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20115" windowHeight="7875" firstSheet="8" activeTab="13"/>
  </bookViews>
  <sheets>
    <sheet name="Auto" sheetId="1" r:id="rId1"/>
    <sheet name="Auto_Опт(с вычетом и без)" sheetId="6" r:id="rId2"/>
    <sheet name="Auto_Комисс" sheetId="7" r:id="rId3"/>
    <sheet name="Market" sheetId="9" r:id="rId4"/>
    <sheet name="Market_Опт" sheetId="10" r:id="rId5"/>
    <sheet name="Market_Комисс" sheetId="11" r:id="rId6"/>
    <sheet name="Market_до endbuyer" sheetId="12" r:id="rId7"/>
    <sheet name="Prof_2014" sheetId="13" r:id="rId8"/>
    <sheet name="Prof_Опт" sheetId="18" r:id="rId9"/>
    <sheet name="Prof_Комисс" sheetId="14" r:id="rId10"/>
    <sheet name="Prof_до_endbuyer" sheetId="17" r:id="rId11"/>
    <sheet name="Sprav_2014" sheetId="15" r:id="rId12"/>
    <sheet name="Sprav_opt" sheetId="20" r:id="rId13"/>
    <sheet name="Sprav_комисс" sheetId="19" r:id="rId14"/>
    <sheet name="Sprav_до_endbuyer" sheetId="16" r:id="rId15"/>
  </sheets>
  <calcPr calcId="145621"/>
</workbook>
</file>

<file path=xl/calcChain.xml><?xml version="1.0" encoding="utf-8"?>
<calcChain xmlns="http://schemas.openxmlformats.org/spreadsheetml/2006/main">
  <c r="AN487" i="15" l="1"/>
  <c r="AN488" i="15"/>
  <c r="AN483" i="15"/>
  <c r="AN484" i="15"/>
  <c r="AN485" i="15"/>
  <c r="AN486" i="15"/>
  <c r="AN464" i="15"/>
  <c r="AN465" i="15"/>
  <c r="AN466" i="15"/>
  <c r="AN467" i="15"/>
  <c r="AN468" i="15"/>
  <c r="AN469" i="15"/>
  <c r="AN470" i="15"/>
  <c r="AN471" i="15"/>
  <c r="AN472" i="15"/>
  <c r="AN473" i="15"/>
  <c r="AN474" i="15"/>
  <c r="AN475" i="15"/>
  <c r="AN476" i="15"/>
  <c r="AN477" i="15"/>
  <c r="AN478" i="15"/>
  <c r="AN479" i="15"/>
  <c r="AN480" i="15"/>
  <c r="AN481" i="15"/>
  <c r="AN482" i="15"/>
  <c r="AN434" i="15"/>
  <c r="AN435" i="15"/>
  <c r="AN436" i="15"/>
  <c r="AN437" i="15"/>
  <c r="AN438" i="15"/>
  <c r="AN439" i="15"/>
  <c r="AN440" i="15"/>
  <c r="AN441" i="15"/>
  <c r="AN442" i="15"/>
  <c r="AN443" i="15"/>
  <c r="AN444" i="15"/>
  <c r="AN445" i="15"/>
  <c r="AN446" i="15"/>
  <c r="AN447" i="15"/>
  <c r="AN448" i="15"/>
  <c r="AN449" i="15"/>
  <c r="AN450" i="15"/>
  <c r="AN451" i="15"/>
  <c r="AN452" i="15"/>
  <c r="AN453" i="15"/>
  <c r="AN454" i="15"/>
  <c r="AN455" i="15"/>
  <c r="AN456" i="15"/>
  <c r="AN457" i="15"/>
  <c r="AN458" i="15"/>
  <c r="AN459" i="15"/>
  <c r="AN460" i="15"/>
  <c r="AN461" i="15"/>
  <c r="AN462" i="15"/>
  <c r="AN463" i="15"/>
  <c r="AN380" i="15"/>
  <c r="AN381" i="15"/>
  <c r="AN382" i="15"/>
  <c r="AN383" i="15"/>
  <c r="AN384" i="15"/>
  <c r="AN385" i="15"/>
  <c r="AN386" i="15"/>
  <c r="AN387" i="15"/>
  <c r="AN388" i="15"/>
  <c r="AN389" i="15"/>
  <c r="AN390" i="15"/>
  <c r="AN391" i="15"/>
  <c r="AN392" i="15"/>
  <c r="AN393" i="15"/>
  <c r="AN394" i="15"/>
  <c r="AN395" i="15"/>
  <c r="AN396" i="15"/>
  <c r="AN397" i="15"/>
  <c r="AN398" i="15"/>
  <c r="AN399" i="15"/>
  <c r="AN400" i="15"/>
  <c r="AN401" i="15"/>
  <c r="AN402" i="15"/>
  <c r="AN403" i="15"/>
  <c r="AN404" i="15"/>
  <c r="AN405" i="15"/>
  <c r="AN406" i="15"/>
  <c r="AN407" i="15"/>
  <c r="AN408" i="15"/>
  <c r="AN409" i="15"/>
  <c r="AN410" i="15"/>
  <c r="AN411" i="15"/>
  <c r="AN412" i="15"/>
  <c r="AN413" i="15"/>
  <c r="AN414" i="15"/>
  <c r="AN415" i="15"/>
  <c r="AN416" i="15"/>
  <c r="AN417" i="15"/>
  <c r="AN418" i="15"/>
  <c r="AN419" i="15"/>
  <c r="AN420" i="15"/>
  <c r="AN421" i="15"/>
  <c r="AN422" i="15"/>
  <c r="AN423" i="15"/>
  <c r="AN424" i="15"/>
  <c r="AN425" i="15"/>
  <c r="AN426" i="15"/>
  <c r="AN427" i="15"/>
  <c r="AN428" i="15"/>
  <c r="AN429" i="15"/>
  <c r="AN430" i="15"/>
  <c r="AN431" i="15"/>
  <c r="AN432" i="15"/>
  <c r="AN433" i="15"/>
  <c r="AN379" i="15"/>
  <c r="AX2040" i="13"/>
  <c r="AB376" i="15"/>
  <c r="V376" i="15"/>
  <c r="R376" i="15"/>
  <c r="I376" i="15"/>
  <c r="D376" i="15"/>
  <c r="C376" i="15"/>
  <c r="AB375" i="15"/>
  <c r="V375" i="15"/>
  <c r="R375" i="15"/>
  <c r="I375" i="15"/>
  <c r="D375" i="15"/>
  <c r="C375" i="15"/>
  <c r="AB374" i="15"/>
  <c r="V374" i="15"/>
  <c r="R374" i="15"/>
  <c r="I374" i="15"/>
  <c r="D374" i="15"/>
  <c r="C374" i="15"/>
  <c r="AB373" i="15"/>
  <c r="V373" i="15"/>
  <c r="R373" i="15"/>
  <c r="I373" i="15"/>
  <c r="D373" i="15"/>
  <c r="C373" i="15"/>
  <c r="AB372" i="15"/>
  <c r="V372" i="15"/>
  <c r="Z372" i="15" s="1"/>
  <c r="R372" i="15"/>
  <c r="I372" i="15"/>
  <c r="D372" i="15"/>
  <c r="C372" i="15"/>
  <c r="AI371" i="15"/>
  <c r="AK371" i="15" s="1"/>
  <c r="AJ371" i="15" s="1"/>
  <c r="AB371" i="15"/>
  <c r="V371" i="15"/>
  <c r="R371" i="15"/>
  <c r="I371" i="15"/>
  <c r="D371" i="15"/>
  <c r="AN371" i="15" s="1"/>
  <c r="C371" i="15"/>
  <c r="AI370" i="15"/>
  <c r="AK370" i="15" s="1"/>
  <c r="AJ370" i="15" s="1"/>
  <c r="AB370" i="15"/>
  <c r="V370" i="15"/>
  <c r="R370" i="15"/>
  <c r="I370" i="15"/>
  <c r="D370" i="15"/>
  <c r="C370" i="15"/>
  <c r="AI369" i="15"/>
  <c r="AK369" i="15" s="1"/>
  <c r="AJ369" i="15" s="1"/>
  <c r="AB369" i="15"/>
  <c r="V369" i="15"/>
  <c r="R369" i="15"/>
  <c r="I369" i="15"/>
  <c r="D369" i="15"/>
  <c r="C369" i="15"/>
  <c r="AI368" i="15"/>
  <c r="AK368" i="15" s="1"/>
  <c r="AJ368" i="15" s="1"/>
  <c r="AB368" i="15"/>
  <c r="V368" i="15"/>
  <c r="Z367" i="15" s="1"/>
  <c r="R368" i="15"/>
  <c r="I368" i="15"/>
  <c r="D368" i="15"/>
  <c r="C368" i="15"/>
  <c r="AI367" i="15"/>
  <c r="AK367" i="15" s="1"/>
  <c r="AJ367" i="15" s="1"/>
  <c r="AB367" i="15"/>
  <c r="V367" i="15"/>
  <c r="R367" i="15"/>
  <c r="I367" i="15"/>
  <c r="D367" i="15"/>
  <c r="C367" i="15"/>
  <c r="AB366" i="15"/>
  <c r="V366" i="15"/>
  <c r="R366" i="15"/>
  <c r="I366" i="15"/>
  <c r="D366" i="15"/>
  <c r="C366" i="15"/>
  <c r="AB365" i="15"/>
  <c r="V365" i="15"/>
  <c r="R365" i="15"/>
  <c r="I365" i="15"/>
  <c r="D365" i="15"/>
  <c r="C365" i="15"/>
  <c r="AB364" i="15"/>
  <c r="V364" i="15"/>
  <c r="Z362" i="15" s="1"/>
  <c r="R364" i="15"/>
  <c r="I364" i="15"/>
  <c r="D364" i="15"/>
  <c r="C364" i="15"/>
  <c r="AB363" i="15"/>
  <c r="V363" i="15"/>
  <c r="R363" i="15"/>
  <c r="I363" i="15"/>
  <c r="D363" i="15"/>
  <c r="C363" i="15"/>
  <c r="AB362" i="15"/>
  <c r="V362" i="15"/>
  <c r="R362" i="15"/>
  <c r="I362" i="15"/>
  <c r="D362" i="15"/>
  <c r="C362" i="15"/>
  <c r="AI361" i="15"/>
  <c r="AK361" i="15" s="1"/>
  <c r="AJ361" i="15" s="1"/>
  <c r="AB361" i="15"/>
  <c r="V361" i="15"/>
  <c r="R361" i="15"/>
  <c r="I361" i="15"/>
  <c r="D361" i="15"/>
  <c r="C361" i="15"/>
  <c r="AI360" i="15"/>
  <c r="AK360" i="15" s="1"/>
  <c r="AJ360" i="15" s="1"/>
  <c r="AB360" i="15"/>
  <c r="V360" i="15"/>
  <c r="R360" i="15"/>
  <c r="I360" i="15"/>
  <c r="D360" i="15"/>
  <c r="C360" i="15"/>
  <c r="AI359" i="15"/>
  <c r="AK359" i="15" s="1"/>
  <c r="AJ359" i="15" s="1"/>
  <c r="AB359" i="15"/>
  <c r="V359" i="15"/>
  <c r="R359" i="15"/>
  <c r="I359" i="15"/>
  <c r="D359" i="15"/>
  <c r="C359" i="15"/>
  <c r="AI358" i="15"/>
  <c r="AK358" i="15" s="1"/>
  <c r="AJ358" i="15" s="1"/>
  <c r="AB358" i="15"/>
  <c r="V358" i="15"/>
  <c r="R358" i="15"/>
  <c r="I358" i="15"/>
  <c r="D358" i="15"/>
  <c r="C358" i="15"/>
  <c r="AI357" i="15"/>
  <c r="AK357" i="15" s="1"/>
  <c r="AJ357" i="15" s="1"/>
  <c r="AB357" i="15"/>
  <c r="Z357" i="15"/>
  <c r="V357" i="15"/>
  <c r="R357" i="15"/>
  <c r="I357" i="15"/>
  <c r="D357" i="15"/>
  <c r="C357" i="15"/>
  <c r="AI356" i="15"/>
  <c r="AK356" i="15" s="1"/>
  <c r="AJ356" i="15" s="1"/>
  <c r="AB356" i="15"/>
  <c r="V356" i="15"/>
  <c r="R356" i="15"/>
  <c r="I356" i="15"/>
  <c r="D356" i="15"/>
  <c r="C356" i="15"/>
  <c r="AI355" i="15"/>
  <c r="AK355" i="15" s="1"/>
  <c r="AJ355" i="15" s="1"/>
  <c r="AB355" i="15"/>
  <c r="V355" i="15"/>
  <c r="R355" i="15"/>
  <c r="I355" i="15"/>
  <c r="D355" i="15"/>
  <c r="C355" i="15"/>
  <c r="AI354" i="15"/>
  <c r="AK354" i="15" s="1"/>
  <c r="AJ354" i="15" s="1"/>
  <c r="AB354" i="15"/>
  <c r="V354" i="15"/>
  <c r="R354" i="15"/>
  <c r="I354" i="15"/>
  <c r="D354" i="15"/>
  <c r="C354" i="15"/>
  <c r="AI353" i="15"/>
  <c r="AK353" i="15" s="1"/>
  <c r="AJ353" i="15" s="1"/>
  <c r="AB353" i="15"/>
  <c r="V353" i="15"/>
  <c r="R353" i="15"/>
  <c r="I353" i="15"/>
  <c r="D353" i="15"/>
  <c r="C353" i="15"/>
  <c r="AI352" i="15"/>
  <c r="AK352" i="15" s="1"/>
  <c r="AJ352" i="15" s="1"/>
  <c r="AB352" i="15"/>
  <c r="Z352" i="15"/>
  <c r="V352" i="15"/>
  <c r="R352" i="15"/>
  <c r="I352" i="15"/>
  <c r="D352" i="15"/>
  <c r="C352" i="15"/>
  <c r="AI351" i="15"/>
  <c r="AK351" i="15" s="1"/>
  <c r="AJ351" i="15" s="1"/>
  <c r="AB351" i="15"/>
  <c r="V351" i="15"/>
  <c r="R351" i="15"/>
  <c r="I351" i="15"/>
  <c r="D351" i="15"/>
  <c r="C351" i="15"/>
  <c r="AK350" i="15"/>
  <c r="AJ350" i="15" s="1"/>
  <c r="AI350" i="15"/>
  <c r="AB350" i="15"/>
  <c r="V350" i="15"/>
  <c r="R350" i="15"/>
  <c r="I350" i="15"/>
  <c r="D350" i="15"/>
  <c r="C350" i="15"/>
  <c r="AI349" i="15"/>
  <c r="AK349" i="15" s="1"/>
  <c r="AJ349" i="15" s="1"/>
  <c r="AB349" i="15"/>
  <c r="V349" i="15"/>
  <c r="R349" i="15"/>
  <c r="I349" i="15"/>
  <c r="D349" i="15"/>
  <c r="C349" i="15"/>
  <c r="AI348" i="15"/>
  <c r="AK348" i="15" s="1"/>
  <c r="AJ348" i="15" s="1"/>
  <c r="AB348" i="15"/>
  <c r="V348" i="15"/>
  <c r="R348" i="15"/>
  <c r="I348" i="15"/>
  <c r="D348" i="15"/>
  <c r="C348" i="15"/>
  <c r="AI347" i="15"/>
  <c r="AK347" i="15" s="1"/>
  <c r="AJ347" i="15" s="1"/>
  <c r="AB347" i="15"/>
  <c r="V347" i="15"/>
  <c r="Z347" i="15" s="1"/>
  <c r="R347" i="15"/>
  <c r="I347" i="15"/>
  <c r="D347" i="15"/>
  <c r="C347" i="15"/>
  <c r="AI346" i="15"/>
  <c r="AK346" i="15" s="1"/>
  <c r="AJ346" i="15" s="1"/>
  <c r="AB346" i="15"/>
  <c r="V346" i="15"/>
  <c r="R346" i="15"/>
  <c r="I346" i="15"/>
  <c r="D346" i="15"/>
  <c r="C346" i="15"/>
  <c r="AI345" i="15"/>
  <c r="AK345" i="15" s="1"/>
  <c r="AJ345" i="15" s="1"/>
  <c r="AB345" i="15"/>
  <c r="V345" i="15"/>
  <c r="R345" i="15"/>
  <c r="I345" i="15"/>
  <c r="D345" i="15"/>
  <c r="C345" i="15"/>
  <c r="AI344" i="15"/>
  <c r="AK344" i="15" s="1"/>
  <c r="AJ344" i="15" s="1"/>
  <c r="AB344" i="15"/>
  <c r="V344" i="15"/>
  <c r="R344" i="15"/>
  <c r="I344" i="15"/>
  <c r="D344" i="15"/>
  <c r="C344" i="15"/>
  <c r="AI343" i="15"/>
  <c r="AK343" i="15" s="1"/>
  <c r="AJ343" i="15" s="1"/>
  <c r="AB343" i="15"/>
  <c r="V343" i="15"/>
  <c r="Z342" i="15" s="1"/>
  <c r="R343" i="15"/>
  <c r="I343" i="15"/>
  <c r="D343" i="15"/>
  <c r="C343" i="15"/>
  <c r="AI342" i="15"/>
  <c r="AK342" i="15" s="1"/>
  <c r="AJ342" i="15" s="1"/>
  <c r="AB342" i="15"/>
  <c r="V342" i="15"/>
  <c r="R342" i="15"/>
  <c r="I342" i="15"/>
  <c r="D342" i="15"/>
  <c r="C342" i="15"/>
  <c r="AB341" i="15"/>
  <c r="V341" i="15"/>
  <c r="R341" i="15"/>
  <c r="I341" i="15"/>
  <c r="D341" i="15"/>
  <c r="C341" i="15"/>
  <c r="AN341" i="15" s="1"/>
  <c r="AB340" i="15"/>
  <c r="V340" i="15"/>
  <c r="R340" i="15"/>
  <c r="I340" i="15"/>
  <c r="D340" i="15"/>
  <c r="C340" i="15"/>
  <c r="AB339" i="15"/>
  <c r="V339" i="15"/>
  <c r="R339" i="15"/>
  <c r="I339" i="15"/>
  <c r="D339" i="15"/>
  <c r="C339" i="15"/>
  <c r="AB338" i="15"/>
  <c r="V338" i="15"/>
  <c r="R338" i="15"/>
  <c r="I338" i="15"/>
  <c r="D338" i="15"/>
  <c r="C338" i="15"/>
  <c r="AB337" i="15"/>
  <c r="V337" i="15"/>
  <c r="Z337" i="15" s="1"/>
  <c r="R337" i="15"/>
  <c r="I337" i="15"/>
  <c r="D337" i="15"/>
  <c r="C337" i="15"/>
  <c r="AB334" i="15"/>
  <c r="V334" i="15"/>
  <c r="R334" i="15"/>
  <c r="I334" i="15"/>
  <c r="D334" i="15"/>
  <c r="C334" i="15"/>
  <c r="AB333" i="15"/>
  <c r="V333" i="15"/>
  <c r="R333" i="15"/>
  <c r="I333" i="15"/>
  <c r="D333" i="15"/>
  <c r="C333" i="15"/>
  <c r="AN333" i="15" s="1"/>
  <c r="AB332" i="15"/>
  <c r="V332" i="15"/>
  <c r="R332" i="15"/>
  <c r="I332" i="15"/>
  <c r="D332" i="15"/>
  <c r="C332" i="15"/>
  <c r="AB331" i="15"/>
  <c r="V331" i="15"/>
  <c r="R331" i="15"/>
  <c r="I331" i="15"/>
  <c r="D331" i="15"/>
  <c r="C331" i="15"/>
  <c r="AN331" i="15" s="1"/>
  <c r="AB330" i="15"/>
  <c r="V330" i="15"/>
  <c r="R330" i="15"/>
  <c r="I330" i="15"/>
  <c r="D330" i="15"/>
  <c r="C330" i="15"/>
  <c r="AJ326" i="15"/>
  <c r="AJ325" i="15"/>
  <c r="AI329" i="15"/>
  <c r="AK329" i="15" s="1"/>
  <c r="AJ329" i="15" s="1"/>
  <c r="AI328" i="15"/>
  <c r="AK328" i="15" s="1"/>
  <c r="AJ328" i="15" s="1"/>
  <c r="AI327" i="15"/>
  <c r="AK327" i="15" s="1"/>
  <c r="AJ327" i="15" s="1"/>
  <c r="AI326" i="15"/>
  <c r="AK326" i="15" s="1"/>
  <c r="AI325" i="15"/>
  <c r="AK325" i="15" s="1"/>
  <c r="AB329" i="15"/>
  <c r="V329" i="15"/>
  <c r="R329" i="15"/>
  <c r="I329" i="15"/>
  <c r="D329" i="15"/>
  <c r="C329" i="15"/>
  <c r="AB328" i="15"/>
  <c r="V328" i="15"/>
  <c r="R328" i="15"/>
  <c r="I328" i="15"/>
  <c r="D328" i="15"/>
  <c r="C328" i="15"/>
  <c r="AB327" i="15"/>
  <c r="V327" i="15"/>
  <c r="R327" i="15"/>
  <c r="I327" i="15"/>
  <c r="D327" i="15"/>
  <c r="C327" i="15"/>
  <c r="AB326" i="15"/>
  <c r="V326" i="15"/>
  <c r="R326" i="15"/>
  <c r="I326" i="15"/>
  <c r="D326" i="15"/>
  <c r="C326" i="15"/>
  <c r="AB325" i="15"/>
  <c r="V325" i="15"/>
  <c r="Z325" i="15" s="1"/>
  <c r="R325" i="15"/>
  <c r="I325" i="15"/>
  <c r="D325" i="15"/>
  <c r="C325" i="15"/>
  <c r="AB324" i="15"/>
  <c r="V324" i="15"/>
  <c r="R324" i="15"/>
  <c r="I324" i="15"/>
  <c r="D324" i="15"/>
  <c r="C324" i="15"/>
  <c r="AB323" i="15"/>
  <c r="V323" i="15"/>
  <c r="R323" i="15"/>
  <c r="I323" i="15"/>
  <c r="D323" i="15"/>
  <c r="C323" i="15"/>
  <c r="AN323" i="15" s="1"/>
  <c r="AB322" i="15"/>
  <c r="V322" i="15"/>
  <c r="R322" i="15"/>
  <c r="I322" i="15"/>
  <c r="D322" i="15"/>
  <c r="C322" i="15"/>
  <c r="AB321" i="15"/>
  <c r="V321" i="15"/>
  <c r="R321" i="15"/>
  <c r="I321" i="15"/>
  <c r="D321" i="15"/>
  <c r="C321" i="15"/>
  <c r="AN321" i="15" s="1"/>
  <c r="AB320" i="15"/>
  <c r="V320" i="15"/>
  <c r="R320" i="15"/>
  <c r="I320" i="15"/>
  <c r="D320" i="15"/>
  <c r="C320" i="15"/>
  <c r="AI319" i="15"/>
  <c r="AK319" i="15" s="1"/>
  <c r="AJ319" i="15" s="1"/>
  <c r="AB319" i="15"/>
  <c r="V319" i="15"/>
  <c r="R319" i="15"/>
  <c r="I319" i="15"/>
  <c r="D319" i="15"/>
  <c r="C319" i="15"/>
  <c r="AI318" i="15"/>
  <c r="AK318" i="15" s="1"/>
  <c r="AJ318" i="15" s="1"/>
  <c r="AB318" i="15"/>
  <c r="V318" i="15"/>
  <c r="R318" i="15"/>
  <c r="I318" i="15"/>
  <c r="D318" i="15"/>
  <c r="C318" i="15"/>
  <c r="AI317" i="15"/>
  <c r="AK317" i="15" s="1"/>
  <c r="AJ317" i="15" s="1"/>
  <c r="AB317" i="15"/>
  <c r="V317" i="15"/>
  <c r="R317" i="15"/>
  <c r="I317" i="15"/>
  <c r="D317" i="15"/>
  <c r="C317" i="15"/>
  <c r="AI316" i="15"/>
  <c r="AK316" i="15" s="1"/>
  <c r="AJ316" i="15" s="1"/>
  <c r="AB316" i="15"/>
  <c r="V316" i="15"/>
  <c r="R316" i="15"/>
  <c r="I316" i="15"/>
  <c r="D316" i="15"/>
  <c r="C316" i="15"/>
  <c r="AI315" i="15"/>
  <c r="AK315" i="15" s="1"/>
  <c r="AJ315" i="15" s="1"/>
  <c r="AB315" i="15"/>
  <c r="V315" i="15"/>
  <c r="R315" i="15"/>
  <c r="I315" i="15"/>
  <c r="D315" i="15"/>
  <c r="C315" i="15"/>
  <c r="AI314" i="15"/>
  <c r="AK314" i="15" s="1"/>
  <c r="AJ314" i="15" s="1"/>
  <c r="AI313" i="15"/>
  <c r="AK313" i="15" s="1"/>
  <c r="AJ313" i="15" s="1"/>
  <c r="AI312" i="15"/>
  <c r="AK312" i="15" s="1"/>
  <c r="AJ312" i="15" s="1"/>
  <c r="AI311" i="15"/>
  <c r="AK311" i="15" s="1"/>
  <c r="AJ311" i="15" s="1"/>
  <c r="AI310" i="15"/>
  <c r="AK310" i="15" s="1"/>
  <c r="AJ310" i="15" s="1"/>
  <c r="AK307" i="15"/>
  <c r="AJ307" i="15" s="1"/>
  <c r="AI309" i="15"/>
  <c r="AK309" i="15" s="1"/>
  <c r="AJ309" i="15" s="1"/>
  <c r="AI308" i="15"/>
  <c r="AK308" i="15" s="1"/>
  <c r="AJ308" i="15" s="1"/>
  <c r="AI307" i="15"/>
  <c r="AI306" i="15"/>
  <c r="AK306" i="15" s="1"/>
  <c r="AJ306" i="15" s="1"/>
  <c r="AI305" i="15"/>
  <c r="AK305" i="15" s="1"/>
  <c r="AJ305" i="15" s="1"/>
  <c r="AB314" i="15"/>
  <c r="V314" i="15"/>
  <c r="R314" i="15"/>
  <c r="I314" i="15"/>
  <c r="D314" i="15"/>
  <c r="C314" i="15"/>
  <c r="AB313" i="15"/>
  <c r="V313" i="15"/>
  <c r="R313" i="15"/>
  <c r="I313" i="15"/>
  <c r="D313" i="15"/>
  <c r="C313" i="15"/>
  <c r="AB312" i="15"/>
  <c r="V312" i="15"/>
  <c r="R312" i="15"/>
  <c r="I312" i="15"/>
  <c r="D312" i="15"/>
  <c r="C312" i="15"/>
  <c r="AB311" i="15"/>
  <c r="V311" i="15"/>
  <c r="R311" i="15"/>
  <c r="I311" i="15"/>
  <c r="D311" i="15"/>
  <c r="C311" i="15"/>
  <c r="AB310" i="15"/>
  <c r="V310" i="15"/>
  <c r="R310" i="15"/>
  <c r="I310" i="15"/>
  <c r="D310" i="15"/>
  <c r="C310" i="15"/>
  <c r="AB309" i="15"/>
  <c r="V309" i="15"/>
  <c r="R309" i="15"/>
  <c r="I309" i="15"/>
  <c r="D309" i="15"/>
  <c r="C309" i="15"/>
  <c r="AB308" i="15"/>
  <c r="V308" i="15"/>
  <c r="R308" i="15"/>
  <c r="I308" i="15"/>
  <c r="D308" i="15"/>
  <c r="C308" i="15"/>
  <c r="AB307" i="15"/>
  <c r="V307" i="15"/>
  <c r="R307" i="15"/>
  <c r="I307" i="15"/>
  <c r="D307" i="15"/>
  <c r="C307" i="15"/>
  <c r="AB306" i="15"/>
  <c r="V306" i="15"/>
  <c r="R306" i="15"/>
  <c r="I306" i="15"/>
  <c r="D306" i="15"/>
  <c r="C306" i="15"/>
  <c r="AB305" i="15"/>
  <c r="V305" i="15"/>
  <c r="R305" i="15"/>
  <c r="I305" i="15"/>
  <c r="D305" i="15"/>
  <c r="C305" i="15"/>
  <c r="AK302" i="15"/>
  <c r="AJ302" i="15" s="1"/>
  <c r="AK300" i="15"/>
  <c r="AJ300" i="15" s="1"/>
  <c r="AI301" i="15"/>
  <c r="AK301" i="15" s="1"/>
  <c r="AJ301" i="15" s="1"/>
  <c r="AI302" i="15"/>
  <c r="AI303" i="15"/>
  <c r="AK303" i="15" s="1"/>
  <c r="AJ303" i="15" s="1"/>
  <c r="AI304" i="15"/>
  <c r="AK304" i="15" s="1"/>
  <c r="AJ304" i="15" s="1"/>
  <c r="AI300" i="15"/>
  <c r="AB304" i="15"/>
  <c r="V304" i="15"/>
  <c r="R304" i="15"/>
  <c r="I304" i="15"/>
  <c r="D304" i="15"/>
  <c r="C304" i="15"/>
  <c r="AB303" i="15"/>
  <c r="V303" i="15"/>
  <c r="R303" i="15"/>
  <c r="I303" i="15"/>
  <c r="D303" i="15"/>
  <c r="C303" i="15"/>
  <c r="AB302" i="15"/>
  <c r="V302" i="15"/>
  <c r="R302" i="15"/>
  <c r="I302" i="15"/>
  <c r="D302" i="15"/>
  <c r="C302" i="15"/>
  <c r="AB301" i="15"/>
  <c r="V301" i="15"/>
  <c r="R301" i="15"/>
  <c r="I301" i="15"/>
  <c r="D301" i="15"/>
  <c r="C301" i="15"/>
  <c r="AB300" i="15"/>
  <c r="V300" i="15"/>
  <c r="Z300" i="15" s="1"/>
  <c r="R300" i="15"/>
  <c r="I300" i="15"/>
  <c r="D300" i="15"/>
  <c r="C300" i="15"/>
  <c r="AJ158" i="15"/>
  <c r="AN146" i="15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AI3" i="15"/>
  <c r="AK3" i="15" s="1"/>
  <c r="AJ3" i="15" s="1"/>
  <c r="AI4" i="15"/>
  <c r="AK4" i="15" s="1"/>
  <c r="AJ4" i="15" s="1"/>
  <c r="AI5" i="15"/>
  <c r="AK5" i="15" s="1"/>
  <c r="AJ5" i="15" s="1"/>
  <c r="AI6" i="15"/>
  <c r="AK6" i="15" s="1"/>
  <c r="AJ6" i="15" s="1"/>
  <c r="AI7" i="15"/>
  <c r="AK7" i="15" s="1"/>
  <c r="AJ7" i="15" s="1"/>
  <c r="AI8" i="15"/>
  <c r="AK8" i="15" s="1"/>
  <c r="AJ8" i="15" s="1"/>
  <c r="AI9" i="15"/>
  <c r="AI10" i="15"/>
  <c r="AK10" i="15" s="1"/>
  <c r="AJ10" i="15" s="1"/>
  <c r="AI11" i="15"/>
  <c r="AK11" i="15" s="1"/>
  <c r="AJ11" i="15" s="1"/>
  <c r="AI12" i="15"/>
  <c r="AK12" i="15" s="1"/>
  <c r="AJ12" i="15" s="1"/>
  <c r="AI13" i="15"/>
  <c r="AI14" i="15"/>
  <c r="AK14" i="15" s="1"/>
  <c r="AJ14" i="15" s="1"/>
  <c r="AI15" i="15"/>
  <c r="AK15" i="15" s="1"/>
  <c r="AJ15" i="15" s="1"/>
  <c r="AI16" i="15"/>
  <c r="AK16" i="15" s="1"/>
  <c r="AJ16" i="15" s="1"/>
  <c r="AI17" i="15"/>
  <c r="AK17" i="15" s="1"/>
  <c r="AJ17" i="15" s="1"/>
  <c r="AI18" i="15"/>
  <c r="AK18" i="15" s="1"/>
  <c r="AJ18" i="15" s="1"/>
  <c r="AI19" i="15"/>
  <c r="AK19" i="15" s="1"/>
  <c r="AJ19" i="15" s="1"/>
  <c r="AI20" i="15"/>
  <c r="AK20" i="15" s="1"/>
  <c r="AJ20" i="15" s="1"/>
  <c r="AI21" i="15"/>
  <c r="AK21" i="15" s="1"/>
  <c r="AJ21" i="15" s="1"/>
  <c r="AI22" i="15"/>
  <c r="AK22" i="15" s="1"/>
  <c r="AJ22" i="15" s="1"/>
  <c r="AI23" i="15"/>
  <c r="AK23" i="15" s="1"/>
  <c r="AJ23" i="15" s="1"/>
  <c r="AI24" i="15"/>
  <c r="AK24" i="15" s="1"/>
  <c r="AJ24" i="15" s="1"/>
  <c r="AI25" i="15"/>
  <c r="AI26" i="15"/>
  <c r="AK26" i="15" s="1"/>
  <c r="AJ26" i="15" s="1"/>
  <c r="AI27" i="15"/>
  <c r="AK27" i="15" s="1"/>
  <c r="AJ27" i="15" s="1"/>
  <c r="AI28" i="15"/>
  <c r="AK28" i="15" s="1"/>
  <c r="AJ28" i="15" s="1"/>
  <c r="AI29" i="15"/>
  <c r="AI30" i="15"/>
  <c r="AK30" i="15" s="1"/>
  <c r="AJ30" i="15" s="1"/>
  <c r="AI31" i="15"/>
  <c r="AK31" i="15" s="1"/>
  <c r="AJ31" i="15" s="1"/>
  <c r="AI32" i="15"/>
  <c r="AK32" i="15" s="1"/>
  <c r="AJ32" i="15" s="1"/>
  <c r="AI33" i="15"/>
  <c r="AK33" i="15" s="1"/>
  <c r="AJ33" i="15" s="1"/>
  <c r="AI34" i="15"/>
  <c r="AK34" i="15" s="1"/>
  <c r="AJ34" i="15" s="1"/>
  <c r="AI35" i="15"/>
  <c r="AK35" i="15" s="1"/>
  <c r="AJ35" i="15" s="1"/>
  <c r="AI36" i="15"/>
  <c r="AK36" i="15" s="1"/>
  <c r="AJ36" i="15" s="1"/>
  <c r="AI37" i="15"/>
  <c r="AK37" i="15" s="1"/>
  <c r="AJ37" i="15" s="1"/>
  <c r="AI38" i="15"/>
  <c r="AK38" i="15" s="1"/>
  <c r="AJ38" i="15" s="1"/>
  <c r="AI39" i="15"/>
  <c r="AK39" i="15" s="1"/>
  <c r="AJ39" i="15" s="1"/>
  <c r="AI40" i="15"/>
  <c r="AK40" i="15" s="1"/>
  <c r="AJ40" i="15" s="1"/>
  <c r="AI41" i="15"/>
  <c r="AI42" i="15"/>
  <c r="AK42" i="15" s="1"/>
  <c r="AJ42" i="15" s="1"/>
  <c r="AI43" i="15"/>
  <c r="AK43" i="15" s="1"/>
  <c r="AJ43" i="15" s="1"/>
  <c r="AI44" i="15"/>
  <c r="AK44" i="15" s="1"/>
  <c r="AJ44" i="15" s="1"/>
  <c r="AI45" i="15"/>
  <c r="AI46" i="15"/>
  <c r="AK46" i="15" s="1"/>
  <c r="AJ46" i="15" s="1"/>
  <c r="AI47" i="15"/>
  <c r="AK47" i="15" s="1"/>
  <c r="AJ47" i="15" s="1"/>
  <c r="AI48" i="15"/>
  <c r="AK48" i="15" s="1"/>
  <c r="AJ48" i="15" s="1"/>
  <c r="AI49" i="15"/>
  <c r="AK49" i="15" s="1"/>
  <c r="AJ49" i="15" s="1"/>
  <c r="AI50" i="15"/>
  <c r="AK50" i="15" s="1"/>
  <c r="AJ50" i="15" s="1"/>
  <c r="AI51" i="15"/>
  <c r="AK51" i="15" s="1"/>
  <c r="AJ51" i="15" s="1"/>
  <c r="AI52" i="15"/>
  <c r="AK52" i="15" s="1"/>
  <c r="AJ52" i="15" s="1"/>
  <c r="AI53" i="15"/>
  <c r="AK53" i="15" s="1"/>
  <c r="AJ53" i="15" s="1"/>
  <c r="AI54" i="15"/>
  <c r="AK54" i="15" s="1"/>
  <c r="AJ54" i="15" s="1"/>
  <c r="AI55" i="15"/>
  <c r="AK55" i="15" s="1"/>
  <c r="AJ55" i="15" s="1"/>
  <c r="AI56" i="15"/>
  <c r="AK56" i="15" s="1"/>
  <c r="AJ56" i="15" s="1"/>
  <c r="AI57" i="15"/>
  <c r="AI58" i="15"/>
  <c r="AK58" i="15" s="1"/>
  <c r="AJ58" i="15" s="1"/>
  <c r="AI59" i="15"/>
  <c r="AK59" i="15" s="1"/>
  <c r="AJ59" i="15" s="1"/>
  <c r="AI60" i="15"/>
  <c r="AK60" i="15" s="1"/>
  <c r="AJ60" i="15" s="1"/>
  <c r="AI61" i="15"/>
  <c r="AI62" i="15"/>
  <c r="AK62" i="15" s="1"/>
  <c r="AJ62" i="15" s="1"/>
  <c r="AI63" i="15"/>
  <c r="AK63" i="15" s="1"/>
  <c r="AJ63" i="15" s="1"/>
  <c r="AI64" i="15"/>
  <c r="AI65" i="15"/>
  <c r="AK65" i="15" s="1"/>
  <c r="AJ65" i="15" s="1"/>
  <c r="AI66" i="15"/>
  <c r="AK66" i="15" s="1"/>
  <c r="AJ66" i="15" s="1"/>
  <c r="AI67" i="15"/>
  <c r="AK67" i="15" s="1"/>
  <c r="AJ67" i="15" s="1"/>
  <c r="AI68" i="15"/>
  <c r="AK68" i="15" s="1"/>
  <c r="AJ68" i="15" s="1"/>
  <c r="AI69" i="15"/>
  <c r="AI70" i="15"/>
  <c r="AK70" i="15" s="1"/>
  <c r="AJ70" i="15" s="1"/>
  <c r="AI71" i="15"/>
  <c r="AK71" i="15" s="1"/>
  <c r="AJ71" i="15" s="1"/>
  <c r="AI72" i="15"/>
  <c r="AK72" i="15" s="1"/>
  <c r="AJ72" i="15" s="1"/>
  <c r="AI73" i="15"/>
  <c r="AI74" i="15"/>
  <c r="AK74" i="15" s="1"/>
  <c r="AJ74" i="15" s="1"/>
  <c r="AI75" i="15"/>
  <c r="AK75" i="15" s="1"/>
  <c r="AJ75" i="15" s="1"/>
  <c r="AI76" i="15"/>
  <c r="AK76" i="15" s="1"/>
  <c r="AJ76" i="15" s="1"/>
  <c r="AI77" i="15"/>
  <c r="AK77" i="15" s="1"/>
  <c r="AJ77" i="15" s="1"/>
  <c r="AI78" i="15"/>
  <c r="AK78" i="15" s="1"/>
  <c r="AJ78" i="15" s="1"/>
  <c r="AI79" i="15"/>
  <c r="AK79" i="15" s="1"/>
  <c r="AJ79" i="15" s="1"/>
  <c r="AI80" i="15"/>
  <c r="AK80" i="15" s="1"/>
  <c r="AJ80" i="15" s="1"/>
  <c r="AI81" i="15"/>
  <c r="AK81" i="15" s="1"/>
  <c r="AJ81" i="15" s="1"/>
  <c r="AI82" i="15"/>
  <c r="AK82" i="15" s="1"/>
  <c r="AJ82" i="15" s="1"/>
  <c r="AI83" i="15"/>
  <c r="AK83" i="15" s="1"/>
  <c r="AJ83" i="15" s="1"/>
  <c r="AI84" i="15"/>
  <c r="AK84" i="15" s="1"/>
  <c r="AJ84" i="15" s="1"/>
  <c r="AI85" i="15"/>
  <c r="AI86" i="15"/>
  <c r="AK86" i="15" s="1"/>
  <c r="AJ86" i="15" s="1"/>
  <c r="AI87" i="15"/>
  <c r="AK87" i="15" s="1"/>
  <c r="AJ87" i="15" s="1"/>
  <c r="AI88" i="15"/>
  <c r="AK88" i="15" s="1"/>
  <c r="AJ88" i="15" s="1"/>
  <c r="AI89" i="15"/>
  <c r="AI90" i="15"/>
  <c r="AK90" i="15" s="1"/>
  <c r="AJ90" i="15" s="1"/>
  <c r="AI91" i="15"/>
  <c r="AK91" i="15" s="1"/>
  <c r="AJ91" i="15" s="1"/>
  <c r="AI92" i="15"/>
  <c r="AK92" i="15" s="1"/>
  <c r="AJ92" i="15" s="1"/>
  <c r="AI93" i="15"/>
  <c r="AK93" i="15" s="1"/>
  <c r="AJ93" i="15" s="1"/>
  <c r="AI94" i="15"/>
  <c r="AK94" i="15" s="1"/>
  <c r="AJ94" i="15" s="1"/>
  <c r="AI95" i="15"/>
  <c r="AK95" i="15" s="1"/>
  <c r="AJ95" i="15" s="1"/>
  <c r="AI96" i="15"/>
  <c r="AK96" i="15" s="1"/>
  <c r="AJ96" i="15" s="1"/>
  <c r="AI97" i="15"/>
  <c r="AK97" i="15" s="1"/>
  <c r="AJ97" i="15" s="1"/>
  <c r="AI98" i="15"/>
  <c r="AK98" i="15" s="1"/>
  <c r="AJ98" i="15" s="1"/>
  <c r="AI99" i="15"/>
  <c r="AK99" i="15" s="1"/>
  <c r="AJ99" i="15" s="1"/>
  <c r="AI100" i="15"/>
  <c r="AK100" i="15" s="1"/>
  <c r="AJ100" i="15" s="1"/>
  <c r="AI101" i="15"/>
  <c r="AI102" i="15"/>
  <c r="AK102" i="15" s="1"/>
  <c r="AJ102" i="15" s="1"/>
  <c r="AI103" i="15"/>
  <c r="AK103" i="15" s="1"/>
  <c r="AJ103" i="15" s="1"/>
  <c r="AI104" i="15"/>
  <c r="AK104" i="15" s="1"/>
  <c r="AJ104" i="15" s="1"/>
  <c r="AI105" i="15"/>
  <c r="AI106" i="15"/>
  <c r="AK106" i="15" s="1"/>
  <c r="AJ106" i="15" s="1"/>
  <c r="AI107" i="15"/>
  <c r="AK107" i="15" s="1"/>
  <c r="AJ107" i="15" s="1"/>
  <c r="AI108" i="15"/>
  <c r="AK108" i="15" s="1"/>
  <c r="AJ108" i="15" s="1"/>
  <c r="AI109" i="15"/>
  <c r="AK109" i="15" s="1"/>
  <c r="AJ109" i="15" s="1"/>
  <c r="AI110" i="15"/>
  <c r="AK110" i="15" s="1"/>
  <c r="AJ110" i="15" s="1"/>
  <c r="AI111" i="15"/>
  <c r="AK111" i="15" s="1"/>
  <c r="AJ111" i="15" s="1"/>
  <c r="AI112" i="15"/>
  <c r="AK112" i="15" s="1"/>
  <c r="AJ112" i="15" s="1"/>
  <c r="AI113" i="15"/>
  <c r="AK113" i="15" s="1"/>
  <c r="AJ113" i="15" s="1"/>
  <c r="AI114" i="15"/>
  <c r="AK114" i="15" s="1"/>
  <c r="AJ114" i="15" s="1"/>
  <c r="AI115" i="15"/>
  <c r="AK115" i="15" s="1"/>
  <c r="AJ115" i="15" s="1"/>
  <c r="AI116" i="15"/>
  <c r="AK116" i="15" s="1"/>
  <c r="AJ116" i="15" s="1"/>
  <c r="AI117" i="15"/>
  <c r="AI118" i="15"/>
  <c r="AK118" i="15" s="1"/>
  <c r="AJ118" i="15" s="1"/>
  <c r="AI119" i="15"/>
  <c r="AK119" i="15" s="1"/>
  <c r="AJ119" i="15" s="1"/>
  <c r="AI120" i="15"/>
  <c r="AK120" i="15" s="1"/>
  <c r="AJ120" i="15" s="1"/>
  <c r="AI121" i="15"/>
  <c r="AI122" i="15"/>
  <c r="AK122" i="15" s="1"/>
  <c r="AJ122" i="15" s="1"/>
  <c r="AI123" i="15"/>
  <c r="AK123" i="15" s="1"/>
  <c r="AJ123" i="15" s="1"/>
  <c r="AI124" i="15"/>
  <c r="AK124" i="15" s="1"/>
  <c r="AJ124" i="15" s="1"/>
  <c r="AI125" i="15"/>
  <c r="AK125" i="15" s="1"/>
  <c r="AJ125" i="15" s="1"/>
  <c r="AI126" i="15"/>
  <c r="AK126" i="15" s="1"/>
  <c r="AJ126" i="15" s="1"/>
  <c r="AI127" i="15"/>
  <c r="AK127" i="15" s="1"/>
  <c r="AJ127" i="15" s="1"/>
  <c r="AI128" i="15"/>
  <c r="AK128" i="15" s="1"/>
  <c r="AJ128" i="15" s="1"/>
  <c r="AI129" i="15"/>
  <c r="AK129" i="15" s="1"/>
  <c r="AJ129" i="15" s="1"/>
  <c r="AI130" i="15"/>
  <c r="AK130" i="15" s="1"/>
  <c r="AJ130" i="15" s="1"/>
  <c r="AI131" i="15"/>
  <c r="AK131" i="15" s="1"/>
  <c r="AJ131" i="15" s="1"/>
  <c r="AI132" i="15"/>
  <c r="AK132" i="15" s="1"/>
  <c r="AJ132" i="15" s="1"/>
  <c r="AI133" i="15"/>
  <c r="AI134" i="15"/>
  <c r="AK134" i="15" s="1"/>
  <c r="AJ134" i="15" s="1"/>
  <c r="AI135" i="15"/>
  <c r="AK135" i="15" s="1"/>
  <c r="AJ135" i="15" s="1"/>
  <c r="AI136" i="15"/>
  <c r="AK136" i="15" s="1"/>
  <c r="AJ136" i="15" s="1"/>
  <c r="AI137" i="15"/>
  <c r="AI138" i="15"/>
  <c r="AK138" i="15" s="1"/>
  <c r="AJ138" i="15" s="1"/>
  <c r="AI139" i="15"/>
  <c r="AK139" i="15" s="1"/>
  <c r="AJ139" i="15" s="1"/>
  <c r="AI140" i="15"/>
  <c r="AK140" i="15" s="1"/>
  <c r="AJ140" i="15" s="1"/>
  <c r="AI141" i="15"/>
  <c r="AK141" i="15" s="1"/>
  <c r="AJ141" i="15" s="1"/>
  <c r="AI142" i="15"/>
  <c r="AK142" i="15" s="1"/>
  <c r="AJ142" i="15" s="1"/>
  <c r="AI143" i="15"/>
  <c r="AK143" i="15" s="1"/>
  <c r="AJ143" i="15" s="1"/>
  <c r="AI144" i="15"/>
  <c r="AK144" i="15" s="1"/>
  <c r="AJ144" i="15" s="1"/>
  <c r="AI145" i="15"/>
  <c r="AK145" i="15" s="1"/>
  <c r="AJ145" i="15" s="1"/>
  <c r="R296" i="15"/>
  <c r="R299" i="15"/>
  <c r="R298" i="15"/>
  <c r="R297" i="15"/>
  <c r="AB299" i="15"/>
  <c r="V299" i="15"/>
  <c r="I299" i="15"/>
  <c r="D299" i="15"/>
  <c r="C299" i="15"/>
  <c r="AB298" i="15"/>
  <c r="V298" i="15"/>
  <c r="I298" i="15"/>
  <c r="D298" i="15"/>
  <c r="C298" i="15"/>
  <c r="AB297" i="15"/>
  <c r="V297" i="15"/>
  <c r="I297" i="15"/>
  <c r="D297" i="15"/>
  <c r="C297" i="15"/>
  <c r="AB296" i="15"/>
  <c r="V296" i="15"/>
  <c r="I296" i="15"/>
  <c r="D296" i="15"/>
  <c r="C296" i="15"/>
  <c r="AB295" i="15"/>
  <c r="V295" i="15"/>
  <c r="R295" i="15"/>
  <c r="I295" i="15"/>
  <c r="D295" i="15"/>
  <c r="C295" i="15"/>
  <c r="AX4" i="13"/>
  <c r="AL1" i="16"/>
  <c r="AX2640" i="13"/>
  <c r="AX2639" i="13"/>
  <c r="AX2623" i="13"/>
  <c r="AX2624" i="13"/>
  <c r="AX2625" i="13"/>
  <c r="AX2626" i="13"/>
  <c r="AX2627" i="13"/>
  <c r="AX2628" i="13"/>
  <c r="AX2629" i="13"/>
  <c r="AX2630" i="13"/>
  <c r="AX2631" i="13"/>
  <c r="AX2632" i="13"/>
  <c r="AX2633" i="13"/>
  <c r="AX2634" i="13"/>
  <c r="AX2635" i="13"/>
  <c r="AX2636" i="13"/>
  <c r="AX2637" i="13"/>
  <c r="AX2638" i="13"/>
  <c r="AX2619" i="13"/>
  <c r="R1964" i="13"/>
  <c r="R1965" i="13"/>
  <c r="R1966" i="13"/>
  <c r="R1967" i="13"/>
  <c r="R1968" i="13"/>
  <c r="R1969" i="13"/>
  <c r="R1970" i="13"/>
  <c r="R1971" i="13"/>
  <c r="R1972" i="13"/>
  <c r="R1973" i="13"/>
  <c r="R1974" i="13"/>
  <c r="R1975" i="13"/>
  <c r="R1976" i="13"/>
  <c r="R1977" i="13"/>
  <c r="R1978" i="13"/>
  <c r="R1979" i="13"/>
  <c r="R1980" i="13"/>
  <c r="R1981" i="13"/>
  <c r="R1982" i="13"/>
  <c r="R1983" i="13"/>
  <c r="R1984" i="13"/>
  <c r="R1985" i="13"/>
  <c r="R1986" i="13"/>
  <c r="R1987" i="13"/>
  <c r="R1988" i="13"/>
  <c r="R1989" i="13"/>
  <c r="R1990" i="13"/>
  <c r="R1991" i="13"/>
  <c r="R1992" i="13"/>
  <c r="R1993" i="13"/>
  <c r="R1994" i="13"/>
  <c r="R1995" i="13"/>
  <c r="R1996" i="13"/>
  <c r="R1997" i="13"/>
  <c r="R1998" i="13"/>
  <c r="R1999" i="13"/>
  <c r="R2000" i="13"/>
  <c r="R2001" i="13"/>
  <c r="R2002" i="13"/>
  <c r="R2003" i="13"/>
  <c r="R2005" i="13"/>
  <c r="R2006" i="13"/>
  <c r="R2007" i="13"/>
  <c r="R2008" i="13"/>
  <c r="R2009" i="13"/>
  <c r="R2010" i="13"/>
  <c r="R2011" i="13"/>
  <c r="R2012" i="13"/>
  <c r="R2013" i="13"/>
  <c r="R2014" i="13"/>
  <c r="R2015" i="13"/>
  <c r="R2016" i="13"/>
  <c r="R2017" i="13"/>
  <c r="R2018" i="13"/>
  <c r="R2019" i="13"/>
  <c r="R2020" i="13"/>
  <c r="R2021" i="13"/>
  <c r="R2022" i="13"/>
  <c r="R2023" i="13"/>
  <c r="R2024" i="13"/>
  <c r="R2025" i="13"/>
  <c r="R2026" i="13"/>
  <c r="R2027" i="13"/>
  <c r="R2028" i="13"/>
  <c r="R2029" i="13"/>
  <c r="R2030" i="13"/>
  <c r="R2031" i="13"/>
  <c r="R2032" i="13"/>
  <c r="R2033" i="13"/>
  <c r="R2034" i="13"/>
  <c r="R2035" i="13"/>
  <c r="R2036" i="13"/>
  <c r="AX2610" i="13"/>
  <c r="AX2611" i="13"/>
  <c r="AX2612" i="13"/>
  <c r="AX2613" i="13"/>
  <c r="AX2614" i="13"/>
  <c r="AX2615" i="13"/>
  <c r="AX2616" i="13"/>
  <c r="AX2617" i="13"/>
  <c r="AX2618" i="13"/>
  <c r="AX2620" i="13"/>
  <c r="AX2621" i="13"/>
  <c r="AX2622" i="13"/>
  <c r="AX2609" i="13"/>
  <c r="AX2187" i="13"/>
  <c r="AX2188" i="13"/>
  <c r="AX2189" i="13"/>
  <c r="AX2190" i="13"/>
  <c r="AX2191" i="13"/>
  <c r="AX2192" i="13"/>
  <c r="AX2193" i="13"/>
  <c r="AX2194" i="13"/>
  <c r="AX2195" i="13"/>
  <c r="AX2196" i="13"/>
  <c r="AX2197" i="13"/>
  <c r="AX2198" i="13"/>
  <c r="AX2199" i="13"/>
  <c r="AX2200" i="13"/>
  <c r="AX2201" i="13"/>
  <c r="AX2202" i="13"/>
  <c r="AX2203" i="13"/>
  <c r="AX2204" i="13"/>
  <c r="AX2205" i="13"/>
  <c r="AX2206" i="13"/>
  <c r="AX2207" i="13"/>
  <c r="AX2208" i="13"/>
  <c r="AX2209" i="13"/>
  <c r="AX2210" i="13"/>
  <c r="AX2211" i="13"/>
  <c r="AX2212" i="13"/>
  <c r="AX2213" i="13"/>
  <c r="AX2214" i="13"/>
  <c r="AX2215" i="13"/>
  <c r="AX2216" i="13"/>
  <c r="AX2217" i="13"/>
  <c r="AX2218" i="13"/>
  <c r="AX2219" i="13"/>
  <c r="AX2220" i="13"/>
  <c r="AX2221" i="13"/>
  <c r="AX2222" i="13"/>
  <c r="AX2223" i="13"/>
  <c r="AX2224" i="13"/>
  <c r="AX2225" i="13"/>
  <c r="AX2226" i="13"/>
  <c r="AX2227" i="13"/>
  <c r="AX2228" i="13"/>
  <c r="AX2229" i="13"/>
  <c r="AX2230" i="13"/>
  <c r="AX2231" i="13"/>
  <c r="AX2232" i="13"/>
  <c r="AX2233" i="13"/>
  <c r="AX2234" i="13"/>
  <c r="AX2235" i="13"/>
  <c r="AX2236" i="13"/>
  <c r="AX2237" i="13"/>
  <c r="AX2238" i="13"/>
  <c r="AX2239" i="13"/>
  <c r="AX2240" i="13"/>
  <c r="AX2241" i="13"/>
  <c r="AX2242" i="13"/>
  <c r="AX2243" i="13"/>
  <c r="AX2244" i="13"/>
  <c r="AX2245" i="13"/>
  <c r="AX2246" i="13"/>
  <c r="AX2247" i="13"/>
  <c r="AX2248" i="13"/>
  <c r="AX2249" i="13"/>
  <c r="AX2250" i="13"/>
  <c r="AX2251" i="13"/>
  <c r="AX2252" i="13"/>
  <c r="AX2253" i="13"/>
  <c r="AX2254" i="13"/>
  <c r="AX2255" i="13"/>
  <c r="AX2256" i="13"/>
  <c r="AX2257" i="13"/>
  <c r="AX2258" i="13"/>
  <c r="AX2259" i="13"/>
  <c r="AX2260" i="13"/>
  <c r="AX2261" i="13"/>
  <c r="AX2262" i="13"/>
  <c r="AX2263" i="13"/>
  <c r="AX2264" i="13"/>
  <c r="AX2265" i="13"/>
  <c r="AX2266" i="13"/>
  <c r="AX2267" i="13"/>
  <c r="AX2268" i="13"/>
  <c r="AX2269" i="13"/>
  <c r="AX2270" i="13"/>
  <c r="AX2271" i="13"/>
  <c r="AX2272" i="13"/>
  <c r="AX2273" i="13"/>
  <c r="AX2274" i="13"/>
  <c r="AX2275" i="13"/>
  <c r="AX2276" i="13"/>
  <c r="AX2277" i="13"/>
  <c r="AX2278" i="13"/>
  <c r="AX2279" i="13"/>
  <c r="AX2280" i="13"/>
  <c r="AX2281" i="13"/>
  <c r="AX2282" i="13"/>
  <c r="AX2283" i="13"/>
  <c r="AX2284" i="13"/>
  <c r="AX2285" i="13"/>
  <c r="AX2286" i="13"/>
  <c r="AX2287" i="13"/>
  <c r="AX2288" i="13"/>
  <c r="AX2289" i="13"/>
  <c r="AX2290" i="13"/>
  <c r="AX2291" i="13"/>
  <c r="AX2292" i="13"/>
  <c r="AX2293" i="13"/>
  <c r="AX2294" i="13"/>
  <c r="AX2295" i="13"/>
  <c r="AX2296" i="13"/>
  <c r="AX2297" i="13"/>
  <c r="AX2298" i="13"/>
  <c r="AX2299" i="13"/>
  <c r="AX2300" i="13"/>
  <c r="AX2301" i="13"/>
  <c r="AX2302" i="13"/>
  <c r="AX2303" i="13"/>
  <c r="AX2304" i="13"/>
  <c r="AX2305" i="13"/>
  <c r="AX2306" i="13"/>
  <c r="AX2307" i="13"/>
  <c r="AX2308" i="13"/>
  <c r="AX2309" i="13"/>
  <c r="AX2310" i="13"/>
  <c r="AX2311" i="13"/>
  <c r="AX2312" i="13"/>
  <c r="AX2313" i="13"/>
  <c r="AX2314" i="13"/>
  <c r="AX2315" i="13"/>
  <c r="AX2316" i="13"/>
  <c r="AX2317" i="13"/>
  <c r="AX2318" i="13"/>
  <c r="AX2319" i="13"/>
  <c r="AX2320" i="13"/>
  <c r="AX2321" i="13"/>
  <c r="AX2322" i="13"/>
  <c r="AX2323" i="13"/>
  <c r="AX2324" i="13"/>
  <c r="AX2325" i="13"/>
  <c r="AX2326" i="13"/>
  <c r="AX2327" i="13"/>
  <c r="AX2328" i="13"/>
  <c r="AX2329" i="13"/>
  <c r="AX2330" i="13"/>
  <c r="AX2331" i="13"/>
  <c r="AX2332" i="13"/>
  <c r="AX2333" i="13"/>
  <c r="AX2334" i="13"/>
  <c r="AX2335" i="13"/>
  <c r="AX2336" i="13"/>
  <c r="AX2337" i="13"/>
  <c r="AX2338" i="13"/>
  <c r="AX2339" i="13"/>
  <c r="AX2340" i="13"/>
  <c r="AX2341" i="13"/>
  <c r="AX2342" i="13"/>
  <c r="AX2343" i="13"/>
  <c r="AX2344" i="13"/>
  <c r="AX2345" i="13"/>
  <c r="AX2346" i="13"/>
  <c r="AX2347" i="13"/>
  <c r="AX2348" i="13"/>
  <c r="AX2349" i="13"/>
  <c r="AX2350" i="13"/>
  <c r="AX2351" i="13"/>
  <c r="AX2352" i="13"/>
  <c r="AX2353" i="13"/>
  <c r="AX2354" i="13"/>
  <c r="AX2355" i="13"/>
  <c r="AX2356" i="13"/>
  <c r="AX2357" i="13"/>
  <c r="AX2358" i="13"/>
  <c r="AX2359" i="13"/>
  <c r="AX2360" i="13"/>
  <c r="AX2361" i="13"/>
  <c r="AX2362" i="13"/>
  <c r="AX2363" i="13"/>
  <c r="AX2364" i="13"/>
  <c r="AX2365" i="13"/>
  <c r="AX2366" i="13"/>
  <c r="AX2367" i="13"/>
  <c r="AX2368" i="13"/>
  <c r="AX2369" i="13"/>
  <c r="AX2370" i="13"/>
  <c r="AX2371" i="13"/>
  <c r="AX2372" i="13"/>
  <c r="AX2373" i="13"/>
  <c r="AX2374" i="13"/>
  <c r="AX2375" i="13"/>
  <c r="AX2376" i="13"/>
  <c r="AX2377" i="13"/>
  <c r="AX2378" i="13"/>
  <c r="AX2379" i="13"/>
  <c r="AX2380" i="13"/>
  <c r="AX2381" i="13"/>
  <c r="AX2382" i="13"/>
  <c r="AX2383" i="13"/>
  <c r="AX2384" i="13"/>
  <c r="AX2385" i="13"/>
  <c r="AX2386" i="13"/>
  <c r="AX2387" i="13"/>
  <c r="AX2388" i="13"/>
  <c r="AX2389" i="13"/>
  <c r="AX2390" i="13"/>
  <c r="AX2391" i="13"/>
  <c r="AX2392" i="13"/>
  <c r="AX2393" i="13"/>
  <c r="AX2394" i="13"/>
  <c r="AX2395" i="13"/>
  <c r="AX2396" i="13"/>
  <c r="AX2397" i="13"/>
  <c r="AX2398" i="13"/>
  <c r="AX2399" i="13"/>
  <c r="AX2400" i="13"/>
  <c r="AX2401" i="13"/>
  <c r="AX2402" i="13"/>
  <c r="AX2403" i="13"/>
  <c r="AX2404" i="13"/>
  <c r="AX2405" i="13"/>
  <c r="AX2406" i="13"/>
  <c r="AX2407" i="13"/>
  <c r="AX2408" i="13"/>
  <c r="AX2409" i="13"/>
  <c r="AX2410" i="13"/>
  <c r="AX2411" i="13"/>
  <c r="AX2412" i="13"/>
  <c r="AX2413" i="13"/>
  <c r="AX2414" i="13"/>
  <c r="AX2415" i="13"/>
  <c r="AX2416" i="13"/>
  <c r="AX2417" i="13"/>
  <c r="AX2418" i="13"/>
  <c r="AX2419" i="13"/>
  <c r="AX2420" i="13"/>
  <c r="AX2421" i="13"/>
  <c r="AX2422" i="13"/>
  <c r="AX2423" i="13"/>
  <c r="AX2424" i="13"/>
  <c r="AX2425" i="13"/>
  <c r="AX2426" i="13"/>
  <c r="AX2427" i="13"/>
  <c r="AX2428" i="13"/>
  <c r="AX2429" i="13"/>
  <c r="AX2430" i="13"/>
  <c r="AX2431" i="13"/>
  <c r="AX2432" i="13"/>
  <c r="AX2433" i="13"/>
  <c r="AX2434" i="13"/>
  <c r="AX2435" i="13"/>
  <c r="AX2436" i="13"/>
  <c r="AX2437" i="13"/>
  <c r="AX2438" i="13"/>
  <c r="AX2439" i="13"/>
  <c r="AX2440" i="13"/>
  <c r="AX2441" i="13"/>
  <c r="AX2442" i="13"/>
  <c r="AX2443" i="13"/>
  <c r="AX2444" i="13"/>
  <c r="AX2445" i="13"/>
  <c r="AX2446" i="13"/>
  <c r="AX2447" i="13"/>
  <c r="AX2448" i="13"/>
  <c r="AX2449" i="13"/>
  <c r="AX2450" i="13"/>
  <c r="AX2451" i="13"/>
  <c r="AX2452" i="13"/>
  <c r="AX2453" i="13"/>
  <c r="AX2454" i="13"/>
  <c r="AX2455" i="13"/>
  <c r="AX2456" i="13"/>
  <c r="AX2457" i="13"/>
  <c r="AX2458" i="13"/>
  <c r="AX2459" i="13"/>
  <c r="AX2460" i="13"/>
  <c r="AX2461" i="13"/>
  <c r="AX2462" i="13"/>
  <c r="AX2463" i="13"/>
  <c r="AX2464" i="13"/>
  <c r="AX2465" i="13"/>
  <c r="AX2466" i="13"/>
  <c r="AX2467" i="13"/>
  <c r="AX2468" i="13"/>
  <c r="AX2469" i="13"/>
  <c r="AX2470" i="13"/>
  <c r="AX2471" i="13"/>
  <c r="AX2472" i="13"/>
  <c r="AX2473" i="13"/>
  <c r="AX2474" i="13"/>
  <c r="AX2475" i="13"/>
  <c r="AX2476" i="13"/>
  <c r="AX2477" i="13"/>
  <c r="AX2478" i="13"/>
  <c r="AX2479" i="13"/>
  <c r="AX2480" i="13"/>
  <c r="AX2481" i="13"/>
  <c r="AX2482" i="13"/>
  <c r="AX2483" i="13"/>
  <c r="AX2484" i="13"/>
  <c r="AX2485" i="13"/>
  <c r="AX2486" i="13"/>
  <c r="AX2487" i="13"/>
  <c r="AX2488" i="13"/>
  <c r="AX2489" i="13"/>
  <c r="AX2490" i="13"/>
  <c r="AX2491" i="13"/>
  <c r="AX2492" i="13"/>
  <c r="AX2493" i="13"/>
  <c r="AX2494" i="13"/>
  <c r="AX2495" i="13"/>
  <c r="AX2496" i="13"/>
  <c r="AX2497" i="13"/>
  <c r="AX2498" i="13"/>
  <c r="AX2499" i="13"/>
  <c r="AX2500" i="13"/>
  <c r="AX2501" i="13"/>
  <c r="AX2502" i="13"/>
  <c r="AX2503" i="13"/>
  <c r="AX2504" i="13"/>
  <c r="AX2505" i="13"/>
  <c r="AX2506" i="13"/>
  <c r="AX2507" i="13"/>
  <c r="AX2508" i="13"/>
  <c r="AX2509" i="13"/>
  <c r="AX2510" i="13"/>
  <c r="AX2511" i="13"/>
  <c r="AX2512" i="13"/>
  <c r="AX2513" i="13"/>
  <c r="AX2514" i="13"/>
  <c r="AX2515" i="13"/>
  <c r="AX2516" i="13"/>
  <c r="AX2517" i="13"/>
  <c r="AX2518" i="13"/>
  <c r="AX2519" i="13"/>
  <c r="AX2520" i="13"/>
  <c r="AX2521" i="13"/>
  <c r="AX2522" i="13"/>
  <c r="AX2523" i="13"/>
  <c r="AX2524" i="13"/>
  <c r="AX2525" i="13"/>
  <c r="AX2526" i="13"/>
  <c r="AX2527" i="13"/>
  <c r="AX2528" i="13"/>
  <c r="AX2529" i="13"/>
  <c r="AX2530" i="13"/>
  <c r="AX2531" i="13"/>
  <c r="AX2532" i="13"/>
  <c r="AX2533" i="13"/>
  <c r="AX2534" i="13"/>
  <c r="AX2535" i="13"/>
  <c r="AX2536" i="13"/>
  <c r="AX2537" i="13"/>
  <c r="AX2538" i="13"/>
  <c r="AX2539" i="13"/>
  <c r="AX2540" i="13"/>
  <c r="AX2541" i="13"/>
  <c r="AX2542" i="13"/>
  <c r="AX2543" i="13"/>
  <c r="AX2544" i="13"/>
  <c r="AX2545" i="13"/>
  <c r="AX2546" i="13"/>
  <c r="AX2547" i="13"/>
  <c r="AX2548" i="13"/>
  <c r="AX2549" i="13"/>
  <c r="AX2550" i="13"/>
  <c r="AX2551" i="13"/>
  <c r="AX2552" i="13"/>
  <c r="AX2553" i="13"/>
  <c r="AX2554" i="13"/>
  <c r="AX2555" i="13"/>
  <c r="AX2556" i="13"/>
  <c r="AX2557" i="13"/>
  <c r="AX2558" i="13"/>
  <c r="AX2559" i="13"/>
  <c r="AX2560" i="13"/>
  <c r="AX2561" i="13"/>
  <c r="AX2562" i="13"/>
  <c r="AX2563" i="13"/>
  <c r="AX2564" i="13"/>
  <c r="AX2565" i="13"/>
  <c r="AX2566" i="13"/>
  <c r="AX2567" i="13"/>
  <c r="AX2568" i="13"/>
  <c r="AX2569" i="13"/>
  <c r="AX2570" i="13"/>
  <c r="AX2571" i="13"/>
  <c r="AX2572" i="13"/>
  <c r="AX2573" i="13"/>
  <c r="AX2574" i="13"/>
  <c r="AX2575" i="13"/>
  <c r="AX2576" i="13"/>
  <c r="AX2577" i="13"/>
  <c r="AX2578" i="13"/>
  <c r="AX2579" i="13"/>
  <c r="AX2580" i="13"/>
  <c r="AX2581" i="13"/>
  <c r="AX2582" i="13"/>
  <c r="AX2583" i="13"/>
  <c r="AX2584" i="13"/>
  <c r="AX2585" i="13"/>
  <c r="AX2586" i="13"/>
  <c r="AX2587" i="13"/>
  <c r="AX2588" i="13"/>
  <c r="AX2589" i="13"/>
  <c r="AX2590" i="13"/>
  <c r="AX2591" i="13"/>
  <c r="AX2592" i="13"/>
  <c r="AX2593" i="13"/>
  <c r="AX2594" i="13"/>
  <c r="AX2595" i="13"/>
  <c r="AX2596" i="13"/>
  <c r="AX2597" i="13"/>
  <c r="AX2598" i="13"/>
  <c r="AX2599" i="13"/>
  <c r="AX2600" i="13"/>
  <c r="AX2601" i="13"/>
  <c r="AX2041" i="13"/>
  <c r="AX2042" i="13"/>
  <c r="AX2043" i="13"/>
  <c r="AX2044" i="13"/>
  <c r="AX2045" i="13"/>
  <c r="AX2046" i="13"/>
  <c r="AX2047" i="13"/>
  <c r="AX2048" i="13"/>
  <c r="AX2049" i="13"/>
  <c r="AX2050" i="13"/>
  <c r="AX2051" i="13"/>
  <c r="AX2052" i="13"/>
  <c r="AX2053" i="13"/>
  <c r="AX2054" i="13"/>
  <c r="AX2055" i="13"/>
  <c r="AX2056" i="13"/>
  <c r="AX2057" i="13"/>
  <c r="AX2058" i="13"/>
  <c r="AX2059" i="13"/>
  <c r="AX2060" i="13"/>
  <c r="AX2061" i="13"/>
  <c r="AX2062" i="13"/>
  <c r="AX2063" i="13"/>
  <c r="AX2064" i="13"/>
  <c r="AX2065" i="13"/>
  <c r="AX2066" i="13"/>
  <c r="AX2067" i="13"/>
  <c r="AX2068" i="13"/>
  <c r="AX2069" i="13"/>
  <c r="AX2070" i="13"/>
  <c r="AX2071" i="13"/>
  <c r="AX2072" i="13"/>
  <c r="AX2073" i="13"/>
  <c r="AX2074" i="13"/>
  <c r="AX2075" i="13"/>
  <c r="AX2076" i="13"/>
  <c r="AX2077" i="13"/>
  <c r="AX2078" i="13"/>
  <c r="AX2079" i="13"/>
  <c r="AX2080" i="13"/>
  <c r="AX2081" i="13"/>
  <c r="AX2082" i="13"/>
  <c r="AX2083" i="13"/>
  <c r="AX2084" i="13"/>
  <c r="AX2085" i="13"/>
  <c r="AX2086" i="13"/>
  <c r="AX2087" i="13"/>
  <c r="AX2088" i="13"/>
  <c r="AX2089" i="13"/>
  <c r="AX2090" i="13"/>
  <c r="AX2091" i="13"/>
  <c r="AX2092" i="13"/>
  <c r="AX2093" i="13"/>
  <c r="AX2094" i="13"/>
  <c r="AX2095" i="13"/>
  <c r="AX2096" i="13"/>
  <c r="AX2097" i="13"/>
  <c r="AX2098" i="13"/>
  <c r="AX2099" i="13"/>
  <c r="AX2100" i="13"/>
  <c r="AX2101" i="13"/>
  <c r="AX2102" i="13"/>
  <c r="AX2103" i="13"/>
  <c r="AX2104" i="13"/>
  <c r="AX2105" i="13"/>
  <c r="AX2106" i="13"/>
  <c r="AX2107" i="13"/>
  <c r="AX2108" i="13"/>
  <c r="AX2109" i="13"/>
  <c r="AX2110" i="13"/>
  <c r="AX2111" i="13"/>
  <c r="AX2112" i="13"/>
  <c r="AX2113" i="13"/>
  <c r="AX2114" i="13"/>
  <c r="AX2115" i="13"/>
  <c r="AX2116" i="13"/>
  <c r="AX2117" i="13"/>
  <c r="AX2118" i="13"/>
  <c r="AX2119" i="13"/>
  <c r="AX2120" i="13"/>
  <c r="AX2121" i="13"/>
  <c r="AX2122" i="13"/>
  <c r="AX2123" i="13"/>
  <c r="AX2124" i="13"/>
  <c r="AX2125" i="13"/>
  <c r="AX2126" i="13"/>
  <c r="AX2127" i="13"/>
  <c r="AX2128" i="13"/>
  <c r="AX2129" i="13"/>
  <c r="AX2130" i="13"/>
  <c r="AX2131" i="13"/>
  <c r="AX2132" i="13"/>
  <c r="AX2133" i="13"/>
  <c r="AX2134" i="13"/>
  <c r="AX2135" i="13"/>
  <c r="AX2136" i="13"/>
  <c r="AX2137" i="13"/>
  <c r="AX2138" i="13"/>
  <c r="AX2139" i="13"/>
  <c r="AX2140" i="13"/>
  <c r="AX2141" i="13"/>
  <c r="AX2142" i="13"/>
  <c r="AX2143" i="13"/>
  <c r="AX2144" i="13"/>
  <c r="AX2145" i="13"/>
  <c r="AX2146" i="13"/>
  <c r="AX2147" i="13"/>
  <c r="AX2148" i="13"/>
  <c r="AX2149" i="13"/>
  <c r="AX2150" i="13"/>
  <c r="AX2151" i="13"/>
  <c r="AX2152" i="13"/>
  <c r="AX2153" i="13"/>
  <c r="AX2154" i="13"/>
  <c r="AX2155" i="13"/>
  <c r="AX2156" i="13"/>
  <c r="AX2157" i="13"/>
  <c r="AX2158" i="13"/>
  <c r="AX2159" i="13"/>
  <c r="AX2160" i="13"/>
  <c r="AX2161" i="13"/>
  <c r="AX2162" i="13"/>
  <c r="AX2163" i="13"/>
  <c r="AX2164" i="13"/>
  <c r="AX2165" i="13"/>
  <c r="AX2166" i="13"/>
  <c r="AX2167" i="13"/>
  <c r="AX2168" i="13"/>
  <c r="AX2169" i="13"/>
  <c r="AX2170" i="13"/>
  <c r="AX2171" i="13"/>
  <c r="AX2172" i="13"/>
  <c r="AX2173" i="13"/>
  <c r="AX2174" i="13"/>
  <c r="AX2175" i="13"/>
  <c r="AX2176" i="13"/>
  <c r="AX2177" i="13"/>
  <c r="AX2178" i="13"/>
  <c r="AX2179" i="13"/>
  <c r="AX2180" i="13"/>
  <c r="AX2181" i="13"/>
  <c r="AX2182" i="13"/>
  <c r="AX2183" i="13"/>
  <c r="AX2184" i="13"/>
  <c r="AX2185" i="13"/>
  <c r="AX2186" i="13"/>
  <c r="AX231" i="9"/>
  <c r="AK9" i="15"/>
  <c r="AJ9" i="15" s="1"/>
  <c r="AK13" i="15"/>
  <c r="AJ13" i="15" s="1"/>
  <c r="AK25" i="15"/>
  <c r="AJ25" i="15" s="1"/>
  <c r="AK29" i="15"/>
  <c r="AJ29" i="15" s="1"/>
  <c r="AK41" i="15"/>
  <c r="AJ41" i="15" s="1"/>
  <c r="AK45" i="15"/>
  <c r="AJ45" i="15" s="1"/>
  <c r="AK57" i="15"/>
  <c r="AJ57" i="15" s="1"/>
  <c r="AK61" i="15"/>
  <c r="AJ61" i="15" s="1"/>
  <c r="AK64" i="15"/>
  <c r="AJ64" i="15" s="1"/>
  <c r="AK69" i="15"/>
  <c r="AJ69" i="15" s="1"/>
  <c r="AK73" i="15"/>
  <c r="AJ73" i="15" s="1"/>
  <c r="AK85" i="15"/>
  <c r="AJ85" i="15" s="1"/>
  <c r="AK89" i="15"/>
  <c r="AJ89" i="15" s="1"/>
  <c r="AK101" i="15"/>
  <c r="AJ101" i="15" s="1"/>
  <c r="AK105" i="15"/>
  <c r="AJ105" i="15" s="1"/>
  <c r="AK117" i="15"/>
  <c r="AJ117" i="15" s="1"/>
  <c r="AK121" i="15"/>
  <c r="AJ121" i="15" s="1"/>
  <c r="AK133" i="15"/>
  <c r="AJ133" i="15" s="1"/>
  <c r="AK137" i="15"/>
  <c r="AJ137" i="15" s="1"/>
  <c r="AI150" i="15"/>
  <c r="AK150" i="15" s="1"/>
  <c r="AJ150" i="15" s="1"/>
  <c r="AI151" i="15"/>
  <c r="AK151" i="15" s="1"/>
  <c r="AJ151" i="15" s="1"/>
  <c r="AI152" i="15"/>
  <c r="AK152" i="15" s="1"/>
  <c r="AJ152" i="15" s="1"/>
  <c r="AI153" i="15"/>
  <c r="AK153" i="15" s="1"/>
  <c r="AJ153" i="15" s="1"/>
  <c r="AI154" i="15"/>
  <c r="AK154" i="15" s="1"/>
  <c r="AJ154" i="15" s="1"/>
  <c r="AI155" i="15"/>
  <c r="AK155" i="15" s="1"/>
  <c r="AJ155" i="15" s="1"/>
  <c r="AI156" i="15"/>
  <c r="AK156" i="15" s="1"/>
  <c r="AJ156" i="15" s="1"/>
  <c r="AI157" i="15"/>
  <c r="AK157" i="15" s="1"/>
  <c r="AJ157" i="15" s="1"/>
  <c r="AI158" i="15"/>
  <c r="AK158" i="15" s="1"/>
  <c r="AI159" i="15"/>
  <c r="AK159" i="15" s="1"/>
  <c r="AJ159" i="15" s="1"/>
  <c r="AI160" i="15"/>
  <c r="AK160" i="15" s="1"/>
  <c r="AJ160" i="15" s="1"/>
  <c r="AI161" i="15"/>
  <c r="AK161" i="15" s="1"/>
  <c r="AJ161" i="15" s="1"/>
  <c r="AI162" i="15"/>
  <c r="AK162" i="15" s="1"/>
  <c r="AJ162" i="15" s="1"/>
  <c r="AI163" i="15"/>
  <c r="AK163" i="15" s="1"/>
  <c r="AJ163" i="15" s="1"/>
  <c r="AI164" i="15"/>
  <c r="AK164" i="15" s="1"/>
  <c r="AJ164" i="15" s="1"/>
  <c r="AI165" i="15"/>
  <c r="AK165" i="15" s="1"/>
  <c r="AJ165" i="15" s="1"/>
  <c r="AI166" i="15"/>
  <c r="AK166" i="15" s="1"/>
  <c r="AJ166" i="15" s="1"/>
  <c r="AI167" i="15"/>
  <c r="AK167" i="15" s="1"/>
  <c r="AJ167" i="15" s="1"/>
  <c r="AI168" i="15"/>
  <c r="AK168" i="15" s="1"/>
  <c r="AJ168" i="15" s="1"/>
  <c r="AI169" i="15"/>
  <c r="AK169" i="15" s="1"/>
  <c r="AJ169" i="15" s="1"/>
  <c r="AI170" i="15"/>
  <c r="AK170" i="15" s="1"/>
  <c r="AJ170" i="15" s="1"/>
  <c r="AI171" i="15"/>
  <c r="AK171" i="15" s="1"/>
  <c r="AJ171" i="15" s="1"/>
  <c r="AI172" i="15"/>
  <c r="AK172" i="15" s="1"/>
  <c r="AJ172" i="15" s="1"/>
  <c r="AI173" i="15"/>
  <c r="AK173" i="15" s="1"/>
  <c r="AJ173" i="15" s="1"/>
  <c r="AI174" i="15"/>
  <c r="AK174" i="15" s="1"/>
  <c r="AJ174" i="15" s="1"/>
  <c r="AI175" i="15"/>
  <c r="AK175" i="15" s="1"/>
  <c r="AJ175" i="15" s="1"/>
  <c r="AI176" i="15"/>
  <c r="AK176" i="15" s="1"/>
  <c r="AJ176" i="15" s="1"/>
  <c r="AI177" i="15"/>
  <c r="AK177" i="15" s="1"/>
  <c r="AJ177" i="15" s="1"/>
  <c r="AI178" i="15"/>
  <c r="AK178" i="15" s="1"/>
  <c r="AJ178" i="15" s="1"/>
  <c r="AI179" i="15"/>
  <c r="AK179" i="15" s="1"/>
  <c r="AJ179" i="15" s="1"/>
  <c r="AI180" i="15"/>
  <c r="AK180" i="15" s="1"/>
  <c r="AJ180" i="15" s="1"/>
  <c r="AI181" i="15"/>
  <c r="AK181" i="15" s="1"/>
  <c r="AJ181" i="15" s="1"/>
  <c r="AI182" i="15"/>
  <c r="AK182" i="15" s="1"/>
  <c r="AJ182" i="15" s="1"/>
  <c r="AI183" i="15"/>
  <c r="AK183" i="15" s="1"/>
  <c r="AJ183" i="15" s="1"/>
  <c r="AI184" i="15"/>
  <c r="AK184" i="15" s="1"/>
  <c r="AJ184" i="15" s="1"/>
  <c r="AI185" i="15"/>
  <c r="AK185" i="15" s="1"/>
  <c r="AJ185" i="15" s="1"/>
  <c r="AI186" i="15"/>
  <c r="AK186" i="15" s="1"/>
  <c r="AJ186" i="15" s="1"/>
  <c r="AI187" i="15"/>
  <c r="AK187" i="15" s="1"/>
  <c r="AJ187" i="15" s="1"/>
  <c r="AI188" i="15"/>
  <c r="AK188" i="15" s="1"/>
  <c r="AJ188" i="15" s="1"/>
  <c r="AI189" i="15"/>
  <c r="AK189" i="15" s="1"/>
  <c r="AJ189" i="15" s="1"/>
  <c r="AI190" i="15"/>
  <c r="AK190" i="15" s="1"/>
  <c r="AJ190" i="15" s="1"/>
  <c r="AI191" i="15"/>
  <c r="AK191" i="15" s="1"/>
  <c r="AJ191" i="15" s="1"/>
  <c r="AI192" i="15"/>
  <c r="AK192" i="15" s="1"/>
  <c r="AJ192" i="15" s="1"/>
  <c r="AI193" i="15"/>
  <c r="AK193" i="15" s="1"/>
  <c r="AJ193" i="15" s="1"/>
  <c r="AI194" i="15"/>
  <c r="AK194" i="15" s="1"/>
  <c r="AJ194" i="15" s="1"/>
  <c r="AI195" i="15"/>
  <c r="AK195" i="15" s="1"/>
  <c r="AJ195" i="15" s="1"/>
  <c r="AI196" i="15"/>
  <c r="AK196" i="15" s="1"/>
  <c r="AJ196" i="15" s="1"/>
  <c r="AI197" i="15"/>
  <c r="AK197" i="15" s="1"/>
  <c r="AJ197" i="15" s="1"/>
  <c r="AI198" i="15"/>
  <c r="AK198" i="15" s="1"/>
  <c r="AJ198" i="15" s="1"/>
  <c r="AI199" i="15"/>
  <c r="AK199" i="15" s="1"/>
  <c r="AJ199" i="15" s="1"/>
  <c r="AI200" i="15"/>
  <c r="AK200" i="15" s="1"/>
  <c r="AJ200" i="15" s="1"/>
  <c r="AI201" i="15"/>
  <c r="AK201" i="15" s="1"/>
  <c r="AJ201" i="15" s="1"/>
  <c r="AI202" i="15"/>
  <c r="AK202" i="15" s="1"/>
  <c r="AJ202" i="15" s="1"/>
  <c r="AI203" i="15"/>
  <c r="AK203" i="15" s="1"/>
  <c r="AJ203" i="15" s="1"/>
  <c r="AI204" i="15"/>
  <c r="AK204" i="15" s="1"/>
  <c r="AJ204" i="15" s="1"/>
  <c r="AI205" i="15"/>
  <c r="AK205" i="15" s="1"/>
  <c r="AJ205" i="15" s="1"/>
  <c r="AI206" i="15"/>
  <c r="AK206" i="15" s="1"/>
  <c r="AJ206" i="15" s="1"/>
  <c r="AI207" i="15"/>
  <c r="AK207" i="15" s="1"/>
  <c r="AJ207" i="15" s="1"/>
  <c r="AI208" i="15"/>
  <c r="AK208" i="15" s="1"/>
  <c r="AJ208" i="15" s="1"/>
  <c r="AI209" i="15"/>
  <c r="AK209" i="15" s="1"/>
  <c r="AJ209" i="15" s="1"/>
  <c r="AI210" i="15"/>
  <c r="AK210" i="15" s="1"/>
  <c r="AJ210" i="15" s="1"/>
  <c r="AI211" i="15"/>
  <c r="AK211" i="15" s="1"/>
  <c r="AJ211" i="15" s="1"/>
  <c r="AI212" i="15"/>
  <c r="AK212" i="15" s="1"/>
  <c r="AJ212" i="15" s="1"/>
  <c r="AI213" i="15"/>
  <c r="AK213" i="15" s="1"/>
  <c r="AJ213" i="15" s="1"/>
  <c r="AI214" i="15"/>
  <c r="AK214" i="15" s="1"/>
  <c r="AJ214" i="15" s="1"/>
  <c r="AI215" i="15"/>
  <c r="AK215" i="15" s="1"/>
  <c r="AJ215" i="15" s="1"/>
  <c r="AI216" i="15"/>
  <c r="AK216" i="15" s="1"/>
  <c r="AJ216" i="15" s="1"/>
  <c r="AI217" i="15"/>
  <c r="AK217" i="15" s="1"/>
  <c r="AJ217" i="15" s="1"/>
  <c r="AI218" i="15"/>
  <c r="AK218" i="15" s="1"/>
  <c r="AJ218" i="15" s="1"/>
  <c r="AI219" i="15"/>
  <c r="AK219" i="15" s="1"/>
  <c r="AJ219" i="15" s="1"/>
  <c r="AI220" i="15"/>
  <c r="AK220" i="15" s="1"/>
  <c r="AJ220" i="15" s="1"/>
  <c r="AI221" i="15"/>
  <c r="AK221" i="15" s="1"/>
  <c r="AJ221" i="15" s="1"/>
  <c r="AI222" i="15"/>
  <c r="AK222" i="15" s="1"/>
  <c r="AJ222" i="15" s="1"/>
  <c r="AI223" i="15"/>
  <c r="AK223" i="15" s="1"/>
  <c r="AJ223" i="15" s="1"/>
  <c r="AI224" i="15"/>
  <c r="AK224" i="15" s="1"/>
  <c r="AJ224" i="15" s="1"/>
  <c r="AI225" i="15"/>
  <c r="AK225" i="15" s="1"/>
  <c r="AJ225" i="15" s="1"/>
  <c r="AI226" i="15"/>
  <c r="AK226" i="15" s="1"/>
  <c r="AJ226" i="15" s="1"/>
  <c r="AI227" i="15"/>
  <c r="AK227" i="15" s="1"/>
  <c r="AJ227" i="15" s="1"/>
  <c r="AI228" i="15"/>
  <c r="AK228" i="15" s="1"/>
  <c r="AJ228" i="15" s="1"/>
  <c r="AI229" i="15"/>
  <c r="AK229" i="15" s="1"/>
  <c r="AJ229" i="15" s="1"/>
  <c r="AI230" i="15"/>
  <c r="AK230" i="15" s="1"/>
  <c r="AJ230" i="15" s="1"/>
  <c r="AI231" i="15"/>
  <c r="AK231" i="15" s="1"/>
  <c r="AJ231" i="15" s="1"/>
  <c r="AI232" i="15"/>
  <c r="AK232" i="15" s="1"/>
  <c r="AJ232" i="15" s="1"/>
  <c r="AI233" i="15"/>
  <c r="AK233" i="15" s="1"/>
  <c r="AJ233" i="15" s="1"/>
  <c r="AI234" i="15"/>
  <c r="AK234" i="15" s="1"/>
  <c r="AJ234" i="15" s="1"/>
  <c r="AI235" i="15"/>
  <c r="AK235" i="15" s="1"/>
  <c r="AJ235" i="15" s="1"/>
  <c r="AI236" i="15"/>
  <c r="AK236" i="15" s="1"/>
  <c r="AJ236" i="15" s="1"/>
  <c r="AI237" i="15"/>
  <c r="AK237" i="15" s="1"/>
  <c r="AJ237" i="15" s="1"/>
  <c r="AI238" i="15"/>
  <c r="AK238" i="15" s="1"/>
  <c r="AJ238" i="15" s="1"/>
  <c r="AI239" i="15"/>
  <c r="AK239" i="15" s="1"/>
  <c r="AJ239" i="15" s="1"/>
  <c r="AI240" i="15"/>
  <c r="AK240" i="15" s="1"/>
  <c r="AJ240" i="15" s="1"/>
  <c r="AI241" i="15"/>
  <c r="AK241" i="15" s="1"/>
  <c r="AJ241" i="15" s="1"/>
  <c r="AI242" i="15"/>
  <c r="AK242" i="15" s="1"/>
  <c r="AJ242" i="15" s="1"/>
  <c r="AI243" i="15"/>
  <c r="AK243" i="15" s="1"/>
  <c r="AJ243" i="15" s="1"/>
  <c r="AI244" i="15"/>
  <c r="AK244" i="15" s="1"/>
  <c r="AJ244" i="15" s="1"/>
  <c r="AI245" i="15"/>
  <c r="AK245" i="15" s="1"/>
  <c r="AJ245" i="15" s="1"/>
  <c r="AI246" i="15"/>
  <c r="AK246" i="15" s="1"/>
  <c r="AJ246" i="15" s="1"/>
  <c r="AI247" i="15"/>
  <c r="AK247" i="15" s="1"/>
  <c r="AJ247" i="15" s="1"/>
  <c r="AI248" i="15"/>
  <c r="AK248" i="15" s="1"/>
  <c r="AJ248" i="15" s="1"/>
  <c r="AI249" i="15"/>
  <c r="AK249" i="15" s="1"/>
  <c r="AJ249" i="15" s="1"/>
  <c r="AI250" i="15"/>
  <c r="AK250" i="15" s="1"/>
  <c r="AJ250" i="15" s="1"/>
  <c r="AI251" i="15"/>
  <c r="AK251" i="15" s="1"/>
  <c r="AJ251" i="15" s="1"/>
  <c r="AI252" i="15"/>
  <c r="AK252" i="15" s="1"/>
  <c r="AJ252" i="15" s="1"/>
  <c r="AI253" i="15"/>
  <c r="AK253" i="15" s="1"/>
  <c r="AJ253" i="15" s="1"/>
  <c r="AI254" i="15"/>
  <c r="AK254" i="15" s="1"/>
  <c r="AJ254" i="15" s="1"/>
  <c r="AI255" i="15"/>
  <c r="AK255" i="15" s="1"/>
  <c r="AJ255" i="15" s="1"/>
  <c r="AI256" i="15"/>
  <c r="AK256" i="15" s="1"/>
  <c r="AJ256" i="15" s="1"/>
  <c r="AI257" i="15"/>
  <c r="AK257" i="15" s="1"/>
  <c r="AJ257" i="15" s="1"/>
  <c r="AI258" i="15"/>
  <c r="AK258" i="15" s="1"/>
  <c r="AJ258" i="15" s="1"/>
  <c r="AI259" i="15"/>
  <c r="AK259" i="15" s="1"/>
  <c r="AJ259" i="15" s="1"/>
  <c r="AI260" i="15"/>
  <c r="AK260" i="15" s="1"/>
  <c r="AJ260" i="15" s="1"/>
  <c r="AI261" i="15"/>
  <c r="AK261" i="15" s="1"/>
  <c r="AJ261" i="15" s="1"/>
  <c r="AI262" i="15"/>
  <c r="AK262" i="15" s="1"/>
  <c r="AJ262" i="15" s="1"/>
  <c r="AI263" i="15"/>
  <c r="AK263" i="15" s="1"/>
  <c r="AJ263" i="15" s="1"/>
  <c r="AI264" i="15"/>
  <c r="AK264" i="15" s="1"/>
  <c r="AJ264" i="15" s="1"/>
  <c r="AI265" i="15"/>
  <c r="AK265" i="15" s="1"/>
  <c r="AJ265" i="15" s="1"/>
  <c r="AI266" i="15"/>
  <c r="AK266" i="15" s="1"/>
  <c r="AJ266" i="15" s="1"/>
  <c r="AI267" i="15"/>
  <c r="AK267" i="15" s="1"/>
  <c r="AJ267" i="15" s="1"/>
  <c r="AI268" i="15"/>
  <c r="AK268" i="15" s="1"/>
  <c r="AJ268" i="15" s="1"/>
  <c r="AI269" i="15"/>
  <c r="AK269" i="15" s="1"/>
  <c r="AJ269" i="15" s="1"/>
  <c r="AI270" i="15"/>
  <c r="AK270" i="15" s="1"/>
  <c r="AJ270" i="15" s="1"/>
  <c r="AI271" i="15"/>
  <c r="AK271" i="15" s="1"/>
  <c r="AJ271" i="15" s="1"/>
  <c r="AI272" i="15"/>
  <c r="AK272" i="15" s="1"/>
  <c r="AJ272" i="15" s="1"/>
  <c r="AI273" i="15"/>
  <c r="AK273" i="15" s="1"/>
  <c r="AJ273" i="15" s="1"/>
  <c r="AI274" i="15"/>
  <c r="AK274" i="15" s="1"/>
  <c r="AJ274" i="15" s="1"/>
  <c r="AI275" i="15"/>
  <c r="AK275" i="15" s="1"/>
  <c r="AJ275" i="15" s="1"/>
  <c r="AI276" i="15"/>
  <c r="AK276" i="15" s="1"/>
  <c r="AJ276" i="15" s="1"/>
  <c r="AI277" i="15"/>
  <c r="AK277" i="15" s="1"/>
  <c r="AJ277" i="15" s="1"/>
  <c r="AI278" i="15"/>
  <c r="AK278" i="15" s="1"/>
  <c r="AJ278" i="15" s="1"/>
  <c r="AI279" i="15"/>
  <c r="AK279" i="15" s="1"/>
  <c r="AJ279" i="15" s="1"/>
  <c r="AI280" i="15"/>
  <c r="AK280" i="15" s="1"/>
  <c r="AJ280" i="15" s="1"/>
  <c r="AI281" i="15"/>
  <c r="AK281" i="15" s="1"/>
  <c r="AJ281" i="15" s="1"/>
  <c r="AI282" i="15"/>
  <c r="AK282" i="15" s="1"/>
  <c r="AJ282" i="15" s="1"/>
  <c r="AI283" i="15"/>
  <c r="AK283" i="15" s="1"/>
  <c r="AJ283" i="15" s="1"/>
  <c r="AI284" i="15"/>
  <c r="AK284" i="15" s="1"/>
  <c r="AJ284" i="15" s="1"/>
  <c r="AI285" i="15"/>
  <c r="AK285" i="15" s="1"/>
  <c r="AJ285" i="15" s="1"/>
  <c r="AI286" i="15"/>
  <c r="AK286" i="15" s="1"/>
  <c r="AJ286" i="15" s="1"/>
  <c r="AI287" i="15"/>
  <c r="AK287" i="15" s="1"/>
  <c r="AJ287" i="15" s="1"/>
  <c r="AI288" i="15"/>
  <c r="AK288" i="15" s="1"/>
  <c r="AJ288" i="15" s="1"/>
  <c r="AI289" i="15"/>
  <c r="AK289" i="15" s="1"/>
  <c r="AJ289" i="15" s="1"/>
  <c r="AI290" i="15"/>
  <c r="AK290" i="15" s="1"/>
  <c r="AJ290" i="15" s="1"/>
  <c r="AI291" i="15"/>
  <c r="AK291" i="15" s="1"/>
  <c r="AJ291" i="15" s="1"/>
  <c r="AI292" i="15"/>
  <c r="AK292" i="15" s="1"/>
  <c r="AJ292" i="15" s="1"/>
  <c r="AN373" i="15" l="1"/>
  <c r="AN352" i="15"/>
  <c r="AN362" i="15"/>
  <c r="AN346" i="15"/>
  <c r="AN358" i="15"/>
  <c r="AN359" i="15"/>
  <c r="AN368" i="15"/>
  <c r="AN340" i="15"/>
  <c r="AN372" i="15"/>
  <c r="AN374" i="15"/>
  <c r="AN376" i="15"/>
  <c r="AN355" i="15"/>
  <c r="AN365" i="15"/>
  <c r="AN366" i="15"/>
  <c r="AN369" i="15"/>
  <c r="AN375" i="15"/>
  <c r="AN347" i="15"/>
  <c r="AN348" i="15"/>
  <c r="AN356" i="15"/>
  <c r="AN360" i="15"/>
  <c r="AN361" i="15"/>
  <c r="AN363" i="15"/>
  <c r="AN364" i="15"/>
  <c r="AN367" i="15"/>
  <c r="AN370" i="15"/>
  <c r="AN338" i="15"/>
  <c r="AN339" i="15"/>
  <c r="AN337" i="15"/>
  <c r="AN345" i="15"/>
  <c r="AN354" i="15"/>
  <c r="AN343" i="15"/>
  <c r="AN344" i="15"/>
  <c r="AN351" i="15"/>
  <c r="AN357" i="15"/>
  <c r="AN342" i="15"/>
  <c r="AN349" i="15"/>
  <c r="AN350" i="15"/>
  <c r="AN353" i="15"/>
  <c r="AN296" i="15"/>
  <c r="AN297" i="15"/>
  <c r="Z305" i="15"/>
  <c r="Z310" i="15"/>
  <c r="AN298" i="15"/>
  <c r="AN299" i="15"/>
  <c r="Z315" i="15"/>
  <c r="AN322" i="15"/>
  <c r="AN330" i="15"/>
  <c r="Z330" i="15"/>
  <c r="AN295" i="15"/>
  <c r="AN320" i="15"/>
  <c r="AN324" i="15"/>
  <c r="AN334" i="15"/>
  <c r="AN332" i="15"/>
  <c r="Z320" i="15"/>
  <c r="AN328" i="15"/>
  <c r="AN325" i="15"/>
  <c r="AN326" i="15"/>
  <c r="AN327" i="15"/>
  <c r="AN329" i="15"/>
  <c r="AN319" i="15"/>
  <c r="AN318" i="15"/>
  <c r="AN316" i="15"/>
  <c r="AN317" i="15"/>
  <c r="AN315" i="15"/>
  <c r="AN314" i="15"/>
  <c r="AN313" i="15"/>
  <c r="AN310" i="15"/>
  <c r="AN306" i="15"/>
  <c r="AN307" i="15"/>
  <c r="AN308" i="15"/>
  <c r="AN309" i="15"/>
  <c r="AN305" i="15"/>
  <c r="AN312" i="15"/>
  <c r="AN311" i="15"/>
  <c r="AN301" i="15"/>
  <c r="AN303" i="15"/>
  <c r="AN300" i="15"/>
  <c r="AN304" i="15"/>
  <c r="AN302" i="15"/>
  <c r="Z295" i="15"/>
  <c r="AB292" i="15" l="1"/>
  <c r="V292" i="15"/>
  <c r="R292" i="15"/>
  <c r="I292" i="15"/>
  <c r="D292" i="15"/>
  <c r="C292" i="15"/>
  <c r="AB291" i="15"/>
  <c r="V291" i="15"/>
  <c r="R291" i="15"/>
  <c r="I291" i="15"/>
  <c r="D291" i="15"/>
  <c r="C291" i="15"/>
  <c r="AB290" i="15"/>
  <c r="V290" i="15"/>
  <c r="R290" i="15"/>
  <c r="I290" i="15"/>
  <c r="D290" i="15"/>
  <c r="C290" i="15"/>
  <c r="AB289" i="15"/>
  <c r="V289" i="15"/>
  <c r="R289" i="15"/>
  <c r="I289" i="15"/>
  <c r="D289" i="15"/>
  <c r="C289" i="15"/>
  <c r="AB288" i="15"/>
  <c r="AA288" i="15" s="1"/>
  <c r="V288" i="15"/>
  <c r="Z288" i="15" s="1"/>
  <c r="R288" i="15"/>
  <c r="I288" i="15"/>
  <c r="D288" i="15"/>
  <c r="C288" i="15"/>
  <c r="AB287" i="15"/>
  <c r="AA287" i="15" s="1"/>
  <c r="V287" i="15"/>
  <c r="Z287" i="15" s="1"/>
  <c r="R287" i="15"/>
  <c r="I287" i="15"/>
  <c r="D287" i="15"/>
  <c r="C287" i="15"/>
  <c r="AB286" i="15"/>
  <c r="AA286" i="15" s="1"/>
  <c r="V286" i="15"/>
  <c r="Z286" i="15" s="1"/>
  <c r="R286" i="15"/>
  <c r="I286" i="15"/>
  <c r="D286" i="15"/>
  <c r="C286" i="15"/>
  <c r="AB285" i="15"/>
  <c r="V285" i="15"/>
  <c r="R285" i="15"/>
  <c r="I285" i="15"/>
  <c r="D285" i="15"/>
  <c r="C285" i="15"/>
  <c r="AB284" i="15"/>
  <c r="V284" i="15"/>
  <c r="R284" i="15"/>
  <c r="I284" i="15"/>
  <c r="D284" i="15"/>
  <c r="C284" i="15"/>
  <c r="AB283" i="15"/>
  <c r="V283" i="15"/>
  <c r="R283" i="15"/>
  <c r="I283" i="15"/>
  <c r="D283" i="15"/>
  <c r="C283" i="15"/>
  <c r="AB282" i="15"/>
  <c r="AA282" i="15" s="1"/>
  <c r="V282" i="15"/>
  <c r="Z282" i="15" s="1"/>
  <c r="R282" i="15"/>
  <c r="I282" i="15"/>
  <c r="D282" i="15"/>
  <c r="C282" i="15"/>
  <c r="AB281" i="15"/>
  <c r="AA281" i="15" s="1"/>
  <c r="V281" i="15"/>
  <c r="Z281" i="15" s="1"/>
  <c r="R281" i="15"/>
  <c r="I281" i="15"/>
  <c r="D281" i="15"/>
  <c r="C281" i="15"/>
  <c r="AB280" i="15"/>
  <c r="V280" i="15"/>
  <c r="R280" i="15"/>
  <c r="I280" i="15"/>
  <c r="D280" i="15"/>
  <c r="C280" i="15"/>
  <c r="AB279" i="15"/>
  <c r="V279" i="15"/>
  <c r="R279" i="15"/>
  <c r="I279" i="15"/>
  <c r="D279" i="15"/>
  <c r="C279" i="15"/>
  <c r="AB278" i="15"/>
  <c r="AA277" i="15" s="1"/>
  <c r="V278" i="15"/>
  <c r="R278" i="15"/>
  <c r="I278" i="15"/>
  <c r="D278" i="15"/>
  <c r="C278" i="15"/>
  <c r="V277" i="15"/>
  <c r="R277" i="15"/>
  <c r="I277" i="15"/>
  <c r="D277" i="15"/>
  <c r="C277" i="15"/>
  <c r="AB276" i="15"/>
  <c r="AA276" i="15" s="1"/>
  <c r="V276" i="15"/>
  <c r="Z276" i="15" s="1"/>
  <c r="R276" i="15"/>
  <c r="I276" i="15"/>
  <c r="D276" i="15"/>
  <c r="C276" i="15"/>
  <c r="AB275" i="15"/>
  <c r="V275" i="15"/>
  <c r="R275" i="15"/>
  <c r="I275" i="15"/>
  <c r="D275" i="15"/>
  <c r="C275" i="15"/>
  <c r="AB274" i="15"/>
  <c r="V274" i="15"/>
  <c r="R274" i="15"/>
  <c r="I274" i="15"/>
  <c r="D274" i="15"/>
  <c r="C274" i="15"/>
  <c r="AB273" i="15"/>
  <c r="V273" i="15"/>
  <c r="R273" i="15"/>
  <c r="I273" i="15"/>
  <c r="D273" i="15"/>
  <c r="C273" i="15"/>
  <c r="AB272" i="15"/>
  <c r="V272" i="15"/>
  <c r="R272" i="15"/>
  <c r="I272" i="15"/>
  <c r="D272" i="15"/>
  <c r="C272" i="15"/>
  <c r="AB271" i="15"/>
  <c r="V271" i="15"/>
  <c r="R271" i="15"/>
  <c r="I271" i="15"/>
  <c r="D271" i="15"/>
  <c r="C271" i="15"/>
  <c r="AB270" i="15"/>
  <c r="V270" i="15"/>
  <c r="R270" i="15"/>
  <c r="I270" i="15"/>
  <c r="D270" i="15"/>
  <c r="C270" i="15"/>
  <c r="AB269" i="15"/>
  <c r="V269" i="15"/>
  <c r="R269" i="15"/>
  <c r="I269" i="15"/>
  <c r="D269" i="15"/>
  <c r="C269" i="15"/>
  <c r="AB268" i="15"/>
  <c r="V268" i="15"/>
  <c r="R268" i="15"/>
  <c r="I268" i="15"/>
  <c r="D268" i="15"/>
  <c r="C268" i="15"/>
  <c r="AB267" i="15"/>
  <c r="V267" i="15"/>
  <c r="R267" i="15"/>
  <c r="I267" i="15"/>
  <c r="D267" i="15"/>
  <c r="C267" i="15"/>
  <c r="AB266" i="15"/>
  <c r="V266" i="15"/>
  <c r="R266" i="15"/>
  <c r="I266" i="15"/>
  <c r="D266" i="15"/>
  <c r="C266" i="15"/>
  <c r="AB265" i="15"/>
  <c r="V265" i="15"/>
  <c r="R265" i="15"/>
  <c r="I265" i="15"/>
  <c r="D265" i="15"/>
  <c r="C265" i="15"/>
  <c r="AB264" i="15"/>
  <c r="V264" i="15"/>
  <c r="R264" i="15"/>
  <c r="I264" i="15"/>
  <c r="D264" i="15"/>
  <c r="C264" i="15"/>
  <c r="AB263" i="15"/>
  <c r="V263" i="15"/>
  <c r="R263" i="15"/>
  <c r="I263" i="15"/>
  <c r="D263" i="15"/>
  <c r="C263" i="15"/>
  <c r="AB262" i="15"/>
  <c r="V262" i="15"/>
  <c r="R262" i="15"/>
  <c r="I262" i="15"/>
  <c r="D262" i="15"/>
  <c r="C262" i="15"/>
  <c r="AB261" i="15"/>
  <c r="AA261" i="15" s="1"/>
  <c r="V261" i="15"/>
  <c r="Z261" i="15" s="1"/>
  <c r="R261" i="15"/>
  <c r="I261" i="15"/>
  <c r="D261" i="15"/>
  <c r="C261" i="15"/>
  <c r="V260" i="15"/>
  <c r="Z260" i="15" s="1"/>
  <c r="R260" i="15"/>
  <c r="I260" i="15"/>
  <c r="D260" i="15"/>
  <c r="C260" i="15"/>
  <c r="V259" i="15"/>
  <c r="R259" i="15"/>
  <c r="I259" i="15"/>
  <c r="D259" i="15"/>
  <c r="C259" i="15"/>
  <c r="AB258" i="15"/>
  <c r="V258" i="15"/>
  <c r="R258" i="15"/>
  <c r="I258" i="15"/>
  <c r="D258" i="15"/>
  <c r="C258" i="15"/>
  <c r="AB257" i="15"/>
  <c r="V257" i="15"/>
  <c r="R257" i="15"/>
  <c r="I257" i="15"/>
  <c r="D257" i="15"/>
  <c r="C257" i="15"/>
  <c r="AB256" i="15"/>
  <c r="V256" i="15"/>
  <c r="R256" i="15"/>
  <c r="I256" i="15"/>
  <c r="D256" i="15"/>
  <c r="C256" i="15"/>
  <c r="AB255" i="15"/>
  <c r="V255" i="15"/>
  <c r="R255" i="15"/>
  <c r="I255" i="15"/>
  <c r="D255" i="15"/>
  <c r="C255" i="15"/>
  <c r="AB254" i="15"/>
  <c r="V254" i="15"/>
  <c r="R254" i="15"/>
  <c r="I254" i="15"/>
  <c r="D254" i="15"/>
  <c r="C254" i="15"/>
  <c r="AB253" i="15"/>
  <c r="AA253" i="15" s="1"/>
  <c r="V253" i="15"/>
  <c r="R253" i="15"/>
  <c r="I253" i="15"/>
  <c r="D253" i="15"/>
  <c r="C253" i="15"/>
  <c r="AB252" i="15"/>
  <c r="V252" i="15"/>
  <c r="R252" i="15"/>
  <c r="I252" i="15"/>
  <c r="D252" i="15"/>
  <c r="C252" i="15"/>
  <c r="AB251" i="15"/>
  <c r="V251" i="15"/>
  <c r="R251" i="15"/>
  <c r="I251" i="15"/>
  <c r="D251" i="15"/>
  <c r="C251" i="15"/>
  <c r="AB250" i="15"/>
  <c r="V250" i="15"/>
  <c r="R250" i="15"/>
  <c r="I250" i="15"/>
  <c r="D250" i="15"/>
  <c r="C250" i="15"/>
  <c r="AB249" i="15"/>
  <c r="AA249" i="15" s="1"/>
  <c r="V249" i="15"/>
  <c r="Z249" i="15" s="1"/>
  <c r="R249" i="15"/>
  <c r="I249" i="15"/>
  <c r="D249" i="15"/>
  <c r="C249" i="15"/>
  <c r="AB248" i="15"/>
  <c r="AA248" i="15" s="1"/>
  <c r="V248" i="15"/>
  <c r="Z248" i="15" s="1"/>
  <c r="R248" i="15"/>
  <c r="I248" i="15"/>
  <c r="D248" i="15"/>
  <c r="C248" i="15"/>
  <c r="AB247" i="15"/>
  <c r="AA247" i="15" s="1"/>
  <c r="V247" i="15"/>
  <c r="Z247" i="15" s="1"/>
  <c r="R247" i="15"/>
  <c r="I247" i="15"/>
  <c r="D247" i="15"/>
  <c r="C247" i="15"/>
  <c r="AB246" i="15"/>
  <c r="AA246" i="15" s="1"/>
  <c r="V246" i="15"/>
  <c r="Z246" i="15" s="1"/>
  <c r="R246" i="15"/>
  <c r="I246" i="15"/>
  <c r="D246" i="15"/>
  <c r="C246" i="15"/>
  <c r="AB245" i="15"/>
  <c r="AA245" i="15" s="1"/>
  <c r="V245" i="15"/>
  <c r="Z245" i="15" s="1"/>
  <c r="R245" i="15"/>
  <c r="I245" i="15"/>
  <c r="D245" i="15"/>
  <c r="C245" i="15"/>
  <c r="AB244" i="15"/>
  <c r="AA244" i="15" s="1"/>
  <c r="V244" i="15"/>
  <c r="Z244" i="15" s="1"/>
  <c r="R244" i="15"/>
  <c r="I244" i="15"/>
  <c r="D244" i="15"/>
  <c r="C244" i="15"/>
  <c r="AB243" i="15"/>
  <c r="AA243" i="15" s="1"/>
  <c r="V243" i="15"/>
  <c r="Z243" i="15" s="1"/>
  <c r="R243" i="15"/>
  <c r="I243" i="15"/>
  <c r="D243" i="15"/>
  <c r="C243" i="15"/>
  <c r="AB242" i="15"/>
  <c r="AA242" i="15" s="1"/>
  <c r="V242" i="15"/>
  <c r="Z242" i="15" s="1"/>
  <c r="R242" i="15"/>
  <c r="I242" i="15"/>
  <c r="D242" i="15"/>
  <c r="C242" i="15"/>
  <c r="AB241" i="15"/>
  <c r="AA241" i="15" s="1"/>
  <c r="V241" i="15"/>
  <c r="Z241" i="15" s="1"/>
  <c r="R241" i="15"/>
  <c r="I241" i="15"/>
  <c r="D241" i="15"/>
  <c r="C241" i="15"/>
  <c r="AB240" i="15"/>
  <c r="AA240" i="15" s="1"/>
  <c r="V240" i="15"/>
  <c r="Z240" i="15" s="1"/>
  <c r="R240" i="15"/>
  <c r="I240" i="15"/>
  <c r="D240" i="15"/>
  <c r="C240" i="15"/>
  <c r="AB239" i="15"/>
  <c r="AA239" i="15" s="1"/>
  <c r="V239" i="15"/>
  <c r="Z239" i="15" s="1"/>
  <c r="R239" i="15"/>
  <c r="I239" i="15"/>
  <c r="D239" i="15"/>
  <c r="C239" i="15"/>
  <c r="AB238" i="15"/>
  <c r="V238" i="15"/>
  <c r="R238" i="15"/>
  <c r="I238" i="15"/>
  <c r="D238" i="15"/>
  <c r="C238" i="15"/>
  <c r="AB237" i="15"/>
  <c r="V237" i="15"/>
  <c r="R237" i="15"/>
  <c r="I237" i="15"/>
  <c r="D237" i="15"/>
  <c r="C237" i="15"/>
  <c r="AB236" i="15"/>
  <c r="V236" i="15"/>
  <c r="R236" i="15"/>
  <c r="I236" i="15"/>
  <c r="D236" i="15"/>
  <c r="C236" i="15"/>
  <c r="AB235" i="15"/>
  <c r="V235" i="15"/>
  <c r="R235" i="15"/>
  <c r="I235" i="15"/>
  <c r="D235" i="15"/>
  <c r="C235" i="15"/>
  <c r="AB234" i="15"/>
  <c r="V234" i="15"/>
  <c r="R234" i="15"/>
  <c r="I234" i="15"/>
  <c r="D234" i="15"/>
  <c r="C234" i="15"/>
  <c r="AB233" i="15"/>
  <c r="V233" i="15"/>
  <c r="R233" i="15"/>
  <c r="I233" i="15"/>
  <c r="D233" i="15"/>
  <c r="C233" i="15"/>
  <c r="AB232" i="15"/>
  <c r="V232" i="15"/>
  <c r="R232" i="15"/>
  <c r="I232" i="15"/>
  <c r="D232" i="15"/>
  <c r="C232" i="15"/>
  <c r="AB231" i="15"/>
  <c r="V231" i="15"/>
  <c r="R231" i="15"/>
  <c r="I231" i="15"/>
  <c r="D231" i="15"/>
  <c r="C231" i="15"/>
  <c r="AB230" i="15"/>
  <c r="AA230" i="15" s="1"/>
  <c r="V230" i="15"/>
  <c r="Z230" i="15" s="1"/>
  <c r="R230" i="15"/>
  <c r="I230" i="15"/>
  <c r="D230" i="15"/>
  <c r="C230" i="15"/>
  <c r="AB229" i="15"/>
  <c r="V229" i="15"/>
  <c r="R229" i="15"/>
  <c r="I229" i="15"/>
  <c r="D229" i="15"/>
  <c r="C229" i="15"/>
  <c r="AB228" i="15"/>
  <c r="AA228" i="15" s="1"/>
  <c r="V228" i="15"/>
  <c r="Z228" i="15" s="1"/>
  <c r="R228" i="15"/>
  <c r="I228" i="15"/>
  <c r="D228" i="15"/>
  <c r="C228" i="15"/>
  <c r="AB227" i="15"/>
  <c r="AA227" i="15" s="1"/>
  <c r="Z227" i="15"/>
  <c r="R227" i="15"/>
  <c r="I227" i="15"/>
  <c r="D227" i="15"/>
  <c r="C227" i="15"/>
  <c r="AB226" i="15"/>
  <c r="AA226" i="15" s="1"/>
  <c r="Z226" i="15"/>
  <c r="R226" i="15"/>
  <c r="I226" i="15"/>
  <c r="D226" i="15"/>
  <c r="C226" i="15"/>
  <c r="AB225" i="15"/>
  <c r="V225" i="15"/>
  <c r="R225" i="15"/>
  <c r="I225" i="15"/>
  <c r="D225" i="15"/>
  <c r="C225" i="15"/>
  <c r="AB224" i="15"/>
  <c r="V224" i="15"/>
  <c r="R224" i="15"/>
  <c r="I224" i="15"/>
  <c r="D224" i="15"/>
  <c r="C224" i="15"/>
  <c r="AB223" i="15"/>
  <c r="V223" i="15"/>
  <c r="R223" i="15"/>
  <c r="I223" i="15"/>
  <c r="D223" i="15"/>
  <c r="C223" i="15"/>
  <c r="AB222" i="15"/>
  <c r="AA222" i="15" s="1"/>
  <c r="V222" i="15"/>
  <c r="Z222" i="15" s="1"/>
  <c r="R222" i="15"/>
  <c r="I222" i="15"/>
  <c r="D222" i="15"/>
  <c r="C222" i="15"/>
  <c r="AB221" i="15"/>
  <c r="AA221" i="15" s="1"/>
  <c r="Z221" i="15"/>
  <c r="R221" i="15"/>
  <c r="I221" i="15"/>
  <c r="D221" i="15"/>
  <c r="C221" i="15"/>
  <c r="AB220" i="15"/>
  <c r="AA220" i="15" s="1"/>
  <c r="Z220" i="15"/>
  <c r="R220" i="15"/>
  <c r="I220" i="15"/>
  <c r="D220" i="15"/>
  <c r="C220" i="15"/>
  <c r="AB219" i="15"/>
  <c r="AA219" i="15" s="1"/>
  <c r="Z219" i="15"/>
  <c r="R219" i="15"/>
  <c r="I219" i="15"/>
  <c r="D219" i="15"/>
  <c r="C219" i="15"/>
  <c r="AB218" i="15"/>
  <c r="V218" i="15"/>
  <c r="R218" i="15"/>
  <c r="I218" i="15"/>
  <c r="D218" i="15"/>
  <c r="C218" i="15"/>
  <c r="AB217" i="15"/>
  <c r="V217" i="15"/>
  <c r="R217" i="15"/>
  <c r="I217" i="15"/>
  <c r="D217" i="15"/>
  <c r="C217" i="15"/>
  <c r="AB216" i="15"/>
  <c r="V216" i="15"/>
  <c r="R216" i="15"/>
  <c r="I216" i="15"/>
  <c r="D216" i="15"/>
  <c r="C216" i="15"/>
  <c r="AB215" i="15"/>
  <c r="V215" i="15"/>
  <c r="R215" i="15"/>
  <c r="I215" i="15"/>
  <c r="D215" i="15"/>
  <c r="C215" i="15"/>
  <c r="AB214" i="15"/>
  <c r="V214" i="15"/>
  <c r="R214" i="15"/>
  <c r="I214" i="15"/>
  <c r="D214" i="15"/>
  <c r="C214" i="15"/>
  <c r="AB213" i="15"/>
  <c r="V213" i="15"/>
  <c r="R213" i="15"/>
  <c r="I213" i="15"/>
  <c r="D213" i="15"/>
  <c r="C213" i="15"/>
  <c r="AB212" i="15"/>
  <c r="V212" i="15"/>
  <c r="R212" i="15"/>
  <c r="I212" i="15"/>
  <c r="D212" i="15"/>
  <c r="C212" i="15"/>
  <c r="AB211" i="15"/>
  <c r="V211" i="15"/>
  <c r="R211" i="15"/>
  <c r="I211" i="15"/>
  <c r="D211" i="15"/>
  <c r="C211" i="15"/>
  <c r="AB210" i="15"/>
  <c r="V210" i="15"/>
  <c r="Z210" i="15" s="1"/>
  <c r="R210" i="15"/>
  <c r="I210" i="15"/>
  <c r="D210" i="15"/>
  <c r="C210" i="15"/>
  <c r="AB209" i="15"/>
  <c r="V209" i="15"/>
  <c r="Z209" i="15" s="1"/>
  <c r="R209" i="15"/>
  <c r="I209" i="15"/>
  <c r="D209" i="15"/>
  <c r="C209" i="15"/>
  <c r="AB208" i="15"/>
  <c r="V208" i="15"/>
  <c r="Z208" i="15" s="1"/>
  <c r="R208" i="15"/>
  <c r="I208" i="15"/>
  <c r="D208" i="15"/>
  <c r="C208" i="15"/>
  <c r="AB207" i="15"/>
  <c r="V207" i="15"/>
  <c r="Z207" i="15" s="1"/>
  <c r="R207" i="15"/>
  <c r="I207" i="15"/>
  <c r="D207" i="15"/>
  <c r="C207" i="15"/>
  <c r="AB206" i="15"/>
  <c r="V206" i="15"/>
  <c r="Z206" i="15" s="1"/>
  <c r="R206" i="15"/>
  <c r="I206" i="15"/>
  <c r="D206" i="15"/>
  <c r="C206" i="15"/>
  <c r="AB205" i="15"/>
  <c r="V205" i="15"/>
  <c r="Z205" i="15" s="1"/>
  <c r="R205" i="15"/>
  <c r="I205" i="15"/>
  <c r="D205" i="15"/>
  <c r="C205" i="15"/>
  <c r="AB204" i="15"/>
  <c r="V204" i="15"/>
  <c r="Z204" i="15" s="1"/>
  <c r="R204" i="15"/>
  <c r="I204" i="15"/>
  <c r="D204" i="15"/>
  <c r="C204" i="15"/>
  <c r="AB203" i="15"/>
  <c r="V203" i="15"/>
  <c r="Z203" i="15" s="1"/>
  <c r="R203" i="15"/>
  <c r="I203" i="15"/>
  <c r="D203" i="15"/>
  <c r="C203" i="15"/>
  <c r="AB202" i="15"/>
  <c r="V202" i="15"/>
  <c r="Z202" i="15" s="1"/>
  <c r="R202" i="15"/>
  <c r="I202" i="15"/>
  <c r="D202" i="15"/>
  <c r="C202" i="15"/>
  <c r="AB201" i="15"/>
  <c r="V201" i="15"/>
  <c r="Z201" i="15" s="1"/>
  <c r="R201" i="15"/>
  <c r="I201" i="15"/>
  <c r="D201" i="15"/>
  <c r="C201" i="15"/>
  <c r="AB200" i="15"/>
  <c r="V200" i="15"/>
  <c r="Z200" i="15" s="1"/>
  <c r="R200" i="15"/>
  <c r="I200" i="15"/>
  <c r="D200" i="15"/>
  <c r="C200" i="15"/>
  <c r="AB199" i="15"/>
  <c r="V199" i="15"/>
  <c r="R199" i="15"/>
  <c r="I199" i="15"/>
  <c r="D199" i="15"/>
  <c r="C199" i="15"/>
  <c r="AB198" i="15"/>
  <c r="V198" i="15"/>
  <c r="R198" i="15"/>
  <c r="I198" i="15"/>
  <c r="D198" i="15"/>
  <c r="C198" i="15"/>
  <c r="AB197" i="15"/>
  <c r="V197" i="15"/>
  <c r="R197" i="15"/>
  <c r="I197" i="15"/>
  <c r="D197" i="15"/>
  <c r="C197" i="15"/>
  <c r="AB196" i="15"/>
  <c r="V196" i="15"/>
  <c r="R196" i="15"/>
  <c r="I196" i="15"/>
  <c r="D196" i="15"/>
  <c r="C196" i="15"/>
  <c r="AB195" i="15"/>
  <c r="V195" i="15"/>
  <c r="R195" i="15"/>
  <c r="I195" i="15"/>
  <c r="D195" i="15"/>
  <c r="C195" i="15"/>
  <c r="AB194" i="15"/>
  <c r="V194" i="15"/>
  <c r="R194" i="15"/>
  <c r="I194" i="15"/>
  <c r="D194" i="15"/>
  <c r="C194" i="15"/>
  <c r="AB193" i="15"/>
  <c r="V193" i="15"/>
  <c r="R193" i="15"/>
  <c r="I193" i="15"/>
  <c r="D193" i="15"/>
  <c r="C193" i="15"/>
  <c r="AB192" i="15"/>
  <c r="V192" i="15"/>
  <c r="R192" i="15"/>
  <c r="I192" i="15"/>
  <c r="D192" i="15"/>
  <c r="C192" i="15"/>
  <c r="AB191" i="15"/>
  <c r="V191" i="15"/>
  <c r="Z191" i="15" s="1"/>
  <c r="R191" i="15"/>
  <c r="I191" i="15"/>
  <c r="D191" i="15"/>
  <c r="C191" i="15"/>
  <c r="AB190" i="15"/>
  <c r="V190" i="15"/>
  <c r="R190" i="15"/>
  <c r="I190" i="15"/>
  <c r="D190" i="15"/>
  <c r="C190" i="15"/>
  <c r="AB189" i="15"/>
  <c r="V189" i="15"/>
  <c r="Z189" i="15" s="1"/>
  <c r="R189" i="15"/>
  <c r="I189" i="15"/>
  <c r="D189" i="15"/>
  <c r="C189" i="15"/>
  <c r="AB188" i="15"/>
  <c r="Z188" i="15"/>
  <c r="R188" i="15"/>
  <c r="I188" i="15"/>
  <c r="D188" i="15"/>
  <c r="C188" i="15"/>
  <c r="AB187" i="15"/>
  <c r="Z187" i="15"/>
  <c r="R187" i="15"/>
  <c r="I187" i="15"/>
  <c r="D187" i="15"/>
  <c r="C187" i="15"/>
  <c r="AB186" i="15"/>
  <c r="V186" i="15"/>
  <c r="R186" i="15"/>
  <c r="I186" i="15"/>
  <c r="D186" i="15"/>
  <c r="C186" i="15"/>
  <c r="AB185" i="15"/>
  <c r="V185" i="15"/>
  <c r="R185" i="15"/>
  <c r="I185" i="15"/>
  <c r="D185" i="15"/>
  <c r="C185" i="15"/>
  <c r="AB184" i="15"/>
  <c r="V184" i="15"/>
  <c r="R184" i="15"/>
  <c r="I184" i="15"/>
  <c r="D184" i="15"/>
  <c r="C184" i="15"/>
  <c r="AB183" i="15"/>
  <c r="V183" i="15"/>
  <c r="Z183" i="15" s="1"/>
  <c r="R183" i="15"/>
  <c r="I183" i="15"/>
  <c r="D183" i="15"/>
  <c r="C183" i="15"/>
  <c r="AB182" i="15"/>
  <c r="Z182" i="15"/>
  <c r="R182" i="15"/>
  <c r="I182" i="15"/>
  <c r="D182" i="15"/>
  <c r="C182" i="15"/>
  <c r="AB181" i="15"/>
  <c r="Z181" i="15"/>
  <c r="R181" i="15"/>
  <c r="I181" i="15"/>
  <c r="D181" i="15"/>
  <c r="C181" i="15"/>
  <c r="AB180" i="15"/>
  <c r="Z180" i="15"/>
  <c r="R180" i="15"/>
  <c r="I180" i="15"/>
  <c r="D180" i="15"/>
  <c r="C180" i="15"/>
  <c r="AB179" i="15"/>
  <c r="V179" i="15"/>
  <c r="R179" i="15"/>
  <c r="I179" i="15"/>
  <c r="D179" i="15"/>
  <c r="C179" i="15"/>
  <c r="AB178" i="15"/>
  <c r="V178" i="15"/>
  <c r="R178" i="15"/>
  <c r="I178" i="15"/>
  <c r="D178" i="15"/>
  <c r="C178" i="15"/>
  <c r="AB177" i="15"/>
  <c r="V177" i="15"/>
  <c r="R177" i="15"/>
  <c r="I177" i="15"/>
  <c r="D177" i="15"/>
  <c r="C177" i="15"/>
  <c r="AB176" i="15"/>
  <c r="V176" i="15"/>
  <c r="R176" i="15"/>
  <c r="I176" i="15"/>
  <c r="D176" i="15"/>
  <c r="C176" i="15"/>
  <c r="AB175" i="15"/>
  <c r="V175" i="15"/>
  <c r="R175" i="15"/>
  <c r="I175" i="15"/>
  <c r="D175" i="15"/>
  <c r="C175" i="15"/>
  <c r="AB174" i="15"/>
  <c r="V174" i="15"/>
  <c r="R174" i="15"/>
  <c r="I174" i="15"/>
  <c r="D174" i="15"/>
  <c r="C174" i="15"/>
  <c r="AB173" i="15"/>
  <c r="V173" i="15"/>
  <c r="R173" i="15"/>
  <c r="I173" i="15"/>
  <c r="D173" i="15"/>
  <c r="C173" i="15"/>
  <c r="AB172" i="15"/>
  <c r="V172" i="15"/>
  <c r="R172" i="15"/>
  <c r="I172" i="15"/>
  <c r="D172" i="15"/>
  <c r="C172" i="15"/>
  <c r="AB171" i="15"/>
  <c r="V171" i="15"/>
  <c r="Z171" i="15" s="1"/>
  <c r="R171" i="15"/>
  <c r="I171" i="15"/>
  <c r="D171" i="15"/>
  <c r="C171" i="15"/>
  <c r="AB170" i="15"/>
  <c r="V170" i="15"/>
  <c r="R170" i="15"/>
  <c r="I170" i="15"/>
  <c r="D170" i="15"/>
  <c r="C170" i="15"/>
  <c r="AB169" i="15"/>
  <c r="V169" i="15"/>
  <c r="AA169" i="15" s="1"/>
  <c r="R169" i="15"/>
  <c r="I169" i="15"/>
  <c r="D169" i="15"/>
  <c r="C169" i="15"/>
  <c r="AB168" i="15"/>
  <c r="V168" i="15"/>
  <c r="AA168" i="15" s="1"/>
  <c r="R168" i="15"/>
  <c r="I168" i="15"/>
  <c r="D168" i="15"/>
  <c r="C168" i="15"/>
  <c r="AB167" i="15"/>
  <c r="V167" i="15"/>
  <c r="AA167" i="15" s="1"/>
  <c r="R167" i="15"/>
  <c r="I167" i="15"/>
  <c r="D167" i="15"/>
  <c r="C167" i="15"/>
  <c r="AB166" i="15"/>
  <c r="V166" i="15"/>
  <c r="R166" i="15"/>
  <c r="I166" i="15"/>
  <c r="D166" i="15"/>
  <c r="C166" i="15"/>
  <c r="AB165" i="15"/>
  <c r="V165" i="15"/>
  <c r="R165" i="15"/>
  <c r="I165" i="15"/>
  <c r="D165" i="15"/>
  <c r="C165" i="15"/>
  <c r="AB164" i="15"/>
  <c r="V164" i="15"/>
  <c r="R164" i="15"/>
  <c r="I164" i="15"/>
  <c r="D164" i="15"/>
  <c r="C164" i="15"/>
  <c r="AB163" i="15"/>
  <c r="V163" i="15"/>
  <c r="R163" i="15"/>
  <c r="I163" i="15"/>
  <c r="D163" i="15"/>
  <c r="C163" i="15"/>
  <c r="AB162" i="15"/>
  <c r="V162" i="15"/>
  <c r="R162" i="15"/>
  <c r="I162" i="15"/>
  <c r="D162" i="15"/>
  <c r="C162" i="15"/>
  <c r="AB161" i="15"/>
  <c r="V161" i="15"/>
  <c r="R161" i="15"/>
  <c r="I161" i="15"/>
  <c r="D161" i="15"/>
  <c r="C161" i="15"/>
  <c r="AB160" i="15"/>
  <c r="V160" i="15"/>
  <c r="R160" i="15"/>
  <c r="I160" i="15"/>
  <c r="D160" i="15"/>
  <c r="C160" i="15"/>
  <c r="AB159" i="15"/>
  <c r="V159" i="15"/>
  <c r="R159" i="15"/>
  <c r="I159" i="15"/>
  <c r="D159" i="15"/>
  <c r="C159" i="15"/>
  <c r="AB158" i="15"/>
  <c r="V158" i="15"/>
  <c r="R158" i="15"/>
  <c r="I158" i="15"/>
  <c r="D158" i="15"/>
  <c r="C158" i="15"/>
  <c r="AB157" i="15"/>
  <c r="V157" i="15"/>
  <c r="R157" i="15"/>
  <c r="I157" i="15"/>
  <c r="D157" i="15"/>
  <c r="C157" i="15"/>
  <c r="AB156" i="15"/>
  <c r="V156" i="15"/>
  <c r="R156" i="15"/>
  <c r="I156" i="15"/>
  <c r="D156" i="15"/>
  <c r="C156" i="15"/>
  <c r="AB155" i="15"/>
  <c r="V155" i="15"/>
  <c r="R155" i="15"/>
  <c r="I155" i="15"/>
  <c r="D155" i="15"/>
  <c r="C155" i="15"/>
  <c r="AB154" i="15"/>
  <c r="V154" i="15"/>
  <c r="R154" i="15"/>
  <c r="I154" i="15"/>
  <c r="D154" i="15"/>
  <c r="C154" i="15"/>
  <c r="AB153" i="15"/>
  <c r="V153" i="15"/>
  <c r="R153" i="15"/>
  <c r="I153" i="15"/>
  <c r="D153" i="15"/>
  <c r="C153" i="15"/>
  <c r="AB152" i="15"/>
  <c r="V152" i="15"/>
  <c r="R152" i="15"/>
  <c r="I152" i="15"/>
  <c r="D152" i="15"/>
  <c r="C152" i="15"/>
  <c r="AB151" i="15"/>
  <c r="V151" i="15"/>
  <c r="R151" i="15"/>
  <c r="I151" i="15"/>
  <c r="D151" i="15"/>
  <c r="C151" i="15"/>
  <c r="AB150" i="15"/>
  <c r="V150" i="15"/>
  <c r="R150" i="15"/>
  <c r="I150" i="15"/>
  <c r="D150" i="15"/>
  <c r="C150" i="15"/>
  <c r="AB145" i="15"/>
  <c r="V145" i="15"/>
  <c r="R145" i="15"/>
  <c r="I145" i="15"/>
  <c r="D145" i="15"/>
  <c r="C145" i="15"/>
  <c r="AB144" i="15"/>
  <c r="V144" i="15"/>
  <c r="R144" i="15"/>
  <c r="I144" i="15"/>
  <c r="D144" i="15"/>
  <c r="C144" i="15"/>
  <c r="AB143" i="15"/>
  <c r="V143" i="15"/>
  <c r="R143" i="15"/>
  <c r="I143" i="15"/>
  <c r="D143" i="15"/>
  <c r="C143" i="15"/>
  <c r="AB142" i="15"/>
  <c r="V142" i="15"/>
  <c r="R142" i="15"/>
  <c r="I142" i="15"/>
  <c r="D142" i="15"/>
  <c r="C142" i="15"/>
  <c r="AB141" i="15"/>
  <c r="AA141" i="15" s="1"/>
  <c r="V141" i="15"/>
  <c r="Z141" i="15" s="1"/>
  <c r="R141" i="15"/>
  <c r="I141" i="15"/>
  <c r="D141" i="15"/>
  <c r="C141" i="15"/>
  <c r="AB140" i="15"/>
  <c r="AA140" i="15" s="1"/>
  <c r="V140" i="15"/>
  <c r="Z140" i="15" s="1"/>
  <c r="R140" i="15"/>
  <c r="I140" i="15"/>
  <c r="D140" i="15"/>
  <c r="C140" i="15"/>
  <c r="AB139" i="15"/>
  <c r="AA139" i="15" s="1"/>
  <c r="V139" i="15"/>
  <c r="Z139" i="15" s="1"/>
  <c r="R139" i="15"/>
  <c r="I139" i="15"/>
  <c r="D139" i="15"/>
  <c r="C139" i="15"/>
  <c r="AB138" i="15"/>
  <c r="V138" i="15"/>
  <c r="R138" i="15"/>
  <c r="I138" i="15"/>
  <c r="D138" i="15"/>
  <c r="C138" i="15"/>
  <c r="AB137" i="15"/>
  <c r="V137" i="15"/>
  <c r="R137" i="15"/>
  <c r="I137" i="15"/>
  <c r="D137" i="15"/>
  <c r="C137" i="15"/>
  <c r="AB136" i="15"/>
  <c r="V136" i="15"/>
  <c r="R136" i="15"/>
  <c r="I136" i="15"/>
  <c r="D136" i="15"/>
  <c r="C136" i="15"/>
  <c r="AB135" i="15"/>
  <c r="AA135" i="15" s="1"/>
  <c r="V135" i="15"/>
  <c r="Z135" i="15" s="1"/>
  <c r="R135" i="15"/>
  <c r="I135" i="15"/>
  <c r="D135" i="15"/>
  <c r="C135" i="15"/>
  <c r="AB134" i="15"/>
  <c r="AA134" i="15" s="1"/>
  <c r="V134" i="15"/>
  <c r="Z134" i="15" s="1"/>
  <c r="R134" i="15"/>
  <c r="I134" i="15"/>
  <c r="D134" i="15"/>
  <c r="C134" i="15"/>
  <c r="AB133" i="15"/>
  <c r="V133" i="15"/>
  <c r="R133" i="15"/>
  <c r="I133" i="15"/>
  <c r="D133" i="15"/>
  <c r="C133" i="15"/>
  <c r="AB132" i="15"/>
  <c r="V132" i="15"/>
  <c r="R132" i="15"/>
  <c r="I132" i="15"/>
  <c r="D132" i="15"/>
  <c r="C132" i="15"/>
  <c r="AB131" i="15"/>
  <c r="AA130" i="15" s="1"/>
  <c r="V131" i="15"/>
  <c r="R131" i="15"/>
  <c r="I131" i="15"/>
  <c r="D131" i="15"/>
  <c r="C131" i="15"/>
  <c r="V130" i="15"/>
  <c r="R130" i="15"/>
  <c r="I130" i="15"/>
  <c r="D130" i="15"/>
  <c r="C130" i="15"/>
  <c r="AB129" i="15"/>
  <c r="AA129" i="15" s="1"/>
  <c r="V129" i="15"/>
  <c r="Z129" i="15" s="1"/>
  <c r="R129" i="15"/>
  <c r="I129" i="15"/>
  <c r="D129" i="15"/>
  <c r="C129" i="15"/>
  <c r="AB128" i="15"/>
  <c r="V128" i="15"/>
  <c r="R128" i="15"/>
  <c r="I128" i="15"/>
  <c r="D128" i="15"/>
  <c r="C128" i="15"/>
  <c r="AB127" i="15"/>
  <c r="V127" i="15"/>
  <c r="Z127" i="15" s="1"/>
  <c r="R127" i="15"/>
  <c r="I127" i="15"/>
  <c r="D127" i="15"/>
  <c r="C127" i="15"/>
  <c r="AB126" i="15"/>
  <c r="V126" i="15"/>
  <c r="R126" i="15"/>
  <c r="I126" i="15"/>
  <c r="D126" i="15"/>
  <c r="C126" i="15"/>
  <c r="AB125" i="15"/>
  <c r="V125" i="15"/>
  <c r="Z125" i="15" s="1"/>
  <c r="R125" i="15"/>
  <c r="I125" i="15"/>
  <c r="D125" i="15"/>
  <c r="C125" i="15"/>
  <c r="AB124" i="15"/>
  <c r="V124" i="15"/>
  <c r="R124" i="15"/>
  <c r="I124" i="15"/>
  <c r="D124" i="15"/>
  <c r="C124" i="15"/>
  <c r="AB123" i="15"/>
  <c r="V123" i="15"/>
  <c r="R123" i="15"/>
  <c r="I123" i="15"/>
  <c r="D123" i="15"/>
  <c r="C123" i="15"/>
  <c r="AB122" i="15"/>
  <c r="V122" i="15"/>
  <c r="R122" i="15"/>
  <c r="I122" i="15"/>
  <c r="D122" i="15"/>
  <c r="C122" i="15"/>
  <c r="AB121" i="15"/>
  <c r="V121" i="15"/>
  <c r="R121" i="15"/>
  <c r="I121" i="15"/>
  <c r="D121" i="15"/>
  <c r="C121" i="15"/>
  <c r="AB120" i="15"/>
  <c r="V120" i="15"/>
  <c r="R120" i="15"/>
  <c r="I120" i="15"/>
  <c r="D120" i="15"/>
  <c r="C120" i="15"/>
  <c r="AB119" i="15"/>
  <c r="V119" i="15"/>
  <c r="R119" i="15"/>
  <c r="I119" i="15"/>
  <c r="D119" i="15"/>
  <c r="C119" i="15"/>
  <c r="AB118" i="15"/>
  <c r="V118" i="15"/>
  <c r="R118" i="15"/>
  <c r="I118" i="15"/>
  <c r="D118" i="15"/>
  <c r="C118" i="15"/>
  <c r="AB117" i="15"/>
  <c r="V117" i="15"/>
  <c r="R117" i="15"/>
  <c r="I117" i="15"/>
  <c r="D117" i="15"/>
  <c r="C117" i="15"/>
  <c r="AB116" i="15"/>
  <c r="V116" i="15"/>
  <c r="R116" i="15"/>
  <c r="I116" i="15"/>
  <c r="D116" i="15"/>
  <c r="C116" i="15"/>
  <c r="AB115" i="15"/>
  <c r="V115" i="15"/>
  <c r="R115" i="15"/>
  <c r="I115" i="15"/>
  <c r="D115" i="15"/>
  <c r="C115" i="15"/>
  <c r="AB114" i="15"/>
  <c r="AA114" i="15" s="1"/>
  <c r="V114" i="15"/>
  <c r="Z114" i="15" s="1"/>
  <c r="R114" i="15"/>
  <c r="I114" i="15"/>
  <c r="D114" i="15"/>
  <c r="C114" i="15"/>
  <c r="V113" i="15"/>
  <c r="Z113" i="15" s="1"/>
  <c r="R113" i="15"/>
  <c r="I113" i="15"/>
  <c r="D113" i="15"/>
  <c r="C113" i="15"/>
  <c r="V112" i="15"/>
  <c r="R112" i="15"/>
  <c r="I112" i="15"/>
  <c r="D112" i="15"/>
  <c r="C112" i="15"/>
  <c r="AB111" i="15"/>
  <c r="V111" i="15"/>
  <c r="R111" i="15"/>
  <c r="I111" i="15"/>
  <c r="D111" i="15"/>
  <c r="C111" i="15"/>
  <c r="AB110" i="15"/>
  <c r="V110" i="15"/>
  <c r="R110" i="15"/>
  <c r="I110" i="15"/>
  <c r="D110" i="15"/>
  <c r="C110" i="15"/>
  <c r="AB109" i="15"/>
  <c r="V109" i="15"/>
  <c r="R109" i="15"/>
  <c r="I109" i="15"/>
  <c r="D109" i="15"/>
  <c r="C109" i="15"/>
  <c r="AB108" i="15"/>
  <c r="V108" i="15"/>
  <c r="R108" i="15"/>
  <c r="I108" i="15"/>
  <c r="D108" i="15"/>
  <c r="C108" i="15"/>
  <c r="AB107" i="15"/>
  <c r="V107" i="15"/>
  <c r="R107" i="15"/>
  <c r="I107" i="15"/>
  <c r="D107" i="15"/>
  <c r="C107" i="15"/>
  <c r="AB106" i="15"/>
  <c r="V106" i="15"/>
  <c r="Z106" i="15" s="1"/>
  <c r="R106" i="15"/>
  <c r="I106" i="15"/>
  <c r="D106" i="15"/>
  <c r="C106" i="15"/>
  <c r="AB105" i="15"/>
  <c r="V105" i="15"/>
  <c r="R105" i="15"/>
  <c r="I105" i="15"/>
  <c r="D105" i="15"/>
  <c r="C105" i="15"/>
  <c r="AB104" i="15"/>
  <c r="V104" i="15"/>
  <c r="R104" i="15"/>
  <c r="I104" i="15"/>
  <c r="D104" i="15"/>
  <c r="C104" i="15"/>
  <c r="AB103" i="15"/>
  <c r="V103" i="15"/>
  <c r="R103" i="15"/>
  <c r="I103" i="15"/>
  <c r="D103" i="15"/>
  <c r="C103" i="15"/>
  <c r="AB102" i="15"/>
  <c r="AA102" i="15" s="1"/>
  <c r="V102" i="15"/>
  <c r="Z102" i="15" s="1"/>
  <c r="R102" i="15"/>
  <c r="I102" i="15"/>
  <c r="D102" i="15"/>
  <c r="C102" i="15"/>
  <c r="AB101" i="15"/>
  <c r="AA101" i="15" s="1"/>
  <c r="V101" i="15"/>
  <c r="Z101" i="15" s="1"/>
  <c r="R101" i="15"/>
  <c r="I101" i="15"/>
  <c r="D101" i="15"/>
  <c r="C101" i="15"/>
  <c r="AB100" i="15"/>
  <c r="AA100" i="15"/>
  <c r="V100" i="15"/>
  <c r="Z100" i="15" s="1"/>
  <c r="R100" i="15"/>
  <c r="I100" i="15"/>
  <c r="D100" i="15"/>
  <c r="C100" i="15"/>
  <c r="AB99" i="15"/>
  <c r="AA99" i="15" s="1"/>
  <c r="V99" i="15"/>
  <c r="Z99" i="15" s="1"/>
  <c r="R99" i="15"/>
  <c r="I99" i="15"/>
  <c r="D99" i="15"/>
  <c r="C99" i="15"/>
  <c r="AB98" i="15"/>
  <c r="AA98" i="15" s="1"/>
  <c r="V98" i="15"/>
  <c r="Z98" i="15" s="1"/>
  <c r="R98" i="15"/>
  <c r="I98" i="15"/>
  <c r="D98" i="15"/>
  <c r="C98" i="15"/>
  <c r="AB97" i="15"/>
  <c r="AA97" i="15" s="1"/>
  <c r="V97" i="15"/>
  <c r="Z97" i="15" s="1"/>
  <c r="R97" i="15"/>
  <c r="I97" i="15"/>
  <c r="D97" i="15"/>
  <c r="C97" i="15"/>
  <c r="AB96" i="15"/>
  <c r="AA96" i="15" s="1"/>
  <c r="V96" i="15"/>
  <c r="Z96" i="15" s="1"/>
  <c r="R96" i="15"/>
  <c r="I96" i="15"/>
  <c r="D96" i="15"/>
  <c r="C96" i="15"/>
  <c r="AB95" i="15"/>
  <c r="AA95" i="15" s="1"/>
  <c r="V95" i="15"/>
  <c r="Z95" i="15" s="1"/>
  <c r="R95" i="15"/>
  <c r="I95" i="15"/>
  <c r="D95" i="15"/>
  <c r="C95" i="15"/>
  <c r="AB94" i="15"/>
  <c r="AA94" i="15" s="1"/>
  <c r="V94" i="15"/>
  <c r="Z94" i="15" s="1"/>
  <c r="R94" i="15"/>
  <c r="I94" i="15"/>
  <c r="D94" i="15"/>
  <c r="C94" i="15"/>
  <c r="AB93" i="15"/>
  <c r="AA93" i="15" s="1"/>
  <c r="V93" i="15"/>
  <c r="Z93" i="15" s="1"/>
  <c r="R93" i="15"/>
  <c r="I93" i="15"/>
  <c r="D93" i="15"/>
  <c r="C93" i="15"/>
  <c r="AB92" i="15"/>
  <c r="AA92" i="15" s="1"/>
  <c r="V92" i="15"/>
  <c r="Z92" i="15" s="1"/>
  <c r="R92" i="15"/>
  <c r="I92" i="15"/>
  <c r="D92" i="15"/>
  <c r="C92" i="15"/>
  <c r="AB91" i="15"/>
  <c r="V91" i="15"/>
  <c r="R91" i="15"/>
  <c r="I91" i="15"/>
  <c r="D91" i="15"/>
  <c r="C91" i="15"/>
  <c r="AB90" i="15"/>
  <c r="V90" i="15"/>
  <c r="R90" i="15"/>
  <c r="I90" i="15"/>
  <c r="D90" i="15"/>
  <c r="C90" i="15"/>
  <c r="AB89" i="15"/>
  <c r="V89" i="15"/>
  <c r="R89" i="15"/>
  <c r="I89" i="15"/>
  <c r="D89" i="15"/>
  <c r="C89" i="15"/>
  <c r="AB88" i="15"/>
  <c r="V88" i="15"/>
  <c r="R88" i="15"/>
  <c r="I88" i="15"/>
  <c r="D88" i="15"/>
  <c r="C88" i="15"/>
  <c r="AB87" i="15"/>
  <c r="V87" i="15"/>
  <c r="R87" i="15"/>
  <c r="I87" i="15"/>
  <c r="D87" i="15"/>
  <c r="C87" i="15"/>
  <c r="AB86" i="15"/>
  <c r="V86" i="15"/>
  <c r="R86" i="15"/>
  <c r="I86" i="15"/>
  <c r="D86" i="15"/>
  <c r="C86" i="15"/>
  <c r="AB85" i="15"/>
  <c r="V85" i="15"/>
  <c r="R85" i="15"/>
  <c r="I85" i="15"/>
  <c r="D85" i="15"/>
  <c r="C85" i="15"/>
  <c r="AB84" i="15"/>
  <c r="V84" i="15"/>
  <c r="R84" i="15"/>
  <c r="I84" i="15"/>
  <c r="D84" i="15"/>
  <c r="C84" i="15"/>
  <c r="AB83" i="15"/>
  <c r="AA83" i="15" s="1"/>
  <c r="V83" i="15"/>
  <c r="Z83" i="15" s="1"/>
  <c r="R83" i="15"/>
  <c r="I83" i="15"/>
  <c r="D83" i="15"/>
  <c r="C83" i="15"/>
  <c r="AB82" i="15"/>
  <c r="V82" i="15"/>
  <c r="R82" i="15"/>
  <c r="I82" i="15"/>
  <c r="D82" i="15"/>
  <c r="C82" i="15"/>
  <c r="AB81" i="15"/>
  <c r="AA81" i="15" s="1"/>
  <c r="V81" i="15"/>
  <c r="Z81" i="15" s="1"/>
  <c r="R81" i="15"/>
  <c r="I81" i="15"/>
  <c r="D81" i="15"/>
  <c r="C81" i="15"/>
  <c r="AB80" i="15"/>
  <c r="AA80" i="15" s="1"/>
  <c r="Z80" i="15"/>
  <c r="R80" i="15"/>
  <c r="I80" i="15"/>
  <c r="D80" i="15"/>
  <c r="C80" i="15"/>
  <c r="AB79" i="15"/>
  <c r="AA79" i="15" s="1"/>
  <c r="Z79" i="15"/>
  <c r="R79" i="15"/>
  <c r="I79" i="15"/>
  <c r="D79" i="15"/>
  <c r="C79" i="15"/>
  <c r="AB78" i="15"/>
  <c r="V78" i="15"/>
  <c r="R78" i="15"/>
  <c r="I78" i="15"/>
  <c r="D78" i="15"/>
  <c r="C78" i="15"/>
  <c r="AB77" i="15"/>
  <c r="V77" i="15"/>
  <c r="R77" i="15"/>
  <c r="I77" i="15"/>
  <c r="D77" i="15"/>
  <c r="C77" i="15"/>
  <c r="AB76" i="15"/>
  <c r="V76" i="15"/>
  <c r="R76" i="15"/>
  <c r="I76" i="15"/>
  <c r="D76" i="15"/>
  <c r="C76" i="15"/>
  <c r="AB75" i="15"/>
  <c r="AA75" i="15" s="1"/>
  <c r="V75" i="15"/>
  <c r="Z75" i="15" s="1"/>
  <c r="R75" i="15"/>
  <c r="I75" i="15"/>
  <c r="D75" i="15"/>
  <c r="C75" i="15"/>
  <c r="AB74" i="15"/>
  <c r="AA74" i="15" s="1"/>
  <c r="Z74" i="15"/>
  <c r="R74" i="15"/>
  <c r="I74" i="15"/>
  <c r="D74" i="15"/>
  <c r="C74" i="15"/>
  <c r="AB73" i="15"/>
  <c r="AA73" i="15" s="1"/>
  <c r="Z73" i="15"/>
  <c r="R73" i="15"/>
  <c r="I73" i="15"/>
  <c r="D73" i="15"/>
  <c r="C73" i="15"/>
  <c r="AB72" i="15"/>
  <c r="AA72" i="15" s="1"/>
  <c r="Z72" i="15"/>
  <c r="R72" i="15"/>
  <c r="I72" i="15"/>
  <c r="D72" i="15"/>
  <c r="C72" i="15"/>
  <c r="AB71" i="15"/>
  <c r="V71" i="15"/>
  <c r="R71" i="15"/>
  <c r="I71" i="15"/>
  <c r="D71" i="15"/>
  <c r="C71" i="15"/>
  <c r="AB70" i="15"/>
  <c r="V70" i="15"/>
  <c r="R70" i="15"/>
  <c r="I70" i="15"/>
  <c r="D70" i="15"/>
  <c r="C70" i="15"/>
  <c r="AB69" i="15"/>
  <c r="V69" i="15"/>
  <c r="R69" i="15"/>
  <c r="I69" i="15"/>
  <c r="D69" i="15"/>
  <c r="C69" i="15"/>
  <c r="AB68" i="15"/>
  <c r="V68" i="15"/>
  <c r="R68" i="15"/>
  <c r="I68" i="15"/>
  <c r="D68" i="15"/>
  <c r="C68" i="15"/>
  <c r="AB67" i="15"/>
  <c r="V67" i="15"/>
  <c r="R67" i="15"/>
  <c r="I67" i="15"/>
  <c r="D67" i="15"/>
  <c r="C67" i="15"/>
  <c r="AB66" i="15"/>
  <c r="V66" i="15"/>
  <c r="R66" i="15"/>
  <c r="I66" i="15"/>
  <c r="D66" i="15"/>
  <c r="C66" i="15"/>
  <c r="AB65" i="15"/>
  <c r="V65" i="15"/>
  <c r="R65" i="15"/>
  <c r="I65" i="15"/>
  <c r="D65" i="15"/>
  <c r="C65" i="15"/>
  <c r="AB64" i="15"/>
  <c r="V64" i="15"/>
  <c r="R64" i="15"/>
  <c r="I64" i="15"/>
  <c r="D64" i="15"/>
  <c r="C64" i="15"/>
  <c r="AB63" i="15"/>
  <c r="V63" i="15"/>
  <c r="Z63" i="15" s="1"/>
  <c r="R63" i="15"/>
  <c r="I63" i="15"/>
  <c r="D63" i="15"/>
  <c r="C63" i="15"/>
  <c r="AB62" i="15"/>
  <c r="V62" i="15"/>
  <c r="Z62" i="15" s="1"/>
  <c r="R62" i="15"/>
  <c r="I62" i="15"/>
  <c r="D62" i="15"/>
  <c r="C62" i="15"/>
  <c r="AB61" i="15"/>
  <c r="V61" i="15"/>
  <c r="Z61" i="15" s="1"/>
  <c r="R61" i="15"/>
  <c r="I61" i="15"/>
  <c r="D61" i="15"/>
  <c r="C61" i="15"/>
  <c r="AB60" i="15"/>
  <c r="V60" i="15"/>
  <c r="Z60" i="15" s="1"/>
  <c r="R60" i="15"/>
  <c r="I60" i="15"/>
  <c r="D60" i="15"/>
  <c r="C60" i="15"/>
  <c r="AB59" i="15"/>
  <c r="V59" i="15"/>
  <c r="Z59" i="15" s="1"/>
  <c r="R59" i="15"/>
  <c r="I59" i="15"/>
  <c r="D59" i="15"/>
  <c r="C59" i="15"/>
  <c r="AB58" i="15"/>
  <c r="V58" i="15"/>
  <c r="Z58" i="15" s="1"/>
  <c r="R58" i="15"/>
  <c r="I58" i="15"/>
  <c r="D58" i="15"/>
  <c r="C58" i="15"/>
  <c r="AB57" i="15"/>
  <c r="V57" i="15"/>
  <c r="Z57" i="15" s="1"/>
  <c r="R57" i="15"/>
  <c r="I57" i="15"/>
  <c r="D57" i="15"/>
  <c r="C57" i="15"/>
  <c r="AB56" i="15"/>
  <c r="V56" i="15"/>
  <c r="Z56" i="15" s="1"/>
  <c r="R56" i="15"/>
  <c r="I56" i="15"/>
  <c r="D56" i="15"/>
  <c r="C56" i="15"/>
  <c r="AB55" i="15"/>
  <c r="V55" i="15"/>
  <c r="Z55" i="15" s="1"/>
  <c r="R55" i="15"/>
  <c r="I55" i="15"/>
  <c r="D55" i="15"/>
  <c r="C55" i="15"/>
  <c r="AB54" i="15"/>
  <c r="V54" i="15"/>
  <c r="Z54" i="15" s="1"/>
  <c r="R54" i="15"/>
  <c r="I54" i="15"/>
  <c r="D54" i="15"/>
  <c r="C54" i="15"/>
  <c r="AB53" i="15"/>
  <c r="V53" i="15"/>
  <c r="Z53" i="15" s="1"/>
  <c r="R53" i="15"/>
  <c r="I53" i="15"/>
  <c r="D53" i="15"/>
  <c r="C53" i="15"/>
  <c r="AB52" i="15"/>
  <c r="V52" i="15"/>
  <c r="R52" i="15"/>
  <c r="I52" i="15"/>
  <c r="D52" i="15"/>
  <c r="C52" i="15"/>
  <c r="AB51" i="15"/>
  <c r="V51" i="15"/>
  <c r="R51" i="15"/>
  <c r="I51" i="15"/>
  <c r="D51" i="15"/>
  <c r="C51" i="15"/>
  <c r="AB50" i="15"/>
  <c r="V50" i="15"/>
  <c r="R50" i="15"/>
  <c r="I50" i="15"/>
  <c r="D50" i="15"/>
  <c r="C50" i="15"/>
  <c r="AB49" i="15"/>
  <c r="V49" i="15"/>
  <c r="R49" i="15"/>
  <c r="I49" i="15"/>
  <c r="D49" i="15"/>
  <c r="C49" i="15"/>
  <c r="AB48" i="15"/>
  <c r="V48" i="15"/>
  <c r="R48" i="15"/>
  <c r="I48" i="15"/>
  <c r="D48" i="15"/>
  <c r="C48" i="15"/>
  <c r="AB47" i="15"/>
  <c r="V47" i="15"/>
  <c r="R47" i="15"/>
  <c r="I47" i="15"/>
  <c r="D47" i="15"/>
  <c r="C47" i="15"/>
  <c r="AB46" i="15"/>
  <c r="V46" i="15"/>
  <c r="R46" i="15"/>
  <c r="I46" i="15"/>
  <c r="D46" i="15"/>
  <c r="C46" i="15"/>
  <c r="AB45" i="15"/>
  <c r="V45" i="15"/>
  <c r="R45" i="15"/>
  <c r="I45" i="15"/>
  <c r="D45" i="15"/>
  <c r="C45" i="15"/>
  <c r="AB44" i="15"/>
  <c r="V44" i="15"/>
  <c r="Z44" i="15" s="1"/>
  <c r="R44" i="15"/>
  <c r="I44" i="15"/>
  <c r="D44" i="15"/>
  <c r="C44" i="15"/>
  <c r="AB43" i="15"/>
  <c r="V43" i="15"/>
  <c r="R43" i="15"/>
  <c r="I43" i="15"/>
  <c r="D43" i="15"/>
  <c r="C43" i="15"/>
  <c r="AB42" i="15"/>
  <c r="V42" i="15"/>
  <c r="Z42" i="15" s="1"/>
  <c r="R42" i="15"/>
  <c r="I42" i="15"/>
  <c r="D42" i="15"/>
  <c r="C42" i="15"/>
  <c r="AB41" i="15"/>
  <c r="Z41" i="15"/>
  <c r="R41" i="15"/>
  <c r="I41" i="15"/>
  <c r="D41" i="15"/>
  <c r="C41" i="15"/>
  <c r="AB40" i="15"/>
  <c r="Z40" i="15"/>
  <c r="R40" i="15"/>
  <c r="I40" i="15"/>
  <c r="D40" i="15"/>
  <c r="C40" i="15"/>
  <c r="AB39" i="15"/>
  <c r="V39" i="15"/>
  <c r="Z39" i="15" s="1"/>
  <c r="R39" i="15"/>
  <c r="I39" i="15"/>
  <c r="D39" i="15"/>
  <c r="C39" i="15"/>
  <c r="AB38" i="15"/>
  <c r="V38" i="15"/>
  <c r="R38" i="15"/>
  <c r="I38" i="15"/>
  <c r="D38" i="15"/>
  <c r="C38" i="15"/>
  <c r="AB37" i="15"/>
  <c r="V37" i="15"/>
  <c r="R37" i="15"/>
  <c r="I37" i="15"/>
  <c r="D37" i="15"/>
  <c r="C37" i="15"/>
  <c r="AB36" i="15"/>
  <c r="V36" i="15"/>
  <c r="Z36" i="15" s="1"/>
  <c r="R36" i="15"/>
  <c r="I36" i="15"/>
  <c r="D36" i="15"/>
  <c r="C36" i="15"/>
  <c r="AB35" i="15"/>
  <c r="Z35" i="15"/>
  <c r="R35" i="15"/>
  <c r="I35" i="15"/>
  <c r="D35" i="15"/>
  <c r="C35" i="15"/>
  <c r="AB34" i="15"/>
  <c r="Z34" i="15"/>
  <c r="R34" i="15"/>
  <c r="I34" i="15"/>
  <c r="D34" i="15"/>
  <c r="C34" i="15"/>
  <c r="AB33" i="15"/>
  <c r="Z33" i="15"/>
  <c r="R33" i="15"/>
  <c r="I33" i="15"/>
  <c r="D33" i="15"/>
  <c r="C33" i="15"/>
  <c r="AB32" i="15"/>
  <c r="V32" i="15"/>
  <c r="R32" i="15"/>
  <c r="I32" i="15"/>
  <c r="D32" i="15"/>
  <c r="C32" i="15"/>
  <c r="AB31" i="15"/>
  <c r="V31" i="15"/>
  <c r="R31" i="15"/>
  <c r="I31" i="15"/>
  <c r="D31" i="15"/>
  <c r="C31" i="15"/>
  <c r="AB30" i="15"/>
  <c r="V30" i="15"/>
  <c r="R30" i="15"/>
  <c r="I30" i="15"/>
  <c r="D30" i="15"/>
  <c r="C30" i="15"/>
  <c r="AB29" i="15"/>
  <c r="V29" i="15"/>
  <c r="R29" i="15"/>
  <c r="I29" i="15"/>
  <c r="D29" i="15"/>
  <c r="C29" i="15"/>
  <c r="AB28" i="15"/>
  <c r="V28" i="15"/>
  <c r="R28" i="15"/>
  <c r="I28" i="15"/>
  <c r="D28" i="15"/>
  <c r="C28" i="15"/>
  <c r="AB27" i="15"/>
  <c r="V27" i="15"/>
  <c r="R27" i="15"/>
  <c r="I27" i="15"/>
  <c r="D27" i="15"/>
  <c r="C27" i="15"/>
  <c r="AB26" i="15"/>
  <c r="V26" i="15"/>
  <c r="R26" i="15"/>
  <c r="I26" i="15"/>
  <c r="D26" i="15"/>
  <c r="C26" i="15"/>
  <c r="AB25" i="15"/>
  <c r="V25" i="15"/>
  <c r="Z25" i="15" s="1"/>
  <c r="R25" i="15"/>
  <c r="I25" i="15"/>
  <c r="D25" i="15"/>
  <c r="C25" i="15"/>
  <c r="AB24" i="15"/>
  <c r="V24" i="15"/>
  <c r="R24" i="15"/>
  <c r="I24" i="15"/>
  <c r="D24" i="15"/>
  <c r="C24" i="15"/>
  <c r="AB23" i="15"/>
  <c r="V23" i="15"/>
  <c r="R23" i="15"/>
  <c r="I23" i="15"/>
  <c r="D23" i="15"/>
  <c r="C23" i="15"/>
  <c r="AB22" i="15"/>
  <c r="V22" i="15"/>
  <c r="AA22" i="15" s="1"/>
  <c r="R22" i="15"/>
  <c r="I22" i="15"/>
  <c r="D22" i="15"/>
  <c r="C22" i="15"/>
  <c r="AB21" i="15"/>
  <c r="V21" i="15"/>
  <c r="AA21" i="15" s="1"/>
  <c r="R21" i="15"/>
  <c r="I21" i="15"/>
  <c r="D21" i="15"/>
  <c r="C21" i="15"/>
  <c r="AB20" i="15"/>
  <c r="V20" i="15"/>
  <c r="Z20" i="15" s="1"/>
  <c r="R20" i="15"/>
  <c r="I20" i="15"/>
  <c r="D20" i="15"/>
  <c r="C20" i="15"/>
  <c r="AB19" i="15"/>
  <c r="V19" i="15"/>
  <c r="Z19" i="15" s="1"/>
  <c r="R19" i="15"/>
  <c r="I19" i="15"/>
  <c r="D19" i="15"/>
  <c r="C19" i="15"/>
  <c r="AB18" i="15"/>
  <c r="V18" i="15"/>
  <c r="R18" i="15"/>
  <c r="I18" i="15"/>
  <c r="D18" i="15"/>
  <c r="C18" i="15"/>
  <c r="AB17" i="15"/>
  <c r="V17" i="15"/>
  <c r="R17" i="15"/>
  <c r="I17" i="15"/>
  <c r="D17" i="15"/>
  <c r="C17" i="15"/>
  <c r="AB16" i="15"/>
  <c r="V16" i="15"/>
  <c r="R16" i="15"/>
  <c r="I16" i="15"/>
  <c r="D16" i="15"/>
  <c r="C16" i="15"/>
  <c r="AB15" i="15"/>
  <c r="V15" i="15"/>
  <c r="R15" i="15"/>
  <c r="I15" i="15"/>
  <c r="D15" i="15"/>
  <c r="C15" i="15"/>
  <c r="AB14" i="15"/>
  <c r="V14" i="15"/>
  <c r="R14" i="15"/>
  <c r="I14" i="15"/>
  <c r="D14" i="15"/>
  <c r="C14" i="15"/>
  <c r="AB13" i="15"/>
  <c r="V13" i="15"/>
  <c r="R13" i="15"/>
  <c r="I13" i="15"/>
  <c r="D13" i="15"/>
  <c r="C13" i="15"/>
  <c r="AB12" i="15"/>
  <c r="V12" i="15"/>
  <c r="R12" i="15"/>
  <c r="I12" i="15"/>
  <c r="D12" i="15"/>
  <c r="C12" i="15"/>
  <c r="AB11" i="15"/>
  <c r="V11" i="15"/>
  <c r="R11" i="15"/>
  <c r="I11" i="15"/>
  <c r="D11" i="15"/>
  <c r="C11" i="15"/>
  <c r="AB10" i="15"/>
  <c r="V10" i="15"/>
  <c r="R10" i="15"/>
  <c r="I10" i="15"/>
  <c r="D10" i="15"/>
  <c r="C10" i="15"/>
  <c r="AB9" i="15"/>
  <c r="V9" i="15"/>
  <c r="R9" i="15"/>
  <c r="I9" i="15"/>
  <c r="D9" i="15"/>
  <c r="C9" i="15"/>
  <c r="AB8" i="15"/>
  <c r="V8" i="15"/>
  <c r="R8" i="15"/>
  <c r="I8" i="15"/>
  <c r="D8" i="15"/>
  <c r="C8" i="15"/>
  <c r="AB7" i="15"/>
  <c r="V7" i="15"/>
  <c r="R7" i="15"/>
  <c r="I7" i="15"/>
  <c r="D7" i="15"/>
  <c r="C7" i="15"/>
  <c r="AB6" i="15"/>
  <c r="V6" i="15"/>
  <c r="R6" i="15"/>
  <c r="I6" i="15"/>
  <c r="D6" i="15"/>
  <c r="C6" i="15"/>
  <c r="AB5" i="15"/>
  <c r="V5" i="15"/>
  <c r="R5" i="15"/>
  <c r="I5" i="15"/>
  <c r="D5" i="15"/>
  <c r="C5" i="15"/>
  <c r="AB4" i="15"/>
  <c r="V4" i="15"/>
  <c r="R4" i="15"/>
  <c r="I4" i="15"/>
  <c r="D4" i="15"/>
  <c r="C4" i="15"/>
  <c r="AB3" i="15"/>
  <c r="V3" i="15"/>
  <c r="R3" i="15"/>
  <c r="I3" i="15"/>
  <c r="D3" i="15"/>
  <c r="C3" i="15"/>
  <c r="AT2036" i="13"/>
  <c r="I2036" i="13"/>
  <c r="D2036" i="13"/>
  <c r="C2036" i="13"/>
  <c r="AT2035" i="13"/>
  <c r="I2035" i="13"/>
  <c r="D2035" i="13"/>
  <c r="C2035" i="13"/>
  <c r="AT2034" i="13"/>
  <c r="I2034" i="13"/>
  <c r="D2034" i="13"/>
  <c r="C2034" i="13"/>
  <c r="AT2033" i="13"/>
  <c r="I2033" i="13"/>
  <c r="D2033" i="13"/>
  <c r="C2033" i="13"/>
  <c r="AT2032" i="13"/>
  <c r="I2032" i="13"/>
  <c r="D2032" i="13"/>
  <c r="C2032" i="13"/>
  <c r="AT2031" i="13"/>
  <c r="I2031" i="13"/>
  <c r="D2031" i="13"/>
  <c r="C2031" i="13"/>
  <c r="AT2030" i="13"/>
  <c r="I2030" i="13"/>
  <c r="D2030" i="13"/>
  <c r="C2030" i="13"/>
  <c r="AT2029" i="13"/>
  <c r="I2029" i="13"/>
  <c r="D2029" i="13"/>
  <c r="C2029" i="13"/>
  <c r="AT2028" i="13"/>
  <c r="AS2028" i="13"/>
  <c r="I2028" i="13"/>
  <c r="D2028" i="13"/>
  <c r="C2028" i="13"/>
  <c r="AT2027" i="13"/>
  <c r="AS2027" i="13"/>
  <c r="I2027" i="13"/>
  <c r="D2027" i="13"/>
  <c r="C2027" i="13"/>
  <c r="AT2026" i="13"/>
  <c r="AS2026" i="13"/>
  <c r="I2026" i="13"/>
  <c r="D2026" i="13"/>
  <c r="C2026" i="13"/>
  <c r="AT2025" i="13"/>
  <c r="AS2025" i="13"/>
  <c r="I2025" i="13"/>
  <c r="D2025" i="13"/>
  <c r="C2025" i="13"/>
  <c r="AT2024" i="13"/>
  <c r="AS2024" i="13"/>
  <c r="I2024" i="13"/>
  <c r="D2024" i="13"/>
  <c r="C2024" i="13"/>
  <c r="AT2023" i="13"/>
  <c r="AS2023" i="13"/>
  <c r="I2023" i="13"/>
  <c r="D2023" i="13"/>
  <c r="C2023" i="13"/>
  <c r="AT2022" i="13"/>
  <c r="AS2022" i="13"/>
  <c r="I2022" i="13"/>
  <c r="D2022" i="13"/>
  <c r="C2022" i="13"/>
  <c r="AT2021" i="13"/>
  <c r="AS2021" i="13"/>
  <c r="I2021" i="13"/>
  <c r="D2021" i="13"/>
  <c r="C2021" i="13"/>
  <c r="AT2020" i="13"/>
  <c r="I2020" i="13"/>
  <c r="D2020" i="13"/>
  <c r="C2020" i="13"/>
  <c r="AT2019" i="13"/>
  <c r="I2019" i="13"/>
  <c r="D2019" i="13"/>
  <c r="C2019" i="13"/>
  <c r="AT2018" i="13"/>
  <c r="I2018" i="13"/>
  <c r="D2018" i="13"/>
  <c r="C2018" i="13"/>
  <c r="AT2017" i="13"/>
  <c r="I2017" i="13"/>
  <c r="D2017" i="13"/>
  <c r="C2017" i="13"/>
  <c r="AT2016" i="13"/>
  <c r="I2016" i="13"/>
  <c r="D2016" i="13"/>
  <c r="C2016" i="13"/>
  <c r="AT2015" i="13"/>
  <c r="I2015" i="13"/>
  <c r="D2015" i="13"/>
  <c r="C2015" i="13"/>
  <c r="AT2014" i="13"/>
  <c r="I2014" i="13"/>
  <c r="D2014" i="13"/>
  <c r="C2014" i="13"/>
  <c r="AT2013" i="13"/>
  <c r="I2013" i="13"/>
  <c r="D2013" i="13"/>
  <c r="C2013" i="13"/>
  <c r="AT2012" i="13"/>
  <c r="AS2012" i="13"/>
  <c r="I2012" i="13"/>
  <c r="D2012" i="13"/>
  <c r="C2012" i="13"/>
  <c r="AT2011" i="13"/>
  <c r="AS2011" i="13"/>
  <c r="I2011" i="13"/>
  <c r="D2011" i="13"/>
  <c r="C2011" i="13"/>
  <c r="AT2010" i="13"/>
  <c r="AS2010" i="13"/>
  <c r="I2010" i="13"/>
  <c r="D2010" i="13"/>
  <c r="C2010" i="13"/>
  <c r="AT2009" i="13"/>
  <c r="AS2009" i="13"/>
  <c r="I2009" i="13"/>
  <c r="D2009" i="13"/>
  <c r="C2009" i="13"/>
  <c r="AT2008" i="13"/>
  <c r="AS2008" i="13"/>
  <c r="I2008" i="13"/>
  <c r="D2008" i="13"/>
  <c r="C2008" i="13"/>
  <c r="AT2007" i="13"/>
  <c r="AS2007" i="13"/>
  <c r="I2007" i="13"/>
  <c r="D2007" i="13"/>
  <c r="C2007" i="13"/>
  <c r="AT2006" i="13"/>
  <c r="AS2006" i="13"/>
  <c r="I2006" i="13"/>
  <c r="D2006" i="13"/>
  <c r="C2006" i="13"/>
  <c r="AT2005" i="13"/>
  <c r="AS2005" i="13"/>
  <c r="I2005" i="13"/>
  <c r="D2005" i="13"/>
  <c r="C2005" i="13"/>
  <c r="AT2003" i="13"/>
  <c r="AS2003" i="13"/>
  <c r="I2003" i="13"/>
  <c r="D2003" i="13"/>
  <c r="C2003" i="13"/>
  <c r="AT2002" i="13"/>
  <c r="AS2002" i="13"/>
  <c r="I2002" i="13"/>
  <c r="D2002" i="13"/>
  <c r="C2002" i="13"/>
  <c r="AT2001" i="13"/>
  <c r="AS2001" i="13"/>
  <c r="I2001" i="13"/>
  <c r="D2001" i="13"/>
  <c r="C2001" i="13"/>
  <c r="AT2000" i="13"/>
  <c r="AS2000" i="13"/>
  <c r="I2000" i="13"/>
  <c r="D2000" i="13"/>
  <c r="C2000" i="13"/>
  <c r="AT1999" i="13"/>
  <c r="AS1999" i="13"/>
  <c r="I1999" i="13"/>
  <c r="D1999" i="13"/>
  <c r="C1999" i="13"/>
  <c r="AT1998" i="13"/>
  <c r="AS1998" i="13"/>
  <c r="I1998" i="13"/>
  <c r="D1998" i="13"/>
  <c r="C1998" i="13"/>
  <c r="AT1997" i="13"/>
  <c r="AS1997" i="13"/>
  <c r="I1997" i="13"/>
  <c r="D1997" i="13"/>
  <c r="C1997" i="13"/>
  <c r="AT1996" i="13"/>
  <c r="AS1996" i="13"/>
  <c r="I1996" i="13"/>
  <c r="D1996" i="13"/>
  <c r="C1996" i="13"/>
  <c r="AT1995" i="13"/>
  <c r="I1995" i="13"/>
  <c r="D1995" i="13"/>
  <c r="C1995" i="13"/>
  <c r="AT1994" i="13"/>
  <c r="I1994" i="13"/>
  <c r="D1994" i="13"/>
  <c r="C1994" i="13"/>
  <c r="AT1993" i="13"/>
  <c r="I1993" i="13"/>
  <c r="D1993" i="13"/>
  <c r="C1993" i="13"/>
  <c r="AT1992" i="13"/>
  <c r="I1992" i="13"/>
  <c r="D1992" i="13"/>
  <c r="C1992" i="13"/>
  <c r="AT1991" i="13"/>
  <c r="I1991" i="13"/>
  <c r="D1991" i="13"/>
  <c r="C1991" i="13"/>
  <c r="AT1990" i="13"/>
  <c r="I1990" i="13"/>
  <c r="D1990" i="13"/>
  <c r="C1990" i="13"/>
  <c r="AT1989" i="13"/>
  <c r="I1989" i="13"/>
  <c r="D1989" i="13"/>
  <c r="C1989" i="13"/>
  <c r="AT1988" i="13"/>
  <c r="I1988" i="13"/>
  <c r="D1988" i="13"/>
  <c r="C1988" i="13"/>
  <c r="AT1987" i="13"/>
  <c r="I1987" i="13"/>
  <c r="D1987" i="13"/>
  <c r="C1987" i="13"/>
  <c r="AT1986" i="13"/>
  <c r="I1986" i="13"/>
  <c r="D1986" i="13"/>
  <c r="C1986" i="13"/>
  <c r="AT1985" i="13"/>
  <c r="I1985" i="13"/>
  <c r="D1985" i="13"/>
  <c r="C1985" i="13"/>
  <c r="AT1984" i="13"/>
  <c r="I1984" i="13"/>
  <c r="D1984" i="13"/>
  <c r="C1984" i="13"/>
  <c r="AT1983" i="13"/>
  <c r="I1983" i="13"/>
  <c r="D1983" i="13"/>
  <c r="C1983" i="13"/>
  <c r="AT1982" i="13"/>
  <c r="I1982" i="13"/>
  <c r="D1982" i="13"/>
  <c r="C1982" i="13"/>
  <c r="AT1981" i="13"/>
  <c r="I1981" i="13"/>
  <c r="D1981" i="13"/>
  <c r="C1981" i="13"/>
  <c r="AT1980" i="13"/>
  <c r="I1980" i="13"/>
  <c r="D1980" i="13"/>
  <c r="C1980" i="13"/>
  <c r="AT1979" i="13"/>
  <c r="AS1979" i="13"/>
  <c r="I1979" i="13"/>
  <c r="D1979" i="13"/>
  <c r="C1979" i="13"/>
  <c r="AT1978" i="13"/>
  <c r="AS1978" i="13"/>
  <c r="I1978" i="13"/>
  <c r="D1978" i="13"/>
  <c r="C1978" i="13"/>
  <c r="AT1977" i="13"/>
  <c r="AS1977" i="13"/>
  <c r="I1977" i="13"/>
  <c r="D1977" i="13"/>
  <c r="C1977" i="13"/>
  <c r="AT1976" i="13"/>
  <c r="AS1976" i="13"/>
  <c r="I1976" i="13"/>
  <c r="D1976" i="13"/>
  <c r="C1976" i="13"/>
  <c r="AT1975" i="13"/>
  <c r="AS1975" i="13"/>
  <c r="I1975" i="13"/>
  <c r="D1975" i="13"/>
  <c r="C1975" i="13"/>
  <c r="AT1974" i="13"/>
  <c r="AS1974" i="13"/>
  <c r="I1974" i="13"/>
  <c r="D1974" i="13"/>
  <c r="C1974" i="13"/>
  <c r="AT1973" i="13"/>
  <c r="AS1973" i="13"/>
  <c r="I1973" i="13"/>
  <c r="D1973" i="13"/>
  <c r="C1973" i="13"/>
  <c r="AT1972" i="13"/>
  <c r="AS1972" i="13"/>
  <c r="I1972" i="13"/>
  <c r="D1972" i="13"/>
  <c r="C1972" i="13"/>
  <c r="AT1971" i="13"/>
  <c r="AS1971" i="13"/>
  <c r="I1971" i="13"/>
  <c r="D1971" i="13"/>
  <c r="C1971" i="13"/>
  <c r="AT1970" i="13"/>
  <c r="AS1970" i="13"/>
  <c r="I1970" i="13"/>
  <c r="D1970" i="13"/>
  <c r="C1970" i="13"/>
  <c r="AT1969" i="13"/>
  <c r="AS1969" i="13"/>
  <c r="I1969" i="13"/>
  <c r="D1969" i="13"/>
  <c r="C1969" i="13"/>
  <c r="AT1968" i="13"/>
  <c r="AS1968" i="13"/>
  <c r="I1968" i="13"/>
  <c r="D1968" i="13"/>
  <c r="C1968" i="13"/>
  <c r="AT1967" i="13"/>
  <c r="AS1967" i="13"/>
  <c r="I1967" i="13"/>
  <c r="D1967" i="13"/>
  <c r="C1967" i="13"/>
  <c r="AT1966" i="13"/>
  <c r="AS1966" i="13"/>
  <c r="I1966" i="13"/>
  <c r="D1966" i="13"/>
  <c r="C1966" i="13"/>
  <c r="AT1965" i="13"/>
  <c r="AS1965" i="13"/>
  <c r="I1965" i="13"/>
  <c r="D1965" i="13"/>
  <c r="C1965" i="13"/>
  <c r="AT1964" i="13"/>
  <c r="AS1964" i="13"/>
  <c r="I1964" i="13"/>
  <c r="D1964" i="13"/>
  <c r="C1964" i="13"/>
  <c r="AT1962" i="13"/>
  <c r="AS1962" i="13"/>
  <c r="R1962" i="13"/>
  <c r="I1962" i="13"/>
  <c r="D1962" i="13"/>
  <c r="C1962" i="13"/>
  <c r="AT1961" i="13"/>
  <c r="AS1961" i="13"/>
  <c r="R1961" i="13"/>
  <c r="I1961" i="13"/>
  <c r="D1961" i="13"/>
  <c r="C1961" i="13"/>
  <c r="AT1960" i="13"/>
  <c r="AS1960" i="13"/>
  <c r="R1960" i="13"/>
  <c r="I1960" i="13"/>
  <c r="D1960" i="13"/>
  <c r="C1960" i="13"/>
  <c r="AT1959" i="13"/>
  <c r="AS1959" i="13"/>
  <c r="R1959" i="13"/>
  <c r="I1959" i="13"/>
  <c r="D1959" i="13"/>
  <c r="C1959" i="13"/>
  <c r="AT1958" i="13"/>
  <c r="AS1958" i="13"/>
  <c r="R1958" i="13"/>
  <c r="I1958" i="13"/>
  <c r="D1958" i="13"/>
  <c r="C1958" i="13"/>
  <c r="AT1957" i="13"/>
  <c r="AS1957" i="13"/>
  <c r="R1957" i="13"/>
  <c r="I1957" i="13"/>
  <c r="D1957" i="13"/>
  <c r="C1957" i="13"/>
  <c r="AT1956" i="13"/>
  <c r="AS1956" i="13"/>
  <c r="R1956" i="13"/>
  <c r="I1956" i="13"/>
  <c r="D1956" i="13"/>
  <c r="C1956" i="13"/>
  <c r="AT1955" i="13"/>
  <c r="AS1955" i="13"/>
  <c r="R1955" i="13"/>
  <c r="I1955" i="13"/>
  <c r="D1955" i="13"/>
  <c r="C1955" i="13"/>
  <c r="AT1954" i="13"/>
  <c r="AS1954" i="13"/>
  <c r="R1954" i="13"/>
  <c r="I1954" i="13"/>
  <c r="D1954" i="13"/>
  <c r="C1954" i="13"/>
  <c r="AT1953" i="13"/>
  <c r="AS1953" i="13"/>
  <c r="R1953" i="13"/>
  <c r="I1953" i="13"/>
  <c r="D1953" i="13"/>
  <c r="C1953" i="13"/>
  <c r="AT1952" i="13"/>
  <c r="AS1952" i="13"/>
  <c r="R1952" i="13"/>
  <c r="I1952" i="13"/>
  <c r="D1952" i="13"/>
  <c r="C1952" i="13"/>
  <c r="AT1951" i="13"/>
  <c r="AS1951" i="13"/>
  <c r="R1951" i="13"/>
  <c r="I1951" i="13"/>
  <c r="D1951" i="13"/>
  <c r="C1951" i="13"/>
  <c r="AT1950" i="13"/>
  <c r="AS1950" i="13"/>
  <c r="R1950" i="13"/>
  <c r="I1950" i="13"/>
  <c r="D1950" i="13"/>
  <c r="C1950" i="13"/>
  <c r="AT1949" i="13"/>
  <c r="AS1949" i="13"/>
  <c r="R1949" i="13"/>
  <c r="I1949" i="13"/>
  <c r="D1949" i="13"/>
  <c r="C1949" i="13"/>
  <c r="AT1948" i="13"/>
  <c r="AS1948" i="13"/>
  <c r="R1948" i="13"/>
  <c r="I1948" i="13"/>
  <c r="D1948" i="13"/>
  <c r="C1948" i="13"/>
  <c r="AT1947" i="13"/>
  <c r="AS1947" i="13"/>
  <c r="R1947" i="13"/>
  <c r="I1947" i="13"/>
  <c r="D1947" i="13"/>
  <c r="C1947" i="13"/>
  <c r="AT1946" i="13"/>
  <c r="AS1946" i="13"/>
  <c r="R1946" i="13"/>
  <c r="I1946" i="13"/>
  <c r="D1946" i="13"/>
  <c r="C1946" i="13"/>
  <c r="AT1945" i="13"/>
  <c r="AS1945" i="13"/>
  <c r="R1945" i="13"/>
  <c r="I1945" i="13"/>
  <c r="D1945" i="13"/>
  <c r="C1945" i="13"/>
  <c r="AT1944" i="13"/>
  <c r="AS1944" i="13"/>
  <c r="R1944" i="13"/>
  <c r="I1944" i="13"/>
  <c r="D1944" i="13"/>
  <c r="C1944" i="13"/>
  <c r="AT1943" i="13"/>
  <c r="AS1943" i="13"/>
  <c r="R1943" i="13"/>
  <c r="I1943" i="13"/>
  <c r="D1943" i="13"/>
  <c r="C1943" i="13"/>
  <c r="AT1942" i="13"/>
  <c r="AS1942" i="13"/>
  <c r="R1942" i="13"/>
  <c r="I1942" i="13"/>
  <c r="D1942" i="13"/>
  <c r="C1942" i="13"/>
  <c r="AT1941" i="13"/>
  <c r="AS1941" i="13"/>
  <c r="R1941" i="13"/>
  <c r="I1941" i="13"/>
  <c r="D1941" i="13"/>
  <c r="C1941" i="13"/>
  <c r="AT1940" i="13"/>
  <c r="AS1940" i="13"/>
  <c r="R1940" i="13"/>
  <c r="I1940" i="13"/>
  <c r="D1940" i="13"/>
  <c r="C1940" i="13"/>
  <c r="AT1939" i="13"/>
  <c r="AS1939" i="13"/>
  <c r="R1939" i="13"/>
  <c r="I1939" i="13"/>
  <c r="D1939" i="13"/>
  <c r="C1939" i="13"/>
  <c r="AT1938" i="13"/>
  <c r="AS1938" i="13"/>
  <c r="R1938" i="13"/>
  <c r="I1938" i="13"/>
  <c r="D1938" i="13"/>
  <c r="C1938" i="13"/>
  <c r="AT1937" i="13"/>
  <c r="AS1937" i="13"/>
  <c r="R1937" i="13"/>
  <c r="I1937" i="13"/>
  <c r="D1937" i="13"/>
  <c r="C1937" i="13"/>
  <c r="AT1936" i="13"/>
  <c r="AS1936" i="13"/>
  <c r="R1936" i="13"/>
  <c r="I1936" i="13"/>
  <c r="D1936" i="13"/>
  <c r="C1936" i="13"/>
  <c r="AT1935" i="13"/>
  <c r="AS1935" i="13"/>
  <c r="R1935" i="13"/>
  <c r="I1935" i="13"/>
  <c r="D1935" i="13"/>
  <c r="C1935" i="13"/>
  <c r="AT1934" i="13"/>
  <c r="AS1934" i="13"/>
  <c r="R1934" i="13"/>
  <c r="I1934" i="13"/>
  <c r="D1934" i="13"/>
  <c r="C1934" i="13"/>
  <c r="AT1933" i="13"/>
  <c r="AS1933" i="13"/>
  <c r="R1933" i="13"/>
  <c r="I1933" i="13"/>
  <c r="D1933" i="13"/>
  <c r="C1933" i="13"/>
  <c r="AT1932" i="13"/>
  <c r="AS1932" i="13"/>
  <c r="R1932" i="13"/>
  <c r="I1932" i="13"/>
  <c r="D1932" i="13"/>
  <c r="C1932" i="13"/>
  <c r="AT1931" i="13"/>
  <c r="AS1931" i="13"/>
  <c r="R1931" i="13"/>
  <c r="I1931" i="13"/>
  <c r="D1931" i="13"/>
  <c r="C1931" i="13"/>
  <c r="AT1930" i="13"/>
  <c r="AS1930" i="13"/>
  <c r="R1930" i="13"/>
  <c r="I1930" i="13"/>
  <c r="D1930" i="13"/>
  <c r="C1930" i="13"/>
  <c r="AT1929" i="13"/>
  <c r="AS1929" i="13"/>
  <c r="R1929" i="13"/>
  <c r="I1929" i="13"/>
  <c r="D1929" i="13"/>
  <c r="C1929" i="13"/>
  <c r="AT1928" i="13"/>
  <c r="AS1928" i="13"/>
  <c r="R1928" i="13"/>
  <c r="I1928" i="13"/>
  <c r="D1928" i="13"/>
  <c r="C1928" i="13"/>
  <c r="AT1927" i="13"/>
  <c r="AS1927" i="13"/>
  <c r="R1927" i="13"/>
  <c r="I1927" i="13"/>
  <c r="D1927" i="13"/>
  <c r="C1927" i="13"/>
  <c r="AT1926" i="13"/>
  <c r="AS1926" i="13"/>
  <c r="R1926" i="13"/>
  <c r="I1926" i="13"/>
  <c r="D1926" i="13"/>
  <c r="C1926" i="13"/>
  <c r="AT1925" i="13"/>
  <c r="AS1925" i="13"/>
  <c r="R1925" i="13"/>
  <c r="I1925" i="13"/>
  <c r="D1925" i="13"/>
  <c r="C1925" i="13"/>
  <c r="AT1924" i="13"/>
  <c r="AS1924" i="13"/>
  <c r="R1924" i="13"/>
  <c r="I1924" i="13"/>
  <c r="D1924" i="13"/>
  <c r="C1924" i="13"/>
  <c r="AT1923" i="13"/>
  <c r="AS1923" i="13"/>
  <c r="R1923" i="13"/>
  <c r="I1923" i="13"/>
  <c r="D1923" i="13"/>
  <c r="C1923" i="13"/>
  <c r="AT1922" i="13"/>
  <c r="AS1922" i="13"/>
  <c r="R1922" i="13"/>
  <c r="I1922" i="13"/>
  <c r="D1922" i="13"/>
  <c r="C1922" i="13"/>
  <c r="AT1921" i="13"/>
  <c r="AS1921" i="13"/>
  <c r="R1921" i="13"/>
  <c r="I1921" i="13"/>
  <c r="D1921" i="13"/>
  <c r="C1921" i="13"/>
  <c r="AT1920" i="13"/>
  <c r="AS1920" i="13"/>
  <c r="R1920" i="13"/>
  <c r="I1920" i="13"/>
  <c r="D1920" i="13"/>
  <c r="C1920" i="13"/>
  <c r="AT1919" i="13"/>
  <c r="AS1919" i="13"/>
  <c r="R1919" i="13"/>
  <c r="I1919" i="13"/>
  <c r="D1919" i="13"/>
  <c r="C1919" i="13"/>
  <c r="AT1918" i="13"/>
  <c r="AS1918" i="13"/>
  <c r="R1918" i="13"/>
  <c r="I1918" i="13"/>
  <c r="D1918" i="13"/>
  <c r="C1918" i="13"/>
  <c r="AT1917" i="13"/>
  <c r="AS1917" i="13"/>
  <c r="R1917" i="13"/>
  <c r="I1917" i="13"/>
  <c r="D1917" i="13"/>
  <c r="C1917" i="13"/>
  <c r="AT1916" i="13"/>
  <c r="AS1916" i="13"/>
  <c r="R1916" i="13"/>
  <c r="I1916" i="13"/>
  <c r="D1916" i="13"/>
  <c r="C1916" i="13"/>
  <c r="AT1915" i="13"/>
  <c r="AS1915" i="13"/>
  <c r="R1915" i="13"/>
  <c r="I1915" i="13"/>
  <c r="D1915" i="13"/>
  <c r="C1915" i="13"/>
  <c r="AT1914" i="13"/>
  <c r="AS1914" i="13"/>
  <c r="R1914" i="13"/>
  <c r="I1914" i="13"/>
  <c r="D1914" i="13"/>
  <c r="C1914" i="13"/>
  <c r="AT1913" i="13"/>
  <c r="AS1913" i="13"/>
  <c r="R1913" i="13"/>
  <c r="I1913" i="13"/>
  <c r="D1913" i="13"/>
  <c r="C1913" i="13"/>
  <c r="AT1912" i="13"/>
  <c r="AS1912" i="13"/>
  <c r="R1912" i="13"/>
  <c r="I1912" i="13"/>
  <c r="D1912" i="13"/>
  <c r="C1912" i="13"/>
  <c r="AT1911" i="13"/>
  <c r="AS1911" i="13"/>
  <c r="R1911" i="13"/>
  <c r="I1911" i="13"/>
  <c r="D1911" i="13"/>
  <c r="C1911" i="13"/>
  <c r="AT1910" i="13"/>
  <c r="AS1910" i="13"/>
  <c r="R1910" i="13"/>
  <c r="I1910" i="13"/>
  <c r="D1910" i="13"/>
  <c r="C1910" i="13"/>
  <c r="AT1909" i="13"/>
  <c r="AS1909" i="13"/>
  <c r="R1909" i="13"/>
  <c r="I1909" i="13"/>
  <c r="D1909" i="13"/>
  <c r="C1909" i="13"/>
  <c r="AT1908" i="13"/>
  <c r="AS1908" i="13"/>
  <c r="R1908" i="13"/>
  <c r="I1908" i="13"/>
  <c r="D1908" i="13"/>
  <c r="C1908" i="13"/>
  <c r="AT1907" i="13"/>
  <c r="AS1907" i="13"/>
  <c r="R1907" i="13"/>
  <c r="I1907" i="13"/>
  <c r="D1907" i="13"/>
  <c r="C1907" i="13"/>
  <c r="AT1906" i="13"/>
  <c r="AS1906" i="13"/>
  <c r="R1906" i="13"/>
  <c r="I1906" i="13"/>
  <c r="D1906" i="13"/>
  <c r="C1906" i="13"/>
  <c r="AT1905" i="13"/>
  <c r="AS1905" i="13"/>
  <c r="R1905" i="13"/>
  <c r="I1905" i="13"/>
  <c r="D1905" i="13"/>
  <c r="C1905" i="13"/>
  <c r="AT1904" i="13"/>
  <c r="AS1904" i="13"/>
  <c r="R1904" i="13"/>
  <c r="I1904" i="13"/>
  <c r="D1904" i="13"/>
  <c r="C1904" i="13"/>
  <c r="AT1903" i="13"/>
  <c r="AS1903" i="13"/>
  <c r="R1903" i="13"/>
  <c r="I1903" i="13"/>
  <c r="D1903" i="13"/>
  <c r="C1903" i="13"/>
  <c r="AT1902" i="13"/>
  <c r="AS1902" i="13"/>
  <c r="R1902" i="13"/>
  <c r="I1902" i="13"/>
  <c r="D1902" i="13"/>
  <c r="C1902" i="13"/>
  <c r="AT1901" i="13"/>
  <c r="AS1901" i="13"/>
  <c r="R1901" i="13"/>
  <c r="I1901" i="13"/>
  <c r="D1901" i="13"/>
  <c r="C1901" i="13"/>
  <c r="AT1900" i="13"/>
  <c r="AS1900" i="13"/>
  <c r="R1900" i="13"/>
  <c r="I1900" i="13"/>
  <c r="D1900" i="13"/>
  <c r="C1900" i="13"/>
  <c r="AT1899" i="13"/>
  <c r="AS1899" i="13"/>
  <c r="R1899" i="13"/>
  <c r="I1899" i="13"/>
  <c r="D1899" i="13"/>
  <c r="C1899" i="13"/>
  <c r="AT1898" i="13"/>
  <c r="AS1898" i="13"/>
  <c r="R1898" i="13"/>
  <c r="I1898" i="13"/>
  <c r="D1898" i="13"/>
  <c r="C1898" i="13"/>
  <c r="AT1897" i="13"/>
  <c r="AS1897" i="13"/>
  <c r="R1897" i="13"/>
  <c r="I1897" i="13"/>
  <c r="D1897" i="13"/>
  <c r="C1897" i="13"/>
  <c r="AT1896" i="13"/>
  <c r="AS1896" i="13"/>
  <c r="R1896" i="13"/>
  <c r="I1896" i="13"/>
  <c r="D1896" i="13"/>
  <c r="C1896" i="13"/>
  <c r="AT1895" i="13"/>
  <c r="AS1895" i="13"/>
  <c r="R1895" i="13"/>
  <c r="I1895" i="13"/>
  <c r="D1895" i="13"/>
  <c r="C1895" i="13"/>
  <c r="AT1894" i="13"/>
  <c r="AS1894" i="13"/>
  <c r="R1894" i="13"/>
  <c r="I1894" i="13"/>
  <c r="D1894" i="13"/>
  <c r="C1894" i="13"/>
  <c r="AT1893" i="13"/>
  <c r="AS1893" i="13"/>
  <c r="R1893" i="13"/>
  <c r="I1893" i="13"/>
  <c r="D1893" i="13"/>
  <c r="C1893" i="13"/>
  <c r="AT1892" i="13"/>
  <c r="AS1892" i="13"/>
  <c r="R1892" i="13"/>
  <c r="I1892" i="13"/>
  <c r="D1892" i="13"/>
  <c r="C1892" i="13"/>
  <c r="AT1891" i="13"/>
  <c r="AS1891" i="13"/>
  <c r="R1891" i="13"/>
  <c r="I1891" i="13"/>
  <c r="D1891" i="13"/>
  <c r="C1891" i="13"/>
  <c r="AT1890" i="13"/>
  <c r="AS1890" i="13"/>
  <c r="R1890" i="13"/>
  <c r="I1890" i="13"/>
  <c r="D1890" i="13"/>
  <c r="C1890" i="13"/>
  <c r="AT1889" i="13"/>
  <c r="AS1889" i="13"/>
  <c r="R1889" i="13"/>
  <c r="I1889" i="13"/>
  <c r="D1889" i="13"/>
  <c r="C1889" i="13"/>
  <c r="AT1888" i="13"/>
  <c r="AS1888" i="13"/>
  <c r="R1888" i="13"/>
  <c r="I1888" i="13"/>
  <c r="D1888" i="13"/>
  <c r="C1888" i="13"/>
  <c r="AT1887" i="13"/>
  <c r="AS1887" i="13"/>
  <c r="R1887" i="13"/>
  <c r="I1887" i="13"/>
  <c r="D1887" i="13"/>
  <c r="C1887" i="13"/>
  <c r="AT1886" i="13"/>
  <c r="AS1886" i="13"/>
  <c r="R1886" i="13"/>
  <c r="I1886" i="13"/>
  <c r="D1886" i="13"/>
  <c r="C1886" i="13"/>
  <c r="AT1885" i="13"/>
  <c r="AS1885" i="13"/>
  <c r="R1885" i="13"/>
  <c r="I1885" i="13"/>
  <c r="D1885" i="13"/>
  <c r="C1885" i="13"/>
  <c r="AT1884" i="13"/>
  <c r="AS1884" i="13"/>
  <c r="R1884" i="13"/>
  <c r="I1884" i="13"/>
  <c r="D1884" i="13"/>
  <c r="C1884" i="13"/>
  <c r="AT1883" i="13"/>
  <c r="AS1883" i="13"/>
  <c r="R1883" i="13"/>
  <c r="I1883" i="13"/>
  <c r="D1883" i="13"/>
  <c r="C1883" i="13"/>
  <c r="AT1882" i="13"/>
  <c r="AS1882" i="13"/>
  <c r="R1882" i="13"/>
  <c r="I1882" i="13"/>
  <c r="D1882" i="13"/>
  <c r="C1882" i="13"/>
  <c r="AT1881" i="13"/>
  <c r="AS1881" i="13"/>
  <c r="R1881" i="13"/>
  <c r="I1881" i="13"/>
  <c r="D1881" i="13"/>
  <c r="C1881" i="13"/>
  <c r="AT1880" i="13"/>
  <c r="AS1880" i="13"/>
  <c r="R1880" i="13"/>
  <c r="I1880" i="13"/>
  <c r="D1880" i="13"/>
  <c r="C1880" i="13"/>
  <c r="AT1879" i="13"/>
  <c r="AS1879" i="13"/>
  <c r="R1879" i="13"/>
  <c r="I1879" i="13"/>
  <c r="D1879" i="13"/>
  <c r="C1879" i="13"/>
  <c r="AT1878" i="13"/>
  <c r="AS1878" i="13"/>
  <c r="R1878" i="13"/>
  <c r="I1878" i="13"/>
  <c r="D1878" i="13"/>
  <c r="C1878" i="13"/>
  <c r="AT1877" i="13"/>
  <c r="AS1877" i="13"/>
  <c r="R1877" i="13"/>
  <c r="I1877" i="13"/>
  <c r="D1877" i="13"/>
  <c r="C1877" i="13"/>
  <c r="AT1876" i="13"/>
  <c r="AS1876" i="13"/>
  <c r="R1876" i="13"/>
  <c r="I1876" i="13"/>
  <c r="D1876" i="13"/>
  <c r="C1876" i="13"/>
  <c r="AT1875" i="13"/>
  <c r="AS1875" i="13"/>
  <c r="R1875" i="13"/>
  <c r="I1875" i="13"/>
  <c r="D1875" i="13"/>
  <c r="C1875" i="13"/>
  <c r="AT1874" i="13"/>
  <c r="AS1874" i="13"/>
  <c r="R1874" i="13"/>
  <c r="I1874" i="13"/>
  <c r="D1874" i="13"/>
  <c r="C1874" i="13"/>
  <c r="AT1873" i="13"/>
  <c r="AS1873" i="13"/>
  <c r="R1873" i="13"/>
  <c r="I1873" i="13"/>
  <c r="D1873" i="13"/>
  <c r="C1873" i="13"/>
  <c r="AT1872" i="13"/>
  <c r="AS1872" i="13"/>
  <c r="R1872" i="13"/>
  <c r="I1872" i="13"/>
  <c r="D1872" i="13"/>
  <c r="C1872" i="13"/>
  <c r="AT1871" i="13"/>
  <c r="AS1871" i="13"/>
  <c r="R1871" i="13"/>
  <c r="I1871" i="13"/>
  <c r="D1871" i="13"/>
  <c r="C1871" i="13"/>
  <c r="AT1870" i="13"/>
  <c r="AS1870" i="13"/>
  <c r="R1870" i="13"/>
  <c r="I1870" i="13"/>
  <c r="D1870" i="13"/>
  <c r="C1870" i="13"/>
  <c r="AT1869" i="13"/>
  <c r="AS1869" i="13"/>
  <c r="R1869" i="13"/>
  <c r="I1869" i="13"/>
  <c r="D1869" i="13"/>
  <c r="C1869" i="13"/>
  <c r="AT1868" i="13"/>
  <c r="AS1868" i="13"/>
  <c r="R1868" i="13"/>
  <c r="I1868" i="13"/>
  <c r="D1868" i="13"/>
  <c r="C1868" i="13"/>
  <c r="AT1867" i="13"/>
  <c r="AS1867" i="13"/>
  <c r="R1867" i="13"/>
  <c r="I1867" i="13"/>
  <c r="D1867" i="13"/>
  <c r="C1867" i="13"/>
  <c r="AT1866" i="13"/>
  <c r="AS1866" i="13"/>
  <c r="R1866" i="13"/>
  <c r="I1866" i="13"/>
  <c r="D1866" i="13"/>
  <c r="C1866" i="13"/>
  <c r="AT1865" i="13"/>
  <c r="AS1865" i="13"/>
  <c r="R1865" i="13"/>
  <c r="I1865" i="13"/>
  <c r="D1865" i="13"/>
  <c r="C1865" i="13"/>
  <c r="AT1864" i="13"/>
  <c r="AS1864" i="13"/>
  <c r="R1864" i="13"/>
  <c r="I1864" i="13"/>
  <c r="D1864" i="13"/>
  <c r="C1864" i="13"/>
  <c r="AT1863" i="13"/>
  <c r="AS1863" i="13"/>
  <c r="R1863" i="13"/>
  <c r="I1863" i="13"/>
  <c r="D1863" i="13"/>
  <c r="C1863" i="13"/>
  <c r="AT1862" i="13"/>
  <c r="AS1862" i="13"/>
  <c r="R1862" i="13"/>
  <c r="I1862" i="13"/>
  <c r="D1862" i="13"/>
  <c r="C1862" i="13"/>
  <c r="AT1861" i="13"/>
  <c r="AS1861" i="13"/>
  <c r="R1861" i="13"/>
  <c r="I1861" i="13"/>
  <c r="D1861" i="13"/>
  <c r="C1861" i="13"/>
  <c r="AT1860" i="13"/>
  <c r="AS1860" i="13"/>
  <c r="R1860" i="13"/>
  <c r="I1860" i="13"/>
  <c r="D1860" i="13"/>
  <c r="C1860" i="13"/>
  <c r="AT1859" i="13"/>
  <c r="AS1859" i="13"/>
  <c r="R1859" i="13"/>
  <c r="I1859" i="13"/>
  <c r="D1859" i="13"/>
  <c r="C1859" i="13"/>
  <c r="AT1858" i="13"/>
  <c r="AS1858" i="13"/>
  <c r="R1858" i="13"/>
  <c r="I1858" i="13"/>
  <c r="D1858" i="13"/>
  <c r="C1858" i="13"/>
  <c r="AT1857" i="13"/>
  <c r="AS1857" i="13"/>
  <c r="R1857" i="13"/>
  <c r="I1857" i="13"/>
  <c r="D1857" i="13"/>
  <c r="C1857" i="13"/>
  <c r="AT1856" i="13"/>
  <c r="AS1856" i="13"/>
  <c r="R1856" i="13"/>
  <c r="I1856" i="13"/>
  <c r="D1856" i="13"/>
  <c r="C1856" i="13"/>
  <c r="AT1855" i="13"/>
  <c r="AS1855" i="13"/>
  <c r="R1855" i="13"/>
  <c r="I1855" i="13"/>
  <c r="D1855" i="13"/>
  <c r="C1855" i="13"/>
  <c r="AT1854" i="13"/>
  <c r="AS1854" i="13"/>
  <c r="R1854" i="13"/>
  <c r="I1854" i="13"/>
  <c r="D1854" i="13"/>
  <c r="C1854" i="13"/>
  <c r="AT1853" i="13"/>
  <c r="AS1853" i="13"/>
  <c r="R1853" i="13"/>
  <c r="I1853" i="13"/>
  <c r="D1853" i="13"/>
  <c r="C1853" i="13"/>
  <c r="AT1852" i="13"/>
  <c r="AS1852" i="13"/>
  <c r="R1852" i="13"/>
  <c r="I1852" i="13"/>
  <c r="D1852" i="13"/>
  <c r="C1852" i="13"/>
  <c r="AT1851" i="13"/>
  <c r="AS1851" i="13"/>
  <c r="R1851" i="13"/>
  <c r="I1851" i="13"/>
  <c r="D1851" i="13"/>
  <c r="C1851" i="13"/>
  <c r="AT1850" i="13"/>
  <c r="AS1850" i="13"/>
  <c r="R1850" i="13"/>
  <c r="I1850" i="13"/>
  <c r="D1850" i="13"/>
  <c r="C1850" i="13"/>
  <c r="AT1849" i="13"/>
  <c r="AS1849" i="13"/>
  <c r="R1849" i="13"/>
  <c r="I1849" i="13"/>
  <c r="D1849" i="13"/>
  <c r="C1849" i="13"/>
  <c r="AT1848" i="13"/>
  <c r="AS1848" i="13"/>
  <c r="R1848" i="13"/>
  <c r="I1848" i="13"/>
  <c r="D1848" i="13"/>
  <c r="C1848" i="13"/>
  <c r="AT1847" i="13"/>
  <c r="AS1847" i="13"/>
  <c r="R1847" i="13"/>
  <c r="I1847" i="13"/>
  <c r="D1847" i="13"/>
  <c r="C1847" i="13"/>
  <c r="AT1846" i="13"/>
  <c r="AS1846" i="13"/>
  <c r="R1846" i="13"/>
  <c r="I1846" i="13"/>
  <c r="D1846" i="13"/>
  <c r="C1846" i="13"/>
  <c r="AT1845" i="13"/>
  <c r="AS1845" i="13"/>
  <c r="R1845" i="13"/>
  <c r="I1845" i="13"/>
  <c r="D1845" i="13"/>
  <c r="C1845" i="13"/>
  <c r="AT1844" i="13"/>
  <c r="AS1844" i="13"/>
  <c r="R1844" i="13"/>
  <c r="I1844" i="13"/>
  <c r="D1844" i="13"/>
  <c r="C1844" i="13"/>
  <c r="AT1843" i="13"/>
  <c r="AS1843" i="13"/>
  <c r="R1843" i="13"/>
  <c r="I1843" i="13"/>
  <c r="D1843" i="13"/>
  <c r="C1843" i="13"/>
  <c r="AT1842" i="13"/>
  <c r="AS1842" i="13"/>
  <c r="R1842" i="13"/>
  <c r="I1842" i="13"/>
  <c r="D1842" i="13"/>
  <c r="C1842" i="13"/>
  <c r="AT1841" i="13"/>
  <c r="AS1841" i="13"/>
  <c r="R1841" i="13"/>
  <c r="I1841" i="13"/>
  <c r="D1841" i="13"/>
  <c r="C1841" i="13"/>
  <c r="AT1840" i="13"/>
  <c r="AS1840" i="13"/>
  <c r="R1840" i="13"/>
  <c r="I1840" i="13"/>
  <c r="D1840" i="13"/>
  <c r="C1840" i="13"/>
  <c r="AT1839" i="13"/>
  <c r="AS1839" i="13"/>
  <c r="R1839" i="13"/>
  <c r="I1839" i="13"/>
  <c r="D1839" i="13"/>
  <c r="C1839" i="13"/>
  <c r="AT1838" i="13"/>
  <c r="AS1838" i="13"/>
  <c r="R1838" i="13"/>
  <c r="I1838" i="13"/>
  <c r="D1838" i="13"/>
  <c r="C1838" i="13"/>
  <c r="AT1837" i="13"/>
  <c r="AS1837" i="13"/>
  <c r="R1837" i="13"/>
  <c r="I1837" i="13"/>
  <c r="D1837" i="13"/>
  <c r="C1837" i="13"/>
  <c r="AT1836" i="13"/>
  <c r="AS1836" i="13"/>
  <c r="R1836" i="13"/>
  <c r="I1836" i="13"/>
  <c r="D1836" i="13"/>
  <c r="C1836" i="13"/>
  <c r="AT1835" i="13"/>
  <c r="AS1835" i="13"/>
  <c r="R1835" i="13"/>
  <c r="I1835" i="13"/>
  <c r="D1835" i="13"/>
  <c r="C1835" i="13"/>
  <c r="AT1834" i="13"/>
  <c r="AS1834" i="13"/>
  <c r="R1834" i="13"/>
  <c r="I1834" i="13"/>
  <c r="D1834" i="13"/>
  <c r="C1834" i="13"/>
  <c r="AT1833" i="13"/>
  <c r="AS1833" i="13"/>
  <c r="R1833" i="13"/>
  <c r="I1833" i="13"/>
  <c r="D1833" i="13"/>
  <c r="C1833" i="13"/>
  <c r="AT1832" i="13"/>
  <c r="AS1832" i="13"/>
  <c r="R1832" i="13"/>
  <c r="I1832" i="13"/>
  <c r="D1832" i="13"/>
  <c r="C1832" i="13"/>
  <c r="AT1831" i="13"/>
  <c r="AS1831" i="13"/>
  <c r="R1831" i="13"/>
  <c r="I1831" i="13"/>
  <c r="D1831" i="13"/>
  <c r="C1831" i="13"/>
  <c r="AT1830" i="13"/>
  <c r="AS1830" i="13"/>
  <c r="R1830" i="13"/>
  <c r="I1830" i="13"/>
  <c r="D1830" i="13"/>
  <c r="C1830" i="13"/>
  <c r="AT1829" i="13"/>
  <c r="AS1829" i="13"/>
  <c r="R1829" i="13"/>
  <c r="I1829" i="13"/>
  <c r="D1829" i="13"/>
  <c r="C1829" i="13"/>
  <c r="AT1828" i="13"/>
  <c r="AS1828" i="13"/>
  <c r="R1828" i="13"/>
  <c r="I1828" i="13"/>
  <c r="D1828" i="13"/>
  <c r="C1828" i="13"/>
  <c r="AT1827" i="13"/>
  <c r="AS1827" i="13"/>
  <c r="R1827" i="13"/>
  <c r="I1827" i="13"/>
  <c r="D1827" i="13"/>
  <c r="C1827" i="13"/>
  <c r="AT1826" i="13"/>
  <c r="AS1826" i="13"/>
  <c r="R1826" i="13"/>
  <c r="I1826" i="13"/>
  <c r="D1826" i="13"/>
  <c r="C1826" i="13"/>
  <c r="AT1825" i="13"/>
  <c r="AS1825" i="13"/>
  <c r="R1825" i="13"/>
  <c r="I1825" i="13"/>
  <c r="D1825" i="13"/>
  <c r="C1825" i="13"/>
  <c r="AT1824" i="13"/>
  <c r="AS1824" i="13"/>
  <c r="R1824" i="13"/>
  <c r="I1824" i="13"/>
  <c r="D1824" i="13"/>
  <c r="C1824" i="13"/>
  <c r="AT1823" i="13"/>
  <c r="AS1823" i="13"/>
  <c r="R1823" i="13"/>
  <c r="I1823" i="13"/>
  <c r="D1823" i="13"/>
  <c r="C1823" i="13"/>
  <c r="AT1822" i="13"/>
  <c r="AS1822" i="13"/>
  <c r="R1822" i="13"/>
  <c r="I1822" i="13"/>
  <c r="D1822" i="13"/>
  <c r="C1822" i="13"/>
  <c r="AT1821" i="13"/>
  <c r="AS1821" i="13"/>
  <c r="R1821" i="13"/>
  <c r="I1821" i="13"/>
  <c r="D1821" i="13"/>
  <c r="C1821" i="13"/>
  <c r="AT1820" i="13"/>
  <c r="AS1820" i="13"/>
  <c r="R1820" i="13"/>
  <c r="I1820" i="13"/>
  <c r="D1820" i="13"/>
  <c r="C1820" i="13"/>
  <c r="AT1819" i="13"/>
  <c r="AS1819" i="13"/>
  <c r="R1819" i="13"/>
  <c r="I1819" i="13"/>
  <c r="D1819" i="13"/>
  <c r="C1819" i="13"/>
  <c r="AT1818" i="13"/>
  <c r="AS1818" i="13"/>
  <c r="R1818" i="13"/>
  <c r="I1818" i="13"/>
  <c r="D1818" i="13"/>
  <c r="C1818" i="13"/>
  <c r="AT1817" i="13"/>
  <c r="AS1817" i="13"/>
  <c r="R1817" i="13"/>
  <c r="I1817" i="13"/>
  <c r="D1817" i="13"/>
  <c r="C1817" i="13"/>
  <c r="AT1816" i="13"/>
  <c r="AS1816" i="13"/>
  <c r="R1816" i="13"/>
  <c r="I1816" i="13"/>
  <c r="D1816" i="13"/>
  <c r="C1816" i="13"/>
  <c r="AT1815" i="13"/>
  <c r="AS1815" i="13"/>
  <c r="R1815" i="13"/>
  <c r="I1815" i="13"/>
  <c r="D1815" i="13"/>
  <c r="C1815" i="13"/>
  <c r="AT1814" i="13"/>
  <c r="AS1814" i="13"/>
  <c r="R1814" i="13"/>
  <c r="I1814" i="13"/>
  <c r="D1814" i="13"/>
  <c r="C1814" i="13"/>
  <c r="AT1813" i="13"/>
  <c r="AS1813" i="13"/>
  <c r="R1813" i="13"/>
  <c r="I1813" i="13"/>
  <c r="D1813" i="13"/>
  <c r="C1813" i="13"/>
  <c r="AT1812" i="13"/>
  <c r="AS1812" i="13"/>
  <c r="R1812" i="13"/>
  <c r="I1812" i="13"/>
  <c r="D1812" i="13"/>
  <c r="C1812" i="13"/>
  <c r="AT1811" i="13"/>
  <c r="AS1811" i="13"/>
  <c r="R1811" i="13"/>
  <c r="I1811" i="13"/>
  <c r="D1811" i="13"/>
  <c r="C1811" i="13"/>
  <c r="AT1810" i="13"/>
  <c r="AS1810" i="13"/>
  <c r="R1810" i="13"/>
  <c r="I1810" i="13"/>
  <c r="D1810" i="13"/>
  <c r="C1810" i="13"/>
  <c r="AT1809" i="13"/>
  <c r="AS1809" i="13"/>
  <c r="R1809" i="13"/>
  <c r="I1809" i="13"/>
  <c r="D1809" i="13"/>
  <c r="C1809" i="13"/>
  <c r="AT1808" i="13"/>
  <c r="AS1808" i="13"/>
  <c r="R1808" i="13"/>
  <c r="I1808" i="13"/>
  <c r="D1808" i="13"/>
  <c r="C1808" i="13"/>
  <c r="AT1807" i="13"/>
  <c r="AS1807" i="13"/>
  <c r="R1807" i="13"/>
  <c r="I1807" i="13"/>
  <c r="D1807" i="13"/>
  <c r="C1807" i="13"/>
  <c r="AT1806" i="13"/>
  <c r="AS1806" i="13"/>
  <c r="R1806" i="13"/>
  <c r="I1806" i="13"/>
  <c r="D1806" i="13"/>
  <c r="C1806" i="13"/>
  <c r="AT1805" i="13"/>
  <c r="AS1805" i="13"/>
  <c r="R1805" i="13"/>
  <c r="I1805" i="13"/>
  <c r="D1805" i="13"/>
  <c r="C1805" i="13"/>
  <c r="AT1804" i="13"/>
  <c r="AS1804" i="13"/>
  <c r="R1804" i="13"/>
  <c r="I1804" i="13"/>
  <c r="D1804" i="13"/>
  <c r="C1804" i="13"/>
  <c r="AT1803" i="13"/>
  <c r="AS1803" i="13"/>
  <c r="R1803" i="13"/>
  <c r="I1803" i="13"/>
  <c r="D1803" i="13"/>
  <c r="C1803" i="13"/>
  <c r="AT1802" i="13"/>
  <c r="AS1802" i="13"/>
  <c r="R1802" i="13"/>
  <c r="I1802" i="13"/>
  <c r="D1802" i="13"/>
  <c r="C1802" i="13"/>
  <c r="AT1801" i="13"/>
  <c r="AS1801" i="13"/>
  <c r="R1801" i="13"/>
  <c r="I1801" i="13"/>
  <c r="D1801" i="13"/>
  <c r="C1801" i="13"/>
  <c r="AT1800" i="13"/>
  <c r="AS1800" i="13"/>
  <c r="R1800" i="13"/>
  <c r="I1800" i="13"/>
  <c r="D1800" i="13"/>
  <c r="C1800" i="13"/>
  <c r="AT1799" i="13"/>
  <c r="AS1799" i="13"/>
  <c r="R1799" i="13"/>
  <c r="I1799" i="13"/>
  <c r="D1799" i="13"/>
  <c r="C1799" i="13"/>
  <c r="AT1798" i="13"/>
  <c r="AS1798" i="13"/>
  <c r="R1798" i="13"/>
  <c r="I1798" i="13"/>
  <c r="D1798" i="13"/>
  <c r="C1798" i="13"/>
  <c r="AT1797" i="13"/>
  <c r="AS1797" i="13"/>
  <c r="R1797" i="13"/>
  <c r="I1797" i="13"/>
  <c r="D1797" i="13"/>
  <c r="C1797" i="13"/>
  <c r="AT1796" i="13"/>
  <c r="AS1796" i="13"/>
  <c r="R1796" i="13"/>
  <c r="I1796" i="13"/>
  <c r="D1796" i="13"/>
  <c r="C1796" i="13"/>
  <c r="AT1795" i="13"/>
  <c r="AS1795" i="13"/>
  <c r="R1795" i="13"/>
  <c r="I1795" i="13"/>
  <c r="D1795" i="13"/>
  <c r="C1795" i="13"/>
  <c r="AT1794" i="13"/>
  <c r="AS1794" i="13"/>
  <c r="R1794" i="13"/>
  <c r="I1794" i="13"/>
  <c r="D1794" i="13"/>
  <c r="C1794" i="13"/>
  <c r="AT1793" i="13"/>
  <c r="AS1793" i="13"/>
  <c r="R1793" i="13"/>
  <c r="I1793" i="13"/>
  <c r="D1793" i="13"/>
  <c r="C1793" i="13"/>
  <c r="AT1792" i="13"/>
  <c r="AS1792" i="13"/>
  <c r="R1792" i="13"/>
  <c r="I1792" i="13"/>
  <c r="D1792" i="13"/>
  <c r="C1792" i="13"/>
  <c r="AT1791" i="13"/>
  <c r="AS1791" i="13"/>
  <c r="R1791" i="13"/>
  <c r="I1791" i="13"/>
  <c r="D1791" i="13"/>
  <c r="C1791" i="13"/>
  <c r="AT1790" i="13"/>
  <c r="AS1790" i="13"/>
  <c r="R1790" i="13"/>
  <c r="I1790" i="13"/>
  <c r="D1790" i="13"/>
  <c r="C1790" i="13"/>
  <c r="AT1789" i="13"/>
  <c r="AS1789" i="13"/>
  <c r="R1789" i="13"/>
  <c r="I1789" i="13"/>
  <c r="D1789" i="13"/>
  <c r="C1789" i="13"/>
  <c r="AT1788" i="13"/>
  <c r="AS1788" i="13"/>
  <c r="R1788" i="13"/>
  <c r="I1788" i="13"/>
  <c r="D1788" i="13"/>
  <c r="C1788" i="13"/>
  <c r="AT1787" i="13"/>
  <c r="AS1787" i="13"/>
  <c r="I1787" i="13"/>
  <c r="D1787" i="13"/>
  <c r="C1787" i="13"/>
  <c r="AX1787" i="13" s="1"/>
  <c r="AT1786" i="13"/>
  <c r="AS1786" i="13"/>
  <c r="I1786" i="13"/>
  <c r="D1786" i="13"/>
  <c r="C1786" i="13"/>
  <c r="AT1785" i="13"/>
  <c r="AS1785" i="13"/>
  <c r="I1785" i="13"/>
  <c r="D1785" i="13"/>
  <c r="C1785" i="13"/>
  <c r="AT1784" i="13"/>
  <c r="AS1784" i="13"/>
  <c r="I1784" i="13"/>
  <c r="D1784" i="13"/>
  <c r="C1784" i="13"/>
  <c r="AT1783" i="13"/>
  <c r="AS1783" i="13"/>
  <c r="I1783" i="13"/>
  <c r="D1783" i="13"/>
  <c r="C1783" i="13"/>
  <c r="AX1783" i="13" s="1"/>
  <c r="AT1782" i="13"/>
  <c r="AS1782" i="13"/>
  <c r="I1782" i="13"/>
  <c r="D1782" i="13"/>
  <c r="C1782" i="13"/>
  <c r="AT1781" i="13"/>
  <c r="AS1781" i="13"/>
  <c r="I1781" i="13"/>
  <c r="D1781" i="13"/>
  <c r="C1781" i="13"/>
  <c r="AT1780" i="13"/>
  <c r="AS1780" i="13"/>
  <c r="I1780" i="13"/>
  <c r="D1780" i="13"/>
  <c r="C1780" i="13"/>
  <c r="AT1779" i="13"/>
  <c r="AS1779" i="13"/>
  <c r="I1779" i="13"/>
  <c r="D1779" i="13"/>
  <c r="C1779" i="13"/>
  <c r="AX1779" i="13" s="1"/>
  <c r="AT1778" i="13"/>
  <c r="AS1778" i="13"/>
  <c r="I1778" i="13"/>
  <c r="D1778" i="13"/>
  <c r="C1778" i="13"/>
  <c r="AT1777" i="13"/>
  <c r="AS1777" i="13"/>
  <c r="R1777" i="13"/>
  <c r="I1777" i="13"/>
  <c r="D1777" i="13"/>
  <c r="C1777" i="13"/>
  <c r="AT1776" i="13"/>
  <c r="AS1776" i="13"/>
  <c r="R1776" i="13"/>
  <c r="I1776" i="13"/>
  <c r="D1776" i="13"/>
  <c r="C1776" i="13"/>
  <c r="AT1775" i="13"/>
  <c r="AS1775" i="13"/>
  <c r="R1775" i="13"/>
  <c r="I1775" i="13"/>
  <c r="D1775" i="13"/>
  <c r="C1775" i="13"/>
  <c r="AT1774" i="13"/>
  <c r="AS1774" i="13"/>
  <c r="R1774" i="13"/>
  <c r="I1774" i="13"/>
  <c r="D1774" i="13"/>
  <c r="C1774" i="13"/>
  <c r="AT1773" i="13"/>
  <c r="AS1773" i="13"/>
  <c r="R1773" i="13"/>
  <c r="I1773" i="13"/>
  <c r="D1773" i="13"/>
  <c r="C1773" i="13"/>
  <c r="AT1772" i="13"/>
  <c r="AS1772" i="13"/>
  <c r="R1772" i="13"/>
  <c r="I1772" i="13"/>
  <c r="D1772" i="13"/>
  <c r="C1772" i="13"/>
  <c r="AT1771" i="13"/>
  <c r="AS1771" i="13"/>
  <c r="R1771" i="13"/>
  <c r="I1771" i="13"/>
  <c r="D1771" i="13"/>
  <c r="C1771" i="13"/>
  <c r="AT1770" i="13"/>
  <c r="AS1770" i="13"/>
  <c r="R1770" i="13"/>
  <c r="I1770" i="13"/>
  <c r="D1770" i="13"/>
  <c r="C1770" i="13"/>
  <c r="AT1769" i="13"/>
  <c r="AS1769" i="13"/>
  <c r="R1769" i="13"/>
  <c r="I1769" i="13"/>
  <c r="D1769" i="13"/>
  <c r="C1769" i="13"/>
  <c r="AT1768" i="13"/>
  <c r="AS1768" i="13"/>
  <c r="R1768" i="13"/>
  <c r="I1768" i="13"/>
  <c r="D1768" i="13"/>
  <c r="C1768" i="13"/>
  <c r="AT1767" i="13"/>
  <c r="AS1767" i="13"/>
  <c r="R1767" i="13"/>
  <c r="I1767" i="13"/>
  <c r="D1767" i="13"/>
  <c r="C1767" i="13"/>
  <c r="AT1766" i="13"/>
  <c r="AS1766" i="13"/>
  <c r="R1766" i="13"/>
  <c r="I1766" i="13"/>
  <c r="D1766" i="13"/>
  <c r="C1766" i="13"/>
  <c r="AT1765" i="13"/>
  <c r="AS1765" i="13"/>
  <c r="R1765" i="13"/>
  <c r="I1765" i="13"/>
  <c r="D1765" i="13"/>
  <c r="C1765" i="13"/>
  <c r="AT1764" i="13"/>
  <c r="AS1764" i="13"/>
  <c r="R1764" i="13"/>
  <c r="I1764" i="13"/>
  <c r="D1764" i="13"/>
  <c r="C1764" i="13"/>
  <c r="AT1763" i="13"/>
  <c r="AS1763" i="13"/>
  <c r="R1763" i="13"/>
  <c r="I1763" i="13"/>
  <c r="D1763" i="13"/>
  <c r="C1763" i="13"/>
  <c r="AT1762" i="13"/>
  <c r="AS1762" i="13"/>
  <c r="R1762" i="13"/>
  <c r="I1762" i="13"/>
  <c r="D1762" i="13"/>
  <c r="C1762" i="13"/>
  <c r="AT1761" i="13"/>
  <c r="AS1761" i="13"/>
  <c r="R1761" i="13"/>
  <c r="I1761" i="13"/>
  <c r="D1761" i="13"/>
  <c r="C1761" i="13"/>
  <c r="AT1760" i="13"/>
  <c r="AS1760" i="13"/>
  <c r="R1760" i="13"/>
  <c r="I1760" i="13"/>
  <c r="D1760" i="13"/>
  <c r="C1760" i="13"/>
  <c r="AT1759" i="13"/>
  <c r="AS1759" i="13"/>
  <c r="R1759" i="13"/>
  <c r="I1759" i="13"/>
  <c r="D1759" i="13"/>
  <c r="C1759" i="13"/>
  <c r="AT1758" i="13"/>
  <c r="AS1758" i="13"/>
  <c r="R1758" i="13"/>
  <c r="I1758" i="13"/>
  <c r="D1758" i="13"/>
  <c r="C1758" i="13"/>
  <c r="AT1757" i="13"/>
  <c r="AS1757" i="13"/>
  <c r="R1757" i="13"/>
  <c r="I1757" i="13"/>
  <c r="D1757" i="13"/>
  <c r="C1757" i="13"/>
  <c r="AT1756" i="13"/>
  <c r="AS1756" i="13"/>
  <c r="R1756" i="13"/>
  <c r="I1756" i="13"/>
  <c r="D1756" i="13"/>
  <c r="C1756" i="13"/>
  <c r="AT1755" i="13"/>
  <c r="AS1755" i="13"/>
  <c r="R1755" i="13"/>
  <c r="I1755" i="13"/>
  <c r="D1755" i="13"/>
  <c r="C1755" i="13"/>
  <c r="AT1754" i="13"/>
  <c r="AS1754" i="13"/>
  <c r="R1754" i="13"/>
  <c r="I1754" i="13"/>
  <c r="D1754" i="13"/>
  <c r="C1754" i="13"/>
  <c r="AT1753" i="13"/>
  <c r="AS1753" i="13"/>
  <c r="R1753" i="13"/>
  <c r="I1753" i="13"/>
  <c r="D1753" i="13"/>
  <c r="C1753" i="13"/>
  <c r="AT1752" i="13"/>
  <c r="AS1752" i="13"/>
  <c r="R1752" i="13"/>
  <c r="I1752" i="13"/>
  <c r="D1752" i="13"/>
  <c r="C1752" i="13"/>
  <c r="AT1751" i="13"/>
  <c r="AS1751" i="13"/>
  <c r="R1751" i="13"/>
  <c r="I1751" i="13"/>
  <c r="D1751" i="13"/>
  <c r="C1751" i="13"/>
  <c r="AT1750" i="13"/>
  <c r="AS1750" i="13"/>
  <c r="R1750" i="13"/>
  <c r="I1750" i="13"/>
  <c r="D1750" i="13"/>
  <c r="C1750" i="13"/>
  <c r="AT1749" i="13"/>
  <c r="AS1749" i="13"/>
  <c r="R1749" i="13"/>
  <c r="I1749" i="13"/>
  <c r="D1749" i="13"/>
  <c r="C1749" i="13"/>
  <c r="AT1748" i="13"/>
  <c r="AS1748" i="13"/>
  <c r="R1748" i="13"/>
  <c r="I1748" i="13"/>
  <c r="D1748" i="13"/>
  <c r="C1748" i="13"/>
  <c r="AT1747" i="13"/>
  <c r="AS1747" i="13"/>
  <c r="R1747" i="13"/>
  <c r="I1747" i="13"/>
  <c r="D1747" i="13"/>
  <c r="C1747" i="13"/>
  <c r="AT1746" i="13"/>
  <c r="AS1746" i="13"/>
  <c r="R1746" i="13"/>
  <c r="I1746" i="13"/>
  <c r="D1746" i="13"/>
  <c r="C1746" i="13"/>
  <c r="AT1745" i="13"/>
  <c r="AS1745" i="13"/>
  <c r="R1745" i="13"/>
  <c r="I1745" i="13"/>
  <c r="D1745" i="13"/>
  <c r="C1745" i="13"/>
  <c r="AT1744" i="13"/>
  <c r="AS1744" i="13"/>
  <c r="R1744" i="13"/>
  <c r="I1744" i="13"/>
  <c r="D1744" i="13"/>
  <c r="C1744" i="13"/>
  <c r="AT1743" i="13"/>
  <c r="AS1743" i="13"/>
  <c r="R1743" i="13"/>
  <c r="I1743" i="13"/>
  <c r="D1743" i="13"/>
  <c r="C1743" i="13"/>
  <c r="AT1742" i="13"/>
  <c r="AS1742" i="13"/>
  <c r="R1742" i="13"/>
  <c r="I1742" i="13"/>
  <c r="D1742" i="13"/>
  <c r="C1742" i="13"/>
  <c r="AT1741" i="13"/>
  <c r="AS1741" i="13"/>
  <c r="R1741" i="13"/>
  <c r="I1741" i="13"/>
  <c r="D1741" i="13"/>
  <c r="C1741" i="13"/>
  <c r="AT1740" i="13"/>
  <c r="AS1740" i="13"/>
  <c r="R1740" i="13"/>
  <c r="I1740" i="13"/>
  <c r="D1740" i="13"/>
  <c r="C1740" i="13"/>
  <c r="AT1739" i="13"/>
  <c r="AS1739" i="13"/>
  <c r="R1739" i="13"/>
  <c r="I1739" i="13"/>
  <c r="D1739" i="13"/>
  <c r="C1739" i="13"/>
  <c r="AT1738" i="13"/>
  <c r="AS1738" i="13"/>
  <c r="R1738" i="13"/>
  <c r="I1738" i="13"/>
  <c r="D1738" i="13"/>
  <c r="C1738" i="13"/>
  <c r="AT1737" i="13"/>
  <c r="AS1737" i="13"/>
  <c r="R1737" i="13"/>
  <c r="I1737" i="13"/>
  <c r="D1737" i="13"/>
  <c r="C1737" i="13"/>
  <c r="AT1736" i="13"/>
  <c r="AS1736" i="13"/>
  <c r="R1736" i="13"/>
  <c r="I1736" i="13"/>
  <c r="D1736" i="13"/>
  <c r="C1736" i="13"/>
  <c r="AT1735" i="13"/>
  <c r="AS1735" i="13"/>
  <c r="R1735" i="13"/>
  <c r="I1735" i="13"/>
  <c r="D1735" i="13"/>
  <c r="C1735" i="13"/>
  <c r="AT1734" i="13"/>
  <c r="AS1734" i="13"/>
  <c r="R1734" i="13"/>
  <c r="I1734" i="13"/>
  <c r="D1734" i="13"/>
  <c r="C1734" i="13"/>
  <c r="AT1733" i="13"/>
  <c r="AS1733" i="13"/>
  <c r="R1733" i="13"/>
  <c r="I1733" i="13"/>
  <c r="D1733" i="13"/>
  <c r="C1733" i="13"/>
  <c r="AT1732" i="13"/>
  <c r="AS1732" i="13"/>
  <c r="R1732" i="13"/>
  <c r="I1732" i="13"/>
  <c r="D1732" i="13"/>
  <c r="C1732" i="13"/>
  <c r="AT1731" i="13"/>
  <c r="AS1731" i="13"/>
  <c r="R1731" i="13"/>
  <c r="I1731" i="13"/>
  <c r="D1731" i="13"/>
  <c r="C1731" i="13"/>
  <c r="AT1730" i="13"/>
  <c r="AS1730" i="13"/>
  <c r="R1730" i="13"/>
  <c r="I1730" i="13"/>
  <c r="D1730" i="13"/>
  <c r="C1730" i="13"/>
  <c r="AT1729" i="13"/>
  <c r="AS1729" i="13"/>
  <c r="R1729" i="13"/>
  <c r="I1729" i="13"/>
  <c r="D1729" i="13"/>
  <c r="C1729" i="13"/>
  <c r="AT1728" i="13"/>
  <c r="AS1728" i="13"/>
  <c r="R1728" i="13"/>
  <c r="I1728" i="13"/>
  <c r="D1728" i="13"/>
  <c r="C1728" i="13"/>
  <c r="AT1727" i="13"/>
  <c r="AS1727" i="13"/>
  <c r="R1727" i="13"/>
  <c r="I1727" i="13"/>
  <c r="D1727" i="13"/>
  <c r="C1727" i="13"/>
  <c r="AT1726" i="13"/>
  <c r="AS1726" i="13"/>
  <c r="R1726" i="13"/>
  <c r="I1726" i="13"/>
  <c r="D1726" i="13"/>
  <c r="C1726" i="13"/>
  <c r="AT1725" i="13"/>
  <c r="AS1725" i="13"/>
  <c r="R1725" i="13"/>
  <c r="I1725" i="13"/>
  <c r="D1725" i="13"/>
  <c r="C1725" i="13"/>
  <c r="AT1724" i="13"/>
  <c r="AS1724" i="13"/>
  <c r="R1724" i="13"/>
  <c r="I1724" i="13"/>
  <c r="D1724" i="13"/>
  <c r="C1724" i="13"/>
  <c r="AT1723" i="13"/>
  <c r="AS1723" i="13"/>
  <c r="R1723" i="13"/>
  <c r="I1723" i="13"/>
  <c r="D1723" i="13"/>
  <c r="C1723" i="13"/>
  <c r="AT1722" i="13"/>
  <c r="AS1722" i="13"/>
  <c r="R1722" i="13"/>
  <c r="I1722" i="13"/>
  <c r="D1722" i="13"/>
  <c r="C1722" i="13"/>
  <c r="AT1721" i="13"/>
  <c r="AS1721" i="13"/>
  <c r="R1721" i="13"/>
  <c r="I1721" i="13"/>
  <c r="D1721" i="13"/>
  <c r="C1721" i="13"/>
  <c r="AT1720" i="13"/>
  <c r="AS1720" i="13"/>
  <c r="R1720" i="13"/>
  <c r="I1720" i="13"/>
  <c r="D1720" i="13"/>
  <c r="C1720" i="13"/>
  <c r="AT1719" i="13"/>
  <c r="AS1719" i="13"/>
  <c r="R1719" i="13"/>
  <c r="I1719" i="13"/>
  <c r="D1719" i="13"/>
  <c r="C1719" i="13"/>
  <c r="AT1718" i="13"/>
  <c r="AS1718" i="13"/>
  <c r="R1718" i="13"/>
  <c r="I1718" i="13"/>
  <c r="D1718" i="13"/>
  <c r="C1718" i="13"/>
  <c r="AT1717" i="13"/>
  <c r="AS1717" i="13"/>
  <c r="R1717" i="13"/>
  <c r="I1717" i="13"/>
  <c r="D1717" i="13"/>
  <c r="C1717" i="13"/>
  <c r="AT1716" i="13"/>
  <c r="AS1716" i="13"/>
  <c r="R1716" i="13"/>
  <c r="I1716" i="13"/>
  <c r="D1716" i="13"/>
  <c r="C1716" i="13"/>
  <c r="AT1715" i="13"/>
  <c r="AS1715" i="13"/>
  <c r="R1715" i="13"/>
  <c r="I1715" i="13"/>
  <c r="D1715" i="13"/>
  <c r="C1715" i="13"/>
  <c r="AT1714" i="13"/>
  <c r="AS1714" i="13"/>
  <c r="R1714" i="13"/>
  <c r="I1714" i="13"/>
  <c r="D1714" i="13"/>
  <c r="C1714" i="13"/>
  <c r="AT1713" i="13"/>
  <c r="AS1713" i="13"/>
  <c r="R1713" i="13"/>
  <c r="I1713" i="13"/>
  <c r="D1713" i="13"/>
  <c r="C1713" i="13"/>
  <c r="AT1712" i="13"/>
  <c r="AS1712" i="13"/>
  <c r="R1712" i="13"/>
  <c r="I1712" i="13"/>
  <c r="D1712" i="13"/>
  <c r="C1712" i="13"/>
  <c r="AT1711" i="13"/>
  <c r="AS1711" i="13"/>
  <c r="R1711" i="13"/>
  <c r="I1711" i="13"/>
  <c r="D1711" i="13"/>
  <c r="C1711" i="13"/>
  <c r="AT1710" i="13"/>
  <c r="AS1710" i="13"/>
  <c r="R1710" i="13"/>
  <c r="I1710" i="13"/>
  <c r="D1710" i="13"/>
  <c r="C1710" i="13"/>
  <c r="AT1709" i="13"/>
  <c r="AS1709" i="13"/>
  <c r="R1709" i="13"/>
  <c r="I1709" i="13"/>
  <c r="D1709" i="13"/>
  <c r="C1709" i="13"/>
  <c r="AT1708" i="13"/>
  <c r="AS1708" i="13"/>
  <c r="R1708" i="13"/>
  <c r="I1708" i="13"/>
  <c r="D1708" i="13"/>
  <c r="C1708" i="13"/>
  <c r="AT1707" i="13"/>
  <c r="AS1707" i="13"/>
  <c r="R1707" i="13"/>
  <c r="I1707" i="13"/>
  <c r="D1707" i="13"/>
  <c r="C1707" i="13"/>
  <c r="AT1706" i="13"/>
  <c r="AS1706" i="13"/>
  <c r="R1706" i="13"/>
  <c r="I1706" i="13"/>
  <c r="D1706" i="13"/>
  <c r="C1706" i="13"/>
  <c r="AT1705" i="13"/>
  <c r="AS1705" i="13"/>
  <c r="R1705" i="13"/>
  <c r="I1705" i="13"/>
  <c r="D1705" i="13"/>
  <c r="C1705" i="13"/>
  <c r="AT1704" i="13"/>
  <c r="AS1704" i="13"/>
  <c r="R1704" i="13"/>
  <c r="I1704" i="13"/>
  <c r="D1704" i="13"/>
  <c r="C1704" i="13"/>
  <c r="AT1703" i="13"/>
  <c r="AS1703" i="13"/>
  <c r="R1703" i="13"/>
  <c r="I1703" i="13"/>
  <c r="D1703" i="13"/>
  <c r="C1703" i="13"/>
  <c r="AT1702" i="13"/>
  <c r="AS1702" i="13"/>
  <c r="R1702" i="13"/>
  <c r="I1702" i="13"/>
  <c r="D1702" i="13"/>
  <c r="C1702" i="13"/>
  <c r="AT1701" i="13"/>
  <c r="AS1701" i="13"/>
  <c r="R1701" i="13"/>
  <c r="I1701" i="13"/>
  <c r="D1701" i="13"/>
  <c r="C1701" i="13"/>
  <c r="AT1700" i="13"/>
  <c r="AS1700" i="13"/>
  <c r="R1700" i="13"/>
  <c r="I1700" i="13"/>
  <c r="D1700" i="13"/>
  <c r="C1700" i="13"/>
  <c r="AT1699" i="13"/>
  <c r="AS1699" i="13"/>
  <c r="R1699" i="13"/>
  <c r="I1699" i="13"/>
  <c r="D1699" i="13"/>
  <c r="C1699" i="13"/>
  <c r="AT1698" i="13"/>
  <c r="AS1698" i="13"/>
  <c r="R1698" i="13"/>
  <c r="I1698" i="13"/>
  <c r="D1698" i="13"/>
  <c r="C1698" i="13"/>
  <c r="AT1697" i="13"/>
  <c r="AS1697" i="13"/>
  <c r="R1697" i="13"/>
  <c r="I1697" i="13"/>
  <c r="D1697" i="13"/>
  <c r="C1697" i="13"/>
  <c r="AT1696" i="13"/>
  <c r="AS1696" i="13"/>
  <c r="R1696" i="13"/>
  <c r="I1696" i="13"/>
  <c r="D1696" i="13"/>
  <c r="C1696" i="13"/>
  <c r="AT1695" i="13"/>
  <c r="AS1695" i="13"/>
  <c r="R1695" i="13"/>
  <c r="I1695" i="13"/>
  <c r="D1695" i="13"/>
  <c r="C1695" i="13"/>
  <c r="AT1694" i="13"/>
  <c r="AS1694" i="13"/>
  <c r="R1694" i="13"/>
  <c r="I1694" i="13"/>
  <c r="D1694" i="13"/>
  <c r="C1694" i="13"/>
  <c r="AT1693" i="13"/>
  <c r="AS1693" i="13"/>
  <c r="R1693" i="13"/>
  <c r="I1693" i="13"/>
  <c r="D1693" i="13"/>
  <c r="C1693" i="13"/>
  <c r="AT1692" i="13"/>
  <c r="AS1692" i="13"/>
  <c r="R1692" i="13"/>
  <c r="I1692" i="13"/>
  <c r="D1692" i="13"/>
  <c r="C1692" i="13"/>
  <c r="AT1691" i="13"/>
  <c r="AS1691" i="13"/>
  <c r="R1691" i="13"/>
  <c r="I1691" i="13"/>
  <c r="D1691" i="13"/>
  <c r="C1691" i="13"/>
  <c r="AT1690" i="13"/>
  <c r="AS1690" i="13"/>
  <c r="R1690" i="13"/>
  <c r="I1690" i="13"/>
  <c r="D1690" i="13"/>
  <c r="C1690" i="13"/>
  <c r="AT1689" i="13"/>
  <c r="AS1689" i="13"/>
  <c r="R1689" i="13"/>
  <c r="I1689" i="13"/>
  <c r="D1689" i="13"/>
  <c r="C1689" i="13"/>
  <c r="AT1688" i="13"/>
  <c r="AS1688" i="13"/>
  <c r="R1688" i="13"/>
  <c r="I1688" i="13"/>
  <c r="D1688" i="13"/>
  <c r="C1688" i="13"/>
  <c r="AT1687" i="13"/>
  <c r="AS1687" i="13"/>
  <c r="R1687" i="13"/>
  <c r="I1687" i="13"/>
  <c r="D1687" i="13"/>
  <c r="C1687" i="13"/>
  <c r="AT1686" i="13"/>
  <c r="AS1686" i="13"/>
  <c r="R1686" i="13"/>
  <c r="I1686" i="13"/>
  <c r="D1686" i="13"/>
  <c r="C1686" i="13"/>
  <c r="AT1685" i="13"/>
  <c r="AS1685" i="13"/>
  <c r="R1685" i="13"/>
  <c r="I1685" i="13"/>
  <c r="D1685" i="13"/>
  <c r="C1685" i="13"/>
  <c r="AT1684" i="13"/>
  <c r="AS1684" i="13"/>
  <c r="R1684" i="13"/>
  <c r="I1684" i="13"/>
  <c r="D1684" i="13"/>
  <c r="C1684" i="13"/>
  <c r="AT1683" i="13"/>
  <c r="AS1683" i="13"/>
  <c r="R1683" i="13"/>
  <c r="I1683" i="13"/>
  <c r="D1683" i="13"/>
  <c r="C1683" i="13"/>
  <c r="AT1682" i="13"/>
  <c r="AS1682" i="13"/>
  <c r="R1682" i="13"/>
  <c r="I1682" i="13"/>
  <c r="D1682" i="13"/>
  <c r="C1682" i="13"/>
  <c r="AT1681" i="13"/>
  <c r="AS1681" i="13"/>
  <c r="R1681" i="13"/>
  <c r="I1681" i="13"/>
  <c r="D1681" i="13"/>
  <c r="C1681" i="13"/>
  <c r="AT1680" i="13"/>
  <c r="AS1680" i="13"/>
  <c r="R1680" i="13"/>
  <c r="I1680" i="13"/>
  <c r="D1680" i="13"/>
  <c r="C1680" i="13"/>
  <c r="AT1679" i="13"/>
  <c r="AS1679" i="13"/>
  <c r="R1679" i="13"/>
  <c r="I1679" i="13"/>
  <c r="D1679" i="13"/>
  <c r="C1679" i="13"/>
  <c r="AT1678" i="13"/>
  <c r="AS1678" i="13"/>
  <c r="R1678" i="13"/>
  <c r="I1678" i="13"/>
  <c r="D1678" i="13"/>
  <c r="C1678" i="13"/>
  <c r="AT1677" i="13"/>
  <c r="AS1677" i="13"/>
  <c r="R1677" i="13"/>
  <c r="I1677" i="13"/>
  <c r="D1677" i="13"/>
  <c r="C1677" i="13"/>
  <c r="AT1676" i="13"/>
  <c r="AS1676" i="13"/>
  <c r="R1676" i="13"/>
  <c r="I1676" i="13"/>
  <c r="D1676" i="13"/>
  <c r="C1676" i="13"/>
  <c r="AT1675" i="13"/>
  <c r="AS1675" i="13"/>
  <c r="R1675" i="13"/>
  <c r="I1675" i="13"/>
  <c r="D1675" i="13"/>
  <c r="C1675" i="13"/>
  <c r="AT1674" i="13"/>
  <c r="AS1674" i="13"/>
  <c r="R1674" i="13"/>
  <c r="I1674" i="13"/>
  <c r="D1674" i="13"/>
  <c r="C1674" i="13"/>
  <c r="AT1673" i="13"/>
  <c r="AS1673" i="13"/>
  <c r="R1673" i="13"/>
  <c r="I1673" i="13"/>
  <c r="D1673" i="13"/>
  <c r="C1673" i="13"/>
  <c r="AT1672" i="13"/>
  <c r="AS1672" i="13"/>
  <c r="R1672" i="13"/>
  <c r="I1672" i="13"/>
  <c r="D1672" i="13"/>
  <c r="C1672" i="13"/>
  <c r="AT1671" i="13"/>
  <c r="AS1671" i="13"/>
  <c r="R1671" i="13"/>
  <c r="I1671" i="13"/>
  <c r="D1671" i="13"/>
  <c r="C1671" i="13"/>
  <c r="AT1670" i="13"/>
  <c r="AS1670" i="13"/>
  <c r="R1670" i="13"/>
  <c r="I1670" i="13"/>
  <c r="D1670" i="13"/>
  <c r="C1670" i="13"/>
  <c r="AT1669" i="13"/>
  <c r="AS1669" i="13"/>
  <c r="R1669" i="13"/>
  <c r="I1669" i="13"/>
  <c r="D1669" i="13"/>
  <c r="C1669" i="13"/>
  <c r="AT1668" i="13"/>
  <c r="AS1668" i="13"/>
  <c r="R1668" i="13"/>
  <c r="I1668" i="13"/>
  <c r="D1668" i="13"/>
  <c r="C1668" i="13"/>
  <c r="AT1667" i="13"/>
  <c r="AS1667" i="13"/>
  <c r="R1667" i="13"/>
  <c r="I1667" i="13"/>
  <c r="D1667" i="13"/>
  <c r="C1667" i="13"/>
  <c r="AT1666" i="13"/>
  <c r="AS1666" i="13"/>
  <c r="R1666" i="13"/>
  <c r="I1666" i="13"/>
  <c r="D1666" i="13"/>
  <c r="C1666" i="13"/>
  <c r="AT1665" i="13"/>
  <c r="AS1665" i="13"/>
  <c r="R1665" i="13"/>
  <c r="I1665" i="13"/>
  <c r="D1665" i="13"/>
  <c r="C1665" i="13"/>
  <c r="AT1664" i="13"/>
  <c r="AS1664" i="13"/>
  <c r="R1664" i="13"/>
  <c r="I1664" i="13"/>
  <c r="D1664" i="13"/>
  <c r="C1664" i="13"/>
  <c r="AT1663" i="13"/>
  <c r="AS1663" i="13"/>
  <c r="R1663" i="13"/>
  <c r="I1663" i="13"/>
  <c r="D1663" i="13"/>
  <c r="C1663" i="13"/>
  <c r="AT1662" i="13"/>
  <c r="AS1662" i="13"/>
  <c r="R1662" i="13"/>
  <c r="I1662" i="13"/>
  <c r="D1662" i="13"/>
  <c r="C1662" i="13"/>
  <c r="AT1661" i="13"/>
  <c r="AS1661" i="13"/>
  <c r="R1661" i="13"/>
  <c r="I1661" i="13"/>
  <c r="D1661" i="13"/>
  <c r="C1661" i="13"/>
  <c r="AT1660" i="13"/>
  <c r="AS1660" i="13"/>
  <c r="R1660" i="13"/>
  <c r="I1660" i="13"/>
  <c r="D1660" i="13"/>
  <c r="C1660" i="13"/>
  <c r="AT1659" i="13"/>
  <c r="AS1659" i="13"/>
  <c r="R1659" i="13"/>
  <c r="I1659" i="13"/>
  <c r="D1659" i="13"/>
  <c r="C1659" i="13"/>
  <c r="AT1658" i="13"/>
  <c r="AS1658" i="13"/>
  <c r="R1658" i="13"/>
  <c r="I1658" i="13"/>
  <c r="D1658" i="13"/>
  <c r="C1658" i="13"/>
  <c r="AT1657" i="13"/>
  <c r="AS1657" i="13"/>
  <c r="R1657" i="13"/>
  <c r="I1657" i="13"/>
  <c r="D1657" i="13"/>
  <c r="C1657" i="13"/>
  <c r="AT1656" i="13"/>
  <c r="AS1656" i="13"/>
  <c r="R1656" i="13"/>
  <c r="I1656" i="13"/>
  <c r="D1656" i="13"/>
  <c r="C1656" i="13"/>
  <c r="AT1655" i="13"/>
  <c r="AS1655" i="13"/>
  <c r="R1655" i="13"/>
  <c r="I1655" i="13"/>
  <c r="D1655" i="13"/>
  <c r="C1655" i="13"/>
  <c r="AT1654" i="13"/>
  <c r="AS1654" i="13"/>
  <c r="R1654" i="13"/>
  <c r="I1654" i="13"/>
  <c r="D1654" i="13"/>
  <c r="C1654" i="13"/>
  <c r="AT1653" i="13"/>
  <c r="AS1653" i="13"/>
  <c r="R1653" i="13"/>
  <c r="I1653" i="13"/>
  <c r="D1653" i="13"/>
  <c r="C1653" i="13"/>
  <c r="AT1652" i="13"/>
  <c r="AS1652" i="13"/>
  <c r="R1652" i="13"/>
  <c r="I1652" i="13"/>
  <c r="D1652" i="13"/>
  <c r="C1652" i="13"/>
  <c r="AT1651" i="13"/>
  <c r="AS1651" i="13"/>
  <c r="R1651" i="13"/>
  <c r="I1651" i="13"/>
  <c r="D1651" i="13"/>
  <c r="C1651" i="13"/>
  <c r="AT1650" i="13"/>
  <c r="AS1650" i="13"/>
  <c r="R1650" i="13"/>
  <c r="I1650" i="13"/>
  <c r="D1650" i="13"/>
  <c r="C1650" i="13"/>
  <c r="AT1649" i="13"/>
  <c r="AS1649" i="13"/>
  <c r="R1649" i="13"/>
  <c r="I1649" i="13"/>
  <c r="D1649" i="13"/>
  <c r="C1649" i="13"/>
  <c r="AT1648" i="13"/>
  <c r="AS1648" i="13"/>
  <c r="R1648" i="13"/>
  <c r="I1648" i="13"/>
  <c r="D1648" i="13"/>
  <c r="C1648" i="13"/>
  <c r="AT1647" i="13"/>
  <c r="AS1647" i="13"/>
  <c r="R1647" i="13"/>
  <c r="I1647" i="13"/>
  <c r="D1647" i="13"/>
  <c r="C1647" i="13"/>
  <c r="AT1646" i="13"/>
  <c r="AS1646" i="13"/>
  <c r="R1646" i="13"/>
  <c r="I1646" i="13"/>
  <c r="D1646" i="13"/>
  <c r="C1646" i="13"/>
  <c r="AT1645" i="13"/>
  <c r="AS1645" i="13"/>
  <c r="R1645" i="13"/>
  <c r="I1645" i="13"/>
  <c r="D1645" i="13"/>
  <c r="C1645" i="13"/>
  <c r="AT1644" i="13"/>
  <c r="AS1644" i="13"/>
  <c r="R1644" i="13"/>
  <c r="I1644" i="13"/>
  <c r="D1644" i="13"/>
  <c r="C1644" i="13"/>
  <c r="AT1643" i="13"/>
  <c r="AS1643" i="13"/>
  <c r="R1643" i="13"/>
  <c r="I1643" i="13"/>
  <c r="D1643" i="13"/>
  <c r="C1643" i="13"/>
  <c r="AT1642" i="13"/>
  <c r="AS1642" i="13"/>
  <c r="R1642" i="13"/>
  <c r="I1642" i="13"/>
  <c r="D1642" i="13"/>
  <c r="C1642" i="13"/>
  <c r="AT1641" i="13"/>
  <c r="AS1641" i="13"/>
  <c r="R1641" i="13"/>
  <c r="I1641" i="13"/>
  <c r="D1641" i="13"/>
  <c r="C1641" i="13"/>
  <c r="AT1640" i="13"/>
  <c r="AS1640" i="13"/>
  <c r="R1640" i="13"/>
  <c r="I1640" i="13"/>
  <c r="D1640" i="13"/>
  <c r="C1640" i="13"/>
  <c r="AT1639" i="13"/>
  <c r="AS1639" i="13"/>
  <c r="R1639" i="13"/>
  <c r="I1639" i="13"/>
  <c r="D1639" i="13"/>
  <c r="C1639" i="13"/>
  <c r="AT1638" i="13"/>
  <c r="AS1638" i="13"/>
  <c r="R1638" i="13"/>
  <c r="I1638" i="13"/>
  <c r="D1638" i="13"/>
  <c r="C1638" i="13"/>
  <c r="AT1637" i="13"/>
  <c r="AS1637" i="13"/>
  <c r="R1637" i="13"/>
  <c r="I1637" i="13"/>
  <c r="D1637" i="13"/>
  <c r="C1637" i="13"/>
  <c r="AT1636" i="13"/>
  <c r="AS1636" i="13"/>
  <c r="R1636" i="13"/>
  <c r="I1636" i="13"/>
  <c r="D1636" i="13"/>
  <c r="C1636" i="13"/>
  <c r="AT1635" i="13"/>
  <c r="AS1635" i="13"/>
  <c r="R1635" i="13"/>
  <c r="I1635" i="13"/>
  <c r="D1635" i="13"/>
  <c r="C1635" i="13"/>
  <c r="AT1634" i="13"/>
  <c r="AS1634" i="13"/>
  <c r="R1634" i="13"/>
  <c r="I1634" i="13"/>
  <c r="D1634" i="13"/>
  <c r="C1634" i="13"/>
  <c r="AT1633" i="13"/>
  <c r="AS1633" i="13"/>
  <c r="R1633" i="13"/>
  <c r="I1633" i="13"/>
  <c r="D1633" i="13"/>
  <c r="C1633" i="13"/>
  <c r="AT1632" i="13"/>
  <c r="AS1632" i="13"/>
  <c r="R1632" i="13"/>
  <c r="I1632" i="13"/>
  <c r="D1632" i="13"/>
  <c r="C1632" i="13"/>
  <c r="AT1631" i="13"/>
  <c r="AS1631" i="13"/>
  <c r="R1631" i="13"/>
  <c r="I1631" i="13"/>
  <c r="D1631" i="13"/>
  <c r="C1631" i="13"/>
  <c r="AT1630" i="13"/>
  <c r="AS1630" i="13"/>
  <c r="R1630" i="13"/>
  <c r="I1630" i="13"/>
  <c r="D1630" i="13"/>
  <c r="C1630" i="13"/>
  <c r="AT1629" i="13"/>
  <c r="AS1629" i="13"/>
  <c r="R1629" i="13"/>
  <c r="I1629" i="13"/>
  <c r="D1629" i="13"/>
  <c r="C1629" i="13"/>
  <c r="AT1628" i="13"/>
  <c r="AS1628" i="13"/>
  <c r="R1628" i="13"/>
  <c r="I1628" i="13"/>
  <c r="D1628" i="13"/>
  <c r="C1628" i="13"/>
  <c r="AT1627" i="13"/>
  <c r="AS1627" i="13"/>
  <c r="R1627" i="13"/>
  <c r="I1627" i="13"/>
  <c r="D1627" i="13"/>
  <c r="C1627" i="13"/>
  <c r="AT1626" i="13"/>
  <c r="AS1626" i="13"/>
  <c r="R1626" i="13"/>
  <c r="I1626" i="13"/>
  <c r="D1626" i="13"/>
  <c r="C1626" i="13"/>
  <c r="AT1625" i="13"/>
  <c r="AS1625" i="13"/>
  <c r="R1625" i="13"/>
  <c r="I1625" i="13"/>
  <c r="D1625" i="13"/>
  <c r="C1625" i="13"/>
  <c r="AT1624" i="13"/>
  <c r="AS1624" i="13"/>
  <c r="R1624" i="13"/>
  <c r="I1624" i="13"/>
  <c r="D1624" i="13"/>
  <c r="C1624" i="13"/>
  <c r="AT1623" i="13"/>
  <c r="AS1623" i="13"/>
  <c r="R1623" i="13"/>
  <c r="I1623" i="13"/>
  <c r="D1623" i="13"/>
  <c r="C1623" i="13"/>
  <c r="AT1622" i="13"/>
  <c r="AS1622" i="13"/>
  <c r="R1622" i="13"/>
  <c r="I1622" i="13"/>
  <c r="D1622" i="13"/>
  <c r="C1622" i="13"/>
  <c r="AT1621" i="13"/>
  <c r="AS1621" i="13"/>
  <c r="R1621" i="13"/>
  <c r="I1621" i="13"/>
  <c r="D1621" i="13"/>
  <c r="C1621" i="13"/>
  <c r="AT1620" i="13"/>
  <c r="AS1620" i="13"/>
  <c r="R1620" i="13"/>
  <c r="I1620" i="13"/>
  <c r="D1620" i="13"/>
  <c r="C1620" i="13"/>
  <c r="AT1619" i="13"/>
  <c r="AS1619" i="13"/>
  <c r="R1619" i="13"/>
  <c r="I1619" i="13"/>
  <c r="D1619" i="13"/>
  <c r="C1619" i="13"/>
  <c r="AT1618" i="13"/>
  <c r="AS1618" i="13"/>
  <c r="R1618" i="13"/>
  <c r="I1618" i="13"/>
  <c r="D1618" i="13"/>
  <c r="C1618" i="13"/>
  <c r="AT1617" i="13"/>
  <c r="AS1617" i="13"/>
  <c r="R1617" i="13"/>
  <c r="I1617" i="13"/>
  <c r="D1617" i="13"/>
  <c r="C1617" i="13"/>
  <c r="AT1616" i="13"/>
  <c r="AS1616" i="13"/>
  <c r="R1616" i="13"/>
  <c r="I1616" i="13"/>
  <c r="D1616" i="13"/>
  <c r="C1616" i="13"/>
  <c r="AT1615" i="13"/>
  <c r="AS1615" i="13"/>
  <c r="R1615" i="13"/>
  <c r="I1615" i="13"/>
  <c r="D1615" i="13"/>
  <c r="C1615" i="13"/>
  <c r="AT1614" i="13"/>
  <c r="AS1614" i="13"/>
  <c r="R1614" i="13"/>
  <c r="I1614" i="13"/>
  <c r="D1614" i="13"/>
  <c r="C1614" i="13"/>
  <c r="AT1613" i="13"/>
  <c r="AS1613" i="13"/>
  <c r="R1613" i="13"/>
  <c r="I1613" i="13"/>
  <c r="D1613" i="13"/>
  <c r="C1613" i="13"/>
  <c r="AT1612" i="13"/>
  <c r="AS1612" i="13"/>
  <c r="R1612" i="13"/>
  <c r="I1612" i="13"/>
  <c r="D1612" i="13"/>
  <c r="C1612" i="13"/>
  <c r="AT1611" i="13"/>
  <c r="AS1611" i="13"/>
  <c r="R1611" i="13"/>
  <c r="I1611" i="13"/>
  <c r="D1611" i="13"/>
  <c r="C1611" i="13"/>
  <c r="AT1610" i="13"/>
  <c r="AS1610" i="13"/>
  <c r="R1610" i="13"/>
  <c r="I1610" i="13"/>
  <c r="D1610" i="13"/>
  <c r="C1610" i="13"/>
  <c r="AT1609" i="13"/>
  <c r="AS1609" i="13"/>
  <c r="R1609" i="13"/>
  <c r="I1609" i="13"/>
  <c r="D1609" i="13"/>
  <c r="C1609" i="13"/>
  <c r="AT1608" i="13"/>
  <c r="AS1608" i="13"/>
  <c r="R1608" i="13"/>
  <c r="I1608" i="13"/>
  <c r="D1608" i="13"/>
  <c r="C1608" i="13"/>
  <c r="AT1607" i="13"/>
  <c r="AS1607" i="13"/>
  <c r="R1607" i="13"/>
  <c r="I1607" i="13"/>
  <c r="D1607" i="13"/>
  <c r="C1607" i="13"/>
  <c r="AT1606" i="13"/>
  <c r="AS1606" i="13"/>
  <c r="R1606" i="13"/>
  <c r="I1606" i="13"/>
  <c r="D1606" i="13"/>
  <c r="C1606" i="13"/>
  <c r="AT1605" i="13"/>
  <c r="AS1605" i="13"/>
  <c r="R1605" i="13"/>
  <c r="I1605" i="13"/>
  <c r="D1605" i="13"/>
  <c r="C1605" i="13"/>
  <c r="AT1604" i="13"/>
  <c r="AS1604" i="13"/>
  <c r="R1604" i="13"/>
  <c r="I1604" i="13"/>
  <c r="D1604" i="13"/>
  <c r="C1604" i="13"/>
  <c r="AT1603" i="13"/>
  <c r="AS1603" i="13"/>
  <c r="R1603" i="13"/>
  <c r="I1603" i="13"/>
  <c r="D1603" i="13"/>
  <c r="C1603" i="13"/>
  <c r="AT1602" i="13"/>
  <c r="AS1602" i="13"/>
  <c r="R1602" i="13"/>
  <c r="I1602" i="13"/>
  <c r="D1602" i="13"/>
  <c r="C1602" i="13"/>
  <c r="AT1601" i="13"/>
  <c r="AS1601" i="13"/>
  <c r="R1601" i="13"/>
  <c r="I1601" i="13"/>
  <c r="D1601" i="13"/>
  <c r="C1601" i="13"/>
  <c r="AT1600" i="13"/>
  <c r="AS1600" i="13"/>
  <c r="R1600" i="13"/>
  <c r="I1600" i="13"/>
  <c r="D1600" i="13"/>
  <c r="C1600" i="13"/>
  <c r="AT1599" i="13"/>
  <c r="AS1599" i="13"/>
  <c r="R1599" i="13"/>
  <c r="I1599" i="13"/>
  <c r="D1599" i="13"/>
  <c r="C1599" i="13"/>
  <c r="AT1598" i="13"/>
  <c r="AS1598" i="13"/>
  <c r="R1598" i="13"/>
  <c r="I1598" i="13"/>
  <c r="D1598" i="13"/>
  <c r="C1598" i="13"/>
  <c r="AT1597" i="13"/>
  <c r="AS1597" i="13"/>
  <c r="R1597" i="13"/>
  <c r="I1597" i="13"/>
  <c r="D1597" i="13"/>
  <c r="C1597" i="13"/>
  <c r="AT1596" i="13"/>
  <c r="AS1596" i="13"/>
  <c r="R1596" i="13"/>
  <c r="I1596" i="13"/>
  <c r="D1596" i="13"/>
  <c r="C1596" i="13"/>
  <c r="AT1595" i="13"/>
  <c r="AS1595" i="13"/>
  <c r="R1595" i="13"/>
  <c r="I1595" i="13"/>
  <c r="D1595" i="13"/>
  <c r="C1595" i="13"/>
  <c r="AT1594" i="13"/>
  <c r="AS1594" i="13"/>
  <c r="R1594" i="13"/>
  <c r="I1594" i="13"/>
  <c r="D1594" i="13"/>
  <c r="C1594" i="13"/>
  <c r="AT1593" i="13"/>
  <c r="AS1593" i="13"/>
  <c r="R1593" i="13"/>
  <c r="I1593" i="13"/>
  <c r="D1593" i="13"/>
  <c r="C1593" i="13"/>
  <c r="AT1592" i="13"/>
  <c r="AS1592" i="13"/>
  <c r="R1592" i="13"/>
  <c r="I1592" i="13"/>
  <c r="D1592" i="13"/>
  <c r="C1592" i="13"/>
  <c r="AT1591" i="13"/>
  <c r="AS1591" i="13"/>
  <c r="R1591" i="13"/>
  <c r="I1591" i="13"/>
  <c r="D1591" i="13"/>
  <c r="C1591" i="13"/>
  <c r="AT1590" i="13"/>
  <c r="AS1590" i="13"/>
  <c r="R1590" i="13"/>
  <c r="I1590" i="13"/>
  <c r="D1590" i="13"/>
  <c r="C1590" i="13"/>
  <c r="AT1589" i="13"/>
  <c r="AS1589" i="13"/>
  <c r="R1589" i="13"/>
  <c r="I1589" i="13"/>
  <c r="D1589" i="13"/>
  <c r="C1589" i="13"/>
  <c r="AT1588" i="13"/>
  <c r="AS1588" i="13"/>
  <c r="R1588" i="13"/>
  <c r="I1588" i="13"/>
  <c r="D1588" i="13"/>
  <c r="C1588" i="13"/>
  <c r="AT1587" i="13"/>
  <c r="AS1587" i="13"/>
  <c r="R1587" i="13"/>
  <c r="I1587" i="13"/>
  <c r="D1587" i="13"/>
  <c r="C1587" i="13"/>
  <c r="AT1586" i="13"/>
  <c r="AS1586" i="13"/>
  <c r="R1586" i="13"/>
  <c r="I1586" i="13"/>
  <c r="D1586" i="13"/>
  <c r="C1586" i="13"/>
  <c r="AT1585" i="13"/>
  <c r="AS1585" i="13"/>
  <c r="R1585" i="13"/>
  <c r="I1585" i="13"/>
  <c r="D1585" i="13"/>
  <c r="C1585" i="13"/>
  <c r="AT1584" i="13"/>
  <c r="AS1584" i="13"/>
  <c r="R1584" i="13"/>
  <c r="I1584" i="13"/>
  <c r="D1584" i="13"/>
  <c r="C1584" i="13"/>
  <c r="AT1583" i="13"/>
  <c r="AS1583" i="13"/>
  <c r="R1583" i="13"/>
  <c r="I1583" i="13"/>
  <c r="D1583" i="13"/>
  <c r="C1583" i="13"/>
  <c r="AT1582" i="13"/>
  <c r="AS1582" i="13"/>
  <c r="AC1582" i="13"/>
  <c r="V1582" i="13"/>
  <c r="R1582" i="13"/>
  <c r="I1582" i="13"/>
  <c r="D1582" i="13"/>
  <c r="C1582" i="13"/>
  <c r="AT1581" i="13"/>
  <c r="AS1581" i="13"/>
  <c r="AC1581" i="13"/>
  <c r="V1581" i="13"/>
  <c r="R1581" i="13"/>
  <c r="I1581" i="13"/>
  <c r="D1581" i="13"/>
  <c r="C1581" i="13"/>
  <c r="AT1580" i="13"/>
  <c r="AS1580" i="13"/>
  <c r="AC1580" i="13"/>
  <c r="V1580" i="13"/>
  <c r="R1580" i="13"/>
  <c r="I1580" i="13"/>
  <c r="D1580" i="13"/>
  <c r="C1580" i="13"/>
  <c r="AT1579" i="13"/>
  <c r="AS1579" i="13"/>
  <c r="AC1579" i="13"/>
  <c r="V1579" i="13"/>
  <c r="R1579" i="13"/>
  <c r="I1579" i="13"/>
  <c r="D1579" i="13"/>
  <c r="C1579" i="13"/>
  <c r="AT1578" i="13"/>
  <c r="AS1578" i="13"/>
  <c r="AC1578" i="13"/>
  <c r="V1578" i="13"/>
  <c r="R1578" i="13"/>
  <c r="I1578" i="13"/>
  <c r="D1578" i="13"/>
  <c r="C1578" i="13"/>
  <c r="AT1577" i="13"/>
  <c r="AS1577" i="13"/>
  <c r="AC1577" i="13"/>
  <c r="V1577" i="13"/>
  <c r="R1577" i="13"/>
  <c r="I1577" i="13"/>
  <c r="D1577" i="13"/>
  <c r="C1577" i="13"/>
  <c r="AT1576" i="13"/>
  <c r="AS1576" i="13"/>
  <c r="AC1576" i="13"/>
  <c r="V1576" i="13"/>
  <c r="R1576" i="13"/>
  <c r="I1576" i="13"/>
  <c r="D1576" i="13"/>
  <c r="C1576" i="13"/>
  <c r="AT1575" i="13"/>
  <c r="AS1575" i="13"/>
  <c r="AC1575" i="13"/>
  <c r="V1575" i="13"/>
  <c r="R1575" i="13"/>
  <c r="I1575" i="13"/>
  <c r="D1575" i="13"/>
  <c r="C1575" i="13"/>
  <c r="AT1574" i="13"/>
  <c r="AS1574" i="13"/>
  <c r="AC1574" i="13"/>
  <c r="V1574" i="13"/>
  <c r="R1574" i="13"/>
  <c r="I1574" i="13"/>
  <c r="D1574" i="13"/>
  <c r="C1574" i="13"/>
  <c r="AT1573" i="13"/>
  <c r="AS1573" i="13"/>
  <c r="AC1573" i="13"/>
  <c r="V1573" i="13"/>
  <c r="R1573" i="13"/>
  <c r="I1573" i="13"/>
  <c r="D1573" i="13"/>
  <c r="C1573" i="13"/>
  <c r="AT1572" i="13"/>
  <c r="AS1572" i="13"/>
  <c r="AC1572" i="13"/>
  <c r="V1572" i="13"/>
  <c r="R1572" i="13"/>
  <c r="I1572" i="13"/>
  <c r="D1572" i="13"/>
  <c r="C1572" i="13"/>
  <c r="AT1571" i="13"/>
  <c r="AS1571" i="13"/>
  <c r="AC1571" i="13"/>
  <c r="V1571" i="13"/>
  <c r="R1571" i="13"/>
  <c r="I1571" i="13"/>
  <c r="D1571" i="13"/>
  <c r="C1571" i="13"/>
  <c r="AT1570" i="13"/>
  <c r="AS1570" i="13"/>
  <c r="AC1570" i="13"/>
  <c r="V1570" i="13"/>
  <c r="R1570" i="13"/>
  <c r="I1570" i="13"/>
  <c r="D1570" i="13"/>
  <c r="C1570" i="13"/>
  <c r="AT1569" i="13"/>
  <c r="AS1569" i="13"/>
  <c r="AC1569" i="13"/>
  <c r="V1569" i="13"/>
  <c r="R1569" i="13"/>
  <c r="I1569" i="13"/>
  <c r="D1569" i="13"/>
  <c r="C1569" i="13"/>
  <c r="AT1568" i="13"/>
  <c r="AS1568" i="13"/>
  <c r="AC1568" i="13"/>
  <c r="V1568" i="13"/>
  <c r="R1568" i="13"/>
  <c r="I1568" i="13"/>
  <c r="D1568" i="13"/>
  <c r="C1568" i="13"/>
  <c r="AT1567" i="13"/>
  <c r="AS1567" i="13"/>
  <c r="AC1567" i="13"/>
  <c r="V1567" i="13"/>
  <c r="R1567" i="13"/>
  <c r="I1567" i="13"/>
  <c r="D1567" i="13"/>
  <c r="C1567" i="13"/>
  <c r="AT1566" i="13"/>
  <c r="AS1566" i="13"/>
  <c r="AC1566" i="13"/>
  <c r="V1566" i="13"/>
  <c r="R1566" i="13"/>
  <c r="I1566" i="13"/>
  <c r="D1566" i="13"/>
  <c r="C1566" i="13"/>
  <c r="AT1565" i="13"/>
  <c r="AS1565" i="13"/>
  <c r="AC1565" i="13"/>
  <c r="V1565" i="13"/>
  <c r="R1565" i="13"/>
  <c r="I1565" i="13"/>
  <c r="D1565" i="13"/>
  <c r="C1565" i="13"/>
  <c r="AT1564" i="13"/>
  <c r="AS1564" i="13"/>
  <c r="AC1564" i="13"/>
  <c r="V1564" i="13"/>
  <c r="R1564" i="13"/>
  <c r="I1564" i="13"/>
  <c r="D1564" i="13"/>
  <c r="C1564" i="13"/>
  <c r="AT1563" i="13"/>
  <c r="AS1563" i="13"/>
  <c r="AC1563" i="13"/>
  <c r="V1563" i="13"/>
  <c r="R1563" i="13"/>
  <c r="I1563" i="13"/>
  <c r="D1563" i="13"/>
  <c r="C1563" i="13"/>
  <c r="AT1562" i="13"/>
  <c r="AS1562" i="13"/>
  <c r="AC1562" i="13"/>
  <c r="V1562" i="13"/>
  <c r="R1562" i="13"/>
  <c r="I1562" i="13"/>
  <c r="D1562" i="13"/>
  <c r="C1562" i="13"/>
  <c r="AT1561" i="13"/>
  <c r="AS1561" i="13"/>
  <c r="AC1561" i="13"/>
  <c r="V1561" i="13"/>
  <c r="R1561" i="13"/>
  <c r="I1561" i="13"/>
  <c r="D1561" i="13"/>
  <c r="C1561" i="13"/>
  <c r="AT1560" i="13"/>
  <c r="AS1560" i="13"/>
  <c r="AC1560" i="13"/>
  <c r="V1560" i="13"/>
  <c r="R1560" i="13"/>
  <c r="I1560" i="13"/>
  <c r="D1560" i="13"/>
  <c r="C1560" i="13"/>
  <c r="AT1559" i="13"/>
  <c r="AS1559" i="13"/>
  <c r="AC1559" i="13"/>
  <c r="V1559" i="13"/>
  <c r="R1559" i="13"/>
  <c r="I1559" i="13"/>
  <c r="D1559" i="13"/>
  <c r="C1559" i="13"/>
  <c r="AT1558" i="13"/>
  <c r="AS1558" i="13"/>
  <c r="AC1558" i="13"/>
  <c r="V1558" i="13"/>
  <c r="R1558" i="13"/>
  <c r="I1558" i="13"/>
  <c r="D1558" i="13"/>
  <c r="C1558" i="13"/>
  <c r="AT1557" i="13"/>
  <c r="AS1557" i="13"/>
  <c r="AC1557" i="13"/>
  <c r="V1557" i="13"/>
  <c r="R1557" i="13"/>
  <c r="I1557" i="13"/>
  <c r="D1557" i="13"/>
  <c r="C1557" i="13"/>
  <c r="AT1556" i="13"/>
  <c r="AS1556" i="13"/>
  <c r="AC1556" i="13"/>
  <c r="V1556" i="13"/>
  <c r="R1556" i="13"/>
  <c r="I1556" i="13"/>
  <c r="D1556" i="13"/>
  <c r="C1556" i="13"/>
  <c r="AT1555" i="13"/>
  <c r="AS1555" i="13"/>
  <c r="AC1555" i="13"/>
  <c r="V1555" i="13"/>
  <c r="R1555" i="13"/>
  <c r="I1555" i="13"/>
  <c r="D1555" i="13"/>
  <c r="C1555" i="13"/>
  <c r="AT1554" i="13"/>
  <c r="AS1554" i="13"/>
  <c r="AC1554" i="13"/>
  <c r="V1554" i="13"/>
  <c r="R1554" i="13"/>
  <c r="I1554" i="13"/>
  <c r="D1554" i="13"/>
  <c r="C1554" i="13"/>
  <c r="AT1553" i="13"/>
  <c r="AS1553" i="13"/>
  <c r="AC1553" i="13"/>
  <c r="AB1553" i="13"/>
  <c r="V1553" i="13"/>
  <c r="R1553" i="13"/>
  <c r="I1553" i="13"/>
  <c r="D1553" i="13"/>
  <c r="C1553" i="13"/>
  <c r="AX1553" i="13" s="1"/>
  <c r="AT1552" i="13"/>
  <c r="AS1552" i="13"/>
  <c r="AC1552" i="13"/>
  <c r="V1552" i="13"/>
  <c r="R1552" i="13"/>
  <c r="I1552" i="13"/>
  <c r="D1552" i="13"/>
  <c r="C1552" i="13"/>
  <c r="AX1552" i="13" s="1"/>
  <c r="AT1551" i="13"/>
  <c r="AS1551" i="13"/>
  <c r="AC1551" i="13"/>
  <c r="V1551" i="13"/>
  <c r="R1551" i="13"/>
  <c r="I1551" i="13"/>
  <c r="D1551" i="13"/>
  <c r="C1551" i="13"/>
  <c r="AX1551" i="13" s="1"/>
  <c r="AT1550" i="13"/>
  <c r="AS1550" i="13"/>
  <c r="AC1550" i="13"/>
  <c r="V1550" i="13"/>
  <c r="R1550" i="13"/>
  <c r="I1550" i="13"/>
  <c r="D1550" i="13"/>
  <c r="C1550" i="13"/>
  <c r="AX1550" i="13" s="1"/>
  <c r="AT1549" i="13"/>
  <c r="AS1549" i="13"/>
  <c r="AC1549" i="13"/>
  <c r="V1549" i="13"/>
  <c r="R1549" i="13"/>
  <c r="I1549" i="13"/>
  <c r="D1549" i="13"/>
  <c r="C1549" i="13"/>
  <c r="AX1549" i="13" s="1"/>
  <c r="AT1548" i="13"/>
  <c r="AS1548" i="13"/>
  <c r="AC1548" i="13"/>
  <c r="V1548" i="13"/>
  <c r="R1548" i="13"/>
  <c r="I1548" i="13"/>
  <c r="D1548" i="13"/>
  <c r="C1548" i="13"/>
  <c r="AX1548" i="13" s="1"/>
  <c r="AT1547" i="13"/>
  <c r="AS1547" i="13"/>
  <c r="AC1547" i="13"/>
  <c r="V1547" i="13"/>
  <c r="R1547" i="13"/>
  <c r="I1547" i="13"/>
  <c r="D1547" i="13"/>
  <c r="C1547" i="13"/>
  <c r="AX1547" i="13" s="1"/>
  <c r="AT1546" i="13"/>
  <c r="AS1546" i="13"/>
  <c r="AC1546" i="13"/>
  <c r="V1546" i="13"/>
  <c r="R1546" i="13"/>
  <c r="I1546" i="13"/>
  <c r="D1546" i="13"/>
  <c r="C1546" i="13"/>
  <c r="AX1546" i="13" s="1"/>
  <c r="AT1545" i="13"/>
  <c r="AS1545" i="13"/>
  <c r="AC1545" i="13"/>
  <c r="V1545" i="13"/>
  <c r="R1545" i="13"/>
  <c r="I1545" i="13"/>
  <c r="D1545" i="13"/>
  <c r="C1545" i="13"/>
  <c r="AX1545" i="13" s="1"/>
  <c r="AT1544" i="13"/>
  <c r="AS1544" i="13"/>
  <c r="AC1544" i="13"/>
  <c r="V1544" i="13"/>
  <c r="R1544" i="13"/>
  <c r="I1544" i="13"/>
  <c r="D1544" i="13"/>
  <c r="C1544" i="13"/>
  <c r="AX1544" i="13" s="1"/>
  <c r="AT1543" i="13"/>
  <c r="AS1543" i="13"/>
  <c r="AC1543" i="13"/>
  <c r="V1543" i="13"/>
  <c r="R1543" i="13"/>
  <c r="I1543" i="13"/>
  <c r="D1543" i="13"/>
  <c r="C1543" i="13"/>
  <c r="AX1543" i="13" s="1"/>
  <c r="AT1542" i="13"/>
  <c r="AS1542" i="13"/>
  <c r="AC1542" i="13"/>
  <c r="V1542" i="13"/>
  <c r="R1542" i="13"/>
  <c r="I1542" i="13"/>
  <c r="D1542" i="13"/>
  <c r="C1542" i="13"/>
  <c r="AX1542" i="13" s="1"/>
  <c r="AT1541" i="13"/>
  <c r="AS1541" i="13"/>
  <c r="AC1541" i="13"/>
  <c r="V1541" i="13"/>
  <c r="R1541" i="13"/>
  <c r="I1541" i="13"/>
  <c r="D1541" i="13"/>
  <c r="C1541" i="13"/>
  <c r="AX1541" i="13" s="1"/>
  <c r="AT1540" i="13"/>
  <c r="AS1540" i="13"/>
  <c r="AC1540" i="13"/>
  <c r="V1540" i="13"/>
  <c r="R1540" i="13"/>
  <c r="I1540" i="13"/>
  <c r="D1540" i="13"/>
  <c r="C1540" i="13"/>
  <c r="AX1540" i="13" s="1"/>
  <c r="AT1539" i="13"/>
  <c r="AS1539" i="13"/>
  <c r="AC1539" i="13"/>
  <c r="Z1539" i="13"/>
  <c r="V1539" i="13"/>
  <c r="R1539" i="13"/>
  <c r="I1539" i="13"/>
  <c r="D1539" i="13"/>
  <c r="C1539" i="13"/>
  <c r="AT1538" i="13"/>
  <c r="AS1538" i="13"/>
  <c r="AC1538" i="13"/>
  <c r="V1538" i="13"/>
  <c r="R1538" i="13"/>
  <c r="I1538" i="13"/>
  <c r="D1538" i="13"/>
  <c r="C1538" i="13"/>
  <c r="AT1537" i="13"/>
  <c r="AS1537" i="13"/>
  <c r="AC1537" i="13"/>
  <c r="V1537" i="13"/>
  <c r="R1537" i="13"/>
  <c r="I1537" i="13"/>
  <c r="D1537" i="13"/>
  <c r="C1537" i="13"/>
  <c r="AT1536" i="13"/>
  <c r="AS1536" i="13"/>
  <c r="AC1536" i="13"/>
  <c r="V1536" i="13"/>
  <c r="R1536" i="13"/>
  <c r="I1536" i="13"/>
  <c r="D1536" i="13"/>
  <c r="C1536" i="13"/>
  <c r="AT1535" i="13"/>
  <c r="AS1535" i="13"/>
  <c r="AC1535" i="13"/>
  <c r="V1535" i="13"/>
  <c r="R1535" i="13"/>
  <c r="I1535" i="13"/>
  <c r="D1535" i="13"/>
  <c r="C1535" i="13"/>
  <c r="AT1534" i="13"/>
  <c r="AS1534" i="13"/>
  <c r="AC1534" i="13"/>
  <c r="V1534" i="13"/>
  <c r="R1534" i="13"/>
  <c r="I1534" i="13"/>
  <c r="D1534" i="13"/>
  <c r="C1534" i="13"/>
  <c r="AT1533" i="13"/>
  <c r="AS1533" i="13"/>
  <c r="AC1533" i="13"/>
  <c r="V1533" i="13"/>
  <c r="R1533" i="13"/>
  <c r="I1533" i="13"/>
  <c r="D1533" i="13"/>
  <c r="C1533" i="13"/>
  <c r="AT1532" i="13"/>
  <c r="AS1532" i="13"/>
  <c r="AC1532" i="13"/>
  <c r="AB1532" i="13" s="1"/>
  <c r="V1532" i="13"/>
  <c r="R1532" i="13"/>
  <c r="I1532" i="13"/>
  <c r="D1532" i="13"/>
  <c r="C1532" i="13"/>
  <c r="AT1531" i="13"/>
  <c r="AS1531" i="13"/>
  <c r="R1531" i="13"/>
  <c r="I1531" i="13"/>
  <c r="D1531" i="13"/>
  <c r="C1531" i="13"/>
  <c r="AX1531" i="13" s="1"/>
  <c r="AT1530" i="13"/>
  <c r="AS1530" i="13"/>
  <c r="R1530" i="13"/>
  <c r="I1530" i="13"/>
  <c r="D1530" i="13"/>
  <c r="C1530" i="13"/>
  <c r="AT1529" i="13"/>
  <c r="AS1529" i="13"/>
  <c r="R1529" i="13"/>
  <c r="I1529" i="13"/>
  <c r="D1529" i="13"/>
  <c r="C1529" i="13"/>
  <c r="AX1529" i="13" s="1"/>
  <c r="AT1528" i="13"/>
  <c r="AS1528" i="13"/>
  <c r="R1528" i="13"/>
  <c r="I1528" i="13"/>
  <c r="D1528" i="13"/>
  <c r="C1528" i="13"/>
  <c r="AT1527" i="13"/>
  <c r="AS1527" i="13"/>
  <c r="R1527" i="13"/>
  <c r="I1527" i="13"/>
  <c r="D1527" i="13"/>
  <c r="C1527" i="13"/>
  <c r="AX1527" i="13" s="1"/>
  <c r="AT1526" i="13"/>
  <c r="AS1526" i="13"/>
  <c r="R1526" i="13"/>
  <c r="I1526" i="13"/>
  <c r="D1526" i="13"/>
  <c r="C1526" i="13"/>
  <c r="AT1525" i="13"/>
  <c r="AS1525" i="13"/>
  <c r="R1525" i="13"/>
  <c r="I1525" i="13"/>
  <c r="D1525" i="13"/>
  <c r="C1525" i="13"/>
  <c r="AX1525" i="13" s="1"/>
  <c r="AT1524" i="13"/>
  <c r="AS1524" i="13"/>
  <c r="R1524" i="13"/>
  <c r="I1524" i="13"/>
  <c r="D1524" i="13"/>
  <c r="C1524" i="13"/>
  <c r="AT1523" i="13"/>
  <c r="AS1523" i="13"/>
  <c r="R1523" i="13"/>
  <c r="I1523" i="13"/>
  <c r="D1523" i="13"/>
  <c r="C1523" i="13"/>
  <c r="AX1523" i="13" s="1"/>
  <c r="AT1522" i="13"/>
  <c r="AS1522" i="13"/>
  <c r="R1522" i="13"/>
  <c r="I1522" i="13"/>
  <c r="D1522" i="13"/>
  <c r="C1522" i="13"/>
  <c r="AT1521" i="13"/>
  <c r="AS1521" i="13"/>
  <c r="R1521" i="13"/>
  <c r="I1521" i="13"/>
  <c r="D1521" i="13"/>
  <c r="C1521" i="13"/>
  <c r="AX1521" i="13" s="1"/>
  <c r="AT1520" i="13"/>
  <c r="AS1520" i="13"/>
  <c r="R1520" i="13"/>
  <c r="I1520" i="13"/>
  <c r="D1520" i="13"/>
  <c r="C1520" i="13"/>
  <c r="AT1519" i="13"/>
  <c r="AS1519" i="13"/>
  <c r="R1519" i="13"/>
  <c r="I1519" i="13"/>
  <c r="D1519" i="13"/>
  <c r="C1519" i="13"/>
  <c r="AX1519" i="13" s="1"/>
  <c r="AT1518" i="13"/>
  <c r="AS1518" i="13"/>
  <c r="R1518" i="13"/>
  <c r="I1518" i="13"/>
  <c r="D1518" i="13"/>
  <c r="C1518" i="13"/>
  <c r="AT1517" i="13"/>
  <c r="AS1517" i="13"/>
  <c r="R1517" i="13"/>
  <c r="I1517" i="13"/>
  <c r="D1517" i="13"/>
  <c r="C1517" i="13"/>
  <c r="AX1517" i="13" s="1"/>
  <c r="AT1516" i="13"/>
  <c r="AS1516" i="13"/>
  <c r="R1516" i="13"/>
  <c r="I1516" i="13"/>
  <c r="D1516" i="13"/>
  <c r="C1516" i="13"/>
  <c r="AT1515" i="13"/>
  <c r="AS1515" i="13"/>
  <c r="R1515" i="13"/>
  <c r="I1515" i="13"/>
  <c r="D1515" i="13"/>
  <c r="C1515" i="13"/>
  <c r="AX1515" i="13" s="1"/>
  <c r="AT1514" i="13"/>
  <c r="AS1514" i="13"/>
  <c r="R1514" i="13"/>
  <c r="I1514" i="13"/>
  <c r="D1514" i="13"/>
  <c r="C1514" i="13"/>
  <c r="AT1513" i="13"/>
  <c r="AS1513" i="13"/>
  <c r="R1513" i="13"/>
  <c r="I1513" i="13"/>
  <c r="D1513" i="13"/>
  <c r="C1513" i="13"/>
  <c r="AX1513" i="13" s="1"/>
  <c r="AT1512" i="13"/>
  <c r="AS1512" i="13"/>
  <c r="R1512" i="13"/>
  <c r="I1512" i="13"/>
  <c r="D1512" i="13"/>
  <c r="C1512" i="13"/>
  <c r="AT1511" i="13"/>
  <c r="AS1511" i="13"/>
  <c r="R1511" i="13"/>
  <c r="I1511" i="13"/>
  <c r="D1511" i="13"/>
  <c r="C1511" i="13"/>
  <c r="AX1511" i="13" s="1"/>
  <c r="AT1510" i="13"/>
  <c r="AS1510" i="13"/>
  <c r="R1510" i="13"/>
  <c r="I1510" i="13"/>
  <c r="D1510" i="13"/>
  <c r="C1510" i="13"/>
  <c r="AT1509" i="13"/>
  <c r="AS1509" i="13"/>
  <c r="R1509" i="13"/>
  <c r="I1509" i="13"/>
  <c r="D1509" i="13"/>
  <c r="C1509" i="13"/>
  <c r="AX1509" i="13" s="1"/>
  <c r="AT1508" i="13"/>
  <c r="AS1508" i="13"/>
  <c r="R1508" i="13"/>
  <c r="I1508" i="13"/>
  <c r="D1508" i="13"/>
  <c r="C1508" i="13"/>
  <c r="AT1507" i="13"/>
  <c r="AS1507" i="13"/>
  <c r="R1507" i="13"/>
  <c r="I1507" i="13"/>
  <c r="D1507" i="13"/>
  <c r="C1507" i="13"/>
  <c r="AX1507" i="13" s="1"/>
  <c r="AT1506" i="13"/>
  <c r="AS1506" i="13"/>
  <c r="R1506" i="13"/>
  <c r="I1506" i="13"/>
  <c r="D1506" i="13"/>
  <c r="C1506" i="13"/>
  <c r="AT1505" i="13"/>
  <c r="AS1505" i="13"/>
  <c r="R1505" i="13"/>
  <c r="I1505" i="13"/>
  <c r="D1505" i="13"/>
  <c r="C1505" i="13"/>
  <c r="AX1505" i="13" s="1"/>
  <c r="AT1504" i="13"/>
  <c r="AS1504" i="13"/>
  <c r="R1504" i="13"/>
  <c r="I1504" i="13"/>
  <c r="D1504" i="13"/>
  <c r="C1504" i="13"/>
  <c r="AT1503" i="13"/>
  <c r="AS1503" i="13"/>
  <c r="R1503" i="13"/>
  <c r="I1503" i="13"/>
  <c r="D1503" i="13"/>
  <c r="C1503" i="13"/>
  <c r="AX1503" i="13" s="1"/>
  <c r="AT1502" i="13"/>
  <c r="AS1502" i="13"/>
  <c r="R1502" i="13"/>
  <c r="I1502" i="13"/>
  <c r="D1502" i="13"/>
  <c r="C1502" i="13"/>
  <c r="AT1501" i="13"/>
  <c r="AS1501" i="13"/>
  <c r="R1501" i="13"/>
  <c r="I1501" i="13"/>
  <c r="D1501" i="13"/>
  <c r="C1501" i="13"/>
  <c r="AX1501" i="13" s="1"/>
  <c r="AT1500" i="13"/>
  <c r="AS1500" i="13"/>
  <c r="R1500" i="13"/>
  <c r="I1500" i="13"/>
  <c r="D1500" i="13"/>
  <c r="C1500" i="13"/>
  <c r="AT1499" i="13"/>
  <c r="AS1499" i="13"/>
  <c r="R1499" i="13"/>
  <c r="I1499" i="13"/>
  <c r="D1499" i="13"/>
  <c r="C1499" i="13"/>
  <c r="AX1499" i="13" s="1"/>
  <c r="AT1498" i="13"/>
  <c r="AS1498" i="13"/>
  <c r="R1498" i="13"/>
  <c r="I1498" i="13"/>
  <c r="D1498" i="13"/>
  <c r="C1498" i="13"/>
  <c r="AT1497" i="13"/>
  <c r="AS1497" i="13"/>
  <c r="R1497" i="13"/>
  <c r="I1497" i="13"/>
  <c r="D1497" i="13"/>
  <c r="C1497" i="13"/>
  <c r="AX1497" i="13" s="1"/>
  <c r="AT1496" i="13"/>
  <c r="AS1496" i="13"/>
  <c r="R1496" i="13"/>
  <c r="I1496" i="13"/>
  <c r="D1496" i="13"/>
  <c r="C1496" i="13"/>
  <c r="AT1495" i="13"/>
  <c r="AS1495" i="13"/>
  <c r="R1495" i="13"/>
  <c r="I1495" i="13"/>
  <c r="D1495" i="13"/>
  <c r="C1495" i="13"/>
  <c r="AX1495" i="13" s="1"/>
  <c r="AT1494" i="13"/>
  <c r="AS1494" i="13"/>
  <c r="R1494" i="13"/>
  <c r="I1494" i="13"/>
  <c r="D1494" i="13"/>
  <c r="C1494" i="13"/>
  <c r="AT1493" i="13"/>
  <c r="AS1493" i="13"/>
  <c r="R1493" i="13"/>
  <c r="I1493" i="13"/>
  <c r="D1493" i="13"/>
  <c r="C1493" i="13"/>
  <c r="AX1493" i="13" s="1"/>
  <c r="AT1492" i="13"/>
  <c r="AS1492" i="13"/>
  <c r="R1492" i="13"/>
  <c r="I1492" i="13"/>
  <c r="D1492" i="13"/>
  <c r="C1492" i="13"/>
  <c r="AT1491" i="13"/>
  <c r="AS1491" i="13"/>
  <c r="R1491" i="13"/>
  <c r="I1491" i="13"/>
  <c r="D1491" i="13"/>
  <c r="C1491" i="13"/>
  <c r="AX1491" i="13" s="1"/>
  <c r="AT1490" i="13"/>
  <c r="AS1490" i="13"/>
  <c r="R1490" i="13"/>
  <c r="I1490" i="13"/>
  <c r="D1490" i="13"/>
  <c r="C1490" i="13"/>
  <c r="AT1489" i="13"/>
  <c r="AS1489" i="13"/>
  <c r="R1489" i="13"/>
  <c r="I1489" i="13"/>
  <c r="D1489" i="13"/>
  <c r="C1489" i="13"/>
  <c r="AX1489" i="13" s="1"/>
  <c r="AT1488" i="13"/>
  <c r="AS1488" i="13"/>
  <c r="R1488" i="13"/>
  <c r="I1488" i="13"/>
  <c r="D1488" i="13"/>
  <c r="C1488" i="13"/>
  <c r="AT1487" i="13"/>
  <c r="AS1487" i="13"/>
  <c r="R1487" i="13"/>
  <c r="I1487" i="13"/>
  <c r="D1487" i="13"/>
  <c r="C1487" i="13"/>
  <c r="AX1487" i="13" s="1"/>
  <c r="AT1486" i="13"/>
  <c r="AS1486" i="13"/>
  <c r="R1486" i="13"/>
  <c r="I1486" i="13"/>
  <c r="D1486" i="13"/>
  <c r="C1486" i="13"/>
  <c r="AT1485" i="13"/>
  <c r="AS1485" i="13"/>
  <c r="R1485" i="13"/>
  <c r="I1485" i="13"/>
  <c r="D1485" i="13"/>
  <c r="C1485" i="13"/>
  <c r="AX1485" i="13" s="1"/>
  <c r="AT1484" i="13"/>
  <c r="AS1484" i="13"/>
  <c r="R1484" i="13"/>
  <c r="I1484" i="13"/>
  <c r="D1484" i="13"/>
  <c r="C1484" i="13"/>
  <c r="AT1483" i="13"/>
  <c r="AS1483" i="13"/>
  <c r="R1483" i="13"/>
  <c r="I1483" i="13"/>
  <c r="D1483" i="13"/>
  <c r="C1483" i="13"/>
  <c r="AX1483" i="13" s="1"/>
  <c r="AT1482" i="13"/>
  <c r="AS1482" i="13"/>
  <c r="R1482" i="13"/>
  <c r="I1482" i="13"/>
  <c r="D1482" i="13"/>
  <c r="C1482" i="13"/>
  <c r="AT1481" i="13"/>
  <c r="AS1481" i="13"/>
  <c r="R1481" i="13"/>
  <c r="I1481" i="13"/>
  <c r="D1481" i="13"/>
  <c r="C1481" i="13"/>
  <c r="AX1481" i="13" s="1"/>
  <c r="AT1480" i="13"/>
  <c r="AS1480" i="13"/>
  <c r="R1480" i="13"/>
  <c r="I1480" i="13"/>
  <c r="D1480" i="13"/>
  <c r="C1480" i="13"/>
  <c r="AT1479" i="13"/>
  <c r="AS1479" i="13"/>
  <c r="R1479" i="13"/>
  <c r="I1479" i="13"/>
  <c r="D1479" i="13"/>
  <c r="C1479" i="13"/>
  <c r="AX1479" i="13" s="1"/>
  <c r="AT1478" i="13"/>
  <c r="AS1478" i="13"/>
  <c r="R1478" i="13"/>
  <c r="I1478" i="13"/>
  <c r="D1478" i="13"/>
  <c r="C1478" i="13"/>
  <c r="AT1477" i="13"/>
  <c r="AS1477" i="13"/>
  <c r="R1477" i="13"/>
  <c r="I1477" i="13"/>
  <c r="D1477" i="13"/>
  <c r="C1477" i="13"/>
  <c r="AX1477" i="13" s="1"/>
  <c r="AT1476" i="13"/>
  <c r="AS1476" i="13"/>
  <c r="R1476" i="13"/>
  <c r="I1476" i="13"/>
  <c r="D1476" i="13"/>
  <c r="C1476" i="13"/>
  <c r="AT1475" i="13"/>
  <c r="AS1475" i="13"/>
  <c r="R1475" i="13"/>
  <c r="I1475" i="13"/>
  <c r="D1475" i="13"/>
  <c r="C1475" i="13"/>
  <c r="AX1475" i="13" s="1"/>
  <c r="AT1474" i="13"/>
  <c r="AS1474" i="13"/>
  <c r="R1474" i="13"/>
  <c r="I1474" i="13"/>
  <c r="D1474" i="13"/>
  <c r="C1474" i="13"/>
  <c r="AT1473" i="13"/>
  <c r="AS1473" i="13"/>
  <c r="R1473" i="13"/>
  <c r="I1473" i="13"/>
  <c r="D1473" i="13"/>
  <c r="C1473" i="13"/>
  <c r="AX1473" i="13" s="1"/>
  <c r="AT1472" i="13"/>
  <c r="AS1472" i="13"/>
  <c r="R1472" i="13"/>
  <c r="I1472" i="13"/>
  <c r="D1472" i="13"/>
  <c r="C1472" i="13"/>
  <c r="AT1471" i="13"/>
  <c r="AS1471" i="13"/>
  <c r="R1471" i="13"/>
  <c r="I1471" i="13"/>
  <c r="D1471" i="13"/>
  <c r="C1471" i="13"/>
  <c r="AX1471" i="13" s="1"/>
  <c r="AT1470" i="13"/>
  <c r="AS1470" i="13"/>
  <c r="R1470" i="13"/>
  <c r="I1470" i="13"/>
  <c r="D1470" i="13"/>
  <c r="C1470" i="13"/>
  <c r="AT1469" i="13"/>
  <c r="AS1469" i="13"/>
  <c r="R1469" i="13"/>
  <c r="I1469" i="13"/>
  <c r="D1469" i="13"/>
  <c r="C1469" i="13"/>
  <c r="AX1469" i="13" s="1"/>
  <c r="AT1468" i="13"/>
  <c r="AS1468" i="13"/>
  <c r="R1468" i="13"/>
  <c r="I1468" i="13"/>
  <c r="D1468" i="13"/>
  <c r="C1468" i="13"/>
  <c r="AT1467" i="13"/>
  <c r="AS1467" i="13"/>
  <c r="R1467" i="13"/>
  <c r="I1467" i="13"/>
  <c r="D1467" i="13"/>
  <c r="C1467" i="13"/>
  <c r="AX1467" i="13" s="1"/>
  <c r="AT1466" i="13"/>
  <c r="AS1466" i="13"/>
  <c r="R1466" i="13"/>
  <c r="I1466" i="13"/>
  <c r="D1466" i="13"/>
  <c r="C1466" i="13"/>
  <c r="AT1465" i="13"/>
  <c r="AS1465" i="13"/>
  <c r="R1465" i="13"/>
  <c r="I1465" i="13"/>
  <c r="D1465" i="13"/>
  <c r="C1465" i="13"/>
  <c r="AX1465" i="13" s="1"/>
  <c r="AT1464" i="13"/>
  <c r="AS1464" i="13"/>
  <c r="R1464" i="13"/>
  <c r="I1464" i="13"/>
  <c r="D1464" i="13"/>
  <c r="C1464" i="13"/>
  <c r="AV1463" i="13"/>
  <c r="AT1463" i="13"/>
  <c r="AS1463" i="13"/>
  <c r="R1463" i="13"/>
  <c r="I1463" i="13"/>
  <c r="D1463" i="13"/>
  <c r="C1463" i="13"/>
  <c r="AT1462" i="13"/>
  <c r="AS1462" i="13"/>
  <c r="R1462" i="13"/>
  <c r="I1462" i="13"/>
  <c r="D1462" i="13"/>
  <c r="C1462" i="13"/>
  <c r="AT1461" i="13"/>
  <c r="AS1461" i="13"/>
  <c r="R1461" i="13"/>
  <c r="I1461" i="13"/>
  <c r="D1461" i="13"/>
  <c r="C1461" i="13"/>
  <c r="AT1460" i="13"/>
  <c r="AS1460" i="13"/>
  <c r="R1460" i="13"/>
  <c r="I1460" i="13"/>
  <c r="D1460" i="13"/>
  <c r="C1460" i="13"/>
  <c r="AT1459" i="13"/>
  <c r="AS1459" i="13"/>
  <c r="R1459" i="13"/>
  <c r="I1459" i="13"/>
  <c r="D1459" i="13"/>
  <c r="C1459" i="13"/>
  <c r="AT1458" i="13"/>
  <c r="AS1458" i="13"/>
  <c r="R1458" i="13"/>
  <c r="I1458" i="13"/>
  <c r="D1458" i="13"/>
  <c r="C1458" i="13"/>
  <c r="AV1457" i="13"/>
  <c r="AT1457" i="13"/>
  <c r="AS1457" i="13"/>
  <c r="R1457" i="13"/>
  <c r="I1457" i="13"/>
  <c r="D1457" i="13"/>
  <c r="C1457" i="13"/>
  <c r="AT1456" i="13"/>
  <c r="AS1456" i="13"/>
  <c r="R1456" i="13"/>
  <c r="I1456" i="13"/>
  <c r="D1456" i="13"/>
  <c r="C1456" i="13"/>
  <c r="AX1456" i="13" s="1"/>
  <c r="AT1455" i="13"/>
  <c r="AS1455" i="13"/>
  <c r="R1455" i="13"/>
  <c r="I1455" i="13"/>
  <c r="D1455" i="13"/>
  <c r="C1455" i="13"/>
  <c r="AT1454" i="13"/>
  <c r="AS1454" i="13"/>
  <c r="R1454" i="13"/>
  <c r="I1454" i="13"/>
  <c r="D1454" i="13"/>
  <c r="C1454" i="13"/>
  <c r="AX1454" i="13" s="1"/>
  <c r="AT1453" i="13"/>
  <c r="AS1453" i="13"/>
  <c r="R1453" i="13"/>
  <c r="I1453" i="13"/>
  <c r="D1453" i="13"/>
  <c r="C1453" i="13"/>
  <c r="AT1452" i="13"/>
  <c r="AS1452" i="13"/>
  <c r="R1452" i="13"/>
  <c r="I1452" i="13"/>
  <c r="D1452" i="13"/>
  <c r="C1452" i="13"/>
  <c r="AX1452" i="13" s="1"/>
  <c r="AT1451" i="13"/>
  <c r="AS1451" i="13"/>
  <c r="R1451" i="13"/>
  <c r="I1451" i="13"/>
  <c r="D1451" i="13"/>
  <c r="C1451" i="13"/>
  <c r="AT1450" i="13"/>
  <c r="AS1450" i="13"/>
  <c r="R1450" i="13"/>
  <c r="I1450" i="13"/>
  <c r="D1450" i="13"/>
  <c r="C1450" i="13"/>
  <c r="AX1450" i="13" s="1"/>
  <c r="AT1449" i="13"/>
  <c r="AS1449" i="13"/>
  <c r="R1449" i="13"/>
  <c r="I1449" i="13"/>
  <c r="D1449" i="13"/>
  <c r="C1449" i="13"/>
  <c r="AT1448" i="13"/>
  <c r="AS1448" i="13"/>
  <c r="R1448" i="13"/>
  <c r="I1448" i="13"/>
  <c r="D1448" i="13"/>
  <c r="C1448" i="13"/>
  <c r="AX1448" i="13" s="1"/>
  <c r="AT1447" i="13"/>
  <c r="AS1447" i="13"/>
  <c r="R1447" i="13"/>
  <c r="I1447" i="13"/>
  <c r="D1447" i="13"/>
  <c r="C1447" i="13"/>
  <c r="AT1446" i="13"/>
  <c r="AS1446" i="13"/>
  <c r="R1446" i="13"/>
  <c r="I1446" i="13"/>
  <c r="D1446" i="13"/>
  <c r="C1446" i="13"/>
  <c r="AX1446" i="13" s="1"/>
  <c r="AT1445" i="13"/>
  <c r="AS1445" i="13"/>
  <c r="R1445" i="13"/>
  <c r="I1445" i="13"/>
  <c r="D1445" i="13"/>
  <c r="C1445" i="13"/>
  <c r="AT1444" i="13"/>
  <c r="AS1444" i="13"/>
  <c r="R1444" i="13"/>
  <c r="I1444" i="13"/>
  <c r="D1444" i="13"/>
  <c r="C1444" i="13"/>
  <c r="AX1444" i="13" s="1"/>
  <c r="AT1443" i="13"/>
  <c r="AS1443" i="13"/>
  <c r="R1443" i="13"/>
  <c r="I1443" i="13"/>
  <c r="D1443" i="13"/>
  <c r="C1443" i="13"/>
  <c r="AT1442" i="13"/>
  <c r="AS1442" i="13"/>
  <c r="R1442" i="13"/>
  <c r="I1442" i="13"/>
  <c r="D1442" i="13"/>
  <c r="C1442" i="13"/>
  <c r="AX1442" i="13" s="1"/>
  <c r="AT1441" i="13"/>
  <c r="AS1441" i="13"/>
  <c r="R1441" i="13"/>
  <c r="I1441" i="13"/>
  <c r="D1441" i="13"/>
  <c r="C1441" i="13"/>
  <c r="AT1440" i="13"/>
  <c r="AS1440" i="13"/>
  <c r="R1440" i="13"/>
  <c r="I1440" i="13"/>
  <c r="D1440" i="13"/>
  <c r="C1440" i="13"/>
  <c r="AX1440" i="13" s="1"/>
  <c r="AT1439" i="13"/>
  <c r="AS1439" i="13"/>
  <c r="R1439" i="13"/>
  <c r="I1439" i="13"/>
  <c r="D1439" i="13"/>
  <c r="C1439" i="13"/>
  <c r="AT1438" i="13"/>
  <c r="AS1438" i="13"/>
  <c r="R1438" i="13"/>
  <c r="I1438" i="13"/>
  <c r="D1438" i="13"/>
  <c r="C1438" i="13"/>
  <c r="AX1438" i="13" s="1"/>
  <c r="AT1437" i="13"/>
  <c r="AS1437" i="13"/>
  <c r="R1437" i="13"/>
  <c r="I1437" i="13"/>
  <c r="D1437" i="13"/>
  <c r="C1437" i="13"/>
  <c r="AT1436" i="13"/>
  <c r="AS1436" i="13"/>
  <c r="R1436" i="13"/>
  <c r="I1436" i="13"/>
  <c r="D1436" i="13"/>
  <c r="C1436" i="13"/>
  <c r="AX1436" i="13" s="1"/>
  <c r="AT1435" i="13"/>
  <c r="AS1435" i="13"/>
  <c r="R1435" i="13"/>
  <c r="I1435" i="13"/>
  <c r="D1435" i="13"/>
  <c r="C1435" i="13"/>
  <c r="AT1434" i="13"/>
  <c r="AS1434" i="13"/>
  <c r="R1434" i="13"/>
  <c r="I1434" i="13"/>
  <c r="D1434" i="13"/>
  <c r="C1434" i="13"/>
  <c r="AX1434" i="13" s="1"/>
  <c r="AT1433" i="13"/>
  <c r="AS1433" i="13"/>
  <c r="R1433" i="13"/>
  <c r="I1433" i="13"/>
  <c r="D1433" i="13"/>
  <c r="C1433" i="13"/>
  <c r="AT1432" i="13"/>
  <c r="AS1432" i="13"/>
  <c r="R1432" i="13"/>
  <c r="I1432" i="13"/>
  <c r="D1432" i="13"/>
  <c r="C1432" i="13"/>
  <c r="AX1432" i="13" s="1"/>
  <c r="AT1431" i="13"/>
  <c r="AS1431" i="13"/>
  <c r="R1431" i="13"/>
  <c r="I1431" i="13"/>
  <c r="D1431" i="13"/>
  <c r="C1431" i="13"/>
  <c r="AT1430" i="13"/>
  <c r="AS1430" i="13"/>
  <c r="R1430" i="13"/>
  <c r="I1430" i="13"/>
  <c r="D1430" i="13"/>
  <c r="C1430" i="13"/>
  <c r="AX1430" i="13" s="1"/>
  <c r="AT1429" i="13"/>
  <c r="AS1429" i="13"/>
  <c r="R1429" i="13"/>
  <c r="I1429" i="13"/>
  <c r="D1429" i="13"/>
  <c r="C1429" i="13"/>
  <c r="AT1428" i="13"/>
  <c r="AS1428" i="13"/>
  <c r="R1428" i="13"/>
  <c r="I1428" i="13"/>
  <c r="D1428" i="13"/>
  <c r="C1428" i="13"/>
  <c r="AX1428" i="13" s="1"/>
  <c r="AT1427" i="13"/>
  <c r="AS1427" i="13"/>
  <c r="R1427" i="13"/>
  <c r="I1427" i="13"/>
  <c r="D1427" i="13"/>
  <c r="C1427" i="13"/>
  <c r="AT1426" i="13"/>
  <c r="AS1426" i="13"/>
  <c r="R1426" i="13"/>
  <c r="I1426" i="13"/>
  <c r="D1426" i="13"/>
  <c r="C1426" i="13"/>
  <c r="AX1426" i="13" s="1"/>
  <c r="AT1425" i="13"/>
  <c r="AS1425" i="13"/>
  <c r="R1425" i="13"/>
  <c r="I1425" i="13"/>
  <c r="D1425" i="13"/>
  <c r="C1425" i="13"/>
  <c r="AT1424" i="13"/>
  <c r="AS1424" i="13"/>
  <c r="R1424" i="13"/>
  <c r="I1424" i="13"/>
  <c r="D1424" i="13"/>
  <c r="C1424" i="13"/>
  <c r="AX1424" i="13" s="1"/>
  <c r="AT1423" i="13"/>
  <c r="AS1423" i="13"/>
  <c r="R1423" i="13"/>
  <c r="I1423" i="13"/>
  <c r="D1423" i="13"/>
  <c r="C1423" i="13"/>
  <c r="AT1422" i="13"/>
  <c r="AS1422" i="13"/>
  <c r="R1422" i="13"/>
  <c r="I1422" i="13"/>
  <c r="D1422" i="13"/>
  <c r="C1422" i="13"/>
  <c r="AX1422" i="13" s="1"/>
  <c r="AT1421" i="13"/>
  <c r="AS1421" i="13"/>
  <c r="R1421" i="13"/>
  <c r="I1421" i="13"/>
  <c r="D1421" i="13"/>
  <c r="C1421" i="13"/>
  <c r="AT1420" i="13"/>
  <c r="AS1420" i="13"/>
  <c r="R1420" i="13"/>
  <c r="I1420" i="13"/>
  <c r="D1420" i="13"/>
  <c r="C1420" i="13"/>
  <c r="AX1420" i="13" s="1"/>
  <c r="AT1419" i="13"/>
  <c r="AS1419" i="13"/>
  <c r="R1419" i="13"/>
  <c r="I1419" i="13"/>
  <c r="D1419" i="13"/>
  <c r="C1419" i="13"/>
  <c r="AT1418" i="13"/>
  <c r="AS1418" i="13"/>
  <c r="R1418" i="13"/>
  <c r="I1418" i="13"/>
  <c r="D1418" i="13"/>
  <c r="C1418" i="13"/>
  <c r="AX1418" i="13" s="1"/>
  <c r="AT1417" i="13"/>
  <c r="AS1417" i="13"/>
  <c r="R1417" i="13"/>
  <c r="I1417" i="13"/>
  <c r="D1417" i="13"/>
  <c r="C1417" i="13"/>
  <c r="AT1416" i="13"/>
  <c r="AS1416" i="13"/>
  <c r="R1416" i="13"/>
  <c r="I1416" i="13"/>
  <c r="D1416" i="13"/>
  <c r="C1416" i="13"/>
  <c r="AX1416" i="13" s="1"/>
  <c r="AT1415" i="13"/>
  <c r="AS1415" i="13"/>
  <c r="R1415" i="13"/>
  <c r="I1415" i="13"/>
  <c r="D1415" i="13"/>
  <c r="C1415" i="13"/>
  <c r="AT1414" i="13"/>
  <c r="AS1414" i="13"/>
  <c r="R1414" i="13"/>
  <c r="I1414" i="13"/>
  <c r="D1414" i="13"/>
  <c r="C1414" i="13"/>
  <c r="AX1414" i="13" s="1"/>
  <c r="AT1413" i="13"/>
  <c r="AS1413" i="13"/>
  <c r="R1413" i="13"/>
  <c r="I1413" i="13"/>
  <c r="D1413" i="13"/>
  <c r="C1413" i="13"/>
  <c r="AT1412" i="13"/>
  <c r="AS1412" i="13"/>
  <c r="R1412" i="13"/>
  <c r="I1412" i="13"/>
  <c r="D1412" i="13"/>
  <c r="C1412" i="13"/>
  <c r="AX1412" i="13" s="1"/>
  <c r="AT1411" i="13"/>
  <c r="AS1411" i="13"/>
  <c r="R1411" i="13"/>
  <c r="I1411" i="13"/>
  <c r="D1411" i="13"/>
  <c r="C1411" i="13"/>
  <c r="AT1410" i="13"/>
  <c r="AS1410" i="13"/>
  <c r="R1410" i="13"/>
  <c r="I1410" i="13"/>
  <c r="D1410" i="13"/>
  <c r="C1410" i="13"/>
  <c r="AX1410" i="13" s="1"/>
  <c r="AT1409" i="13"/>
  <c r="AS1409" i="13"/>
  <c r="R1409" i="13"/>
  <c r="I1409" i="13"/>
  <c r="D1409" i="13"/>
  <c r="C1409" i="13"/>
  <c r="AT1408" i="13"/>
  <c r="AS1408" i="13"/>
  <c r="R1408" i="13"/>
  <c r="I1408" i="13"/>
  <c r="D1408" i="13"/>
  <c r="C1408" i="13"/>
  <c r="AX1408" i="13" s="1"/>
  <c r="AT1407" i="13"/>
  <c r="AS1407" i="13"/>
  <c r="R1407" i="13"/>
  <c r="I1407" i="13"/>
  <c r="D1407" i="13"/>
  <c r="C1407" i="13"/>
  <c r="AT1406" i="13"/>
  <c r="AS1406" i="13"/>
  <c r="R1406" i="13"/>
  <c r="I1406" i="13"/>
  <c r="D1406" i="13"/>
  <c r="C1406" i="13"/>
  <c r="AX1406" i="13" s="1"/>
  <c r="AT1405" i="13"/>
  <c r="AS1405" i="13"/>
  <c r="R1405" i="13"/>
  <c r="I1405" i="13"/>
  <c r="D1405" i="13"/>
  <c r="C1405" i="13"/>
  <c r="AT1404" i="13"/>
  <c r="AS1404" i="13"/>
  <c r="R1404" i="13"/>
  <c r="I1404" i="13"/>
  <c r="D1404" i="13"/>
  <c r="C1404" i="13"/>
  <c r="AX1404" i="13" s="1"/>
  <c r="AT1403" i="13"/>
  <c r="AS1403" i="13"/>
  <c r="R1403" i="13"/>
  <c r="I1403" i="13"/>
  <c r="D1403" i="13"/>
  <c r="C1403" i="13"/>
  <c r="AT1402" i="13"/>
  <c r="AS1402" i="13"/>
  <c r="R1402" i="13"/>
  <c r="I1402" i="13"/>
  <c r="D1402" i="13"/>
  <c r="C1402" i="13"/>
  <c r="AX1402" i="13" s="1"/>
  <c r="AT1401" i="13"/>
  <c r="AS1401" i="13"/>
  <c r="R1401" i="13"/>
  <c r="I1401" i="13"/>
  <c r="D1401" i="13"/>
  <c r="C1401" i="13"/>
  <c r="AT1400" i="13"/>
  <c r="AS1400" i="13"/>
  <c r="R1400" i="13"/>
  <c r="I1400" i="13"/>
  <c r="D1400" i="13"/>
  <c r="C1400" i="13"/>
  <c r="AX1400" i="13" s="1"/>
  <c r="AT1399" i="13"/>
  <c r="AS1399" i="13"/>
  <c r="R1399" i="13"/>
  <c r="I1399" i="13"/>
  <c r="D1399" i="13"/>
  <c r="C1399" i="13"/>
  <c r="AT1398" i="13"/>
  <c r="AS1398" i="13"/>
  <c r="R1398" i="13"/>
  <c r="I1398" i="13"/>
  <c r="D1398" i="13"/>
  <c r="C1398" i="13"/>
  <c r="AX1398" i="13" s="1"/>
  <c r="AT1397" i="13"/>
  <c r="AS1397" i="13"/>
  <c r="R1397" i="13"/>
  <c r="I1397" i="13"/>
  <c r="D1397" i="13"/>
  <c r="C1397" i="13"/>
  <c r="AT1396" i="13"/>
  <c r="AS1396" i="13"/>
  <c r="R1396" i="13"/>
  <c r="I1396" i="13"/>
  <c r="D1396" i="13"/>
  <c r="C1396" i="13"/>
  <c r="AX1396" i="13" s="1"/>
  <c r="AT1395" i="13"/>
  <c r="AS1395" i="13"/>
  <c r="R1395" i="13"/>
  <c r="I1395" i="13"/>
  <c r="D1395" i="13"/>
  <c r="C1395" i="13"/>
  <c r="AT1394" i="13"/>
  <c r="AS1394" i="13"/>
  <c r="R1394" i="13"/>
  <c r="I1394" i="13"/>
  <c r="D1394" i="13"/>
  <c r="C1394" i="13"/>
  <c r="AX1394" i="13" s="1"/>
  <c r="AV1393" i="13"/>
  <c r="AT1393" i="13"/>
  <c r="AS1393" i="13"/>
  <c r="R1393" i="13"/>
  <c r="I1393" i="13"/>
  <c r="D1393" i="13"/>
  <c r="C1393" i="13"/>
  <c r="AT1392" i="13"/>
  <c r="AS1392" i="13"/>
  <c r="R1392" i="13"/>
  <c r="I1392" i="13"/>
  <c r="D1392" i="13"/>
  <c r="C1392" i="13"/>
  <c r="AT1391" i="13"/>
  <c r="AS1391" i="13"/>
  <c r="R1391" i="13"/>
  <c r="I1391" i="13"/>
  <c r="D1391" i="13"/>
  <c r="C1391" i="13"/>
  <c r="AT1390" i="13"/>
  <c r="AS1390" i="13"/>
  <c r="R1390" i="13"/>
  <c r="I1390" i="13"/>
  <c r="D1390" i="13"/>
  <c r="C1390" i="13"/>
  <c r="AT1389" i="13"/>
  <c r="AS1389" i="13"/>
  <c r="R1389" i="13"/>
  <c r="I1389" i="13"/>
  <c r="D1389" i="13"/>
  <c r="C1389" i="13"/>
  <c r="AT1388" i="13"/>
  <c r="AS1388" i="13"/>
  <c r="R1388" i="13"/>
  <c r="I1388" i="13"/>
  <c r="D1388" i="13"/>
  <c r="C1388" i="13"/>
  <c r="AT1387" i="13"/>
  <c r="AS1387" i="13"/>
  <c r="R1387" i="13"/>
  <c r="I1387" i="13"/>
  <c r="D1387" i="13"/>
  <c r="C1387" i="13"/>
  <c r="AT1386" i="13"/>
  <c r="AS1386" i="13"/>
  <c r="R1386" i="13"/>
  <c r="I1386" i="13"/>
  <c r="D1386" i="13"/>
  <c r="C1386" i="13"/>
  <c r="AT1385" i="13"/>
  <c r="AS1385" i="13"/>
  <c r="R1385" i="13"/>
  <c r="I1385" i="13"/>
  <c r="D1385" i="13"/>
  <c r="C1385" i="13"/>
  <c r="AT1384" i="13"/>
  <c r="AS1384" i="13"/>
  <c r="R1384" i="13"/>
  <c r="I1384" i="13"/>
  <c r="D1384" i="13"/>
  <c r="C1384" i="13"/>
  <c r="AT1383" i="13"/>
  <c r="AS1383" i="13"/>
  <c r="R1383" i="13"/>
  <c r="I1383" i="13"/>
  <c r="D1383" i="13"/>
  <c r="C1383" i="13"/>
  <c r="AT1382" i="13"/>
  <c r="AS1382" i="13"/>
  <c r="R1382" i="13"/>
  <c r="I1382" i="13"/>
  <c r="D1382" i="13"/>
  <c r="C1382" i="13"/>
  <c r="AT1381" i="13"/>
  <c r="AS1381" i="13"/>
  <c r="R1381" i="13"/>
  <c r="I1381" i="13"/>
  <c r="D1381" i="13"/>
  <c r="C1381" i="13"/>
  <c r="AT1380" i="13"/>
  <c r="AS1380" i="13"/>
  <c r="R1380" i="13"/>
  <c r="I1380" i="13"/>
  <c r="D1380" i="13"/>
  <c r="C1380" i="13"/>
  <c r="AT1379" i="13"/>
  <c r="AS1379" i="13"/>
  <c r="R1379" i="13"/>
  <c r="I1379" i="13"/>
  <c r="D1379" i="13"/>
  <c r="C1379" i="13"/>
  <c r="AT1378" i="13"/>
  <c r="AS1378" i="13"/>
  <c r="R1378" i="13"/>
  <c r="I1378" i="13"/>
  <c r="D1378" i="13"/>
  <c r="C1378" i="13"/>
  <c r="AT1377" i="13"/>
  <c r="AS1377" i="13"/>
  <c r="R1377" i="13"/>
  <c r="I1377" i="13"/>
  <c r="D1377" i="13"/>
  <c r="C1377" i="13"/>
  <c r="AT1376" i="13"/>
  <c r="AS1376" i="13"/>
  <c r="R1376" i="13"/>
  <c r="I1376" i="13"/>
  <c r="D1376" i="13"/>
  <c r="C1376" i="13"/>
  <c r="AT1375" i="13"/>
  <c r="AS1375" i="13"/>
  <c r="R1375" i="13"/>
  <c r="I1375" i="13"/>
  <c r="D1375" i="13"/>
  <c r="C1375" i="13"/>
  <c r="AT1374" i="13"/>
  <c r="AS1374" i="13"/>
  <c r="R1374" i="13"/>
  <c r="I1374" i="13"/>
  <c r="D1374" i="13"/>
  <c r="C1374" i="13"/>
  <c r="AT1373" i="13"/>
  <c r="AS1373" i="13"/>
  <c r="R1373" i="13"/>
  <c r="I1373" i="13"/>
  <c r="D1373" i="13"/>
  <c r="C1373" i="13"/>
  <c r="AT1372" i="13"/>
  <c r="AS1372" i="13"/>
  <c r="R1372" i="13"/>
  <c r="I1372" i="13"/>
  <c r="D1372" i="13"/>
  <c r="C1372" i="13"/>
  <c r="AT1371" i="13"/>
  <c r="AS1371" i="13"/>
  <c r="R1371" i="13"/>
  <c r="I1371" i="13"/>
  <c r="D1371" i="13"/>
  <c r="C1371" i="13"/>
  <c r="AT1370" i="13"/>
  <c r="AS1370" i="13"/>
  <c r="R1370" i="13"/>
  <c r="I1370" i="13"/>
  <c r="D1370" i="13"/>
  <c r="C1370" i="13"/>
  <c r="AT1369" i="13"/>
  <c r="AS1369" i="13"/>
  <c r="R1369" i="13"/>
  <c r="I1369" i="13"/>
  <c r="D1369" i="13"/>
  <c r="C1369" i="13"/>
  <c r="AT1368" i="13"/>
  <c r="AS1368" i="13"/>
  <c r="R1368" i="13"/>
  <c r="I1368" i="13"/>
  <c r="D1368" i="13"/>
  <c r="C1368" i="13"/>
  <c r="AT1367" i="13"/>
  <c r="AS1367" i="13"/>
  <c r="R1367" i="13"/>
  <c r="I1367" i="13"/>
  <c r="D1367" i="13"/>
  <c r="C1367" i="13"/>
  <c r="AT1366" i="13"/>
  <c r="AS1366" i="13"/>
  <c r="R1366" i="13"/>
  <c r="I1366" i="13"/>
  <c r="D1366" i="13"/>
  <c r="C1366" i="13"/>
  <c r="AT1365" i="13"/>
  <c r="AS1365" i="13"/>
  <c r="R1365" i="13"/>
  <c r="I1365" i="13"/>
  <c r="D1365" i="13"/>
  <c r="C1365" i="13"/>
  <c r="AT1364" i="13"/>
  <c r="AS1364" i="13"/>
  <c r="R1364" i="13"/>
  <c r="I1364" i="13"/>
  <c r="D1364" i="13"/>
  <c r="C1364" i="13"/>
  <c r="AT1363" i="13"/>
  <c r="AS1363" i="13"/>
  <c r="R1363" i="13"/>
  <c r="I1363" i="13"/>
  <c r="D1363" i="13"/>
  <c r="C1363" i="13"/>
  <c r="AT1362" i="13"/>
  <c r="AS1362" i="13"/>
  <c r="R1362" i="13"/>
  <c r="I1362" i="13"/>
  <c r="D1362" i="13"/>
  <c r="C1362" i="13"/>
  <c r="AT1361" i="13"/>
  <c r="AS1361" i="13"/>
  <c r="R1361" i="13"/>
  <c r="I1361" i="13"/>
  <c r="D1361" i="13"/>
  <c r="C1361" i="13"/>
  <c r="AT1360" i="13"/>
  <c r="AS1360" i="13"/>
  <c r="R1360" i="13"/>
  <c r="I1360" i="13"/>
  <c r="D1360" i="13"/>
  <c r="C1360" i="13"/>
  <c r="AT1359" i="13"/>
  <c r="AS1359" i="13"/>
  <c r="R1359" i="13"/>
  <c r="I1359" i="13"/>
  <c r="D1359" i="13"/>
  <c r="C1359" i="13"/>
  <c r="AT1358" i="13"/>
  <c r="AS1358" i="13"/>
  <c r="R1358" i="13"/>
  <c r="I1358" i="13"/>
  <c r="D1358" i="13"/>
  <c r="C1358" i="13"/>
  <c r="AV1357" i="13"/>
  <c r="AT1357" i="13"/>
  <c r="AS1357" i="13"/>
  <c r="R1357" i="13"/>
  <c r="I1357" i="13"/>
  <c r="D1357" i="13"/>
  <c r="C1357" i="13"/>
  <c r="AX1357" i="13" s="1"/>
  <c r="AT1356" i="13"/>
  <c r="AS1356" i="13"/>
  <c r="R1356" i="13"/>
  <c r="I1356" i="13"/>
  <c r="D1356" i="13"/>
  <c r="C1356" i="13"/>
  <c r="AT1355" i="13"/>
  <c r="AS1355" i="13"/>
  <c r="R1355" i="13"/>
  <c r="I1355" i="13"/>
  <c r="D1355" i="13"/>
  <c r="C1355" i="13"/>
  <c r="AX1355" i="13" s="1"/>
  <c r="AT1354" i="13"/>
  <c r="AS1354" i="13"/>
  <c r="R1354" i="13"/>
  <c r="I1354" i="13"/>
  <c r="D1354" i="13"/>
  <c r="C1354" i="13"/>
  <c r="AT1353" i="13"/>
  <c r="AS1353" i="13"/>
  <c r="R1353" i="13"/>
  <c r="I1353" i="13"/>
  <c r="D1353" i="13"/>
  <c r="C1353" i="13"/>
  <c r="AX1353" i="13" s="1"/>
  <c r="AV1352" i="13"/>
  <c r="AT1352" i="13"/>
  <c r="AS1352" i="13"/>
  <c r="R1352" i="13"/>
  <c r="I1352" i="13"/>
  <c r="D1352" i="13"/>
  <c r="C1352" i="13"/>
  <c r="AT1351" i="13"/>
  <c r="AS1351" i="13"/>
  <c r="R1351" i="13"/>
  <c r="I1351" i="13"/>
  <c r="D1351" i="13"/>
  <c r="C1351" i="13"/>
  <c r="AT1350" i="13"/>
  <c r="AS1350" i="13"/>
  <c r="R1350" i="13"/>
  <c r="I1350" i="13"/>
  <c r="D1350" i="13"/>
  <c r="C1350" i="13"/>
  <c r="AT1349" i="13"/>
  <c r="AS1349" i="13"/>
  <c r="R1349" i="13"/>
  <c r="I1349" i="13"/>
  <c r="D1349" i="13"/>
  <c r="C1349" i="13"/>
  <c r="AT1348" i="13"/>
  <c r="AS1348" i="13"/>
  <c r="R1348" i="13"/>
  <c r="I1348" i="13"/>
  <c r="D1348" i="13"/>
  <c r="C1348" i="13"/>
  <c r="AT1347" i="13"/>
  <c r="AS1347" i="13"/>
  <c r="R1347" i="13"/>
  <c r="I1347" i="13"/>
  <c r="D1347" i="13"/>
  <c r="C1347" i="13"/>
  <c r="AT1346" i="13"/>
  <c r="AS1346" i="13"/>
  <c r="R1346" i="13"/>
  <c r="I1346" i="13"/>
  <c r="D1346" i="13"/>
  <c r="C1346" i="13"/>
  <c r="AT1345" i="13"/>
  <c r="AS1345" i="13"/>
  <c r="R1345" i="13"/>
  <c r="I1345" i="13"/>
  <c r="D1345" i="13"/>
  <c r="C1345" i="13"/>
  <c r="AT1344" i="13"/>
  <c r="AS1344" i="13"/>
  <c r="R1344" i="13"/>
  <c r="I1344" i="13"/>
  <c r="D1344" i="13"/>
  <c r="C1344" i="13"/>
  <c r="AT1343" i="13"/>
  <c r="AS1343" i="13"/>
  <c r="R1343" i="13"/>
  <c r="I1343" i="13"/>
  <c r="D1343" i="13"/>
  <c r="C1343" i="13"/>
  <c r="AT1342" i="13"/>
  <c r="AS1342" i="13"/>
  <c r="R1342" i="13"/>
  <c r="I1342" i="13"/>
  <c r="D1342" i="13"/>
  <c r="C1342" i="13"/>
  <c r="AT1341" i="13"/>
  <c r="AS1341" i="13"/>
  <c r="R1341" i="13"/>
  <c r="I1341" i="13"/>
  <c r="D1341" i="13"/>
  <c r="C1341" i="13"/>
  <c r="AT1340" i="13"/>
  <c r="AS1340" i="13"/>
  <c r="R1340" i="13"/>
  <c r="I1340" i="13"/>
  <c r="D1340" i="13"/>
  <c r="C1340" i="13"/>
  <c r="AT1339" i="13"/>
  <c r="AS1339" i="13"/>
  <c r="R1339" i="13"/>
  <c r="I1339" i="13"/>
  <c r="D1339" i="13"/>
  <c r="C1339" i="13"/>
  <c r="AT1338" i="13"/>
  <c r="AS1338" i="13"/>
  <c r="R1338" i="13"/>
  <c r="I1338" i="13"/>
  <c r="D1338" i="13"/>
  <c r="C1338" i="13"/>
  <c r="AT1337" i="13"/>
  <c r="AS1337" i="13"/>
  <c r="R1337" i="13"/>
  <c r="I1337" i="13"/>
  <c r="D1337" i="13"/>
  <c r="C1337" i="13"/>
  <c r="AT1336" i="13"/>
  <c r="AS1336" i="13"/>
  <c r="R1336" i="13"/>
  <c r="I1336" i="13"/>
  <c r="D1336" i="13"/>
  <c r="C1336" i="13"/>
  <c r="AT1335" i="13"/>
  <c r="AS1335" i="13"/>
  <c r="R1335" i="13"/>
  <c r="I1335" i="13"/>
  <c r="D1335" i="13"/>
  <c r="C1335" i="13"/>
  <c r="AT1334" i="13"/>
  <c r="AS1334" i="13"/>
  <c r="R1334" i="13"/>
  <c r="I1334" i="13"/>
  <c r="D1334" i="13"/>
  <c r="C1334" i="13"/>
  <c r="AT1333" i="13"/>
  <c r="AS1333" i="13"/>
  <c r="R1333" i="13"/>
  <c r="I1333" i="13"/>
  <c r="D1333" i="13"/>
  <c r="C1333" i="13"/>
  <c r="AT1332" i="13"/>
  <c r="AS1332" i="13"/>
  <c r="R1332" i="13"/>
  <c r="I1332" i="13"/>
  <c r="D1332" i="13"/>
  <c r="C1332" i="13"/>
  <c r="AT1331" i="13"/>
  <c r="AS1331" i="13"/>
  <c r="R1331" i="13"/>
  <c r="I1331" i="13"/>
  <c r="D1331" i="13"/>
  <c r="C1331" i="13"/>
  <c r="AT1330" i="13"/>
  <c r="AS1330" i="13"/>
  <c r="R1330" i="13"/>
  <c r="I1330" i="13"/>
  <c r="D1330" i="13"/>
  <c r="C1330" i="13"/>
  <c r="AT1329" i="13"/>
  <c r="AS1329" i="13"/>
  <c r="R1329" i="13"/>
  <c r="I1329" i="13"/>
  <c r="D1329" i="13"/>
  <c r="C1329" i="13"/>
  <c r="AT1328" i="13"/>
  <c r="AS1328" i="13"/>
  <c r="R1328" i="13"/>
  <c r="I1328" i="13"/>
  <c r="D1328" i="13"/>
  <c r="C1328" i="13"/>
  <c r="AT1327" i="13"/>
  <c r="AS1327" i="13"/>
  <c r="R1327" i="13"/>
  <c r="I1327" i="13"/>
  <c r="D1327" i="13"/>
  <c r="C1327" i="13"/>
  <c r="AT1326" i="13"/>
  <c r="AS1326" i="13"/>
  <c r="R1326" i="13"/>
  <c r="I1326" i="13"/>
  <c r="D1326" i="13"/>
  <c r="C1326" i="13"/>
  <c r="AT1325" i="13"/>
  <c r="AS1325" i="13"/>
  <c r="R1325" i="13"/>
  <c r="I1325" i="13"/>
  <c r="D1325" i="13"/>
  <c r="C1325" i="13"/>
  <c r="AT1324" i="13"/>
  <c r="AS1324" i="13"/>
  <c r="R1324" i="13"/>
  <c r="I1324" i="13"/>
  <c r="D1324" i="13"/>
  <c r="C1324" i="13"/>
  <c r="AT1323" i="13"/>
  <c r="AS1323" i="13"/>
  <c r="R1323" i="13"/>
  <c r="I1323" i="13"/>
  <c r="D1323" i="13"/>
  <c r="C1323" i="13"/>
  <c r="AT1322" i="13"/>
  <c r="AS1322" i="13"/>
  <c r="R1322" i="13"/>
  <c r="I1322" i="13"/>
  <c r="D1322" i="13"/>
  <c r="C1322" i="13"/>
  <c r="AT1321" i="13"/>
  <c r="AS1321" i="13"/>
  <c r="R1321" i="13"/>
  <c r="I1321" i="13"/>
  <c r="D1321" i="13"/>
  <c r="C1321" i="13"/>
  <c r="AT1320" i="13"/>
  <c r="AS1320" i="13"/>
  <c r="R1320" i="13"/>
  <c r="I1320" i="13"/>
  <c r="D1320" i="13"/>
  <c r="C1320" i="13"/>
  <c r="AT1319" i="13"/>
  <c r="AS1319" i="13"/>
  <c r="R1319" i="13"/>
  <c r="I1319" i="13"/>
  <c r="D1319" i="13"/>
  <c r="C1319" i="13"/>
  <c r="AT1318" i="13"/>
  <c r="AS1318" i="13"/>
  <c r="R1318" i="13"/>
  <c r="I1318" i="13"/>
  <c r="D1318" i="13"/>
  <c r="C1318" i="13"/>
  <c r="AT1317" i="13"/>
  <c r="AS1317" i="13"/>
  <c r="R1317" i="13"/>
  <c r="I1317" i="13"/>
  <c r="D1317" i="13"/>
  <c r="C1317" i="13"/>
  <c r="AT1316" i="13"/>
  <c r="AS1316" i="13"/>
  <c r="R1316" i="13"/>
  <c r="I1316" i="13"/>
  <c r="D1316" i="13"/>
  <c r="C1316" i="13"/>
  <c r="AT1315" i="13"/>
  <c r="AS1315" i="13"/>
  <c r="R1315" i="13"/>
  <c r="I1315" i="13"/>
  <c r="D1315" i="13"/>
  <c r="C1315" i="13"/>
  <c r="AT1314" i="13"/>
  <c r="AS1314" i="13"/>
  <c r="R1314" i="13"/>
  <c r="I1314" i="13"/>
  <c r="D1314" i="13"/>
  <c r="C1314" i="13"/>
  <c r="AT1313" i="13"/>
  <c r="AS1313" i="13"/>
  <c r="R1313" i="13"/>
  <c r="I1313" i="13"/>
  <c r="D1313" i="13"/>
  <c r="C1313" i="13"/>
  <c r="AT1312" i="13"/>
  <c r="AS1312" i="13"/>
  <c r="R1312" i="13"/>
  <c r="I1312" i="13"/>
  <c r="D1312" i="13"/>
  <c r="C1312" i="13"/>
  <c r="AT1311" i="13"/>
  <c r="AS1311" i="13"/>
  <c r="R1311" i="13"/>
  <c r="I1311" i="13"/>
  <c r="D1311" i="13"/>
  <c r="C1311" i="13"/>
  <c r="AT1310" i="13"/>
  <c r="AS1310" i="13"/>
  <c r="R1310" i="13"/>
  <c r="I1310" i="13"/>
  <c r="D1310" i="13"/>
  <c r="C1310" i="13"/>
  <c r="AT1309" i="13"/>
  <c r="AS1309" i="13"/>
  <c r="R1309" i="13"/>
  <c r="I1309" i="13"/>
  <c r="D1309" i="13"/>
  <c r="C1309" i="13"/>
  <c r="AT1308" i="13"/>
  <c r="AS1308" i="13"/>
  <c r="R1308" i="13"/>
  <c r="I1308" i="13"/>
  <c r="D1308" i="13"/>
  <c r="C1308" i="13"/>
  <c r="AT1307" i="13"/>
  <c r="AS1307" i="13"/>
  <c r="R1307" i="13"/>
  <c r="I1307" i="13"/>
  <c r="D1307" i="13"/>
  <c r="C1307" i="13"/>
  <c r="AT1306" i="13"/>
  <c r="AS1306" i="13"/>
  <c r="R1306" i="13"/>
  <c r="I1306" i="13"/>
  <c r="D1306" i="13"/>
  <c r="C1306" i="13"/>
  <c r="AT1305" i="13"/>
  <c r="AS1305" i="13"/>
  <c r="R1305" i="13"/>
  <c r="I1305" i="13"/>
  <c r="D1305" i="13"/>
  <c r="C1305" i="13"/>
  <c r="AT1304" i="13"/>
  <c r="AS1304" i="13"/>
  <c r="R1304" i="13"/>
  <c r="I1304" i="13"/>
  <c r="D1304" i="13"/>
  <c r="C1304" i="13"/>
  <c r="AT1303" i="13"/>
  <c r="AS1303" i="13"/>
  <c r="R1303" i="13"/>
  <c r="I1303" i="13"/>
  <c r="D1303" i="13"/>
  <c r="C1303" i="13"/>
  <c r="AT1302" i="13"/>
  <c r="AS1302" i="13"/>
  <c r="R1302" i="13"/>
  <c r="I1302" i="13"/>
  <c r="D1302" i="13"/>
  <c r="C1302" i="13"/>
  <c r="AT1301" i="13"/>
  <c r="AS1301" i="13"/>
  <c r="R1301" i="13"/>
  <c r="I1301" i="13"/>
  <c r="D1301" i="13"/>
  <c r="C1301" i="13"/>
  <c r="AT1300" i="13"/>
  <c r="AS1300" i="13"/>
  <c r="R1300" i="13"/>
  <c r="I1300" i="13"/>
  <c r="D1300" i="13"/>
  <c r="C1300" i="13"/>
  <c r="AT1299" i="13"/>
  <c r="AS1299" i="13"/>
  <c r="R1299" i="13"/>
  <c r="I1299" i="13"/>
  <c r="D1299" i="13"/>
  <c r="C1299" i="13"/>
  <c r="AT1298" i="13"/>
  <c r="AS1298" i="13"/>
  <c r="R1298" i="13"/>
  <c r="I1298" i="13"/>
  <c r="D1298" i="13"/>
  <c r="C1298" i="13"/>
  <c r="AT1297" i="13"/>
  <c r="AS1297" i="13"/>
  <c r="R1297" i="13"/>
  <c r="I1297" i="13"/>
  <c r="D1297" i="13"/>
  <c r="C1297" i="13"/>
  <c r="AT1296" i="13"/>
  <c r="AS1296" i="13"/>
  <c r="R1296" i="13"/>
  <c r="I1296" i="13"/>
  <c r="D1296" i="13"/>
  <c r="C1296" i="13"/>
  <c r="AT1295" i="13"/>
  <c r="AS1295" i="13"/>
  <c r="R1295" i="13"/>
  <c r="I1295" i="13"/>
  <c r="D1295" i="13"/>
  <c r="C1295" i="13"/>
  <c r="AT1294" i="13"/>
  <c r="AS1294" i="13"/>
  <c r="R1294" i="13"/>
  <c r="I1294" i="13"/>
  <c r="D1294" i="13"/>
  <c r="C1294" i="13"/>
  <c r="AT1293" i="13"/>
  <c r="AS1293" i="13"/>
  <c r="R1293" i="13"/>
  <c r="I1293" i="13"/>
  <c r="D1293" i="13"/>
  <c r="C1293" i="13"/>
  <c r="AT1292" i="13"/>
  <c r="AS1292" i="13"/>
  <c r="R1292" i="13"/>
  <c r="I1292" i="13"/>
  <c r="D1292" i="13"/>
  <c r="C1292" i="13"/>
  <c r="AT1291" i="13"/>
  <c r="AS1291" i="13"/>
  <c r="R1291" i="13"/>
  <c r="I1291" i="13"/>
  <c r="D1291" i="13"/>
  <c r="C1291" i="13"/>
  <c r="AT1290" i="13"/>
  <c r="AS1290" i="13"/>
  <c r="R1290" i="13"/>
  <c r="I1290" i="13"/>
  <c r="D1290" i="13"/>
  <c r="C1290" i="13"/>
  <c r="AT1289" i="13"/>
  <c r="AS1289" i="13"/>
  <c r="R1289" i="13"/>
  <c r="I1289" i="13"/>
  <c r="D1289" i="13"/>
  <c r="C1289" i="13"/>
  <c r="AT1288" i="13"/>
  <c r="AS1288" i="13"/>
  <c r="R1288" i="13"/>
  <c r="I1288" i="13"/>
  <c r="D1288" i="13"/>
  <c r="C1288" i="13"/>
  <c r="AT1287" i="13"/>
  <c r="AS1287" i="13"/>
  <c r="R1287" i="13"/>
  <c r="I1287" i="13"/>
  <c r="D1287" i="13"/>
  <c r="C1287" i="13"/>
  <c r="AT1286" i="13"/>
  <c r="AS1286" i="13"/>
  <c r="R1286" i="13"/>
  <c r="I1286" i="13"/>
  <c r="D1286" i="13"/>
  <c r="C1286" i="13"/>
  <c r="AT1285" i="13"/>
  <c r="AS1285" i="13"/>
  <c r="R1285" i="13"/>
  <c r="I1285" i="13"/>
  <c r="D1285" i="13"/>
  <c r="C1285" i="13"/>
  <c r="AT1284" i="13"/>
  <c r="AS1284" i="13"/>
  <c r="R1284" i="13"/>
  <c r="I1284" i="13"/>
  <c r="D1284" i="13"/>
  <c r="C1284" i="13"/>
  <c r="AT1283" i="13"/>
  <c r="AS1283" i="13"/>
  <c r="R1283" i="13"/>
  <c r="I1283" i="13"/>
  <c r="D1283" i="13"/>
  <c r="C1283" i="13"/>
  <c r="AT1282" i="13"/>
  <c r="AS1282" i="13"/>
  <c r="R1282" i="13"/>
  <c r="I1282" i="13"/>
  <c r="D1282" i="13"/>
  <c r="C1282" i="13"/>
  <c r="AT1281" i="13"/>
  <c r="AS1281" i="13"/>
  <c r="R1281" i="13"/>
  <c r="I1281" i="13"/>
  <c r="D1281" i="13"/>
  <c r="C1281" i="13"/>
  <c r="AT1280" i="13"/>
  <c r="AS1280" i="13"/>
  <c r="R1280" i="13"/>
  <c r="I1280" i="13"/>
  <c r="D1280" i="13"/>
  <c r="C1280" i="13"/>
  <c r="AT1279" i="13"/>
  <c r="AS1279" i="13"/>
  <c r="R1279" i="13"/>
  <c r="I1279" i="13"/>
  <c r="D1279" i="13"/>
  <c r="C1279" i="13"/>
  <c r="AT1278" i="13"/>
  <c r="AS1278" i="13"/>
  <c r="R1278" i="13"/>
  <c r="I1278" i="13"/>
  <c r="D1278" i="13"/>
  <c r="C1278" i="13"/>
  <c r="AT1277" i="13"/>
  <c r="AS1277" i="13"/>
  <c r="R1277" i="13"/>
  <c r="I1277" i="13"/>
  <c r="D1277" i="13"/>
  <c r="C1277" i="13"/>
  <c r="AT1276" i="13"/>
  <c r="AS1276" i="13"/>
  <c r="R1276" i="13"/>
  <c r="I1276" i="13"/>
  <c r="D1276" i="13"/>
  <c r="C1276" i="13"/>
  <c r="AT1275" i="13"/>
  <c r="AS1275" i="13"/>
  <c r="R1275" i="13"/>
  <c r="I1275" i="13"/>
  <c r="D1275" i="13"/>
  <c r="C1275" i="13"/>
  <c r="AT1274" i="13"/>
  <c r="AS1274" i="13"/>
  <c r="R1274" i="13"/>
  <c r="I1274" i="13"/>
  <c r="D1274" i="13"/>
  <c r="C1274" i="13"/>
  <c r="AT1273" i="13"/>
  <c r="AS1273" i="13"/>
  <c r="R1273" i="13"/>
  <c r="I1273" i="13"/>
  <c r="D1273" i="13"/>
  <c r="C1273" i="13"/>
  <c r="AT1272" i="13"/>
  <c r="AS1272" i="13"/>
  <c r="R1272" i="13"/>
  <c r="I1272" i="13"/>
  <c r="D1272" i="13"/>
  <c r="C1272" i="13"/>
  <c r="AT1271" i="13"/>
  <c r="AS1271" i="13"/>
  <c r="R1271" i="13"/>
  <c r="I1271" i="13"/>
  <c r="D1271" i="13"/>
  <c r="C1271" i="13"/>
  <c r="AT1270" i="13"/>
  <c r="AS1270" i="13"/>
  <c r="R1270" i="13"/>
  <c r="I1270" i="13"/>
  <c r="D1270" i="13"/>
  <c r="C1270" i="13"/>
  <c r="AT1269" i="13"/>
  <c r="AS1269" i="13"/>
  <c r="R1269" i="13"/>
  <c r="I1269" i="13"/>
  <c r="D1269" i="13"/>
  <c r="C1269" i="13"/>
  <c r="AT1268" i="13"/>
  <c r="AS1268" i="13"/>
  <c r="R1268" i="13"/>
  <c r="I1268" i="13"/>
  <c r="D1268" i="13"/>
  <c r="C1268" i="13"/>
  <c r="AT1267" i="13"/>
  <c r="AS1267" i="13"/>
  <c r="R1267" i="13"/>
  <c r="I1267" i="13"/>
  <c r="D1267" i="13"/>
  <c r="C1267" i="13"/>
  <c r="AT1266" i="13"/>
  <c r="AS1266" i="13"/>
  <c r="R1266" i="13"/>
  <c r="I1266" i="13"/>
  <c r="D1266" i="13"/>
  <c r="C1266" i="13"/>
  <c r="AT1265" i="13"/>
  <c r="AS1265" i="13"/>
  <c r="R1265" i="13"/>
  <c r="I1265" i="13"/>
  <c r="D1265" i="13"/>
  <c r="C1265" i="13"/>
  <c r="AT1264" i="13"/>
  <c r="AS1264" i="13"/>
  <c r="R1264" i="13"/>
  <c r="I1264" i="13"/>
  <c r="D1264" i="13"/>
  <c r="C1264" i="13"/>
  <c r="AT1263" i="13"/>
  <c r="AS1263" i="13"/>
  <c r="R1263" i="13"/>
  <c r="I1263" i="13"/>
  <c r="D1263" i="13"/>
  <c r="C1263" i="13"/>
  <c r="AT1262" i="13"/>
  <c r="AS1262" i="13"/>
  <c r="R1262" i="13"/>
  <c r="I1262" i="13"/>
  <c r="D1262" i="13"/>
  <c r="C1262" i="13"/>
  <c r="AT1261" i="13"/>
  <c r="AS1261" i="13"/>
  <c r="R1261" i="13"/>
  <c r="I1261" i="13"/>
  <c r="D1261" i="13"/>
  <c r="C1261" i="13"/>
  <c r="AT1260" i="13"/>
  <c r="AS1260" i="13"/>
  <c r="R1260" i="13"/>
  <c r="I1260" i="13"/>
  <c r="D1260" i="13"/>
  <c r="C1260" i="13"/>
  <c r="AT1259" i="13"/>
  <c r="AS1259" i="13"/>
  <c r="R1259" i="13"/>
  <c r="I1259" i="13"/>
  <c r="D1259" i="13"/>
  <c r="C1259" i="13"/>
  <c r="AT1258" i="13"/>
  <c r="AS1258" i="13"/>
  <c r="R1258" i="13"/>
  <c r="I1258" i="13"/>
  <c r="D1258" i="13"/>
  <c r="C1258" i="13"/>
  <c r="AT1257" i="13"/>
  <c r="AS1257" i="13"/>
  <c r="R1257" i="13"/>
  <c r="I1257" i="13"/>
  <c r="D1257" i="13"/>
  <c r="C1257" i="13"/>
  <c r="AT1256" i="13"/>
  <c r="AS1256" i="13"/>
  <c r="R1256" i="13"/>
  <c r="I1256" i="13"/>
  <c r="D1256" i="13"/>
  <c r="C1256" i="13"/>
  <c r="AT1255" i="13"/>
  <c r="AS1255" i="13"/>
  <c r="R1255" i="13"/>
  <c r="I1255" i="13"/>
  <c r="D1255" i="13"/>
  <c r="C1255" i="13"/>
  <c r="AT1254" i="13"/>
  <c r="AS1254" i="13"/>
  <c r="R1254" i="13"/>
  <c r="I1254" i="13"/>
  <c r="D1254" i="13"/>
  <c r="C1254" i="13"/>
  <c r="AT1253" i="13"/>
  <c r="AS1253" i="13"/>
  <c r="R1253" i="13"/>
  <c r="I1253" i="13"/>
  <c r="D1253" i="13"/>
  <c r="C1253" i="13"/>
  <c r="AT1252" i="13"/>
  <c r="AS1252" i="13"/>
  <c r="R1252" i="13"/>
  <c r="I1252" i="13"/>
  <c r="D1252" i="13"/>
  <c r="C1252" i="13"/>
  <c r="AT1251" i="13"/>
  <c r="AS1251" i="13"/>
  <c r="R1251" i="13"/>
  <c r="I1251" i="13"/>
  <c r="D1251" i="13"/>
  <c r="C1251" i="13"/>
  <c r="AT1250" i="13"/>
  <c r="AS1250" i="13"/>
  <c r="R1250" i="13"/>
  <c r="I1250" i="13"/>
  <c r="D1250" i="13"/>
  <c r="C1250" i="13"/>
  <c r="AT1249" i="13"/>
  <c r="AS1249" i="13"/>
  <c r="R1249" i="13"/>
  <c r="I1249" i="13"/>
  <c r="D1249" i="13"/>
  <c r="C1249" i="13"/>
  <c r="AT1248" i="13"/>
  <c r="AS1248" i="13"/>
  <c r="R1248" i="13"/>
  <c r="I1248" i="13"/>
  <c r="D1248" i="13"/>
  <c r="C1248" i="13"/>
  <c r="AT1247" i="13"/>
  <c r="AS1247" i="13"/>
  <c r="R1247" i="13"/>
  <c r="I1247" i="13"/>
  <c r="D1247" i="13"/>
  <c r="C1247" i="13"/>
  <c r="AT1246" i="13"/>
  <c r="AS1246" i="13"/>
  <c r="R1246" i="13"/>
  <c r="I1246" i="13"/>
  <c r="D1246" i="13"/>
  <c r="C1246" i="13"/>
  <c r="AT1245" i="13"/>
  <c r="AS1245" i="13"/>
  <c r="R1245" i="13"/>
  <c r="I1245" i="13"/>
  <c r="D1245" i="13"/>
  <c r="C1245" i="13"/>
  <c r="AT1244" i="13"/>
  <c r="AS1244" i="13"/>
  <c r="R1244" i="13"/>
  <c r="I1244" i="13"/>
  <c r="D1244" i="13"/>
  <c r="C1244" i="13"/>
  <c r="AT1243" i="13"/>
  <c r="AS1243" i="13"/>
  <c r="R1243" i="13"/>
  <c r="I1243" i="13"/>
  <c r="D1243" i="13"/>
  <c r="C1243" i="13"/>
  <c r="AT1242" i="13"/>
  <c r="AS1242" i="13"/>
  <c r="R1242" i="13"/>
  <c r="I1242" i="13"/>
  <c r="D1242" i="13"/>
  <c r="C1242" i="13"/>
  <c r="AT1241" i="13"/>
  <c r="AS1241" i="13"/>
  <c r="R1241" i="13"/>
  <c r="I1241" i="13"/>
  <c r="D1241" i="13"/>
  <c r="C1241" i="13"/>
  <c r="AT1240" i="13"/>
  <c r="AS1240" i="13"/>
  <c r="R1240" i="13"/>
  <c r="I1240" i="13"/>
  <c r="D1240" i="13"/>
  <c r="C1240" i="13"/>
  <c r="AT1239" i="13"/>
  <c r="AS1239" i="13"/>
  <c r="R1239" i="13"/>
  <c r="I1239" i="13"/>
  <c r="D1239" i="13"/>
  <c r="C1239" i="13"/>
  <c r="AT1238" i="13"/>
  <c r="AS1238" i="13"/>
  <c r="R1238" i="13"/>
  <c r="I1238" i="13"/>
  <c r="D1238" i="13"/>
  <c r="C1238" i="13"/>
  <c r="AT1237" i="13"/>
  <c r="AS1237" i="13"/>
  <c r="R1237" i="13"/>
  <c r="I1237" i="13"/>
  <c r="D1237" i="13"/>
  <c r="C1237" i="13"/>
  <c r="AT1236" i="13"/>
  <c r="AS1236" i="13"/>
  <c r="R1236" i="13"/>
  <c r="I1236" i="13"/>
  <c r="D1236" i="13"/>
  <c r="C1236" i="13"/>
  <c r="AT1235" i="13"/>
  <c r="AS1235" i="13"/>
  <c r="R1235" i="13"/>
  <c r="I1235" i="13"/>
  <c r="D1235" i="13"/>
  <c r="C1235" i="13"/>
  <c r="AT1234" i="13"/>
  <c r="AS1234" i="13"/>
  <c r="R1234" i="13"/>
  <c r="I1234" i="13"/>
  <c r="D1234" i="13"/>
  <c r="C1234" i="13"/>
  <c r="AT1233" i="13"/>
  <c r="AS1233" i="13"/>
  <c r="R1233" i="13"/>
  <c r="I1233" i="13"/>
  <c r="D1233" i="13"/>
  <c r="C1233" i="13"/>
  <c r="AT1232" i="13"/>
  <c r="AS1232" i="13"/>
  <c r="R1232" i="13"/>
  <c r="I1232" i="13"/>
  <c r="D1232" i="13"/>
  <c r="C1232" i="13"/>
  <c r="AT1231" i="13"/>
  <c r="AS1231" i="13"/>
  <c r="R1231" i="13"/>
  <c r="I1231" i="13"/>
  <c r="D1231" i="13"/>
  <c r="C1231" i="13"/>
  <c r="AT1230" i="13"/>
  <c r="AS1230" i="13"/>
  <c r="R1230" i="13"/>
  <c r="I1230" i="13"/>
  <c r="D1230" i="13"/>
  <c r="C1230" i="13"/>
  <c r="AT1229" i="13"/>
  <c r="AS1229" i="13"/>
  <c r="R1229" i="13"/>
  <c r="I1229" i="13"/>
  <c r="D1229" i="13"/>
  <c r="C1229" i="13"/>
  <c r="AT1228" i="13"/>
  <c r="AS1228" i="13"/>
  <c r="R1228" i="13"/>
  <c r="I1228" i="13"/>
  <c r="D1228" i="13"/>
  <c r="C1228" i="13"/>
  <c r="AT1227" i="13"/>
  <c r="AS1227" i="13"/>
  <c r="R1227" i="13"/>
  <c r="I1227" i="13"/>
  <c r="D1227" i="13"/>
  <c r="C1227" i="13"/>
  <c r="AT1226" i="13"/>
  <c r="AS1226" i="13"/>
  <c r="R1226" i="13"/>
  <c r="I1226" i="13"/>
  <c r="D1226" i="13"/>
  <c r="C1226" i="13"/>
  <c r="AT1225" i="13"/>
  <c r="AS1225" i="13"/>
  <c r="R1225" i="13"/>
  <c r="I1225" i="13"/>
  <c r="D1225" i="13"/>
  <c r="C1225" i="13"/>
  <c r="AT1224" i="13"/>
  <c r="AS1224" i="13"/>
  <c r="R1224" i="13"/>
  <c r="I1224" i="13"/>
  <c r="D1224" i="13"/>
  <c r="C1224" i="13"/>
  <c r="AT1223" i="13"/>
  <c r="AS1223" i="13"/>
  <c r="R1223" i="13"/>
  <c r="I1223" i="13"/>
  <c r="D1223" i="13"/>
  <c r="C1223" i="13"/>
  <c r="AT1222" i="13"/>
  <c r="AS1222" i="13"/>
  <c r="R1222" i="13"/>
  <c r="I1222" i="13"/>
  <c r="D1222" i="13"/>
  <c r="C1222" i="13"/>
  <c r="AT1221" i="13"/>
  <c r="AS1221" i="13"/>
  <c r="R1221" i="13"/>
  <c r="I1221" i="13"/>
  <c r="D1221" i="13"/>
  <c r="C1221" i="13"/>
  <c r="AT1220" i="13"/>
  <c r="AS1220" i="13"/>
  <c r="R1220" i="13"/>
  <c r="I1220" i="13"/>
  <c r="D1220" i="13"/>
  <c r="C1220" i="13"/>
  <c r="AT1219" i="13"/>
  <c r="AS1219" i="13"/>
  <c r="R1219" i="13"/>
  <c r="I1219" i="13"/>
  <c r="D1219" i="13"/>
  <c r="C1219" i="13"/>
  <c r="AT1218" i="13"/>
  <c r="AS1218" i="13"/>
  <c r="R1218" i="13"/>
  <c r="I1218" i="13"/>
  <c r="D1218" i="13"/>
  <c r="C1218" i="13"/>
  <c r="AT1217" i="13"/>
  <c r="AS1217" i="13"/>
  <c r="R1217" i="13"/>
  <c r="I1217" i="13"/>
  <c r="D1217" i="13"/>
  <c r="C1217" i="13"/>
  <c r="AT1216" i="13"/>
  <c r="AS1216" i="13"/>
  <c r="R1216" i="13"/>
  <c r="I1216" i="13"/>
  <c r="D1216" i="13"/>
  <c r="C1216" i="13"/>
  <c r="AT1215" i="13"/>
  <c r="AS1215" i="13"/>
  <c r="R1215" i="13"/>
  <c r="I1215" i="13"/>
  <c r="D1215" i="13"/>
  <c r="C1215" i="13"/>
  <c r="AT1214" i="13"/>
  <c r="AS1214" i="13"/>
  <c r="R1214" i="13"/>
  <c r="I1214" i="13"/>
  <c r="D1214" i="13"/>
  <c r="C1214" i="13"/>
  <c r="AT1213" i="13"/>
  <c r="AS1213" i="13"/>
  <c r="R1213" i="13"/>
  <c r="I1213" i="13"/>
  <c r="D1213" i="13"/>
  <c r="C1213" i="13"/>
  <c r="AT1212" i="13"/>
  <c r="AS1212" i="13"/>
  <c r="R1212" i="13"/>
  <c r="I1212" i="13"/>
  <c r="D1212" i="13"/>
  <c r="C1212" i="13"/>
  <c r="AT1211" i="13"/>
  <c r="AS1211" i="13"/>
  <c r="R1211" i="13"/>
  <c r="I1211" i="13"/>
  <c r="D1211" i="13"/>
  <c r="C1211" i="13"/>
  <c r="AT1210" i="13"/>
  <c r="AS1210" i="13"/>
  <c r="R1210" i="13"/>
  <c r="I1210" i="13"/>
  <c r="D1210" i="13"/>
  <c r="C1210" i="13"/>
  <c r="AT1209" i="13"/>
  <c r="AS1209" i="13"/>
  <c r="R1209" i="13"/>
  <c r="I1209" i="13"/>
  <c r="D1209" i="13"/>
  <c r="C1209" i="13"/>
  <c r="AT1208" i="13"/>
  <c r="AS1208" i="13"/>
  <c r="R1208" i="13"/>
  <c r="I1208" i="13"/>
  <c r="D1208" i="13"/>
  <c r="C1208" i="13"/>
  <c r="AT1207" i="13"/>
  <c r="AS1207" i="13"/>
  <c r="R1207" i="13"/>
  <c r="I1207" i="13"/>
  <c r="D1207" i="13"/>
  <c r="C1207" i="13"/>
  <c r="AT1206" i="13"/>
  <c r="AS1206" i="13"/>
  <c r="R1206" i="13"/>
  <c r="I1206" i="13"/>
  <c r="D1206" i="13"/>
  <c r="C1206" i="13"/>
  <c r="AT1205" i="13"/>
  <c r="AS1205" i="13"/>
  <c r="R1205" i="13"/>
  <c r="I1205" i="13"/>
  <c r="D1205" i="13"/>
  <c r="C1205" i="13"/>
  <c r="AT1204" i="13"/>
  <c r="AS1204" i="13"/>
  <c r="R1204" i="13"/>
  <c r="I1204" i="13"/>
  <c r="D1204" i="13"/>
  <c r="C1204" i="13"/>
  <c r="AT1203" i="13"/>
  <c r="AS1203" i="13"/>
  <c r="R1203" i="13"/>
  <c r="I1203" i="13"/>
  <c r="D1203" i="13"/>
  <c r="C1203" i="13"/>
  <c r="AT1202" i="13"/>
  <c r="AS1202" i="13"/>
  <c r="R1202" i="13"/>
  <c r="I1202" i="13"/>
  <c r="D1202" i="13"/>
  <c r="C1202" i="13"/>
  <c r="AT1201" i="13"/>
  <c r="AS1201" i="13"/>
  <c r="R1201" i="13"/>
  <c r="I1201" i="13"/>
  <c r="D1201" i="13"/>
  <c r="C1201" i="13"/>
  <c r="AT1200" i="13"/>
  <c r="AS1200" i="13"/>
  <c r="R1200" i="13"/>
  <c r="I1200" i="13"/>
  <c r="D1200" i="13"/>
  <c r="C1200" i="13"/>
  <c r="AT1199" i="13"/>
  <c r="AS1199" i="13"/>
  <c r="R1199" i="13"/>
  <c r="I1199" i="13"/>
  <c r="D1199" i="13"/>
  <c r="C1199" i="13"/>
  <c r="AT1198" i="13"/>
  <c r="AS1198" i="13"/>
  <c r="R1198" i="13"/>
  <c r="I1198" i="13"/>
  <c r="D1198" i="13"/>
  <c r="C1198" i="13"/>
  <c r="AT1197" i="13"/>
  <c r="AS1197" i="13"/>
  <c r="R1197" i="13"/>
  <c r="I1197" i="13"/>
  <c r="D1197" i="13"/>
  <c r="C1197" i="13"/>
  <c r="AT1196" i="13"/>
  <c r="AS1196" i="13"/>
  <c r="R1196" i="13"/>
  <c r="I1196" i="13"/>
  <c r="D1196" i="13"/>
  <c r="C1196" i="13"/>
  <c r="AT1195" i="13"/>
  <c r="AS1195" i="13"/>
  <c r="R1195" i="13"/>
  <c r="I1195" i="13"/>
  <c r="D1195" i="13"/>
  <c r="C1195" i="13"/>
  <c r="AT1194" i="13"/>
  <c r="AS1194" i="13"/>
  <c r="R1194" i="13"/>
  <c r="I1194" i="13"/>
  <c r="D1194" i="13"/>
  <c r="C1194" i="13"/>
  <c r="AT1193" i="13"/>
  <c r="AS1193" i="13"/>
  <c r="R1193" i="13"/>
  <c r="I1193" i="13"/>
  <c r="D1193" i="13"/>
  <c r="C1193" i="13"/>
  <c r="AT1192" i="13"/>
  <c r="AS1192" i="13"/>
  <c r="R1192" i="13"/>
  <c r="I1192" i="13"/>
  <c r="D1192" i="13"/>
  <c r="C1192" i="13"/>
  <c r="AT1191" i="13"/>
  <c r="AS1191" i="13"/>
  <c r="R1191" i="13"/>
  <c r="I1191" i="13"/>
  <c r="D1191" i="13"/>
  <c r="C1191" i="13"/>
  <c r="AT1190" i="13"/>
  <c r="AS1190" i="13"/>
  <c r="R1190" i="13"/>
  <c r="I1190" i="13"/>
  <c r="D1190" i="13"/>
  <c r="C1190" i="13"/>
  <c r="AT1189" i="13"/>
  <c r="AS1189" i="13"/>
  <c r="R1189" i="13"/>
  <c r="I1189" i="13"/>
  <c r="D1189" i="13"/>
  <c r="C1189" i="13"/>
  <c r="AT1188" i="13"/>
  <c r="AS1188" i="13"/>
  <c r="R1188" i="13"/>
  <c r="I1188" i="13"/>
  <c r="D1188" i="13"/>
  <c r="C1188" i="13"/>
  <c r="AT1187" i="13"/>
  <c r="AS1187" i="13"/>
  <c r="R1187" i="13"/>
  <c r="I1187" i="13"/>
  <c r="D1187" i="13"/>
  <c r="C1187" i="13"/>
  <c r="AT1186" i="13"/>
  <c r="AS1186" i="13"/>
  <c r="R1186" i="13"/>
  <c r="I1186" i="13"/>
  <c r="D1186" i="13"/>
  <c r="C1186" i="13"/>
  <c r="AT1185" i="13"/>
  <c r="AS1185" i="13"/>
  <c r="R1185" i="13"/>
  <c r="I1185" i="13"/>
  <c r="D1185" i="13"/>
  <c r="C1185" i="13"/>
  <c r="AT1184" i="13"/>
  <c r="AS1184" i="13"/>
  <c r="R1184" i="13"/>
  <c r="I1184" i="13"/>
  <c r="D1184" i="13"/>
  <c r="C1184" i="13"/>
  <c r="AT1183" i="13"/>
  <c r="AS1183" i="13"/>
  <c r="R1183" i="13"/>
  <c r="I1183" i="13"/>
  <c r="D1183" i="13"/>
  <c r="C1183" i="13"/>
  <c r="AT1182" i="13"/>
  <c r="AS1182" i="13"/>
  <c r="R1182" i="13"/>
  <c r="I1182" i="13"/>
  <c r="D1182" i="13"/>
  <c r="C1182" i="13"/>
  <c r="AT1181" i="13"/>
  <c r="AS1181" i="13"/>
  <c r="R1181" i="13"/>
  <c r="I1181" i="13"/>
  <c r="D1181" i="13"/>
  <c r="C1181" i="13"/>
  <c r="AT1180" i="13"/>
  <c r="AS1180" i="13"/>
  <c r="R1180" i="13"/>
  <c r="I1180" i="13"/>
  <c r="D1180" i="13"/>
  <c r="C1180" i="13"/>
  <c r="AT1179" i="13"/>
  <c r="AS1179" i="13"/>
  <c r="R1179" i="13"/>
  <c r="I1179" i="13"/>
  <c r="D1179" i="13"/>
  <c r="C1179" i="13"/>
  <c r="AT1178" i="13"/>
  <c r="AS1178" i="13"/>
  <c r="R1178" i="13"/>
  <c r="I1178" i="13"/>
  <c r="D1178" i="13"/>
  <c r="C1178" i="13"/>
  <c r="AT1177" i="13"/>
  <c r="AS1177" i="13"/>
  <c r="R1177" i="13"/>
  <c r="I1177" i="13"/>
  <c r="D1177" i="13"/>
  <c r="C1177" i="13"/>
  <c r="AT1176" i="13"/>
  <c r="AS1176" i="13"/>
  <c r="R1176" i="13"/>
  <c r="I1176" i="13"/>
  <c r="D1176" i="13"/>
  <c r="C1176" i="13"/>
  <c r="AT1175" i="13"/>
  <c r="AS1175" i="13"/>
  <c r="R1175" i="13"/>
  <c r="I1175" i="13"/>
  <c r="D1175" i="13"/>
  <c r="C1175" i="13"/>
  <c r="AT1174" i="13"/>
  <c r="AS1174" i="13"/>
  <c r="R1174" i="13"/>
  <c r="I1174" i="13"/>
  <c r="D1174" i="13"/>
  <c r="C1174" i="13"/>
  <c r="AT1173" i="13"/>
  <c r="AS1173" i="13"/>
  <c r="R1173" i="13"/>
  <c r="I1173" i="13"/>
  <c r="D1173" i="13"/>
  <c r="C1173" i="13"/>
  <c r="AT1172" i="13"/>
  <c r="AS1172" i="13"/>
  <c r="R1172" i="13"/>
  <c r="I1172" i="13"/>
  <c r="D1172" i="13"/>
  <c r="C1172" i="13"/>
  <c r="AT1171" i="13"/>
  <c r="AS1171" i="13"/>
  <c r="R1171" i="13"/>
  <c r="I1171" i="13"/>
  <c r="D1171" i="13"/>
  <c r="C1171" i="13"/>
  <c r="AT1170" i="13"/>
  <c r="AS1170" i="13"/>
  <c r="R1170" i="13"/>
  <c r="I1170" i="13"/>
  <c r="D1170" i="13"/>
  <c r="C1170" i="13"/>
  <c r="AT1169" i="13"/>
  <c r="AS1169" i="13"/>
  <c r="R1169" i="13"/>
  <c r="I1169" i="13"/>
  <c r="D1169" i="13"/>
  <c r="C1169" i="13"/>
  <c r="AT1168" i="13"/>
  <c r="AS1168" i="13"/>
  <c r="R1168" i="13"/>
  <c r="I1168" i="13"/>
  <c r="D1168" i="13"/>
  <c r="C1168" i="13"/>
  <c r="AT1167" i="13"/>
  <c r="AS1167" i="13"/>
  <c r="R1167" i="13"/>
  <c r="I1167" i="13"/>
  <c r="D1167" i="13"/>
  <c r="C1167" i="13"/>
  <c r="AT1166" i="13"/>
  <c r="AS1166" i="13"/>
  <c r="R1166" i="13"/>
  <c r="I1166" i="13"/>
  <c r="D1166" i="13"/>
  <c r="C1166" i="13"/>
  <c r="AT1165" i="13"/>
  <c r="AS1165" i="13"/>
  <c r="R1165" i="13"/>
  <c r="I1165" i="13"/>
  <c r="D1165" i="13"/>
  <c r="C1165" i="13"/>
  <c r="AT1164" i="13"/>
  <c r="AS1164" i="13"/>
  <c r="R1164" i="13"/>
  <c r="I1164" i="13"/>
  <c r="D1164" i="13"/>
  <c r="C1164" i="13"/>
  <c r="AT1163" i="13"/>
  <c r="AS1163" i="13"/>
  <c r="R1163" i="13"/>
  <c r="I1163" i="13"/>
  <c r="D1163" i="13"/>
  <c r="C1163" i="13"/>
  <c r="AT1162" i="13"/>
  <c r="AS1162" i="13"/>
  <c r="R1162" i="13"/>
  <c r="I1162" i="13"/>
  <c r="D1162" i="13"/>
  <c r="C1162" i="13"/>
  <c r="AT1161" i="13"/>
  <c r="AS1161" i="13"/>
  <c r="R1161" i="13"/>
  <c r="I1161" i="13"/>
  <c r="D1161" i="13"/>
  <c r="C1161" i="13"/>
  <c r="AT1160" i="13"/>
  <c r="AS1160" i="13"/>
  <c r="R1160" i="13"/>
  <c r="I1160" i="13"/>
  <c r="D1160" i="13"/>
  <c r="C1160" i="13"/>
  <c r="AT1159" i="13"/>
  <c r="AS1159" i="13"/>
  <c r="R1159" i="13"/>
  <c r="I1159" i="13"/>
  <c r="D1159" i="13"/>
  <c r="C1159" i="13"/>
  <c r="AT1158" i="13"/>
  <c r="AS1158" i="13"/>
  <c r="R1158" i="13"/>
  <c r="I1158" i="13"/>
  <c r="D1158" i="13"/>
  <c r="C1158" i="13"/>
  <c r="AT1157" i="13"/>
  <c r="AS1157" i="13"/>
  <c r="R1157" i="13"/>
  <c r="I1157" i="13"/>
  <c r="D1157" i="13"/>
  <c r="C1157" i="13"/>
  <c r="AT1156" i="13"/>
  <c r="AS1156" i="13"/>
  <c r="R1156" i="13"/>
  <c r="I1156" i="13"/>
  <c r="D1156" i="13"/>
  <c r="C1156" i="13"/>
  <c r="AT1155" i="13"/>
  <c r="AS1155" i="13"/>
  <c r="R1155" i="13"/>
  <c r="I1155" i="13"/>
  <c r="D1155" i="13"/>
  <c r="C1155" i="13"/>
  <c r="AT1154" i="13"/>
  <c r="AS1154" i="13"/>
  <c r="R1154" i="13"/>
  <c r="I1154" i="13"/>
  <c r="D1154" i="13"/>
  <c r="C1154" i="13"/>
  <c r="AT1153" i="13"/>
  <c r="AS1153" i="13"/>
  <c r="R1153" i="13"/>
  <c r="I1153" i="13"/>
  <c r="D1153" i="13"/>
  <c r="C1153" i="13"/>
  <c r="AT1152" i="13"/>
  <c r="AS1152" i="13"/>
  <c r="R1152" i="13"/>
  <c r="I1152" i="13"/>
  <c r="D1152" i="13"/>
  <c r="C1152" i="13"/>
  <c r="AT1151" i="13"/>
  <c r="AS1151" i="13"/>
  <c r="R1151" i="13"/>
  <c r="I1151" i="13"/>
  <c r="D1151" i="13"/>
  <c r="C1151" i="13"/>
  <c r="AT1150" i="13"/>
  <c r="AS1150" i="13"/>
  <c r="R1150" i="13"/>
  <c r="I1150" i="13"/>
  <c r="D1150" i="13"/>
  <c r="C1150" i="13"/>
  <c r="AT1149" i="13"/>
  <c r="AS1149" i="13"/>
  <c r="R1149" i="13"/>
  <c r="I1149" i="13"/>
  <c r="D1149" i="13"/>
  <c r="C1149" i="13"/>
  <c r="AT1148" i="13"/>
  <c r="AS1148" i="13"/>
  <c r="R1148" i="13"/>
  <c r="I1148" i="13"/>
  <c r="D1148" i="13"/>
  <c r="C1148" i="13"/>
  <c r="AT1147" i="13"/>
  <c r="AS1147" i="13"/>
  <c r="R1147" i="13"/>
  <c r="I1147" i="13"/>
  <c r="D1147" i="13"/>
  <c r="C1147" i="13"/>
  <c r="AT1146" i="13"/>
  <c r="AS1146" i="13"/>
  <c r="R1146" i="13"/>
  <c r="I1146" i="13"/>
  <c r="D1146" i="13"/>
  <c r="C1146" i="13"/>
  <c r="AT1145" i="13"/>
  <c r="AS1145" i="13"/>
  <c r="R1145" i="13"/>
  <c r="I1145" i="13"/>
  <c r="D1145" i="13"/>
  <c r="C1145" i="13"/>
  <c r="AT1144" i="13"/>
  <c r="AS1144" i="13"/>
  <c r="R1144" i="13"/>
  <c r="I1144" i="13"/>
  <c r="D1144" i="13"/>
  <c r="C1144" i="13"/>
  <c r="AT1143" i="13"/>
  <c r="AS1143" i="13"/>
  <c r="R1143" i="13"/>
  <c r="I1143" i="13"/>
  <c r="D1143" i="13"/>
  <c r="C1143" i="13"/>
  <c r="AT1142" i="13"/>
  <c r="AS1142" i="13"/>
  <c r="R1142" i="13"/>
  <c r="I1142" i="13"/>
  <c r="D1142" i="13"/>
  <c r="C1142" i="13"/>
  <c r="AT1141" i="13"/>
  <c r="AS1141" i="13"/>
  <c r="R1141" i="13"/>
  <c r="I1141" i="13"/>
  <c r="D1141" i="13"/>
  <c r="C1141" i="13"/>
  <c r="AT1140" i="13"/>
  <c r="AS1140" i="13"/>
  <c r="R1140" i="13"/>
  <c r="I1140" i="13"/>
  <c r="D1140" i="13"/>
  <c r="C1140" i="13"/>
  <c r="AT1139" i="13"/>
  <c r="AS1139" i="13"/>
  <c r="R1139" i="13"/>
  <c r="I1139" i="13"/>
  <c r="D1139" i="13"/>
  <c r="C1139" i="13"/>
  <c r="AT1138" i="13"/>
  <c r="AS1138" i="13"/>
  <c r="R1138" i="13"/>
  <c r="I1138" i="13"/>
  <c r="D1138" i="13"/>
  <c r="C1138" i="13"/>
  <c r="AT1137" i="13"/>
  <c r="AS1137" i="13"/>
  <c r="R1137" i="13"/>
  <c r="I1137" i="13"/>
  <c r="D1137" i="13"/>
  <c r="C1137" i="13"/>
  <c r="AT1136" i="13"/>
  <c r="AS1136" i="13"/>
  <c r="R1136" i="13"/>
  <c r="I1136" i="13"/>
  <c r="D1136" i="13"/>
  <c r="C1136" i="13"/>
  <c r="AT1135" i="13"/>
  <c r="AS1135" i="13"/>
  <c r="R1135" i="13"/>
  <c r="I1135" i="13"/>
  <c r="D1135" i="13"/>
  <c r="C1135" i="13"/>
  <c r="AT1134" i="13"/>
  <c r="AS1134" i="13"/>
  <c r="R1134" i="13"/>
  <c r="I1134" i="13"/>
  <c r="D1134" i="13"/>
  <c r="C1134" i="13"/>
  <c r="AT1133" i="13"/>
  <c r="AS1133" i="13"/>
  <c r="R1133" i="13"/>
  <c r="I1133" i="13"/>
  <c r="D1133" i="13"/>
  <c r="C1133" i="13"/>
  <c r="AT1132" i="13"/>
  <c r="AS1132" i="13"/>
  <c r="R1132" i="13"/>
  <c r="I1132" i="13"/>
  <c r="D1132" i="13"/>
  <c r="C1132" i="13"/>
  <c r="AT1131" i="13"/>
  <c r="AS1131" i="13"/>
  <c r="R1131" i="13"/>
  <c r="I1131" i="13"/>
  <c r="D1131" i="13"/>
  <c r="C1131" i="13"/>
  <c r="AT1130" i="13"/>
  <c r="AS1130" i="13"/>
  <c r="R1130" i="13"/>
  <c r="I1130" i="13"/>
  <c r="D1130" i="13"/>
  <c r="C1130" i="13"/>
  <c r="AT1129" i="13"/>
  <c r="AS1129" i="13"/>
  <c r="R1129" i="13"/>
  <c r="I1129" i="13"/>
  <c r="D1129" i="13"/>
  <c r="C1129" i="13"/>
  <c r="AT1128" i="13"/>
  <c r="AS1128" i="13"/>
  <c r="R1128" i="13"/>
  <c r="I1128" i="13"/>
  <c r="D1128" i="13"/>
  <c r="C1128" i="13"/>
  <c r="AT1127" i="13"/>
  <c r="AS1127" i="13"/>
  <c r="R1127" i="13"/>
  <c r="I1127" i="13"/>
  <c r="D1127" i="13"/>
  <c r="C1127" i="13"/>
  <c r="AT1126" i="13"/>
  <c r="AS1126" i="13"/>
  <c r="R1126" i="13"/>
  <c r="I1126" i="13"/>
  <c r="D1126" i="13"/>
  <c r="C1126" i="13"/>
  <c r="AT1125" i="13"/>
  <c r="AS1125" i="13"/>
  <c r="R1125" i="13"/>
  <c r="I1125" i="13"/>
  <c r="D1125" i="13"/>
  <c r="C1125" i="13"/>
  <c r="AT1124" i="13"/>
  <c r="AS1124" i="13"/>
  <c r="R1124" i="13"/>
  <c r="I1124" i="13"/>
  <c r="D1124" i="13"/>
  <c r="C1124" i="13"/>
  <c r="AT1123" i="13"/>
  <c r="AS1123" i="13"/>
  <c r="R1123" i="13"/>
  <c r="I1123" i="13"/>
  <c r="D1123" i="13"/>
  <c r="C1123" i="13"/>
  <c r="AT1122" i="13"/>
  <c r="AS1122" i="13"/>
  <c r="R1122" i="13"/>
  <c r="I1122" i="13"/>
  <c r="D1122" i="13"/>
  <c r="C1122" i="13"/>
  <c r="AT1121" i="13"/>
  <c r="AS1121" i="13"/>
  <c r="R1121" i="13"/>
  <c r="I1121" i="13"/>
  <c r="D1121" i="13"/>
  <c r="C1121" i="13"/>
  <c r="AT1120" i="13"/>
  <c r="AS1120" i="13"/>
  <c r="R1120" i="13"/>
  <c r="I1120" i="13"/>
  <c r="D1120" i="13"/>
  <c r="C1120" i="13"/>
  <c r="AT1119" i="13"/>
  <c r="AS1119" i="13"/>
  <c r="R1119" i="13"/>
  <c r="I1119" i="13"/>
  <c r="D1119" i="13"/>
  <c r="C1119" i="13"/>
  <c r="AT1118" i="13"/>
  <c r="AS1118" i="13"/>
  <c r="R1118" i="13"/>
  <c r="I1118" i="13"/>
  <c r="D1118" i="13"/>
  <c r="C1118" i="13"/>
  <c r="AT1117" i="13"/>
  <c r="AS1117" i="13"/>
  <c r="R1117" i="13"/>
  <c r="I1117" i="13"/>
  <c r="D1117" i="13"/>
  <c r="C1117" i="13"/>
  <c r="AT1116" i="13"/>
  <c r="AS1116" i="13"/>
  <c r="R1116" i="13"/>
  <c r="I1116" i="13"/>
  <c r="D1116" i="13"/>
  <c r="C1116" i="13"/>
  <c r="AT1115" i="13"/>
  <c r="AS1115" i="13"/>
  <c r="R1115" i="13"/>
  <c r="I1115" i="13"/>
  <c r="D1115" i="13"/>
  <c r="C1115" i="13"/>
  <c r="AT1114" i="13"/>
  <c r="AS1114" i="13"/>
  <c r="R1114" i="13"/>
  <c r="I1114" i="13"/>
  <c r="D1114" i="13"/>
  <c r="C1114" i="13"/>
  <c r="AT1113" i="13"/>
  <c r="AS1113" i="13"/>
  <c r="R1113" i="13"/>
  <c r="I1113" i="13"/>
  <c r="D1113" i="13"/>
  <c r="C1113" i="13"/>
  <c r="AT1112" i="13"/>
  <c r="AS1112" i="13"/>
  <c r="R1112" i="13"/>
  <c r="I1112" i="13"/>
  <c r="D1112" i="13"/>
  <c r="C1112" i="13"/>
  <c r="AT1111" i="13"/>
  <c r="AS1111" i="13"/>
  <c r="R1111" i="13"/>
  <c r="I1111" i="13"/>
  <c r="D1111" i="13"/>
  <c r="C1111" i="13"/>
  <c r="AT1110" i="13"/>
  <c r="AS1110" i="13"/>
  <c r="R1110" i="13"/>
  <c r="I1110" i="13"/>
  <c r="D1110" i="13"/>
  <c r="C1110" i="13"/>
  <c r="AT1109" i="13"/>
  <c r="AS1109" i="13"/>
  <c r="R1109" i="13"/>
  <c r="I1109" i="13"/>
  <c r="D1109" i="13"/>
  <c r="C1109" i="13"/>
  <c r="AT1108" i="13"/>
  <c r="AS1108" i="13"/>
  <c r="R1108" i="13"/>
  <c r="I1108" i="13"/>
  <c r="D1108" i="13"/>
  <c r="C1108" i="13"/>
  <c r="AT1107" i="13"/>
  <c r="AS1107" i="13"/>
  <c r="R1107" i="13"/>
  <c r="I1107" i="13"/>
  <c r="D1107" i="13"/>
  <c r="C1107" i="13"/>
  <c r="AT1106" i="13"/>
  <c r="AS1106" i="13"/>
  <c r="R1106" i="13"/>
  <c r="I1106" i="13"/>
  <c r="D1106" i="13"/>
  <c r="C1106" i="13"/>
  <c r="AT1105" i="13"/>
  <c r="AS1105" i="13"/>
  <c r="R1105" i="13"/>
  <c r="I1105" i="13"/>
  <c r="D1105" i="13"/>
  <c r="C1105" i="13"/>
  <c r="AT1104" i="13"/>
  <c r="AS1104" i="13"/>
  <c r="R1104" i="13"/>
  <c r="I1104" i="13"/>
  <c r="D1104" i="13"/>
  <c r="C1104" i="13"/>
  <c r="AT1103" i="13"/>
  <c r="AS1103" i="13"/>
  <c r="R1103" i="13"/>
  <c r="I1103" i="13"/>
  <c r="D1103" i="13"/>
  <c r="C1103" i="13"/>
  <c r="AT1102" i="13"/>
  <c r="AS1102" i="13"/>
  <c r="R1102" i="13"/>
  <c r="I1102" i="13"/>
  <c r="D1102" i="13"/>
  <c r="C1102" i="13"/>
  <c r="AT1101" i="13"/>
  <c r="AS1101" i="13"/>
  <c r="R1101" i="13"/>
  <c r="I1101" i="13"/>
  <c r="D1101" i="13"/>
  <c r="C1101" i="13"/>
  <c r="AT1100" i="13"/>
  <c r="AS1100" i="13"/>
  <c r="R1100" i="13"/>
  <c r="I1100" i="13"/>
  <c r="D1100" i="13"/>
  <c r="C1100" i="13"/>
  <c r="AT1099" i="13"/>
  <c r="AS1099" i="13"/>
  <c r="R1099" i="13"/>
  <c r="I1099" i="13"/>
  <c r="D1099" i="13"/>
  <c r="C1099" i="13"/>
  <c r="AT1098" i="13"/>
  <c r="AS1098" i="13"/>
  <c r="R1098" i="13"/>
  <c r="I1098" i="13"/>
  <c r="D1098" i="13"/>
  <c r="C1098" i="13"/>
  <c r="AT1097" i="13"/>
  <c r="AS1097" i="13"/>
  <c r="R1097" i="13"/>
  <c r="I1097" i="13"/>
  <c r="D1097" i="13"/>
  <c r="C1097" i="13"/>
  <c r="AT1096" i="13"/>
  <c r="AS1096" i="13"/>
  <c r="R1096" i="13"/>
  <c r="I1096" i="13"/>
  <c r="D1096" i="13"/>
  <c r="C1096" i="13"/>
  <c r="AT1095" i="13"/>
  <c r="AS1095" i="13"/>
  <c r="R1095" i="13"/>
  <c r="I1095" i="13"/>
  <c r="D1095" i="13"/>
  <c r="C1095" i="13"/>
  <c r="AT1094" i="13"/>
  <c r="AS1094" i="13"/>
  <c r="R1094" i="13"/>
  <c r="I1094" i="13"/>
  <c r="D1094" i="13"/>
  <c r="C1094" i="13"/>
  <c r="AT1093" i="13"/>
  <c r="AS1093" i="13"/>
  <c r="R1093" i="13"/>
  <c r="I1093" i="13"/>
  <c r="D1093" i="13"/>
  <c r="C1093" i="13"/>
  <c r="AT1092" i="13"/>
  <c r="AS1092" i="13"/>
  <c r="R1092" i="13"/>
  <c r="I1092" i="13"/>
  <c r="D1092" i="13"/>
  <c r="C1092" i="13"/>
  <c r="AT1091" i="13"/>
  <c r="AS1091" i="13"/>
  <c r="R1091" i="13"/>
  <c r="I1091" i="13"/>
  <c r="D1091" i="13"/>
  <c r="C1091" i="13"/>
  <c r="AT1090" i="13"/>
  <c r="AS1090" i="13"/>
  <c r="R1090" i="13"/>
  <c r="I1090" i="13"/>
  <c r="D1090" i="13"/>
  <c r="C1090" i="13"/>
  <c r="AT1089" i="13"/>
  <c r="AS1089" i="13"/>
  <c r="R1089" i="13"/>
  <c r="I1089" i="13"/>
  <c r="D1089" i="13"/>
  <c r="C1089" i="13"/>
  <c r="AT1088" i="13"/>
  <c r="AS1088" i="13"/>
  <c r="R1088" i="13"/>
  <c r="I1088" i="13"/>
  <c r="D1088" i="13"/>
  <c r="C1088" i="13"/>
  <c r="AT1087" i="13"/>
  <c r="AS1087" i="13"/>
  <c r="R1087" i="13"/>
  <c r="I1087" i="13"/>
  <c r="D1087" i="13"/>
  <c r="C1087" i="13"/>
  <c r="AT1086" i="13"/>
  <c r="AS1086" i="13"/>
  <c r="R1086" i="13"/>
  <c r="I1086" i="13"/>
  <c r="D1086" i="13"/>
  <c r="C1086" i="13"/>
  <c r="AT1085" i="13"/>
  <c r="AS1085" i="13"/>
  <c r="R1085" i="13"/>
  <c r="I1085" i="13"/>
  <c r="D1085" i="13"/>
  <c r="C1085" i="13"/>
  <c r="AT1084" i="13"/>
  <c r="AS1084" i="13"/>
  <c r="R1084" i="13"/>
  <c r="I1084" i="13"/>
  <c r="D1084" i="13"/>
  <c r="C1084" i="13"/>
  <c r="AT1083" i="13"/>
  <c r="AS1083" i="13"/>
  <c r="R1083" i="13"/>
  <c r="I1083" i="13"/>
  <c r="D1083" i="13"/>
  <c r="C1083" i="13"/>
  <c r="AT1082" i="13"/>
  <c r="AS1082" i="13"/>
  <c r="R1082" i="13"/>
  <c r="I1082" i="13"/>
  <c r="D1082" i="13"/>
  <c r="C1082" i="13"/>
  <c r="AT1081" i="13"/>
  <c r="AS1081" i="13"/>
  <c r="R1081" i="13"/>
  <c r="I1081" i="13"/>
  <c r="D1081" i="13"/>
  <c r="C1081" i="13"/>
  <c r="AT1080" i="13"/>
  <c r="AS1080" i="13"/>
  <c r="R1080" i="13"/>
  <c r="I1080" i="13"/>
  <c r="D1080" i="13"/>
  <c r="C1080" i="13"/>
  <c r="AT1079" i="13"/>
  <c r="AS1079" i="13"/>
  <c r="R1079" i="13"/>
  <c r="I1079" i="13"/>
  <c r="D1079" i="13"/>
  <c r="C1079" i="13"/>
  <c r="AT1078" i="13"/>
  <c r="AS1078" i="13"/>
  <c r="R1078" i="13"/>
  <c r="I1078" i="13"/>
  <c r="D1078" i="13"/>
  <c r="C1078" i="13"/>
  <c r="AT1077" i="13"/>
  <c r="AS1077" i="13"/>
  <c r="R1077" i="13"/>
  <c r="I1077" i="13"/>
  <c r="D1077" i="13"/>
  <c r="C1077" i="13"/>
  <c r="AT1076" i="13"/>
  <c r="AS1076" i="13"/>
  <c r="R1076" i="13"/>
  <c r="I1076" i="13"/>
  <c r="D1076" i="13"/>
  <c r="C1076" i="13"/>
  <c r="AT1075" i="13"/>
  <c r="AS1075" i="13"/>
  <c r="R1075" i="13"/>
  <c r="I1075" i="13"/>
  <c r="D1075" i="13"/>
  <c r="C1075" i="13"/>
  <c r="AT1074" i="13"/>
  <c r="AS1074" i="13"/>
  <c r="R1074" i="13"/>
  <c r="I1074" i="13"/>
  <c r="D1074" i="13"/>
  <c r="C1074" i="13"/>
  <c r="AT1073" i="13"/>
  <c r="AS1073" i="13"/>
  <c r="R1073" i="13"/>
  <c r="I1073" i="13"/>
  <c r="D1073" i="13"/>
  <c r="C1073" i="13"/>
  <c r="AT1072" i="13"/>
  <c r="AS1072" i="13"/>
  <c r="R1072" i="13"/>
  <c r="I1072" i="13"/>
  <c r="D1072" i="13"/>
  <c r="C1072" i="13"/>
  <c r="AT1071" i="13"/>
  <c r="AS1071" i="13"/>
  <c r="R1071" i="13"/>
  <c r="I1071" i="13"/>
  <c r="D1071" i="13"/>
  <c r="C1071" i="13"/>
  <c r="AT1070" i="13"/>
  <c r="AS1070" i="13"/>
  <c r="R1070" i="13"/>
  <c r="I1070" i="13"/>
  <c r="D1070" i="13"/>
  <c r="C1070" i="13"/>
  <c r="AT1069" i="13"/>
  <c r="AS1069" i="13"/>
  <c r="R1069" i="13"/>
  <c r="I1069" i="13"/>
  <c r="D1069" i="13"/>
  <c r="C1069" i="13"/>
  <c r="AT1068" i="13"/>
  <c r="AS1068" i="13"/>
  <c r="R1068" i="13"/>
  <c r="I1068" i="13"/>
  <c r="D1068" i="13"/>
  <c r="C1068" i="13"/>
  <c r="AT1067" i="13"/>
  <c r="AS1067" i="13"/>
  <c r="R1067" i="13"/>
  <c r="I1067" i="13"/>
  <c r="D1067" i="13"/>
  <c r="C1067" i="13"/>
  <c r="AT1066" i="13"/>
  <c r="AS1066" i="13"/>
  <c r="R1066" i="13"/>
  <c r="I1066" i="13"/>
  <c r="D1066" i="13"/>
  <c r="C1066" i="13"/>
  <c r="AT1065" i="13"/>
  <c r="AS1065" i="13"/>
  <c r="R1065" i="13"/>
  <c r="I1065" i="13"/>
  <c r="D1065" i="13"/>
  <c r="C1065" i="13"/>
  <c r="AT1064" i="13"/>
  <c r="AS1064" i="13"/>
  <c r="R1064" i="13"/>
  <c r="I1064" i="13"/>
  <c r="D1064" i="13"/>
  <c r="C1064" i="13"/>
  <c r="AT1063" i="13"/>
  <c r="AS1063" i="13"/>
  <c r="R1063" i="13"/>
  <c r="I1063" i="13"/>
  <c r="D1063" i="13"/>
  <c r="C1063" i="13"/>
  <c r="AT1062" i="13"/>
  <c r="AS1062" i="13"/>
  <c r="R1062" i="13"/>
  <c r="I1062" i="13"/>
  <c r="D1062" i="13"/>
  <c r="C1062" i="13"/>
  <c r="AT1061" i="13"/>
  <c r="AS1061" i="13"/>
  <c r="R1061" i="13"/>
  <c r="I1061" i="13"/>
  <c r="D1061" i="13"/>
  <c r="C1061" i="13"/>
  <c r="AT1060" i="13"/>
  <c r="AS1060" i="13"/>
  <c r="R1060" i="13"/>
  <c r="I1060" i="13"/>
  <c r="D1060" i="13"/>
  <c r="C1060" i="13"/>
  <c r="AT1059" i="13"/>
  <c r="AS1059" i="13"/>
  <c r="R1059" i="13"/>
  <c r="I1059" i="13"/>
  <c r="D1059" i="13"/>
  <c r="C1059" i="13"/>
  <c r="AT1058" i="13"/>
  <c r="AS1058" i="13"/>
  <c r="R1058" i="13"/>
  <c r="I1058" i="13"/>
  <c r="D1058" i="13"/>
  <c r="C1058" i="13"/>
  <c r="AT1057" i="13"/>
  <c r="AS1057" i="13"/>
  <c r="R1057" i="13"/>
  <c r="I1057" i="13"/>
  <c r="D1057" i="13"/>
  <c r="C1057" i="13"/>
  <c r="AT1056" i="13"/>
  <c r="AS1056" i="13"/>
  <c r="R1056" i="13"/>
  <c r="I1056" i="13"/>
  <c r="D1056" i="13"/>
  <c r="C1056" i="13"/>
  <c r="AT1055" i="13"/>
  <c r="AS1055" i="13"/>
  <c r="R1055" i="13"/>
  <c r="I1055" i="13"/>
  <c r="D1055" i="13"/>
  <c r="C1055" i="13"/>
  <c r="AT1054" i="13"/>
  <c r="AS1054" i="13"/>
  <c r="R1054" i="13"/>
  <c r="I1054" i="13"/>
  <c r="D1054" i="13"/>
  <c r="C1054" i="13"/>
  <c r="AT1053" i="13"/>
  <c r="AS1053" i="13"/>
  <c r="R1053" i="13"/>
  <c r="I1053" i="13"/>
  <c r="D1053" i="13"/>
  <c r="C1053" i="13"/>
  <c r="AT1052" i="13"/>
  <c r="AS1052" i="13"/>
  <c r="R1052" i="13"/>
  <c r="I1052" i="13"/>
  <c r="D1052" i="13"/>
  <c r="C1052" i="13"/>
  <c r="AT1051" i="13"/>
  <c r="AS1051" i="13"/>
  <c r="R1051" i="13"/>
  <c r="I1051" i="13"/>
  <c r="D1051" i="13"/>
  <c r="C1051" i="13"/>
  <c r="AT1050" i="13"/>
  <c r="AS1050" i="13"/>
  <c r="R1050" i="13"/>
  <c r="I1050" i="13"/>
  <c r="D1050" i="13"/>
  <c r="C1050" i="13"/>
  <c r="AT1049" i="13"/>
  <c r="AS1049" i="13"/>
  <c r="R1049" i="13"/>
  <c r="I1049" i="13"/>
  <c r="D1049" i="13"/>
  <c r="C1049" i="13"/>
  <c r="AT1048" i="13"/>
  <c r="AS1048" i="13"/>
  <c r="R1048" i="13"/>
  <c r="I1048" i="13"/>
  <c r="D1048" i="13"/>
  <c r="C1048" i="13"/>
  <c r="AT1047" i="13"/>
  <c r="AS1047" i="13"/>
  <c r="R1047" i="13"/>
  <c r="I1047" i="13"/>
  <c r="D1047" i="13"/>
  <c r="C1047" i="13"/>
  <c r="AT1046" i="13"/>
  <c r="AS1046" i="13"/>
  <c r="R1046" i="13"/>
  <c r="I1046" i="13"/>
  <c r="D1046" i="13"/>
  <c r="C1046" i="13"/>
  <c r="AT1045" i="13"/>
  <c r="AS1045" i="13"/>
  <c r="R1045" i="13"/>
  <c r="I1045" i="13"/>
  <c r="D1045" i="13"/>
  <c r="C1045" i="13"/>
  <c r="AT1044" i="13"/>
  <c r="AS1044" i="13"/>
  <c r="R1044" i="13"/>
  <c r="I1044" i="13"/>
  <c r="D1044" i="13"/>
  <c r="C1044" i="13"/>
  <c r="AT1043" i="13"/>
  <c r="AS1043" i="13"/>
  <c r="R1043" i="13"/>
  <c r="I1043" i="13"/>
  <c r="D1043" i="13"/>
  <c r="C1043" i="13"/>
  <c r="AT1042" i="13"/>
  <c r="AS1042" i="13"/>
  <c r="R1042" i="13"/>
  <c r="I1042" i="13"/>
  <c r="D1042" i="13"/>
  <c r="C1042" i="13"/>
  <c r="AT1041" i="13"/>
  <c r="AS1041" i="13"/>
  <c r="R1041" i="13"/>
  <c r="I1041" i="13"/>
  <c r="D1041" i="13"/>
  <c r="C1041" i="13"/>
  <c r="AT1040" i="13"/>
  <c r="AS1040" i="13"/>
  <c r="R1040" i="13"/>
  <c r="I1040" i="13"/>
  <c r="D1040" i="13"/>
  <c r="C1040" i="13"/>
  <c r="AT1039" i="13"/>
  <c r="AS1039" i="13"/>
  <c r="R1039" i="13"/>
  <c r="I1039" i="13"/>
  <c r="D1039" i="13"/>
  <c r="C1039" i="13"/>
  <c r="AT1038" i="13"/>
  <c r="AS1038" i="13"/>
  <c r="R1038" i="13"/>
  <c r="I1038" i="13"/>
  <c r="D1038" i="13"/>
  <c r="C1038" i="13"/>
  <c r="AT1037" i="13"/>
  <c r="AS1037" i="13"/>
  <c r="R1037" i="13"/>
  <c r="I1037" i="13"/>
  <c r="D1037" i="13"/>
  <c r="C1037" i="13"/>
  <c r="AT1036" i="13"/>
  <c r="AS1036" i="13"/>
  <c r="R1036" i="13"/>
  <c r="I1036" i="13"/>
  <c r="D1036" i="13"/>
  <c r="C1036" i="13"/>
  <c r="AT1035" i="13"/>
  <c r="AS1035" i="13"/>
  <c r="R1035" i="13"/>
  <c r="I1035" i="13"/>
  <c r="D1035" i="13"/>
  <c r="C1035" i="13"/>
  <c r="AT1034" i="13"/>
  <c r="AS1034" i="13"/>
  <c r="R1034" i="13"/>
  <c r="I1034" i="13"/>
  <c r="D1034" i="13"/>
  <c r="C1034" i="13"/>
  <c r="AT1033" i="13"/>
  <c r="AS1033" i="13"/>
  <c r="R1033" i="13"/>
  <c r="I1033" i="13"/>
  <c r="D1033" i="13"/>
  <c r="C1033" i="13"/>
  <c r="AT1032" i="13"/>
  <c r="AS1032" i="13"/>
  <c r="R1032" i="13"/>
  <c r="I1032" i="13"/>
  <c r="D1032" i="13"/>
  <c r="C1032" i="13"/>
  <c r="AT1031" i="13"/>
  <c r="AS1031" i="13"/>
  <c r="R1031" i="13"/>
  <c r="I1031" i="13"/>
  <c r="D1031" i="13"/>
  <c r="C1031" i="13"/>
  <c r="AT1030" i="13"/>
  <c r="AS1030" i="13"/>
  <c r="R1030" i="13"/>
  <c r="I1030" i="13"/>
  <c r="D1030" i="13"/>
  <c r="C1030" i="13"/>
  <c r="AT1029" i="13"/>
  <c r="AS1029" i="13"/>
  <c r="R1029" i="13"/>
  <c r="I1029" i="13"/>
  <c r="D1029" i="13"/>
  <c r="C1029" i="13"/>
  <c r="AT1028" i="13"/>
  <c r="AS1028" i="13"/>
  <c r="R1028" i="13"/>
  <c r="I1028" i="13"/>
  <c r="D1028" i="13"/>
  <c r="C1028" i="13"/>
  <c r="AT1027" i="13"/>
  <c r="AS1027" i="13"/>
  <c r="R1027" i="13"/>
  <c r="I1027" i="13"/>
  <c r="D1027" i="13"/>
  <c r="C1027" i="13"/>
  <c r="AT1026" i="13"/>
  <c r="AS1026" i="13"/>
  <c r="R1026" i="13"/>
  <c r="I1026" i="13"/>
  <c r="D1026" i="13"/>
  <c r="C1026" i="13"/>
  <c r="AT1025" i="13"/>
  <c r="AS1025" i="13"/>
  <c r="R1025" i="13"/>
  <c r="I1025" i="13"/>
  <c r="D1025" i="13"/>
  <c r="C1025" i="13"/>
  <c r="AT1024" i="13"/>
  <c r="AS1024" i="13"/>
  <c r="R1024" i="13"/>
  <c r="I1024" i="13"/>
  <c r="D1024" i="13"/>
  <c r="C1024" i="13"/>
  <c r="AT1023" i="13"/>
  <c r="AS1023" i="13"/>
  <c r="R1023" i="13"/>
  <c r="I1023" i="13"/>
  <c r="D1023" i="13"/>
  <c r="C1023" i="13"/>
  <c r="AT1022" i="13"/>
  <c r="AS1022" i="13"/>
  <c r="R1022" i="13"/>
  <c r="I1022" i="13"/>
  <c r="D1022" i="13"/>
  <c r="C1022" i="13"/>
  <c r="AT1021" i="13"/>
  <c r="AS1021" i="13"/>
  <c r="R1021" i="13"/>
  <c r="I1021" i="13"/>
  <c r="D1021" i="13"/>
  <c r="C1021" i="13"/>
  <c r="AT1020" i="13"/>
  <c r="AS1020" i="13"/>
  <c r="R1020" i="13"/>
  <c r="I1020" i="13"/>
  <c r="D1020" i="13"/>
  <c r="C1020" i="13"/>
  <c r="AT1019" i="13"/>
  <c r="AS1019" i="13"/>
  <c r="R1019" i="13"/>
  <c r="I1019" i="13"/>
  <c r="D1019" i="13"/>
  <c r="C1019" i="13"/>
  <c r="AT1018" i="13"/>
  <c r="AS1018" i="13"/>
  <c r="R1018" i="13"/>
  <c r="I1018" i="13"/>
  <c r="D1018" i="13"/>
  <c r="C1018" i="13"/>
  <c r="AT1017" i="13"/>
  <c r="AS1017" i="13"/>
  <c r="R1017" i="13"/>
  <c r="I1017" i="13"/>
  <c r="D1017" i="13"/>
  <c r="C1017" i="13"/>
  <c r="AT1016" i="13"/>
  <c r="AS1016" i="13"/>
  <c r="R1016" i="13"/>
  <c r="I1016" i="13"/>
  <c r="D1016" i="13"/>
  <c r="C1016" i="13"/>
  <c r="AT1015" i="13"/>
  <c r="AS1015" i="13"/>
  <c r="R1015" i="13"/>
  <c r="I1015" i="13"/>
  <c r="D1015" i="13"/>
  <c r="C1015" i="13"/>
  <c r="AT1014" i="13"/>
  <c r="AS1014" i="13"/>
  <c r="R1014" i="13"/>
  <c r="I1014" i="13"/>
  <c r="D1014" i="13"/>
  <c r="C1014" i="13"/>
  <c r="AT1013" i="13"/>
  <c r="AS1013" i="13"/>
  <c r="R1013" i="13"/>
  <c r="I1013" i="13"/>
  <c r="D1013" i="13"/>
  <c r="C1013" i="13"/>
  <c r="AT1012" i="13"/>
  <c r="AS1012" i="13"/>
  <c r="R1012" i="13"/>
  <c r="I1012" i="13"/>
  <c r="D1012" i="13"/>
  <c r="C1012" i="13"/>
  <c r="AT1011" i="13"/>
  <c r="AS1011" i="13"/>
  <c r="R1011" i="13"/>
  <c r="I1011" i="13"/>
  <c r="D1011" i="13"/>
  <c r="C1011" i="13"/>
  <c r="AT1010" i="13"/>
  <c r="AS1010" i="13"/>
  <c r="R1010" i="13"/>
  <c r="I1010" i="13"/>
  <c r="D1010" i="13"/>
  <c r="C1010" i="13"/>
  <c r="AT1009" i="13"/>
  <c r="AS1009" i="13"/>
  <c r="R1009" i="13"/>
  <c r="I1009" i="13"/>
  <c r="D1009" i="13"/>
  <c r="C1009" i="13"/>
  <c r="AT1008" i="13"/>
  <c r="AS1008" i="13"/>
  <c r="R1008" i="13"/>
  <c r="I1008" i="13"/>
  <c r="D1008" i="13"/>
  <c r="C1008" i="13"/>
  <c r="AT1007" i="13"/>
  <c r="AS1007" i="13"/>
  <c r="R1007" i="13"/>
  <c r="I1007" i="13"/>
  <c r="D1007" i="13"/>
  <c r="C1007" i="13"/>
  <c r="AT1006" i="13"/>
  <c r="AS1006" i="13"/>
  <c r="R1006" i="13"/>
  <c r="I1006" i="13"/>
  <c r="D1006" i="13"/>
  <c r="C1006" i="13"/>
  <c r="AT1005" i="13"/>
  <c r="AS1005" i="13"/>
  <c r="R1005" i="13"/>
  <c r="I1005" i="13"/>
  <c r="D1005" i="13"/>
  <c r="C1005" i="13"/>
  <c r="AT1004" i="13"/>
  <c r="AS1004" i="13"/>
  <c r="R1004" i="13"/>
  <c r="I1004" i="13"/>
  <c r="D1004" i="13"/>
  <c r="C1004" i="13"/>
  <c r="AT1003" i="13"/>
  <c r="AS1003" i="13"/>
  <c r="R1003" i="13"/>
  <c r="I1003" i="13"/>
  <c r="D1003" i="13"/>
  <c r="C1003" i="13"/>
  <c r="AT1002" i="13"/>
  <c r="AS1002" i="13"/>
  <c r="R1002" i="13"/>
  <c r="I1002" i="13"/>
  <c r="D1002" i="13"/>
  <c r="C1002" i="13"/>
  <c r="AT1001" i="13"/>
  <c r="AS1001" i="13"/>
  <c r="R1001" i="13"/>
  <c r="I1001" i="13"/>
  <c r="D1001" i="13"/>
  <c r="C1001" i="13"/>
  <c r="AT1000" i="13"/>
  <c r="AS1000" i="13"/>
  <c r="R1000" i="13"/>
  <c r="I1000" i="13"/>
  <c r="D1000" i="13"/>
  <c r="C1000" i="13"/>
  <c r="AT999" i="13"/>
  <c r="AS999" i="13"/>
  <c r="R999" i="13"/>
  <c r="I999" i="13"/>
  <c r="D999" i="13"/>
  <c r="C999" i="13"/>
  <c r="AT998" i="13"/>
  <c r="AS998" i="13"/>
  <c r="R998" i="13"/>
  <c r="I998" i="13"/>
  <c r="D998" i="13"/>
  <c r="C998" i="13"/>
  <c r="AT997" i="13"/>
  <c r="AS997" i="13"/>
  <c r="R997" i="13"/>
  <c r="I997" i="13"/>
  <c r="D997" i="13"/>
  <c r="C997" i="13"/>
  <c r="AT996" i="13"/>
  <c r="AS996" i="13"/>
  <c r="R996" i="13"/>
  <c r="I996" i="13"/>
  <c r="D996" i="13"/>
  <c r="C996" i="13"/>
  <c r="AT995" i="13"/>
  <c r="AS995" i="13"/>
  <c r="R995" i="13"/>
  <c r="I995" i="13"/>
  <c r="D995" i="13"/>
  <c r="C995" i="13"/>
  <c r="AT994" i="13"/>
  <c r="AS994" i="13"/>
  <c r="R994" i="13"/>
  <c r="I994" i="13"/>
  <c r="D994" i="13"/>
  <c r="C994" i="13"/>
  <c r="AT993" i="13"/>
  <c r="AS993" i="13"/>
  <c r="R993" i="13"/>
  <c r="I993" i="13"/>
  <c r="D993" i="13"/>
  <c r="C993" i="13"/>
  <c r="AT992" i="13"/>
  <c r="AS992" i="13"/>
  <c r="R992" i="13"/>
  <c r="I992" i="13"/>
  <c r="D992" i="13"/>
  <c r="C992" i="13"/>
  <c r="AT991" i="13"/>
  <c r="AS991" i="13"/>
  <c r="R991" i="13"/>
  <c r="I991" i="13"/>
  <c r="D991" i="13"/>
  <c r="C991" i="13"/>
  <c r="AT990" i="13"/>
  <c r="AS990" i="13"/>
  <c r="R990" i="13"/>
  <c r="I990" i="13"/>
  <c r="D990" i="13"/>
  <c r="C990" i="13"/>
  <c r="AT989" i="13"/>
  <c r="AS989" i="13"/>
  <c r="R989" i="13"/>
  <c r="I989" i="13"/>
  <c r="D989" i="13"/>
  <c r="C989" i="13"/>
  <c r="AT988" i="13"/>
  <c r="AS988" i="13"/>
  <c r="R988" i="13"/>
  <c r="I988" i="13"/>
  <c r="D988" i="13"/>
  <c r="C988" i="13"/>
  <c r="AT987" i="13"/>
  <c r="AS987" i="13"/>
  <c r="R987" i="13"/>
  <c r="I987" i="13"/>
  <c r="D987" i="13"/>
  <c r="C987" i="13"/>
  <c r="AT986" i="13"/>
  <c r="AS986" i="13"/>
  <c r="R986" i="13"/>
  <c r="I986" i="13"/>
  <c r="D986" i="13"/>
  <c r="C986" i="13"/>
  <c r="AT985" i="13"/>
  <c r="AS985" i="13"/>
  <c r="R985" i="13"/>
  <c r="I985" i="13"/>
  <c r="D985" i="13"/>
  <c r="C985" i="13"/>
  <c r="AT984" i="13"/>
  <c r="AS984" i="13"/>
  <c r="R984" i="13"/>
  <c r="I984" i="13"/>
  <c r="D984" i="13"/>
  <c r="C984" i="13"/>
  <c r="AT983" i="13"/>
  <c r="AS983" i="13"/>
  <c r="R983" i="13"/>
  <c r="I983" i="13"/>
  <c r="D983" i="13"/>
  <c r="C983" i="13"/>
  <c r="AT982" i="13"/>
  <c r="AS982" i="13"/>
  <c r="AE982" i="13"/>
  <c r="R982" i="13"/>
  <c r="I982" i="13"/>
  <c r="D982" i="13"/>
  <c r="C982" i="13"/>
  <c r="AX982" i="13" s="1"/>
  <c r="AT981" i="13"/>
  <c r="AS981" i="13"/>
  <c r="R981" i="13"/>
  <c r="I981" i="13"/>
  <c r="D981" i="13"/>
  <c r="C981" i="13"/>
  <c r="AT980" i="13"/>
  <c r="AS980" i="13"/>
  <c r="R980" i="13"/>
  <c r="I980" i="13"/>
  <c r="D980" i="13"/>
  <c r="C980" i="13"/>
  <c r="AX980" i="13" s="1"/>
  <c r="AT979" i="13"/>
  <c r="AS979" i="13"/>
  <c r="R979" i="13"/>
  <c r="I979" i="13"/>
  <c r="D979" i="13"/>
  <c r="C979" i="13"/>
  <c r="AT978" i="13"/>
  <c r="AS978" i="13"/>
  <c r="R978" i="13"/>
  <c r="I978" i="13"/>
  <c r="D978" i="13"/>
  <c r="C978" i="13"/>
  <c r="AX978" i="13" s="1"/>
  <c r="AT977" i="13"/>
  <c r="AS977" i="13"/>
  <c r="R977" i="13"/>
  <c r="I977" i="13"/>
  <c r="D977" i="13"/>
  <c r="C977" i="13"/>
  <c r="AT976" i="13"/>
  <c r="AS976" i="13"/>
  <c r="R976" i="13"/>
  <c r="I976" i="13"/>
  <c r="D976" i="13"/>
  <c r="C976" i="13"/>
  <c r="AX976" i="13" s="1"/>
  <c r="AT975" i="13"/>
  <c r="AS975" i="13"/>
  <c r="R975" i="13"/>
  <c r="I975" i="13"/>
  <c r="D975" i="13"/>
  <c r="C975" i="13"/>
  <c r="AT974" i="13"/>
  <c r="AS974" i="13"/>
  <c r="R974" i="13"/>
  <c r="I974" i="13"/>
  <c r="D974" i="13"/>
  <c r="C974" i="13"/>
  <c r="AX974" i="13" s="1"/>
  <c r="AT973" i="13"/>
  <c r="AS973" i="13"/>
  <c r="R973" i="13"/>
  <c r="I973" i="13"/>
  <c r="D973" i="13"/>
  <c r="C973" i="13"/>
  <c r="AT972" i="13"/>
  <c r="AS972" i="13"/>
  <c r="R972" i="13"/>
  <c r="I972" i="13"/>
  <c r="D972" i="13"/>
  <c r="C972" i="13"/>
  <c r="AX972" i="13" s="1"/>
  <c r="AT971" i="13"/>
  <c r="AS971" i="13"/>
  <c r="R971" i="13"/>
  <c r="I971" i="13"/>
  <c r="D971" i="13"/>
  <c r="C971" i="13"/>
  <c r="AT970" i="13"/>
  <c r="AS970" i="13"/>
  <c r="R970" i="13"/>
  <c r="I970" i="13"/>
  <c r="D970" i="13"/>
  <c r="C970" i="13"/>
  <c r="AX970" i="13" s="1"/>
  <c r="AT969" i="13"/>
  <c r="AS969" i="13"/>
  <c r="R969" i="13"/>
  <c r="I969" i="13"/>
  <c r="D969" i="13"/>
  <c r="C969" i="13"/>
  <c r="AT968" i="13"/>
  <c r="AS968" i="13"/>
  <c r="R968" i="13"/>
  <c r="I968" i="13"/>
  <c r="D968" i="13"/>
  <c r="C968" i="13"/>
  <c r="AX968" i="13" s="1"/>
  <c r="AT967" i="13"/>
  <c r="AS967" i="13"/>
  <c r="R967" i="13"/>
  <c r="I967" i="13"/>
  <c r="D967" i="13"/>
  <c r="C967" i="13"/>
  <c r="AT966" i="13"/>
  <c r="AS966" i="13"/>
  <c r="R966" i="13"/>
  <c r="I966" i="13"/>
  <c r="D966" i="13"/>
  <c r="C966" i="13"/>
  <c r="AX966" i="13" s="1"/>
  <c r="AT965" i="13"/>
  <c r="AS965" i="13"/>
  <c r="R965" i="13"/>
  <c r="I965" i="13"/>
  <c r="D965" i="13"/>
  <c r="C965" i="13"/>
  <c r="AT964" i="13"/>
  <c r="AS964" i="13"/>
  <c r="R964" i="13"/>
  <c r="I964" i="13"/>
  <c r="D964" i="13"/>
  <c r="C964" i="13"/>
  <c r="AX964" i="13" s="1"/>
  <c r="AT963" i="13"/>
  <c r="AS963" i="13"/>
  <c r="R963" i="13"/>
  <c r="I963" i="13"/>
  <c r="D963" i="13"/>
  <c r="C963" i="13"/>
  <c r="AT962" i="13"/>
  <c r="AS962" i="13"/>
  <c r="R962" i="13"/>
  <c r="I962" i="13"/>
  <c r="D962" i="13"/>
  <c r="C962" i="13"/>
  <c r="AX962" i="13" s="1"/>
  <c r="AT961" i="13"/>
  <c r="AS961" i="13"/>
  <c r="R961" i="13"/>
  <c r="I961" i="13"/>
  <c r="D961" i="13"/>
  <c r="C961" i="13"/>
  <c r="AT960" i="13"/>
  <c r="AS960" i="13"/>
  <c r="R960" i="13"/>
  <c r="I960" i="13"/>
  <c r="D960" i="13"/>
  <c r="C960" i="13"/>
  <c r="AX960" i="13" s="1"/>
  <c r="AT959" i="13"/>
  <c r="AS959" i="13"/>
  <c r="R959" i="13"/>
  <c r="I959" i="13"/>
  <c r="D959" i="13"/>
  <c r="C959" i="13"/>
  <c r="AT958" i="13"/>
  <c r="AS958" i="13"/>
  <c r="R958" i="13"/>
  <c r="I958" i="13"/>
  <c r="D958" i="13"/>
  <c r="C958" i="13"/>
  <c r="AX958" i="13" s="1"/>
  <c r="AT957" i="13"/>
  <c r="AS957" i="13"/>
  <c r="R957" i="13"/>
  <c r="I957" i="13"/>
  <c r="D957" i="13"/>
  <c r="C957" i="13"/>
  <c r="AT956" i="13"/>
  <c r="AS956" i="13"/>
  <c r="R956" i="13"/>
  <c r="I956" i="13"/>
  <c r="D956" i="13"/>
  <c r="C956" i="13"/>
  <c r="AX956" i="13" s="1"/>
  <c r="AT955" i="13"/>
  <c r="AS955" i="13"/>
  <c r="R955" i="13"/>
  <c r="I955" i="13"/>
  <c r="D955" i="13"/>
  <c r="C955" i="13"/>
  <c r="AT954" i="13"/>
  <c r="AS954" i="13"/>
  <c r="R954" i="13"/>
  <c r="I954" i="13"/>
  <c r="D954" i="13"/>
  <c r="C954" i="13"/>
  <c r="AX954" i="13" s="1"/>
  <c r="AT953" i="13"/>
  <c r="AS953" i="13"/>
  <c r="R953" i="13"/>
  <c r="I953" i="13"/>
  <c r="D953" i="13"/>
  <c r="C953" i="13"/>
  <c r="AT952" i="13"/>
  <c r="AS952" i="13"/>
  <c r="R952" i="13"/>
  <c r="I952" i="13"/>
  <c r="D952" i="13"/>
  <c r="C952" i="13"/>
  <c r="AX952" i="13" s="1"/>
  <c r="AT951" i="13"/>
  <c r="AS951" i="13"/>
  <c r="R951" i="13"/>
  <c r="I951" i="13"/>
  <c r="D951" i="13"/>
  <c r="C951" i="13"/>
  <c r="AT950" i="13"/>
  <c r="AS950" i="13"/>
  <c r="R950" i="13"/>
  <c r="I950" i="13"/>
  <c r="D950" i="13"/>
  <c r="C950" i="13"/>
  <c r="AX950" i="13" s="1"/>
  <c r="AT949" i="13"/>
  <c r="AS949" i="13"/>
  <c r="R949" i="13"/>
  <c r="I949" i="13"/>
  <c r="D949" i="13"/>
  <c r="C949" i="13"/>
  <c r="AT948" i="13"/>
  <c r="AS948" i="13"/>
  <c r="R948" i="13"/>
  <c r="I948" i="13"/>
  <c r="D948" i="13"/>
  <c r="C948" i="13"/>
  <c r="AX948" i="13" s="1"/>
  <c r="AT947" i="13"/>
  <c r="AS947" i="13"/>
  <c r="R947" i="13"/>
  <c r="I947" i="13"/>
  <c r="D947" i="13"/>
  <c r="C947" i="13"/>
  <c r="AT946" i="13"/>
  <c r="AS946" i="13"/>
  <c r="R946" i="13"/>
  <c r="I946" i="13"/>
  <c r="D946" i="13"/>
  <c r="C946" i="13"/>
  <c r="AX946" i="13" s="1"/>
  <c r="AT945" i="13"/>
  <c r="AS945" i="13"/>
  <c r="R945" i="13"/>
  <c r="I945" i="13"/>
  <c r="D945" i="13"/>
  <c r="C945" i="13"/>
  <c r="AT944" i="13"/>
  <c r="AS944" i="13"/>
  <c r="R944" i="13"/>
  <c r="I944" i="13"/>
  <c r="D944" i="13"/>
  <c r="C944" i="13"/>
  <c r="AX944" i="13" s="1"/>
  <c r="AT943" i="13"/>
  <c r="AS943" i="13"/>
  <c r="R943" i="13"/>
  <c r="I943" i="13"/>
  <c r="D943" i="13"/>
  <c r="C943" i="13"/>
  <c r="AT942" i="13"/>
  <c r="AS942" i="13"/>
  <c r="R942" i="13"/>
  <c r="I942" i="13"/>
  <c r="D942" i="13"/>
  <c r="C942" i="13"/>
  <c r="AX942" i="13" s="1"/>
  <c r="AT941" i="13"/>
  <c r="AS941" i="13"/>
  <c r="R941" i="13"/>
  <c r="I941" i="13"/>
  <c r="D941" i="13"/>
  <c r="C941" i="13"/>
  <c r="AT940" i="13"/>
  <c r="AS940" i="13"/>
  <c r="R940" i="13"/>
  <c r="I940" i="13"/>
  <c r="D940" i="13"/>
  <c r="C940" i="13"/>
  <c r="AX940" i="13" s="1"/>
  <c r="AT939" i="13"/>
  <c r="AS939" i="13"/>
  <c r="R939" i="13"/>
  <c r="I939" i="13"/>
  <c r="D939" i="13"/>
  <c r="C939" i="13"/>
  <c r="AT938" i="13"/>
  <c r="AS938" i="13"/>
  <c r="R938" i="13"/>
  <c r="I938" i="13"/>
  <c r="D938" i="13"/>
  <c r="C938" i="13"/>
  <c r="AX938" i="13" s="1"/>
  <c r="AT937" i="13"/>
  <c r="AS937" i="13"/>
  <c r="R937" i="13"/>
  <c r="I937" i="13"/>
  <c r="D937" i="13"/>
  <c r="C937" i="13"/>
  <c r="AT936" i="13"/>
  <c r="AS936" i="13"/>
  <c r="R936" i="13"/>
  <c r="I936" i="13"/>
  <c r="D936" i="13"/>
  <c r="C936" i="13"/>
  <c r="AX936" i="13" s="1"/>
  <c r="AT935" i="13"/>
  <c r="AS935" i="13"/>
  <c r="R935" i="13"/>
  <c r="I935" i="13"/>
  <c r="D935" i="13"/>
  <c r="C935" i="13"/>
  <c r="AT934" i="13"/>
  <c r="AS934" i="13"/>
  <c r="R934" i="13"/>
  <c r="I934" i="13"/>
  <c r="D934" i="13"/>
  <c r="C934" i="13"/>
  <c r="AX934" i="13" s="1"/>
  <c r="AT933" i="13"/>
  <c r="AS933" i="13"/>
  <c r="R933" i="13"/>
  <c r="I933" i="13"/>
  <c r="D933" i="13"/>
  <c r="C933" i="13"/>
  <c r="AT932" i="13"/>
  <c r="AS932" i="13"/>
  <c r="R932" i="13"/>
  <c r="I932" i="13"/>
  <c r="D932" i="13"/>
  <c r="C932" i="13"/>
  <c r="AX932" i="13" s="1"/>
  <c r="AT931" i="13"/>
  <c r="AS931" i="13"/>
  <c r="R931" i="13"/>
  <c r="I931" i="13"/>
  <c r="D931" i="13"/>
  <c r="C931" i="13"/>
  <c r="AT930" i="13"/>
  <c r="AS930" i="13"/>
  <c r="R930" i="13"/>
  <c r="I930" i="13"/>
  <c r="D930" i="13"/>
  <c r="C930" i="13"/>
  <c r="AX930" i="13" s="1"/>
  <c r="AT929" i="13"/>
  <c r="AS929" i="13"/>
  <c r="R929" i="13"/>
  <c r="I929" i="13"/>
  <c r="D929" i="13"/>
  <c r="C929" i="13"/>
  <c r="AT928" i="13"/>
  <c r="AS928" i="13"/>
  <c r="R928" i="13"/>
  <c r="I928" i="13"/>
  <c r="D928" i="13"/>
  <c r="C928" i="13"/>
  <c r="AX928" i="13" s="1"/>
  <c r="AT927" i="13"/>
  <c r="AS927" i="13"/>
  <c r="R927" i="13"/>
  <c r="I927" i="13"/>
  <c r="D927" i="13"/>
  <c r="C927" i="13"/>
  <c r="AT926" i="13"/>
  <c r="AS926" i="13"/>
  <c r="R926" i="13"/>
  <c r="I926" i="13"/>
  <c r="D926" i="13"/>
  <c r="C926" i="13"/>
  <c r="AX926" i="13" s="1"/>
  <c r="AT925" i="13"/>
  <c r="AS925" i="13"/>
  <c r="R925" i="13"/>
  <c r="I925" i="13"/>
  <c r="D925" i="13"/>
  <c r="C925" i="13"/>
  <c r="AT924" i="13"/>
  <c r="AS924" i="13"/>
  <c r="R924" i="13"/>
  <c r="I924" i="13"/>
  <c r="D924" i="13"/>
  <c r="C924" i="13"/>
  <c r="AX924" i="13" s="1"/>
  <c r="AT923" i="13"/>
  <c r="AS923" i="13"/>
  <c r="R923" i="13"/>
  <c r="I923" i="13"/>
  <c r="D923" i="13"/>
  <c r="C923" i="13"/>
  <c r="AT922" i="13"/>
  <c r="AS922" i="13"/>
  <c r="R922" i="13"/>
  <c r="I922" i="13"/>
  <c r="D922" i="13"/>
  <c r="C922" i="13"/>
  <c r="AX922" i="13" s="1"/>
  <c r="AT921" i="13"/>
  <c r="AS921" i="13"/>
  <c r="R921" i="13"/>
  <c r="I921" i="13"/>
  <c r="D921" i="13"/>
  <c r="C921" i="13"/>
  <c r="AT920" i="13"/>
  <c r="AS920" i="13"/>
  <c r="R920" i="13"/>
  <c r="I920" i="13"/>
  <c r="D920" i="13"/>
  <c r="C920" i="13"/>
  <c r="AX920" i="13" s="1"/>
  <c r="AT919" i="13"/>
  <c r="AS919" i="13"/>
  <c r="R919" i="13"/>
  <c r="I919" i="13"/>
  <c r="D919" i="13"/>
  <c r="C919" i="13"/>
  <c r="AT918" i="13"/>
  <c r="AS918" i="13"/>
  <c r="R918" i="13"/>
  <c r="I918" i="13"/>
  <c r="D918" i="13"/>
  <c r="C918" i="13"/>
  <c r="AX918" i="13" s="1"/>
  <c r="AT917" i="13"/>
  <c r="AS917" i="13"/>
  <c r="R917" i="13"/>
  <c r="I917" i="13"/>
  <c r="D917" i="13"/>
  <c r="C917" i="13"/>
  <c r="AT916" i="13"/>
  <c r="AS916" i="13"/>
  <c r="R916" i="13"/>
  <c r="I916" i="13"/>
  <c r="D916" i="13"/>
  <c r="C916" i="13"/>
  <c r="AX916" i="13" s="1"/>
  <c r="AT915" i="13"/>
  <c r="AS915" i="13"/>
  <c r="R915" i="13"/>
  <c r="I915" i="13"/>
  <c r="D915" i="13"/>
  <c r="C915" i="13"/>
  <c r="AT914" i="13"/>
  <c r="AS914" i="13"/>
  <c r="R914" i="13"/>
  <c r="I914" i="13"/>
  <c r="D914" i="13"/>
  <c r="C914" i="13"/>
  <c r="AX914" i="13" s="1"/>
  <c r="AT913" i="13"/>
  <c r="AS913" i="13"/>
  <c r="R913" i="13"/>
  <c r="I913" i="13"/>
  <c r="D913" i="13"/>
  <c r="C913" i="13"/>
  <c r="AT912" i="13"/>
  <c r="AS912" i="13"/>
  <c r="R912" i="13"/>
  <c r="I912" i="13"/>
  <c r="D912" i="13"/>
  <c r="C912" i="13"/>
  <c r="AX912" i="13" s="1"/>
  <c r="AT911" i="13"/>
  <c r="AS911" i="13"/>
  <c r="R911" i="13"/>
  <c r="I911" i="13"/>
  <c r="D911" i="13"/>
  <c r="C911" i="13"/>
  <c r="AT910" i="13"/>
  <c r="AS910" i="13"/>
  <c r="R910" i="13"/>
  <c r="I910" i="13"/>
  <c r="D910" i="13"/>
  <c r="C910" i="13"/>
  <c r="AX910" i="13" s="1"/>
  <c r="AT909" i="13"/>
  <c r="AS909" i="13"/>
  <c r="R909" i="13"/>
  <c r="I909" i="13"/>
  <c r="D909" i="13"/>
  <c r="C909" i="13"/>
  <c r="AT908" i="13"/>
  <c r="AS908" i="13"/>
  <c r="R908" i="13"/>
  <c r="I908" i="13"/>
  <c r="D908" i="13"/>
  <c r="C908" i="13"/>
  <c r="AX908" i="13" s="1"/>
  <c r="AT907" i="13"/>
  <c r="AS907" i="13"/>
  <c r="R907" i="13"/>
  <c r="I907" i="13"/>
  <c r="D907" i="13"/>
  <c r="C907" i="13"/>
  <c r="AT906" i="13"/>
  <c r="AS906" i="13"/>
  <c r="R906" i="13"/>
  <c r="I906" i="13"/>
  <c r="D906" i="13"/>
  <c r="C906" i="13"/>
  <c r="AX906" i="13" s="1"/>
  <c r="AT905" i="13"/>
  <c r="AS905" i="13"/>
  <c r="R905" i="13"/>
  <c r="I905" i="13"/>
  <c r="D905" i="13"/>
  <c r="C905" i="13"/>
  <c r="AT904" i="13"/>
  <c r="AS904" i="13"/>
  <c r="R904" i="13"/>
  <c r="I904" i="13"/>
  <c r="D904" i="13"/>
  <c r="C904" i="13"/>
  <c r="AX904" i="13" s="1"/>
  <c r="AT903" i="13"/>
  <c r="AS903" i="13"/>
  <c r="R903" i="13"/>
  <c r="I903" i="13"/>
  <c r="D903" i="13"/>
  <c r="C903" i="13"/>
  <c r="AT902" i="13"/>
  <c r="AS902" i="13"/>
  <c r="R902" i="13"/>
  <c r="I902" i="13"/>
  <c r="D902" i="13"/>
  <c r="C902" i="13"/>
  <c r="AX902" i="13" s="1"/>
  <c r="AT901" i="13"/>
  <c r="AS901" i="13"/>
  <c r="R901" i="13"/>
  <c r="I901" i="13"/>
  <c r="D901" i="13"/>
  <c r="C901" i="13"/>
  <c r="AT900" i="13"/>
  <c r="AS900" i="13"/>
  <c r="R900" i="13"/>
  <c r="I900" i="13"/>
  <c r="D900" i="13"/>
  <c r="C900" i="13"/>
  <c r="AX900" i="13" s="1"/>
  <c r="AT899" i="13"/>
  <c r="AS899" i="13"/>
  <c r="R899" i="13"/>
  <c r="I899" i="13"/>
  <c r="D899" i="13"/>
  <c r="C899" i="13"/>
  <c r="AT898" i="13"/>
  <c r="AS898" i="13"/>
  <c r="R898" i="13"/>
  <c r="I898" i="13"/>
  <c r="D898" i="13"/>
  <c r="C898" i="13"/>
  <c r="AX898" i="13" s="1"/>
  <c r="AT897" i="13"/>
  <c r="AS897" i="13"/>
  <c r="R897" i="13"/>
  <c r="I897" i="13"/>
  <c r="D897" i="13"/>
  <c r="C897" i="13"/>
  <c r="AT896" i="13"/>
  <c r="AS896" i="13"/>
  <c r="R896" i="13"/>
  <c r="I896" i="13"/>
  <c r="D896" i="13"/>
  <c r="C896" i="13"/>
  <c r="AX896" i="13" s="1"/>
  <c r="AT895" i="13"/>
  <c r="AS895" i="13"/>
  <c r="R895" i="13"/>
  <c r="I895" i="13"/>
  <c r="D895" i="13"/>
  <c r="C895" i="13"/>
  <c r="AT894" i="13"/>
  <c r="AS894" i="13"/>
  <c r="R894" i="13"/>
  <c r="I894" i="13"/>
  <c r="D894" i="13"/>
  <c r="C894" i="13"/>
  <c r="AX894" i="13" s="1"/>
  <c r="AT893" i="13"/>
  <c r="AS893" i="13"/>
  <c r="R893" i="13"/>
  <c r="I893" i="13"/>
  <c r="D893" i="13"/>
  <c r="C893" i="13"/>
  <c r="AT892" i="13"/>
  <c r="AS892" i="13"/>
  <c r="R892" i="13"/>
  <c r="I892" i="13"/>
  <c r="D892" i="13"/>
  <c r="C892" i="13"/>
  <c r="AX892" i="13" s="1"/>
  <c r="AT891" i="13"/>
  <c r="AS891" i="13"/>
  <c r="R891" i="13"/>
  <c r="I891" i="13"/>
  <c r="D891" i="13"/>
  <c r="C891" i="13"/>
  <c r="AT890" i="13"/>
  <c r="AS890" i="13"/>
  <c r="R890" i="13"/>
  <c r="I890" i="13"/>
  <c r="D890" i="13"/>
  <c r="C890" i="13"/>
  <c r="AX890" i="13" s="1"/>
  <c r="AT889" i="13"/>
  <c r="AS889" i="13"/>
  <c r="R889" i="13"/>
  <c r="I889" i="13"/>
  <c r="D889" i="13"/>
  <c r="C889" i="13"/>
  <c r="AT888" i="13"/>
  <c r="AS888" i="13"/>
  <c r="R888" i="13"/>
  <c r="I888" i="13"/>
  <c r="D888" i="13"/>
  <c r="C888" i="13"/>
  <c r="AX888" i="13" s="1"/>
  <c r="AT887" i="13"/>
  <c r="AS887" i="13"/>
  <c r="R887" i="13"/>
  <c r="I887" i="13"/>
  <c r="D887" i="13"/>
  <c r="C887" i="13"/>
  <c r="AT886" i="13"/>
  <c r="AS886" i="13"/>
  <c r="R886" i="13"/>
  <c r="I886" i="13"/>
  <c r="D886" i="13"/>
  <c r="C886" i="13"/>
  <c r="AX886" i="13" s="1"/>
  <c r="AT885" i="13"/>
  <c r="AS885" i="13"/>
  <c r="R885" i="13"/>
  <c r="I885" i="13"/>
  <c r="D885" i="13"/>
  <c r="C885" i="13"/>
  <c r="AT884" i="13"/>
  <c r="AS884" i="13"/>
  <c r="R884" i="13"/>
  <c r="I884" i="13"/>
  <c r="D884" i="13"/>
  <c r="C884" i="13"/>
  <c r="AX884" i="13" s="1"/>
  <c r="AT883" i="13"/>
  <c r="AS883" i="13"/>
  <c r="R883" i="13"/>
  <c r="I883" i="13"/>
  <c r="D883" i="13"/>
  <c r="C883" i="13"/>
  <c r="AT882" i="13"/>
  <c r="AS882" i="13"/>
  <c r="R882" i="13"/>
  <c r="I882" i="13"/>
  <c r="D882" i="13"/>
  <c r="C882" i="13"/>
  <c r="AX882" i="13" s="1"/>
  <c r="AT881" i="13"/>
  <c r="AS881" i="13"/>
  <c r="R881" i="13"/>
  <c r="I881" i="13"/>
  <c r="D881" i="13"/>
  <c r="C881" i="13"/>
  <c r="AT880" i="13"/>
  <c r="AS880" i="13"/>
  <c r="R880" i="13"/>
  <c r="I880" i="13"/>
  <c r="D880" i="13"/>
  <c r="C880" i="13"/>
  <c r="AX880" i="13" s="1"/>
  <c r="AT879" i="13"/>
  <c r="AS879" i="13"/>
  <c r="R879" i="13"/>
  <c r="I879" i="13"/>
  <c r="D879" i="13"/>
  <c r="C879" i="13"/>
  <c r="AT878" i="13"/>
  <c r="AS878" i="13"/>
  <c r="R878" i="13"/>
  <c r="I878" i="13"/>
  <c r="D878" i="13"/>
  <c r="C878" i="13"/>
  <c r="AX878" i="13" s="1"/>
  <c r="AT877" i="13"/>
  <c r="AS877" i="13"/>
  <c r="R877" i="13"/>
  <c r="I877" i="13"/>
  <c r="D877" i="13"/>
  <c r="C877" i="13"/>
  <c r="AT876" i="13"/>
  <c r="AS876" i="13"/>
  <c r="R876" i="13"/>
  <c r="I876" i="13"/>
  <c r="D876" i="13"/>
  <c r="C876" i="13"/>
  <c r="AX876" i="13" s="1"/>
  <c r="AT875" i="13"/>
  <c r="AS875" i="13"/>
  <c r="R875" i="13"/>
  <c r="I875" i="13"/>
  <c r="D875" i="13"/>
  <c r="C875" i="13"/>
  <c r="AT874" i="13"/>
  <c r="AS874" i="13"/>
  <c r="R874" i="13"/>
  <c r="I874" i="13"/>
  <c r="D874" i="13"/>
  <c r="C874" i="13"/>
  <c r="AX874" i="13" s="1"/>
  <c r="AT873" i="13"/>
  <c r="AS873" i="13"/>
  <c r="R873" i="13"/>
  <c r="I873" i="13"/>
  <c r="D873" i="13"/>
  <c r="C873" i="13"/>
  <c r="AT872" i="13"/>
  <c r="AS872" i="13"/>
  <c r="R872" i="13"/>
  <c r="I872" i="13"/>
  <c r="D872" i="13"/>
  <c r="C872" i="13"/>
  <c r="AX872" i="13" s="1"/>
  <c r="AT871" i="13"/>
  <c r="AS871" i="13"/>
  <c r="R871" i="13"/>
  <c r="I871" i="13"/>
  <c r="D871" i="13"/>
  <c r="C871" i="13"/>
  <c r="AT870" i="13"/>
  <c r="AS870" i="13"/>
  <c r="R870" i="13"/>
  <c r="I870" i="13"/>
  <c r="D870" i="13"/>
  <c r="C870" i="13"/>
  <c r="AX870" i="13" s="1"/>
  <c r="AT869" i="13"/>
  <c r="AS869" i="13"/>
  <c r="R869" i="13"/>
  <c r="I869" i="13"/>
  <c r="D869" i="13"/>
  <c r="C869" i="13"/>
  <c r="AT868" i="13"/>
  <c r="AS868" i="13"/>
  <c r="R868" i="13"/>
  <c r="I868" i="13"/>
  <c r="D868" i="13"/>
  <c r="C868" i="13"/>
  <c r="AX868" i="13" s="1"/>
  <c r="AT867" i="13"/>
  <c r="AS867" i="13"/>
  <c r="R867" i="13"/>
  <c r="I867" i="13"/>
  <c r="D867" i="13"/>
  <c r="C867" i="13"/>
  <c r="AT866" i="13"/>
  <c r="AS866" i="13"/>
  <c r="R866" i="13"/>
  <c r="I866" i="13"/>
  <c r="D866" i="13"/>
  <c r="C866" i="13"/>
  <c r="AX866" i="13" s="1"/>
  <c r="AT865" i="13"/>
  <c r="AS865" i="13"/>
  <c r="R865" i="13"/>
  <c r="I865" i="13"/>
  <c r="D865" i="13"/>
  <c r="C865" i="13"/>
  <c r="AT864" i="13"/>
  <c r="AS864" i="13"/>
  <c r="R864" i="13"/>
  <c r="I864" i="13"/>
  <c r="D864" i="13"/>
  <c r="C864" i="13"/>
  <c r="AX864" i="13" s="1"/>
  <c r="AT863" i="13"/>
  <c r="AS863" i="13"/>
  <c r="R863" i="13"/>
  <c r="I863" i="13"/>
  <c r="D863" i="13"/>
  <c r="C863" i="13"/>
  <c r="AT862" i="13"/>
  <c r="AS862" i="13"/>
  <c r="R862" i="13"/>
  <c r="I862" i="13"/>
  <c r="D862" i="13"/>
  <c r="C862" i="13"/>
  <c r="AX862" i="13" s="1"/>
  <c r="AT861" i="13"/>
  <c r="AS861" i="13"/>
  <c r="R861" i="13"/>
  <c r="I861" i="13"/>
  <c r="D861" i="13"/>
  <c r="C861" i="13"/>
  <c r="AT860" i="13"/>
  <c r="AS860" i="13"/>
  <c r="R860" i="13"/>
  <c r="I860" i="13"/>
  <c r="D860" i="13"/>
  <c r="C860" i="13"/>
  <c r="AX860" i="13" s="1"/>
  <c r="AT859" i="13"/>
  <c r="AS859" i="13"/>
  <c r="R859" i="13"/>
  <c r="I859" i="13"/>
  <c r="D859" i="13"/>
  <c r="C859" i="13"/>
  <c r="AT858" i="13"/>
  <c r="AS858" i="13"/>
  <c r="R858" i="13"/>
  <c r="I858" i="13"/>
  <c r="D858" i="13"/>
  <c r="C858" i="13"/>
  <c r="AX858" i="13" s="1"/>
  <c r="AT857" i="13"/>
  <c r="AS857" i="13"/>
  <c r="R857" i="13"/>
  <c r="I857" i="13"/>
  <c r="D857" i="13"/>
  <c r="C857" i="13"/>
  <c r="AT856" i="13"/>
  <c r="AS856" i="13"/>
  <c r="R856" i="13"/>
  <c r="I856" i="13"/>
  <c r="D856" i="13"/>
  <c r="C856" i="13"/>
  <c r="AX856" i="13" s="1"/>
  <c r="AT855" i="13"/>
  <c r="AS855" i="13"/>
  <c r="R855" i="13"/>
  <c r="I855" i="13"/>
  <c r="D855" i="13"/>
  <c r="C855" i="13"/>
  <c r="AT854" i="13"/>
  <c r="AS854" i="13"/>
  <c r="R854" i="13"/>
  <c r="I854" i="13"/>
  <c r="D854" i="13"/>
  <c r="C854" i="13"/>
  <c r="AX854" i="13" s="1"/>
  <c r="AT853" i="13"/>
  <c r="AS853" i="13"/>
  <c r="R853" i="13"/>
  <c r="I853" i="13"/>
  <c r="D853" i="13"/>
  <c r="C853" i="13"/>
  <c r="AT852" i="13"/>
  <c r="AS852" i="13"/>
  <c r="R852" i="13"/>
  <c r="I852" i="13"/>
  <c r="D852" i="13"/>
  <c r="C852" i="13"/>
  <c r="AX852" i="13" s="1"/>
  <c r="AT851" i="13"/>
  <c r="AS851" i="13"/>
  <c r="R851" i="13"/>
  <c r="I851" i="13"/>
  <c r="D851" i="13"/>
  <c r="C851" i="13"/>
  <c r="AT850" i="13"/>
  <c r="AS850" i="13"/>
  <c r="R850" i="13"/>
  <c r="I850" i="13"/>
  <c r="D850" i="13"/>
  <c r="C850" i="13"/>
  <c r="AX850" i="13" s="1"/>
  <c r="AT849" i="13"/>
  <c r="AS849" i="13"/>
  <c r="R849" i="13"/>
  <c r="I849" i="13"/>
  <c r="D849" i="13"/>
  <c r="C849" i="13"/>
  <c r="AT848" i="13"/>
  <c r="AS848" i="13"/>
  <c r="R848" i="13"/>
  <c r="I848" i="13"/>
  <c r="D848" i="13"/>
  <c r="C848" i="13"/>
  <c r="AX848" i="13" s="1"/>
  <c r="AT847" i="13"/>
  <c r="AS847" i="13"/>
  <c r="R847" i="13"/>
  <c r="I847" i="13"/>
  <c r="D847" i="13"/>
  <c r="C847" i="13"/>
  <c r="AT846" i="13"/>
  <c r="AS846" i="13"/>
  <c r="R846" i="13"/>
  <c r="I846" i="13"/>
  <c r="D846" i="13"/>
  <c r="C846" i="13"/>
  <c r="AX846" i="13" s="1"/>
  <c r="AT845" i="13"/>
  <c r="AS845" i="13"/>
  <c r="R845" i="13"/>
  <c r="I845" i="13"/>
  <c r="D845" i="13"/>
  <c r="C845" i="13"/>
  <c r="AT844" i="13"/>
  <c r="AS844" i="13"/>
  <c r="R844" i="13"/>
  <c r="I844" i="13"/>
  <c r="D844" i="13"/>
  <c r="C844" i="13"/>
  <c r="AX844" i="13" s="1"/>
  <c r="AT843" i="13"/>
  <c r="AS843" i="13"/>
  <c r="R843" i="13"/>
  <c r="I843" i="13"/>
  <c r="D843" i="13"/>
  <c r="C843" i="13"/>
  <c r="AT842" i="13"/>
  <c r="AS842" i="13"/>
  <c r="R842" i="13"/>
  <c r="I842" i="13"/>
  <c r="D842" i="13"/>
  <c r="C842" i="13"/>
  <c r="AX842" i="13" s="1"/>
  <c r="AT841" i="13"/>
  <c r="AS841" i="13"/>
  <c r="R841" i="13"/>
  <c r="I841" i="13"/>
  <c r="D841" i="13"/>
  <c r="C841" i="13"/>
  <c r="AT840" i="13"/>
  <c r="AS840" i="13"/>
  <c r="R840" i="13"/>
  <c r="I840" i="13"/>
  <c r="D840" i="13"/>
  <c r="C840" i="13"/>
  <c r="AX840" i="13" s="1"/>
  <c r="AT839" i="13"/>
  <c r="AS839" i="13"/>
  <c r="R839" i="13"/>
  <c r="I839" i="13"/>
  <c r="D839" i="13"/>
  <c r="C839" i="13"/>
  <c r="AT838" i="13"/>
  <c r="AS838" i="13"/>
  <c r="R838" i="13"/>
  <c r="I838" i="13"/>
  <c r="D838" i="13"/>
  <c r="C838" i="13"/>
  <c r="AX838" i="13" s="1"/>
  <c r="AT837" i="13"/>
  <c r="AS837" i="13"/>
  <c r="R837" i="13"/>
  <c r="I837" i="13"/>
  <c r="D837" i="13"/>
  <c r="C837" i="13"/>
  <c r="AT836" i="13"/>
  <c r="AS836" i="13"/>
  <c r="R836" i="13"/>
  <c r="I836" i="13"/>
  <c r="D836" i="13"/>
  <c r="C836" i="13"/>
  <c r="AX836" i="13" s="1"/>
  <c r="AT835" i="13"/>
  <c r="AS835" i="13"/>
  <c r="R835" i="13"/>
  <c r="I835" i="13"/>
  <c r="D835" i="13"/>
  <c r="C835" i="13"/>
  <c r="AT834" i="13"/>
  <c r="AS834" i="13"/>
  <c r="R834" i="13"/>
  <c r="I834" i="13"/>
  <c r="D834" i="13"/>
  <c r="C834" i="13"/>
  <c r="AX834" i="13" s="1"/>
  <c r="AT833" i="13"/>
  <c r="AS833" i="13"/>
  <c r="R833" i="13"/>
  <c r="I833" i="13"/>
  <c r="D833" i="13"/>
  <c r="C833" i="13"/>
  <c r="AT832" i="13"/>
  <c r="AS832" i="13"/>
  <c r="R832" i="13"/>
  <c r="I832" i="13"/>
  <c r="D832" i="13"/>
  <c r="C832" i="13"/>
  <c r="AX832" i="13" s="1"/>
  <c r="AT831" i="13"/>
  <c r="AS831" i="13"/>
  <c r="R831" i="13"/>
  <c r="I831" i="13"/>
  <c r="D831" i="13"/>
  <c r="C831" i="13"/>
  <c r="AT830" i="13"/>
  <c r="AS830" i="13"/>
  <c r="R830" i="13"/>
  <c r="I830" i="13"/>
  <c r="D830" i="13"/>
  <c r="C830" i="13"/>
  <c r="AX830" i="13" s="1"/>
  <c r="AT829" i="13"/>
  <c r="AS829" i="13"/>
  <c r="R829" i="13"/>
  <c r="I829" i="13"/>
  <c r="D829" i="13"/>
  <c r="C829" i="13"/>
  <c r="AT828" i="13"/>
  <c r="AS828" i="13"/>
  <c r="R828" i="13"/>
  <c r="I828" i="13"/>
  <c r="D828" i="13"/>
  <c r="C828" i="13"/>
  <c r="AX828" i="13" s="1"/>
  <c r="AT827" i="13"/>
  <c r="AS827" i="13"/>
  <c r="R827" i="13"/>
  <c r="I827" i="13"/>
  <c r="D827" i="13"/>
  <c r="C827" i="13"/>
  <c r="AT826" i="13"/>
  <c r="AS826" i="13"/>
  <c r="R826" i="13"/>
  <c r="I826" i="13"/>
  <c r="D826" i="13"/>
  <c r="C826" i="13"/>
  <c r="AX826" i="13" s="1"/>
  <c r="AT825" i="13"/>
  <c r="AS825" i="13"/>
  <c r="R825" i="13"/>
  <c r="I825" i="13"/>
  <c r="D825" i="13"/>
  <c r="C825" i="13"/>
  <c r="AT824" i="13"/>
  <c r="AS824" i="13"/>
  <c r="R824" i="13"/>
  <c r="I824" i="13"/>
  <c r="D824" i="13"/>
  <c r="C824" i="13"/>
  <c r="AX824" i="13" s="1"/>
  <c r="AT823" i="13"/>
  <c r="AS823" i="13"/>
  <c r="R823" i="13"/>
  <c r="I823" i="13"/>
  <c r="D823" i="13"/>
  <c r="C823" i="13"/>
  <c r="AT822" i="13"/>
  <c r="AS822" i="13"/>
  <c r="R822" i="13"/>
  <c r="I822" i="13"/>
  <c r="D822" i="13"/>
  <c r="C822" i="13"/>
  <c r="AX822" i="13" s="1"/>
  <c r="AT821" i="13"/>
  <c r="AS821" i="13"/>
  <c r="R821" i="13"/>
  <c r="I821" i="13"/>
  <c r="D821" i="13"/>
  <c r="C821" i="13"/>
  <c r="AT820" i="13"/>
  <c r="AS820" i="13"/>
  <c r="R820" i="13"/>
  <c r="I820" i="13"/>
  <c r="D820" i="13"/>
  <c r="C820" i="13"/>
  <c r="AX820" i="13" s="1"/>
  <c r="AT819" i="13"/>
  <c r="AS819" i="13"/>
  <c r="R819" i="13"/>
  <c r="I819" i="13"/>
  <c r="D819" i="13"/>
  <c r="C819" i="13"/>
  <c r="AT818" i="13"/>
  <c r="AS818" i="13"/>
  <c r="R818" i="13"/>
  <c r="I818" i="13"/>
  <c r="D818" i="13"/>
  <c r="C818" i="13"/>
  <c r="AX818" i="13" s="1"/>
  <c r="AT817" i="13"/>
  <c r="AS817" i="13"/>
  <c r="R817" i="13"/>
  <c r="I817" i="13"/>
  <c r="D817" i="13"/>
  <c r="C817" i="13"/>
  <c r="AT816" i="13"/>
  <c r="AS816" i="13"/>
  <c r="R816" i="13"/>
  <c r="I816" i="13"/>
  <c r="D816" i="13"/>
  <c r="C816" i="13"/>
  <c r="AX816" i="13" s="1"/>
  <c r="AT815" i="13"/>
  <c r="AS815" i="13"/>
  <c r="R815" i="13"/>
  <c r="I815" i="13"/>
  <c r="D815" i="13"/>
  <c r="C815" i="13"/>
  <c r="AT814" i="13"/>
  <c r="AS814" i="13"/>
  <c r="R814" i="13"/>
  <c r="I814" i="13"/>
  <c r="D814" i="13"/>
  <c r="C814" i="13"/>
  <c r="AX814" i="13" s="1"/>
  <c r="AT813" i="13"/>
  <c r="AS813" i="13"/>
  <c r="R813" i="13"/>
  <c r="I813" i="13"/>
  <c r="D813" i="13"/>
  <c r="C813" i="13"/>
  <c r="AT812" i="13"/>
  <c r="AS812" i="13"/>
  <c r="R812" i="13"/>
  <c r="I812" i="13"/>
  <c r="D812" i="13"/>
  <c r="C812" i="13"/>
  <c r="AX812" i="13" s="1"/>
  <c r="AT811" i="13"/>
  <c r="AS811" i="13"/>
  <c r="R811" i="13"/>
  <c r="I811" i="13"/>
  <c r="D811" i="13"/>
  <c r="C811" i="13"/>
  <c r="AT810" i="13"/>
  <c r="AS810" i="13"/>
  <c r="R810" i="13"/>
  <c r="I810" i="13"/>
  <c r="D810" i="13"/>
  <c r="C810" i="13"/>
  <c r="AX810" i="13" s="1"/>
  <c r="AT809" i="13"/>
  <c r="AS809" i="13"/>
  <c r="R809" i="13"/>
  <c r="I809" i="13"/>
  <c r="D809" i="13"/>
  <c r="C809" i="13"/>
  <c r="AT808" i="13"/>
  <c r="AS808" i="13"/>
  <c r="R808" i="13"/>
  <c r="I808" i="13"/>
  <c r="D808" i="13"/>
  <c r="C808" i="13"/>
  <c r="AX808" i="13" s="1"/>
  <c r="AT807" i="13"/>
  <c r="AS807" i="13"/>
  <c r="R807" i="13"/>
  <c r="I807" i="13"/>
  <c r="D807" i="13"/>
  <c r="C807" i="13"/>
  <c r="AT806" i="13"/>
  <c r="AS806" i="13"/>
  <c r="R806" i="13"/>
  <c r="I806" i="13"/>
  <c r="D806" i="13"/>
  <c r="C806" i="13"/>
  <c r="AX806" i="13" s="1"/>
  <c r="AT805" i="13"/>
  <c r="AS805" i="13"/>
  <c r="R805" i="13"/>
  <c r="I805" i="13"/>
  <c r="D805" i="13"/>
  <c r="C805" i="13"/>
  <c r="AT804" i="13"/>
  <c r="AS804" i="13"/>
  <c r="R804" i="13"/>
  <c r="I804" i="13"/>
  <c r="D804" i="13"/>
  <c r="C804" i="13"/>
  <c r="AX804" i="13" s="1"/>
  <c r="AT803" i="13"/>
  <c r="AS803" i="13"/>
  <c r="R803" i="13"/>
  <c r="I803" i="13"/>
  <c r="D803" i="13"/>
  <c r="C803" i="13"/>
  <c r="AT802" i="13"/>
  <c r="AS802" i="13"/>
  <c r="R802" i="13"/>
  <c r="I802" i="13"/>
  <c r="D802" i="13"/>
  <c r="C802" i="13"/>
  <c r="AX802" i="13" s="1"/>
  <c r="AT801" i="13"/>
  <c r="AS801" i="13"/>
  <c r="R801" i="13"/>
  <c r="I801" i="13"/>
  <c r="D801" i="13"/>
  <c r="C801" i="13"/>
  <c r="AT800" i="13"/>
  <c r="AS800" i="13"/>
  <c r="R800" i="13"/>
  <c r="I800" i="13"/>
  <c r="D800" i="13"/>
  <c r="C800" i="13"/>
  <c r="AX800" i="13" s="1"/>
  <c r="AT799" i="13"/>
  <c r="AS799" i="13"/>
  <c r="R799" i="13"/>
  <c r="I799" i="13"/>
  <c r="D799" i="13"/>
  <c r="C799" i="13"/>
  <c r="AT798" i="13"/>
  <c r="AS798" i="13"/>
  <c r="R798" i="13"/>
  <c r="I798" i="13"/>
  <c r="D798" i="13"/>
  <c r="C798" i="13"/>
  <c r="AX798" i="13" s="1"/>
  <c r="AT797" i="13"/>
  <c r="AS797" i="13"/>
  <c r="R797" i="13"/>
  <c r="I797" i="13"/>
  <c r="D797" i="13"/>
  <c r="C797" i="13"/>
  <c r="AT796" i="13"/>
  <c r="AS796" i="13"/>
  <c r="R796" i="13"/>
  <c r="I796" i="13"/>
  <c r="D796" i="13"/>
  <c r="C796" i="13"/>
  <c r="AX796" i="13" s="1"/>
  <c r="AT795" i="13"/>
  <c r="AS795" i="13"/>
  <c r="R795" i="13"/>
  <c r="I795" i="13"/>
  <c r="D795" i="13"/>
  <c r="C795" i="13"/>
  <c r="AT794" i="13"/>
  <c r="AS794" i="13"/>
  <c r="R794" i="13"/>
  <c r="I794" i="13"/>
  <c r="D794" i="13"/>
  <c r="C794" i="13"/>
  <c r="AX794" i="13" s="1"/>
  <c r="AT793" i="13"/>
  <c r="AS793" i="13"/>
  <c r="R793" i="13"/>
  <c r="I793" i="13"/>
  <c r="D793" i="13"/>
  <c r="C793" i="13"/>
  <c r="AT792" i="13"/>
  <c r="AS792" i="13"/>
  <c r="R792" i="13"/>
  <c r="I792" i="13"/>
  <c r="D792" i="13"/>
  <c r="C792" i="13"/>
  <c r="AX792" i="13" s="1"/>
  <c r="AT791" i="13"/>
  <c r="AS791" i="13"/>
  <c r="R791" i="13"/>
  <c r="I791" i="13"/>
  <c r="D791" i="13"/>
  <c r="C791" i="13"/>
  <c r="AT790" i="13"/>
  <c r="AS790" i="13"/>
  <c r="R790" i="13"/>
  <c r="I790" i="13"/>
  <c r="D790" i="13"/>
  <c r="C790" i="13"/>
  <c r="AX790" i="13" s="1"/>
  <c r="AT789" i="13"/>
  <c r="AS789" i="13"/>
  <c r="R789" i="13"/>
  <c r="I789" i="13"/>
  <c r="D789" i="13"/>
  <c r="C789" i="13"/>
  <c r="AT788" i="13"/>
  <c r="AS788" i="13"/>
  <c r="R788" i="13"/>
  <c r="I788" i="13"/>
  <c r="D788" i="13"/>
  <c r="C788" i="13"/>
  <c r="AX788" i="13" s="1"/>
  <c r="AT787" i="13"/>
  <c r="AS787" i="13"/>
  <c r="R787" i="13"/>
  <c r="I787" i="13"/>
  <c r="D787" i="13"/>
  <c r="C787" i="13"/>
  <c r="AT786" i="13"/>
  <c r="AS786" i="13"/>
  <c r="R786" i="13"/>
  <c r="I786" i="13"/>
  <c r="D786" i="13"/>
  <c r="C786" i="13"/>
  <c r="AX786" i="13" s="1"/>
  <c r="AT785" i="13"/>
  <c r="AS785" i="13"/>
  <c r="R785" i="13"/>
  <c r="I785" i="13"/>
  <c r="D785" i="13"/>
  <c r="C785" i="13"/>
  <c r="AT784" i="13"/>
  <c r="AS784" i="13"/>
  <c r="R784" i="13"/>
  <c r="I784" i="13"/>
  <c r="D784" i="13"/>
  <c r="C784" i="13"/>
  <c r="AX784" i="13" s="1"/>
  <c r="AT783" i="13"/>
  <c r="AS783" i="13"/>
  <c r="R783" i="13"/>
  <c r="I783" i="13"/>
  <c r="D783" i="13"/>
  <c r="C783" i="13"/>
  <c r="AT782" i="13"/>
  <c r="AS782" i="13"/>
  <c r="R782" i="13"/>
  <c r="I782" i="13"/>
  <c r="D782" i="13"/>
  <c r="C782" i="13"/>
  <c r="AX782" i="13" s="1"/>
  <c r="AT781" i="13"/>
  <c r="AS781" i="13"/>
  <c r="R781" i="13"/>
  <c r="I781" i="13"/>
  <c r="D781" i="13"/>
  <c r="C781" i="13"/>
  <c r="AT780" i="13"/>
  <c r="AS780" i="13"/>
  <c r="R780" i="13"/>
  <c r="I780" i="13"/>
  <c r="D780" i="13"/>
  <c r="C780" i="13"/>
  <c r="AX780" i="13" s="1"/>
  <c r="AT779" i="13"/>
  <c r="AS779" i="13"/>
  <c r="R779" i="13"/>
  <c r="I779" i="13"/>
  <c r="D779" i="13"/>
  <c r="C779" i="13"/>
  <c r="AT778" i="13"/>
  <c r="AS778" i="13"/>
  <c r="R778" i="13"/>
  <c r="I778" i="13"/>
  <c r="D778" i="13"/>
  <c r="C778" i="13"/>
  <c r="AX778" i="13" s="1"/>
  <c r="AT777" i="13"/>
  <c r="AS777" i="13"/>
  <c r="R777" i="13"/>
  <c r="I777" i="13"/>
  <c r="D777" i="13"/>
  <c r="C777" i="13"/>
  <c r="AT776" i="13"/>
  <c r="AS776" i="13"/>
  <c r="R776" i="13"/>
  <c r="I776" i="13"/>
  <c r="D776" i="13"/>
  <c r="C776" i="13"/>
  <c r="AX776" i="13" s="1"/>
  <c r="AT775" i="13"/>
  <c r="AS775" i="13"/>
  <c r="R775" i="13"/>
  <c r="I775" i="13"/>
  <c r="D775" i="13"/>
  <c r="C775" i="13"/>
  <c r="AT774" i="13"/>
  <c r="AS774" i="13"/>
  <c r="R774" i="13"/>
  <c r="I774" i="13"/>
  <c r="D774" i="13"/>
  <c r="C774" i="13"/>
  <c r="AX774" i="13" s="1"/>
  <c r="AT773" i="13"/>
  <c r="AS773" i="13"/>
  <c r="R773" i="13"/>
  <c r="I773" i="13"/>
  <c r="D773" i="13"/>
  <c r="C773" i="13"/>
  <c r="AT772" i="13"/>
  <c r="AS772" i="13"/>
  <c r="R772" i="13"/>
  <c r="I772" i="13"/>
  <c r="D772" i="13"/>
  <c r="C772" i="13"/>
  <c r="AX772" i="13" s="1"/>
  <c r="AT771" i="13"/>
  <c r="AS771" i="13"/>
  <c r="R771" i="13"/>
  <c r="I771" i="13"/>
  <c r="D771" i="13"/>
  <c r="C771" i="13"/>
  <c r="AT770" i="13"/>
  <c r="AS770" i="13"/>
  <c r="R770" i="13"/>
  <c r="I770" i="13"/>
  <c r="D770" i="13"/>
  <c r="C770" i="13"/>
  <c r="AX770" i="13" s="1"/>
  <c r="AT769" i="13"/>
  <c r="AS769" i="13"/>
  <c r="R769" i="13"/>
  <c r="I769" i="13"/>
  <c r="D769" i="13"/>
  <c r="C769" i="13"/>
  <c r="AT768" i="13"/>
  <c r="AS768" i="13"/>
  <c r="R768" i="13"/>
  <c r="I768" i="13"/>
  <c r="D768" i="13"/>
  <c r="C768" i="13"/>
  <c r="AX768" i="13" s="1"/>
  <c r="AT767" i="13"/>
  <c r="AS767" i="13"/>
  <c r="R767" i="13"/>
  <c r="I767" i="13"/>
  <c r="D767" i="13"/>
  <c r="C767" i="13"/>
  <c r="AT766" i="13"/>
  <c r="AS766" i="13"/>
  <c r="R766" i="13"/>
  <c r="I766" i="13"/>
  <c r="D766" i="13"/>
  <c r="C766" i="13"/>
  <c r="AX766" i="13" s="1"/>
  <c r="AT765" i="13"/>
  <c r="AS765" i="13"/>
  <c r="R765" i="13"/>
  <c r="I765" i="13"/>
  <c r="D765" i="13"/>
  <c r="C765" i="13"/>
  <c r="AT764" i="13"/>
  <c r="AS764" i="13"/>
  <c r="R764" i="13"/>
  <c r="I764" i="13"/>
  <c r="D764" i="13"/>
  <c r="C764" i="13"/>
  <c r="AX764" i="13" s="1"/>
  <c r="AT763" i="13"/>
  <c r="AS763" i="13"/>
  <c r="R763" i="13"/>
  <c r="I763" i="13"/>
  <c r="D763" i="13"/>
  <c r="C763" i="13"/>
  <c r="AT762" i="13"/>
  <c r="AS762" i="13"/>
  <c r="R762" i="13"/>
  <c r="I762" i="13"/>
  <c r="D762" i="13"/>
  <c r="C762" i="13"/>
  <c r="AX762" i="13" s="1"/>
  <c r="AT761" i="13"/>
  <c r="AS761" i="13"/>
  <c r="R761" i="13"/>
  <c r="I761" i="13"/>
  <c r="D761" i="13"/>
  <c r="C761" i="13"/>
  <c r="AT760" i="13"/>
  <c r="AS760" i="13"/>
  <c r="R760" i="13"/>
  <c r="I760" i="13"/>
  <c r="D760" i="13"/>
  <c r="C760" i="13"/>
  <c r="AX760" i="13" s="1"/>
  <c r="AT759" i="13"/>
  <c r="AS759" i="13"/>
  <c r="R759" i="13"/>
  <c r="I759" i="13"/>
  <c r="D759" i="13"/>
  <c r="C759" i="13"/>
  <c r="AT758" i="13"/>
  <c r="AS758" i="13"/>
  <c r="R758" i="13"/>
  <c r="I758" i="13"/>
  <c r="D758" i="13"/>
  <c r="C758" i="13"/>
  <c r="AX758" i="13" s="1"/>
  <c r="AT757" i="13"/>
  <c r="AS757" i="13"/>
  <c r="R757" i="13"/>
  <c r="I757" i="13"/>
  <c r="D757" i="13"/>
  <c r="C757" i="13"/>
  <c r="AT756" i="13"/>
  <c r="AS756" i="13"/>
  <c r="R756" i="13"/>
  <c r="I756" i="13"/>
  <c r="D756" i="13"/>
  <c r="C756" i="13"/>
  <c r="AX756" i="13" s="1"/>
  <c r="AT755" i="13"/>
  <c r="AS755" i="13"/>
  <c r="R755" i="13"/>
  <c r="I755" i="13"/>
  <c r="D755" i="13"/>
  <c r="C755" i="13"/>
  <c r="AT754" i="13"/>
  <c r="AS754" i="13"/>
  <c r="R754" i="13"/>
  <c r="I754" i="13"/>
  <c r="D754" i="13"/>
  <c r="C754" i="13"/>
  <c r="AX754" i="13" s="1"/>
  <c r="AT753" i="13"/>
  <c r="AS753" i="13"/>
  <c r="R753" i="13"/>
  <c r="I753" i="13"/>
  <c r="D753" i="13"/>
  <c r="C753" i="13"/>
  <c r="AT752" i="13"/>
  <c r="AS752" i="13"/>
  <c r="R752" i="13"/>
  <c r="I752" i="13"/>
  <c r="D752" i="13"/>
  <c r="C752" i="13"/>
  <c r="AX752" i="13" s="1"/>
  <c r="AT751" i="13"/>
  <c r="AS751" i="13"/>
  <c r="R751" i="13"/>
  <c r="I751" i="13"/>
  <c r="D751" i="13"/>
  <c r="C751" i="13"/>
  <c r="AT750" i="13"/>
  <c r="AS750" i="13"/>
  <c r="R750" i="13"/>
  <c r="I750" i="13"/>
  <c r="D750" i="13"/>
  <c r="C750" i="13"/>
  <c r="AX750" i="13" s="1"/>
  <c r="AT749" i="13"/>
  <c r="AS749" i="13"/>
  <c r="R749" i="13"/>
  <c r="I749" i="13"/>
  <c r="D749" i="13"/>
  <c r="C749" i="13"/>
  <c r="AT748" i="13"/>
  <c r="AS748" i="13"/>
  <c r="R748" i="13"/>
  <c r="I748" i="13"/>
  <c r="D748" i="13"/>
  <c r="C748" i="13"/>
  <c r="AX748" i="13" s="1"/>
  <c r="AT747" i="13"/>
  <c r="AS747" i="13"/>
  <c r="R747" i="13"/>
  <c r="I747" i="13"/>
  <c r="D747" i="13"/>
  <c r="C747" i="13"/>
  <c r="AT746" i="13"/>
  <c r="AS746" i="13"/>
  <c r="R746" i="13"/>
  <c r="I746" i="13"/>
  <c r="D746" i="13"/>
  <c r="C746" i="13"/>
  <c r="AX746" i="13" s="1"/>
  <c r="AT745" i="13"/>
  <c r="AS745" i="13"/>
  <c r="R745" i="13"/>
  <c r="I745" i="13"/>
  <c r="D745" i="13"/>
  <c r="C745" i="13"/>
  <c r="AT744" i="13"/>
  <c r="AS744" i="13"/>
  <c r="R744" i="13"/>
  <c r="I744" i="13"/>
  <c r="D744" i="13"/>
  <c r="C744" i="13"/>
  <c r="AX744" i="13" s="1"/>
  <c r="AT743" i="13"/>
  <c r="AS743" i="13"/>
  <c r="R743" i="13"/>
  <c r="I743" i="13"/>
  <c r="D743" i="13"/>
  <c r="C743" i="13"/>
  <c r="AT742" i="13"/>
  <c r="AS742" i="13"/>
  <c r="R742" i="13"/>
  <c r="I742" i="13"/>
  <c r="D742" i="13"/>
  <c r="C742" i="13"/>
  <c r="AX742" i="13" s="1"/>
  <c r="AT741" i="13"/>
  <c r="AS741" i="13"/>
  <c r="R741" i="13"/>
  <c r="I741" i="13"/>
  <c r="D741" i="13"/>
  <c r="C741" i="13"/>
  <c r="AT740" i="13"/>
  <c r="AS740" i="13"/>
  <c r="R740" i="13"/>
  <c r="I740" i="13"/>
  <c r="D740" i="13"/>
  <c r="C740" i="13"/>
  <c r="AX740" i="13" s="1"/>
  <c r="AT739" i="13"/>
  <c r="AS739" i="13"/>
  <c r="R739" i="13"/>
  <c r="I739" i="13"/>
  <c r="D739" i="13"/>
  <c r="C739" i="13"/>
  <c r="AT738" i="13"/>
  <c r="AS738" i="13"/>
  <c r="R738" i="13"/>
  <c r="I738" i="13"/>
  <c r="D738" i="13"/>
  <c r="C738" i="13"/>
  <c r="AX738" i="13" s="1"/>
  <c r="AT737" i="13"/>
  <c r="AS737" i="13"/>
  <c r="R737" i="13"/>
  <c r="I737" i="13"/>
  <c r="D737" i="13"/>
  <c r="C737" i="13"/>
  <c r="AT736" i="13"/>
  <c r="AS736" i="13"/>
  <c r="R736" i="13"/>
  <c r="I736" i="13"/>
  <c r="D736" i="13"/>
  <c r="C736" i="13"/>
  <c r="AX736" i="13" s="1"/>
  <c r="AT735" i="13"/>
  <c r="AS735" i="13"/>
  <c r="R735" i="13"/>
  <c r="I735" i="13"/>
  <c r="D735" i="13"/>
  <c r="C735" i="13"/>
  <c r="AT734" i="13"/>
  <c r="AS734" i="13"/>
  <c r="R734" i="13"/>
  <c r="I734" i="13"/>
  <c r="D734" i="13"/>
  <c r="C734" i="13"/>
  <c r="AX734" i="13" s="1"/>
  <c r="AT733" i="13"/>
  <c r="AS733" i="13"/>
  <c r="R733" i="13"/>
  <c r="I733" i="13"/>
  <c r="D733" i="13"/>
  <c r="C733" i="13"/>
  <c r="AT732" i="13"/>
  <c r="AS732" i="13"/>
  <c r="R732" i="13"/>
  <c r="I732" i="13"/>
  <c r="D732" i="13"/>
  <c r="C732" i="13"/>
  <c r="AX732" i="13" s="1"/>
  <c r="AT731" i="13"/>
  <c r="AS731" i="13"/>
  <c r="R731" i="13"/>
  <c r="I731" i="13"/>
  <c r="D731" i="13"/>
  <c r="C731" i="13"/>
  <c r="AT730" i="13"/>
  <c r="AS730" i="13"/>
  <c r="R730" i="13"/>
  <c r="I730" i="13"/>
  <c r="D730" i="13"/>
  <c r="C730" i="13"/>
  <c r="AX730" i="13" s="1"/>
  <c r="AT729" i="13"/>
  <c r="AS729" i="13"/>
  <c r="R729" i="13"/>
  <c r="I729" i="13"/>
  <c r="D729" i="13"/>
  <c r="C729" i="13"/>
  <c r="AT728" i="13"/>
  <c r="AS728" i="13"/>
  <c r="R728" i="13"/>
  <c r="I728" i="13"/>
  <c r="D728" i="13"/>
  <c r="C728" i="13"/>
  <c r="AX728" i="13" s="1"/>
  <c r="AT727" i="13"/>
  <c r="AS727" i="13"/>
  <c r="R727" i="13"/>
  <c r="I727" i="13"/>
  <c r="D727" i="13"/>
  <c r="C727" i="13"/>
  <c r="AT726" i="13"/>
  <c r="AS726" i="13"/>
  <c r="R726" i="13"/>
  <c r="I726" i="13"/>
  <c r="D726" i="13"/>
  <c r="C726" i="13"/>
  <c r="AX726" i="13" s="1"/>
  <c r="AT725" i="13"/>
  <c r="AS725" i="13"/>
  <c r="R725" i="13"/>
  <c r="I725" i="13"/>
  <c r="D725" i="13"/>
  <c r="C725" i="13"/>
  <c r="AT724" i="13"/>
  <c r="AS724" i="13"/>
  <c r="R724" i="13"/>
  <c r="I724" i="13"/>
  <c r="D724" i="13"/>
  <c r="C724" i="13"/>
  <c r="AX724" i="13" s="1"/>
  <c r="AT723" i="13"/>
  <c r="AS723" i="13"/>
  <c r="R723" i="13"/>
  <c r="I723" i="13"/>
  <c r="D723" i="13"/>
  <c r="C723" i="13"/>
  <c r="AT722" i="13"/>
  <c r="AS722" i="13"/>
  <c r="R722" i="13"/>
  <c r="I722" i="13"/>
  <c r="D722" i="13"/>
  <c r="C722" i="13"/>
  <c r="AX722" i="13" s="1"/>
  <c r="AT721" i="13"/>
  <c r="AS721" i="13"/>
  <c r="R721" i="13"/>
  <c r="I721" i="13"/>
  <c r="D721" i="13"/>
  <c r="C721" i="13"/>
  <c r="AT720" i="13"/>
  <c r="AS720" i="13"/>
  <c r="R720" i="13"/>
  <c r="I720" i="13"/>
  <c r="D720" i="13"/>
  <c r="C720" i="13"/>
  <c r="AX720" i="13" s="1"/>
  <c r="AT719" i="13"/>
  <c r="AS719" i="13"/>
  <c r="R719" i="13"/>
  <c r="I719" i="13"/>
  <c r="D719" i="13"/>
  <c r="C719" i="13"/>
  <c r="AT718" i="13"/>
  <c r="AS718" i="13"/>
  <c r="R718" i="13"/>
  <c r="I718" i="13"/>
  <c r="D718" i="13"/>
  <c r="C718" i="13"/>
  <c r="AX718" i="13" s="1"/>
  <c r="AT717" i="13"/>
  <c r="AS717" i="13"/>
  <c r="R717" i="13"/>
  <c r="I717" i="13"/>
  <c r="D717" i="13"/>
  <c r="C717" i="13"/>
  <c r="AT716" i="13"/>
  <c r="AS716" i="13"/>
  <c r="R716" i="13"/>
  <c r="I716" i="13"/>
  <c r="D716" i="13"/>
  <c r="C716" i="13"/>
  <c r="AX716" i="13" s="1"/>
  <c r="AT715" i="13"/>
  <c r="AS715" i="13"/>
  <c r="R715" i="13"/>
  <c r="I715" i="13"/>
  <c r="D715" i="13"/>
  <c r="C715" i="13"/>
  <c r="AT714" i="13"/>
  <c r="AS714" i="13"/>
  <c r="R714" i="13"/>
  <c r="I714" i="13"/>
  <c r="D714" i="13"/>
  <c r="C714" i="13"/>
  <c r="AX714" i="13" s="1"/>
  <c r="AT713" i="13"/>
  <c r="AS713" i="13"/>
  <c r="R713" i="13"/>
  <c r="I713" i="13"/>
  <c r="D713" i="13"/>
  <c r="C713" i="13"/>
  <c r="AT712" i="13"/>
  <c r="AS712" i="13"/>
  <c r="R712" i="13"/>
  <c r="I712" i="13"/>
  <c r="D712" i="13"/>
  <c r="C712" i="13"/>
  <c r="AX712" i="13" s="1"/>
  <c r="AT711" i="13"/>
  <c r="AS711" i="13"/>
  <c r="R711" i="13"/>
  <c r="I711" i="13"/>
  <c r="D711" i="13"/>
  <c r="C711" i="13"/>
  <c r="AT710" i="13"/>
  <c r="AS710" i="13"/>
  <c r="R710" i="13"/>
  <c r="I710" i="13"/>
  <c r="D710" i="13"/>
  <c r="C710" i="13"/>
  <c r="AX710" i="13" s="1"/>
  <c r="AT709" i="13"/>
  <c r="AS709" i="13"/>
  <c r="R709" i="13"/>
  <c r="I709" i="13"/>
  <c r="D709" i="13"/>
  <c r="C709" i="13"/>
  <c r="AT708" i="13"/>
  <c r="AS708" i="13"/>
  <c r="R708" i="13"/>
  <c r="I708" i="13"/>
  <c r="D708" i="13"/>
  <c r="C708" i="13"/>
  <c r="AX708" i="13" s="1"/>
  <c r="AT707" i="13"/>
  <c r="AS707" i="13"/>
  <c r="R707" i="13"/>
  <c r="I707" i="13"/>
  <c r="D707" i="13"/>
  <c r="C707" i="13"/>
  <c r="AT706" i="13"/>
  <c r="AS706" i="13"/>
  <c r="R706" i="13"/>
  <c r="I706" i="13"/>
  <c r="D706" i="13"/>
  <c r="C706" i="13"/>
  <c r="AX706" i="13" s="1"/>
  <c r="AT705" i="13"/>
  <c r="AS705" i="13"/>
  <c r="R705" i="13"/>
  <c r="I705" i="13"/>
  <c r="D705" i="13"/>
  <c r="C705" i="13"/>
  <c r="AT704" i="13"/>
  <c r="AS704" i="13"/>
  <c r="R704" i="13"/>
  <c r="I704" i="13"/>
  <c r="D704" i="13"/>
  <c r="C704" i="13"/>
  <c r="AX704" i="13" s="1"/>
  <c r="AT703" i="13"/>
  <c r="AS703" i="13"/>
  <c r="R703" i="13"/>
  <c r="I703" i="13"/>
  <c r="D703" i="13"/>
  <c r="C703" i="13"/>
  <c r="AT702" i="13"/>
  <c r="AS702" i="13"/>
  <c r="R702" i="13"/>
  <c r="I702" i="13"/>
  <c r="D702" i="13"/>
  <c r="C702" i="13"/>
  <c r="AX702" i="13" s="1"/>
  <c r="AT701" i="13"/>
  <c r="AS701" i="13"/>
  <c r="R701" i="13"/>
  <c r="I701" i="13"/>
  <c r="D701" i="13"/>
  <c r="C701" i="13"/>
  <c r="AT700" i="13"/>
  <c r="AS700" i="13"/>
  <c r="R700" i="13"/>
  <c r="I700" i="13"/>
  <c r="D700" i="13"/>
  <c r="C700" i="13"/>
  <c r="AX700" i="13" s="1"/>
  <c r="AT699" i="13"/>
  <c r="AS699" i="13"/>
  <c r="R699" i="13"/>
  <c r="I699" i="13"/>
  <c r="D699" i="13"/>
  <c r="C699" i="13"/>
  <c r="AT698" i="13"/>
  <c r="AS698" i="13"/>
  <c r="R698" i="13"/>
  <c r="I698" i="13"/>
  <c r="D698" i="13"/>
  <c r="C698" i="13"/>
  <c r="AX698" i="13" s="1"/>
  <c r="AT697" i="13"/>
  <c r="AS697" i="13"/>
  <c r="R697" i="13"/>
  <c r="I697" i="13"/>
  <c r="D697" i="13"/>
  <c r="C697" i="13"/>
  <c r="AT696" i="13"/>
  <c r="AS696" i="13"/>
  <c r="R696" i="13"/>
  <c r="I696" i="13"/>
  <c r="D696" i="13"/>
  <c r="C696" i="13"/>
  <c r="AX696" i="13" s="1"/>
  <c r="AT695" i="13"/>
  <c r="AS695" i="13"/>
  <c r="R695" i="13"/>
  <c r="I695" i="13"/>
  <c r="D695" i="13"/>
  <c r="C695" i="13"/>
  <c r="AT694" i="13"/>
  <c r="AS694" i="13"/>
  <c r="R694" i="13"/>
  <c r="I694" i="13"/>
  <c r="D694" i="13"/>
  <c r="C694" i="13"/>
  <c r="AX694" i="13" s="1"/>
  <c r="AT693" i="13"/>
  <c r="AS693" i="13"/>
  <c r="R693" i="13"/>
  <c r="I693" i="13"/>
  <c r="D693" i="13"/>
  <c r="C693" i="13"/>
  <c r="AT692" i="13"/>
  <c r="AS692" i="13"/>
  <c r="R692" i="13"/>
  <c r="I692" i="13"/>
  <c r="D692" i="13"/>
  <c r="C692" i="13"/>
  <c r="AX692" i="13" s="1"/>
  <c r="AT691" i="13"/>
  <c r="AS691" i="13"/>
  <c r="R691" i="13"/>
  <c r="I691" i="13"/>
  <c r="D691" i="13"/>
  <c r="C691" i="13"/>
  <c r="AT690" i="13"/>
  <c r="AS690" i="13"/>
  <c r="R690" i="13"/>
  <c r="I690" i="13"/>
  <c r="D690" i="13"/>
  <c r="C690" i="13"/>
  <c r="AX690" i="13" s="1"/>
  <c r="AT689" i="13"/>
  <c r="AS689" i="13"/>
  <c r="R689" i="13"/>
  <c r="I689" i="13"/>
  <c r="D689" i="13"/>
  <c r="C689" i="13"/>
  <c r="AT688" i="13"/>
  <c r="AS688" i="13"/>
  <c r="R688" i="13"/>
  <c r="I688" i="13"/>
  <c r="D688" i="13"/>
  <c r="C688" i="13"/>
  <c r="AX688" i="13" s="1"/>
  <c r="AT687" i="13"/>
  <c r="AS687" i="13"/>
  <c r="R687" i="13"/>
  <c r="I687" i="13"/>
  <c r="D687" i="13"/>
  <c r="C687" i="13"/>
  <c r="AT686" i="13"/>
  <c r="AS686" i="13"/>
  <c r="R686" i="13"/>
  <c r="I686" i="13"/>
  <c r="D686" i="13"/>
  <c r="C686" i="13"/>
  <c r="AX686" i="13" s="1"/>
  <c r="AT685" i="13"/>
  <c r="AS685" i="13"/>
  <c r="R685" i="13"/>
  <c r="I685" i="13"/>
  <c r="D685" i="13"/>
  <c r="C685" i="13"/>
  <c r="AT684" i="13"/>
  <c r="AS684" i="13"/>
  <c r="R684" i="13"/>
  <c r="I684" i="13"/>
  <c r="D684" i="13"/>
  <c r="C684" i="13"/>
  <c r="AX684" i="13" s="1"/>
  <c r="AT683" i="13"/>
  <c r="AS683" i="13"/>
  <c r="R683" i="13"/>
  <c r="I683" i="13"/>
  <c r="D683" i="13"/>
  <c r="C683" i="13"/>
  <c r="AT682" i="13"/>
  <c r="AS682" i="13"/>
  <c r="R682" i="13"/>
  <c r="I682" i="13"/>
  <c r="D682" i="13"/>
  <c r="C682" i="13"/>
  <c r="AX682" i="13" s="1"/>
  <c r="AT681" i="13"/>
  <c r="AS681" i="13"/>
  <c r="R681" i="13"/>
  <c r="I681" i="13"/>
  <c r="D681" i="13"/>
  <c r="C681" i="13"/>
  <c r="AT680" i="13"/>
  <c r="AS680" i="13"/>
  <c r="R680" i="13"/>
  <c r="I680" i="13"/>
  <c r="D680" i="13"/>
  <c r="C680" i="13"/>
  <c r="AX680" i="13" s="1"/>
  <c r="AT679" i="13"/>
  <c r="AS679" i="13"/>
  <c r="R679" i="13"/>
  <c r="I679" i="13"/>
  <c r="D679" i="13"/>
  <c r="C679" i="13"/>
  <c r="AT678" i="13"/>
  <c r="AS678" i="13"/>
  <c r="R678" i="13"/>
  <c r="I678" i="13"/>
  <c r="D678" i="13"/>
  <c r="C678" i="13"/>
  <c r="AX678" i="13" s="1"/>
  <c r="AT677" i="13"/>
  <c r="AS677" i="13"/>
  <c r="R677" i="13"/>
  <c r="I677" i="13"/>
  <c r="D677" i="13"/>
  <c r="C677" i="13"/>
  <c r="AT676" i="13"/>
  <c r="AS676" i="13"/>
  <c r="R676" i="13"/>
  <c r="I676" i="13"/>
  <c r="D676" i="13"/>
  <c r="C676" i="13"/>
  <c r="AX676" i="13" s="1"/>
  <c r="AT675" i="13"/>
  <c r="AS675" i="13"/>
  <c r="R675" i="13"/>
  <c r="I675" i="13"/>
  <c r="D675" i="13"/>
  <c r="C675" i="13"/>
  <c r="AT674" i="13"/>
  <c r="AS674" i="13"/>
  <c r="R674" i="13"/>
  <c r="I674" i="13"/>
  <c r="D674" i="13"/>
  <c r="C674" i="13"/>
  <c r="AX674" i="13" s="1"/>
  <c r="AT673" i="13"/>
  <c r="AS673" i="13"/>
  <c r="R673" i="13"/>
  <c r="I673" i="13"/>
  <c r="D673" i="13"/>
  <c r="C673" i="13"/>
  <c r="AT672" i="13"/>
  <c r="AS672" i="13"/>
  <c r="R672" i="13"/>
  <c r="I672" i="13"/>
  <c r="D672" i="13"/>
  <c r="C672" i="13"/>
  <c r="AX672" i="13" s="1"/>
  <c r="AT671" i="13"/>
  <c r="AS671" i="13"/>
  <c r="R671" i="13"/>
  <c r="I671" i="13"/>
  <c r="D671" i="13"/>
  <c r="C671" i="13"/>
  <c r="AT670" i="13"/>
  <c r="AS670" i="13"/>
  <c r="R670" i="13"/>
  <c r="I670" i="13"/>
  <c r="D670" i="13"/>
  <c r="C670" i="13"/>
  <c r="AX670" i="13" s="1"/>
  <c r="AT669" i="13"/>
  <c r="AS669" i="13"/>
  <c r="R669" i="13"/>
  <c r="I669" i="13"/>
  <c r="D669" i="13"/>
  <c r="C669" i="13"/>
  <c r="AT668" i="13"/>
  <c r="AS668" i="13"/>
  <c r="R668" i="13"/>
  <c r="I668" i="13"/>
  <c r="D668" i="13"/>
  <c r="C668" i="13"/>
  <c r="AX668" i="13" s="1"/>
  <c r="AT667" i="13"/>
  <c r="AS667" i="13"/>
  <c r="R667" i="13"/>
  <c r="I667" i="13"/>
  <c r="D667" i="13"/>
  <c r="C667" i="13"/>
  <c r="AT666" i="13"/>
  <c r="AS666" i="13"/>
  <c r="R666" i="13"/>
  <c r="I666" i="13"/>
  <c r="D666" i="13"/>
  <c r="C666" i="13"/>
  <c r="AX666" i="13" s="1"/>
  <c r="AT665" i="13"/>
  <c r="AS665" i="13"/>
  <c r="R665" i="13"/>
  <c r="I665" i="13"/>
  <c r="D665" i="13"/>
  <c r="C665" i="13"/>
  <c r="AT664" i="13"/>
  <c r="AS664" i="13"/>
  <c r="R664" i="13"/>
  <c r="I664" i="13"/>
  <c r="D664" i="13"/>
  <c r="C664" i="13"/>
  <c r="AX664" i="13" s="1"/>
  <c r="AT663" i="13"/>
  <c r="AS663" i="13"/>
  <c r="R663" i="13"/>
  <c r="I663" i="13"/>
  <c r="D663" i="13"/>
  <c r="C663" i="13"/>
  <c r="AT662" i="13"/>
  <c r="AS662" i="13"/>
  <c r="R662" i="13"/>
  <c r="I662" i="13"/>
  <c r="D662" i="13"/>
  <c r="C662" i="13"/>
  <c r="AX662" i="13" s="1"/>
  <c r="AT661" i="13"/>
  <c r="AS661" i="13"/>
  <c r="R661" i="13"/>
  <c r="I661" i="13"/>
  <c r="D661" i="13"/>
  <c r="C661" i="13"/>
  <c r="AT660" i="13"/>
  <c r="AS660" i="13"/>
  <c r="R660" i="13"/>
  <c r="I660" i="13"/>
  <c r="D660" i="13"/>
  <c r="C660" i="13"/>
  <c r="AX660" i="13" s="1"/>
  <c r="AT659" i="13"/>
  <c r="AS659" i="13"/>
  <c r="R659" i="13"/>
  <c r="I659" i="13"/>
  <c r="D659" i="13"/>
  <c r="C659" i="13"/>
  <c r="AT658" i="13"/>
  <c r="AS658" i="13"/>
  <c r="R658" i="13"/>
  <c r="I658" i="13"/>
  <c r="D658" i="13"/>
  <c r="C658" i="13"/>
  <c r="AX658" i="13" s="1"/>
  <c r="AT657" i="13"/>
  <c r="AS657" i="13"/>
  <c r="R657" i="13"/>
  <c r="I657" i="13"/>
  <c r="D657" i="13"/>
  <c r="C657" i="13"/>
  <c r="AT656" i="13"/>
  <c r="AS656" i="13"/>
  <c r="R656" i="13"/>
  <c r="I656" i="13"/>
  <c r="D656" i="13"/>
  <c r="C656" i="13"/>
  <c r="AX656" i="13" s="1"/>
  <c r="AT655" i="13"/>
  <c r="AS655" i="13"/>
  <c r="R655" i="13"/>
  <c r="I655" i="13"/>
  <c r="D655" i="13"/>
  <c r="C655" i="13"/>
  <c r="AT654" i="13"/>
  <c r="AS654" i="13"/>
  <c r="R654" i="13"/>
  <c r="I654" i="13"/>
  <c r="D654" i="13"/>
  <c r="C654" i="13"/>
  <c r="AX654" i="13" s="1"/>
  <c r="AT653" i="13"/>
  <c r="AS653" i="13"/>
  <c r="R653" i="13"/>
  <c r="I653" i="13"/>
  <c r="D653" i="13"/>
  <c r="C653" i="13"/>
  <c r="AT652" i="13"/>
  <c r="AS652" i="13"/>
  <c r="R652" i="13"/>
  <c r="I652" i="13"/>
  <c r="D652" i="13"/>
  <c r="C652" i="13"/>
  <c r="AX652" i="13" s="1"/>
  <c r="AT651" i="13"/>
  <c r="AS651" i="13"/>
  <c r="R651" i="13"/>
  <c r="I651" i="13"/>
  <c r="D651" i="13"/>
  <c r="C651" i="13"/>
  <c r="AT650" i="13"/>
  <c r="AS650" i="13"/>
  <c r="R650" i="13"/>
  <c r="I650" i="13"/>
  <c r="D650" i="13"/>
  <c r="C650" i="13"/>
  <c r="AX650" i="13" s="1"/>
  <c r="AT649" i="13"/>
  <c r="AS649" i="13"/>
  <c r="R649" i="13"/>
  <c r="I649" i="13"/>
  <c r="D649" i="13"/>
  <c r="C649" i="13"/>
  <c r="AT648" i="13"/>
  <c r="AS648" i="13"/>
  <c r="R648" i="13"/>
  <c r="I648" i="13"/>
  <c r="D648" i="13"/>
  <c r="C648" i="13"/>
  <c r="AX648" i="13" s="1"/>
  <c r="AT647" i="13"/>
  <c r="AS647" i="13"/>
  <c r="R647" i="13"/>
  <c r="I647" i="13"/>
  <c r="D647" i="13"/>
  <c r="C647" i="13"/>
  <c r="AT646" i="13"/>
  <c r="AS646" i="13"/>
  <c r="R646" i="13"/>
  <c r="I646" i="13"/>
  <c r="D646" i="13"/>
  <c r="C646" i="13"/>
  <c r="AX646" i="13" s="1"/>
  <c r="AT645" i="13"/>
  <c r="AS645" i="13"/>
  <c r="R645" i="13"/>
  <c r="I645" i="13"/>
  <c r="D645" i="13"/>
  <c r="C645" i="13"/>
  <c r="AT644" i="13"/>
  <c r="AS644" i="13"/>
  <c r="R644" i="13"/>
  <c r="I644" i="13"/>
  <c r="D644" i="13"/>
  <c r="C644" i="13"/>
  <c r="AX644" i="13" s="1"/>
  <c r="AT643" i="13"/>
  <c r="AS643" i="13"/>
  <c r="R643" i="13"/>
  <c r="I643" i="13"/>
  <c r="D643" i="13"/>
  <c r="C643" i="13"/>
  <c r="AT642" i="13"/>
  <c r="AS642" i="13"/>
  <c r="R642" i="13"/>
  <c r="I642" i="13"/>
  <c r="D642" i="13"/>
  <c r="C642" i="13"/>
  <c r="AX642" i="13" s="1"/>
  <c r="AT641" i="13"/>
  <c r="AS641" i="13"/>
  <c r="R641" i="13"/>
  <c r="I641" i="13"/>
  <c r="D641" i="13"/>
  <c r="C641" i="13"/>
  <c r="AT640" i="13"/>
  <c r="AS640" i="13"/>
  <c r="R640" i="13"/>
  <c r="I640" i="13"/>
  <c r="D640" i="13"/>
  <c r="C640" i="13"/>
  <c r="AX640" i="13" s="1"/>
  <c r="AT639" i="13"/>
  <c r="AS639" i="13"/>
  <c r="R639" i="13"/>
  <c r="I639" i="13"/>
  <c r="D639" i="13"/>
  <c r="C639" i="13"/>
  <c r="AT638" i="13"/>
  <c r="AS638" i="13"/>
  <c r="R638" i="13"/>
  <c r="I638" i="13"/>
  <c r="D638" i="13"/>
  <c r="C638" i="13"/>
  <c r="AX638" i="13" s="1"/>
  <c r="AT637" i="13"/>
  <c r="AS637" i="13"/>
  <c r="R637" i="13"/>
  <c r="I637" i="13"/>
  <c r="D637" i="13"/>
  <c r="C637" i="13"/>
  <c r="AT636" i="13"/>
  <c r="AS636" i="13"/>
  <c r="R636" i="13"/>
  <c r="I636" i="13"/>
  <c r="D636" i="13"/>
  <c r="C636" i="13"/>
  <c r="AX636" i="13" s="1"/>
  <c r="AT635" i="13"/>
  <c r="AS635" i="13"/>
  <c r="R635" i="13"/>
  <c r="I635" i="13"/>
  <c r="D635" i="13"/>
  <c r="C635" i="13"/>
  <c r="AT634" i="13"/>
  <c r="AS634" i="13"/>
  <c r="R634" i="13"/>
  <c r="I634" i="13"/>
  <c r="D634" i="13"/>
  <c r="C634" i="13"/>
  <c r="AX634" i="13" s="1"/>
  <c r="AT633" i="13"/>
  <c r="AS633" i="13"/>
  <c r="R633" i="13"/>
  <c r="I633" i="13"/>
  <c r="D633" i="13"/>
  <c r="C633" i="13"/>
  <c r="AT632" i="13"/>
  <c r="AS632" i="13"/>
  <c r="R632" i="13"/>
  <c r="I632" i="13"/>
  <c r="D632" i="13"/>
  <c r="C632" i="13"/>
  <c r="AX632" i="13" s="1"/>
  <c r="AT631" i="13"/>
  <c r="AS631" i="13"/>
  <c r="R631" i="13"/>
  <c r="I631" i="13"/>
  <c r="D631" i="13"/>
  <c r="C631" i="13"/>
  <c r="AT630" i="13"/>
  <c r="AS630" i="13"/>
  <c r="R630" i="13"/>
  <c r="I630" i="13"/>
  <c r="D630" i="13"/>
  <c r="C630" i="13"/>
  <c r="AX630" i="13" s="1"/>
  <c r="AT629" i="13"/>
  <c r="AS629" i="13"/>
  <c r="R629" i="13"/>
  <c r="I629" i="13"/>
  <c r="D629" i="13"/>
  <c r="C629" i="13"/>
  <c r="AT628" i="13"/>
  <c r="AS628" i="13"/>
  <c r="R628" i="13"/>
  <c r="I628" i="13"/>
  <c r="D628" i="13"/>
  <c r="C628" i="13"/>
  <c r="AX628" i="13" s="1"/>
  <c r="AT627" i="13"/>
  <c r="AS627" i="13"/>
  <c r="R627" i="13"/>
  <c r="I627" i="13"/>
  <c r="D627" i="13"/>
  <c r="C627" i="13"/>
  <c r="AT626" i="13"/>
  <c r="AS626" i="13"/>
  <c r="R626" i="13"/>
  <c r="I626" i="13"/>
  <c r="D626" i="13"/>
  <c r="C626" i="13"/>
  <c r="AX626" i="13" s="1"/>
  <c r="AT625" i="13"/>
  <c r="AS625" i="13"/>
  <c r="R625" i="13"/>
  <c r="I625" i="13"/>
  <c r="D625" i="13"/>
  <c r="C625" i="13"/>
  <c r="AT624" i="13"/>
  <c r="AS624" i="13"/>
  <c r="R624" i="13"/>
  <c r="I624" i="13"/>
  <c r="D624" i="13"/>
  <c r="C624" i="13"/>
  <c r="AX624" i="13" s="1"/>
  <c r="AT623" i="13"/>
  <c r="AS623" i="13"/>
  <c r="R623" i="13"/>
  <c r="I623" i="13"/>
  <c r="D623" i="13"/>
  <c r="C623" i="13"/>
  <c r="AT622" i="13"/>
  <c r="AS622" i="13"/>
  <c r="R622" i="13"/>
  <c r="I622" i="13"/>
  <c r="D622" i="13"/>
  <c r="C622" i="13"/>
  <c r="AX622" i="13" s="1"/>
  <c r="AT621" i="13"/>
  <c r="AS621" i="13"/>
  <c r="R621" i="13"/>
  <c r="I621" i="13"/>
  <c r="D621" i="13"/>
  <c r="C621" i="13"/>
  <c r="AT620" i="13"/>
  <c r="AS620" i="13"/>
  <c r="R620" i="13"/>
  <c r="I620" i="13"/>
  <c r="D620" i="13"/>
  <c r="C620" i="13"/>
  <c r="AX620" i="13" s="1"/>
  <c r="AT619" i="13"/>
  <c r="AS619" i="13"/>
  <c r="R619" i="13"/>
  <c r="I619" i="13"/>
  <c r="D619" i="13"/>
  <c r="C619" i="13"/>
  <c r="AT618" i="13"/>
  <c r="AS618" i="13"/>
  <c r="R618" i="13"/>
  <c r="I618" i="13"/>
  <c r="D618" i="13"/>
  <c r="C618" i="13"/>
  <c r="AX618" i="13" s="1"/>
  <c r="AT617" i="13"/>
  <c r="AS617" i="13"/>
  <c r="R617" i="13"/>
  <c r="I617" i="13"/>
  <c r="D617" i="13"/>
  <c r="C617" i="13"/>
  <c r="AT616" i="13"/>
  <c r="AS616" i="13"/>
  <c r="R616" i="13"/>
  <c r="I616" i="13"/>
  <c r="D616" i="13"/>
  <c r="C616" i="13"/>
  <c r="AX616" i="13" s="1"/>
  <c r="AT615" i="13"/>
  <c r="AS615" i="13"/>
  <c r="R615" i="13"/>
  <c r="I615" i="13"/>
  <c r="D615" i="13"/>
  <c r="C615" i="13"/>
  <c r="AT614" i="13"/>
  <c r="AS614" i="13"/>
  <c r="R614" i="13"/>
  <c r="I614" i="13"/>
  <c r="D614" i="13"/>
  <c r="C614" i="13"/>
  <c r="AX614" i="13" s="1"/>
  <c r="AT613" i="13"/>
  <c r="AS613" i="13"/>
  <c r="R613" i="13"/>
  <c r="I613" i="13"/>
  <c r="D613" i="13"/>
  <c r="C613" i="13"/>
  <c r="AT612" i="13"/>
  <c r="AS612" i="13"/>
  <c r="R612" i="13"/>
  <c r="I612" i="13"/>
  <c r="D612" i="13"/>
  <c r="C612" i="13"/>
  <c r="AX612" i="13" s="1"/>
  <c r="AT611" i="13"/>
  <c r="AS611" i="13"/>
  <c r="R611" i="13"/>
  <c r="I611" i="13"/>
  <c r="D611" i="13"/>
  <c r="C611" i="13"/>
  <c r="AT610" i="13"/>
  <c r="AS610" i="13"/>
  <c r="R610" i="13"/>
  <c r="I610" i="13"/>
  <c r="D610" i="13"/>
  <c r="C610" i="13"/>
  <c r="AX610" i="13" s="1"/>
  <c r="AT609" i="13"/>
  <c r="AS609" i="13"/>
  <c r="R609" i="13"/>
  <c r="I609" i="13"/>
  <c r="D609" i="13"/>
  <c r="C609" i="13"/>
  <c r="AT608" i="13"/>
  <c r="AS608" i="13"/>
  <c r="R608" i="13"/>
  <c r="I608" i="13"/>
  <c r="D608" i="13"/>
  <c r="C608" i="13"/>
  <c r="AX608" i="13" s="1"/>
  <c r="AT607" i="13"/>
  <c r="AS607" i="13"/>
  <c r="R607" i="13"/>
  <c r="I607" i="13"/>
  <c r="D607" i="13"/>
  <c r="C607" i="13"/>
  <c r="AT606" i="13"/>
  <c r="AS606" i="13"/>
  <c r="R606" i="13"/>
  <c r="I606" i="13"/>
  <c r="D606" i="13"/>
  <c r="C606" i="13"/>
  <c r="AX606" i="13" s="1"/>
  <c r="AT605" i="13"/>
  <c r="AS605" i="13"/>
  <c r="R605" i="13"/>
  <c r="I605" i="13"/>
  <c r="D605" i="13"/>
  <c r="C605" i="13"/>
  <c r="AT604" i="13"/>
  <c r="AS604" i="13"/>
  <c r="R604" i="13"/>
  <c r="I604" i="13"/>
  <c r="D604" i="13"/>
  <c r="C604" i="13"/>
  <c r="AX604" i="13" s="1"/>
  <c r="AT603" i="13"/>
  <c r="AS603" i="13"/>
  <c r="R603" i="13"/>
  <c r="I603" i="13"/>
  <c r="D603" i="13"/>
  <c r="C603" i="13"/>
  <c r="AT602" i="13"/>
  <c r="AS602" i="13"/>
  <c r="R602" i="13"/>
  <c r="I602" i="13"/>
  <c r="D602" i="13"/>
  <c r="C602" i="13"/>
  <c r="AX602" i="13" s="1"/>
  <c r="AT601" i="13"/>
  <c r="AS601" i="13"/>
  <c r="R601" i="13"/>
  <c r="I601" i="13"/>
  <c r="D601" i="13"/>
  <c r="C601" i="13"/>
  <c r="AT600" i="13"/>
  <c r="AS600" i="13"/>
  <c r="R600" i="13"/>
  <c r="I600" i="13"/>
  <c r="D600" i="13"/>
  <c r="C600" i="13"/>
  <c r="AX600" i="13" s="1"/>
  <c r="AT599" i="13"/>
  <c r="AS599" i="13"/>
  <c r="R599" i="13"/>
  <c r="I599" i="13"/>
  <c r="D599" i="13"/>
  <c r="C599" i="13"/>
  <c r="AT598" i="13"/>
  <c r="AS598" i="13"/>
  <c r="R598" i="13"/>
  <c r="I598" i="13"/>
  <c r="D598" i="13"/>
  <c r="C598" i="13"/>
  <c r="AX598" i="13" s="1"/>
  <c r="AT597" i="13"/>
  <c r="AS597" i="13"/>
  <c r="R597" i="13"/>
  <c r="I597" i="13"/>
  <c r="D597" i="13"/>
  <c r="C597" i="13"/>
  <c r="AT596" i="13"/>
  <c r="AS596" i="13"/>
  <c r="R596" i="13"/>
  <c r="I596" i="13"/>
  <c r="D596" i="13"/>
  <c r="C596" i="13"/>
  <c r="AX596" i="13" s="1"/>
  <c r="AT595" i="13"/>
  <c r="AS595" i="13"/>
  <c r="R595" i="13"/>
  <c r="I595" i="13"/>
  <c r="D595" i="13"/>
  <c r="C595" i="13"/>
  <c r="AT594" i="13"/>
  <c r="AS594" i="13"/>
  <c r="R594" i="13"/>
  <c r="I594" i="13"/>
  <c r="D594" i="13"/>
  <c r="C594" i="13"/>
  <c r="AX594" i="13" s="1"/>
  <c r="AT593" i="13"/>
  <c r="AS593" i="13"/>
  <c r="R593" i="13"/>
  <c r="I593" i="13"/>
  <c r="D593" i="13"/>
  <c r="C593" i="13"/>
  <c r="AT592" i="13"/>
  <c r="AS592" i="13"/>
  <c r="R592" i="13"/>
  <c r="I592" i="13"/>
  <c r="D592" i="13"/>
  <c r="C592" i="13"/>
  <c r="AX592" i="13" s="1"/>
  <c r="AT591" i="13"/>
  <c r="AS591" i="13"/>
  <c r="R591" i="13"/>
  <c r="I591" i="13"/>
  <c r="D591" i="13"/>
  <c r="C591" i="13"/>
  <c r="AT590" i="13"/>
  <c r="AS590" i="13"/>
  <c r="R590" i="13"/>
  <c r="I590" i="13"/>
  <c r="D590" i="13"/>
  <c r="C590" i="13"/>
  <c r="AX590" i="13" s="1"/>
  <c r="AT589" i="13"/>
  <c r="AS589" i="13"/>
  <c r="R589" i="13"/>
  <c r="I589" i="13"/>
  <c r="D589" i="13"/>
  <c r="C589" i="13"/>
  <c r="AT588" i="13"/>
  <c r="AS588" i="13"/>
  <c r="R588" i="13"/>
  <c r="I588" i="13"/>
  <c r="D588" i="13"/>
  <c r="C588" i="13"/>
  <c r="AX588" i="13" s="1"/>
  <c r="AT587" i="13"/>
  <c r="AS587" i="13"/>
  <c r="R587" i="13"/>
  <c r="I587" i="13"/>
  <c r="D587" i="13"/>
  <c r="C587" i="13"/>
  <c r="AT586" i="13"/>
  <c r="AS586" i="13"/>
  <c r="R586" i="13"/>
  <c r="I586" i="13"/>
  <c r="D586" i="13"/>
  <c r="C586" i="13"/>
  <c r="AX586" i="13" s="1"/>
  <c r="AT585" i="13"/>
  <c r="AS585" i="13"/>
  <c r="R585" i="13"/>
  <c r="I585" i="13"/>
  <c r="D585" i="13"/>
  <c r="C585" i="13"/>
  <c r="AT584" i="13"/>
  <c r="AS584" i="13"/>
  <c r="R584" i="13"/>
  <c r="I584" i="13"/>
  <c r="D584" i="13"/>
  <c r="C584" i="13"/>
  <c r="AX584" i="13" s="1"/>
  <c r="AT583" i="13"/>
  <c r="AS583" i="13"/>
  <c r="R583" i="13"/>
  <c r="I583" i="13"/>
  <c r="D583" i="13"/>
  <c r="C583" i="13"/>
  <c r="AT582" i="13"/>
  <c r="AS582" i="13"/>
  <c r="R582" i="13"/>
  <c r="I582" i="13"/>
  <c r="D582" i="13"/>
  <c r="C582" i="13"/>
  <c r="AX582" i="13" s="1"/>
  <c r="AT581" i="13"/>
  <c r="AS581" i="13"/>
  <c r="R581" i="13"/>
  <c r="I581" i="13"/>
  <c r="D581" i="13"/>
  <c r="C581" i="13"/>
  <c r="AT580" i="13"/>
  <c r="AS580" i="13"/>
  <c r="R580" i="13"/>
  <c r="I580" i="13"/>
  <c r="D580" i="13"/>
  <c r="C580" i="13"/>
  <c r="AX580" i="13" s="1"/>
  <c r="AT579" i="13"/>
  <c r="AS579" i="13"/>
  <c r="R579" i="13"/>
  <c r="I579" i="13"/>
  <c r="D579" i="13"/>
  <c r="C579" i="13"/>
  <c r="AT578" i="13"/>
  <c r="AS578" i="13"/>
  <c r="R578" i="13"/>
  <c r="I578" i="13"/>
  <c r="D578" i="13"/>
  <c r="C578" i="13"/>
  <c r="AX578" i="13" s="1"/>
  <c r="AT577" i="13"/>
  <c r="AS577" i="13"/>
  <c r="R577" i="13"/>
  <c r="I577" i="13"/>
  <c r="D577" i="13"/>
  <c r="C577" i="13"/>
  <c r="AT576" i="13"/>
  <c r="AS576" i="13"/>
  <c r="R576" i="13"/>
  <c r="I576" i="13"/>
  <c r="D576" i="13"/>
  <c r="C576" i="13"/>
  <c r="AX576" i="13" s="1"/>
  <c r="AT575" i="13"/>
  <c r="AS575" i="13"/>
  <c r="R575" i="13"/>
  <c r="I575" i="13"/>
  <c r="D575" i="13"/>
  <c r="C575" i="13"/>
  <c r="AT574" i="13"/>
  <c r="AS574" i="13"/>
  <c r="R574" i="13"/>
  <c r="I574" i="13"/>
  <c r="D574" i="13"/>
  <c r="C574" i="13"/>
  <c r="AX574" i="13" s="1"/>
  <c r="AT573" i="13"/>
  <c r="AS573" i="13"/>
  <c r="R573" i="13"/>
  <c r="I573" i="13"/>
  <c r="D573" i="13"/>
  <c r="C573" i="13"/>
  <c r="AT572" i="13"/>
  <c r="AS572" i="13"/>
  <c r="R572" i="13"/>
  <c r="I572" i="13"/>
  <c r="D572" i="13"/>
  <c r="C572" i="13"/>
  <c r="AX572" i="13" s="1"/>
  <c r="AT571" i="13"/>
  <c r="AS571" i="13"/>
  <c r="R571" i="13"/>
  <c r="I571" i="13"/>
  <c r="D571" i="13"/>
  <c r="C571" i="13"/>
  <c r="AT570" i="13"/>
  <c r="AS570" i="13"/>
  <c r="R570" i="13"/>
  <c r="I570" i="13"/>
  <c r="D570" i="13"/>
  <c r="C570" i="13"/>
  <c r="AX570" i="13" s="1"/>
  <c r="AT569" i="13"/>
  <c r="AS569" i="13"/>
  <c r="R569" i="13"/>
  <c r="I569" i="13"/>
  <c r="D569" i="13"/>
  <c r="C569" i="13"/>
  <c r="AT568" i="13"/>
  <c r="AS568" i="13"/>
  <c r="R568" i="13"/>
  <c r="I568" i="13"/>
  <c r="D568" i="13"/>
  <c r="C568" i="13"/>
  <c r="AX568" i="13" s="1"/>
  <c r="AT567" i="13"/>
  <c r="AS567" i="13"/>
  <c r="R567" i="13"/>
  <c r="I567" i="13"/>
  <c r="D567" i="13"/>
  <c r="C567" i="13"/>
  <c r="AT566" i="13"/>
  <c r="AS566" i="13"/>
  <c r="R566" i="13"/>
  <c r="I566" i="13"/>
  <c r="D566" i="13"/>
  <c r="C566" i="13"/>
  <c r="AX566" i="13" s="1"/>
  <c r="AT565" i="13"/>
  <c r="AS565" i="13"/>
  <c r="R565" i="13"/>
  <c r="I565" i="13"/>
  <c r="D565" i="13"/>
  <c r="C565" i="13"/>
  <c r="AT564" i="13"/>
  <c r="AS564" i="13"/>
  <c r="R564" i="13"/>
  <c r="I564" i="13"/>
  <c r="D564" i="13"/>
  <c r="C564" i="13"/>
  <c r="AX564" i="13" s="1"/>
  <c r="AT563" i="13"/>
  <c r="AS563" i="13"/>
  <c r="R563" i="13"/>
  <c r="I563" i="13"/>
  <c r="D563" i="13"/>
  <c r="C563" i="13"/>
  <c r="AT562" i="13"/>
  <c r="AS562" i="13"/>
  <c r="R562" i="13"/>
  <c r="I562" i="13"/>
  <c r="D562" i="13"/>
  <c r="C562" i="13"/>
  <c r="AX562" i="13" s="1"/>
  <c r="AT561" i="13"/>
  <c r="AS561" i="13"/>
  <c r="R561" i="13"/>
  <c r="I561" i="13"/>
  <c r="D561" i="13"/>
  <c r="C561" i="13"/>
  <c r="AT560" i="13"/>
  <c r="AS560" i="13"/>
  <c r="R560" i="13"/>
  <c r="I560" i="13"/>
  <c r="D560" i="13"/>
  <c r="C560" i="13"/>
  <c r="AX560" i="13" s="1"/>
  <c r="AT559" i="13"/>
  <c r="AS559" i="13"/>
  <c r="R559" i="13"/>
  <c r="I559" i="13"/>
  <c r="D559" i="13"/>
  <c r="C559" i="13"/>
  <c r="AT558" i="13"/>
  <c r="AS558" i="13"/>
  <c r="R558" i="13"/>
  <c r="I558" i="13"/>
  <c r="D558" i="13"/>
  <c r="C558" i="13"/>
  <c r="AX558" i="13" s="1"/>
  <c r="AT557" i="13"/>
  <c r="AS557" i="13"/>
  <c r="R557" i="13"/>
  <c r="I557" i="13"/>
  <c r="D557" i="13"/>
  <c r="C557" i="13"/>
  <c r="AT556" i="13"/>
  <c r="AS556" i="13"/>
  <c r="R556" i="13"/>
  <c r="I556" i="13"/>
  <c r="D556" i="13"/>
  <c r="C556" i="13"/>
  <c r="AX556" i="13" s="1"/>
  <c r="AT555" i="13"/>
  <c r="AS555" i="13"/>
  <c r="R555" i="13"/>
  <c r="I555" i="13"/>
  <c r="D555" i="13"/>
  <c r="C555" i="13"/>
  <c r="AT554" i="13"/>
  <c r="AS554" i="13"/>
  <c r="R554" i="13"/>
  <c r="I554" i="13"/>
  <c r="D554" i="13"/>
  <c r="C554" i="13"/>
  <c r="AX554" i="13" s="1"/>
  <c r="AT553" i="13"/>
  <c r="AS553" i="13"/>
  <c r="R553" i="13"/>
  <c r="I553" i="13"/>
  <c r="D553" i="13"/>
  <c r="C553" i="13"/>
  <c r="AT552" i="13"/>
  <c r="AS552" i="13"/>
  <c r="R552" i="13"/>
  <c r="I552" i="13"/>
  <c r="D552" i="13"/>
  <c r="C552" i="13"/>
  <c r="AX552" i="13" s="1"/>
  <c r="AT551" i="13"/>
  <c r="AS551" i="13"/>
  <c r="R551" i="13"/>
  <c r="I551" i="13"/>
  <c r="D551" i="13"/>
  <c r="C551" i="13"/>
  <c r="AT550" i="13"/>
  <c r="AS550" i="13"/>
  <c r="R550" i="13"/>
  <c r="I550" i="13"/>
  <c r="D550" i="13"/>
  <c r="C550" i="13"/>
  <c r="AX550" i="13" s="1"/>
  <c r="AT549" i="13"/>
  <c r="AS549" i="13"/>
  <c r="R549" i="13"/>
  <c r="I549" i="13"/>
  <c r="D549" i="13"/>
  <c r="C549" i="13"/>
  <c r="AT548" i="13"/>
  <c r="AS548" i="13"/>
  <c r="R548" i="13"/>
  <c r="I548" i="13"/>
  <c r="D548" i="13"/>
  <c r="C548" i="13"/>
  <c r="AX548" i="13" s="1"/>
  <c r="AT547" i="13"/>
  <c r="AS547" i="13"/>
  <c r="R547" i="13"/>
  <c r="I547" i="13"/>
  <c r="D547" i="13"/>
  <c r="C547" i="13"/>
  <c r="AT546" i="13"/>
  <c r="AS546" i="13"/>
  <c r="R546" i="13"/>
  <c r="I546" i="13"/>
  <c r="D546" i="13"/>
  <c r="C546" i="13"/>
  <c r="AX546" i="13" s="1"/>
  <c r="AT545" i="13"/>
  <c r="AS545" i="13"/>
  <c r="R545" i="13"/>
  <c r="I545" i="13"/>
  <c r="D545" i="13"/>
  <c r="C545" i="13"/>
  <c r="AT544" i="13"/>
  <c r="AS544" i="13"/>
  <c r="R544" i="13"/>
  <c r="I544" i="13"/>
  <c r="D544" i="13"/>
  <c r="C544" i="13"/>
  <c r="AX544" i="13" s="1"/>
  <c r="AT543" i="13"/>
  <c r="AS543" i="13"/>
  <c r="R543" i="13"/>
  <c r="I543" i="13"/>
  <c r="D543" i="13"/>
  <c r="C543" i="13"/>
  <c r="AT542" i="13"/>
  <c r="AS542" i="13"/>
  <c r="R542" i="13"/>
  <c r="I542" i="13"/>
  <c r="D542" i="13"/>
  <c r="C542" i="13"/>
  <c r="AX542" i="13" s="1"/>
  <c r="AT541" i="13"/>
  <c r="AS541" i="13"/>
  <c r="R541" i="13"/>
  <c r="I541" i="13"/>
  <c r="D541" i="13"/>
  <c r="C541" i="13"/>
  <c r="AT540" i="13"/>
  <c r="AS540" i="13"/>
  <c r="R540" i="13"/>
  <c r="I540" i="13"/>
  <c r="D540" i="13"/>
  <c r="C540" i="13"/>
  <c r="AX540" i="13" s="1"/>
  <c r="AT539" i="13"/>
  <c r="AS539" i="13"/>
  <c r="R539" i="13"/>
  <c r="I539" i="13"/>
  <c r="D539" i="13"/>
  <c r="C539" i="13"/>
  <c r="AT538" i="13"/>
  <c r="AS538" i="13"/>
  <c r="R538" i="13"/>
  <c r="I538" i="13"/>
  <c r="D538" i="13"/>
  <c r="C538" i="13"/>
  <c r="AX538" i="13" s="1"/>
  <c r="AT537" i="13"/>
  <c r="AS537" i="13"/>
  <c r="R537" i="13"/>
  <c r="I537" i="13"/>
  <c r="D537" i="13"/>
  <c r="C537" i="13"/>
  <c r="AT536" i="13"/>
  <c r="AS536" i="13"/>
  <c r="R536" i="13"/>
  <c r="I536" i="13"/>
  <c r="D536" i="13"/>
  <c r="C536" i="13"/>
  <c r="AX536" i="13" s="1"/>
  <c r="AT535" i="13"/>
  <c r="AS535" i="13"/>
  <c r="R535" i="13"/>
  <c r="I535" i="13"/>
  <c r="D535" i="13"/>
  <c r="C535" i="13"/>
  <c r="AT534" i="13"/>
  <c r="AS534" i="13"/>
  <c r="R534" i="13"/>
  <c r="I534" i="13"/>
  <c r="D534" i="13"/>
  <c r="C534" i="13"/>
  <c r="AX534" i="13" s="1"/>
  <c r="AT533" i="13"/>
  <c r="AS533" i="13"/>
  <c r="R533" i="13"/>
  <c r="I533" i="13"/>
  <c r="D533" i="13"/>
  <c r="C533" i="13"/>
  <c r="AT532" i="13"/>
  <c r="AS532" i="13"/>
  <c r="R532" i="13"/>
  <c r="I532" i="13"/>
  <c r="D532" i="13"/>
  <c r="C532" i="13"/>
  <c r="AX532" i="13" s="1"/>
  <c r="AT531" i="13"/>
  <c r="AS531" i="13"/>
  <c r="R531" i="13"/>
  <c r="I531" i="13"/>
  <c r="D531" i="13"/>
  <c r="C531" i="13"/>
  <c r="AT530" i="13"/>
  <c r="AS530" i="13"/>
  <c r="R530" i="13"/>
  <c r="I530" i="13"/>
  <c r="D530" i="13"/>
  <c r="C530" i="13"/>
  <c r="AX530" i="13" s="1"/>
  <c r="AT529" i="13"/>
  <c r="AS529" i="13"/>
  <c r="R529" i="13"/>
  <c r="I529" i="13"/>
  <c r="D529" i="13"/>
  <c r="C529" i="13"/>
  <c r="AT528" i="13"/>
  <c r="AS528" i="13"/>
  <c r="R528" i="13"/>
  <c r="I528" i="13"/>
  <c r="D528" i="13"/>
  <c r="C528" i="13"/>
  <c r="AX528" i="13" s="1"/>
  <c r="AT527" i="13"/>
  <c r="AS527" i="13"/>
  <c r="R527" i="13"/>
  <c r="I527" i="13"/>
  <c r="D527" i="13"/>
  <c r="C527" i="13"/>
  <c r="AT526" i="13"/>
  <c r="AS526" i="13"/>
  <c r="R526" i="13"/>
  <c r="I526" i="13"/>
  <c r="D526" i="13"/>
  <c r="C526" i="13"/>
  <c r="AX526" i="13" s="1"/>
  <c r="AT525" i="13"/>
  <c r="AS525" i="13"/>
  <c r="R525" i="13"/>
  <c r="I525" i="13"/>
  <c r="D525" i="13"/>
  <c r="C525" i="13"/>
  <c r="AT524" i="13"/>
  <c r="AS524" i="13"/>
  <c r="R524" i="13"/>
  <c r="I524" i="13"/>
  <c r="D524" i="13"/>
  <c r="C524" i="13"/>
  <c r="AX524" i="13" s="1"/>
  <c r="AT523" i="13"/>
  <c r="AS523" i="13"/>
  <c r="R523" i="13"/>
  <c r="I523" i="13"/>
  <c r="D523" i="13"/>
  <c r="C523" i="13"/>
  <c r="AT522" i="13"/>
  <c r="AS522" i="13"/>
  <c r="R522" i="13"/>
  <c r="I522" i="13"/>
  <c r="D522" i="13"/>
  <c r="C522" i="13"/>
  <c r="AX522" i="13" s="1"/>
  <c r="AT521" i="13"/>
  <c r="AS521" i="13"/>
  <c r="R521" i="13"/>
  <c r="I521" i="13"/>
  <c r="D521" i="13"/>
  <c r="C521" i="13"/>
  <c r="AT520" i="13"/>
  <c r="AS520" i="13"/>
  <c r="R520" i="13"/>
  <c r="I520" i="13"/>
  <c r="D520" i="13"/>
  <c r="C520" i="13"/>
  <c r="AX520" i="13" s="1"/>
  <c r="AT519" i="13"/>
  <c r="AS519" i="13"/>
  <c r="R519" i="13"/>
  <c r="I519" i="13"/>
  <c r="D519" i="13"/>
  <c r="C519" i="13"/>
  <c r="AT518" i="13"/>
  <c r="AS518" i="13"/>
  <c r="R518" i="13"/>
  <c r="I518" i="13"/>
  <c r="D518" i="13"/>
  <c r="C518" i="13"/>
  <c r="AX518" i="13" s="1"/>
  <c r="AT517" i="13"/>
  <c r="AS517" i="13"/>
  <c r="R517" i="13"/>
  <c r="I517" i="13"/>
  <c r="D517" i="13"/>
  <c r="C517" i="13"/>
  <c r="AT516" i="13"/>
  <c r="AS516" i="13"/>
  <c r="R516" i="13"/>
  <c r="I516" i="13"/>
  <c r="D516" i="13"/>
  <c r="C516" i="13"/>
  <c r="AX516" i="13" s="1"/>
  <c r="AT515" i="13"/>
  <c r="AS515" i="13"/>
  <c r="R515" i="13"/>
  <c r="I515" i="13"/>
  <c r="D515" i="13"/>
  <c r="C515" i="13"/>
  <c r="AT514" i="13"/>
  <c r="AS514" i="13"/>
  <c r="R514" i="13"/>
  <c r="I514" i="13"/>
  <c r="D514" i="13"/>
  <c r="C514" i="13"/>
  <c r="AX514" i="13" s="1"/>
  <c r="AT513" i="13"/>
  <c r="AS513" i="13"/>
  <c r="R513" i="13"/>
  <c r="I513" i="13"/>
  <c r="D513" i="13"/>
  <c r="C513" i="13"/>
  <c r="AT512" i="13"/>
  <c r="AS512" i="13"/>
  <c r="R512" i="13"/>
  <c r="I512" i="13"/>
  <c r="D512" i="13"/>
  <c r="C512" i="13"/>
  <c r="AX512" i="13" s="1"/>
  <c r="AT511" i="13"/>
  <c r="AS511" i="13"/>
  <c r="R511" i="13"/>
  <c r="I511" i="13"/>
  <c r="D511" i="13"/>
  <c r="C511" i="13"/>
  <c r="AT510" i="13"/>
  <c r="AS510" i="13"/>
  <c r="R510" i="13"/>
  <c r="I510" i="13"/>
  <c r="D510" i="13"/>
  <c r="C510" i="13"/>
  <c r="AX510" i="13" s="1"/>
  <c r="AT509" i="13"/>
  <c r="AS509" i="13"/>
  <c r="R509" i="13"/>
  <c r="I509" i="13"/>
  <c r="D509" i="13"/>
  <c r="C509" i="13"/>
  <c r="AT508" i="13"/>
  <c r="AS508" i="13"/>
  <c r="R508" i="13"/>
  <c r="I508" i="13"/>
  <c r="D508" i="13"/>
  <c r="C508" i="13"/>
  <c r="AX508" i="13" s="1"/>
  <c r="AT507" i="13"/>
  <c r="AS507" i="13"/>
  <c r="R507" i="13"/>
  <c r="I507" i="13"/>
  <c r="D507" i="13"/>
  <c r="C507" i="13"/>
  <c r="AT506" i="13"/>
  <c r="AS506" i="13"/>
  <c r="R506" i="13"/>
  <c r="I506" i="13"/>
  <c r="D506" i="13"/>
  <c r="C506" i="13"/>
  <c r="AX506" i="13" s="1"/>
  <c r="AT505" i="13"/>
  <c r="AS505" i="13"/>
  <c r="R505" i="13"/>
  <c r="I505" i="13"/>
  <c r="D505" i="13"/>
  <c r="C505" i="13"/>
  <c r="AT504" i="13"/>
  <c r="AS504" i="13"/>
  <c r="R504" i="13"/>
  <c r="I504" i="13"/>
  <c r="D504" i="13"/>
  <c r="C504" i="13"/>
  <c r="AT503" i="13"/>
  <c r="AS503" i="13"/>
  <c r="R503" i="13"/>
  <c r="I503" i="13"/>
  <c r="D503" i="13"/>
  <c r="C503" i="13"/>
  <c r="AT502" i="13"/>
  <c r="AS502" i="13"/>
  <c r="R502" i="13"/>
  <c r="I502" i="13"/>
  <c r="D502" i="13"/>
  <c r="C502" i="13"/>
  <c r="AT501" i="13"/>
  <c r="AS501" i="13"/>
  <c r="R501" i="13"/>
  <c r="I501" i="13"/>
  <c r="D501" i="13"/>
  <c r="C501" i="13"/>
  <c r="AT500" i="13"/>
  <c r="AS500" i="13"/>
  <c r="R500" i="13"/>
  <c r="I500" i="13"/>
  <c r="D500" i="13"/>
  <c r="C500" i="13"/>
  <c r="AT499" i="13"/>
  <c r="AS499" i="13"/>
  <c r="R499" i="13"/>
  <c r="I499" i="13"/>
  <c r="D499" i="13"/>
  <c r="C499" i="13"/>
  <c r="AT498" i="13"/>
  <c r="AS498" i="13"/>
  <c r="R498" i="13"/>
  <c r="I498" i="13"/>
  <c r="D498" i="13"/>
  <c r="C498" i="13"/>
  <c r="AT497" i="13"/>
  <c r="AS497" i="13"/>
  <c r="R497" i="13"/>
  <c r="I497" i="13"/>
  <c r="D497" i="13"/>
  <c r="C497" i="13"/>
  <c r="AT496" i="13"/>
  <c r="AS496" i="13"/>
  <c r="R496" i="13"/>
  <c r="I496" i="13"/>
  <c r="D496" i="13"/>
  <c r="C496" i="13"/>
  <c r="AT495" i="13"/>
  <c r="AS495" i="13"/>
  <c r="R495" i="13"/>
  <c r="I495" i="13"/>
  <c r="D495" i="13"/>
  <c r="C495" i="13"/>
  <c r="AT494" i="13"/>
  <c r="AS494" i="13"/>
  <c r="R494" i="13"/>
  <c r="I494" i="13"/>
  <c r="D494" i="13"/>
  <c r="C494" i="13"/>
  <c r="AT493" i="13"/>
  <c r="AS493" i="13"/>
  <c r="R493" i="13"/>
  <c r="I493" i="13"/>
  <c r="D493" i="13"/>
  <c r="C493" i="13"/>
  <c r="AT492" i="13"/>
  <c r="AS492" i="13"/>
  <c r="R492" i="13"/>
  <c r="I492" i="13"/>
  <c r="D492" i="13"/>
  <c r="C492" i="13"/>
  <c r="AT491" i="13"/>
  <c r="AS491" i="13"/>
  <c r="R491" i="13"/>
  <c r="I491" i="13"/>
  <c r="D491" i="13"/>
  <c r="C491" i="13"/>
  <c r="AT490" i="13"/>
  <c r="AS490" i="13"/>
  <c r="R490" i="13"/>
  <c r="I490" i="13"/>
  <c r="D490" i="13"/>
  <c r="C490" i="13"/>
  <c r="AT489" i="13"/>
  <c r="AS489" i="13"/>
  <c r="R489" i="13"/>
  <c r="I489" i="13"/>
  <c r="D489" i="13"/>
  <c r="C489" i="13"/>
  <c r="AT488" i="13"/>
  <c r="AS488" i="13"/>
  <c r="R488" i="13"/>
  <c r="I488" i="13"/>
  <c r="D488" i="13"/>
  <c r="C488" i="13"/>
  <c r="AT487" i="13"/>
  <c r="AS487" i="13"/>
  <c r="R487" i="13"/>
  <c r="I487" i="13"/>
  <c r="D487" i="13"/>
  <c r="C487" i="13"/>
  <c r="AT486" i="13"/>
  <c r="AS486" i="13"/>
  <c r="R486" i="13"/>
  <c r="I486" i="13"/>
  <c r="D486" i="13"/>
  <c r="C486" i="13"/>
  <c r="AT485" i="13"/>
  <c r="AS485" i="13"/>
  <c r="R485" i="13"/>
  <c r="I485" i="13"/>
  <c r="D485" i="13"/>
  <c r="C485" i="13"/>
  <c r="AT484" i="13"/>
  <c r="AS484" i="13"/>
  <c r="R484" i="13"/>
  <c r="I484" i="13"/>
  <c r="D484" i="13"/>
  <c r="C484" i="13"/>
  <c r="AT483" i="13"/>
  <c r="AS483" i="13"/>
  <c r="R483" i="13"/>
  <c r="I483" i="13"/>
  <c r="D483" i="13"/>
  <c r="C483" i="13"/>
  <c r="AT482" i="13"/>
  <c r="AS482" i="13"/>
  <c r="R482" i="13"/>
  <c r="I482" i="13"/>
  <c r="D482" i="13"/>
  <c r="C482" i="13"/>
  <c r="AT481" i="13"/>
  <c r="AS481" i="13"/>
  <c r="R481" i="13"/>
  <c r="I481" i="13"/>
  <c r="D481" i="13"/>
  <c r="C481" i="13"/>
  <c r="AT480" i="13"/>
  <c r="AS480" i="13"/>
  <c r="R480" i="13"/>
  <c r="I480" i="13"/>
  <c r="D480" i="13"/>
  <c r="C480" i="13"/>
  <c r="AT479" i="13"/>
  <c r="AS479" i="13"/>
  <c r="R479" i="13"/>
  <c r="I479" i="13"/>
  <c r="D479" i="13"/>
  <c r="C479" i="13"/>
  <c r="AT478" i="13"/>
  <c r="AS478" i="13"/>
  <c r="R478" i="13"/>
  <c r="I478" i="13"/>
  <c r="D478" i="13"/>
  <c r="C478" i="13"/>
  <c r="AT477" i="13"/>
  <c r="AS477" i="13"/>
  <c r="R477" i="13"/>
  <c r="I477" i="13"/>
  <c r="D477" i="13"/>
  <c r="C477" i="13"/>
  <c r="AT476" i="13"/>
  <c r="AS476" i="13"/>
  <c r="R476" i="13"/>
  <c r="I476" i="13"/>
  <c r="D476" i="13"/>
  <c r="C476" i="13"/>
  <c r="AT475" i="13"/>
  <c r="AS475" i="13"/>
  <c r="R475" i="13"/>
  <c r="I475" i="13"/>
  <c r="D475" i="13"/>
  <c r="C475" i="13"/>
  <c r="AT474" i="13"/>
  <c r="AS474" i="13"/>
  <c r="R474" i="13"/>
  <c r="I474" i="13"/>
  <c r="D474" i="13"/>
  <c r="C474" i="13"/>
  <c r="AT473" i="13"/>
  <c r="AS473" i="13"/>
  <c r="R473" i="13"/>
  <c r="I473" i="13"/>
  <c r="D473" i="13"/>
  <c r="C473" i="13"/>
  <c r="AT472" i="13"/>
  <c r="AS472" i="13"/>
  <c r="R472" i="13"/>
  <c r="I472" i="13"/>
  <c r="D472" i="13"/>
  <c r="C472" i="13"/>
  <c r="AT471" i="13"/>
  <c r="AS471" i="13"/>
  <c r="R471" i="13"/>
  <c r="I471" i="13"/>
  <c r="D471" i="13"/>
  <c r="C471" i="13"/>
  <c r="AT470" i="13"/>
  <c r="AS470" i="13"/>
  <c r="R470" i="13"/>
  <c r="I470" i="13"/>
  <c r="D470" i="13"/>
  <c r="C470" i="13"/>
  <c r="AT469" i="13"/>
  <c r="AS469" i="13"/>
  <c r="R469" i="13"/>
  <c r="I469" i="13"/>
  <c r="D469" i="13"/>
  <c r="C469" i="13"/>
  <c r="AT468" i="13"/>
  <c r="AS468" i="13"/>
  <c r="R468" i="13"/>
  <c r="I468" i="13"/>
  <c r="D468" i="13"/>
  <c r="C468" i="13"/>
  <c r="AT467" i="13"/>
  <c r="AS467" i="13"/>
  <c r="R467" i="13"/>
  <c r="I467" i="13"/>
  <c r="D467" i="13"/>
  <c r="C467" i="13"/>
  <c r="AT466" i="13"/>
  <c r="AS466" i="13"/>
  <c r="R466" i="13"/>
  <c r="I466" i="13"/>
  <c r="D466" i="13"/>
  <c r="C466" i="13"/>
  <c r="AT465" i="13"/>
  <c r="AS465" i="13"/>
  <c r="R465" i="13"/>
  <c r="I465" i="13"/>
  <c r="D465" i="13"/>
  <c r="C465" i="13"/>
  <c r="AT464" i="13"/>
  <c r="AS464" i="13"/>
  <c r="R464" i="13"/>
  <c r="I464" i="13"/>
  <c r="D464" i="13"/>
  <c r="C464" i="13"/>
  <c r="AT463" i="13"/>
  <c r="AS463" i="13"/>
  <c r="R463" i="13"/>
  <c r="I463" i="13"/>
  <c r="D463" i="13"/>
  <c r="C463" i="13"/>
  <c r="AT462" i="13"/>
  <c r="AS462" i="13"/>
  <c r="R462" i="13"/>
  <c r="I462" i="13"/>
  <c r="D462" i="13"/>
  <c r="C462" i="13"/>
  <c r="AT461" i="13"/>
  <c r="AS461" i="13"/>
  <c r="R461" i="13"/>
  <c r="I461" i="13"/>
  <c r="D461" i="13"/>
  <c r="C461" i="13"/>
  <c r="AT460" i="13"/>
  <c r="AS460" i="13"/>
  <c r="R460" i="13"/>
  <c r="I460" i="13"/>
  <c r="D460" i="13"/>
  <c r="C460" i="13"/>
  <c r="AT459" i="13"/>
  <c r="AS459" i="13"/>
  <c r="R459" i="13"/>
  <c r="I459" i="13"/>
  <c r="D459" i="13"/>
  <c r="C459" i="13"/>
  <c r="AT458" i="13"/>
  <c r="AS458" i="13"/>
  <c r="R458" i="13"/>
  <c r="I458" i="13"/>
  <c r="D458" i="13"/>
  <c r="C458" i="13"/>
  <c r="AT457" i="13"/>
  <c r="AS457" i="13"/>
  <c r="R457" i="13"/>
  <c r="I457" i="13"/>
  <c r="D457" i="13"/>
  <c r="C457" i="13"/>
  <c r="AT456" i="13"/>
  <c r="AS456" i="13"/>
  <c r="R456" i="13"/>
  <c r="I456" i="13"/>
  <c r="D456" i="13"/>
  <c r="C456" i="13"/>
  <c r="AT455" i="13"/>
  <c r="AS455" i="13"/>
  <c r="R455" i="13"/>
  <c r="I455" i="13"/>
  <c r="D455" i="13"/>
  <c r="C455" i="13"/>
  <c r="AT454" i="13"/>
  <c r="AS454" i="13"/>
  <c r="R454" i="13"/>
  <c r="I454" i="13"/>
  <c r="D454" i="13"/>
  <c r="C454" i="13"/>
  <c r="AT453" i="13"/>
  <c r="AS453" i="13"/>
  <c r="R453" i="13"/>
  <c r="I453" i="13"/>
  <c r="D453" i="13"/>
  <c r="C453" i="13"/>
  <c r="AT452" i="13"/>
  <c r="AS452" i="13"/>
  <c r="R452" i="13"/>
  <c r="I452" i="13"/>
  <c r="D452" i="13"/>
  <c r="C452" i="13"/>
  <c r="AT451" i="13"/>
  <c r="AS451" i="13"/>
  <c r="R451" i="13"/>
  <c r="I451" i="13"/>
  <c r="D451" i="13"/>
  <c r="C451" i="13"/>
  <c r="AT450" i="13"/>
  <c r="AS450" i="13"/>
  <c r="R450" i="13"/>
  <c r="I450" i="13"/>
  <c r="D450" i="13"/>
  <c r="C450" i="13"/>
  <c r="AT449" i="13"/>
  <c r="AS449" i="13"/>
  <c r="R449" i="13"/>
  <c r="I449" i="13"/>
  <c r="D449" i="13"/>
  <c r="C449" i="13"/>
  <c r="AT448" i="13"/>
  <c r="AS448" i="13"/>
  <c r="R448" i="13"/>
  <c r="I448" i="13"/>
  <c r="D448" i="13"/>
  <c r="C448" i="13"/>
  <c r="AT447" i="13"/>
  <c r="AS447" i="13"/>
  <c r="R447" i="13"/>
  <c r="I447" i="13"/>
  <c r="D447" i="13"/>
  <c r="C447" i="13"/>
  <c r="AT446" i="13"/>
  <c r="AS446" i="13"/>
  <c r="R446" i="13"/>
  <c r="I446" i="13"/>
  <c r="D446" i="13"/>
  <c r="C446" i="13"/>
  <c r="AT445" i="13"/>
  <c r="AS445" i="13"/>
  <c r="R445" i="13"/>
  <c r="I445" i="13"/>
  <c r="D445" i="13"/>
  <c r="C445" i="13"/>
  <c r="AT444" i="13"/>
  <c r="AS444" i="13"/>
  <c r="R444" i="13"/>
  <c r="I444" i="13"/>
  <c r="D444" i="13"/>
  <c r="C444" i="13"/>
  <c r="AT443" i="13"/>
  <c r="AS443" i="13"/>
  <c r="R443" i="13"/>
  <c r="I443" i="13"/>
  <c r="D443" i="13"/>
  <c r="C443" i="13"/>
  <c r="AT442" i="13"/>
  <c r="AS442" i="13"/>
  <c r="R442" i="13"/>
  <c r="I442" i="13"/>
  <c r="D442" i="13"/>
  <c r="C442" i="13"/>
  <c r="AT441" i="13"/>
  <c r="AS441" i="13"/>
  <c r="R441" i="13"/>
  <c r="I441" i="13"/>
  <c r="D441" i="13"/>
  <c r="C441" i="13"/>
  <c r="AT440" i="13"/>
  <c r="AS440" i="13"/>
  <c r="R440" i="13"/>
  <c r="I440" i="13"/>
  <c r="D440" i="13"/>
  <c r="C440" i="13"/>
  <c r="AT439" i="13"/>
  <c r="AS439" i="13"/>
  <c r="R439" i="13"/>
  <c r="I439" i="13"/>
  <c r="D439" i="13"/>
  <c r="C439" i="13"/>
  <c r="AT438" i="13"/>
  <c r="AS438" i="13"/>
  <c r="R438" i="13"/>
  <c r="I438" i="13"/>
  <c r="D438" i="13"/>
  <c r="C438" i="13"/>
  <c r="AT437" i="13"/>
  <c r="AS437" i="13"/>
  <c r="R437" i="13"/>
  <c r="I437" i="13"/>
  <c r="D437" i="13"/>
  <c r="C437" i="13"/>
  <c r="AT436" i="13"/>
  <c r="AS436" i="13"/>
  <c r="R436" i="13"/>
  <c r="I436" i="13"/>
  <c r="D436" i="13"/>
  <c r="C436" i="13"/>
  <c r="AT435" i="13"/>
  <c r="AS435" i="13"/>
  <c r="R435" i="13"/>
  <c r="I435" i="13"/>
  <c r="D435" i="13"/>
  <c r="C435" i="13"/>
  <c r="AT434" i="13"/>
  <c r="AS434" i="13"/>
  <c r="R434" i="13"/>
  <c r="I434" i="13"/>
  <c r="D434" i="13"/>
  <c r="C434" i="13"/>
  <c r="AT433" i="13"/>
  <c r="AS433" i="13"/>
  <c r="R433" i="13"/>
  <c r="I433" i="13"/>
  <c r="D433" i="13"/>
  <c r="C433" i="13"/>
  <c r="AT432" i="13"/>
  <c r="AS432" i="13"/>
  <c r="R432" i="13"/>
  <c r="I432" i="13"/>
  <c r="D432" i="13"/>
  <c r="C432" i="13"/>
  <c r="AT431" i="13"/>
  <c r="AS431" i="13"/>
  <c r="R431" i="13"/>
  <c r="I431" i="13"/>
  <c r="D431" i="13"/>
  <c r="C431" i="13"/>
  <c r="AT430" i="13"/>
  <c r="AS430" i="13"/>
  <c r="R430" i="13"/>
  <c r="I430" i="13"/>
  <c r="D430" i="13"/>
  <c r="C430" i="13"/>
  <c r="AT429" i="13"/>
  <c r="AS429" i="13"/>
  <c r="R429" i="13"/>
  <c r="I429" i="13"/>
  <c r="D429" i="13"/>
  <c r="C429" i="13"/>
  <c r="AT428" i="13"/>
  <c r="AS428" i="13"/>
  <c r="R428" i="13"/>
  <c r="I428" i="13"/>
  <c r="D428" i="13"/>
  <c r="C428" i="13"/>
  <c r="AT427" i="13"/>
  <c r="AS427" i="13"/>
  <c r="R427" i="13"/>
  <c r="I427" i="13"/>
  <c r="D427" i="13"/>
  <c r="C427" i="13"/>
  <c r="AT426" i="13"/>
  <c r="AS426" i="13"/>
  <c r="R426" i="13"/>
  <c r="I426" i="13"/>
  <c r="D426" i="13"/>
  <c r="C426" i="13"/>
  <c r="AT425" i="13"/>
  <c r="AS425" i="13"/>
  <c r="R425" i="13"/>
  <c r="I425" i="13"/>
  <c r="D425" i="13"/>
  <c r="C425" i="13"/>
  <c r="AT424" i="13"/>
  <c r="AS424" i="13"/>
  <c r="R424" i="13"/>
  <c r="I424" i="13"/>
  <c r="D424" i="13"/>
  <c r="C424" i="13"/>
  <c r="AT423" i="13"/>
  <c r="AS423" i="13"/>
  <c r="R423" i="13"/>
  <c r="I423" i="13"/>
  <c r="D423" i="13"/>
  <c r="C423" i="13"/>
  <c r="AT422" i="13"/>
  <c r="AS422" i="13"/>
  <c r="R422" i="13"/>
  <c r="I422" i="13"/>
  <c r="D422" i="13"/>
  <c r="C422" i="13"/>
  <c r="AT421" i="13"/>
  <c r="AS421" i="13"/>
  <c r="R421" i="13"/>
  <c r="I421" i="13"/>
  <c r="D421" i="13"/>
  <c r="C421" i="13"/>
  <c r="AT420" i="13"/>
  <c r="AS420" i="13"/>
  <c r="R420" i="13"/>
  <c r="I420" i="13"/>
  <c r="D420" i="13"/>
  <c r="C420" i="13"/>
  <c r="AT419" i="13"/>
  <c r="AS419" i="13"/>
  <c r="R419" i="13"/>
  <c r="I419" i="13"/>
  <c r="D419" i="13"/>
  <c r="C419" i="13"/>
  <c r="AT418" i="13"/>
  <c r="AS418" i="13"/>
  <c r="R418" i="13"/>
  <c r="I418" i="13"/>
  <c r="D418" i="13"/>
  <c r="C418" i="13"/>
  <c r="AT417" i="13"/>
  <c r="AS417" i="13"/>
  <c r="R417" i="13"/>
  <c r="I417" i="13"/>
  <c r="D417" i="13"/>
  <c r="C417" i="13"/>
  <c r="AT416" i="13"/>
  <c r="AS416" i="13"/>
  <c r="R416" i="13"/>
  <c r="I416" i="13"/>
  <c r="D416" i="13"/>
  <c r="C416" i="13"/>
  <c r="AT415" i="13"/>
  <c r="AS415" i="13"/>
  <c r="R415" i="13"/>
  <c r="I415" i="13"/>
  <c r="D415" i="13"/>
  <c r="C415" i="13"/>
  <c r="AT414" i="13"/>
  <c r="AS414" i="13"/>
  <c r="R414" i="13"/>
  <c r="I414" i="13"/>
  <c r="D414" i="13"/>
  <c r="C414" i="13"/>
  <c r="AT413" i="13"/>
  <c r="AS413" i="13"/>
  <c r="R413" i="13"/>
  <c r="I413" i="13"/>
  <c r="D413" i="13"/>
  <c r="C413" i="13"/>
  <c r="AT412" i="13"/>
  <c r="AS412" i="13"/>
  <c r="R412" i="13"/>
  <c r="I412" i="13"/>
  <c r="D412" i="13"/>
  <c r="C412" i="13"/>
  <c r="AT411" i="13"/>
  <c r="AS411" i="13"/>
  <c r="R411" i="13"/>
  <c r="I411" i="13"/>
  <c r="D411" i="13"/>
  <c r="C411" i="13"/>
  <c r="AT410" i="13"/>
  <c r="AS410" i="13"/>
  <c r="R410" i="13"/>
  <c r="I410" i="13"/>
  <c r="D410" i="13"/>
  <c r="C410" i="13"/>
  <c r="AT409" i="13"/>
  <c r="AS409" i="13"/>
  <c r="R409" i="13"/>
  <c r="I409" i="13"/>
  <c r="D409" i="13"/>
  <c r="C409" i="13"/>
  <c r="AT408" i="13"/>
  <c r="AS408" i="13"/>
  <c r="R408" i="13"/>
  <c r="I408" i="13"/>
  <c r="D408" i="13"/>
  <c r="C408" i="13"/>
  <c r="AT407" i="13"/>
  <c r="AS407" i="13"/>
  <c r="R407" i="13"/>
  <c r="I407" i="13"/>
  <c r="D407" i="13"/>
  <c r="C407" i="13"/>
  <c r="AT406" i="13"/>
  <c r="AS406" i="13"/>
  <c r="R406" i="13"/>
  <c r="I406" i="13"/>
  <c r="D406" i="13"/>
  <c r="C406" i="13"/>
  <c r="AT405" i="13"/>
  <c r="AS405" i="13"/>
  <c r="R405" i="13"/>
  <c r="I405" i="13"/>
  <c r="D405" i="13"/>
  <c r="C405" i="13"/>
  <c r="AT404" i="13"/>
  <c r="AS404" i="13"/>
  <c r="R404" i="13"/>
  <c r="I404" i="13"/>
  <c r="D404" i="13"/>
  <c r="C404" i="13"/>
  <c r="AT403" i="13"/>
  <c r="AS403" i="13"/>
  <c r="R403" i="13"/>
  <c r="I403" i="13"/>
  <c r="D403" i="13"/>
  <c r="C403" i="13"/>
  <c r="AT402" i="13"/>
  <c r="AS402" i="13"/>
  <c r="R402" i="13"/>
  <c r="I402" i="13"/>
  <c r="D402" i="13"/>
  <c r="C402" i="13"/>
  <c r="AT401" i="13"/>
  <c r="AS401" i="13"/>
  <c r="R401" i="13"/>
  <c r="I401" i="13"/>
  <c r="D401" i="13"/>
  <c r="C401" i="13"/>
  <c r="AT400" i="13"/>
  <c r="AS400" i="13"/>
  <c r="R400" i="13"/>
  <c r="I400" i="13"/>
  <c r="D400" i="13"/>
  <c r="C400" i="13"/>
  <c r="AT399" i="13"/>
  <c r="AS399" i="13"/>
  <c r="R399" i="13"/>
  <c r="I399" i="13"/>
  <c r="D399" i="13"/>
  <c r="C399" i="13"/>
  <c r="AT398" i="13"/>
  <c r="AS398" i="13"/>
  <c r="R398" i="13"/>
  <c r="I398" i="13"/>
  <c r="D398" i="13"/>
  <c r="C398" i="13"/>
  <c r="AT397" i="13"/>
  <c r="AS397" i="13"/>
  <c r="R397" i="13"/>
  <c r="I397" i="13"/>
  <c r="D397" i="13"/>
  <c r="C397" i="13"/>
  <c r="AT396" i="13"/>
  <c r="AS396" i="13"/>
  <c r="R396" i="13"/>
  <c r="I396" i="13"/>
  <c r="D396" i="13"/>
  <c r="C396" i="13"/>
  <c r="AT395" i="13"/>
  <c r="AS395" i="13"/>
  <c r="R395" i="13"/>
  <c r="I395" i="13"/>
  <c r="D395" i="13"/>
  <c r="C395" i="13"/>
  <c r="AT394" i="13"/>
  <c r="AS394" i="13"/>
  <c r="R394" i="13"/>
  <c r="I394" i="13"/>
  <c r="D394" i="13"/>
  <c r="C394" i="13"/>
  <c r="AT393" i="13"/>
  <c r="AS393" i="13"/>
  <c r="R393" i="13"/>
  <c r="I393" i="13"/>
  <c r="D393" i="13"/>
  <c r="C393" i="13"/>
  <c r="AT392" i="13"/>
  <c r="AS392" i="13"/>
  <c r="R392" i="13"/>
  <c r="I392" i="13"/>
  <c r="D392" i="13"/>
  <c r="C392" i="13"/>
  <c r="AT391" i="13"/>
  <c r="AS391" i="13"/>
  <c r="R391" i="13"/>
  <c r="I391" i="13"/>
  <c r="D391" i="13"/>
  <c r="C391" i="13"/>
  <c r="AT390" i="13"/>
  <c r="AS390" i="13"/>
  <c r="R390" i="13"/>
  <c r="I390" i="13"/>
  <c r="D390" i="13"/>
  <c r="C390" i="13"/>
  <c r="AT389" i="13"/>
  <c r="AS389" i="13"/>
  <c r="R389" i="13"/>
  <c r="I389" i="13"/>
  <c r="D389" i="13"/>
  <c r="C389" i="13"/>
  <c r="AT388" i="13"/>
  <c r="AS388" i="13"/>
  <c r="R388" i="13"/>
  <c r="I388" i="13"/>
  <c r="D388" i="13"/>
  <c r="C388" i="13"/>
  <c r="AT387" i="13"/>
  <c r="AS387" i="13"/>
  <c r="R387" i="13"/>
  <c r="I387" i="13"/>
  <c r="D387" i="13"/>
  <c r="C387" i="13"/>
  <c r="AT386" i="13"/>
  <c r="AS386" i="13"/>
  <c r="R386" i="13"/>
  <c r="I386" i="13"/>
  <c r="D386" i="13"/>
  <c r="C386" i="13"/>
  <c r="AT385" i="13"/>
  <c r="AS385" i="13"/>
  <c r="R385" i="13"/>
  <c r="I385" i="13"/>
  <c r="D385" i="13"/>
  <c r="C385" i="13"/>
  <c r="AT384" i="13"/>
  <c r="AS384" i="13"/>
  <c r="R384" i="13"/>
  <c r="I384" i="13"/>
  <c r="D384" i="13"/>
  <c r="C384" i="13"/>
  <c r="AT383" i="13"/>
  <c r="AS383" i="13"/>
  <c r="R383" i="13"/>
  <c r="I383" i="13"/>
  <c r="D383" i="13"/>
  <c r="C383" i="13"/>
  <c r="AT382" i="13"/>
  <c r="AS382" i="13"/>
  <c r="R382" i="13"/>
  <c r="I382" i="13"/>
  <c r="D382" i="13"/>
  <c r="C382" i="13"/>
  <c r="AT381" i="13"/>
  <c r="AS381" i="13"/>
  <c r="R381" i="13"/>
  <c r="I381" i="13"/>
  <c r="D381" i="13"/>
  <c r="C381" i="13"/>
  <c r="AT380" i="13"/>
  <c r="AS380" i="13"/>
  <c r="R380" i="13"/>
  <c r="I380" i="13"/>
  <c r="D380" i="13"/>
  <c r="C380" i="13"/>
  <c r="AT379" i="13"/>
  <c r="AS379" i="13"/>
  <c r="R379" i="13"/>
  <c r="I379" i="13"/>
  <c r="D379" i="13"/>
  <c r="C379" i="13"/>
  <c r="AT378" i="13"/>
  <c r="AS378" i="13"/>
  <c r="R378" i="13"/>
  <c r="I378" i="13"/>
  <c r="D378" i="13"/>
  <c r="C378" i="13"/>
  <c r="AT377" i="13"/>
  <c r="AS377" i="13"/>
  <c r="R377" i="13"/>
  <c r="I377" i="13"/>
  <c r="D377" i="13"/>
  <c r="C377" i="13"/>
  <c r="AT376" i="13"/>
  <c r="AS376" i="13"/>
  <c r="R376" i="13"/>
  <c r="I376" i="13"/>
  <c r="D376" i="13"/>
  <c r="C376" i="13"/>
  <c r="AT375" i="13"/>
  <c r="AS375" i="13"/>
  <c r="R375" i="13"/>
  <c r="I375" i="13"/>
  <c r="D375" i="13"/>
  <c r="C375" i="13"/>
  <c r="AT374" i="13"/>
  <c r="AS374" i="13"/>
  <c r="R374" i="13"/>
  <c r="I374" i="13"/>
  <c r="D374" i="13"/>
  <c r="C374" i="13"/>
  <c r="AT373" i="13"/>
  <c r="AS373" i="13"/>
  <c r="R373" i="13"/>
  <c r="I373" i="13"/>
  <c r="D373" i="13"/>
  <c r="C373" i="13"/>
  <c r="AT372" i="13"/>
  <c r="AS372" i="13"/>
  <c r="R372" i="13"/>
  <c r="I372" i="13"/>
  <c r="D372" i="13"/>
  <c r="C372" i="13"/>
  <c r="AT371" i="13"/>
  <c r="AS371" i="13"/>
  <c r="R371" i="13"/>
  <c r="I371" i="13"/>
  <c r="D371" i="13"/>
  <c r="C371" i="13"/>
  <c r="AT370" i="13"/>
  <c r="AS370" i="13"/>
  <c r="R370" i="13"/>
  <c r="I370" i="13"/>
  <c r="D370" i="13"/>
  <c r="C370" i="13"/>
  <c r="AT369" i="13"/>
  <c r="AS369" i="13"/>
  <c r="R369" i="13"/>
  <c r="I369" i="13"/>
  <c r="D369" i="13"/>
  <c r="C369" i="13"/>
  <c r="AT368" i="13"/>
  <c r="AS368" i="13"/>
  <c r="R368" i="13"/>
  <c r="I368" i="13"/>
  <c r="D368" i="13"/>
  <c r="C368" i="13"/>
  <c r="AT367" i="13"/>
  <c r="AS367" i="13"/>
  <c r="R367" i="13"/>
  <c r="I367" i="13"/>
  <c r="D367" i="13"/>
  <c r="C367" i="13"/>
  <c r="AT366" i="13"/>
  <c r="AS366" i="13"/>
  <c r="R366" i="13"/>
  <c r="I366" i="13"/>
  <c r="D366" i="13"/>
  <c r="C366" i="13"/>
  <c r="AT365" i="13"/>
  <c r="AS365" i="13"/>
  <c r="R365" i="13"/>
  <c r="I365" i="13"/>
  <c r="D365" i="13"/>
  <c r="C365" i="13"/>
  <c r="AT364" i="13"/>
  <c r="AS364" i="13"/>
  <c r="R364" i="13"/>
  <c r="I364" i="13"/>
  <c r="D364" i="13"/>
  <c r="C364" i="13"/>
  <c r="AT363" i="13"/>
  <c r="AS363" i="13"/>
  <c r="R363" i="13"/>
  <c r="I363" i="13"/>
  <c r="D363" i="13"/>
  <c r="C363" i="13"/>
  <c r="AT362" i="13"/>
  <c r="AS362" i="13"/>
  <c r="R362" i="13"/>
  <c r="I362" i="13"/>
  <c r="D362" i="13"/>
  <c r="C362" i="13"/>
  <c r="AT361" i="13"/>
  <c r="AS361" i="13"/>
  <c r="R361" i="13"/>
  <c r="I361" i="13"/>
  <c r="D361" i="13"/>
  <c r="C361" i="13"/>
  <c r="AT360" i="13"/>
  <c r="AS360" i="13"/>
  <c r="R360" i="13"/>
  <c r="I360" i="13"/>
  <c r="D360" i="13"/>
  <c r="C360" i="13"/>
  <c r="AT359" i="13"/>
  <c r="AS359" i="13"/>
  <c r="R359" i="13"/>
  <c r="I359" i="13"/>
  <c r="D359" i="13"/>
  <c r="C359" i="13"/>
  <c r="AT358" i="13"/>
  <c r="AS358" i="13"/>
  <c r="R358" i="13"/>
  <c r="I358" i="13"/>
  <c r="D358" i="13"/>
  <c r="C358" i="13"/>
  <c r="AT357" i="13"/>
  <c r="AS357" i="13"/>
  <c r="R357" i="13"/>
  <c r="I357" i="13"/>
  <c r="D357" i="13"/>
  <c r="C357" i="13"/>
  <c r="AT356" i="13"/>
  <c r="AS356" i="13"/>
  <c r="R356" i="13"/>
  <c r="I356" i="13"/>
  <c r="D356" i="13"/>
  <c r="C356" i="13"/>
  <c r="AT355" i="13"/>
  <c r="AS355" i="13"/>
  <c r="R355" i="13"/>
  <c r="I355" i="13"/>
  <c r="D355" i="13"/>
  <c r="C355" i="13"/>
  <c r="AT354" i="13"/>
  <c r="AS354" i="13"/>
  <c r="R354" i="13"/>
  <c r="I354" i="13"/>
  <c r="D354" i="13"/>
  <c r="C354" i="13"/>
  <c r="AT353" i="13"/>
  <c r="AS353" i="13"/>
  <c r="R353" i="13"/>
  <c r="I353" i="13"/>
  <c r="D353" i="13"/>
  <c r="C353" i="13"/>
  <c r="AT352" i="13"/>
  <c r="AS352" i="13"/>
  <c r="R352" i="13"/>
  <c r="I352" i="13"/>
  <c r="D352" i="13"/>
  <c r="C352" i="13"/>
  <c r="AT351" i="13"/>
  <c r="AS351" i="13"/>
  <c r="R351" i="13"/>
  <c r="I351" i="13"/>
  <c r="D351" i="13"/>
  <c r="C351" i="13"/>
  <c r="AT350" i="13"/>
  <c r="AS350" i="13"/>
  <c r="R350" i="13"/>
  <c r="I350" i="13"/>
  <c r="D350" i="13"/>
  <c r="C350" i="13"/>
  <c r="AT349" i="13"/>
  <c r="AS349" i="13"/>
  <c r="R349" i="13"/>
  <c r="I349" i="13"/>
  <c r="D349" i="13"/>
  <c r="C349" i="13"/>
  <c r="AT348" i="13"/>
  <c r="AS348" i="13"/>
  <c r="R348" i="13"/>
  <c r="I348" i="13"/>
  <c r="D348" i="13"/>
  <c r="C348" i="13"/>
  <c r="AT347" i="13"/>
  <c r="AS347" i="13"/>
  <c r="R347" i="13"/>
  <c r="I347" i="13"/>
  <c r="D347" i="13"/>
  <c r="C347" i="13"/>
  <c r="AT346" i="13"/>
  <c r="AS346" i="13"/>
  <c r="R346" i="13"/>
  <c r="I346" i="13"/>
  <c r="D346" i="13"/>
  <c r="C346" i="13"/>
  <c r="AT345" i="13"/>
  <c r="AS345" i="13"/>
  <c r="R345" i="13"/>
  <c r="I345" i="13"/>
  <c r="D345" i="13"/>
  <c r="C345" i="13"/>
  <c r="AT344" i="13"/>
  <c r="AS344" i="13"/>
  <c r="R344" i="13"/>
  <c r="I344" i="13"/>
  <c r="D344" i="13"/>
  <c r="C344" i="13"/>
  <c r="AT343" i="13"/>
  <c r="AS343" i="13"/>
  <c r="R343" i="13"/>
  <c r="I343" i="13"/>
  <c r="D343" i="13"/>
  <c r="C343" i="13"/>
  <c r="AT342" i="13"/>
  <c r="AS342" i="13"/>
  <c r="R342" i="13"/>
  <c r="I342" i="13"/>
  <c r="D342" i="13"/>
  <c r="C342" i="13"/>
  <c r="AT341" i="13"/>
  <c r="AS341" i="13"/>
  <c r="R341" i="13"/>
  <c r="I341" i="13"/>
  <c r="D341" i="13"/>
  <c r="C341" i="13"/>
  <c r="AT340" i="13"/>
  <c r="AS340" i="13"/>
  <c r="R340" i="13"/>
  <c r="I340" i="13"/>
  <c r="D340" i="13"/>
  <c r="C340" i="13"/>
  <c r="AT339" i="13"/>
  <c r="AS339" i="13"/>
  <c r="R339" i="13"/>
  <c r="I339" i="13"/>
  <c r="D339" i="13"/>
  <c r="C339" i="13"/>
  <c r="AT338" i="13"/>
  <c r="AS338" i="13"/>
  <c r="R338" i="13"/>
  <c r="I338" i="13"/>
  <c r="D338" i="13"/>
  <c r="C338" i="13"/>
  <c r="AT337" i="13"/>
  <c r="AS337" i="13"/>
  <c r="R337" i="13"/>
  <c r="I337" i="13"/>
  <c r="D337" i="13"/>
  <c r="C337" i="13"/>
  <c r="AT336" i="13"/>
  <c r="AS336" i="13"/>
  <c r="R336" i="13"/>
  <c r="I336" i="13"/>
  <c r="D336" i="13"/>
  <c r="C336" i="13"/>
  <c r="AT335" i="13"/>
  <c r="AS335" i="13"/>
  <c r="R335" i="13"/>
  <c r="I335" i="13"/>
  <c r="D335" i="13"/>
  <c r="C335" i="13"/>
  <c r="AT334" i="13"/>
  <c r="AS334" i="13"/>
  <c r="R334" i="13"/>
  <c r="I334" i="13"/>
  <c r="D334" i="13"/>
  <c r="C334" i="13"/>
  <c r="AT333" i="13"/>
  <c r="AS333" i="13"/>
  <c r="R333" i="13"/>
  <c r="I333" i="13"/>
  <c r="D333" i="13"/>
  <c r="C333" i="13"/>
  <c r="AT332" i="13"/>
  <c r="AS332" i="13"/>
  <c r="R332" i="13"/>
  <c r="I332" i="13"/>
  <c r="D332" i="13"/>
  <c r="C332" i="13"/>
  <c r="AT331" i="13"/>
  <c r="AS331" i="13"/>
  <c r="R331" i="13"/>
  <c r="I331" i="13"/>
  <c r="D331" i="13"/>
  <c r="C331" i="13"/>
  <c r="AT330" i="13"/>
  <c r="AS330" i="13"/>
  <c r="R330" i="13"/>
  <c r="I330" i="13"/>
  <c r="D330" i="13"/>
  <c r="C330" i="13"/>
  <c r="AT329" i="13"/>
  <c r="AS329" i="13"/>
  <c r="R329" i="13"/>
  <c r="I329" i="13"/>
  <c r="D329" i="13"/>
  <c r="C329" i="13"/>
  <c r="AT328" i="13"/>
  <c r="AS328" i="13"/>
  <c r="R328" i="13"/>
  <c r="I328" i="13"/>
  <c r="D328" i="13"/>
  <c r="C328" i="13"/>
  <c r="AT327" i="13"/>
  <c r="AS327" i="13"/>
  <c r="R327" i="13"/>
  <c r="I327" i="13"/>
  <c r="D327" i="13"/>
  <c r="C327" i="13"/>
  <c r="AT326" i="13"/>
  <c r="AS326" i="13"/>
  <c r="R326" i="13"/>
  <c r="I326" i="13"/>
  <c r="D326" i="13"/>
  <c r="C326" i="13"/>
  <c r="AT325" i="13"/>
  <c r="AS325" i="13"/>
  <c r="R325" i="13"/>
  <c r="I325" i="13"/>
  <c r="D325" i="13"/>
  <c r="C325" i="13"/>
  <c r="AT324" i="13"/>
  <c r="AS324" i="13"/>
  <c r="R324" i="13"/>
  <c r="I324" i="13"/>
  <c r="D324" i="13"/>
  <c r="C324" i="13"/>
  <c r="AT323" i="13"/>
  <c r="AS323" i="13"/>
  <c r="R323" i="13"/>
  <c r="I323" i="13"/>
  <c r="D323" i="13"/>
  <c r="C323" i="13"/>
  <c r="AT322" i="13"/>
  <c r="AS322" i="13"/>
  <c r="R322" i="13"/>
  <c r="I322" i="13"/>
  <c r="D322" i="13"/>
  <c r="C322" i="13"/>
  <c r="AT321" i="13"/>
  <c r="AS321" i="13"/>
  <c r="R321" i="13"/>
  <c r="I321" i="13"/>
  <c r="D321" i="13"/>
  <c r="C321" i="13"/>
  <c r="AT320" i="13"/>
  <c r="AS320" i="13"/>
  <c r="R320" i="13"/>
  <c r="I320" i="13"/>
  <c r="D320" i="13"/>
  <c r="C320" i="13"/>
  <c r="AT319" i="13"/>
  <c r="AS319" i="13"/>
  <c r="R319" i="13"/>
  <c r="I319" i="13"/>
  <c r="D319" i="13"/>
  <c r="C319" i="13"/>
  <c r="AT318" i="13"/>
  <c r="AS318" i="13"/>
  <c r="R318" i="13"/>
  <c r="I318" i="13"/>
  <c r="D318" i="13"/>
  <c r="C318" i="13"/>
  <c r="AT317" i="13"/>
  <c r="AS317" i="13"/>
  <c r="R317" i="13"/>
  <c r="I317" i="13"/>
  <c r="D317" i="13"/>
  <c r="C317" i="13"/>
  <c r="AT316" i="13"/>
  <c r="AS316" i="13"/>
  <c r="R316" i="13"/>
  <c r="I316" i="13"/>
  <c r="D316" i="13"/>
  <c r="C316" i="13"/>
  <c r="AT315" i="13"/>
  <c r="AS315" i="13"/>
  <c r="R315" i="13"/>
  <c r="I315" i="13"/>
  <c r="D315" i="13"/>
  <c r="C315" i="13"/>
  <c r="AT314" i="13"/>
  <c r="AS314" i="13"/>
  <c r="R314" i="13"/>
  <c r="I314" i="13"/>
  <c r="D314" i="13"/>
  <c r="C314" i="13"/>
  <c r="AT313" i="13"/>
  <c r="AS313" i="13"/>
  <c r="R313" i="13"/>
  <c r="I313" i="13"/>
  <c r="D313" i="13"/>
  <c r="C313" i="13"/>
  <c r="AT312" i="13"/>
  <c r="AS312" i="13"/>
  <c r="R312" i="13"/>
  <c r="I312" i="13"/>
  <c r="D312" i="13"/>
  <c r="C312" i="13"/>
  <c r="AT311" i="13"/>
  <c r="AS311" i="13"/>
  <c r="R311" i="13"/>
  <c r="I311" i="13"/>
  <c r="D311" i="13"/>
  <c r="C311" i="13"/>
  <c r="AT310" i="13"/>
  <c r="AS310" i="13"/>
  <c r="R310" i="13"/>
  <c r="I310" i="13"/>
  <c r="D310" i="13"/>
  <c r="C310" i="13"/>
  <c r="AT309" i="13"/>
  <c r="AS309" i="13"/>
  <c r="R309" i="13"/>
  <c r="I309" i="13"/>
  <c r="D309" i="13"/>
  <c r="C309" i="13"/>
  <c r="AT308" i="13"/>
  <c r="AS308" i="13"/>
  <c r="R308" i="13"/>
  <c r="I308" i="13"/>
  <c r="D308" i="13"/>
  <c r="C308" i="13"/>
  <c r="AT307" i="13"/>
  <c r="AS307" i="13"/>
  <c r="R307" i="13"/>
  <c r="I307" i="13"/>
  <c r="D307" i="13"/>
  <c r="C307" i="13"/>
  <c r="AT306" i="13"/>
  <c r="AS306" i="13"/>
  <c r="R306" i="13"/>
  <c r="I306" i="13"/>
  <c r="D306" i="13"/>
  <c r="C306" i="13"/>
  <c r="AT305" i="13"/>
  <c r="AS305" i="13"/>
  <c r="R305" i="13"/>
  <c r="I305" i="13"/>
  <c r="D305" i="13"/>
  <c r="C305" i="13"/>
  <c r="AT304" i="13"/>
  <c r="AS304" i="13"/>
  <c r="R304" i="13"/>
  <c r="I304" i="13"/>
  <c r="D304" i="13"/>
  <c r="C304" i="13"/>
  <c r="AT303" i="13"/>
  <c r="AS303" i="13"/>
  <c r="R303" i="13"/>
  <c r="I303" i="13"/>
  <c r="D303" i="13"/>
  <c r="C303" i="13"/>
  <c r="AT302" i="13"/>
  <c r="AS302" i="13"/>
  <c r="R302" i="13"/>
  <c r="I302" i="13"/>
  <c r="D302" i="13"/>
  <c r="C302" i="13"/>
  <c r="AT301" i="13"/>
  <c r="AS301" i="13"/>
  <c r="R301" i="13"/>
  <c r="I301" i="13"/>
  <c r="D301" i="13"/>
  <c r="C301" i="13"/>
  <c r="AT300" i="13"/>
  <c r="AS300" i="13"/>
  <c r="R300" i="13"/>
  <c r="I300" i="13"/>
  <c r="D300" i="13"/>
  <c r="C300" i="13"/>
  <c r="AT299" i="13"/>
  <c r="AS299" i="13"/>
  <c r="R299" i="13"/>
  <c r="I299" i="13"/>
  <c r="D299" i="13"/>
  <c r="C299" i="13"/>
  <c r="AT298" i="13"/>
  <c r="AS298" i="13"/>
  <c r="R298" i="13"/>
  <c r="I298" i="13"/>
  <c r="D298" i="13"/>
  <c r="C298" i="13"/>
  <c r="AT297" i="13"/>
  <c r="AS297" i="13"/>
  <c r="R297" i="13"/>
  <c r="I297" i="13"/>
  <c r="D297" i="13"/>
  <c r="C297" i="13"/>
  <c r="AT296" i="13"/>
  <c r="AS296" i="13"/>
  <c r="R296" i="13"/>
  <c r="I296" i="13"/>
  <c r="D296" i="13"/>
  <c r="C296" i="13"/>
  <c r="AT295" i="13"/>
  <c r="AS295" i="13"/>
  <c r="R295" i="13"/>
  <c r="I295" i="13"/>
  <c r="D295" i="13"/>
  <c r="C295" i="13"/>
  <c r="AT294" i="13"/>
  <c r="AS294" i="13"/>
  <c r="R294" i="13"/>
  <c r="I294" i="13"/>
  <c r="D294" i="13"/>
  <c r="C294" i="13"/>
  <c r="AT293" i="13"/>
  <c r="AS293" i="13"/>
  <c r="R293" i="13"/>
  <c r="I293" i="13"/>
  <c r="D293" i="13"/>
  <c r="C293" i="13"/>
  <c r="AT292" i="13"/>
  <c r="AS292" i="13"/>
  <c r="R292" i="13"/>
  <c r="I292" i="13"/>
  <c r="D292" i="13"/>
  <c r="C292" i="13"/>
  <c r="AT291" i="13"/>
  <c r="AS291" i="13"/>
  <c r="R291" i="13"/>
  <c r="I291" i="13"/>
  <c r="D291" i="13"/>
  <c r="C291" i="13"/>
  <c r="AT290" i="13"/>
  <c r="AS290" i="13"/>
  <c r="R290" i="13"/>
  <c r="I290" i="13"/>
  <c r="D290" i="13"/>
  <c r="C290" i="13"/>
  <c r="AT289" i="13"/>
  <c r="AS289" i="13"/>
  <c r="R289" i="13"/>
  <c r="I289" i="13"/>
  <c r="D289" i="13"/>
  <c r="C289" i="13"/>
  <c r="AT288" i="13"/>
  <c r="AS288" i="13"/>
  <c r="R288" i="13"/>
  <c r="I288" i="13"/>
  <c r="D288" i="13"/>
  <c r="C288" i="13"/>
  <c r="AT287" i="13"/>
  <c r="AS287" i="13"/>
  <c r="R287" i="13"/>
  <c r="I287" i="13"/>
  <c r="D287" i="13"/>
  <c r="C287" i="13"/>
  <c r="AT286" i="13"/>
  <c r="AS286" i="13"/>
  <c r="R286" i="13"/>
  <c r="I286" i="13"/>
  <c r="D286" i="13"/>
  <c r="C286" i="13"/>
  <c r="AT285" i="13"/>
  <c r="AS285" i="13"/>
  <c r="R285" i="13"/>
  <c r="I285" i="13"/>
  <c r="D285" i="13"/>
  <c r="C285" i="13"/>
  <c r="AT284" i="13"/>
  <c r="AS284" i="13"/>
  <c r="R284" i="13"/>
  <c r="I284" i="13"/>
  <c r="D284" i="13"/>
  <c r="C284" i="13"/>
  <c r="AT283" i="13"/>
  <c r="AS283" i="13"/>
  <c r="R283" i="13"/>
  <c r="I283" i="13"/>
  <c r="D283" i="13"/>
  <c r="C283" i="13"/>
  <c r="AT282" i="13"/>
  <c r="AS282" i="13"/>
  <c r="R282" i="13"/>
  <c r="I282" i="13"/>
  <c r="D282" i="13"/>
  <c r="C282" i="13"/>
  <c r="AT281" i="13"/>
  <c r="AS281" i="13"/>
  <c r="R281" i="13"/>
  <c r="I281" i="13"/>
  <c r="D281" i="13"/>
  <c r="C281" i="13"/>
  <c r="AT280" i="13"/>
  <c r="AS280" i="13"/>
  <c r="R280" i="13"/>
  <c r="I280" i="13"/>
  <c r="D280" i="13"/>
  <c r="C280" i="13"/>
  <c r="AT279" i="13"/>
  <c r="AS279" i="13"/>
  <c r="R279" i="13"/>
  <c r="I279" i="13"/>
  <c r="D279" i="13"/>
  <c r="C279" i="13"/>
  <c r="AT278" i="13"/>
  <c r="AS278" i="13"/>
  <c r="R278" i="13"/>
  <c r="I278" i="13"/>
  <c r="D278" i="13"/>
  <c r="C278" i="13"/>
  <c r="AT277" i="13"/>
  <c r="AS277" i="13"/>
  <c r="R277" i="13"/>
  <c r="I277" i="13"/>
  <c r="D277" i="13"/>
  <c r="C277" i="13"/>
  <c r="AT276" i="13"/>
  <c r="AS276" i="13"/>
  <c r="R276" i="13"/>
  <c r="I276" i="13"/>
  <c r="D276" i="13"/>
  <c r="C276" i="13"/>
  <c r="AT275" i="13"/>
  <c r="AS275" i="13"/>
  <c r="R275" i="13"/>
  <c r="I275" i="13"/>
  <c r="D275" i="13"/>
  <c r="C275" i="13"/>
  <c r="AT274" i="13"/>
  <c r="AS274" i="13"/>
  <c r="R274" i="13"/>
  <c r="I274" i="13"/>
  <c r="D274" i="13"/>
  <c r="C274" i="13"/>
  <c r="AT273" i="13"/>
  <c r="AS273" i="13"/>
  <c r="R273" i="13"/>
  <c r="I273" i="13"/>
  <c r="D273" i="13"/>
  <c r="C273" i="13"/>
  <c r="AT272" i="13"/>
  <c r="AS272" i="13"/>
  <c r="R272" i="13"/>
  <c r="I272" i="13"/>
  <c r="D272" i="13"/>
  <c r="C272" i="13"/>
  <c r="AT271" i="13"/>
  <c r="AS271" i="13"/>
  <c r="R271" i="13"/>
  <c r="I271" i="13"/>
  <c r="D271" i="13"/>
  <c r="C271" i="13"/>
  <c r="AT270" i="13"/>
  <c r="AS270" i="13"/>
  <c r="R270" i="13"/>
  <c r="I270" i="13"/>
  <c r="D270" i="13"/>
  <c r="C270" i="13"/>
  <c r="AT269" i="13"/>
  <c r="AS269" i="13"/>
  <c r="R269" i="13"/>
  <c r="I269" i="13"/>
  <c r="D269" i="13"/>
  <c r="C269" i="13"/>
  <c r="AT268" i="13"/>
  <c r="AS268" i="13"/>
  <c r="R268" i="13"/>
  <c r="I268" i="13"/>
  <c r="D268" i="13"/>
  <c r="C268" i="13"/>
  <c r="AT267" i="13"/>
  <c r="AS267" i="13"/>
  <c r="R267" i="13"/>
  <c r="I267" i="13"/>
  <c r="D267" i="13"/>
  <c r="C267" i="13"/>
  <c r="AT266" i="13"/>
  <c r="AS266" i="13"/>
  <c r="R266" i="13"/>
  <c r="I266" i="13"/>
  <c r="D266" i="13"/>
  <c r="C266" i="13"/>
  <c r="AT265" i="13"/>
  <c r="AS265" i="13"/>
  <c r="R265" i="13"/>
  <c r="I265" i="13"/>
  <c r="D265" i="13"/>
  <c r="C265" i="13"/>
  <c r="AT264" i="13"/>
  <c r="AS264" i="13"/>
  <c r="R264" i="13"/>
  <c r="I264" i="13"/>
  <c r="D264" i="13"/>
  <c r="C264" i="13"/>
  <c r="AT263" i="13"/>
  <c r="AS263" i="13"/>
  <c r="R263" i="13"/>
  <c r="I263" i="13"/>
  <c r="D263" i="13"/>
  <c r="C263" i="13"/>
  <c r="AT262" i="13"/>
  <c r="AS262" i="13"/>
  <c r="R262" i="13"/>
  <c r="I262" i="13"/>
  <c r="D262" i="13"/>
  <c r="C262" i="13"/>
  <c r="AT261" i="13"/>
  <c r="AS261" i="13"/>
  <c r="R261" i="13"/>
  <c r="I261" i="13"/>
  <c r="D261" i="13"/>
  <c r="C261" i="13"/>
  <c r="AT260" i="13"/>
  <c r="AS260" i="13"/>
  <c r="R260" i="13"/>
  <c r="I260" i="13"/>
  <c r="D260" i="13"/>
  <c r="C260" i="13"/>
  <c r="AT259" i="13"/>
  <c r="AS259" i="13"/>
  <c r="R259" i="13"/>
  <c r="I259" i="13"/>
  <c r="D259" i="13"/>
  <c r="C259" i="13"/>
  <c r="AT258" i="13"/>
  <c r="AS258" i="13"/>
  <c r="R258" i="13"/>
  <c r="I258" i="13"/>
  <c r="D258" i="13"/>
  <c r="C258" i="13"/>
  <c r="AT257" i="13"/>
  <c r="AS257" i="13"/>
  <c r="R257" i="13"/>
  <c r="I257" i="13"/>
  <c r="D257" i="13"/>
  <c r="C257" i="13"/>
  <c r="AT256" i="13"/>
  <c r="AS256" i="13"/>
  <c r="R256" i="13"/>
  <c r="I256" i="13"/>
  <c r="D256" i="13"/>
  <c r="C256" i="13"/>
  <c r="AT255" i="13"/>
  <c r="AS255" i="13"/>
  <c r="R255" i="13"/>
  <c r="I255" i="13"/>
  <c r="D255" i="13"/>
  <c r="C255" i="13"/>
  <c r="AT254" i="13"/>
  <c r="AS254" i="13"/>
  <c r="R254" i="13"/>
  <c r="I254" i="13"/>
  <c r="D254" i="13"/>
  <c r="C254" i="13"/>
  <c r="AT253" i="13"/>
  <c r="AS253" i="13"/>
  <c r="R253" i="13"/>
  <c r="I253" i="13"/>
  <c r="D253" i="13"/>
  <c r="C253" i="13"/>
  <c r="AT252" i="13"/>
  <c r="AS252" i="13"/>
  <c r="R252" i="13"/>
  <c r="I252" i="13"/>
  <c r="D252" i="13"/>
  <c r="C252" i="13"/>
  <c r="AT251" i="13"/>
  <c r="AS251" i="13"/>
  <c r="R251" i="13"/>
  <c r="I251" i="13"/>
  <c r="D251" i="13"/>
  <c r="C251" i="13"/>
  <c r="AT250" i="13"/>
  <c r="AS250" i="13"/>
  <c r="R250" i="13"/>
  <c r="I250" i="13"/>
  <c r="D250" i="13"/>
  <c r="C250" i="13"/>
  <c r="AT249" i="13"/>
  <c r="AS249" i="13"/>
  <c r="R249" i="13"/>
  <c r="I249" i="13"/>
  <c r="D249" i="13"/>
  <c r="C249" i="13"/>
  <c r="AT248" i="13"/>
  <c r="AS248" i="13"/>
  <c r="R248" i="13"/>
  <c r="I248" i="13"/>
  <c r="D248" i="13"/>
  <c r="C248" i="13"/>
  <c r="AT247" i="13"/>
  <c r="AS247" i="13"/>
  <c r="R247" i="13"/>
  <c r="I247" i="13"/>
  <c r="D247" i="13"/>
  <c r="C247" i="13"/>
  <c r="AT246" i="13"/>
  <c r="AS246" i="13"/>
  <c r="R246" i="13"/>
  <c r="I246" i="13"/>
  <c r="D246" i="13"/>
  <c r="C246" i="13"/>
  <c r="AT245" i="13"/>
  <c r="AS245" i="13"/>
  <c r="R245" i="13"/>
  <c r="I245" i="13"/>
  <c r="D245" i="13"/>
  <c r="C245" i="13"/>
  <c r="AT244" i="13"/>
  <c r="AS244" i="13"/>
  <c r="R244" i="13"/>
  <c r="I244" i="13"/>
  <c r="D244" i="13"/>
  <c r="C244" i="13"/>
  <c r="AT243" i="13"/>
  <c r="AS243" i="13"/>
  <c r="R243" i="13"/>
  <c r="I243" i="13"/>
  <c r="D243" i="13"/>
  <c r="C243" i="13"/>
  <c r="AT242" i="13"/>
  <c r="AS242" i="13"/>
  <c r="R242" i="13"/>
  <c r="I242" i="13"/>
  <c r="D242" i="13"/>
  <c r="C242" i="13"/>
  <c r="AT241" i="13"/>
  <c r="AS241" i="13"/>
  <c r="R241" i="13"/>
  <c r="I241" i="13"/>
  <c r="D241" i="13"/>
  <c r="C241" i="13"/>
  <c r="AT240" i="13"/>
  <c r="AS240" i="13"/>
  <c r="R240" i="13"/>
  <c r="I240" i="13"/>
  <c r="D240" i="13"/>
  <c r="C240" i="13"/>
  <c r="AT239" i="13"/>
  <c r="AS239" i="13"/>
  <c r="R239" i="13"/>
  <c r="I239" i="13"/>
  <c r="D239" i="13"/>
  <c r="C239" i="13"/>
  <c r="AT238" i="13"/>
  <c r="AS238" i="13"/>
  <c r="R238" i="13"/>
  <c r="I238" i="13"/>
  <c r="D238" i="13"/>
  <c r="C238" i="13"/>
  <c r="AT237" i="13"/>
  <c r="AS237" i="13"/>
  <c r="R237" i="13"/>
  <c r="I237" i="13"/>
  <c r="D237" i="13"/>
  <c r="C237" i="13"/>
  <c r="AT236" i="13"/>
  <c r="AS236" i="13"/>
  <c r="R236" i="13"/>
  <c r="I236" i="13"/>
  <c r="D236" i="13"/>
  <c r="C236" i="13"/>
  <c r="AT235" i="13"/>
  <c r="AS235" i="13"/>
  <c r="R235" i="13"/>
  <c r="I235" i="13"/>
  <c r="D235" i="13"/>
  <c r="C235" i="13"/>
  <c r="AT234" i="13"/>
  <c r="AS234" i="13"/>
  <c r="R234" i="13"/>
  <c r="I234" i="13"/>
  <c r="D234" i="13"/>
  <c r="C234" i="13"/>
  <c r="AT233" i="13"/>
  <c r="AS233" i="13"/>
  <c r="R233" i="13"/>
  <c r="I233" i="13"/>
  <c r="D233" i="13"/>
  <c r="C233" i="13"/>
  <c r="AT232" i="13"/>
  <c r="AS232" i="13"/>
  <c r="R232" i="13"/>
  <c r="I232" i="13"/>
  <c r="D232" i="13"/>
  <c r="C232" i="13"/>
  <c r="AT231" i="13"/>
  <c r="AS231" i="13"/>
  <c r="R231" i="13"/>
  <c r="I231" i="13"/>
  <c r="D231" i="13"/>
  <c r="C231" i="13"/>
  <c r="AT230" i="13"/>
  <c r="AS230" i="13"/>
  <c r="R230" i="13"/>
  <c r="I230" i="13"/>
  <c r="D230" i="13"/>
  <c r="C230" i="13"/>
  <c r="AT229" i="13"/>
  <c r="AS229" i="13"/>
  <c r="R229" i="13"/>
  <c r="I229" i="13"/>
  <c r="D229" i="13"/>
  <c r="C229" i="13"/>
  <c r="AT228" i="13"/>
  <c r="AS228" i="13"/>
  <c r="R228" i="13"/>
  <c r="I228" i="13"/>
  <c r="D228" i="13"/>
  <c r="C228" i="13"/>
  <c r="AT227" i="13"/>
  <c r="AS227" i="13"/>
  <c r="R227" i="13"/>
  <c r="I227" i="13"/>
  <c r="D227" i="13"/>
  <c r="C227" i="13"/>
  <c r="AT226" i="13"/>
  <c r="AS226" i="13"/>
  <c r="R226" i="13"/>
  <c r="I226" i="13"/>
  <c r="D226" i="13"/>
  <c r="C226" i="13"/>
  <c r="AT225" i="13"/>
  <c r="AS225" i="13"/>
  <c r="R225" i="13"/>
  <c r="I225" i="13"/>
  <c r="D225" i="13"/>
  <c r="C225" i="13"/>
  <c r="AT224" i="13"/>
  <c r="AS224" i="13"/>
  <c r="R224" i="13"/>
  <c r="I224" i="13"/>
  <c r="D224" i="13"/>
  <c r="C224" i="13"/>
  <c r="AT223" i="13"/>
  <c r="AS223" i="13"/>
  <c r="R223" i="13"/>
  <c r="I223" i="13"/>
  <c r="D223" i="13"/>
  <c r="C223" i="13"/>
  <c r="AT222" i="13"/>
  <c r="AS222" i="13"/>
  <c r="R222" i="13"/>
  <c r="I222" i="13"/>
  <c r="D222" i="13"/>
  <c r="C222" i="13"/>
  <c r="AT221" i="13"/>
  <c r="AS221" i="13"/>
  <c r="R221" i="13"/>
  <c r="I221" i="13"/>
  <c r="D221" i="13"/>
  <c r="C221" i="13"/>
  <c r="AT220" i="13"/>
  <c r="AS220" i="13"/>
  <c r="R220" i="13"/>
  <c r="I220" i="13"/>
  <c r="D220" i="13"/>
  <c r="C220" i="13"/>
  <c r="AT219" i="13"/>
  <c r="AS219" i="13"/>
  <c r="R219" i="13"/>
  <c r="I219" i="13"/>
  <c r="D219" i="13"/>
  <c r="C219" i="13"/>
  <c r="AT218" i="13"/>
  <c r="AS218" i="13"/>
  <c r="R218" i="13"/>
  <c r="I218" i="13"/>
  <c r="D218" i="13"/>
  <c r="C218" i="13"/>
  <c r="AT217" i="13"/>
  <c r="AS217" i="13"/>
  <c r="R217" i="13"/>
  <c r="I217" i="13"/>
  <c r="D217" i="13"/>
  <c r="C217" i="13"/>
  <c r="AT216" i="13"/>
  <c r="AS216" i="13"/>
  <c r="R216" i="13"/>
  <c r="I216" i="13"/>
  <c r="D216" i="13"/>
  <c r="C216" i="13"/>
  <c r="AT215" i="13"/>
  <c r="AS215" i="13"/>
  <c r="R215" i="13"/>
  <c r="I215" i="13"/>
  <c r="D215" i="13"/>
  <c r="C215" i="13"/>
  <c r="AT214" i="13"/>
  <c r="AS214" i="13"/>
  <c r="R214" i="13"/>
  <c r="I214" i="13"/>
  <c r="D214" i="13"/>
  <c r="C214" i="13"/>
  <c r="AT213" i="13"/>
  <c r="AS213" i="13"/>
  <c r="R213" i="13"/>
  <c r="I213" i="13"/>
  <c r="D213" i="13"/>
  <c r="C213" i="13"/>
  <c r="AT212" i="13"/>
  <c r="AS212" i="13"/>
  <c r="R212" i="13"/>
  <c r="I212" i="13"/>
  <c r="D212" i="13"/>
  <c r="C212" i="13"/>
  <c r="AT211" i="13"/>
  <c r="AS211" i="13"/>
  <c r="R211" i="13"/>
  <c r="I211" i="13"/>
  <c r="D211" i="13"/>
  <c r="C211" i="13"/>
  <c r="AT210" i="13"/>
  <c r="AS210" i="13"/>
  <c r="R210" i="13"/>
  <c r="I210" i="13"/>
  <c r="D210" i="13"/>
  <c r="C210" i="13"/>
  <c r="AT209" i="13"/>
  <c r="AS209" i="13"/>
  <c r="R209" i="13"/>
  <c r="I209" i="13"/>
  <c r="D209" i="13"/>
  <c r="C209" i="13"/>
  <c r="AT208" i="13"/>
  <c r="AS208" i="13"/>
  <c r="R208" i="13"/>
  <c r="I208" i="13"/>
  <c r="D208" i="13"/>
  <c r="C208" i="13"/>
  <c r="AT207" i="13"/>
  <c r="AS207" i="13"/>
  <c r="R207" i="13"/>
  <c r="I207" i="13"/>
  <c r="D207" i="13"/>
  <c r="C207" i="13"/>
  <c r="AT206" i="13"/>
  <c r="AS206" i="13"/>
  <c r="R206" i="13"/>
  <c r="I206" i="13"/>
  <c r="D206" i="13"/>
  <c r="C206" i="13"/>
  <c r="AT205" i="13"/>
  <c r="AS205" i="13"/>
  <c r="R205" i="13"/>
  <c r="I205" i="13"/>
  <c r="D205" i="13"/>
  <c r="C205" i="13"/>
  <c r="AT204" i="13"/>
  <c r="AS204" i="13"/>
  <c r="R204" i="13"/>
  <c r="I204" i="13"/>
  <c r="D204" i="13"/>
  <c r="C204" i="13"/>
  <c r="AT203" i="13"/>
  <c r="AS203" i="13"/>
  <c r="R203" i="13"/>
  <c r="I203" i="13"/>
  <c r="D203" i="13"/>
  <c r="C203" i="13"/>
  <c r="AT202" i="13"/>
  <c r="AS202" i="13"/>
  <c r="R202" i="13"/>
  <c r="I202" i="13"/>
  <c r="D202" i="13"/>
  <c r="C202" i="13"/>
  <c r="AT201" i="13"/>
  <c r="AS201" i="13"/>
  <c r="R201" i="13"/>
  <c r="I201" i="13"/>
  <c r="D201" i="13"/>
  <c r="C201" i="13"/>
  <c r="AT200" i="13"/>
  <c r="AS200" i="13"/>
  <c r="R200" i="13"/>
  <c r="I200" i="13"/>
  <c r="D200" i="13"/>
  <c r="C200" i="13"/>
  <c r="AT199" i="13"/>
  <c r="AS199" i="13"/>
  <c r="R199" i="13"/>
  <c r="I199" i="13"/>
  <c r="D199" i="13"/>
  <c r="C199" i="13"/>
  <c r="AT198" i="13"/>
  <c r="AS198" i="13"/>
  <c r="R198" i="13"/>
  <c r="I198" i="13"/>
  <c r="D198" i="13"/>
  <c r="C198" i="13"/>
  <c r="AT197" i="13"/>
  <c r="AS197" i="13"/>
  <c r="R197" i="13"/>
  <c r="I197" i="13"/>
  <c r="D197" i="13"/>
  <c r="C197" i="13"/>
  <c r="AT196" i="13"/>
  <c r="AS196" i="13"/>
  <c r="R196" i="13"/>
  <c r="I196" i="13"/>
  <c r="D196" i="13"/>
  <c r="C196" i="13"/>
  <c r="AT195" i="13"/>
  <c r="AS195" i="13"/>
  <c r="R195" i="13"/>
  <c r="I195" i="13"/>
  <c r="D195" i="13"/>
  <c r="C195" i="13"/>
  <c r="AT194" i="13"/>
  <c r="AS194" i="13"/>
  <c r="R194" i="13"/>
  <c r="I194" i="13"/>
  <c r="D194" i="13"/>
  <c r="C194" i="13"/>
  <c r="AT193" i="13"/>
  <c r="AS193" i="13"/>
  <c r="R193" i="13"/>
  <c r="I193" i="13"/>
  <c r="D193" i="13"/>
  <c r="C193" i="13"/>
  <c r="AT192" i="13"/>
  <c r="AS192" i="13"/>
  <c r="R192" i="13"/>
  <c r="I192" i="13"/>
  <c r="D192" i="13"/>
  <c r="C192" i="13"/>
  <c r="AT191" i="13"/>
  <c r="AS191" i="13"/>
  <c r="R191" i="13"/>
  <c r="I191" i="13"/>
  <c r="D191" i="13"/>
  <c r="C191" i="13"/>
  <c r="AT190" i="13"/>
  <c r="AS190" i="13"/>
  <c r="R190" i="13"/>
  <c r="I190" i="13"/>
  <c r="D190" i="13"/>
  <c r="C190" i="13"/>
  <c r="AT189" i="13"/>
  <c r="AS189" i="13"/>
  <c r="R189" i="13"/>
  <c r="I189" i="13"/>
  <c r="D189" i="13"/>
  <c r="C189" i="13"/>
  <c r="AT188" i="13"/>
  <c r="AS188" i="13"/>
  <c r="R188" i="13"/>
  <c r="I188" i="13"/>
  <c r="D188" i="13"/>
  <c r="C188" i="13"/>
  <c r="AT187" i="13"/>
  <c r="AS187" i="13"/>
  <c r="R187" i="13"/>
  <c r="I187" i="13"/>
  <c r="D187" i="13"/>
  <c r="C187" i="13"/>
  <c r="AT186" i="13"/>
  <c r="AS186" i="13"/>
  <c r="R186" i="13"/>
  <c r="I186" i="13"/>
  <c r="D186" i="13"/>
  <c r="C186" i="13"/>
  <c r="AT185" i="13"/>
  <c r="AS185" i="13"/>
  <c r="R185" i="13"/>
  <c r="I185" i="13"/>
  <c r="D185" i="13"/>
  <c r="C185" i="13"/>
  <c r="AT184" i="13"/>
  <c r="AS184" i="13"/>
  <c r="R184" i="13"/>
  <c r="I184" i="13"/>
  <c r="D184" i="13"/>
  <c r="C184" i="13"/>
  <c r="AT183" i="13"/>
  <c r="AS183" i="13"/>
  <c r="R183" i="13"/>
  <c r="I183" i="13"/>
  <c r="D183" i="13"/>
  <c r="C183" i="13"/>
  <c r="AT182" i="13"/>
  <c r="AS182" i="13"/>
  <c r="R182" i="13"/>
  <c r="I182" i="13"/>
  <c r="D182" i="13"/>
  <c r="C182" i="13"/>
  <c r="AT181" i="13"/>
  <c r="AS181" i="13"/>
  <c r="R181" i="13"/>
  <c r="I181" i="13"/>
  <c r="D181" i="13"/>
  <c r="C181" i="13"/>
  <c r="AT180" i="13"/>
  <c r="AS180" i="13"/>
  <c r="R180" i="13"/>
  <c r="I180" i="13"/>
  <c r="D180" i="13"/>
  <c r="C180" i="13"/>
  <c r="AT179" i="13"/>
  <c r="AS179" i="13"/>
  <c r="R179" i="13"/>
  <c r="I179" i="13"/>
  <c r="D179" i="13"/>
  <c r="C179" i="13"/>
  <c r="AT178" i="13"/>
  <c r="AS178" i="13"/>
  <c r="R178" i="13"/>
  <c r="I178" i="13"/>
  <c r="D178" i="13"/>
  <c r="C178" i="13"/>
  <c r="AT177" i="13"/>
  <c r="AS177" i="13"/>
  <c r="R177" i="13"/>
  <c r="I177" i="13"/>
  <c r="D177" i="13"/>
  <c r="C177" i="13"/>
  <c r="AT176" i="13"/>
  <c r="AS176" i="13"/>
  <c r="R176" i="13"/>
  <c r="I176" i="13"/>
  <c r="D176" i="13"/>
  <c r="C176" i="13"/>
  <c r="AT175" i="13"/>
  <c r="AS175" i="13"/>
  <c r="R175" i="13"/>
  <c r="I175" i="13"/>
  <c r="D175" i="13"/>
  <c r="C175" i="13"/>
  <c r="AT174" i="13"/>
  <c r="AS174" i="13"/>
  <c r="R174" i="13"/>
  <c r="I174" i="13"/>
  <c r="D174" i="13"/>
  <c r="C174" i="13"/>
  <c r="AT173" i="13"/>
  <c r="AS173" i="13"/>
  <c r="R173" i="13"/>
  <c r="I173" i="13"/>
  <c r="D173" i="13"/>
  <c r="C173" i="13"/>
  <c r="AT172" i="13"/>
  <c r="AS172" i="13"/>
  <c r="R172" i="13"/>
  <c r="I172" i="13"/>
  <c r="D172" i="13"/>
  <c r="C172" i="13"/>
  <c r="AT171" i="13"/>
  <c r="AS171" i="13"/>
  <c r="R171" i="13"/>
  <c r="I171" i="13"/>
  <c r="D171" i="13"/>
  <c r="C171" i="13"/>
  <c r="AT170" i="13"/>
  <c r="AS170" i="13"/>
  <c r="R170" i="13"/>
  <c r="I170" i="13"/>
  <c r="D170" i="13"/>
  <c r="C170" i="13"/>
  <c r="AT169" i="13"/>
  <c r="AS169" i="13"/>
  <c r="R169" i="13"/>
  <c r="I169" i="13"/>
  <c r="D169" i="13"/>
  <c r="C169" i="13"/>
  <c r="AT168" i="13"/>
  <c r="AS168" i="13"/>
  <c r="R168" i="13"/>
  <c r="I168" i="13"/>
  <c r="D168" i="13"/>
  <c r="C168" i="13"/>
  <c r="AT167" i="13"/>
  <c r="AS167" i="13"/>
  <c r="R167" i="13"/>
  <c r="I167" i="13"/>
  <c r="D167" i="13"/>
  <c r="C167" i="13"/>
  <c r="AT166" i="13"/>
  <c r="AS166" i="13"/>
  <c r="R166" i="13"/>
  <c r="I166" i="13"/>
  <c r="D166" i="13"/>
  <c r="C166" i="13"/>
  <c r="AT165" i="13"/>
  <c r="AS165" i="13"/>
  <c r="R165" i="13"/>
  <c r="I165" i="13"/>
  <c r="D165" i="13"/>
  <c r="C165" i="13"/>
  <c r="AT164" i="13"/>
  <c r="AS164" i="13"/>
  <c r="R164" i="13"/>
  <c r="I164" i="13"/>
  <c r="D164" i="13"/>
  <c r="C164" i="13"/>
  <c r="AT163" i="13"/>
  <c r="AS163" i="13"/>
  <c r="R163" i="13"/>
  <c r="I163" i="13"/>
  <c r="D163" i="13"/>
  <c r="C163" i="13"/>
  <c r="AT162" i="13"/>
  <c r="AS162" i="13"/>
  <c r="R162" i="13"/>
  <c r="I162" i="13"/>
  <c r="D162" i="13"/>
  <c r="C162" i="13"/>
  <c r="AT161" i="13"/>
  <c r="AS161" i="13"/>
  <c r="R161" i="13"/>
  <c r="I161" i="13"/>
  <c r="D161" i="13"/>
  <c r="C161" i="13"/>
  <c r="AT160" i="13"/>
  <c r="AS160" i="13"/>
  <c r="R160" i="13"/>
  <c r="I160" i="13"/>
  <c r="D160" i="13"/>
  <c r="C160" i="13"/>
  <c r="AT159" i="13"/>
  <c r="AS159" i="13"/>
  <c r="R159" i="13"/>
  <c r="I159" i="13"/>
  <c r="D159" i="13"/>
  <c r="C159" i="13"/>
  <c r="AT158" i="13"/>
  <c r="AS158" i="13"/>
  <c r="R158" i="13"/>
  <c r="I158" i="13"/>
  <c r="D158" i="13"/>
  <c r="C158" i="13"/>
  <c r="AT157" i="13"/>
  <c r="AS157" i="13"/>
  <c r="R157" i="13"/>
  <c r="I157" i="13"/>
  <c r="D157" i="13"/>
  <c r="C157" i="13"/>
  <c r="AT156" i="13"/>
  <c r="AS156" i="13"/>
  <c r="R156" i="13"/>
  <c r="I156" i="13"/>
  <c r="D156" i="13"/>
  <c r="C156" i="13"/>
  <c r="AT155" i="13"/>
  <c r="AS155" i="13"/>
  <c r="R155" i="13"/>
  <c r="I155" i="13"/>
  <c r="D155" i="13"/>
  <c r="C155" i="13"/>
  <c r="AT154" i="13"/>
  <c r="AS154" i="13"/>
  <c r="R154" i="13"/>
  <c r="I154" i="13"/>
  <c r="D154" i="13"/>
  <c r="C154" i="13"/>
  <c r="AT153" i="13"/>
  <c r="AS153" i="13"/>
  <c r="R153" i="13"/>
  <c r="I153" i="13"/>
  <c r="D153" i="13"/>
  <c r="C153" i="13"/>
  <c r="AT152" i="13"/>
  <c r="AS152" i="13"/>
  <c r="R152" i="13"/>
  <c r="I152" i="13"/>
  <c r="D152" i="13"/>
  <c r="C152" i="13"/>
  <c r="AT151" i="13"/>
  <c r="AS151" i="13"/>
  <c r="R151" i="13"/>
  <c r="I151" i="13"/>
  <c r="D151" i="13"/>
  <c r="C151" i="13"/>
  <c r="AT150" i="13"/>
  <c r="AS150" i="13"/>
  <c r="R150" i="13"/>
  <c r="I150" i="13"/>
  <c r="D150" i="13"/>
  <c r="C150" i="13"/>
  <c r="AT149" i="13"/>
  <c r="AS149" i="13"/>
  <c r="R149" i="13"/>
  <c r="I149" i="13"/>
  <c r="D149" i="13"/>
  <c r="C149" i="13"/>
  <c r="AT148" i="13"/>
  <c r="AS148" i="13"/>
  <c r="R148" i="13"/>
  <c r="I148" i="13"/>
  <c r="D148" i="13"/>
  <c r="C148" i="13"/>
  <c r="AT147" i="13"/>
  <c r="AS147" i="13"/>
  <c r="R147" i="13"/>
  <c r="I147" i="13"/>
  <c r="D147" i="13"/>
  <c r="C147" i="13"/>
  <c r="AT146" i="13"/>
  <c r="AS146" i="13"/>
  <c r="R146" i="13"/>
  <c r="I146" i="13"/>
  <c r="D146" i="13"/>
  <c r="C146" i="13"/>
  <c r="AT145" i="13"/>
  <c r="AS145" i="13"/>
  <c r="R145" i="13"/>
  <c r="I145" i="13"/>
  <c r="D145" i="13"/>
  <c r="C145" i="13"/>
  <c r="AT144" i="13"/>
  <c r="AS144" i="13"/>
  <c r="R144" i="13"/>
  <c r="I144" i="13"/>
  <c r="D144" i="13"/>
  <c r="C144" i="13"/>
  <c r="AT143" i="13"/>
  <c r="AS143" i="13"/>
  <c r="R143" i="13"/>
  <c r="I143" i="13"/>
  <c r="D143" i="13"/>
  <c r="C143" i="13"/>
  <c r="AT142" i="13"/>
  <c r="AS142" i="13"/>
  <c r="R142" i="13"/>
  <c r="I142" i="13"/>
  <c r="D142" i="13"/>
  <c r="C142" i="13"/>
  <c r="AT141" i="13"/>
  <c r="AS141" i="13"/>
  <c r="R141" i="13"/>
  <c r="I141" i="13"/>
  <c r="D141" i="13"/>
  <c r="C141" i="13"/>
  <c r="AT140" i="13"/>
  <c r="AS140" i="13"/>
  <c r="R140" i="13"/>
  <c r="I140" i="13"/>
  <c r="D140" i="13"/>
  <c r="C140" i="13"/>
  <c r="AT139" i="13"/>
  <c r="AS139" i="13"/>
  <c r="R139" i="13"/>
  <c r="I139" i="13"/>
  <c r="D139" i="13"/>
  <c r="C139" i="13"/>
  <c r="AT138" i="13"/>
  <c r="AS138" i="13"/>
  <c r="R138" i="13"/>
  <c r="I138" i="13"/>
  <c r="D138" i="13"/>
  <c r="C138" i="13"/>
  <c r="AT137" i="13"/>
  <c r="AS137" i="13"/>
  <c r="R137" i="13"/>
  <c r="I137" i="13"/>
  <c r="D137" i="13"/>
  <c r="C137" i="13"/>
  <c r="AT136" i="13"/>
  <c r="AS136" i="13"/>
  <c r="R136" i="13"/>
  <c r="I136" i="13"/>
  <c r="D136" i="13"/>
  <c r="C136" i="13"/>
  <c r="AT135" i="13"/>
  <c r="AS135" i="13"/>
  <c r="R135" i="13"/>
  <c r="I135" i="13"/>
  <c r="D135" i="13"/>
  <c r="C135" i="13"/>
  <c r="AT134" i="13"/>
  <c r="AS134" i="13"/>
  <c r="R134" i="13"/>
  <c r="I134" i="13"/>
  <c r="D134" i="13"/>
  <c r="C134" i="13"/>
  <c r="AT133" i="13"/>
  <c r="AS133" i="13"/>
  <c r="R133" i="13"/>
  <c r="I133" i="13"/>
  <c r="D133" i="13"/>
  <c r="C133" i="13"/>
  <c r="AT132" i="13"/>
  <c r="AS132" i="13"/>
  <c r="R132" i="13"/>
  <c r="I132" i="13"/>
  <c r="D132" i="13"/>
  <c r="C132" i="13"/>
  <c r="AT131" i="13"/>
  <c r="AS131" i="13"/>
  <c r="R131" i="13"/>
  <c r="I131" i="13"/>
  <c r="D131" i="13"/>
  <c r="C131" i="13"/>
  <c r="AT130" i="13"/>
  <c r="AS130" i="13"/>
  <c r="R130" i="13"/>
  <c r="I130" i="13"/>
  <c r="D130" i="13"/>
  <c r="C130" i="13"/>
  <c r="AT129" i="13"/>
  <c r="AS129" i="13"/>
  <c r="R129" i="13"/>
  <c r="I129" i="13"/>
  <c r="D129" i="13"/>
  <c r="C129" i="13"/>
  <c r="AT128" i="13"/>
  <c r="AS128" i="13"/>
  <c r="R128" i="13"/>
  <c r="I128" i="13"/>
  <c r="D128" i="13"/>
  <c r="C128" i="13"/>
  <c r="AT127" i="13"/>
  <c r="AS127" i="13"/>
  <c r="R127" i="13"/>
  <c r="I127" i="13"/>
  <c r="D127" i="13"/>
  <c r="C127" i="13"/>
  <c r="AT126" i="13"/>
  <c r="AS126" i="13"/>
  <c r="R126" i="13"/>
  <c r="I126" i="13"/>
  <c r="D126" i="13"/>
  <c r="C126" i="13"/>
  <c r="AT125" i="13"/>
  <c r="AS125" i="13"/>
  <c r="R125" i="13"/>
  <c r="I125" i="13"/>
  <c r="D125" i="13"/>
  <c r="C125" i="13"/>
  <c r="AT124" i="13"/>
  <c r="AS124" i="13"/>
  <c r="R124" i="13"/>
  <c r="I124" i="13"/>
  <c r="D124" i="13"/>
  <c r="C124" i="13"/>
  <c r="AT123" i="13"/>
  <c r="AS123" i="13"/>
  <c r="R123" i="13"/>
  <c r="I123" i="13"/>
  <c r="D123" i="13"/>
  <c r="C123" i="13"/>
  <c r="AT122" i="13"/>
  <c r="AS122" i="13"/>
  <c r="R122" i="13"/>
  <c r="I122" i="13"/>
  <c r="D122" i="13"/>
  <c r="C122" i="13"/>
  <c r="AT121" i="13"/>
  <c r="AS121" i="13"/>
  <c r="R121" i="13"/>
  <c r="I121" i="13"/>
  <c r="D121" i="13"/>
  <c r="C121" i="13"/>
  <c r="AT120" i="13"/>
  <c r="AS120" i="13"/>
  <c r="R120" i="13"/>
  <c r="I120" i="13"/>
  <c r="D120" i="13"/>
  <c r="C120" i="13"/>
  <c r="AT119" i="13"/>
  <c r="AS119" i="13"/>
  <c r="R119" i="13"/>
  <c r="I119" i="13"/>
  <c r="D119" i="13"/>
  <c r="C119" i="13"/>
  <c r="AT118" i="13"/>
  <c r="AS118" i="13"/>
  <c r="R118" i="13"/>
  <c r="I118" i="13"/>
  <c r="D118" i="13"/>
  <c r="C118" i="13"/>
  <c r="AT117" i="13"/>
  <c r="AS117" i="13"/>
  <c r="R117" i="13"/>
  <c r="I117" i="13"/>
  <c r="D117" i="13"/>
  <c r="C117" i="13"/>
  <c r="AT116" i="13"/>
  <c r="AS116" i="13"/>
  <c r="R116" i="13"/>
  <c r="I116" i="13"/>
  <c r="D116" i="13"/>
  <c r="C116" i="13"/>
  <c r="AT115" i="13"/>
  <c r="AS115" i="13"/>
  <c r="R115" i="13"/>
  <c r="I115" i="13"/>
  <c r="D115" i="13"/>
  <c r="C115" i="13"/>
  <c r="AT114" i="13"/>
  <c r="AS114" i="13"/>
  <c r="R114" i="13"/>
  <c r="I114" i="13"/>
  <c r="D114" i="13"/>
  <c r="C114" i="13"/>
  <c r="AT113" i="13"/>
  <c r="AS113" i="13"/>
  <c r="R113" i="13"/>
  <c r="I113" i="13"/>
  <c r="D113" i="13"/>
  <c r="C113" i="13"/>
  <c r="AT112" i="13"/>
  <c r="AS112" i="13"/>
  <c r="R112" i="13"/>
  <c r="I112" i="13"/>
  <c r="D112" i="13"/>
  <c r="C112" i="13"/>
  <c r="AT111" i="13"/>
  <c r="AS111" i="13"/>
  <c r="R111" i="13"/>
  <c r="I111" i="13"/>
  <c r="D111" i="13"/>
  <c r="C111" i="13"/>
  <c r="AT110" i="13"/>
  <c r="AS110" i="13"/>
  <c r="R110" i="13"/>
  <c r="I110" i="13"/>
  <c r="D110" i="13"/>
  <c r="C110" i="13"/>
  <c r="AT109" i="13"/>
  <c r="AS109" i="13"/>
  <c r="R109" i="13"/>
  <c r="I109" i="13"/>
  <c r="D109" i="13"/>
  <c r="C109" i="13"/>
  <c r="AT108" i="13"/>
  <c r="AS108" i="13"/>
  <c r="R108" i="13"/>
  <c r="I108" i="13"/>
  <c r="D108" i="13"/>
  <c r="C108" i="13"/>
  <c r="AT107" i="13"/>
  <c r="AS107" i="13"/>
  <c r="R107" i="13"/>
  <c r="I107" i="13"/>
  <c r="D107" i="13"/>
  <c r="C107" i="13"/>
  <c r="AT106" i="13"/>
  <c r="AS106" i="13"/>
  <c r="R106" i="13"/>
  <c r="I106" i="13"/>
  <c r="D106" i="13"/>
  <c r="C106" i="13"/>
  <c r="AT105" i="13"/>
  <c r="AS105" i="13"/>
  <c r="R105" i="13"/>
  <c r="I105" i="13"/>
  <c r="D105" i="13"/>
  <c r="C105" i="13"/>
  <c r="AT104" i="13"/>
  <c r="AS104" i="13"/>
  <c r="R104" i="13"/>
  <c r="I104" i="13"/>
  <c r="D104" i="13"/>
  <c r="C104" i="13"/>
  <c r="AT103" i="13"/>
  <c r="AS103" i="13"/>
  <c r="R103" i="13"/>
  <c r="I103" i="13"/>
  <c r="D103" i="13"/>
  <c r="C103" i="13"/>
  <c r="AT102" i="13"/>
  <c r="AS102" i="13"/>
  <c r="R102" i="13"/>
  <c r="I102" i="13"/>
  <c r="D102" i="13"/>
  <c r="C102" i="13"/>
  <c r="AT101" i="13"/>
  <c r="AS101" i="13"/>
  <c r="R101" i="13"/>
  <c r="I101" i="13"/>
  <c r="D101" i="13"/>
  <c r="C101" i="13"/>
  <c r="AT100" i="13"/>
  <c r="AS100" i="13"/>
  <c r="R100" i="13"/>
  <c r="I100" i="13"/>
  <c r="D100" i="13"/>
  <c r="C100" i="13"/>
  <c r="AT99" i="13"/>
  <c r="AS99" i="13"/>
  <c r="R99" i="13"/>
  <c r="I99" i="13"/>
  <c r="D99" i="13"/>
  <c r="C99" i="13"/>
  <c r="AT98" i="13"/>
  <c r="AS98" i="13"/>
  <c r="R98" i="13"/>
  <c r="I98" i="13"/>
  <c r="D98" i="13"/>
  <c r="C98" i="13"/>
  <c r="AT97" i="13"/>
  <c r="AS97" i="13"/>
  <c r="R97" i="13"/>
  <c r="I97" i="13"/>
  <c r="D97" i="13"/>
  <c r="C97" i="13"/>
  <c r="AT96" i="13"/>
  <c r="AS96" i="13"/>
  <c r="R96" i="13"/>
  <c r="I96" i="13"/>
  <c r="D96" i="13"/>
  <c r="C96" i="13"/>
  <c r="AT95" i="13"/>
  <c r="AS95" i="13"/>
  <c r="R95" i="13"/>
  <c r="I95" i="13"/>
  <c r="D95" i="13"/>
  <c r="C95" i="13"/>
  <c r="AT94" i="13"/>
  <c r="AS94" i="13"/>
  <c r="R94" i="13"/>
  <c r="I94" i="13"/>
  <c r="D94" i="13"/>
  <c r="C94" i="13"/>
  <c r="AT93" i="13"/>
  <c r="AS93" i="13"/>
  <c r="R93" i="13"/>
  <c r="I93" i="13"/>
  <c r="D93" i="13"/>
  <c r="C93" i="13"/>
  <c r="AT92" i="13"/>
  <c r="AS92" i="13"/>
  <c r="R92" i="13"/>
  <c r="I92" i="13"/>
  <c r="D92" i="13"/>
  <c r="C92" i="13"/>
  <c r="AT91" i="13"/>
  <c r="AS91" i="13"/>
  <c r="R91" i="13"/>
  <c r="I91" i="13"/>
  <c r="D91" i="13"/>
  <c r="C91" i="13"/>
  <c r="AT90" i="13"/>
  <c r="AS90" i="13"/>
  <c r="R90" i="13"/>
  <c r="I90" i="13"/>
  <c r="D90" i="13"/>
  <c r="C90" i="13"/>
  <c r="AT89" i="13"/>
  <c r="AS89" i="13"/>
  <c r="R89" i="13"/>
  <c r="I89" i="13"/>
  <c r="D89" i="13"/>
  <c r="C89" i="13"/>
  <c r="AT88" i="13"/>
  <c r="AS88" i="13"/>
  <c r="R88" i="13"/>
  <c r="I88" i="13"/>
  <c r="D88" i="13"/>
  <c r="C88" i="13"/>
  <c r="AT87" i="13"/>
  <c r="AS87" i="13"/>
  <c r="R87" i="13"/>
  <c r="I87" i="13"/>
  <c r="D87" i="13"/>
  <c r="C87" i="13"/>
  <c r="AT86" i="13"/>
  <c r="AS86" i="13"/>
  <c r="R86" i="13"/>
  <c r="I86" i="13"/>
  <c r="D86" i="13"/>
  <c r="C86" i="13"/>
  <c r="AT85" i="13"/>
  <c r="AS85" i="13"/>
  <c r="R85" i="13"/>
  <c r="I85" i="13"/>
  <c r="D85" i="13"/>
  <c r="C85" i="13"/>
  <c r="AT84" i="13"/>
  <c r="AS84" i="13"/>
  <c r="R84" i="13"/>
  <c r="I84" i="13"/>
  <c r="D84" i="13"/>
  <c r="C84" i="13"/>
  <c r="AT83" i="13"/>
  <c r="AS83" i="13"/>
  <c r="R83" i="13"/>
  <c r="I83" i="13"/>
  <c r="D83" i="13"/>
  <c r="C83" i="13"/>
  <c r="AT82" i="13"/>
  <c r="AS82" i="13"/>
  <c r="R82" i="13"/>
  <c r="I82" i="13"/>
  <c r="D82" i="13"/>
  <c r="C82" i="13"/>
  <c r="AT81" i="13"/>
  <c r="AS81" i="13"/>
  <c r="R81" i="13"/>
  <c r="I81" i="13"/>
  <c r="D81" i="13"/>
  <c r="C81" i="13"/>
  <c r="AT80" i="13"/>
  <c r="AS80" i="13"/>
  <c r="R80" i="13"/>
  <c r="I80" i="13"/>
  <c r="D80" i="13"/>
  <c r="C80" i="13"/>
  <c r="AT79" i="13"/>
  <c r="AS79" i="13"/>
  <c r="R79" i="13"/>
  <c r="I79" i="13"/>
  <c r="D79" i="13"/>
  <c r="C79" i="13"/>
  <c r="AT78" i="13"/>
  <c r="AS78" i="13"/>
  <c r="R78" i="13"/>
  <c r="I78" i="13"/>
  <c r="D78" i="13"/>
  <c r="C78" i="13"/>
  <c r="AT77" i="13"/>
  <c r="AS77" i="13"/>
  <c r="R77" i="13"/>
  <c r="I77" i="13"/>
  <c r="D77" i="13"/>
  <c r="C77" i="13"/>
  <c r="AT76" i="13"/>
  <c r="AS76" i="13"/>
  <c r="R76" i="13"/>
  <c r="I76" i="13"/>
  <c r="D76" i="13"/>
  <c r="C76" i="13"/>
  <c r="AT75" i="13"/>
  <c r="AS75" i="13"/>
  <c r="R75" i="13"/>
  <c r="I75" i="13"/>
  <c r="D75" i="13"/>
  <c r="C75" i="13"/>
  <c r="AT74" i="13"/>
  <c r="AS74" i="13"/>
  <c r="R74" i="13"/>
  <c r="I74" i="13"/>
  <c r="D74" i="13"/>
  <c r="C74" i="13"/>
  <c r="AT73" i="13"/>
  <c r="AS73" i="13"/>
  <c r="R73" i="13"/>
  <c r="I73" i="13"/>
  <c r="D73" i="13"/>
  <c r="C73" i="13"/>
  <c r="AT72" i="13"/>
  <c r="AS72" i="13"/>
  <c r="R72" i="13"/>
  <c r="I72" i="13"/>
  <c r="D72" i="13"/>
  <c r="C72" i="13"/>
  <c r="AT71" i="13"/>
  <c r="AS71" i="13"/>
  <c r="R71" i="13"/>
  <c r="I71" i="13"/>
  <c r="D71" i="13"/>
  <c r="C71" i="13"/>
  <c r="AT70" i="13"/>
  <c r="AS70" i="13"/>
  <c r="R70" i="13"/>
  <c r="I70" i="13"/>
  <c r="D70" i="13"/>
  <c r="C70" i="13"/>
  <c r="AT69" i="13"/>
  <c r="AS69" i="13"/>
  <c r="R69" i="13"/>
  <c r="I69" i="13"/>
  <c r="D69" i="13"/>
  <c r="C69" i="13"/>
  <c r="AT68" i="13"/>
  <c r="AS68" i="13"/>
  <c r="R68" i="13"/>
  <c r="I68" i="13"/>
  <c r="D68" i="13"/>
  <c r="C68" i="13"/>
  <c r="AT67" i="13"/>
  <c r="AS67" i="13"/>
  <c r="R67" i="13"/>
  <c r="I67" i="13"/>
  <c r="D67" i="13"/>
  <c r="C67" i="13"/>
  <c r="AT66" i="13"/>
  <c r="AS66" i="13"/>
  <c r="R66" i="13"/>
  <c r="I66" i="13"/>
  <c r="D66" i="13"/>
  <c r="C66" i="13"/>
  <c r="AT65" i="13"/>
  <c r="AS65" i="13"/>
  <c r="R65" i="13"/>
  <c r="I65" i="13"/>
  <c r="D65" i="13"/>
  <c r="C65" i="13"/>
  <c r="AT64" i="13"/>
  <c r="AS64" i="13"/>
  <c r="R64" i="13"/>
  <c r="I64" i="13"/>
  <c r="D64" i="13"/>
  <c r="C64" i="13"/>
  <c r="AT63" i="13"/>
  <c r="AS63" i="13"/>
  <c r="R63" i="13"/>
  <c r="I63" i="13"/>
  <c r="D63" i="13"/>
  <c r="C63" i="13"/>
  <c r="AT62" i="13"/>
  <c r="AS62" i="13"/>
  <c r="R62" i="13"/>
  <c r="I62" i="13"/>
  <c r="D62" i="13"/>
  <c r="C62" i="13"/>
  <c r="AT61" i="13"/>
  <c r="AS61" i="13"/>
  <c r="R61" i="13"/>
  <c r="I61" i="13"/>
  <c r="D61" i="13"/>
  <c r="C61" i="13"/>
  <c r="AT60" i="13"/>
  <c r="AS60" i="13"/>
  <c r="R60" i="13"/>
  <c r="I60" i="13"/>
  <c r="D60" i="13"/>
  <c r="C60" i="13"/>
  <c r="AT59" i="13"/>
  <c r="AS59" i="13"/>
  <c r="R59" i="13"/>
  <c r="I59" i="13"/>
  <c r="D59" i="13"/>
  <c r="C59" i="13"/>
  <c r="AT58" i="13"/>
  <c r="AS58" i="13"/>
  <c r="R58" i="13"/>
  <c r="I58" i="13"/>
  <c r="D58" i="13"/>
  <c r="C58" i="13"/>
  <c r="AT57" i="13"/>
  <c r="AS57" i="13"/>
  <c r="R57" i="13"/>
  <c r="I57" i="13"/>
  <c r="D57" i="13"/>
  <c r="C57" i="13"/>
  <c r="AT56" i="13"/>
  <c r="AS56" i="13"/>
  <c r="R56" i="13"/>
  <c r="I56" i="13"/>
  <c r="D56" i="13"/>
  <c r="C56" i="13"/>
  <c r="AT55" i="13"/>
  <c r="AS55" i="13"/>
  <c r="R55" i="13"/>
  <c r="I55" i="13"/>
  <c r="D55" i="13"/>
  <c r="C55" i="13"/>
  <c r="AT54" i="13"/>
  <c r="AS54" i="13"/>
  <c r="R54" i="13"/>
  <c r="I54" i="13"/>
  <c r="D54" i="13"/>
  <c r="C54" i="13"/>
  <c r="AT53" i="13"/>
  <c r="AS53" i="13"/>
  <c r="R53" i="13"/>
  <c r="I53" i="13"/>
  <c r="D53" i="13"/>
  <c r="C53" i="13"/>
  <c r="AT52" i="13"/>
  <c r="AS52" i="13"/>
  <c r="R52" i="13"/>
  <c r="I52" i="13"/>
  <c r="D52" i="13"/>
  <c r="C52" i="13"/>
  <c r="AT51" i="13"/>
  <c r="AS51" i="13"/>
  <c r="R51" i="13"/>
  <c r="I51" i="13"/>
  <c r="D51" i="13"/>
  <c r="C51" i="13"/>
  <c r="AT50" i="13"/>
  <c r="AS50" i="13"/>
  <c r="R50" i="13"/>
  <c r="I50" i="13"/>
  <c r="D50" i="13"/>
  <c r="C50" i="13"/>
  <c r="AT49" i="13"/>
  <c r="AS49" i="13"/>
  <c r="R49" i="13"/>
  <c r="I49" i="13"/>
  <c r="D49" i="13"/>
  <c r="C49" i="13"/>
  <c r="AT48" i="13"/>
  <c r="AS48" i="13"/>
  <c r="R48" i="13"/>
  <c r="I48" i="13"/>
  <c r="D48" i="13"/>
  <c r="C48" i="13"/>
  <c r="AT47" i="13"/>
  <c r="AS47" i="13"/>
  <c r="R47" i="13"/>
  <c r="I47" i="13"/>
  <c r="D47" i="13"/>
  <c r="C47" i="13"/>
  <c r="AT46" i="13"/>
  <c r="AS46" i="13"/>
  <c r="R46" i="13"/>
  <c r="I46" i="13"/>
  <c r="D46" i="13"/>
  <c r="C46" i="13"/>
  <c r="AT45" i="13"/>
  <c r="AS45" i="13"/>
  <c r="R45" i="13"/>
  <c r="I45" i="13"/>
  <c r="D45" i="13"/>
  <c r="C45" i="13"/>
  <c r="AT44" i="13"/>
  <c r="AS44" i="13"/>
  <c r="R44" i="13"/>
  <c r="I44" i="13"/>
  <c r="D44" i="13"/>
  <c r="C44" i="13"/>
  <c r="AT43" i="13"/>
  <c r="AS43" i="13"/>
  <c r="R43" i="13"/>
  <c r="I43" i="13"/>
  <c r="D43" i="13"/>
  <c r="C43" i="13"/>
  <c r="AT42" i="13"/>
  <c r="AS42" i="13"/>
  <c r="R42" i="13"/>
  <c r="I42" i="13"/>
  <c r="D42" i="13"/>
  <c r="C42" i="13"/>
  <c r="AT41" i="13"/>
  <c r="AS41" i="13"/>
  <c r="R41" i="13"/>
  <c r="I41" i="13"/>
  <c r="D41" i="13"/>
  <c r="C41" i="13"/>
  <c r="AT40" i="13"/>
  <c r="AS40" i="13"/>
  <c r="R40" i="13"/>
  <c r="I40" i="13"/>
  <c r="D40" i="13"/>
  <c r="C40" i="13"/>
  <c r="AT39" i="13"/>
  <c r="AS39" i="13"/>
  <c r="R39" i="13"/>
  <c r="I39" i="13"/>
  <c r="D39" i="13"/>
  <c r="C39" i="13"/>
  <c r="AT38" i="13"/>
  <c r="AS38" i="13"/>
  <c r="R38" i="13"/>
  <c r="I38" i="13"/>
  <c r="D38" i="13"/>
  <c r="C38" i="13"/>
  <c r="AT37" i="13"/>
  <c r="AS37" i="13"/>
  <c r="R37" i="13"/>
  <c r="I37" i="13"/>
  <c r="D37" i="13"/>
  <c r="C37" i="13"/>
  <c r="AT36" i="13"/>
  <c r="AS36" i="13"/>
  <c r="R36" i="13"/>
  <c r="I36" i="13"/>
  <c r="D36" i="13"/>
  <c r="C36" i="13"/>
  <c r="AT35" i="13"/>
  <c r="AS35" i="13"/>
  <c r="R35" i="13"/>
  <c r="I35" i="13"/>
  <c r="D35" i="13"/>
  <c r="C35" i="13"/>
  <c r="AT34" i="13"/>
  <c r="AS34" i="13"/>
  <c r="R34" i="13"/>
  <c r="I34" i="13"/>
  <c r="D34" i="13"/>
  <c r="C34" i="13"/>
  <c r="AT33" i="13"/>
  <c r="AS33" i="13"/>
  <c r="R33" i="13"/>
  <c r="I33" i="13"/>
  <c r="D33" i="13"/>
  <c r="C33" i="13"/>
  <c r="AT32" i="13"/>
  <c r="AS32" i="13"/>
  <c r="R32" i="13"/>
  <c r="I32" i="13"/>
  <c r="D32" i="13"/>
  <c r="C32" i="13"/>
  <c r="AT31" i="13"/>
  <c r="AS31" i="13"/>
  <c r="R31" i="13"/>
  <c r="I31" i="13"/>
  <c r="D31" i="13"/>
  <c r="C31" i="13"/>
  <c r="AT30" i="13"/>
  <c r="AS30" i="13"/>
  <c r="R30" i="13"/>
  <c r="I30" i="13"/>
  <c r="D30" i="13"/>
  <c r="C30" i="13"/>
  <c r="AT29" i="13"/>
  <c r="AS29" i="13"/>
  <c r="R29" i="13"/>
  <c r="I29" i="13"/>
  <c r="D29" i="13"/>
  <c r="C29" i="13"/>
  <c r="AT28" i="13"/>
  <c r="AS28" i="13"/>
  <c r="R28" i="13"/>
  <c r="I28" i="13"/>
  <c r="D28" i="13"/>
  <c r="C28" i="13"/>
  <c r="AT27" i="13"/>
  <c r="AS27" i="13"/>
  <c r="R27" i="13"/>
  <c r="I27" i="13"/>
  <c r="D27" i="13"/>
  <c r="C27" i="13"/>
  <c r="AT26" i="13"/>
  <c r="AS26" i="13"/>
  <c r="R26" i="13"/>
  <c r="I26" i="13"/>
  <c r="D26" i="13"/>
  <c r="C26" i="13"/>
  <c r="AT25" i="13"/>
  <c r="AS25" i="13"/>
  <c r="R25" i="13"/>
  <c r="I25" i="13"/>
  <c r="D25" i="13"/>
  <c r="C25" i="13"/>
  <c r="AT24" i="13"/>
  <c r="AS24" i="13"/>
  <c r="R24" i="13"/>
  <c r="I24" i="13"/>
  <c r="D24" i="13"/>
  <c r="C24" i="13"/>
  <c r="AT23" i="13"/>
  <c r="AS23" i="13"/>
  <c r="R23" i="13"/>
  <c r="I23" i="13"/>
  <c r="D23" i="13"/>
  <c r="C23" i="13"/>
  <c r="AT22" i="13"/>
  <c r="AS22" i="13"/>
  <c r="R22" i="13"/>
  <c r="I22" i="13"/>
  <c r="D22" i="13"/>
  <c r="C22" i="13"/>
  <c r="AT21" i="13"/>
  <c r="AS21" i="13"/>
  <c r="R21" i="13"/>
  <c r="I21" i="13"/>
  <c r="D21" i="13"/>
  <c r="C21" i="13"/>
  <c r="AT20" i="13"/>
  <c r="AS20" i="13"/>
  <c r="R20" i="13"/>
  <c r="I20" i="13"/>
  <c r="D20" i="13"/>
  <c r="C20" i="13"/>
  <c r="AT19" i="13"/>
  <c r="AS19" i="13"/>
  <c r="R19" i="13"/>
  <c r="I19" i="13"/>
  <c r="D19" i="13"/>
  <c r="C19" i="13"/>
  <c r="AT18" i="13"/>
  <c r="AS18" i="13"/>
  <c r="R18" i="13"/>
  <c r="I18" i="13"/>
  <c r="D18" i="13"/>
  <c r="C18" i="13"/>
  <c r="AT17" i="13"/>
  <c r="AS17" i="13"/>
  <c r="R17" i="13"/>
  <c r="I17" i="13"/>
  <c r="D17" i="13"/>
  <c r="C17" i="13"/>
  <c r="AT16" i="13"/>
  <c r="AS16" i="13"/>
  <c r="R16" i="13"/>
  <c r="I16" i="13"/>
  <c r="D16" i="13"/>
  <c r="C16" i="13"/>
  <c r="AT15" i="13"/>
  <c r="AS15" i="13"/>
  <c r="R15" i="13"/>
  <c r="I15" i="13"/>
  <c r="D15" i="13"/>
  <c r="C15" i="13"/>
  <c r="AT14" i="13"/>
  <c r="AS14" i="13"/>
  <c r="R14" i="13"/>
  <c r="I14" i="13"/>
  <c r="D14" i="13"/>
  <c r="C14" i="13"/>
  <c r="AT13" i="13"/>
  <c r="AS13" i="13"/>
  <c r="R13" i="13"/>
  <c r="I13" i="13"/>
  <c r="D13" i="13"/>
  <c r="C13" i="13"/>
  <c r="AT12" i="13"/>
  <c r="AS12" i="13"/>
  <c r="R12" i="13"/>
  <c r="I12" i="13"/>
  <c r="D12" i="13"/>
  <c r="C12" i="13"/>
  <c r="AT11" i="13"/>
  <c r="AS11" i="13"/>
  <c r="R11" i="13"/>
  <c r="I11" i="13"/>
  <c r="D11" i="13"/>
  <c r="C11" i="13"/>
  <c r="AT10" i="13"/>
  <c r="AS10" i="13"/>
  <c r="R10" i="13"/>
  <c r="I10" i="13"/>
  <c r="D10" i="13"/>
  <c r="C10" i="13"/>
  <c r="AT9" i="13"/>
  <c r="AS9" i="13"/>
  <c r="R9" i="13"/>
  <c r="I9" i="13"/>
  <c r="D9" i="13"/>
  <c r="C9" i="13"/>
  <c r="AT8" i="13"/>
  <c r="AS8" i="13"/>
  <c r="R8" i="13"/>
  <c r="I8" i="13"/>
  <c r="D8" i="13"/>
  <c r="C8" i="13"/>
  <c r="AT7" i="13"/>
  <c r="AS7" i="13"/>
  <c r="R7" i="13"/>
  <c r="I7" i="13"/>
  <c r="D7" i="13"/>
  <c r="C7" i="13"/>
  <c r="AT6" i="13"/>
  <c r="AS6" i="13"/>
  <c r="R6" i="13"/>
  <c r="I6" i="13"/>
  <c r="D6" i="13"/>
  <c r="C6" i="13"/>
  <c r="AT5" i="13"/>
  <c r="AS5" i="13"/>
  <c r="R5" i="13"/>
  <c r="I5" i="13"/>
  <c r="D5" i="13"/>
  <c r="C5" i="13"/>
  <c r="AT4" i="13"/>
  <c r="AS4" i="13"/>
  <c r="R4" i="13"/>
  <c r="I4" i="13"/>
  <c r="D4" i="13"/>
  <c r="C4" i="13"/>
  <c r="AX304" i="9"/>
  <c r="AX292" i="9"/>
  <c r="AX302" i="9"/>
  <c r="AX303" i="9"/>
  <c r="AX286" i="9"/>
  <c r="AX287" i="9"/>
  <c r="AX288" i="9"/>
  <c r="AX289" i="9"/>
  <c r="AX290" i="9"/>
  <c r="AX291" i="9"/>
  <c r="AX293" i="9"/>
  <c r="AX294" i="9"/>
  <c r="AX295" i="9"/>
  <c r="AX296" i="9"/>
  <c r="AX297" i="9"/>
  <c r="AX298" i="9"/>
  <c r="AX299" i="9"/>
  <c r="AX300" i="9"/>
  <c r="AX301" i="9"/>
  <c r="AX285" i="9"/>
  <c r="AX281" i="9"/>
  <c r="AX280" i="9"/>
  <c r="AX271" i="9"/>
  <c r="AX272" i="9"/>
  <c r="AX273" i="9"/>
  <c r="AX274" i="9"/>
  <c r="AX275" i="9"/>
  <c r="AX276" i="9"/>
  <c r="AX277" i="9"/>
  <c r="AX278" i="9"/>
  <c r="AX279" i="9"/>
  <c r="AX270" i="9"/>
  <c r="AU227" i="9"/>
  <c r="AT227" i="9" s="1"/>
  <c r="AS227" i="9"/>
  <c r="V227" i="9"/>
  <c r="AC227" i="9" s="1"/>
  <c r="R227" i="9"/>
  <c r="I227" i="9"/>
  <c r="D227" i="9"/>
  <c r="C227" i="9"/>
  <c r="AU226" i="9"/>
  <c r="AT226" i="9" s="1"/>
  <c r="AS226" i="9"/>
  <c r="V226" i="9"/>
  <c r="R226" i="9"/>
  <c r="I226" i="9"/>
  <c r="D226" i="9"/>
  <c r="C226" i="9"/>
  <c r="AU225" i="9"/>
  <c r="AT225" i="9" s="1"/>
  <c r="AS225" i="9"/>
  <c r="V225" i="9"/>
  <c r="AC225" i="9" s="1"/>
  <c r="R225" i="9"/>
  <c r="I225" i="9"/>
  <c r="D225" i="9"/>
  <c r="C225" i="9"/>
  <c r="AU224" i="9"/>
  <c r="AT224" i="9" s="1"/>
  <c r="AS224" i="9"/>
  <c r="V224" i="9"/>
  <c r="AC224" i="9" s="1"/>
  <c r="R224" i="9"/>
  <c r="I224" i="9"/>
  <c r="D224" i="9"/>
  <c r="C224" i="9"/>
  <c r="AU223" i="9"/>
  <c r="AT223" i="9" s="1"/>
  <c r="AS223" i="9"/>
  <c r="V223" i="9"/>
  <c r="AC223" i="9" s="1"/>
  <c r="R223" i="9"/>
  <c r="I223" i="9"/>
  <c r="D223" i="9"/>
  <c r="C223" i="9"/>
  <c r="AU222" i="9"/>
  <c r="AT222" i="9" s="1"/>
  <c r="AS222" i="9"/>
  <c r="V222" i="9"/>
  <c r="AC222" i="9" s="1"/>
  <c r="R222" i="9"/>
  <c r="I222" i="9"/>
  <c r="D222" i="9"/>
  <c r="C222" i="9"/>
  <c r="AU221" i="9"/>
  <c r="AT221" i="9" s="1"/>
  <c r="AS221" i="9"/>
  <c r="V221" i="9"/>
  <c r="AC221" i="9" s="1"/>
  <c r="R221" i="9"/>
  <c r="I221" i="9"/>
  <c r="D221" i="9"/>
  <c r="C221" i="9"/>
  <c r="AU220" i="9"/>
  <c r="AT220" i="9" s="1"/>
  <c r="AS220" i="9"/>
  <c r="V220" i="9"/>
  <c r="AC220" i="9" s="1"/>
  <c r="R220" i="9"/>
  <c r="I220" i="9"/>
  <c r="D220" i="9"/>
  <c r="C220" i="9"/>
  <c r="AS212" i="9"/>
  <c r="AS213" i="9"/>
  <c r="AS214" i="9"/>
  <c r="AS215" i="9"/>
  <c r="AS216" i="9"/>
  <c r="AS217" i="9"/>
  <c r="AS218" i="9"/>
  <c r="AS219" i="9"/>
  <c r="AU219" i="9"/>
  <c r="AT219" i="9" s="1"/>
  <c r="V219" i="9"/>
  <c r="R219" i="9"/>
  <c r="I219" i="9"/>
  <c r="D219" i="9"/>
  <c r="C219" i="9"/>
  <c r="AU218" i="9"/>
  <c r="AT218" i="9" s="1"/>
  <c r="V218" i="9"/>
  <c r="AC218" i="9" s="1"/>
  <c r="R218" i="9"/>
  <c r="I218" i="9"/>
  <c r="D218" i="9"/>
  <c r="C218" i="9"/>
  <c r="AU217" i="9"/>
  <c r="AT217" i="9" s="1"/>
  <c r="V217" i="9"/>
  <c r="AC217" i="9" s="1"/>
  <c r="R217" i="9"/>
  <c r="I217" i="9"/>
  <c r="D217" i="9"/>
  <c r="C217" i="9"/>
  <c r="AU216" i="9"/>
  <c r="AT216" i="9" s="1"/>
  <c r="V216" i="9"/>
  <c r="AC216" i="9" s="1"/>
  <c r="R216" i="9"/>
  <c r="I216" i="9"/>
  <c r="D216" i="9"/>
  <c r="C216" i="9"/>
  <c r="AU215" i="9"/>
  <c r="AT215" i="9" s="1"/>
  <c r="V215" i="9"/>
  <c r="AC215" i="9" s="1"/>
  <c r="R215" i="9"/>
  <c r="I215" i="9"/>
  <c r="D215" i="9"/>
  <c r="C215" i="9"/>
  <c r="AU214" i="9"/>
  <c r="AT214" i="9" s="1"/>
  <c r="V214" i="9"/>
  <c r="AC214" i="9" s="1"/>
  <c r="R214" i="9"/>
  <c r="I214" i="9"/>
  <c r="D214" i="9"/>
  <c r="C214" i="9"/>
  <c r="AU213" i="9"/>
  <c r="AT213" i="9" s="1"/>
  <c r="V213" i="9"/>
  <c r="AC213" i="9" s="1"/>
  <c r="R213" i="9"/>
  <c r="I213" i="9"/>
  <c r="D213" i="9"/>
  <c r="C213" i="9"/>
  <c r="AU212" i="9"/>
  <c r="AT212" i="9" s="1"/>
  <c r="V212" i="9"/>
  <c r="R212" i="9"/>
  <c r="I212" i="9"/>
  <c r="D212" i="9"/>
  <c r="C212" i="9"/>
  <c r="AU211" i="9"/>
  <c r="AT211" i="9" s="1"/>
  <c r="V211" i="9"/>
  <c r="AC211" i="9" s="1"/>
  <c r="R211" i="9"/>
  <c r="I211" i="9"/>
  <c r="D211" i="9"/>
  <c r="C211" i="9"/>
  <c r="AU210" i="9"/>
  <c r="AT210" i="9" s="1"/>
  <c r="V210" i="9"/>
  <c r="R210" i="9"/>
  <c r="I210" i="9"/>
  <c r="D210" i="9"/>
  <c r="C210" i="9"/>
  <c r="AU209" i="9"/>
  <c r="AT209" i="9" s="1"/>
  <c r="V209" i="9"/>
  <c r="AC209" i="9" s="1"/>
  <c r="R209" i="9"/>
  <c r="I209" i="9"/>
  <c r="D209" i="9"/>
  <c r="C209" i="9"/>
  <c r="AU208" i="9"/>
  <c r="AT208" i="9" s="1"/>
  <c r="V208" i="9"/>
  <c r="AC208" i="9" s="1"/>
  <c r="R208" i="9"/>
  <c r="I208" i="9"/>
  <c r="D208" i="9"/>
  <c r="C208" i="9"/>
  <c r="AU207" i="9"/>
  <c r="AT207" i="9" s="1"/>
  <c r="V207" i="9"/>
  <c r="AC207" i="9" s="1"/>
  <c r="R207" i="9"/>
  <c r="I207" i="9"/>
  <c r="D207" i="9"/>
  <c r="C207" i="9"/>
  <c r="AU206" i="9"/>
  <c r="AT206" i="9" s="1"/>
  <c r="V206" i="9"/>
  <c r="AC206" i="9" s="1"/>
  <c r="R206" i="9"/>
  <c r="I206" i="9"/>
  <c r="D206" i="9"/>
  <c r="C206" i="9"/>
  <c r="AU205" i="9"/>
  <c r="AT205" i="9" s="1"/>
  <c r="V205" i="9"/>
  <c r="AC205" i="9" s="1"/>
  <c r="R205" i="9"/>
  <c r="I205" i="9"/>
  <c r="D205" i="9"/>
  <c r="C205" i="9"/>
  <c r="AU204" i="9"/>
  <c r="AT204" i="9" s="1"/>
  <c r="V204" i="9"/>
  <c r="AC204" i="9" s="1"/>
  <c r="R204" i="9"/>
  <c r="I204" i="9"/>
  <c r="D204" i="9"/>
  <c r="C204" i="9"/>
  <c r="AU203" i="9"/>
  <c r="AT203" i="9" s="1"/>
  <c r="AS203" i="9"/>
  <c r="V203" i="9"/>
  <c r="AC203" i="9" s="1"/>
  <c r="R203" i="9"/>
  <c r="I203" i="9"/>
  <c r="D203" i="9"/>
  <c r="C203" i="9"/>
  <c r="AU202" i="9"/>
  <c r="AT202" i="9" s="1"/>
  <c r="AS202" i="9"/>
  <c r="V202" i="9"/>
  <c r="R202" i="9"/>
  <c r="I202" i="9"/>
  <c r="D202" i="9"/>
  <c r="C202" i="9"/>
  <c r="AU201" i="9"/>
  <c r="AT201" i="9" s="1"/>
  <c r="AS201" i="9"/>
  <c r="V201" i="9"/>
  <c r="AC201" i="9" s="1"/>
  <c r="R201" i="9"/>
  <c r="I201" i="9"/>
  <c r="D201" i="9"/>
  <c r="C201" i="9"/>
  <c r="AU200" i="9"/>
  <c r="AT200" i="9" s="1"/>
  <c r="AS200" i="9"/>
  <c r="V200" i="9"/>
  <c r="AC200" i="9" s="1"/>
  <c r="R200" i="9"/>
  <c r="I200" i="9"/>
  <c r="D200" i="9"/>
  <c r="C200" i="9"/>
  <c r="AU199" i="9"/>
  <c r="AT199" i="9" s="1"/>
  <c r="AS199" i="9"/>
  <c r="V199" i="9"/>
  <c r="AC199" i="9" s="1"/>
  <c r="R199" i="9"/>
  <c r="I199" i="9"/>
  <c r="D199" i="9"/>
  <c r="C199" i="9"/>
  <c r="AU198" i="9"/>
  <c r="AT198" i="9" s="1"/>
  <c r="AS198" i="9"/>
  <c r="V198" i="9"/>
  <c r="AC198" i="9" s="1"/>
  <c r="R198" i="9"/>
  <c r="I198" i="9"/>
  <c r="D198" i="9"/>
  <c r="C198" i="9"/>
  <c r="AU197" i="9"/>
  <c r="AT197" i="9" s="1"/>
  <c r="AS197" i="9"/>
  <c r="V197" i="9"/>
  <c r="AC197" i="9" s="1"/>
  <c r="R197" i="9"/>
  <c r="I197" i="9"/>
  <c r="D197" i="9"/>
  <c r="C197" i="9"/>
  <c r="AU196" i="9"/>
  <c r="AT196" i="9" s="1"/>
  <c r="AS196" i="9"/>
  <c r="V196" i="9"/>
  <c r="R196" i="9"/>
  <c r="I196" i="9"/>
  <c r="D196" i="9"/>
  <c r="C196" i="9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AM2" i="10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X264" i="9"/>
  <c r="AX265" i="9"/>
  <c r="AX266" i="9"/>
  <c r="AX267" i="9"/>
  <c r="AX268" i="9"/>
  <c r="AT57" i="1"/>
  <c r="AT58" i="1"/>
  <c r="AT55" i="1"/>
  <c r="AT3" i="1"/>
  <c r="AU5" i="9"/>
  <c r="AT5" i="9" s="1"/>
  <c r="AU6" i="9"/>
  <c r="AT6" i="9" s="1"/>
  <c r="AU7" i="9"/>
  <c r="AT7" i="9" s="1"/>
  <c r="AU8" i="9"/>
  <c r="AT8" i="9" s="1"/>
  <c r="AU9" i="9"/>
  <c r="AT9" i="9" s="1"/>
  <c r="AU10" i="9"/>
  <c r="AT10" i="9" s="1"/>
  <c r="AU11" i="9"/>
  <c r="AT11" i="9" s="1"/>
  <c r="AU12" i="9"/>
  <c r="AT12" i="9" s="1"/>
  <c r="AU13" i="9"/>
  <c r="AT13" i="9" s="1"/>
  <c r="AU14" i="9"/>
  <c r="AT14" i="9" s="1"/>
  <c r="AU15" i="9"/>
  <c r="AT15" i="9" s="1"/>
  <c r="AU16" i="9"/>
  <c r="AT16" i="9" s="1"/>
  <c r="AU17" i="9"/>
  <c r="AT17" i="9" s="1"/>
  <c r="AU18" i="9"/>
  <c r="AT18" i="9" s="1"/>
  <c r="AU19" i="9"/>
  <c r="AT19" i="9" s="1"/>
  <c r="AU20" i="9"/>
  <c r="AT20" i="9" s="1"/>
  <c r="AU21" i="9"/>
  <c r="AT21" i="9" s="1"/>
  <c r="AU22" i="9"/>
  <c r="AT22" i="9" s="1"/>
  <c r="AU23" i="9"/>
  <c r="AT23" i="9" s="1"/>
  <c r="AU24" i="9"/>
  <c r="AT24" i="9" s="1"/>
  <c r="AU25" i="9"/>
  <c r="AT25" i="9" s="1"/>
  <c r="AU26" i="9"/>
  <c r="AT26" i="9" s="1"/>
  <c r="AU27" i="9"/>
  <c r="AT27" i="9" s="1"/>
  <c r="AU28" i="9"/>
  <c r="AT28" i="9" s="1"/>
  <c r="AU29" i="9"/>
  <c r="AT29" i="9" s="1"/>
  <c r="AU30" i="9"/>
  <c r="AT30" i="9" s="1"/>
  <c r="AU31" i="9"/>
  <c r="AT31" i="9" s="1"/>
  <c r="AU32" i="9"/>
  <c r="AT32" i="9" s="1"/>
  <c r="AU33" i="9"/>
  <c r="AT33" i="9" s="1"/>
  <c r="AU34" i="9"/>
  <c r="AT34" i="9" s="1"/>
  <c r="AU35" i="9"/>
  <c r="AT35" i="9" s="1"/>
  <c r="AU36" i="9"/>
  <c r="AT36" i="9" s="1"/>
  <c r="AU37" i="9"/>
  <c r="AT37" i="9" s="1"/>
  <c r="AU38" i="9"/>
  <c r="AT38" i="9" s="1"/>
  <c r="AU39" i="9"/>
  <c r="AT39" i="9" s="1"/>
  <c r="AU40" i="9"/>
  <c r="AT40" i="9" s="1"/>
  <c r="AU41" i="9"/>
  <c r="AT41" i="9" s="1"/>
  <c r="AU42" i="9"/>
  <c r="AT42" i="9" s="1"/>
  <c r="AU43" i="9"/>
  <c r="AT43" i="9" s="1"/>
  <c r="AU44" i="9"/>
  <c r="AT44" i="9" s="1"/>
  <c r="AU45" i="9"/>
  <c r="AT45" i="9" s="1"/>
  <c r="AU46" i="9"/>
  <c r="AT46" i="9" s="1"/>
  <c r="AU47" i="9"/>
  <c r="AT47" i="9" s="1"/>
  <c r="AU48" i="9"/>
  <c r="AT48" i="9" s="1"/>
  <c r="AU49" i="9"/>
  <c r="AT49" i="9" s="1"/>
  <c r="AU50" i="9"/>
  <c r="AT50" i="9" s="1"/>
  <c r="AU51" i="9"/>
  <c r="AT51" i="9" s="1"/>
  <c r="AU52" i="9"/>
  <c r="AT52" i="9" s="1"/>
  <c r="AU53" i="9"/>
  <c r="AT53" i="9" s="1"/>
  <c r="AU54" i="9"/>
  <c r="AT54" i="9" s="1"/>
  <c r="AU55" i="9"/>
  <c r="AT55" i="9" s="1"/>
  <c r="AU56" i="9"/>
  <c r="AT56" i="9" s="1"/>
  <c r="AU57" i="9"/>
  <c r="AT57" i="9" s="1"/>
  <c r="AU58" i="9"/>
  <c r="AT58" i="9" s="1"/>
  <c r="AU59" i="9"/>
  <c r="AT59" i="9" s="1"/>
  <c r="AU60" i="9"/>
  <c r="AT60" i="9" s="1"/>
  <c r="AU61" i="9"/>
  <c r="AT61" i="9" s="1"/>
  <c r="AU62" i="9"/>
  <c r="AT62" i="9" s="1"/>
  <c r="AU63" i="9"/>
  <c r="AT63" i="9" s="1"/>
  <c r="AU64" i="9"/>
  <c r="AT64" i="9" s="1"/>
  <c r="AU65" i="9"/>
  <c r="AT65" i="9" s="1"/>
  <c r="AU66" i="9"/>
  <c r="AT66" i="9" s="1"/>
  <c r="AU67" i="9"/>
  <c r="AT67" i="9" s="1"/>
  <c r="AU68" i="9"/>
  <c r="AT68" i="9" s="1"/>
  <c r="AU69" i="9"/>
  <c r="AT69" i="9" s="1"/>
  <c r="AU70" i="9"/>
  <c r="AT70" i="9" s="1"/>
  <c r="AU71" i="9"/>
  <c r="AT71" i="9" s="1"/>
  <c r="AU72" i="9"/>
  <c r="AT72" i="9" s="1"/>
  <c r="AU73" i="9"/>
  <c r="AT73" i="9" s="1"/>
  <c r="AU74" i="9"/>
  <c r="AT74" i="9" s="1"/>
  <c r="AU75" i="9"/>
  <c r="AT75" i="9" s="1"/>
  <c r="AU76" i="9"/>
  <c r="AT76" i="9" s="1"/>
  <c r="AU77" i="9"/>
  <c r="AT77" i="9" s="1"/>
  <c r="AU78" i="9"/>
  <c r="AT78" i="9" s="1"/>
  <c r="AU79" i="9"/>
  <c r="AT79" i="9" s="1"/>
  <c r="AU80" i="9"/>
  <c r="AT80" i="9" s="1"/>
  <c r="AU81" i="9"/>
  <c r="AT81" i="9" s="1"/>
  <c r="AU82" i="9"/>
  <c r="AT82" i="9" s="1"/>
  <c r="AU83" i="9"/>
  <c r="AT83" i="9" s="1"/>
  <c r="AU84" i="9"/>
  <c r="AT84" i="9" s="1"/>
  <c r="AU85" i="9"/>
  <c r="AT85" i="9" s="1"/>
  <c r="AU86" i="9"/>
  <c r="AT86" i="9" s="1"/>
  <c r="AU87" i="9"/>
  <c r="AT87" i="9" s="1"/>
  <c r="AU88" i="9"/>
  <c r="AT88" i="9" s="1"/>
  <c r="AU89" i="9"/>
  <c r="AT89" i="9" s="1"/>
  <c r="AU90" i="9"/>
  <c r="AT90" i="9" s="1"/>
  <c r="AU91" i="9"/>
  <c r="AT91" i="9" s="1"/>
  <c r="AU92" i="9"/>
  <c r="AT92" i="9" s="1"/>
  <c r="AU93" i="9"/>
  <c r="AT93" i="9" s="1"/>
  <c r="AU94" i="9"/>
  <c r="AT94" i="9" s="1"/>
  <c r="AU95" i="9"/>
  <c r="AT95" i="9" s="1"/>
  <c r="AU96" i="9"/>
  <c r="AT96" i="9" s="1"/>
  <c r="AU97" i="9"/>
  <c r="AT97" i="9" s="1"/>
  <c r="AU98" i="9"/>
  <c r="AT98" i="9" s="1"/>
  <c r="AU99" i="9"/>
  <c r="AT99" i="9" s="1"/>
  <c r="AU100" i="9"/>
  <c r="AT100" i="9" s="1"/>
  <c r="AU101" i="9"/>
  <c r="AT101" i="9" s="1"/>
  <c r="AU102" i="9"/>
  <c r="AT102" i="9" s="1"/>
  <c r="AU103" i="9"/>
  <c r="AT103" i="9" s="1"/>
  <c r="AU104" i="9"/>
  <c r="AT104" i="9" s="1"/>
  <c r="AU105" i="9"/>
  <c r="AT105" i="9" s="1"/>
  <c r="AU106" i="9"/>
  <c r="AT106" i="9" s="1"/>
  <c r="AU107" i="9"/>
  <c r="AT107" i="9" s="1"/>
  <c r="AU108" i="9"/>
  <c r="AT108" i="9" s="1"/>
  <c r="AU109" i="9"/>
  <c r="AT109" i="9" s="1"/>
  <c r="AU110" i="9"/>
  <c r="AT110" i="9" s="1"/>
  <c r="AU111" i="9"/>
  <c r="AT111" i="9" s="1"/>
  <c r="AU112" i="9"/>
  <c r="AT112" i="9" s="1"/>
  <c r="AU113" i="9"/>
  <c r="AT113" i="9" s="1"/>
  <c r="AU114" i="9"/>
  <c r="AT114" i="9" s="1"/>
  <c r="AU115" i="9"/>
  <c r="AT115" i="9" s="1"/>
  <c r="AU116" i="9"/>
  <c r="AT116" i="9" s="1"/>
  <c r="AU117" i="9"/>
  <c r="AT117" i="9" s="1"/>
  <c r="AU118" i="9"/>
  <c r="AT118" i="9" s="1"/>
  <c r="AU119" i="9"/>
  <c r="AT119" i="9" s="1"/>
  <c r="AU120" i="9"/>
  <c r="AT120" i="9" s="1"/>
  <c r="AU121" i="9"/>
  <c r="AT121" i="9" s="1"/>
  <c r="AU122" i="9"/>
  <c r="AT122" i="9" s="1"/>
  <c r="AU123" i="9"/>
  <c r="AT123" i="9" s="1"/>
  <c r="AU124" i="9"/>
  <c r="AT124" i="9" s="1"/>
  <c r="AU125" i="9"/>
  <c r="AT125" i="9" s="1"/>
  <c r="AU126" i="9"/>
  <c r="AT126" i="9" s="1"/>
  <c r="AU127" i="9"/>
  <c r="AT127" i="9" s="1"/>
  <c r="AU128" i="9"/>
  <c r="AT128" i="9" s="1"/>
  <c r="AU129" i="9"/>
  <c r="AT129" i="9" s="1"/>
  <c r="AU130" i="9"/>
  <c r="AT130" i="9" s="1"/>
  <c r="AU131" i="9"/>
  <c r="AT131" i="9" s="1"/>
  <c r="AU132" i="9"/>
  <c r="AT132" i="9" s="1"/>
  <c r="AU133" i="9"/>
  <c r="AT133" i="9" s="1"/>
  <c r="AU134" i="9"/>
  <c r="AT134" i="9" s="1"/>
  <c r="AU135" i="9"/>
  <c r="AT135" i="9" s="1"/>
  <c r="AU136" i="9"/>
  <c r="AT136" i="9" s="1"/>
  <c r="AU137" i="9"/>
  <c r="AT137" i="9" s="1"/>
  <c r="AU138" i="9"/>
  <c r="AT138" i="9" s="1"/>
  <c r="AU139" i="9"/>
  <c r="AT139" i="9" s="1"/>
  <c r="AU140" i="9"/>
  <c r="AT140" i="9" s="1"/>
  <c r="AU141" i="9"/>
  <c r="AT141" i="9" s="1"/>
  <c r="AU142" i="9"/>
  <c r="AT142" i="9" s="1"/>
  <c r="AU143" i="9"/>
  <c r="AT143" i="9" s="1"/>
  <c r="AU144" i="9"/>
  <c r="AT144" i="9" s="1"/>
  <c r="AU145" i="9"/>
  <c r="AT145" i="9" s="1"/>
  <c r="AU146" i="9"/>
  <c r="AT146" i="9" s="1"/>
  <c r="AU147" i="9"/>
  <c r="AT147" i="9" s="1"/>
  <c r="AU148" i="9"/>
  <c r="AT148" i="9" s="1"/>
  <c r="AU149" i="9"/>
  <c r="AT149" i="9" s="1"/>
  <c r="AU150" i="9"/>
  <c r="AT150" i="9" s="1"/>
  <c r="AU151" i="9"/>
  <c r="AT151" i="9" s="1"/>
  <c r="AU152" i="9"/>
  <c r="AT152" i="9" s="1"/>
  <c r="AU153" i="9"/>
  <c r="AT153" i="9" s="1"/>
  <c r="AU154" i="9"/>
  <c r="AT154" i="9" s="1"/>
  <c r="AU155" i="9"/>
  <c r="AT155" i="9" s="1"/>
  <c r="AU156" i="9"/>
  <c r="AT156" i="9" s="1"/>
  <c r="AU157" i="9"/>
  <c r="AT157" i="9" s="1"/>
  <c r="AU158" i="9"/>
  <c r="AT158" i="9" s="1"/>
  <c r="AU159" i="9"/>
  <c r="AT159" i="9" s="1"/>
  <c r="AU160" i="9"/>
  <c r="AT160" i="9" s="1"/>
  <c r="AU161" i="9"/>
  <c r="AT161" i="9" s="1"/>
  <c r="AU162" i="9"/>
  <c r="AT162" i="9" s="1"/>
  <c r="AU163" i="9"/>
  <c r="AT163" i="9" s="1"/>
  <c r="AU164" i="9"/>
  <c r="AT164" i="9" s="1"/>
  <c r="AU165" i="9"/>
  <c r="AT165" i="9" s="1"/>
  <c r="AU166" i="9"/>
  <c r="AT166" i="9" s="1"/>
  <c r="AU167" i="9"/>
  <c r="AT167" i="9" s="1"/>
  <c r="AU168" i="9"/>
  <c r="AT168" i="9" s="1"/>
  <c r="AU169" i="9"/>
  <c r="AT169" i="9" s="1"/>
  <c r="AU170" i="9"/>
  <c r="AT170" i="9" s="1"/>
  <c r="AU171" i="9"/>
  <c r="AT171" i="9" s="1"/>
  <c r="AU172" i="9"/>
  <c r="AT172" i="9" s="1"/>
  <c r="AU173" i="9"/>
  <c r="AT173" i="9" s="1"/>
  <c r="AU174" i="9"/>
  <c r="AT174" i="9" s="1"/>
  <c r="AU175" i="9"/>
  <c r="AT175" i="9" s="1"/>
  <c r="AU176" i="9"/>
  <c r="AT176" i="9" s="1"/>
  <c r="AU177" i="9"/>
  <c r="AT177" i="9" s="1"/>
  <c r="AU178" i="9"/>
  <c r="AT178" i="9" s="1"/>
  <c r="AU179" i="9"/>
  <c r="AT179" i="9" s="1"/>
  <c r="AU180" i="9"/>
  <c r="AT180" i="9" s="1"/>
  <c r="AU181" i="9"/>
  <c r="AT181" i="9" s="1"/>
  <c r="AU182" i="9"/>
  <c r="AT182" i="9" s="1"/>
  <c r="AU183" i="9"/>
  <c r="AT183" i="9" s="1"/>
  <c r="AU184" i="9"/>
  <c r="AT184" i="9" s="1"/>
  <c r="AU185" i="9"/>
  <c r="AT185" i="9" s="1"/>
  <c r="AU186" i="9"/>
  <c r="AT186" i="9" s="1"/>
  <c r="AU187" i="9"/>
  <c r="AT187" i="9" s="1"/>
  <c r="AU188" i="9"/>
  <c r="AT188" i="9" s="1"/>
  <c r="AU189" i="9"/>
  <c r="AT189" i="9" s="1"/>
  <c r="AU190" i="9"/>
  <c r="AT190" i="9" s="1"/>
  <c r="AU191" i="9"/>
  <c r="AT191" i="9" s="1"/>
  <c r="AU192" i="9"/>
  <c r="AT192" i="9" s="1"/>
  <c r="AU193" i="9"/>
  <c r="AT193" i="9" s="1"/>
  <c r="AU4" i="9"/>
  <c r="AT4" i="9" s="1"/>
  <c r="AS193" i="9"/>
  <c r="V193" i="9"/>
  <c r="AC193" i="9" s="1"/>
  <c r="AB193" i="9" s="1"/>
  <c r="R193" i="9"/>
  <c r="I193" i="9"/>
  <c r="D193" i="9"/>
  <c r="C193" i="9"/>
  <c r="AS192" i="9"/>
  <c r="V192" i="9"/>
  <c r="AC192" i="9" s="1"/>
  <c r="AB192" i="9" s="1"/>
  <c r="R192" i="9"/>
  <c r="I192" i="9"/>
  <c r="D192" i="9"/>
  <c r="C192" i="9"/>
  <c r="AS191" i="9"/>
  <c r="AB191" i="9"/>
  <c r="V191" i="9"/>
  <c r="Z191" i="9" s="1"/>
  <c r="R191" i="9"/>
  <c r="I191" i="9"/>
  <c r="D191" i="9"/>
  <c r="C191" i="9"/>
  <c r="AS190" i="9"/>
  <c r="V190" i="9"/>
  <c r="Z190" i="9" s="1"/>
  <c r="R190" i="9"/>
  <c r="I190" i="9"/>
  <c r="D190" i="9"/>
  <c r="C190" i="9"/>
  <c r="AS189" i="9"/>
  <c r="V189" i="9"/>
  <c r="R189" i="9"/>
  <c r="I189" i="9"/>
  <c r="D189" i="9"/>
  <c r="C189" i="9"/>
  <c r="AS188" i="9"/>
  <c r="V188" i="9"/>
  <c r="R188" i="9"/>
  <c r="I188" i="9"/>
  <c r="D188" i="9"/>
  <c r="C188" i="9"/>
  <c r="AS187" i="9"/>
  <c r="V187" i="9"/>
  <c r="AC187" i="9" s="1"/>
  <c r="AB187" i="9" s="1"/>
  <c r="R187" i="9"/>
  <c r="I187" i="9"/>
  <c r="D187" i="9"/>
  <c r="C187" i="9"/>
  <c r="AS186" i="9"/>
  <c r="V186" i="9"/>
  <c r="AC186" i="9" s="1"/>
  <c r="R186" i="9"/>
  <c r="I186" i="9"/>
  <c r="D186" i="9"/>
  <c r="C186" i="9"/>
  <c r="AS185" i="9"/>
  <c r="V185" i="9"/>
  <c r="AC185" i="9" s="1"/>
  <c r="R185" i="9"/>
  <c r="I185" i="9"/>
  <c r="D185" i="9"/>
  <c r="C185" i="9"/>
  <c r="AS184" i="9"/>
  <c r="V184" i="9"/>
  <c r="AC184" i="9" s="1"/>
  <c r="R184" i="9"/>
  <c r="I184" i="9"/>
  <c r="D184" i="9"/>
  <c r="C184" i="9"/>
  <c r="AS183" i="9"/>
  <c r="V183" i="9"/>
  <c r="R183" i="9"/>
  <c r="I183" i="9"/>
  <c r="D183" i="9"/>
  <c r="C183" i="9"/>
  <c r="AS182" i="9"/>
  <c r="V182" i="9"/>
  <c r="R182" i="9"/>
  <c r="I182" i="9"/>
  <c r="D182" i="9"/>
  <c r="C182" i="9"/>
  <c r="AS181" i="9"/>
  <c r="V181" i="9"/>
  <c r="R181" i="9"/>
  <c r="I181" i="9"/>
  <c r="D181" i="9"/>
  <c r="C181" i="9"/>
  <c r="AS180" i="9"/>
  <c r="V180" i="9"/>
  <c r="R180" i="9"/>
  <c r="I180" i="9"/>
  <c r="D180" i="9"/>
  <c r="C180" i="9"/>
  <c r="AS179" i="9"/>
  <c r="V179" i="9"/>
  <c r="AC179" i="9" s="1"/>
  <c r="AB179" i="9" s="1"/>
  <c r="R179" i="9"/>
  <c r="I179" i="9"/>
  <c r="D179" i="9"/>
  <c r="C179" i="9"/>
  <c r="AS178" i="9"/>
  <c r="V178" i="9"/>
  <c r="R178" i="9"/>
  <c r="I178" i="9"/>
  <c r="D178" i="9"/>
  <c r="C178" i="9"/>
  <c r="AS177" i="9"/>
  <c r="V177" i="9"/>
  <c r="R177" i="9"/>
  <c r="I177" i="9"/>
  <c r="D177" i="9"/>
  <c r="C177" i="9"/>
  <c r="AS176" i="9"/>
  <c r="V176" i="9"/>
  <c r="Z176" i="9" s="1"/>
  <c r="R176" i="9"/>
  <c r="I176" i="9"/>
  <c r="D176" i="9"/>
  <c r="C176" i="9"/>
  <c r="AS175" i="9"/>
  <c r="V175" i="9"/>
  <c r="AC175" i="9" s="1"/>
  <c r="R175" i="9"/>
  <c r="I175" i="9"/>
  <c r="D175" i="9"/>
  <c r="C175" i="9"/>
  <c r="AS174" i="9"/>
  <c r="V174" i="9"/>
  <c r="AC174" i="9" s="1"/>
  <c r="R174" i="9"/>
  <c r="I174" i="9"/>
  <c r="D174" i="9"/>
  <c r="C174" i="9"/>
  <c r="AS173" i="9"/>
  <c r="V173" i="9"/>
  <c r="AC173" i="9" s="1"/>
  <c r="R173" i="9"/>
  <c r="I173" i="9"/>
  <c r="D173" i="9"/>
  <c r="C173" i="9"/>
  <c r="AS172" i="9"/>
  <c r="V172" i="9"/>
  <c r="R172" i="9"/>
  <c r="I172" i="9"/>
  <c r="D172" i="9"/>
  <c r="C172" i="9"/>
  <c r="AS171" i="9"/>
  <c r="V171" i="9"/>
  <c r="R171" i="9"/>
  <c r="I171" i="9"/>
  <c r="D171" i="9"/>
  <c r="C171" i="9"/>
  <c r="AS170" i="9"/>
  <c r="V170" i="9"/>
  <c r="Z170" i="9" s="1"/>
  <c r="R170" i="9"/>
  <c r="I170" i="9"/>
  <c r="D170" i="9"/>
  <c r="C170" i="9"/>
  <c r="AS169" i="9"/>
  <c r="V169" i="9"/>
  <c r="R169" i="9"/>
  <c r="I169" i="9"/>
  <c r="D169" i="9"/>
  <c r="C169" i="9"/>
  <c r="AS168" i="9"/>
  <c r="V168" i="9"/>
  <c r="R168" i="9"/>
  <c r="I168" i="9"/>
  <c r="D168" i="9"/>
  <c r="C168" i="9"/>
  <c r="AS167" i="9"/>
  <c r="V167" i="9"/>
  <c r="AC167" i="9" s="1"/>
  <c r="AB167" i="9" s="1"/>
  <c r="R167" i="9"/>
  <c r="I167" i="9"/>
  <c r="D167" i="9"/>
  <c r="C167" i="9"/>
  <c r="AS166" i="9"/>
  <c r="V166" i="9"/>
  <c r="R166" i="9"/>
  <c r="I166" i="9"/>
  <c r="D166" i="9"/>
  <c r="C166" i="9"/>
  <c r="AS165" i="9"/>
  <c r="V165" i="9"/>
  <c r="AC165" i="9" s="1"/>
  <c r="AB165" i="9" s="1"/>
  <c r="R165" i="9"/>
  <c r="I165" i="9"/>
  <c r="D165" i="9"/>
  <c r="C165" i="9"/>
  <c r="AS164" i="9"/>
  <c r="V164" i="9"/>
  <c r="AC164" i="9" s="1"/>
  <c r="R164" i="9"/>
  <c r="I164" i="9"/>
  <c r="D164" i="9"/>
  <c r="C164" i="9"/>
  <c r="AS163" i="9"/>
  <c r="V163" i="9"/>
  <c r="AC163" i="9" s="1"/>
  <c r="R163" i="9"/>
  <c r="I163" i="9"/>
  <c r="D163" i="9"/>
  <c r="C163" i="9"/>
  <c r="AS162" i="9"/>
  <c r="V162" i="9"/>
  <c r="R162" i="9"/>
  <c r="I162" i="9"/>
  <c r="D162" i="9"/>
  <c r="C162" i="9"/>
  <c r="AS161" i="9"/>
  <c r="V161" i="9"/>
  <c r="AC161" i="9" s="1"/>
  <c r="AB161" i="9" s="1"/>
  <c r="R161" i="9"/>
  <c r="I161" i="9"/>
  <c r="D161" i="9"/>
  <c r="C161" i="9"/>
  <c r="AS160" i="9"/>
  <c r="V160" i="9"/>
  <c r="R160" i="9"/>
  <c r="I160" i="9"/>
  <c r="D160" i="9"/>
  <c r="C160" i="9"/>
  <c r="AS159" i="9"/>
  <c r="V159" i="9"/>
  <c r="AC159" i="9" s="1"/>
  <c r="AB159" i="9" s="1"/>
  <c r="R159" i="9"/>
  <c r="I159" i="9"/>
  <c r="D159" i="9"/>
  <c r="C159" i="9"/>
  <c r="AS158" i="9"/>
  <c r="V158" i="9"/>
  <c r="R158" i="9"/>
  <c r="I158" i="9"/>
  <c r="D158" i="9"/>
  <c r="C158" i="9"/>
  <c r="AS157" i="9"/>
  <c r="V157" i="9"/>
  <c r="AC157" i="9" s="1"/>
  <c r="AB157" i="9" s="1"/>
  <c r="R157" i="9"/>
  <c r="I157" i="9"/>
  <c r="D157" i="9"/>
  <c r="C157" i="9"/>
  <c r="AS156" i="9"/>
  <c r="V156" i="9"/>
  <c r="R156" i="9"/>
  <c r="I156" i="9"/>
  <c r="D156" i="9"/>
  <c r="C156" i="9"/>
  <c r="AS155" i="9"/>
  <c r="V155" i="9"/>
  <c r="R155" i="9"/>
  <c r="I155" i="9"/>
  <c r="D155" i="9"/>
  <c r="C155" i="9"/>
  <c r="AS154" i="9"/>
  <c r="V154" i="9"/>
  <c r="R154" i="9"/>
  <c r="I154" i="9"/>
  <c r="D154" i="9"/>
  <c r="C154" i="9"/>
  <c r="AS153" i="9"/>
  <c r="V153" i="9"/>
  <c r="AC153" i="9" s="1"/>
  <c r="R153" i="9"/>
  <c r="I153" i="9"/>
  <c r="D153" i="9"/>
  <c r="C153" i="9"/>
  <c r="AS152" i="9"/>
  <c r="V152" i="9"/>
  <c r="AC152" i="9" s="1"/>
  <c r="R152" i="9"/>
  <c r="I152" i="9"/>
  <c r="D152" i="9"/>
  <c r="C152" i="9"/>
  <c r="AS151" i="9"/>
  <c r="V151" i="9"/>
  <c r="R151" i="9"/>
  <c r="I151" i="9"/>
  <c r="D151" i="9"/>
  <c r="C151" i="9"/>
  <c r="AS150" i="9"/>
  <c r="V150" i="9"/>
  <c r="R150" i="9"/>
  <c r="I150" i="9"/>
  <c r="D150" i="9"/>
  <c r="C150" i="9"/>
  <c r="AS149" i="9"/>
  <c r="V149" i="9"/>
  <c r="R149" i="9"/>
  <c r="I149" i="9"/>
  <c r="D149" i="9"/>
  <c r="C149" i="9"/>
  <c r="AS148" i="9"/>
  <c r="V148" i="9"/>
  <c r="R148" i="9"/>
  <c r="I148" i="9"/>
  <c r="D148" i="9"/>
  <c r="C148" i="9"/>
  <c r="AS147" i="9"/>
  <c r="V147" i="9"/>
  <c r="AC147" i="9" s="1"/>
  <c r="AB147" i="9" s="1"/>
  <c r="R147" i="9"/>
  <c r="I147" i="9"/>
  <c r="D147" i="9"/>
  <c r="C147" i="9"/>
  <c r="AS146" i="9"/>
  <c r="V146" i="9"/>
  <c r="R146" i="9"/>
  <c r="I146" i="9"/>
  <c r="D146" i="9"/>
  <c r="C146" i="9"/>
  <c r="AS145" i="9"/>
  <c r="V145" i="9"/>
  <c r="AC145" i="9" s="1"/>
  <c r="AB145" i="9" s="1"/>
  <c r="R145" i="9"/>
  <c r="I145" i="9"/>
  <c r="D145" i="9"/>
  <c r="C145" i="9"/>
  <c r="AS144" i="9"/>
  <c r="V144" i="9"/>
  <c r="R144" i="9"/>
  <c r="I144" i="9"/>
  <c r="D144" i="9"/>
  <c r="C144" i="9"/>
  <c r="AS143" i="9"/>
  <c r="V143" i="9"/>
  <c r="R143" i="9"/>
  <c r="I143" i="9"/>
  <c r="D143" i="9"/>
  <c r="C143" i="9"/>
  <c r="AS142" i="9"/>
  <c r="V142" i="9"/>
  <c r="AC142" i="9" s="1"/>
  <c r="R142" i="9"/>
  <c r="I142" i="9"/>
  <c r="D142" i="9"/>
  <c r="C142" i="9"/>
  <c r="AS141" i="9"/>
  <c r="V141" i="9"/>
  <c r="AC141" i="9" s="1"/>
  <c r="R141" i="9"/>
  <c r="I141" i="9"/>
  <c r="D141" i="9"/>
  <c r="C141" i="9"/>
  <c r="AS140" i="9"/>
  <c r="V140" i="9"/>
  <c r="R140" i="9"/>
  <c r="I140" i="9"/>
  <c r="D140" i="9"/>
  <c r="C140" i="9"/>
  <c r="AS139" i="9"/>
  <c r="V139" i="9"/>
  <c r="AC139" i="9" s="1"/>
  <c r="AB139" i="9" s="1"/>
  <c r="R139" i="9"/>
  <c r="I139" i="9"/>
  <c r="D139" i="9"/>
  <c r="C139" i="9"/>
  <c r="AS138" i="9"/>
  <c r="V138" i="9"/>
  <c r="Z138" i="9" s="1"/>
  <c r="R138" i="9"/>
  <c r="I138" i="9"/>
  <c r="D138" i="9"/>
  <c r="C138" i="9"/>
  <c r="AS137" i="9"/>
  <c r="V137" i="9"/>
  <c r="AC137" i="9" s="1"/>
  <c r="AB137" i="9" s="1"/>
  <c r="R137" i="9"/>
  <c r="I137" i="9"/>
  <c r="D137" i="9"/>
  <c r="C137" i="9"/>
  <c r="AS136" i="9"/>
  <c r="V136" i="9"/>
  <c r="R136" i="9"/>
  <c r="I136" i="9"/>
  <c r="D136" i="9"/>
  <c r="C136" i="9"/>
  <c r="AS135" i="9"/>
  <c r="V135" i="9"/>
  <c r="R135" i="9"/>
  <c r="I135" i="9"/>
  <c r="D135" i="9"/>
  <c r="C135" i="9"/>
  <c r="AS134" i="9"/>
  <c r="V134" i="9"/>
  <c r="R134" i="9"/>
  <c r="I134" i="9"/>
  <c r="D134" i="9"/>
  <c r="C134" i="9"/>
  <c r="AS133" i="9"/>
  <c r="V133" i="9"/>
  <c r="AC133" i="9" s="1"/>
  <c r="AB133" i="9" s="1"/>
  <c r="R133" i="9"/>
  <c r="I133" i="9"/>
  <c r="D133" i="9"/>
  <c r="C133" i="9"/>
  <c r="AS132" i="9"/>
  <c r="V132" i="9"/>
  <c r="R132" i="9"/>
  <c r="I132" i="9"/>
  <c r="D132" i="9"/>
  <c r="C132" i="9"/>
  <c r="AS131" i="9"/>
  <c r="V131" i="9"/>
  <c r="AC131" i="9" s="1"/>
  <c r="R131" i="9"/>
  <c r="I131" i="9"/>
  <c r="D131" i="9"/>
  <c r="C131" i="9"/>
  <c r="AS130" i="9"/>
  <c r="V130" i="9"/>
  <c r="R130" i="9"/>
  <c r="I130" i="9"/>
  <c r="D130" i="9"/>
  <c r="C130" i="9"/>
  <c r="AS129" i="9"/>
  <c r="V129" i="9"/>
  <c r="AC129" i="9" s="1"/>
  <c r="R129" i="9"/>
  <c r="I129" i="9"/>
  <c r="D129" i="9"/>
  <c r="C129" i="9"/>
  <c r="AS128" i="9"/>
  <c r="V128" i="9"/>
  <c r="AC128" i="9" s="1"/>
  <c r="AB128" i="9" s="1"/>
  <c r="R128" i="9"/>
  <c r="I128" i="9"/>
  <c r="D128" i="9"/>
  <c r="C128" i="9"/>
  <c r="AS127" i="9"/>
  <c r="V127" i="9"/>
  <c r="AC127" i="9" s="1"/>
  <c r="AB127" i="9" s="1"/>
  <c r="R127" i="9"/>
  <c r="I127" i="9"/>
  <c r="D127" i="9"/>
  <c r="C127" i="9"/>
  <c r="AS126" i="9"/>
  <c r="V126" i="9"/>
  <c r="AC126" i="9" s="1"/>
  <c r="AB126" i="9" s="1"/>
  <c r="R126" i="9"/>
  <c r="I126" i="9"/>
  <c r="D126" i="9"/>
  <c r="C126" i="9"/>
  <c r="AS125" i="9"/>
  <c r="V125" i="9"/>
  <c r="R125" i="9"/>
  <c r="I125" i="9"/>
  <c r="D125" i="9"/>
  <c r="C125" i="9"/>
  <c r="AS124" i="9"/>
  <c r="V124" i="9"/>
  <c r="AC124" i="9" s="1"/>
  <c r="AB124" i="9" s="1"/>
  <c r="R124" i="9"/>
  <c r="I124" i="9"/>
  <c r="D124" i="9"/>
  <c r="C124" i="9"/>
  <c r="AS123" i="9"/>
  <c r="V123" i="9"/>
  <c r="R123" i="9"/>
  <c r="I123" i="9"/>
  <c r="D123" i="9"/>
  <c r="C123" i="9"/>
  <c r="AS122" i="9"/>
  <c r="V122" i="9"/>
  <c r="R122" i="9"/>
  <c r="I122" i="9"/>
  <c r="D122" i="9"/>
  <c r="C122" i="9"/>
  <c r="AS121" i="9"/>
  <c r="V121" i="9"/>
  <c r="AC121" i="9" s="1"/>
  <c r="AB121" i="9" s="1"/>
  <c r="R121" i="9"/>
  <c r="I121" i="9"/>
  <c r="D121" i="9"/>
  <c r="C121" i="9"/>
  <c r="AS120" i="9"/>
  <c r="V120" i="9"/>
  <c r="AC120" i="9" s="1"/>
  <c r="R120" i="9"/>
  <c r="I120" i="9"/>
  <c r="D120" i="9"/>
  <c r="C120" i="9"/>
  <c r="AS119" i="9"/>
  <c r="V119" i="9"/>
  <c r="AC119" i="9" s="1"/>
  <c r="R119" i="9"/>
  <c r="I119" i="9"/>
  <c r="D119" i="9"/>
  <c r="C119" i="9"/>
  <c r="AS118" i="9"/>
  <c r="V118" i="9"/>
  <c r="AC118" i="9" s="1"/>
  <c r="R118" i="9"/>
  <c r="I118" i="9"/>
  <c r="D118" i="9"/>
  <c r="C118" i="9"/>
  <c r="AS117" i="9"/>
  <c r="V117" i="9"/>
  <c r="AC117" i="9" s="1"/>
  <c r="AB117" i="9" s="1"/>
  <c r="R117" i="9"/>
  <c r="I117" i="9"/>
  <c r="D117" i="9"/>
  <c r="C117" i="9"/>
  <c r="AS116" i="9"/>
  <c r="V116" i="9"/>
  <c r="R116" i="9"/>
  <c r="I116" i="9"/>
  <c r="D116" i="9"/>
  <c r="C116" i="9"/>
  <c r="AS115" i="9"/>
  <c r="V115" i="9"/>
  <c r="AC115" i="9" s="1"/>
  <c r="AB115" i="9" s="1"/>
  <c r="R115" i="9"/>
  <c r="I115" i="9"/>
  <c r="D115" i="9"/>
  <c r="C115" i="9"/>
  <c r="AS114" i="9"/>
  <c r="V114" i="9"/>
  <c r="AC114" i="9" s="1"/>
  <c r="AB114" i="9" s="1"/>
  <c r="R114" i="9"/>
  <c r="I114" i="9"/>
  <c r="D114" i="9"/>
  <c r="C114" i="9"/>
  <c r="AS113" i="9"/>
  <c r="V113" i="9"/>
  <c r="AC113" i="9" s="1"/>
  <c r="AB113" i="9" s="1"/>
  <c r="R113" i="9"/>
  <c r="I113" i="9"/>
  <c r="D113" i="9"/>
  <c r="C113" i="9"/>
  <c r="AS112" i="9"/>
  <c r="V112" i="9"/>
  <c r="R112" i="9"/>
  <c r="I112" i="9"/>
  <c r="D112" i="9"/>
  <c r="C112" i="9"/>
  <c r="AS111" i="9"/>
  <c r="V111" i="9"/>
  <c r="Z111" i="9" s="1"/>
  <c r="R111" i="9"/>
  <c r="I111" i="9"/>
  <c r="D111" i="9"/>
  <c r="C111" i="9"/>
  <c r="AS110" i="9"/>
  <c r="V110" i="9"/>
  <c r="AC110" i="9" s="1"/>
  <c r="AB110" i="9" s="1"/>
  <c r="R110" i="9"/>
  <c r="I110" i="9"/>
  <c r="D110" i="9"/>
  <c r="C110" i="9"/>
  <c r="AS109" i="9"/>
  <c r="V109" i="9"/>
  <c r="AC109" i="9" s="1"/>
  <c r="R109" i="9"/>
  <c r="I109" i="9"/>
  <c r="D109" i="9"/>
  <c r="C109" i="9"/>
  <c r="AS108" i="9"/>
  <c r="V108" i="9"/>
  <c r="R108" i="9"/>
  <c r="I108" i="9"/>
  <c r="D108" i="9"/>
  <c r="C108" i="9"/>
  <c r="AS107" i="9"/>
  <c r="AC107" i="9"/>
  <c r="V107" i="9"/>
  <c r="R107" i="9"/>
  <c r="I107" i="9"/>
  <c r="D107" i="9"/>
  <c r="C107" i="9"/>
  <c r="AS106" i="9"/>
  <c r="V106" i="9"/>
  <c r="AC106" i="9" s="1"/>
  <c r="AB106" i="9" s="1"/>
  <c r="R106" i="9"/>
  <c r="I106" i="9"/>
  <c r="D106" i="9"/>
  <c r="C106" i="9"/>
  <c r="AS105" i="9"/>
  <c r="V105" i="9"/>
  <c r="R105" i="9"/>
  <c r="I105" i="9"/>
  <c r="D105" i="9"/>
  <c r="C105" i="9"/>
  <c r="AS104" i="9"/>
  <c r="V104" i="9"/>
  <c r="AC104" i="9" s="1"/>
  <c r="R104" i="9"/>
  <c r="I104" i="9"/>
  <c r="D104" i="9"/>
  <c r="C104" i="9"/>
  <c r="AS103" i="9"/>
  <c r="V103" i="9"/>
  <c r="AC103" i="9" s="1"/>
  <c r="R103" i="9"/>
  <c r="I103" i="9"/>
  <c r="D103" i="9"/>
  <c r="C103" i="9"/>
  <c r="AS102" i="9"/>
  <c r="V102" i="9"/>
  <c r="Z98" i="9" s="1"/>
  <c r="R102" i="9"/>
  <c r="I102" i="9"/>
  <c r="D102" i="9"/>
  <c r="C102" i="9"/>
  <c r="AS101" i="9"/>
  <c r="V101" i="9"/>
  <c r="AC101" i="9" s="1"/>
  <c r="AB101" i="9" s="1"/>
  <c r="R101" i="9"/>
  <c r="I101" i="9"/>
  <c r="D101" i="9"/>
  <c r="C101" i="9"/>
  <c r="AS100" i="9"/>
  <c r="V100" i="9"/>
  <c r="AC100" i="9" s="1"/>
  <c r="R100" i="9"/>
  <c r="I100" i="9"/>
  <c r="D100" i="9"/>
  <c r="C100" i="9"/>
  <c r="AS99" i="9"/>
  <c r="V99" i="9"/>
  <c r="AC99" i="9" s="1"/>
  <c r="R99" i="9"/>
  <c r="I99" i="9"/>
  <c r="D99" i="9"/>
  <c r="C99" i="9"/>
  <c r="AS98" i="9"/>
  <c r="V98" i="9"/>
  <c r="AC98" i="9" s="1"/>
  <c r="R98" i="9"/>
  <c r="I98" i="9"/>
  <c r="D98" i="9"/>
  <c r="C98" i="9"/>
  <c r="AS97" i="9"/>
  <c r="V97" i="9"/>
  <c r="R97" i="9"/>
  <c r="I97" i="9"/>
  <c r="D97" i="9"/>
  <c r="C97" i="9"/>
  <c r="AS96" i="9"/>
  <c r="V96" i="9"/>
  <c r="Z96" i="9" s="1"/>
  <c r="R96" i="9"/>
  <c r="I96" i="9"/>
  <c r="D96" i="9"/>
  <c r="C96" i="9"/>
  <c r="AS95" i="9"/>
  <c r="V95" i="9"/>
  <c r="AC95" i="9" s="1"/>
  <c r="R95" i="9"/>
  <c r="I95" i="9"/>
  <c r="D95" i="9"/>
  <c r="C95" i="9"/>
  <c r="AS94" i="9"/>
  <c r="V94" i="9"/>
  <c r="AC94" i="9" s="1"/>
  <c r="R94" i="9"/>
  <c r="I94" i="9"/>
  <c r="D94" i="9"/>
  <c r="C94" i="9"/>
  <c r="AS93" i="9"/>
  <c r="V93" i="9"/>
  <c r="AC93" i="9" s="1"/>
  <c r="R93" i="9"/>
  <c r="I93" i="9"/>
  <c r="D93" i="9"/>
  <c r="C93" i="9"/>
  <c r="AS92" i="9"/>
  <c r="V92" i="9"/>
  <c r="AC92" i="9" s="1"/>
  <c r="R92" i="9"/>
  <c r="I92" i="9"/>
  <c r="D92" i="9"/>
  <c r="C92" i="9"/>
  <c r="AS91" i="9"/>
  <c r="V91" i="9"/>
  <c r="AC91" i="9" s="1"/>
  <c r="R91" i="9"/>
  <c r="I91" i="9"/>
  <c r="D91" i="9"/>
  <c r="C91" i="9"/>
  <c r="AS90" i="9"/>
  <c r="V90" i="9"/>
  <c r="AC90" i="9" s="1"/>
  <c r="R90" i="9"/>
  <c r="I90" i="9"/>
  <c r="D90" i="9"/>
  <c r="C90" i="9"/>
  <c r="AS89" i="9"/>
  <c r="V89" i="9"/>
  <c r="AC89" i="9" s="1"/>
  <c r="R89" i="9"/>
  <c r="I89" i="9"/>
  <c r="D89" i="9"/>
  <c r="C89" i="9"/>
  <c r="AS88" i="9"/>
  <c r="V88" i="9"/>
  <c r="AC88" i="9" s="1"/>
  <c r="R88" i="9"/>
  <c r="I88" i="9"/>
  <c r="D88" i="9"/>
  <c r="C88" i="9"/>
  <c r="AS87" i="9"/>
  <c r="V87" i="9"/>
  <c r="AC87" i="9" s="1"/>
  <c r="R87" i="9"/>
  <c r="I87" i="9"/>
  <c r="D87" i="9"/>
  <c r="C87" i="9"/>
  <c r="AS86" i="9"/>
  <c r="V86" i="9"/>
  <c r="AC86" i="9" s="1"/>
  <c r="R86" i="9"/>
  <c r="I86" i="9"/>
  <c r="D86" i="9"/>
  <c r="C86" i="9"/>
  <c r="AS85" i="9"/>
  <c r="V85" i="9"/>
  <c r="R85" i="9"/>
  <c r="I85" i="9"/>
  <c r="D85" i="9"/>
  <c r="C85" i="9"/>
  <c r="AS84" i="9"/>
  <c r="V84" i="9"/>
  <c r="AC84" i="9" s="1"/>
  <c r="R84" i="9"/>
  <c r="I84" i="9"/>
  <c r="D84" i="9"/>
  <c r="C84" i="9"/>
  <c r="AS83" i="9"/>
  <c r="V83" i="9"/>
  <c r="AC83" i="9" s="1"/>
  <c r="R83" i="9"/>
  <c r="I83" i="9"/>
  <c r="D83" i="9"/>
  <c r="C83" i="9"/>
  <c r="AS82" i="9"/>
  <c r="V82" i="9"/>
  <c r="AC82" i="9" s="1"/>
  <c r="R82" i="9"/>
  <c r="I82" i="9"/>
  <c r="D82" i="9"/>
  <c r="C82" i="9"/>
  <c r="AS81" i="9"/>
  <c r="V81" i="9"/>
  <c r="AC81" i="9" s="1"/>
  <c r="R81" i="9"/>
  <c r="I81" i="9"/>
  <c r="D81" i="9"/>
  <c r="C81" i="9"/>
  <c r="AS80" i="9"/>
  <c r="V80" i="9"/>
  <c r="AC80" i="9" s="1"/>
  <c r="R80" i="9"/>
  <c r="I80" i="9"/>
  <c r="D80" i="9"/>
  <c r="C80" i="9"/>
  <c r="AS79" i="9"/>
  <c r="V79" i="9"/>
  <c r="AC79" i="9" s="1"/>
  <c r="R79" i="9"/>
  <c r="I79" i="9"/>
  <c r="D79" i="9"/>
  <c r="C79" i="9"/>
  <c r="AS78" i="9"/>
  <c r="V78" i="9"/>
  <c r="AC78" i="9" s="1"/>
  <c r="R78" i="9"/>
  <c r="I78" i="9"/>
  <c r="D78" i="9"/>
  <c r="C78" i="9"/>
  <c r="AS77" i="9"/>
  <c r="V77" i="9"/>
  <c r="AC77" i="9" s="1"/>
  <c r="R77" i="9"/>
  <c r="I77" i="9"/>
  <c r="D77" i="9"/>
  <c r="C77" i="9"/>
  <c r="AS76" i="9"/>
  <c r="V76" i="9"/>
  <c r="AC76" i="9" s="1"/>
  <c r="R76" i="9"/>
  <c r="I76" i="9"/>
  <c r="D76" i="9"/>
  <c r="C76" i="9"/>
  <c r="AS75" i="9"/>
  <c r="V75" i="9"/>
  <c r="AC75" i="9" s="1"/>
  <c r="R75" i="9"/>
  <c r="I75" i="9"/>
  <c r="D75" i="9"/>
  <c r="C75" i="9"/>
  <c r="AS74" i="9"/>
  <c r="V74" i="9"/>
  <c r="AC74" i="9" s="1"/>
  <c r="R74" i="9"/>
  <c r="I74" i="9"/>
  <c r="D74" i="9"/>
  <c r="C74" i="9"/>
  <c r="AS73" i="9"/>
  <c r="V73" i="9"/>
  <c r="AC73" i="9" s="1"/>
  <c r="R73" i="9"/>
  <c r="I73" i="9"/>
  <c r="D73" i="9"/>
  <c r="C73" i="9"/>
  <c r="AS72" i="9"/>
  <c r="V72" i="9"/>
  <c r="R72" i="9"/>
  <c r="I72" i="9"/>
  <c r="D72" i="9"/>
  <c r="C72" i="9"/>
  <c r="AS71" i="9"/>
  <c r="V71" i="9"/>
  <c r="R71" i="9"/>
  <c r="I71" i="9"/>
  <c r="D71" i="9"/>
  <c r="C71" i="9"/>
  <c r="AS70" i="9"/>
  <c r="V70" i="9"/>
  <c r="R70" i="9"/>
  <c r="I70" i="9"/>
  <c r="D70" i="9"/>
  <c r="C70" i="9"/>
  <c r="AS69" i="9"/>
  <c r="V69" i="9"/>
  <c r="Z69" i="9" s="1"/>
  <c r="R69" i="9"/>
  <c r="I69" i="9"/>
  <c r="D69" i="9"/>
  <c r="C69" i="9"/>
  <c r="AS68" i="9"/>
  <c r="V68" i="9"/>
  <c r="AC68" i="9" s="1"/>
  <c r="R68" i="9"/>
  <c r="I68" i="9"/>
  <c r="D68" i="9"/>
  <c r="C68" i="9"/>
  <c r="AS67" i="9"/>
  <c r="V67" i="9"/>
  <c r="AC67" i="9" s="1"/>
  <c r="R67" i="9"/>
  <c r="I67" i="9"/>
  <c r="D67" i="9"/>
  <c r="C67" i="9"/>
  <c r="AS66" i="9"/>
  <c r="V66" i="9"/>
  <c r="AC66" i="9" s="1"/>
  <c r="R66" i="9"/>
  <c r="I66" i="9"/>
  <c r="D66" i="9"/>
  <c r="C66" i="9"/>
  <c r="AS65" i="9"/>
  <c r="V65" i="9"/>
  <c r="AC65" i="9" s="1"/>
  <c r="R65" i="9"/>
  <c r="I65" i="9"/>
  <c r="D65" i="9"/>
  <c r="C65" i="9"/>
  <c r="AS64" i="9"/>
  <c r="V64" i="9"/>
  <c r="R64" i="9"/>
  <c r="I64" i="9"/>
  <c r="D64" i="9"/>
  <c r="C64" i="9"/>
  <c r="AS63" i="9"/>
  <c r="V63" i="9"/>
  <c r="R63" i="9"/>
  <c r="I63" i="9"/>
  <c r="D63" i="9"/>
  <c r="C63" i="9"/>
  <c r="AS62" i="9"/>
  <c r="V62" i="9"/>
  <c r="AC62" i="9" s="1"/>
  <c r="R62" i="9"/>
  <c r="I62" i="9"/>
  <c r="D62" i="9"/>
  <c r="C62" i="9"/>
  <c r="AS61" i="9"/>
  <c r="V61" i="9"/>
  <c r="Z61" i="9" s="1"/>
  <c r="R61" i="9"/>
  <c r="I61" i="9"/>
  <c r="D61" i="9"/>
  <c r="C61" i="9"/>
  <c r="AS60" i="9"/>
  <c r="V60" i="9"/>
  <c r="Z60" i="9" s="1"/>
  <c r="R60" i="9"/>
  <c r="I60" i="9"/>
  <c r="D60" i="9"/>
  <c r="C60" i="9"/>
  <c r="AS59" i="9"/>
  <c r="V59" i="9"/>
  <c r="AC59" i="9" s="1"/>
  <c r="R59" i="9"/>
  <c r="I59" i="9"/>
  <c r="D59" i="9"/>
  <c r="C59" i="9"/>
  <c r="AS58" i="9"/>
  <c r="V58" i="9"/>
  <c r="AC58" i="9" s="1"/>
  <c r="R58" i="9"/>
  <c r="I58" i="9"/>
  <c r="D58" i="9"/>
  <c r="C58" i="9"/>
  <c r="AS57" i="9"/>
  <c r="V57" i="9"/>
  <c r="AC57" i="9" s="1"/>
  <c r="R57" i="9"/>
  <c r="I57" i="9"/>
  <c r="D57" i="9"/>
  <c r="C57" i="9"/>
  <c r="AS56" i="9"/>
  <c r="V56" i="9"/>
  <c r="R56" i="9"/>
  <c r="I56" i="9"/>
  <c r="D56" i="9"/>
  <c r="C56" i="9"/>
  <c r="AS55" i="9"/>
  <c r="V55" i="9"/>
  <c r="AC55" i="9" s="1"/>
  <c r="AB55" i="9" s="1"/>
  <c r="R55" i="9"/>
  <c r="I55" i="9"/>
  <c r="D55" i="9"/>
  <c r="C55" i="9"/>
  <c r="AS54" i="9"/>
  <c r="V54" i="9"/>
  <c r="AC54" i="9" s="1"/>
  <c r="R54" i="9"/>
  <c r="I54" i="9"/>
  <c r="D54" i="9"/>
  <c r="C54" i="9"/>
  <c r="AS53" i="9"/>
  <c r="V53" i="9"/>
  <c r="AC53" i="9" s="1"/>
  <c r="R53" i="9"/>
  <c r="I53" i="9"/>
  <c r="D53" i="9"/>
  <c r="C53" i="9"/>
  <c r="AS52" i="9"/>
  <c r="V52" i="9"/>
  <c r="AC52" i="9" s="1"/>
  <c r="R52" i="9"/>
  <c r="I52" i="9"/>
  <c r="D52" i="9"/>
  <c r="C52" i="9"/>
  <c r="AS51" i="9"/>
  <c r="V51" i="9"/>
  <c r="AC51" i="9" s="1"/>
  <c r="R51" i="9"/>
  <c r="I51" i="9"/>
  <c r="D51" i="9"/>
  <c r="C51" i="9"/>
  <c r="AS50" i="9"/>
  <c r="V50" i="9"/>
  <c r="AC50" i="9" s="1"/>
  <c r="AB50" i="9" s="1"/>
  <c r="R50" i="9"/>
  <c r="I50" i="9"/>
  <c r="D50" i="9"/>
  <c r="C50" i="9"/>
  <c r="AS49" i="9"/>
  <c r="V49" i="9"/>
  <c r="AC49" i="9" s="1"/>
  <c r="AB49" i="9" s="1"/>
  <c r="R49" i="9"/>
  <c r="I49" i="9"/>
  <c r="D49" i="9"/>
  <c r="C49" i="9"/>
  <c r="AS48" i="9"/>
  <c r="V48" i="9"/>
  <c r="AC48" i="9" s="1"/>
  <c r="R48" i="9"/>
  <c r="I48" i="9"/>
  <c r="D48" i="9"/>
  <c r="C48" i="9"/>
  <c r="AS47" i="9"/>
  <c r="V47" i="9"/>
  <c r="R47" i="9"/>
  <c r="I47" i="9"/>
  <c r="D47" i="9"/>
  <c r="C47" i="9"/>
  <c r="AS46" i="9"/>
  <c r="V46" i="9"/>
  <c r="AC46" i="9" s="1"/>
  <c r="R46" i="9"/>
  <c r="I46" i="9"/>
  <c r="D46" i="9"/>
  <c r="C46" i="9"/>
  <c r="AS45" i="9"/>
  <c r="V45" i="9"/>
  <c r="R45" i="9"/>
  <c r="I45" i="9"/>
  <c r="D45" i="9"/>
  <c r="C45" i="9"/>
  <c r="AS44" i="9"/>
  <c r="V44" i="9"/>
  <c r="AC44" i="9" s="1"/>
  <c r="R44" i="9"/>
  <c r="I44" i="9"/>
  <c r="D44" i="9"/>
  <c r="C44" i="9"/>
  <c r="AS43" i="9"/>
  <c r="V43" i="9"/>
  <c r="R43" i="9"/>
  <c r="I43" i="9"/>
  <c r="D43" i="9"/>
  <c r="C43" i="9"/>
  <c r="AS42" i="9"/>
  <c r="V42" i="9"/>
  <c r="Z42" i="9" s="1"/>
  <c r="R42" i="9"/>
  <c r="I42" i="9"/>
  <c r="D42" i="9"/>
  <c r="C42" i="9"/>
  <c r="AS41" i="9"/>
  <c r="V41" i="9"/>
  <c r="R41" i="9"/>
  <c r="I41" i="9"/>
  <c r="D41" i="9"/>
  <c r="C41" i="9"/>
  <c r="AS40" i="9"/>
  <c r="V40" i="9"/>
  <c r="AC40" i="9" s="1"/>
  <c r="R40" i="9"/>
  <c r="I40" i="9"/>
  <c r="D40" i="9"/>
  <c r="C40" i="9"/>
  <c r="AS39" i="9"/>
  <c r="V39" i="9"/>
  <c r="AC39" i="9" s="1"/>
  <c r="AB39" i="9" s="1"/>
  <c r="R39" i="9"/>
  <c r="I39" i="9"/>
  <c r="D39" i="9"/>
  <c r="C39" i="9"/>
  <c r="AS38" i="9"/>
  <c r="V38" i="9"/>
  <c r="AC38" i="9" s="1"/>
  <c r="R38" i="9"/>
  <c r="I38" i="9"/>
  <c r="D38" i="9"/>
  <c r="C38" i="9"/>
  <c r="AS37" i="9"/>
  <c r="V37" i="9"/>
  <c r="R37" i="9"/>
  <c r="I37" i="9"/>
  <c r="D37" i="9"/>
  <c r="C37" i="9"/>
  <c r="AS36" i="9"/>
  <c r="V36" i="9"/>
  <c r="AC36" i="9" s="1"/>
  <c r="R36" i="9"/>
  <c r="I36" i="9"/>
  <c r="D36" i="9"/>
  <c r="C36" i="9"/>
  <c r="AS35" i="9"/>
  <c r="V35" i="9"/>
  <c r="R35" i="9"/>
  <c r="I35" i="9"/>
  <c r="D35" i="9"/>
  <c r="C35" i="9"/>
  <c r="AS34" i="9"/>
  <c r="V34" i="9"/>
  <c r="AC34" i="9" s="1"/>
  <c r="R34" i="9"/>
  <c r="I34" i="9"/>
  <c r="D34" i="9"/>
  <c r="C34" i="9"/>
  <c r="AS33" i="9"/>
  <c r="V33" i="9"/>
  <c r="AC33" i="9" s="1"/>
  <c r="R33" i="9"/>
  <c r="I33" i="9"/>
  <c r="D33" i="9"/>
  <c r="C33" i="9"/>
  <c r="AS32" i="9"/>
  <c r="V32" i="9"/>
  <c r="R32" i="9"/>
  <c r="I32" i="9"/>
  <c r="D32" i="9"/>
  <c r="C32" i="9"/>
  <c r="AS31" i="9"/>
  <c r="V31" i="9"/>
  <c r="AC31" i="9" s="1"/>
  <c r="R31" i="9"/>
  <c r="I31" i="9"/>
  <c r="D31" i="9"/>
  <c r="C31" i="9"/>
  <c r="AS30" i="9"/>
  <c r="V30" i="9"/>
  <c r="AC30" i="9" s="1"/>
  <c r="R30" i="9"/>
  <c r="I30" i="9"/>
  <c r="D30" i="9"/>
  <c r="C30" i="9"/>
  <c r="AS29" i="9"/>
  <c r="V29" i="9"/>
  <c r="AC29" i="9" s="1"/>
  <c r="R29" i="9"/>
  <c r="I29" i="9"/>
  <c r="D29" i="9"/>
  <c r="C29" i="9"/>
  <c r="AS28" i="9"/>
  <c r="V28" i="9"/>
  <c r="AC28" i="9" s="1"/>
  <c r="R28" i="9"/>
  <c r="I28" i="9"/>
  <c r="D28" i="9"/>
  <c r="C28" i="9"/>
  <c r="AS27" i="9"/>
  <c r="V27" i="9"/>
  <c r="AC27" i="9" s="1"/>
  <c r="AB27" i="9" s="1"/>
  <c r="R27" i="9"/>
  <c r="I27" i="9"/>
  <c r="D27" i="9"/>
  <c r="C27" i="9"/>
  <c r="AS26" i="9"/>
  <c r="V26" i="9"/>
  <c r="AC26" i="9" s="1"/>
  <c r="AB26" i="9" s="1"/>
  <c r="R26" i="9"/>
  <c r="I26" i="9"/>
  <c r="D26" i="9"/>
  <c r="C26" i="9"/>
  <c r="AS25" i="9"/>
  <c r="V25" i="9"/>
  <c r="AC25" i="9" s="1"/>
  <c r="AB25" i="9" s="1"/>
  <c r="R25" i="9"/>
  <c r="I25" i="9"/>
  <c r="D25" i="9"/>
  <c r="C25" i="9"/>
  <c r="AS24" i="9"/>
  <c r="V24" i="9"/>
  <c r="AC24" i="9" s="1"/>
  <c r="AB24" i="9" s="1"/>
  <c r="R24" i="9"/>
  <c r="I24" i="9"/>
  <c r="D24" i="9"/>
  <c r="C24" i="9"/>
  <c r="AS23" i="9"/>
  <c r="V23" i="9"/>
  <c r="AC23" i="9" s="1"/>
  <c r="AB23" i="9" s="1"/>
  <c r="R23" i="9"/>
  <c r="I23" i="9"/>
  <c r="D23" i="9"/>
  <c r="C23" i="9"/>
  <c r="AS22" i="9"/>
  <c r="V22" i="9"/>
  <c r="AC22" i="9" s="1"/>
  <c r="AB22" i="9" s="1"/>
  <c r="R22" i="9"/>
  <c r="I22" i="9"/>
  <c r="D22" i="9"/>
  <c r="C22" i="9"/>
  <c r="AS21" i="9"/>
  <c r="AB21" i="9"/>
  <c r="V21" i="9"/>
  <c r="Z21" i="9" s="1"/>
  <c r="R21" i="9"/>
  <c r="I21" i="9"/>
  <c r="D21" i="9"/>
  <c r="C21" i="9"/>
  <c r="AS20" i="9"/>
  <c r="V20" i="9"/>
  <c r="R20" i="9"/>
  <c r="I20" i="9"/>
  <c r="D20" i="9"/>
  <c r="C20" i="9"/>
  <c r="AS19" i="9"/>
  <c r="V19" i="9"/>
  <c r="AC19" i="9" s="1"/>
  <c r="R19" i="9"/>
  <c r="I19" i="9"/>
  <c r="D19" i="9"/>
  <c r="C19" i="9"/>
  <c r="AS18" i="9"/>
  <c r="V18" i="9"/>
  <c r="R18" i="9"/>
  <c r="I18" i="9"/>
  <c r="D18" i="9"/>
  <c r="C18" i="9"/>
  <c r="AS17" i="9"/>
  <c r="V17" i="9"/>
  <c r="AC17" i="9" s="1"/>
  <c r="R17" i="9"/>
  <c r="I17" i="9"/>
  <c r="D17" i="9"/>
  <c r="C17" i="9"/>
  <c r="AS16" i="9"/>
  <c r="V16" i="9"/>
  <c r="AC16" i="9" s="1"/>
  <c r="R16" i="9"/>
  <c r="I16" i="9"/>
  <c r="D16" i="9"/>
  <c r="C16" i="9"/>
  <c r="AS15" i="9"/>
  <c r="V15" i="9"/>
  <c r="R15" i="9"/>
  <c r="I15" i="9"/>
  <c r="D15" i="9"/>
  <c r="C15" i="9"/>
  <c r="AS14" i="9"/>
  <c r="V14" i="9"/>
  <c r="AC14" i="9" s="1"/>
  <c r="R14" i="9"/>
  <c r="I14" i="9"/>
  <c r="D14" i="9"/>
  <c r="C14" i="9"/>
  <c r="AS13" i="9"/>
  <c r="V13" i="9"/>
  <c r="AC13" i="9" s="1"/>
  <c r="R13" i="9"/>
  <c r="I13" i="9"/>
  <c r="D13" i="9"/>
  <c r="C13" i="9"/>
  <c r="AS12" i="9"/>
  <c r="V12" i="9"/>
  <c r="AC12" i="9" s="1"/>
  <c r="R12" i="9"/>
  <c r="I12" i="9"/>
  <c r="D12" i="9"/>
  <c r="C12" i="9"/>
  <c r="AS11" i="9"/>
  <c r="V11" i="9"/>
  <c r="R11" i="9"/>
  <c r="I11" i="9"/>
  <c r="D11" i="9"/>
  <c r="C11" i="9"/>
  <c r="AS10" i="9"/>
  <c r="V10" i="9"/>
  <c r="AC10" i="9" s="1"/>
  <c r="R10" i="9"/>
  <c r="I10" i="9"/>
  <c r="D10" i="9"/>
  <c r="C10" i="9"/>
  <c r="AS9" i="9"/>
  <c r="V9" i="9"/>
  <c r="AC9" i="9" s="1"/>
  <c r="R9" i="9"/>
  <c r="I9" i="9"/>
  <c r="D9" i="9"/>
  <c r="C9" i="9"/>
  <c r="AS8" i="9"/>
  <c r="V8" i="9"/>
  <c r="AC8" i="9" s="1"/>
  <c r="R8" i="9"/>
  <c r="I8" i="9"/>
  <c r="D8" i="9"/>
  <c r="C8" i="9"/>
  <c r="AS7" i="9"/>
  <c r="V7" i="9"/>
  <c r="AC7" i="9" s="1"/>
  <c r="R7" i="9"/>
  <c r="I7" i="9"/>
  <c r="D7" i="9"/>
  <c r="C7" i="9"/>
  <c r="AS6" i="9"/>
  <c r="V6" i="9"/>
  <c r="AC6" i="9" s="1"/>
  <c r="R6" i="9"/>
  <c r="I6" i="9"/>
  <c r="D6" i="9"/>
  <c r="C6" i="9"/>
  <c r="AS5" i="9"/>
  <c r="V5" i="9"/>
  <c r="AC5" i="9" s="1"/>
  <c r="R5" i="9"/>
  <c r="I5" i="9"/>
  <c r="D5" i="9"/>
  <c r="C5" i="9"/>
  <c r="AS4" i="9"/>
  <c r="V4" i="9"/>
  <c r="R4" i="9"/>
  <c r="I4" i="9"/>
  <c r="D4" i="9"/>
  <c r="C4" i="9"/>
  <c r="AX13" i="6"/>
  <c r="AR2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X2" i="6"/>
  <c r="AV2" i="6"/>
  <c r="AW2" i="6"/>
  <c r="AU2" i="6"/>
  <c r="AJ2" i="6"/>
  <c r="AK2" i="6"/>
  <c r="AL2" i="6"/>
  <c r="AM2" i="6"/>
  <c r="AN2" i="6"/>
  <c r="AO2" i="6"/>
  <c r="AP2" i="6"/>
  <c r="AQ2" i="6"/>
  <c r="AS2" i="6"/>
  <c r="AT2" i="6"/>
  <c r="AI2" i="6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E40" i="1"/>
  <c r="AT37" i="1"/>
  <c r="AT12" i="1"/>
  <c r="AT4" i="1"/>
  <c r="AT5" i="1"/>
  <c r="AT6" i="1"/>
  <c r="AT7" i="1"/>
  <c r="AT8" i="1"/>
  <c r="AT9" i="1"/>
  <c r="AT10" i="1"/>
  <c r="AT11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I31" i="1"/>
  <c r="T31" i="1" s="1"/>
  <c r="I32" i="1"/>
  <c r="J32" i="1" s="1"/>
  <c r="I33" i="1"/>
  <c r="J33" i="1" s="1"/>
  <c r="I34" i="1"/>
  <c r="J34" i="1" s="1"/>
  <c r="I35" i="1"/>
  <c r="T35" i="1" s="1"/>
  <c r="I36" i="1"/>
  <c r="I37" i="1"/>
  <c r="T37" i="1" s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30" i="1"/>
  <c r="J30" i="1" s="1"/>
  <c r="I4" i="1"/>
  <c r="I5" i="1"/>
  <c r="I6" i="1"/>
  <c r="I7" i="1"/>
  <c r="I8" i="1"/>
  <c r="I9" i="1"/>
  <c r="I10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3" i="1"/>
  <c r="Z31" i="1"/>
  <c r="Z32" i="1"/>
  <c r="Z33" i="1"/>
  <c r="Z34" i="1"/>
  <c r="Z35" i="1"/>
  <c r="Z36" i="1"/>
  <c r="Z37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30" i="1"/>
  <c r="Z4" i="1"/>
  <c r="Z5" i="1"/>
  <c r="Z6" i="1"/>
  <c r="Z7" i="1"/>
  <c r="Z8" i="1"/>
  <c r="Z9" i="1"/>
  <c r="Z10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3" i="1"/>
  <c r="T36" i="1"/>
  <c r="X55" i="1"/>
  <c r="E55" i="1"/>
  <c r="D55" i="1"/>
  <c r="AQ55" i="1" s="1"/>
  <c r="AP55" i="1" s="1"/>
  <c r="X54" i="1"/>
  <c r="E54" i="1"/>
  <c r="D54" i="1"/>
  <c r="AO54" i="1" s="1"/>
  <c r="X53" i="1"/>
  <c r="E53" i="1"/>
  <c r="D53" i="1"/>
  <c r="X52" i="1"/>
  <c r="E52" i="1"/>
  <c r="D52" i="1"/>
  <c r="X51" i="1"/>
  <c r="E51" i="1"/>
  <c r="D51" i="1"/>
  <c r="AO51" i="1" s="1"/>
  <c r="X50" i="1"/>
  <c r="E50" i="1"/>
  <c r="D50" i="1"/>
  <c r="AQ50" i="1" s="1"/>
  <c r="AP50" i="1" s="1"/>
  <c r="X49" i="1"/>
  <c r="E49" i="1"/>
  <c r="D49" i="1"/>
  <c r="AQ49" i="1" s="1"/>
  <c r="AP49" i="1" s="1"/>
  <c r="X48" i="1"/>
  <c r="E48" i="1"/>
  <c r="D48" i="1"/>
  <c r="AQ48" i="1" s="1"/>
  <c r="AP48" i="1" s="1"/>
  <c r="X47" i="1"/>
  <c r="E47" i="1"/>
  <c r="D47" i="1"/>
  <c r="AQ47" i="1" s="1"/>
  <c r="AP47" i="1" s="1"/>
  <c r="X46" i="1"/>
  <c r="E46" i="1"/>
  <c r="D46" i="1"/>
  <c r="AO46" i="1" s="1"/>
  <c r="X45" i="1"/>
  <c r="E45" i="1"/>
  <c r="D45" i="1"/>
  <c r="X44" i="1"/>
  <c r="E44" i="1"/>
  <c r="D44" i="1"/>
  <c r="X43" i="1"/>
  <c r="E43" i="1"/>
  <c r="D43" i="1"/>
  <c r="AQ43" i="1" s="1"/>
  <c r="AP43" i="1" s="1"/>
  <c r="E42" i="1"/>
  <c r="D42" i="1"/>
  <c r="AO42" i="1" s="1"/>
  <c r="X41" i="1"/>
  <c r="E41" i="1"/>
  <c r="D41" i="1"/>
  <c r="AO41" i="1" s="1"/>
  <c r="X40" i="1"/>
  <c r="D40" i="1"/>
  <c r="AQ40" i="1" s="1"/>
  <c r="AP40" i="1" s="1"/>
  <c r="X39" i="1"/>
  <c r="X38" i="1"/>
  <c r="B38" i="1"/>
  <c r="B39" i="1" s="1"/>
  <c r="Z39" i="1" s="1"/>
  <c r="X37" i="1"/>
  <c r="E37" i="1"/>
  <c r="D37" i="1"/>
  <c r="AO37" i="1" s="1"/>
  <c r="X36" i="1"/>
  <c r="J36" i="1"/>
  <c r="E36" i="1"/>
  <c r="D36" i="1"/>
  <c r="AQ36" i="1" s="1"/>
  <c r="AP36" i="1" s="1"/>
  <c r="X35" i="1"/>
  <c r="J35" i="1"/>
  <c r="E35" i="1"/>
  <c r="D35" i="1"/>
  <c r="AO35" i="1" s="1"/>
  <c r="X34" i="1"/>
  <c r="E34" i="1"/>
  <c r="D34" i="1"/>
  <c r="AO34" i="1" s="1"/>
  <c r="X33" i="1"/>
  <c r="E33" i="1"/>
  <c r="D33" i="1"/>
  <c r="AO33" i="1" s="1"/>
  <c r="X32" i="1"/>
  <c r="T32" i="1"/>
  <c r="E32" i="1"/>
  <c r="D32" i="1"/>
  <c r="AQ32" i="1" s="1"/>
  <c r="AP32" i="1" s="1"/>
  <c r="X31" i="1"/>
  <c r="E31" i="1"/>
  <c r="D31" i="1"/>
  <c r="AO31" i="1" s="1"/>
  <c r="X30" i="1"/>
  <c r="E30" i="1"/>
  <c r="D30" i="1"/>
  <c r="AO30" i="1" s="1"/>
  <c r="X28" i="1"/>
  <c r="E28" i="1"/>
  <c r="D28" i="1"/>
  <c r="AO28" i="1" s="1"/>
  <c r="X27" i="1"/>
  <c r="E27" i="1"/>
  <c r="D27" i="1"/>
  <c r="AO27" i="1" s="1"/>
  <c r="X26" i="1"/>
  <c r="E26" i="1"/>
  <c r="D26" i="1"/>
  <c r="AQ26" i="1" s="1"/>
  <c r="AP26" i="1" s="1"/>
  <c r="X25" i="1"/>
  <c r="E25" i="1"/>
  <c r="D25" i="1"/>
  <c r="AQ25" i="1" s="1"/>
  <c r="AP25" i="1" s="1"/>
  <c r="X24" i="1"/>
  <c r="E24" i="1"/>
  <c r="D24" i="1"/>
  <c r="AO24" i="1" s="1"/>
  <c r="X23" i="1"/>
  <c r="E23" i="1"/>
  <c r="D23" i="1"/>
  <c r="AO23" i="1" s="1"/>
  <c r="X22" i="1"/>
  <c r="E22" i="1"/>
  <c r="D22" i="1"/>
  <c r="AQ22" i="1" s="1"/>
  <c r="AP22" i="1" s="1"/>
  <c r="X21" i="1"/>
  <c r="E21" i="1"/>
  <c r="D21" i="1"/>
  <c r="AQ21" i="1" s="1"/>
  <c r="AP21" i="1" s="1"/>
  <c r="X20" i="1"/>
  <c r="E20" i="1"/>
  <c r="D20" i="1"/>
  <c r="AQ20" i="1" s="1"/>
  <c r="AP20" i="1" s="1"/>
  <c r="X19" i="1"/>
  <c r="E19" i="1"/>
  <c r="D19" i="1"/>
  <c r="AO19" i="1" s="1"/>
  <c r="X18" i="1"/>
  <c r="E18" i="1"/>
  <c r="D18" i="1"/>
  <c r="AQ18" i="1" s="1"/>
  <c r="AP18" i="1" s="1"/>
  <c r="X17" i="1"/>
  <c r="E17" i="1"/>
  <c r="D17" i="1"/>
  <c r="D13" i="1"/>
  <c r="AO13" i="1" s="1"/>
  <c r="Z8" i="15" l="1"/>
  <c r="AN10" i="15"/>
  <c r="AN12" i="15"/>
  <c r="AN14" i="15"/>
  <c r="AN16" i="15"/>
  <c r="AA15" i="15"/>
  <c r="AN18" i="15"/>
  <c r="AN20" i="15"/>
  <c r="AN22" i="15"/>
  <c r="AN24" i="15"/>
  <c r="AN40" i="15"/>
  <c r="AN42" i="15"/>
  <c r="AN44" i="15"/>
  <c r="AN46" i="15"/>
  <c r="Z46" i="15"/>
  <c r="AN202" i="15"/>
  <c r="AN204" i="15"/>
  <c r="Z250" i="15"/>
  <c r="AA155" i="15"/>
  <c r="Z85" i="15"/>
  <c r="AN94" i="15"/>
  <c r="AN96" i="15"/>
  <c r="AN99" i="15"/>
  <c r="AN113" i="15"/>
  <c r="Z211" i="15"/>
  <c r="Z223" i="15"/>
  <c r="Z155" i="15"/>
  <c r="AA223" i="15"/>
  <c r="Z267" i="15"/>
  <c r="Z272" i="15"/>
  <c r="AN65" i="15"/>
  <c r="Z64" i="15"/>
  <c r="AN67" i="15"/>
  <c r="AN69" i="15"/>
  <c r="AN71" i="15"/>
  <c r="AN73" i="15"/>
  <c r="AN75" i="15"/>
  <c r="AN77" i="15"/>
  <c r="Z76" i="15"/>
  <c r="AN79" i="15"/>
  <c r="AN81" i="15"/>
  <c r="AA90" i="15"/>
  <c r="AN130" i="15"/>
  <c r="AN136" i="15"/>
  <c r="AN138" i="15"/>
  <c r="AA171" i="15"/>
  <c r="AN173" i="15"/>
  <c r="AA173" i="15"/>
  <c r="AN175" i="15"/>
  <c r="AN177" i="15"/>
  <c r="AN179" i="15"/>
  <c r="AN181" i="15"/>
  <c r="AN183" i="15"/>
  <c r="Z184" i="15"/>
  <c r="AA232" i="15"/>
  <c r="AN3" i="15"/>
  <c r="AN5" i="15"/>
  <c r="AN7" i="15"/>
  <c r="AN25" i="15"/>
  <c r="Z37" i="15"/>
  <c r="AN60" i="15"/>
  <c r="AN87" i="15"/>
  <c r="AN89" i="15"/>
  <c r="Z132" i="15"/>
  <c r="AN230" i="15"/>
  <c r="Z234" i="15"/>
  <c r="AN284" i="15"/>
  <c r="Z283" i="15"/>
  <c r="AN286" i="15"/>
  <c r="AN288" i="15"/>
  <c r="AN290" i="15"/>
  <c r="AN292" i="15"/>
  <c r="AN55" i="15"/>
  <c r="AN172" i="15"/>
  <c r="AN209" i="15"/>
  <c r="AN211" i="15"/>
  <c r="AN213" i="15"/>
  <c r="AN215" i="15"/>
  <c r="AN217" i="15"/>
  <c r="AN219" i="15"/>
  <c r="AN221" i="15"/>
  <c r="AN223" i="15"/>
  <c r="AN225" i="15"/>
  <c r="AN260" i="15"/>
  <c r="AN262" i="15"/>
  <c r="AN264" i="15"/>
  <c r="AN266" i="15"/>
  <c r="AN268" i="15"/>
  <c r="AN270" i="15"/>
  <c r="AN272" i="15"/>
  <c r="AN274" i="15"/>
  <c r="AN276" i="15"/>
  <c r="AN50" i="15"/>
  <c r="AN57" i="15"/>
  <c r="AN62" i="15"/>
  <c r="AN91" i="15"/>
  <c r="Z130" i="15"/>
  <c r="AN133" i="15"/>
  <c r="AN185" i="15"/>
  <c r="AN187" i="15"/>
  <c r="AN189" i="15"/>
  <c r="AN191" i="15"/>
  <c r="AA25" i="15"/>
  <c r="AN27" i="15"/>
  <c r="AN29" i="15"/>
  <c r="AN31" i="15"/>
  <c r="AN33" i="15"/>
  <c r="AN35" i="15"/>
  <c r="AN37" i="15"/>
  <c r="AN39" i="15"/>
  <c r="AN82" i="15"/>
  <c r="AN84" i="15"/>
  <c r="AN104" i="15"/>
  <c r="AN106" i="15"/>
  <c r="AN108" i="15"/>
  <c r="AN110" i="15"/>
  <c r="AN112" i="15"/>
  <c r="AN115" i="15"/>
  <c r="AN117" i="15"/>
  <c r="AN119" i="15"/>
  <c r="AN121" i="15"/>
  <c r="AN123" i="15"/>
  <c r="AN125" i="15"/>
  <c r="AN127" i="15"/>
  <c r="AN129" i="15"/>
  <c r="AN156" i="15"/>
  <c r="AN158" i="15"/>
  <c r="AN160" i="15"/>
  <c r="AN162" i="15"/>
  <c r="AN164" i="15"/>
  <c r="AN166" i="15"/>
  <c r="AN168" i="15"/>
  <c r="AN170" i="15"/>
  <c r="AN48" i="15"/>
  <c r="AN52" i="15"/>
  <c r="AN93" i="15"/>
  <c r="AN131" i="15"/>
  <c r="AN4" i="15"/>
  <c r="Z3" i="15"/>
  <c r="AN6" i="15"/>
  <c r="AN8" i="15"/>
  <c r="Z24" i="15"/>
  <c r="AA24" i="15"/>
  <c r="AN141" i="15"/>
  <c r="AN143" i="15"/>
  <c r="AN145" i="15"/>
  <c r="AN151" i="15"/>
  <c r="AN153" i="15"/>
  <c r="AN155" i="15"/>
  <c r="Z172" i="15"/>
  <c r="AA172" i="15"/>
  <c r="AN192" i="15"/>
  <c r="AN194" i="15"/>
  <c r="AN196" i="15"/>
  <c r="AN9" i="15"/>
  <c r="AN11" i="15"/>
  <c r="AA10" i="15"/>
  <c r="AN13" i="15"/>
  <c r="Z13" i="15"/>
  <c r="AN15" i="15"/>
  <c r="AN17" i="15"/>
  <c r="AN19" i="15"/>
  <c r="AN21" i="15"/>
  <c r="AN23" i="15"/>
  <c r="AN26" i="15"/>
  <c r="AN28" i="15"/>
  <c r="AN30" i="15"/>
  <c r="AN32" i="15"/>
  <c r="AN34" i="15"/>
  <c r="AN36" i="15"/>
  <c r="AN38" i="15"/>
  <c r="AN47" i="15"/>
  <c r="AN49" i="15"/>
  <c r="AN51" i="15"/>
  <c r="Z51" i="15"/>
  <c r="AN53" i="15"/>
  <c r="AN56" i="15"/>
  <c r="AN58" i="15"/>
  <c r="AN61" i="15"/>
  <c r="AN63" i="15"/>
  <c r="AN83" i="15"/>
  <c r="AN85" i="15"/>
  <c r="AN92" i="15"/>
  <c r="AN95" i="15"/>
  <c r="AN97" i="15"/>
  <c r="AN98" i="15"/>
  <c r="AN100" i="15"/>
  <c r="AN101" i="15"/>
  <c r="AN102" i="15"/>
  <c r="AN116" i="15"/>
  <c r="AN118" i="15"/>
  <c r="AN120" i="15"/>
  <c r="Z120" i="15"/>
  <c r="AN122" i="15"/>
  <c r="AN124" i="15"/>
  <c r="AN126" i="15"/>
  <c r="AN128" i="15"/>
  <c r="AN132" i="15"/>
  <c r="AN134" i="15"/>
  <c r="AN137" i="15"/>
  <c r="AN139" i="15"/>
  <c r="AN186" i="15"/>
  <c r="Z186" i="15"/>
  <c r="AN188" i="15"/>
  <c r="AN190" i="15"/>
  <c r="AN201" i="15"/>
  <c r="AN203" i="15"/>
  <c r="AN210" i="15"/>
  <c r="AN212" i="15"/>
  <c r="AN214" i="15"/>
  <c r="AN216" i="15"/>
  <c r="AN218" i="15"/>
  <c r="AN220" i="15"/>
  <c r="AN222" i="15"/>
  <c r="AN224" i="15"/>
  <c r="AN226" i="15"/>
  <c r="AN229" i="15"/>
  <c r="AA237" i="15"/>
  <c r="AN244" i="15"/>
  <c r="AN263" i="15"/>
  <c r="AN265" i="15"/>
  <c r="AN267" i="15"/>
  <c r="AN269" i="15"/>
  <c r="AN271" i="15"/>
  <c r="AN273" i="15"/>
  <c r="AN275" i="15"/>
  <c r="AN277" i="15"/>
  <c r="AN285" i="15"/>
  <c r="AN287" i="15"/>
  <c r="AN289" i="15"/>
  <c r="AN291" i="15"/>
  <c r="AN198" i="15"/>
  <c r="AN200" i="15"/>
  <c r="AN205" i="15"/>
  <c r="AN207" i="15"/>
  <c r="AN228" i="15"/>
  <c r="AN231" i="15"/>
  <c r="AN233" i="15"/>
  <c r="Z232" i="15"/>
  <c r="AN235" i="15"/>
  <c r="AN237" i="15"/>
  <c r="Z237" i="15"/>
  <c r="AN239" i="15"/>
  <c r="AN241" i="15"/>
  <c r="AN243" i="15"/>
  <c r="AN246" i="15"/>
  <c r="AN248" i="15"/>
  <c r="AN249" i="15"/>
  <c r="AN251" i="15"/>
  <c r="AN253" i="15"/>
  <c r="AN255" i="15"/>
  <c r="Z255" i="15"/>
  <c r="AN257" i="15"/>
  <c r="AN259" i="15"/>
  <c r="AN278" i="15"/>
  <c r="AN280" i="15"/>
  <c r="AN282" i="15"/>
  <c r="AN41" i="15"/>
  <c r="AN43" i="15"/>
  <c r="AN45" i="15"/>
  <c r="AN54" i="15"/>
  <c r="AN59" i="15"/>
  <c r="AN64" i="15"/>
  <c r="AN66" i="15"/>
  <c r="AN68" i="15"/>
  <c r="AN70" i="15"/>
  <c r="AN72" i="15"/>
  <c r="AN74" i="15"/>
  <c r="AN76" i="15"/>
  <c r="AN78" i="15"/>
  <c r="AN80" i="15"/>
  <c r="AN86" i="15"/>
  <c r="AN88" i="15"/>
  <c r="AN90" i="15"/>
  <c r="Z90" i="15"/>
  <c r="AN103" i="15"/>
  <c r="AN105" i="15"/>
  <c r="AN107" i="15"/>
  <c r="AN109" i="15"/>
  <c r="AN111" i="15"/>
  <c r="AN114" i="15"/>
  <c r="AA127" i="15"/>
  <c r="AN135" i="15"/>
  <c r="AN140" i="15"/>
  <c r="AN142" i="15"/>
  <c r="AN144" i="15"/>
  <c r="AN150" i="15"/>
  <c r="AN152" i="15"/>
  <c r="AN154" i="15"/>
  <c r="AN157" i="15"/>
  <c r="AA157" i="15"/>
  <c r="AN159" i="15"/>
  <c r="AN161" i="15"/>
  <c r="AN163" i="15"/>
  <c r="AN165" i="15"/>
  <c r="AN167" i="15"/>
  <c r="AN169" i="15"/>
  <c r="AN171" i="15"/>
  <c r="AN174" i="15"/>
  <c r="AN176" i="15"/>
  <c r="AN178" i="15"/>
  <c r="AN180" i="15"/>
  <c r="AN182" i="15"/>
  <c r="AN184" i="15"/>
  <c r="AN193" i="15"/>
  <c r="Z193" i="15"/>
  <c r="AN195" i="15"/>
  <c r="AN197" i="15"/>
  <c r="AN199" i="15"/>
  <c r="AN206" i="15"/>
  <c r="AN208" i="15"/>
  <c r="AN227" i="15"/>
  <c r="AN232" i="15"/>
  <c r="AN234" i="15"/>
  <c r="AN236" i="15"/>
  <c r="AN238" i="15"/>
  <c r="AN240" i="15"/>
  <c r="AN242" i="15"/>
  <c r="AN245" i="15"/>
  <c r="AN247" i="15"/>
  <c r="AN250" i="15"/>
  <c r="AN252" i="15"/>
  <c r="AN254" i="15"/>
  <c r="AN256" i="15"/>
  <c r="AN258" i="15"/>
  <c r="AN261" i="15"/>
  <c r="AN279" i="15"/>
  <c r="AN281" i="15"/>
  <c r="AN283" i="15"/>
  <c r="AX10" i="13"/>
  <c r="AX20" i="13"/>
  <c r="AX26" i="13"/>
  <c r="AX32" i="13"/>
  <c r="AX40" i="13"/>
  <c r="AX50" i="13"/>
  <c r="AX58" i="13"/>
  <c r="AX62" i="13"/>
  <c r="AX70" i="13"/>
  <c r="AX76" i="13"/>
  <c r="AX86" i="13"/>
  <c r="AX94" i="13"/>
  <c r="AX102" i="13"/>
  <c r="AX106" i="13"/>
  <c r="AX116" i="13"/>
  <c r="AX124" i="13"/>
  <c r="AX132" i="13"/>
  <c r="AX140" i="13"/>
  <c r="AX148" i="13"/>
  <c r="AX156" i="13"/>
  <c r="AX166" i="13"/>
  <c r="AX174" i="13"/>
  <c r="AX182" i="13"/>
  <c r="AX190" i="13"/>
  <c r="AX198" i="13"/>
  <c r="AX206" i="13"/>
  <c r="AX216" i="13"/>
  <c r="AX224" i="13"/>
  <c r="AX230" i="13"/>
  <c r="AX236" i="13"/>
  <c r="AX244" i="13"/>
  <c r="AX250" i="13"/>
  <c r="AX260" i="13"/>
  <c r="AX266" i="13"/>
  <c r="AX272" i="13"/>
  <c r="AX278" i="13"/>
  <c r="AX286" i="13"/>
  <c r="AX296" i="13"/>
  <c r="AX302" i="13"/>
  <c r="AX308" i="13"/>
  <c r="AX316" i="13"/>
  <c r="AX322" i="13"/>
  <c r="AX330" i="13"/>
  <c r="AX340" i="13"/>
  <c r="AX348" i="13"/>
  <c r="AX356" i="13"/>
  <c r="AX362" i="13"/>
  <c r="AX368" i="13"/>
  <c r="AX376" i="13"/>
  <c r="AX386" i="13"/>
  <c r="AX390" i="13"/>
  <c r="AX398" i="13"/>
  <c r="AX406" i="13"/>
  <c r="AX412" i="13"/>
  <c r="AX420" i="13"/>
  <c r="AX428" i="13"/>
  <c r="AX438" i="13"/>
  <c r="AX444" i="13"/>
  <c r="AX452" i="13"/>
  <c r="AX460" i="13"/>
  <c r="AX466" i="13"/>
  <c r="AX472" i="13"/>
  <c r="AX480" i="13"/>
  <c r="AX486" i="13"/>
  <c r="AX496" i="13"/>
  <c r="AX502" i="13"/>
  <c r="AX1554" i="13"/>
  <c r="AX1555" i="13"/>
  <c r="AX1556" i="13"/>
  <c r="AX1557" i="13"/>
  <c r="AX1558" i="13"/>
  <c r="AX1559" i="13"/>
  <c r="AX1560" i="13"/>
  <c r="AX1561" i="13"/>
  <c r="AX1562" i="13"/>
  <c r="AX1563" i="13"/>
  <c r="AX1564" i="13"/>
  <c r="AX1565" i="13"/>
  <c r="AX1566" i="13"/>
  <c r="AX1567" i="13"/>
  <c r="AX1568" i="13"/>
  <c r="AX1569" i="13"/>
  <c r="AX1570" i="13"/>
  <c r="AX1571" i="13"/>
  <c r="AX1572" i="13"/>
  <c r="AX1573" i="13"/>
  <c r="AX1574" i="13"/>
  <c r="AX1575" i="13"/>
  <c r="AX1576" i="13"/>
  <c r="AX1577" i="13"/>
  <c r="AX1578" i="13"/>
  <c r="AX1579" i="13"/>
  <c r="AX1580" i="13"/>
  <c r="AX1581" i="13"/>
  <c r="AX1582" i="13"/>
  <c r="AX1583" i="13"/>
  <c r="AX1585" i="13"/>
  <c r="AX1587" i="13"/>
  <c r="AX1589" i="13"/>
  <c r="AX1591" i="13"/>
  <c r="AX1593" i="13"/>
  <c r="AX1595" i="13"/>
  <c r="AX1597" i="13"/>
  <c r="AX1599" i="13"/>
  <c r="AX1601" i="13"/>
  <c r="AX1603" i="13"/>
  <c r="AX1605" i="13"/>
  <c r="AX1607" i="13"/>
  <c r="AX1609" i="13"/>
  <c r="AX1611" i="13"/>
  <c r="AX1613" i="13"/>
  <c r="AX1615" i="13"/>
  <c r="AX1617" i="13"/>
  <c r="AX1619" i="13"/>
  <c r="AX1621" i="13"/>
  <c r="AX1623" i="13"/>
  <c r="AX1625" i="13"/>
  <c r="AX1627" i="13"/>
  <c r="AX1629" i="13"/>
  <c r="AX1631" i="13"/>
  <c r="AX1633" i="13"/>
  <c r="AX1635" i="13"/>
  <c r="AX6" i="13"/>
  <c r="AX12" i="13"/>
  <c r="AX18" i="13"/>
  <c r="AX28" i="13"/>
  <c r="AX34" i="13"/>
  <c r="AX42" i="13"/>
  <c r="AX48" i="13"/>
  <c r="AX54" i="13"/>
  <c r="AX64" i="13"/>
  <c r="AX72" i="13"/>
  <c r="AX80" i="13"/>
  <c r="AX84" i="13"/>
  <c r="AX92" i="13"/>
  <c r="AX98" i="13"/>
  <c r="AX108" i="13"/>
  <c r="AX114" i="13"/>
  <c r="AX122" i="13"/>
  <c r="AX128" i="13"/>
  <c r="AX136" i="13"/>
  <c r="AX144" i="13"/>
  <c r="AX152" i="13"/>
  <c r="AX158" i="13"/>
  <c r="AX164" i="13"/>
  <c r="AX172" i="13"/>
  <c r="AX178" i="13"/>
  <c r="AX186" i="13"/>
  <c r="AX194" i="13"/>
  <c r="AX200" i="13"/>
  <c r="AX208" i="13"/>
  <c r="AX214" i="13"/>
  <c r="AX220" i="13"/>
  <c r="AX228" i="13"/>
  <c r="AX238" i="13"/>
  <c r="AX246" i="13"/>
  <c r="AX252" i="13"/>
  <c r="AX256" i="13"/>
  <c r="AX264" i="13"/>
  <c r="AX274" i="13"/>
  <c r="AX280" i="13"/>
  <c r="AX288" i="13"/>
  <c r="AX294" i="13"/>
  <c r="AX304" i="13"/>
  <c r="AX310" i="13"/>
  <c r="AX318" i="13"/>
  <c r="AX326" i="13"/>
  <c r="AX334" i="13"/>
  <c r="AX338" i="13"/>
  <c r="AX346" i="13"/>
  <c r="AX354" i="13"/>
  <c r="AX364" i="13"/>
  <c r="AX370" i="13"/>
  <c r="AX378" i="13"/>
  <c r="AX384" i="13"/>
  <c r="AX392" i="13"/>
  <c r="AX400" i="13"/>
  <c r="AX408" i="13"/>
  <c r="AX416" i="13"/>
  <c r="AX422" i="13"/>
  <c r="AX430" i="13"/>
  <c r="AX436" i="13"/>
  <c r="AX442" i="13"/>
  <c r="AX450" i="13"/>
  <c r="AX458" i="13"/>
  <c r="AX464" i="13"/>
  <c r="AX474" i="13"/>
  <c r="AX482" i="13"/>
  <c r="AX490" i="13"/>
  <c r="AX494" i="13"/>
  <c r="AX504" i="13"/>
  <c r="AX984" i="13"/>
  <c r="AX990" i="13"/>
  <c r="AX996" i="13"/>
  <c r="AX1002" i="13"/>
  <c r="AX1008" i="13"/>
  <c r="AX1014" i="13"/>
  <c r="AX1020" i="13"/>
  <c r="AX1026" i="13"/>
  <c r="AX1030" i="13"/>
  <c r="AX1036" i="13"/>
  <c r="AX1042" i="13"/>
  <c r="AX1048" i="13"/>
  <c r="AX1054" i="13"/>
  <c r="AX1058" i="13"/>
  <c r="AX1064" i="13"/>
  <c r="AX1070" i="13"/>
  <c r="AX1076" i="13"/>
  <c r="AX1080" i="13"/>
  <c r="AX1086" i="13"/>
  <c r="AX1092" i="13"/>
  <c r="AX1094" i="13"/>
  <c r="AX1096" i="13"/>
  <c r="AX1098" i="13"/>
  <c r="AX1100" i="13"/>
  <c r="AX1102" i="13"/>
  <c r="AX1104" i="13"/>
  <c r="AX1106" i="13"/>
  <c r="AX1108" i="13"/>
  <c r="AX1110" i="13"/>
  <c r="AX1112" i="13"/>
  <c r="AX1114" i="13"/>
  <c r="AX1116" i="13"/>
  <c r="AX1118" i="13"/>
  <c r="AX1120" i="13"/>
  <c r="AX1122" i="13"/>
  <c r="AX1124" i="13"/>
  <c r="AX1126" i="13"/>
  <c r="AX1128" i="13"/>
  <c r="AX1130" i="13"/>
  <c r="AX1132" i="13"/>
  <c r="AX1134" i="13"/>
  <c r="AX1136" i="13"/>
  <c r="AX1138" i="13"/>
  <c r="AX1140" i="13"/>
  <c r="AX1142" i="13"/>
  <c r="AX1144" i="13"/>
  <c r="AX1146" i="13"/>
  <c r="AX1148" i="13"/>
  <c r="AX1150" i="13"/>
  <c r="AX1152" i="13"/>
  <c r="AX1154" i="13"/>
  <c r="AX1156" i="13"/>
  <c r="AX1158" i="13"/>
  <c r="AX1160" i="13"/>
  <c r="AX1162" i="13"/>
  <c r="AX1164" i="13"/>
  <c r="AX1166" i="13"/>
  <c r="AX1168" i="13"/>
  <c r="AX1170" i="13"/>
  <c r="AX1172" i="13"/>
  <c r="AX1174" i="13"/>
  <c r="AX1176" i="13"/>
  <c r="AX1178" i="13"/>
  <c r="AX1180" i="13"/>
  <c r="AX1182" i="13"/>
  <c r="AX1184" i="13"/>
  <c r="AX1186" i="13"/>
  <c r="AX1188" i="13"/>
  <c r="AX1190" i="13"/>
  <c r="AX1192" i="13"/>
  <c r="AX1194" i="13"/>
  <c r="AX1196" i="13"/>
  <c r="AX1198" i="13"/>
  <c r="AX1200" i="13"/>
  <c r="AX1202" i="13"/>
  <c r="AX1204" i="13"/>
  <c r="AX1206" i="13"/>
  <c r="AX1208" i="13"/>
  <c r="AX1210" i="13"/>
  <c r="AX1212" i="13"/>
  <c r="AX1214" i="13"/>
  <c r="AX1216" i="13"/>
  <c r="AX1218" i="13"/>
  <c r="AX1220" i="13"/>
  <c r="AX1222" i="13"/>
  <c r="AX1224" i="13"/>
  <c r="AX1226" i="13"/>
  <c r="AX1228" i="13"/>
  <c r="AX1230" i="13"/>
  <c r="AX1232" i="13"/>
  <c r="AX1234" i="13"/>
  <c r="AX1236" i="13"/>
  <c r="AX1238" i="13"/>
  <c r="AX1240" i="13"/>
  <c r="AX1242" i="13"/>
  <c r="AX1244" i="13"/>
  <c r="AX1246" i="13"/>
  <c r="AX1248" i="13"/>
  <c r="AX1250" i="13"/>
  <c r="AX1252" i="13"/>
  <c r="AX1254" i="13"/>
  <c r="AX1256" i="13"/>
  <c r="AX1258" i="13"/>
  <c r="AX1260" i="13"/>
  <c r="AX1262" i="13"/>
  <c r="AX1264" i="13"/>
  <c r="AX1266" i="13"/>
  <c r="AX1268" i="13"/>
  <c r="AX1270" i="13"/>
  <c r="AX1272" i="13"/>
  <c r="AX1274" i="13"/>
  <c r="AX1276" i="13"/>
  <c r="AX1278" i="13"/>
  <c r="AX1280" i="13"/>
  <c r="AX1282" i="13"/>
  <c r="AX1284" i="13"/>
  <c r="AX1286" i="13"/>
  <c r="AX1288" i="13"/>
  <c r="AX1290" i="13"/>
  <c r="AX1292" i="13"/>
  <c r="AX1294" i="13"/>
  <c r="AX1296" i="13"/>
  <c r="AX1298" i="13"/>
  <c r="AX1300" i="13"/>
  <c r="AX1302" i="13"/>
  <c r="AX1304" i="13"/>
  <c r="AX1306" i="13"/>
  <c r="AX1308" i="13"/>
  <c r="AX1310" i="13"/>
  <c r="AX1312" i="13"/>
  <c r="AX1314" i="13"/>
  <c r="AX1316" i="13"/>
  <c r="AX1318" i="13"/>
  <c r="AX1320" i="13"/>
  <c r="AX1322" i="13"/>
  <c r="AX1324" i="13"/>
  <c r="AX1326" i="13"/>
  <c r="AX1328" i="13"/>
  <c r="AX1330" i="13"/>
  <c r="AX1332" i="13"/>
  <c r="AX1334" i="13"/>
  <c r="AX1336" i="13"/>
  <c r="AX1338" i="13"/>
  <c r="AX1340" i="13"/>
  <c r="AX1342" i="13"/>
  <c r="AX1344" i="13"/>
  <c r="AX1346" i="13"/>
  <c r="AX1348" i="13"/>
  <c r="AX1350" i="13"/>
  <c r="AX1352" i="13"/>
  <c r="AX1359" i="13"/>
  <c r="AX1361" i="13"/>
  <c r="AX1363" i="13"/>
  <c r="AX1365" i="13"/>
  <c r="AX1367" i="13"/>
  <c r="AX1369" i="13"/>
  <c r="AX1371" i="13"/>
  <c r="AX1373" i="13"/>
  <c r="AX1375" i="13"/>
  <c r="AX1377" i="13"/>
  <c r="AX1379" i="13"/>
  <c r="AX1381" i="13"/>
  <c r="AX1383" i="13"/>
  <c r="AX1385" i="13"/>
  <c r="AX1387" i="13"/>
  <c r="AX1389" i="13"/>
  <c r="AX1391" i="13"/>
  <c r="AX1393" i="13"/>
  <c r="AX1458" i="13"/>
  <c r="AX1460" i="13"/>
  <c r="AX1462" i="13"/>
  <c r="AX8" i="13"/>
  <c r="AX14" i="13"/>
  <c r="AX16" i="13"/>
  <c r="AX22" i="13"/>
  <c r="AX24" i="13"/>
  <c r="AX30" i="13"/>
  <c r="AX36" i="13"/>
  <c r="AX38" i="13"/>
  <c r="AX44" i="13"/>
  <c r="AX46" i="13"/>
  <c r="AX52" i="13"/>
  <c r="AX56" i="13"/>
  <c r="AX60" i="13"/>
  <c r="AX66" i="13"/>
  <c r="AX68" i="13"/>
  <c r="AX74" i="13"/>
  <c r="AX78" i="13"/>
  <c r="AX82" i="13"/>
  <c r="AX88" i="13"/>
  <c r="AX90" i="13"/>
  <c r="AX96" i="13"/>
  <c r="AX100" i="13"/>
  <c r="AX104" i="13"/>
  <c r="AX110" i="13"/>
  <c r="AX112" i="13"/>
  <c r="AX118" i="13"/>
  <c r="AX120" i="13"/>
  <c r="AX126" i="13"/>
  <c r="AX130" i="13"/>
  <c r="AX134" i="13"/>
  <c r="AX138" i="13"/>
  <c r="AX142" i="13"/>
  <c r="AX146" i="13"/>
  <c r="AX150" i="13"/>
  <c r="AX154" i="13"/>
  <c r="AX160" i="13"/>
  <c r="AX162" i="13"/>
  <c r="AX168" i="13"/>
  <c r="AX170" i="13"/>
  <c r="AX176" i="13"/>
  <c r="AX180" i="13"/>
  <c r="AX184" i="13"/>
  <c r="AX188" i="13"/>
  <c r="AX192" i="13"/>
  <c r="AX196" i="13"/>
  <c r="AX202" i="13"/>
  <c r="AX204" i="13"/>
  <c r="AX210" i="13"/>
  <c r="AX212" i="13"/>
  <c r="AX218" i="13"/>
  <c r="AX222" i="13"/>
  <c r="AX226" i="13"/>
  <c r="AX232" i="13"/>
  <c r="AX234" i="13"/>
  <c r="AX240" i="13"/>
  <c r="AX242" i="13"/>
  <c r="AX248" i="13"/>
  <c r="AX254" i="13"/>
  <c r="AX258" i="13"/>
  <c r="AX262" i="13"/>
  <c r="AX268" i="13"/>
  <c r="AX270" i="13"/>
  <c r="AX276" i="13"/>
  <c r="AX282" i="13"/>
  <c r="AX284" i="13"/>
  <c r="AX290" i="13"/>
  <c r="AX292" i="13"/>
  <c r="AX298" i="13"/>
  <c r="AX300" i="13"/>
  <c r="AX306" i="13"/>
  <c r="AX312" i="13"/>
  <c r="AX314" i="13"/>
  <c r="AX320" i="13"/>
  <c r="AX324" i="13"/>
  <c r="AX328" i="13"/>
  <c r="AX332" i="13"/>
  <c r="AX336" i="13"/>
  <c r="AX342" i="13"/>
  <c r="AX344" i="13"/>
  <c r="AX350" i="13"/>
  <c r="AX352" i="13"/>
  <c r="AX358" i="13"/>
  <c r="AX360" i="13"/>
  <c r="AX366" i="13"/>
  <c r="AX372" i="13"/>
  <c r="AX374" i="13"/>
  <c r="AX380" i="13"/>
  <c r="AX382" i="13"/>
  <c r="AX388" i="13"/>
  <c r="AX394" i="13"/>
  <c r="AX396" i="13"/>
  <c r="AX402" i="13"/>
  <c r="AX404" i="13"/>
  <c r="AX410" i="13"/>
  <c r="AX414" i="13"/>
  <c r="AX418" i="13"/>
  <c r="AX424" i="13"/>
  <c r="AX426" i="13"/>
  <c r="AX432" i="13"/>
  <c r="AX434" i="13"/>
  <c r="AX440" i="13"/>
  <c r="AX446" i="13"/>
  <c r="AX448" i="13"/>
  <c r="AX454" i="13"/>
  <c r="AX456" i="13"/>
  <c r="AX462" i="13"/>
  <c r="AX468" i="13"/>
  <c r="AX470" i="13"/>
  <c r="AX476" i="13"/>
  <c r="AX478" i="13"/>
  <c r="AX484" i="13"/>
  <c r="AX488" i="13"/>
  <c r="AX492" i="13"/>
  <c r="AX498" i="13"/>
  <c r="AX500" i="13"/>
  <c r="AX986" i="13"/>
  <c r="AX988" i="13"/>
  <c r="AX992" i="13"/>
  <c r="AX994" i="13"/>
  <c r="AX998" i="13"/>
  <c r="AX1000" i="13"/>
  <c r="AX1004" i="13"/>
  <c r="AX1006" i="13"/>
  <c r="AX1010" i="13"/>
  <c r="AX1012" i="13"/>
  <c r="AX1016" i="13"/>
  <c r="AX1018" i="13"/>
  <c r="AX1022" i="13"/>
  <c r="AX1024" i="13"/>
  <c r="AX1028" i="13"/>
  <c r="AX1032" i="13"/>
  <c r="AX1034" i="13"/>
  <c r="AX1038" i="13"/>
  <c r="AX1040" i="13"/>
  <c r="AX1044" i="13"/>
  <c r="AX1046" i="13"/>
  <c r="AX1050" i="13"/>
  <c r="AX1052" i="13"/>
  <c r="AX1056" i="13"/>
  <c r="AX1060" i="13"/>
  <c r="AX1062" i="13"/>
  <c r="AX1066" i="13"/>
  <c r="AX1068" i="13"/>
  <c r="AX1072" i="13"/>
  <c r="AX1074" i="13"/>
  <c r="AX1078" i="13"/>
  <c r="AX1082" i="13"/>
  <c r="AX1084" i="13"/>
  <c r="AX1088" i="13"/>
  <c r="AX1090" i="13"/>
  <c r="AX5" i="13"/>
  <c r="AX7" i="13"/>
  <c r="AX9" i="13"/>
  <c r="AX11" i="13"/>
  <c r="AX13" i="13"/>
  <c r="AX15" i="13"/>
  <c r="AX17" i="13"/>
  <c r="AX19" i="13"/>
  <c r="AX21" i="13"/>
  <c r="AX23" i="13"/>
  <c r="AX25" i="13"/>
  <c r="AX27" i="13"/>
  <c r="AX29" i="13"/>
  <c r="AX31" i="13"/>
  <c r="AX33" i="13"/>
  <c r="AX35" i="13"/>
  <c r="AX37" i="13"/>
  <c r="AX39" i="13"/>
  <c r="AX41" i="13"/>
  <c r="AX43" i="13"/>
  <c r="AX45" i="13"/>
  <c r="AX47" i="13"/>
  <c r="AX49" i="13"/>
  <c r="AX51" i="13"/>
  <c r="AX53" i="13"/>
  <c r="AX55" i="13"/>
  <c r="AX57" i="13"/>
  <c r="AX59" i="13"/>
  <c r="AX61" i="13"/>
  <c r="AX63" i="13"/>
  <c r="AX65" i="13"/>
  <c r="AX67" i="13"/>
  <c r="AX69" i="13"/>
  <c r="AX71" i="13"/>
  <c r="AX73" i="13"/>
  <c r="AX75" i="13"/>
  <c r="AX77" i="13"/>
  <c r="AX79" i="13"/>
  <c r="AX81" i="13"/>
  <c r="AX83" i="13"/>
  <c r="AX85" i="13"/>
  <c r="AX87" i="13"/>
  <c r="AX89" i="13"/>
  <c r="AX91" i="13"/>
  <c r="AX93" i="13"/>
  <c r="AX95" i="13"/>
  <c r="AX97" i="13"/>
  <c r="AX99" i="13"/>
  <c r="AX101" i="13"/>
  <c r="AX103" i="13"/>
  <c r="AX105" i="13"/>
  <c r="AX107" i="13"/>
  <c r="AX109" i="13"/>
  <c r="AX111" i="13"/>
  <c r="AX113" i="13"/>
  <c r="AX115" i="13"/>
  <c r="AX117" i="13"/>
  <c r="AX119" i="13"/>
  <c r="AX121" i="13"/>
  <c r="AX123" i="13"/>
  <c r="AX125" i="13"/>
  <c r="AX127" i="13"/>
  <c r="AX129" i="13"/>
  <c r="AX131" i="13"/>
  <c r="AX133" i="13"/>
  <c r="AX135" i="13"/>
  <c r="AX137" i="13"/>
  <c r="AX139" i="13"/>
  <c r="AX141" i="13"/>
  <c r="AX143" i="13"/>
  <c r="AX145" i="13"/>
  <c r="AX147" i="13"/>
  <c r="AX149" i="13"/>
  <c r="AX151" i="13"/>
  <c r="AX153" i="13"/>
  <c r="AX155" i="13"/>
  <c r="AX157" i="13"/>
  <c r="AX159" i="13"/>
  <c r="AX161" i="13"/>
  <c r="AX163" i="13"/>
  <c r="AX165" i="13"/>
  <c r="AX167" i="13"/>
  <c r="AX169" i="13"/>
  <c r="AX171" i="13"/>
  <c r="AX173" i="13"/>
  <c r="AX175" i="13"/>
  <c r="AX177" i="13"/>
  <c r="AX179" i="13"/>
  <c r="AX181" i="13"/>
  <c r="AX183" i="13"/>
  <c r="AX185" i="13"/>
  <c r="AX187" i="13"/>
  <c r="AX189" i="13"/>
  <c r="AX191" i="13"/>
  <c r="AX193" i="13"/>
  <c r="AX195" i="13"/>
  <c r="AX197" i="13"/>
  <c r="AX199" i="13"/>
  <c r="AX201" i="13"/>
  <c r="AX203" i="13"/>
  <c r="AX205" i="13"/>
  <c r="AX207" i="13"/>
  <c r="AX209" i="13"/>
  <c r="AX211" i="13"/>
  <c r="AX213" i="13"/>
  <c r="AX215" i="13"/>
  <c r="AX217" i="13"/>
  <c r="AX219" i="13"/>
  <c r="AX221" i="13"/>
  <c r="AX223" i="13"/>
  <c r="AX225" i="13"/>
  <c r="AX227" i="13"/>
  <c r="AX229" i="13"/>
  <c r="AX231" i="13"/>
  <c r="AX233" i="13"/>
  <c r="AX235" i="13"/>
  <c r="AX237" i="13"/>
  <c r="AX239" i="13"/>
  <c r="AX241" i="13"/>
  <c r="AX243" i="13"/>
  <c r="AX245" i="13"/>
  <c r="AX247" i="13"/>
  <c r="AX249" i="13"/>
  <c r="AX251" i="13"/>
  <c r="AX253" i="13"/>
  <c r="AX255" i="13"/>
  <c r="AX257" i="13"/>
  <c r="AX259" i="13"/>
  <c r="AX261" i="13"/>
  <c r="AX263" i="13"/>
  <c r="AX265" i="13"/>
  <c r="AX267" i="13"/>
  <c r="AX269" i="13"/>
  <c r="AX271" i="13"/>
  <c r="AX273" i="13"/>
  <c r="AX275" i="13"/>
  <c r="AX277" i="13"/>
  <c r="AX279" i="13"/>
  <c r="AX281" i="13"/>
  <c r="AX283" i="13"/>
  <c r="AX285" i="13"/>
  <c r="AX287" i="13"/>
  <c r="AX289" i="13"/>
  <c r="AX291" i="13"/>
  <c r="AX293" i="13"/>
  <c r="AX295" i="13"/>
  <c r="AX297" i="13"/>
  <c r="AX299" i="13"/>
  <c r="AX301" i="13"/>
  <c r="AX303" i="13"/>
  <c r="AX305" i="13"/>
  <c r="AX307" i="13"/>
  <c r="AX309" i="13"/>
  <c r="AX311" i="13"/>
  <c r="AX313" i="13"/>
  <c r="AX315" i="13"/>
  <c r="AX317" i="13"/>
  <c r="AX319" i="13"/>
  <c r="AX321" i="13"/>
  <c r="AX323" i="13"/>
  <c r="AX325" i="13"/>
  <c r="AX327" i="13"/>
  <c r="AX329" i="13"/>
  <c r="AX331" i="13"/>
  <c r="AX333" i="13"/>
  <c r="AX335" i="13"/>
  <c r="AX337" i="13"/>
  <c r="AX339" i="13"/>
  <c r="AX341" i="13"/>
  <c r="AX343" i="13"/>
  <c r="AX345" i="13"/>
  <c r="AX347" i="13"/>
  <c r="AX349" i="13"/>
  <c r="AX351" i="13"/>
  <c r="AX353" i="13"/>
  <c r="AX355" i="13"/>
  <c r="AX357" i="13"/>
  <c r="AX359" i="13"/>
  <c r="AX361" i="13"/>
  <c r="AX363" i="13"/>
  <c r="AX365" i="13"/>
  <c r="AX367" i="13"/>
  <c r="AX369" i="13"/>
  <c r="AX371" i="13"/>
  <c r="AX373" i="13"/>
  <c r="AX375" i="13"/>
  <c r="AX377" i="13"/>
  <c r="AX379" i="13"/>
  <c r="AX381" i="13"/>
  <c r="AX383" i="13"/>
  <c r="AX385" i="13"/>
  <c r="AX387" i="13"/>
  <c r="AX389" i="13"/>
  <c r="AX391" i="13"/>
  <c r="AX393" i="13"/>
  <c r="AX395" i="13"/>
  <c r="AX397" i="13"/>
  <c r="AX399" i="13"/>
  <c r="AX401" i="13"/>
  <c r="AX403" i="13"/>
  <c r="AX405" i="13"/>
  <c r="AX407" i="13"/>
  <c r="AX409" i="13"/>
  <c r="AX411" i="13"/>
  <c r="AX413" i="13"/>
  <c r="AX415" i="13"/>
  <c r="AX417" i="13"/>
  <c r="AX419" i="13"/>
  <c r="AX421" i="13"/>
  <c r="AX423" i="13"/>
  <c r="AX425" i="13"/>
  <c r="AX427" i="13"/>
  <c r="AX429" i="13"/>
  <c r="AX431" i="13"/>
  <c r="AX433" i="13"/>
  <c r="AX435" i="13"/>
  <c r="AX437" i="13"/>
  <c r="AX439" i="13"/>
  <c r="AX441" i="13"/>
  <c r="AX443" i="13"/>
  <c r="AX445" i="13"/>
  <c r="AX447" i="13"/>
  <c r="AX449" i="13"/>
  <c r="AX451" i="13"/>
  <c r="AX453" i="13"/>
  <c r="AX455" i="13"/>
  <c r="AX457" i="13"/>
  <c r="AX459" i="13"/>
  <c r="AX461" i="13"/>
  <c r="AX463" i="13"/>
  <c r="AX465" i="13"/>
  <c r="AX467" i="13"/>
  <c r="AX469" i="13"/>
  <c r="AX471" i="13"/>
  <c r="AX473" i="13"/>
  <c r="AX475" i="13"/>
  <c r="AX477" i="13"/>
  <c r="AX479" i="13"/>
  <c r="AX481" i="13"/>
  <c r="AX483" i="13"/>
  <c r="AX485" i="13"/>
  <c r="AX487" i="13"/>
  <c r="AX489" i="13"/>
  <c r="AX491" i="13"/>
  <c r="AX493" i="13"/>
  <c r="AX495" i="13"/>
  <c r="AX497" i="13"/>
  <c r="AX499" i="13"/>
  <c r="AX501" i="13"/>
  <c r="AX503" i="13"/>
  <c r="AX505" i="13"/>
  <c r="AX507" i="13"/>
  <c r="AX509" i="13"/>
  <c r="AX511" i="13"/>
  <c r="AX513" i="13"/>
  <c r="AX515" i="13"/>
  <c r="AX517" i="13"/>
  <c r="AX519" i="13"/>
  <c r="AX521" i="13"/>
  <c r="AX523" i="13"/>
  <c r="AX525" i="13"/>
  <c r="AX527" i="13"/>
  <c r="AX529" i="13"/>
  <c r="AX531" i="13"/>
  <c r="AX533" i="13"/>
  <c r="AX535" i="13"/>
  <c r="AX537" i="13"/>
  <c r="AX539" i="13"/>
  <c r="AX541" i="13"/>
  <c r="AX543" i="13"/>
  <c r="AX545" i="13"/>
  <c r="AX547" i="13"/>
  <c r="AX549" i="13"/>
  <c r="AX551" i="13"/>
  <c r="AX553" i="13"/>
  <c r="AX555" i="13"/>
  <c r="AX557" i="13"/>
  <c r="AX559" i="13"/>
  <c r="AX561" i="13"/>
  <c r="AX563" i="13"/>
  <c r="AX565" i="13"/>
  <c r="AX567" i="13"/>
  <c r="AX569" i="13"/>
  <c r="AX571" i="13"/>
  <c r="AX573" i="13"/>
  <c r="AX575" i="13"/>
  <c r="AX577" i="13"/>
  <c r="AX579" i="13"/>
  <c r="AX581" i="13"/>
  <c r="AX583" i="13"/>
  <c r="AX585" i="13"/>
  <c r="AX587" i="13"/>
  <c r="AX589" i="13"/>
  <c r="AX591" i="13"/>
  <c r="AX593" i="13"/>
  <c r="AX595" i="13"/>
  <c r="AX597" i="13"/>
  <c r="AX599" i="13"/>
  <c r="AX601" i="13"/>
  <c r="AX603" i="13"/>
  <c r="AX605" i="13"/>
  <c r="AX607" i="13"/>
  <c r="AX609" i="13"/>
  <c r="AX611" i="13"/>
  <c r="AX613" i="13"/>
  <c r="AX615" i="13"/>
  <c r="AX617" i="13"/>
  <c r="AX619" i="13"/>
  <c r="AX621" i="13"/>
  <c r="AX623" i="13"/>
  <c r="AX625" i="13"/>
  <c r="AX627" i="13"/>
  <c r="AX629" i="13"/>
  <c r="AX631" i="13"/>
  <c r="AX633" i="13"/>
  <c r="AX635" i="13"/>
  <c r="AX637" i="13"/>
  <c r="AX639" i="13"/>
  <c r="AX641" i="13"/>
  <c r="AX643" i="13"/>
  <c r="AX645" i="13"/>
  <c r="AX647" i="13"/>
  <c r="AX649" i="13"/>
  <c r="AX651" i="13"/>
  <c r="AX653" i="13"/>
  <c r="AX655" i="13"/>
  <c r="AX657" i="13"/>
  <c r="AX659" i="13"/>
  <c r="AX661" i="13"/>
  <c r="AX663" i="13"/>
  <c r="AX665" i="13"/>
  <c r="AX667" i="13"/>
  <c r="AX669" i="13"/>
  <c r="AX671" i="13"/>
  <c r="AX673" i="13"/>
  <c r="AX675" i="13"/>
  <c r="AX677" i="13"/>
  <c r="AX679" i="13"/>
  <c r="AX681" i="13"/>
  <c r="AX683" i="13"/>
  <c r="AX685" i="13"/>
  <c r="AX687" i="13"/>
  <c r="AX689" i="13"/>
  <c r="AX691" i="13"/>
  <c r="AX693" i="13"/>
  <c r="AX695" i="13"/>
  <c r="AX697" i="13"/>
  <c r="AX699" i="13"/>
  <c r="AX701" i="13"/>
  <c r="AX703" i="13"/>
  <c r="AX705" i="13"/>
  <c r="AX707" i="13"/>
  <c r="AX709" i="13"/>
  <c r="AX711" i="13"/>
  <c r="AX713" i="13"/>
  <c r="AX715" i="13"/>
  <c r="AX717" i="13"/>
  <c r="AX719" i="13"/>
  <c r="AX721" i="13"/>
  <c r="AX723" i="13"/>
  <c r="AX725" i="13"/>
  <c r="AX727" i="13"/>
  <c r="AX729" i="13"/>
  <c r="AX731" i="13"/>
  <c r="AX733" i="13"/>
  <c r="AX735" i="13"/>
  <c r="AX737" i="13"/>
  <c r="AX739" i="13"/>
  <c r="AX741" i="13"/>
  <c r="AX743" i="13"/>
  <c r="AX745" i="13"/>
  <c r="AX747" i="13"/>
  <c r="AX749" i="13"/>
  <c r="AX751" i="13"/>
  <c r="AX753" i="13"/>
  <c r="AX755" i="13"/>
  <c r="AX757" i="13"/>
  <c r="AX759" i="13"/>
  <c r="AX761" i="13"/>
  <c r="AX763" i="13"/>
  <c r="AX765" i="13"/>
  <c r="AX767" i="13"/>
  <c r="AX769" i="13"/>
  <c r="AX771" i="13"/>
  <c r="AX773" i="13"/>
  <c r="AX775" i="13"/>
  <c r="AX777" i="13"/>
  <c r="AX779" i="13"/>
  <c r="AX781" i="13"/>
  <c r="AX783" i="13"/>
  <c r="AX785" i="13"/>
  <c r="AX787" i="13"/>
  <c r="AX789" i="13"/>
  <c r="AX791" i="13"/>
  <c r="AX793" i="13"/>
  <c r="AX795" i="13"/>
  <c r="AX797" i="13"/>
  <c r="AX799" i="13"/>
  <c r="AX801" i="13"/>
  <c r="AX803" i="13"/>
  <c r="AX805" i="13"/>
  <c r="AX807" i="13"/>
  <c r="AX809" i="13"/>
  <c r="AX811" i="13"/>
  <c r="AX813" i="13"/>
  <c r="AX815" i="13"/>
  <c r="AX817" i="13"/>
  <c r="AX819" i="13"/>
  <c r="AX821" i="13"/>
  <c r="AX823" i="13"/>
  <c r="AX825" i="13"/>
  <c r="AX827" i="13"/>
  <c r="AX829" i="13"/>
  <c r="AX831" i="13"/>
  <c r="AX833" i="13"/>
  <c r="AX835" i="13"/>
  <c r="AX837" i="13"/>
  <c r="AX839" i="13"/>
  <c r="AX841" i="13"/>
  <c r="AX843" i="13"/>
  <c r="AX845" i="13"/>
  <c r="AX847" i="13"/>
  <c r="AX849" i="13"/>
  <c r="AX851" i="13"/>
  <c r="AX853" i="13"/>
  <c r="AX855" i="13"/>
  <c r="AX857" i="13"/>
  <c r="AX859" i="13"/>
  <c r="AX861" i="13"/>
  <c r="AX863" i="13"/>
  <c r="AX865" i="13"/>
  <c r="AX867" i="13"/>
  <c r="AX869" i="13"/>
  <c r="AX871" i="13"/>
  <c r="AX873" i="13"/>
  <c r="AX875" i="13"/>
  <c r="AX877" i="13"/>
  <c r="AX879" i="13"/>
  <c r="AX881" i="13"/>
  <c r="AX883" i="13"/>
  <c r="AX885" i="13"/>
  <c r="AX887" i="13"/>
  <c r="AX889" i="13"/>
  <c r="AX891" i="13"/>
  <c r="AX893" i="13"/>
  <c r="AX895" i="13"/>
  <c r="AX897" i="13"/>
  <c r="AX899" i="13"/>
  <c r="AX901" i="13"/>
  <c r="AX903" i="13"/>
  <c r="AX905" i="13"/>
  <c r="AX907" i="13"/>
  <c r="AX909" i="13"/>
  <c r="AX911" i="13"/>
  <c r="AX913" i="13"/>
  <c r="AX915" i="13"/>
  <c r="AX917" i="13"/>
  <c r="AX919" i="13"/>
  <c r="AX1637" i="13"/>
  <c r="AX1639" i="13"/>
  <c r="AX1641" i="13"/>
  <c r="AX1643" i="13"/>
  <c r="AX1645" i="13"/>
  <c r="AX1647" i="13"/>
  <c r="AX1649" i="13"/>
  <c r="AX1651" i="13"/>
  <c r="AX1653" i="13"/>
  <c r="AX1655" i="13"/>
  <c r="AX1657" i="13"/>
  <c r="AX1659" i="13"/>
  <c r="AX1661" i="13"/>
  <c r="AX1663" i="13"/>
  <c r="AX1665" i="13"/>
  <c r="AX1667" i="13"/>
  <c r="AX1669" i="13"/>
  <c r="AX1671" i="13"/>
  <c r="AX1673" i="13"/>
  <c r="AX1675" i="13"/>
  <c r="AX1677" i="13"/>
  <c r="AX1679" i="13"/>
  <c r="AX1681" i="13"/>
  <c r="AX1683" i="13"/>
  <c r="AX1685" i="13"/>
  <c r="AX1687" i="13"/>
  <c r="AX1689" i="13"/>
  <c r="AX1691" i="13"/>
  <c r="AX1693" i="13"/>
  <c r="AX1695" i="13"/>
  <c r="AX1697" i="13"/>
  <c r="AX1699" i="13"/>
  <c r="AX1701" i="13"/>
  <c r="AX1703" i="13"/>
  <c r="AX1705" i="13"/>
  <c r="AX1707" i="13"/>
  <c r="AX1709" i="13"/>
  <c r="AX1711" i="13"/>
  <c r="AX1713" i="13"/>
  <c r="AX1715" i="13"/>
  <c r="AX1717" i="13"/>
  <c r="AX1719" i="13"/>
  <c r="AX1721" i="13"/>
  <c r="AX1723" i="13"/>
  <c r="AX1725" i="13"/>
  <c r="AX1727" i="13"/>
  <c r="AX1729" i="13"/>
  <c r="AX1731" i="13"/>
  <c r="AX1733" i="13"/>
  <c r="AX1735" i="13"/>
  <c r="AX1737" i="13"/>
  <c r="AX1739" i="13"/>
  <c r="AX1741" i="13"/>
  <c r="AX1743" i="13"/>
  <c r="AX1745" i="13"/>
  <c r="AX1747" i="13"/>
  <c r="AX1749" i="13"/>
  <c r="AX1751" i="13"/>
  <c r="AX1753" i="13"/>
  <c r="AX1755" i="13"/>
  <c r="AX1757" i="13"/>
  <c r="AX1759" i="13"/>
  <c r="AX1761" i="13"/>
  <c r="AX1763" i="13"/>
  <c r="AX1765" i="13"/>
  <c r="AX1767" i="13"/>
  <c r="AX1769" i="13"/>
  <c r="AX1771" i="13"/>
  <c r="AX1773" i="13"/>
  <c r="AX1775" i="13"/>
  <c r="AX1777" i="13"/>
  <c r="AX1780" i="13"/>
  <c r="AX1784" i="13"/>
  <c r="AX1788" i="13"/>
  <c r="AX1790" i="13"/>
  <c r="AX1792" i="13"/>
  <c r="AX1794" i="13"/>
  <c r="AX1796" i="13"/>
  <c r="AX1798" i="13"/>
  <c r="AX1800" i="13"/>
  <c r="AX1802" i="13"/>
  <c r="AX1804" i="13"/>
  <c r="AX1806" i="13"/>
  <c r="AX1808" i="13"/>
  <c r="AX1810" i="13"/>
  <c r="AX1812" i="13"/>
  <c r="AX1814" i="13"/>
  <c r="AX1816" i="13"/>
  <c r="AX1818" i="13"/>
  <c r="AX1820" i="13"/>
  <c r="AX1822" i="13"/>
  <c r="AX1824" i="13"/>
  <c r="AX1826" i="13"/>
  <c r="AX1828" i="13"/>
  <c r="AX1830" i="13"/>
  <c r="AX1832" i="13"/>
  <c r="AX1834" i="13"/>
  <c r="AX1836" i="13"/>
  <c r="AX1838" i="13"/>
  <c r="AX1840" i="13"/>
  <c r="AX1842" i="13"/>
  <c r="AX1844" i="13"/>
  <c r="AX1846" i="13"/>
  <c r="AX1848" i="13"/>
  <c r="AX1850" i="13"/>
  <c r="AX1852" i="13"/>
  <c r="AX1854" i="13"/>
  <c r="AX1856" i="13"/>
  <c r="AX1858" i="13"/>
  <c r="AX1860" i="13"/>
  <c r="AX1862" i="13"/>
  <c r="AX1864" i="13"/>
  <c r="AX1866" i="13"/>
  <c r="AX1868" i="13"/>
  <c r="AX1870" i="13"/>
  <c r="AX1872" i="13"/>
  <c r="AX1874" i="13"/>
  <c r="AX1876" i="13"/>
  <c r="AX1878" i="13"/>
  <c r="AX1880" i="13"/>
  <c r="AX1882" i="13"/>
  <c r="AX1884" i="13"/>
  <c r="AX1886" i="13"/>
  <c r="AX1888" i="13"/>
  <c r="AX1890" i="13"/>
  <c r="AX1892" i="13"/>
  <c r="AX1894" i="13"/>
  <c r="AX1896" i="13"/>
  <c r="AX1898" i="13"/>
  <c r="AX1900" i="13"/>
  <c r="AX1902" i="13"/>
  <c r="AX1904" i="13"/>
  <c r="AX1906" i="13"/>
  <c r="AX1908" i="13"/>
  <c r="AX1910" i="13"/>
  <c r="AX1912" i="13"/>
  <c r="AX1914" i="13"/>
  <c r="AX1916" i="13"/>
  <c r="AX1918" i="13"/>
  <c r="AX1920" i="13"/>
  <c r="AX1922" i="13"/>
  <c r="AX1924" i="13"/>
  <c r="AX1926" i="13"/>
  <c r="AX1928" i="13"/>
  <c r="AX1930" i="13"/>
  <c r="AX1932" i="13"/>
  <c r="AX1934" i="13"/>
  <c r="AX1936" i="13"/>
  <c r="AX1938" i="13"/>
  <c r="AX1940" i="13"/>
  <c r="AX1942" i="13"/>
  <c r="AX1944" i="13"/>
  <c r="AX1946" i="13"/>
  <c r="AX1948" i="13"/>
  <c r="AX1950" i="13"/>
  <c r="AX1952" i="13"/>
  <c r="AX1954" i="13"/>
  <c r="AX1956" i="13"/>
  <c r="AX1958" i="13"/>
  <c r="AX1960" i="13"/>
  <c r="AX1962" i="13"/>
  <c r="AX1981" i="13"/>
  <c r="AX1983" i="13"/>
  <c r="AX1987" i="13"/>
  <c r="AX1991" i="13"/>
  <c r="AX1995" i="13"/>
  <c r="AX2016" i="13"/>
  <c r="AX2020" i="13"/>
  <c r="AX2032" i="13"/>
  <c r="AX2036" i="13"/>
  <c r="AX921" i="13"/>
  <c r="AX923" i="13"/>
  <c r="AX925" i="13"/>
  <c r="AX927" i="13"/>
  <c r="AX929" i="13"/>
  <c r="AX931" i="13"/>
  <c r="AX933" i="13"/>
  <c r="AX935" i="13"/>
  <c r="AX937" i="13"/>
  <c r="AX939" i="13"/>
  <c r="AX941" i="13"/>
  <c r="AX943" i="13"/>
  <c r="AX945" i="13"/>
  <c r="AX947" i="13"/>
  <c r="AX949" i="13"/>
  <c r="AX951" i="13"/>
  <c r="AX953" i="13"/>
  <c r="AX955" i="13"/>
  <c r="AX957" i="13"/>
  <c r="AX959" i="13"/>
  <c r="AX961" i="13"/>
  <c r="AX963" i="13"/>
  <c r="AX965" i="13"/>
  <c r="AX967" i="13"/>
  <c r="AX969" i="13"/>
  <c r="AX971" i="13"/>
  <c r="AX973" i="13"/>
  <c r="AX975" i="13"/>
  <c r="AX977" i="13"/>
  <c r="AX979" i="13"/>
  <c r="AX981" i="13"/>
  <c r="AX1354" i="13"/>
  <c r="AX1356" i="13"/>
  <c r="AX1395" i="13"/>
  <c r="AX1397" i="13"/>
  <c r="AX1399" i="13"/>
  <c r="AX1401" i="13"/>
  <c r="AX1403" i="13"/>
  <c r="AX1405" i="13"/>
  <c r="AX1407" i="13"/>
  <c r="AX1409" i="13"/>
  <c r="AX1411" i="13"/>
  <c r="AX1413" i="13"/>
  <c r="AX1415" i="13"/>
  <c r="AX1417" i="13"/>
  <c r="AX1419" i="13"/>
  <c r="AX1421" i="13"/>
  <c r="AX1423" i="13"/>
  <c r="AX1425" i="13"/>
  <c r="AX1427" i="13"/>
  <c r="AX1429" i="13"/>
  <c r="AX1431" i="13"/>
  <c r="AX1433" i="13"/>
  <c r="AX1435" i="13"/>
  <c r="AX1437" i="13"/>
  <c r="AX1439" i="13"/>
  <c r="AX1441" i="13"/>
  <c r="AX1443" i="13"/>
  <c r="AX1445" i="13"/>
  <c r="AX1447" i="13"/>
  <c r="AX1449" i="13"/>
  <c r="AX1451" i="13"/>
  <c r="AX1453" i="13"/>
  <c r="AX1455" i="13"/>
  <c r="AX1457" i="13"/>
  <c r="AX1464" i="13"/>
  <c r="AX1466" i="13"/>
  <c r="AX1468" i="13"/>
  <c r="AX1470" i="13"/>
  <c r="AX1472" i="13"/>
  <c r="AX1474" i="13"/>
  <c r="AX1476" i="13"/>
  <c r="AX1478" i="13"/>
  <c r="AX1480" i="13"/>
  <c r="AX1482" i="13"/>
  <c r="AX1484" i="13"/>
  <c r="AX1486" i="13"/>
  <c r="AX1488" i="13"/>
  <c r="AX1490" i="13"/>
  <c r="AX1492" i="13"/>
  <c r="AX1494" i="13"/>
  <c r="AX1496" i="13"/>
  <c r="AX1498" i="13"/>
  <c r="AX1500" i="13"/>
  <c r="AX1502" i="13"/>
  <c r="AX1504" i="13"/>
  <c r="AX1506" i="13"/>
  <c r="AX1508" i="13"/>
  <c r="AX1510" i="13"/>
  <c r="AX1512" i="13"/>
  <c r="AX1514" i="13"/>
  <c r="AX1516" i="13"/>
  <c r="AX1518" i="13"/>
  <c r="AX1520" i="13"/>
  <c r="AX1522" i="13"/>
  <c r="AX1524" i="13"/>
  <c r="AX1526" i="13"/>
  <c r="AX1528" i="13"/>
  <c r="AX1530" i="13"/>
  <c r="AX1532" i="13"/>
  <c r="AX1781" i="13"/>
  <c r="AX1785" i="13"/>
  <c r="AX983" i="13"/>
  <c r="AX985" i="13"/>
  <c r="AX987" i="13"/>
  <c r="AX989" i="13"/>
  <c r="AX991" i="13"/>
  <c r="AX993" i="13"/>
  <c r="AX995" i="13"/>
  <c r="AX997" i="13"/>
  <c r="AX999" i="13"/>
  <c r="AX1001" i="13"/>
  <c r="AX1003" i="13"/>
  <c r="AX1005" i="13"/>
  <c r="AX1007" i="13"/>
  <c r="AX1009" i="13"/>
  <c r="AX1011" i="13"/>
  <c r="AX1013" i="13"/>
  <c r="AX1015" i="13"/>
  <c r="AX1017" i="13"/>
  <c r="AX1019" i="13"/>
  <c r="AX1021" i="13"/>
  <c r="AX1023" i="13"/>
  <c r="AX1025" i="13"/>
  <c r="AX1027" i="13"/>
  <c r="AX1029" i="13"/>
  <c r="AX1031" i="13"/>
  <c r="AX1033" i="13"/>
  <c r="AX1035" i="13"/>
  <c r="AX1037" i="13"/>
  <c r="AX1039" i="13"/>
  <c r="AX1041" i="13"/>
  <c r="AX1043" i="13"/>
  <c r="AX1045" i="13"/>
  <c r="AX1047" i="13"/>
  <c r="AX1049" i="13"/>
  <c r="AX1051" i="13"/>
  <c r="AX1053" i="13"/>
  <c r="AX1055" i="13"/>
  <c r="AX1057" i="13"/>
  <c r="AX1059" i="13"/>
  <c r="AX1061" i="13"/>
  <c r="AX1063" i="13"/>
  <c r="AX1065" i="13"/>
  <c r="AX1067" i="13"/>
  <c r="AX1069" i="13"/>
  <c r="AX1071" i="13"/>
  <c r="AX1073" i="13"/>
  <c r="AX1075" i="13"/>
  <c r="AX1077" i="13"/>
  <c r="AX1079" i="13"/>
  <c r="AX1081" i="13"/>
  <c r="AX1083" i="13"/>
  <c r="AX1085" i="13"/>
  <c r="AX1087" i="13"/>
  <c r="AX1089" i="13"/>
  <c r="AX1091" i="13"/>
  <c r="AX1093" i="13"/>
  <c r="AX1095" i="13"/>
  <c r="AX1097" i="13"/>
  <c r="AX1099" i="13"/>
  <c r="AX1101" i="13"/>
  <c r="AX1103" i="13"/>
  <c r="AX1105" i="13"/>
  <c r="AX1107" i="13"/>
  <c r="AX1109" i="13"/>
  <c r="AX1111" i="13"/>
  <c r="AX1113" i="13"/>
  <c r="AX1115" i="13"/>
  <c r="AX1117" i="13"/>
  <c r="AX1119" i="13"/>
  <c r="AX1121" i="13"/>
  <c r="AX1123" i="13"/>
  <c r="AX1125" i="13"/>
  <c r="AX1127" i="13"/>
  <c r="AX1129" i="13"/>
  <c r="AX1131" i="13"/>
  <c r="AX1133" i="13"/>
  <c r="AX1135" i="13"/>
  <c r="AX1137" i="13"/>
  <c r="AX1139" i="13"/>
  <c r="AX1141" i="13"/>
  <c r="AX1143" i="13"/>
  <c r="AX1145" i="13"/>
  <c r="AX1147" i="13"/>
  <c r="AX1149" i="13"/>
  <c r="AX1151" i="13"/>
  <c r="AX1153" i="13"/>
  <c r="AX1155" i="13"/>
  <c r="AX1157" i="13"/>
  <c r="AX1159" i="13"/>
  <c r="AX1161" i="13"/>
  <c r="AX1163" i="13"/>
  <c r="AX1165" i="13"/>
  <c r="AX1167" i="13"/>
  <c r="AX1169" i="13"/>
  <c r="AX1171" i="13"/>
  <c r="AX1173" i="13"/>
  <c r="AX1175" i="13"/>
  <c r="AX1177" i="13"/>
  <c r="AX1179" i="13"/>
  <c r="AX1181" i="13"/>
  <c r="AX1183" i="13"/>
  <c r="AX1185" i="13"/>
  <c r="AX1187" i="13"/>
  <c r="AX1189" i="13"/>
  <c r="AX1191" i="13"/>
  <c r="AX1193" i="13"/>
  <c r="AX1195" i="13"/>
  <c r="AX1197" i="13"/>
  <c r="AX1199" i="13"/>
  <c r="AX1201" i="13"/>
  <c r="AX1203" i="13"/>
  <c r="AX1205" i="13"/>
  <c r="AX1207" i="13"/>
  <c r="AX1209" i="13"/>
  <c r="AX1211" i="13"/>
  <c r="AX1213" i="13"/>
  <c r="AX1215" i="13"/>
  <c r="AX1217" i="13"/>
  <c r="AX1219" i="13"/>
  <c r="AX1221" i="13"/>
  <c r="AX1223" i="13"/>
  <c r="AX1225" i="13"/>
  <c r="AX1227" i="13"/>
  <c r="AX1229" i="13"/>
  <c r="AX1231" i="13"/>
  <c r="AX1233" i="13"/>
  <c r="AX1235" i="13"/>
  <c r="AX1237" i="13"/>
  <c r="AX1239" i="13"/>
  <c r="AX1241" i="13"/>
  <c r="AX1243" i="13"/>
  <c r="AX1245" i="13"/>
  <c r="AX1247" i="13"/>
  <c r="AX1249" i="13"/>
  <c r="AX1251" i="13"/>
  <c r="AX1253" i="13"/>
  <c r="AX1255" i="13"/>
  <c r="AX1257" i="13"/>
  <c r="AX1259" i="13"/>
  <c r="AX1261" i="13"/>
  <c r="AX1263" i="13"/>
  <c r="AX1265" i="13"/>
  <c r="AX1267" i="13"/>
  <c r="AX1269" i="13"/>
  <c r="AX1271" i="13"/>
  <c r="AX1273" i="13"/>
  <c r="AX1275" i="13"/>
  <c r="AX1277" i="13"/>
  <c r="AX1279" i="13"/>
  <c r="AX1281" i="13"/>
  <c r="AX1283" i="13"/>
  <c r="AX1285" i="13"/>
  <c r="AX1287" i="13"/>
  <c r="AX1289" i="13"/>
  <c r="AX1291" i="13"/>
  <c r="AX1293" i="13"/>
  <c r="AX1295" i="13"/>
  <c r="AX1297" i="13"/>
  <c r="AX1299" i="13"/>
  <c r="AX1301" i="13"/>
  <c r="AX1303" i="13"/>
  <c r="AX1305" i="13"/>
  <c r="AX1307" i="13"/>
  <c r="AX1309" i="13"/>
  <c r="AX1311" i="13"/>
  <c r="AX1313" i="13"/>
  <c r="AX1315" i="13"/>
  <c r="AX1317" i="13"/>
  <c r="AX1319" i="13"/>
  <c r="AX1321" i="13"/>
  <c r="AX1323" i="13"/>
  <c r="AX1325" i="13"/>
  <c r="AX1327" i="13"/>
  <c r="AX1329" i="13"/>
  <c r="AX1331" i="13"/>
  <c r="AX1333" i="13"/>
  <c r="AX1335" i="13"/>
  <c r="AX1337" i="13"/>
  <c r="AX1339" i="13"/>
  <c r="AX1341" i="13"/>
  <c r="AX1343" i="13"/>
  <c r="AX1345" i="13"/>
  <c r="AX1347" i="13"/>
  <c r="AX1349" i="13"/>
  <c r="AX1351" i="13"/>
  <c r="AX1358" i="13"/>
  <c r="AX1360" i="13"/>
  <c r="AX1362" i="13"/>
  <c r="AX1364" i="13"/>
  <c r="AX1366" i="13"/>
  <c r="AX1368" i="13"/>
  <c r="AX1370" i="13"/>
  <c r="AX1372" i="13"/>
  <c r="AX1374" i="13"/>
  <c r="AX1376" i="13"/>
  <c r="AX1378" i="13"/>
  <c r="AX1380" i="13"/>
  <c r="AX1382" i="13"/>
  <c r="AX1384" i="13"/>
  <c r="AX1386" i="13"/>
  <c r="AX1388" i="13"/>
  <c r="AX1390" i="13"/>
  <c r="AX1392" i="13"/>
  <c r="AX1459" i="13"/>
  <c r="AX1461" i="13"/>
  <c r="AX1463" i="13"/>
  <c r="AX1533" i="13"/>
  <c r="AX1534" i="13"/>
  <c r="AX1535" i="13"/>
  <c r="AX1536" i="13"/>
  <c r="AX1537" i="13"/>
  <c r="AX1538" i="13"/>
  <c r="Z1538" i="13"/>
  <c r="AX1539" i="13"/>
  <c r="AX1584" i="13"/>
  <c r="AX1586" i="13"/>
  <c r="AX1588" i="13"/>
  <c r="AX1590" i="13"/>
  <c r="AX1592" i="13"/>
  <c r="AX1594" i="13"/>
  <c r="AX1596" i="13"/>
  <c r="AX1598" i="13"/>
  <c r="AX1600" i="13"/>
  <c r="AX1602" i="13"/>
  <c r="AX1604" i="13"/>
  <c r="AX1606" i="13"/>
  <c r="AX1608" i="13"/>
  <c r="AX1610" i="13"/>
  <c r="AX1612" i="13"/>
  <c r="AX1614" i="13"/>
  <c r="AX1616" i="13"/>
  <c r="AX1618" i="13"/>
  <c r="AX1620" i="13"/>
  <c r="AX1622" i="13"/>
  <c r="AX1624" i="13"/>
  <c r="AX1626" i="13"/>
  <c r="AX1628" i="13"/>
  <c r="AX1630" i="13"/>
  <c r="AX1632" i="13"/>
  <c r="AX1634" i="13"/>
  <c r="AX1636" i="13"/>
  <c r="AX1638" i="13"/>
  <c r="AX1640" i="13"/>
  <c r="AX1642" i="13"/>
  <c r="AX1644" i="13"/>
  <c r="AX1646" i="13"/>
  <c r="AX1648" i="13"/>
  <c r="AX1650" i="13"/>
  <c r="AX1652" i="13"/>
  <c r="AX1654" i="13"/>
  <c r="AX1656" i="13"/>
  <c r="AX1658" i="13"/>
  <c r="AX1660" i="13"/>
  <c r="AX1662" i="13"/>
  <c r="AX1664" i="13"/>
  <c r="AX1666" i="13"/>
  <c r="AX1668" i="13"/>
  <c r="AX1670" i="13"/>
  <c r="AX1672" i="13"/>
  <c r="AX1674" i="13"/>
  <c r="AX1676" i="13"/>
  <c r="AX1678" i="13"/>
  <c r="AX1680" i="13"/>
  <c r="AX1682" i="13"/>
  <c r="AX1684" i="13"/>
  <c r="AX1686" i="13"/>
  <c r="AX1688" i="13"/>
  <c r="AX1690" i="13"/>
  <c r="AX1692" i="13"/>
  <c r="AX1694" i="13"/>
  <c r="AX1696" i="13"/>
  <c r="AX1698" i="13"/>
  <c r="AX1700" i="13"/>
  <c r="AX1702" i="13"/>
  <c r="AX1704" i="13"/>
  <c r="AX1706" i="13"/>
  <c r="AX1708" i="13"/>
  <c r="AX1710" i="13"/>
  <c r="AX1712" i="13"/>
  <c r="AX1714" i="13"/>
  <c r="AX1716" i="13"/>
  <c r="AX1718" i="13"/>
  <c r="AX1720" i="13"/>
  <c r="AX1722" i="13"/>
  <c r="AX1724" i="13"/>
  <c r="AX1726" i="13"/>
  <c r="AX1728" i="13"/>
  <c r="AX1730" i="13"/>
  <c r="AX1732" i="13"/>
  <c r="AX1734" i="13"/>
  <c r="AX1736" i="13"/>
  <c r="AX1738" i="13"/>
  <c r="AX1740" i="13"/>
  <c r="AX1742" i="13"/>
  <c r="AX1744" i="13"/>
  <c r="AX1746" i="13"/>
  <c r="AX1748" i="13"/>
  <c r="AX1750" i="13"/>
  <c r="AX1752" i="13"/>
  <c r="AX1754" i="13"/>
  <c r="AX1756" i="13"/>
  <c r="AX1758" i="13"/>
  <c r="AX1760" i="13"/>
  <c r="AX1762" i="13"/>
  <c r="AX1764" i="13"/>
  <c r="AX1766" i="13"/>
  <c r="AX1768" i="13"/>
  <c r="AX1770" i="13"/>
  <c r="AX1772" i="13"/>
  <c r="AX1774" i="13"/>
  <c r="AX1776" i="13"/>
  <c r="AX1778" i="13"/>
  <c r="AX1782" i="13"/>
  <c r="AX1786" i="13"/>
  <c r="AX1789" i="13"/>
  <c r="AX1791" i="13"/>
  <c r="AX1793" i="13"/>
  <c r="AX1795" i="13"/>
  <c r="AX1797" i="13"/>
  <c r="AX1799" i="13"/>
  <c r="AX1801" i="13"/>
  <c r="AX1803" i="13"/>
  <c r="AX1805" i="13"/>
  <c r="AX1807" i="13"/>
  <c r="AX1809" i="13"/>
  <c r="AX1811" i="13"/>
  <c r="AX1813" i="13"/>
  <c r="AX1815" i="13"/>
  <c r="AX1817" i="13"/>
  <c r="AX1819" i="13"/>
  <c r="AX1821" i="13"/>
  <c r="AX1823" i="13"/>
  <c r="AX1825" i="13"/>
  <c r="AX1827" i="13"/>
  <c r="AX1829" i="13"/>
  <c r="AX1831" i="13"/>
  <c r="AX1833" i="13"/>
  <c r="AX1835" i="13"/>
  <c r="AX1837" i="13"/>
  <c r="AX1839" i="13"/>
  <c r="AX1841" i="13"/>
  <c r="AX1843" i="13"/>
  <c r="AX1845" i="13"/>
  <c r="AX1847" i="13"/>
  <c r="AX1849" i="13"/>
  <c r="AX1851" i="13"/>
  <c r="AX1853" i="13"/>
  <c r="AX1855" i="13"/>
  <c r="AX1857" i="13"/>
  <c r="AX1859" i="13"/>
  <c r="AX1861" i="13"/>
  <c r="AX1863" i="13"/>
  <c r="AX1865" i="13"/>
  <c r="AX1867" i="13"/>
  <c r="AX1869" i="13"/>
  <c r="AX1871" i="13"/>
  <c r="AX1873" i="13"/>
  <c r="AX1875" i="13"/>
  <c r="AX1877" i="13"/>
  <c r="AX1879" i="13"/>
  <c r="AX1881" i="13"/>
  <c r="AX1883" i="13"/>
  <c r="AX1885" i="13"/>
  <c r="AX1887" i="13"/>
  <c r="AX1889" i="13"/>
  <c r="AX1891" i="13"/>
  <c r="AX1893" i="13"/>
  <c r="AX1895" i="13"/>
  <c r="AX1897" i="13"/>
  <c r="AX1899" i="13"/>
  <c r="AX1901" i="13"/>
  <c r="AX1903" i="13"/>
  <c r="AX1905" i="13"/>
  <c r="AX1907" i="13"/>
  <c r="AX1909" i="13"/>
  <c r="AX1911" i="13"/>
  <c r="AX1913" i="13"/>
  <c r="AX1915" i="13"/>
  <c r="AX1917" i="13"/>
  <c r="AX1919" i="13"/>
  <c r="AX1921" i="13"/>
  <c r="AX1923" i="13"/>
  <c r="AX1925" i="13"/>
  <c r="AX1927" i="13"/>
  <c r="AX1929" i="13"/>
  <c r="AX1931" i="13"/>
  <c r="AX1933" i="13"/>
  <c r="AX1935" i="13"/>
  <c r="AX1937" i="13"/>
  <c r="AX1939" i="13"/>
  <c r="AX1941" i="13"/>
  <c r="AX1943" i="13"/>
  <c r="AX1945" i="13"/>
  <c r="AX1947" i="13"/>
  <c r="AX1949" i="13"/>
  <c r="AX1951" i="13"/>
  <c r="AX1953" i="13"/>
  <c r="AX1955" i="13"/>
  <c r="AX1957" i="13"/>
  <c r="AX1959" i="13"/>
  <c r="AX1961" i="13"/>
  <c r="AX2034" i="13"/>
  <c r="AX2030" i="13"/>
  <c r="AX2018" i="13"/>
  <c r="AX2014" i="13"/>
  <c r="AX2011" i="13"/>
  <c r="AX2005" i="13"/>
  <c r="AX1993" i="13"/>
  <c r="AX1989" i="13"/>
  <c r="AX1985" i="13"/>
  <c r="AX1964" i="13"/>
  <c r="AX2035" i="13"/>
  <c r="AX2033" i="13"/>
  <c r="AX2031" i="13"/>
  <c r="AX2029" i="13"/>
  <c r="AX2027" i="13"/>
  <c r="AX2026" i="13"/>
  <c r="AX2028" i="13"/>
  <c r="AX2025" i="13"/>
  <c r="AX2023" i="13"/>
  <c r="AX2022" i="13"/>
  <c r="AX2024" i="13"/>
  <c r="AX2021" i="13"/>
  <c r="AX2019" i="13"/>
  <c r="AX2017" i="13"/>
  <c r="AX2015" i="13"/>
  <c r="AX2013" i="13"/>
  <c r="AX2010" i="13"/>
  <c r="AX2012" i="13"/>
  <c r="AX2009" i="13"/>
  <c r="AX2007" i="13"/>
  <c r="AX2006" i="13"/>
  <c r="AX2008" i="13"/>
  <c r="AX1968" i="13"/>
  <c r="AX1970" i="13"/>
  <c r="AX1972" i="13"/>
  <c r="AX1974" i="13"/>
  <c r="AX1976" i="13"/>
  <c r="AX1978" i="13"/>
  <c r="AX1980" i="13"/>
  <c r="AX1984" i="13"/>
  <c r="AX1988" i="13"/>
  <c r="AX1992" i="13"/>
  <c r="AX1996" i="13"/>
  <c r="AX1998" i="13"/>
  <c r="AX2000" i="13"/>
  <c r="AX2002" i="13"/>
  <c r="AX1969" i="13"/>
  <c r="AX1971" i="13"/>
  <c r="AX1973" i="13"/>
  <c r="AX1975" i="13"/>
  <c r="AX1977" i="13"/>
  <c r="AX1979" i="13"/>
  <c r="AX1982" i="13"/>
  <c r="AX1986" i="13"/>
  <c r="AX1990" i="13"/>
  <c r="AX1994" i="13"/>
  <c r="AX1997" i="13"/>
  <c r="AX1999" i="13"/>
  <c r="AX2001" i="13"/>
  <c r="AX2003" i="13"/>
  <c r="AX1966" i="13"/>
  <c r="AX1965" i="13"/>
  <c r="AX1967" i="13"/>
  <c r="AA8" i="15"/>
  <c r="Z17" i="15"/>
  <c r="AA20" i="15"/>
  <c r="AA26" i="15"/>
  <c r="Z48" i="15"/>
  <c r="AA13" i="15"/>
  <c r="Z15" i="15"/>
  <c r="AA78" i="15"/>
  <c r="AA87" i="15"/>
  <c r="Z108" i="15"/>
  <c r="Z195" i="15"/>
  <c r="AA225" i="15"/>
  <c r="Z87" i="15"/>
  <c r="Z103" i="15"/>
  <c r="AA106" i="15"/>
  <c r="AA108" i="15"/>
  <c r="AA120" i="15"/>
  <c r="Z136" i="15"/>
  <c r="Z157" i="15"/>
  <c r="Z167" i="15"/>
  <c r="Z168" i="15"/>
  <c r="Z169" i="15"/>
  <c r="Z225" i="15"/>
  <c r="AA234" i="15"/>
  <c r="Z279" i="15"/>
  <c r="AA283" i="15"/>
  <c r="Z67" i="15"/>
  <c r="AA76" i="15"/>
  <c r="AA85" i="15"/>
  <c r="AA103" i="15"/>
  <c r="Z173" i="15"/>
  <c r="Z198" i="15"/>
  <c r="Z214" i="15"/>
  <c r="AA250" i="15"/>
  <c r="AA255" i="15"/>
  <c r="AA272" i="15"/>
  <c r="AA274" i="15"/>
  <c r="AA279" i="15"/>
  <c r="AA19" i="15"/>
  <c r="Z21" i="15"/>
  <c r="AA23" i="15"/>
  <c r="Z23" i="15"/>
  <c r="Z26" i="15"/>
  <c r="AA162" i="15"/>
  <c r="Z162" i="15"/>
  <c r="Z274" i="15"/>
  <c r="Z10" i="15"/>
  <c r="AA17" i="15"/>
  <c r="Z22" i="15"/>
  <c r="Z253" i="15"/>
  <c r="Z78" i="15"/>
  <c r="AA125" i="15"/>
  <c r="AA132" i="15"/>
  <c r="AA166" i="15"/>
  <c r="Z166" i="15"/>
  <c r="AA267" i="15"/>
  <c r="AA136" i="15"/>
  <c r="Z150" i="15"/>
  <c r="AA160" i="15"/>
  <c r="Z160" i="15"/>
  <c r="AA164" i="15"/>
  <c r="Z164" i="15"/>
  <c r="AA170" i="15"/>
  <c r="Z170" i="15"/>
  <c r="Z277" i="15"/>
  <c r="AB1568" i="13"/>
  <c r="Z1532" i="13"/>
  <c r="AB1538" i="13"/>
  <c r="Z1568" i="13"/>
  <c r="Z1553" i="13"/>
  <c r="Z216" i="9"/>
  <c r="AA216" i="9"/>
  <c r="AX147" i="9"/>
  <c r="AX86" i="9"/>
  <c r="AX90" i="9"/>
  <c r="AX94" i="9"/>
  <c r="AX98" i="9"/>
  <c r="AX99" i="9"/>
  <c r="AX117" i="9"/>
  <c r="AX121" i="9"/>
  <c r="Z208" i="9"/>
  <c r="AX223" i="9"/>
  <c r="AA224" i="9"/>
  <c r="Z224" i="9"/>
  <c r="Z84" i="9"/>
  <c r="AX200" i="9"/>
  <c r="AA200" i="9"/>
  <c r="AA212" i="9"/>
  <c r="AX221" i="9"/>
  <c r="AX227" i="9"/>
  <c r="AX9" i="9"/>
  <c r="AC212" i="9"/>
  <c r="AX212" i="9" s="1"/>
  <c r="AX220" i="9"/>
  <c r="AX224" i="9"/>
  <c r="AX225" i="9"/>
  <c r="AX222" i="9"/>
  <c r="AX226" i="9"/>
  <c r="Z220" i="9"/>
  <c r="AC226" i="9"/>
  <c r="AX215" i="9"/>
  <c r="AA220" i="9"/>
  <c r="AX217" i="9"/>
  <c r="AX218" i="9"/>
  <c r="AX216" i="9"/>
  <c r="AX213" i="9"/>
  <c r="AX214" i="9"/>
  <c r="AC219" i="9"/>
  <c r="AX219" i="9" s="1"/>
  <c r="Z212" i="9"/>
  <c r="AX208" i="9"/>
  <c r="AX211" i="9"/>
  <c r="AX21" i="9"/>
  <c r="AC61" i="9"/>
  <c r="AX77" i="9"/>
  <c r="AX145" i="9"/>
  <c r="AX193" i="9"/>
  <c r="AC42" i="9"/>
  <c r="AB42" i="9" s="1"/>
  <c r="AX93" i="9"/>
  <c r="AX115" i="9"/>
  <c r="Z147" i="9"/>
  <c r="AX92" i="9"/>
  <c r="Z200" i="9"/>
  <c r="AX209" i="9"/>
  <c r="AX6" i="9"/>
  <c r="AX133" i="9"/>
  <c r="Z133" i="9"/>
  <c r="AX5" i="9"/>
  <c r="Z10" i="9"/>
  <c r="AX29" i="9"/>
  <c r="AX31" i="9"/>
  <c r="AX33" i="9"/>
  <c r="AX107" i="9"/>
  <c r="AX109" i="9"/>
  <c r="AX185" i="9"/>
  <c r="AX187" i="9"/>
  <c r="AX191" i="9"/>
  <c r="Z192" i="9"/>
  <c r="AX204" i="9"/>
  <c r="AX206" i="9"/>
  <c r="AA208" i="9"/>
  <c r="AX205" i="9"/>
  <c r="AX207" i="9"/>
  <c r="Z204" i="9"/>
  <c r="AC210" i="9"/>
  <c r="AX210" i="9" s="1"/>
  <c r="AA204" i="9"/>
  <c r="AX201" i="9"/>
  <c r="AX203" i="9"/>
  <c r="AC202" i="9"/>
  <c r="AX202" i="9" s="1"/>
  <c r="AX199" i="9"/>
  <c r="AX120" i="9"/>
  <c r="AX39" i="9"/>
  <c r="AX53" i="9"/>
  <c r="AX61" i="9"/>
  <c r="AX65" i="9"/>
  <c r="AX67" i="9"/>
  <c r="AC69" i="9"/>
  <c r="AX69" i="9" s="1"/>
  <c r="AX73" i="9"/>
  <c r="AX83" i="9"/>
  <c r="AX89" i="9"/>
  <c r="AX91" i="9"/>
  <c r="AX106" i="9"/>
  <c r="AX113" i="9"/>
  <c r="Z113" i="9"/>
  <c r="AX137" i="9"/>
  <c r="AX139" i="9"/>
  <c r="Z139" i="9"/>
  <c r="AC176" i="9"/>
  <c r="AB176" i="9" s="1"/>
  <c r="AX184" i="9"/>
  <c r="AX186" i="9"/>
  <c r="AX88" i="9"/>
  <c r="Z12" i="9"/>
  <c r="AX13" i="9"/>
  <c r="AX34" i="9"/>
  <c r="Z43" i="9"/>
  <c r="AX75" i="9"/>
  <c r="AX79" i="9"/>
  <c r="AX81" i="9"/>
  <c r="AX87" i="9"/>
  <c r="AX119" i="9"/>
  <c r="AX7" i="9"/>
  <c r="AX17" i="9"/>
  <c r="AX19" i="9"/>
  <c r="AX23" i="9"/>
  <c r="AX25" i="9"/>
  <c r="AX27" i="9"/>
  <c r="AX36" i="9"/>
  <c r="AX38" i="9"/>
  <c r="AX40" i="9"/>
  <c r="AX49" i="9"/>
  <c r="AX51" i="9"/>
  <c r="AX55" i="9"/>
  <c r="AX57" i="9"/>
  <c r="AX59" i="9"/>
  <c r="AX78" i="9"/>
  <c r="AX82" i="9"/>
  <c r="AX95" i="9"/>
  <c r="AX101" i="9"/>
  <c r="AX103" i="9"/>
  <c r="AX114" i="9"/>
  <c r="AX118" i="9"/>
  <c r="AX127" i="9"/>
  <c r="Z127" i="9"/>
  <c r="AX129" i="9"/>
  <c r="AX131" i="9"/>
  <c r="AX141" i="9"/>
  <c r="AX142" i="9"/>
  <c r="AX153" i="9"/>
  <c r="AX157" i="9"/>
  <c r="AX159" i="9"/>
  <c r="AX161" i="9"/>
  <c r="AX163" i="9"/>
  <c r="AX165" i="9"/>
  <c r="AX167" i="9"/>
  <c r="AX173" i="9"/>
  <c r="AX175" i="9"/>
  <c r="AX179" i="9"/>
  <c r="AC105" i="9"/>
  <c r="AX105" i="9" s="1"/>
  <c r="Z100" i="9"/>
  <c r="AC181" i="9"/>
  <c r="AB181" i="9" s="1"/>
  <c r="Z181" i="9"/>
  <c r="AX42" i="9"/>
  <c r="AC43" i="9"/>
  <c r="AX43" i="9" s="1"/>
  <c r="AX62" i="9"/>
  <c r="AX66" i="9"/>
  <c r="AX68" i="9"/>
  <c r="AX100" i="9"/>
  <c r="AX104" i="9"/>
  <c r="AX124" i="9"/>
  <c r="AX126" i="9"/>
  <c r="Z150" i="9"/>
  <c r="AC150" i="9"/>
  <c r="AB150" i="9" s="1"/>
  <c r="AX152" i="9"/>
  <c r="AX164" i="9"/>
  <c r="AX174" i="9"/>
  <c r="AX192" i="9"/>
  <c r="AX14" i="9"/>
  <c r="AX16" i="9"/>
  <c r="AX74" i="9"/>
  <c r="AX76" i="9"/>
  <c r="AX80" i="9"/>
  <c r="AX128" i="9"/>
  <c r="Z129" i="9"/>
  <c r="AX8" i="9"/>
  <c r="AX10" i="9"/>
  <c r="AX12" i="9"/>
  <c r="AX22" i="9"/>
  <c r="AX24" i="9"/>
  <c r="AX26" i="9"/>
  <c r="AX28" i="9"/>
  <c r="AB28" i="9"/>
  <c r="AX30" i="9"/>
  <c r="Z35" i="9"/>
  <c r="Z40" i="9"/>
  <c r="AX44" i="9"/>
  <c r="AX46" i="9"/>
  <c r="AX48" i="9"/>
  <c r="AX50" i="9"/>
  <c r="AX52" i="9"/>
  <c r="AX54" i="9"/>
  <c r="AX58" i="9"/>
  <c r="Z82" i="9"/>
  <c r="AX84" i="9"/>
  <c r="Z97" i="9"/>
  <c r="AX110" i="9"/>
  <c r="AC112" i="9"/>
  <c r="AB112" i="9" s="1"/>
  <c r="Z112" i="9"/>
  <c r="AC125" i="9"/>
  <c r="AB125" i="9" s="1"/>
  <c r="Z125" i="9"/>
  <c r="Z136" i="9"/>
  <c r="AC136" i="9"/>
  <c r="AB136" i="9" s="1"/>
  <c r="Z196" i="9"/>
  <c r="AC196" i="9"/>
  <c r="AX196" i="9" s="1"/>
  <c r="AA196" i="9"/>
  <c r="AX197" i="9"/>
  <c r="AX198" i="9"/>
  <c r="Z45" i="9"/>
  <c r="Z25" i="9"/>
  <c r="Z49" i="9"/>
  <c r="Z58" i="9"/>
  <c r="Z17" i="9"/>
  <c r="AC35" i="9"/>
  <c r="AB35" i="9" s="1"/>
  <c r="AC45" i="9"/>
  <c r="AB45" i="9" s="1"/>
  <c r="Z64" i="9"/>
  <c r="Z103" i="9"/>
  <c r="Z193" i="9"/>
  <c r="AC102" i="9"/>
  <c r="AX102" i="9" s="1"/>
  <c r="Z115" i="9"/>
  <c r="Z137" i="9"/>
  <c r="AC138" i="9"/>
  <c r="AB138" i="9" s="1"/>
  <c r="Z165" i="9"/>
  <c r="AC170" i="9"/>
  <c r="AB170" i="9" s="1"/>
  <c r="Z179" i="9"/>
  <c r="AC190" i="9"/>
  <c r="AB190" i="9" s="1"/>
  <c r="Z22" i="9"/>
  <c r="Z23" i="9"/>
  <c r="Z24" i="9"/>
  <c r="Z26" i="9"/>
  <c r="Z27" i="9"/>
  <c r="Z28" i="9"/>
  <c r="Z68" i="9"/>
  <c r="Z51" i="9"/>
  <c r="Z75" i="9"/>
  <c r="AB88" i="9"/>
  <c r="AC63" i="9"/>
  <c r="AX63" i="9" s="1"/>
  <c r="Z63" i="9"/>
  <c r="Z85" i="9"/>
  <c r="AC85" i="9"/>
  <c r="AB82" i="9" s="1"/>
  <c r="AC123" i="9"/>
  <c r="AB123" i="9" s="1"/>
  <c r="Z123" i="9"/>
  <c r="Z144" i="9"/>
  <c r="AC144" i="9"/>
  <c r="AB144" i="9" s="1"/>
  <c r="Z156" i="9"/>
  <c r="AC156" i="9"/>
  <c r="AB156" i="9" s="1"/>
  <c r="AC171" i="9"/>
  <c r="AB171" i="9" s="1"/>
  <c r="Z171" i="9"/>
  <c r="AC11" i="9"/>
  <c r="AX11" i="9" s="1"/>
  <c r="AB12" i="9"/>
  <c r="AC15" i="9"/>
  <c r="AB15" i="9" s="1"/>
  <c r="Z15" i="9"/>
  <c r="AC18" i="9"/>
  <c r="AB17" i="9" s="1"/>
  <c r="AC41" i="9"/>
  <c r="AX41" i="9" s="1"/>
  <c r="AC47" i="9"/>
  <c r="AB47" i="9" s="1"/>
  <c r="Z47" i="9"/>
  <c r="Z50" i="9"/>
  <c r="AC71" i="9"/>
  <c r="AX71" i="9" s="1"/>
  <c r="Z71" i="9"/>
  <c r="Z74" i="9"/>
  <c r="AB77" i="9"/>
  <c r="Z117" i="9"/>
  <c r="AC122" i="9"/>
  <c r="AB122" i="9" s="1"/>
  <c r="Z122" i="9"/>
  <c r="Z126" i="9"/>
  <c r="Z158" i="9"/>
  <c r="AC158" i="9"/>
  <c r="AB158" i="9" s="1"/>
  <c r="Z159" i="9"/>
  <c r="AC177" i="9"/>
  <c r="AB177" i="9" s="1"/>
  <c r="Z177" i="9"/>
  <c r="AA4" i="9"/>
  <c r="AC4" i="9"/>
  <c r="AX4" i="9" s="1"/>
  <c r="Z4" i="9"/>
  <c r="AC37" i="9"/>
  <c r="Z37" i="9"/>
  <c r="AC116" i="9"/>
  <c r="AB116" i="9" s="1"/>
  <c r="Z116" i="9"/>
  <c r="AC143" i="9"/>
  <c r="AB143" i="9" s="1"/>
  <c r="Z143" i="9"/>
  <c r="AC151" i="9"/>
  <c r="AB151" i="9" s="1"/>
  <c r="Z151" i="9"/>
  <c r="Z172" i="9"/>
  <c r="AC172" i="9"/>
  <c r="AB172" i="9" s="1"/>
  <c r="Z30" i="9"/>
  <c r="AC32" i="9"/>
  <c r="AB30" i="9" s="1"/>
  <c r="Z39" i="9"/>
  <c r="AB51" i="9"/>
  <c r="AC56" i="9"/>
  <c r="AX56" i="9" s="1"/>
  <c r="Z56" i="9"/>
  <c r="AC64" i="9"/>
  <c r="AX64" i="9" s="1"/>
  <c r="AC70" i="9"/>
  <c r="AX70" i="9" s="1"/>
  <c r="Z70" i="9"/>
  <c r="Z72" i="9"/>
  <c r="AC72" i="9"/>
  <c r="AX72" i="9" s="1"/>
  <c r="Z86" i="9"/>
  <c r="AC97" i="9"/>
  <c r="Z101" i="9"/>
  <c r="AC111" i="9"/>
  <c r="AB111" i="9" s="1"/>
  <c r="AB118" i="9"/>
  <c r="Z121" i="9"/>
  <c r="Z145" i="9"/>
  <c r="Z157" i="9"/>
  <c r="Z178" i="9"/>
  <c r="AC178" i="9"/>
  <c r="AB178" i="9" s="1"/>
  <c r="Z107" i="9"/>
  <c r="AB173" i="9"/>
  <c r="AB53" i="9"/>
  <c r="AB99" i="9"/>
  <c r="AA10" i="9"/>
  <c r="AA19" i="9"/>
  <c r="Z19" i="9"/>
  <c r="AC20" i="9"/>
  <c r="AB19" i="9" s="1"/>
  <c r="Z168" i="9"/>
  <c r="AC168" i="9"/>
  <c r="AB168" i="9" s="1"/>
  <c r="Z180" i="9"/>
  <c r="AC180" i="9"/>
  <c r="AB180" i="9" s="1"/>
  <c r="Z188" i="9"/>
  <c r="AC188" i="9"/>
  <c r="AB188" i="9" s="1"/>
  <c r="AC60" i="9"/>
  <c r="Z62" i="9"/>
  <c r="Z66" i="9"/>
  <c r="Z77" i="9"/>
  <c r="AC96" i="9"/>
  <c r="AB96" i="9" s="1"/>
  <c r="Z110" i="9"/>
  <c r="Z118" i="9"/>
  <c r="Z128" i="9"/>
  <c r="AC130" i="9"/>
  <c r="AB129" i="9" s="1"/>
  <c r="Z134" i="9"/>
  <c r="AC134" i="9"/>
  <c r="AB134" i="9" s="1"/>
  <c r="Z140" i="9"/>
  <c r="AC140" i="9"/>
  <c r="AB140" i="9" s="1"/>
  <c r="Z148" i="9"/>
  <c r="AC148" i="9"/>
  <c r="AB148" i="9" s="1"/>
  <c r="AC155" i="9"/>
  <c r="AB155" i="9" s="1"/>
  <c r="Z155" i="9"/>
  <c r="Z166" i="9"/>
  <c r="AC166" i="9"/>
  <c r="AB166" i="9" s="1"/>
  <c r="Z167" i="9"/>
  <c r="Z173" i="9"/>
  <c r="AC183" i="9"/>
  <c r="AB183" i="9" s="1"/>
  <c r="Z183" i="9"/>
  <c r="AB184" i="9"/>
  <c r="Z187" i="9"/>
  <c r="Z132" i="9"/>
  <c r="AC132" i="9"/>
  <c r="AB132" i="9" s="1"/>
  <c r="Z146" i="9"/>
  <c r="AC146" i="9"/>
  <c r="AB146" i="9" s="1"/>
  <c r="Z162" i="9"/>
  <c r="AC162" i="9"/>
  <c r="AB162" i="9" s="1"/>
  <c r="AC169" i="9"/>
  <c r="AX169" i="9" s="1"/>
  <c r="Z169" i="9"/>
  <c r="AC189" i="9"/>
  <c r="AX189" i="9" s="1"/>
  <c r="Z189" i="9"/>
  <c r="Z88" i="9"/>
  <c r="Z105" i="9"/>
  <c r="Z106" i="9"/>
  <c r="AC108" i="9"/>
  <c r="AB107" i="9" s="1"/>
  <c r="Z114" i="9"/>
  <c r="Z124" i="9"/>
  <c r="AC135" i="9"/>
  <c r="AB135" i="9" s="1"/>
  <c r="Z135" i="9"/>
  <c r="AC149" i="9"/>
  <c r="Z149" i="9"/>
  <c r="Z154" i="9"/>
  <c r="AC154" i="9"/>
  <c r="AB154" i="9" s="1"/>
  <c r="Z160" i="9"/>
  <c r="AC160" i="9"/>
  <c r="AB160" i="9" s="1"/>
  <c r="Z161" i="9"/>
  <c r="Z182" i="9"/>
  <c r="AC182" i="9"/>
  <c r="AB182" i="9" s="1"/>
  <c r="Z184" i="9"/>
  <c r="I39" i="1"/>
  <c r="T33" i="1"/>
  <c r="T34" i="1"/>
  <c r="AQ37" i="1"/>
  <c r="AP37" i="1" s="1"/>
  <c r="AO47" i="1"/>
  <c r="I38" i="1"/>
  <c r="J38" i="1" s="1"/>
  <c r="J31" i="1"/>
  <c r="Z38" i="1"/>
  <c r="T30" i="1"/>
  <c r="AT30" i="1" s="1"/>
  <c r="J37" i="1"/>
  <c r="T39" i="1"/>
  <c r="AO55" i="1"/>
  <c r="AO50" i="1"/>
  <c r="D38" i="1"/>
  <c r="E38" i="1"/>
  <c r="AQ33" i="1"/>
  <c r="AP33" i="1" s="1"/>
  <c r="AT33" i="1" s="1"/>
  <c r="E39" i="1"/>
  <c r="D39" i="1"/>
  <c r="AQ46" i="1"/>
  <c r="AP46" i="1" s="1"/>
  <c r="AQ30" i="1"/>
  <c r="AP30" i="1" s="1"/>
  <c r="AO32" i="1"/>
  <c r="AT32" i="1" s="1"/>
  <c r="AQ34" i="1"/>
  <c r="AP34" i="1" s="1"/>
  <c r="AT34" i="1" s="1"/>
  <c r="AO36" i="1"/>
  <c r="AT36" i="1" s="1"/>
  <c r="J39" i="1"/>
  <c r="AO40" i="1"/>
  <c r="AQ41" i="1"/>
  <c r="AP41" i="1" s="1"/>
  <c r="AQ44" i="1"/>
  <c r="AP44" i="1" s="1"/>
  <c r="AQ52" i="1"/>
  <c r="AP52" i="1" s="1"/>
  <c r="AQ51" i="1"/>
  <c r="AP51" i="1" s="1"/>
  <c r="AQ54" i="1"/>
  <c r="AP54" i="1" s="1"/>
  <c r="AQ31" i="1"/>
  <c r="AP31" i="1" s="1"/>
  <c r="AQ35" i="1"/>
  <c r="AP35" i="1" s="1"/>
  <c r="AT35" i="1" s="1"/>
  <c r="AQ42" i="1"/>
  <c r="AP42" i="1" s="1"/>
  <c r="AO43" i="1"/>
  <c r="AQ45" i="1"/>
  <c r="AP45" i="1" s="1"/>
  <c r="AQ53" i="1"/>
  <c r="AP53" i="1" s="1"/>
  <c r="AQ27" i="1"/>
  <c r="AP27" i="1" s="1"/>
  <c r="AQ28" i="1"/>
  <c r="AP28" i="1" s="1"/>
  <c r="AQ24" i="1"/>
  <c r="AP24" i="1" s="1"/>
  <c r="AO20" i="1"/>
  <c r="AQ23" i="1"/>
  <c r="AP23" i="1" s="1"/>
  <c r="AQ19" i="1"/>
  <c r="AP19" i="1" s="1"/>
  <c r="AQ17" i="1"/>
  <c r="AP17" i="1" s="1"/>
  <c r="AQ13" i="1"/>
  <c r="AP13" i="1" s="1"/>
  <c r="X16" i="1"/>
  <c r="E16" i="1"/>
  <c r="D16" i="1"/>
  <c r="E15" i="1"/>
  <c r="D15" i="1"/>
  <c r="D14" i="1"/>
  <c r="X14" i="1"/>
  <c r="E14" i="1"/>
  <c r="X4" i="1"/>
  <c r="X5" i="1"/>
  <c r="X6" i="1"/>
  <c r="X7" i="1"/>
  <c r="X8" i="1"/>
  <c r="X9" i="1"/>
  <c r="X10" i="1"/>
  <c r="X11" i="1"/>
  <c r="X12" i="1"/>
  <c r="X13" i="1"/>
  <c r="X3" i="1"/>
  <c r="B11" i="1"/>
  <c r="J10" i="1"/>
  <c r="T10" i="1"/>
  <c r="E10" i="1"/>
  <c r="D10" i="1"/>
  <c r="J9" i="1"/>
  <c r="T9" i="1"/>
  <c r="E9" i="1"/>
  <c r="D9" i="1"/>
  <c r="D7" i="1"/>
  <c r="D8" i="1"/>
  <c r="T8" i="1"/>
  <c r="J8" i="1"/>
  <c r="E8" i="1"/>
  <c r="T7" i="1"/>
  <c r="J7" i="1"/>
  <c r="E7" i="1"/>
  <c r="AX171" i="9" l="1"/>
  <c r="AB97" i="9"/>
  <c r="AX183" i="9"/>
  <c r="AX180" i="9"/>
  <c r="AX45" i="9"/>
  <c r="AX155" i="9"/>
  <c r="AB72" i="9"/>
  <c r="AX116" i="9"/>
  <c r="AX162" i="9"/>
  <c r="AX15" i="9"/>
  <c r="AX123" i="9"/>
  <c r="AX132" i="9"/>
  <c r="AB56" i="9"/>
  <c r="AX188" i="9"/>
  <c r="AX176" i="9"/>
  <c r="AX154" i="9"/>
  <c r="AX150" i="9"/>
  <c r="AX181" i="9"/>
  <c r="AX143" i="9"/>
  <c r="AB149" i="9"/>
  <c r="AX149" i="9"/>
  <c r="AX130" i="9"/>
  <c r="AX18" i="9"/>
  <c r="AX166" i="9"/>
  <c r="AX158" i="9"/>
  <c r="AX47" i="9"/>
  <c r="AX85" i="9"/>
  <c r="AB40" i="9"/>
  <c r="AX136" i="9"/>
  <c r="AX108" i="9"/>
  <c r="AX60" i="9"/>
  <c r="AX190" i="9"/>
  <c r="AX178" i="9"/>
  <c r="AX146" i="9"/>
  <c r="AX172" i="9"/>
  <c r="AX156" i="9"/>
  <c r="AX177" i="9"/>
  <c r="AX151" i="9"/>
  <c r="AX135" i="9"/>
  <c r="AX138" i="9"/>
  <c r="AX134" i="9"/>
  <c r="AX170" i="9"/>
  <c r="AX122" i="9"/>
  <c r="AX144" i="9"/>
  <c r="AX96" i="9"/>
  <c r="AX125" i="9"/>
  <c r="AB37" i="9"/>
  <c r="AX37" i="9"/>
  <c r="AB43" i="9"/>
  <c r="AX112" i="9"/>
  <c r="AX182" i="9"/>
  <c r="AX20" i="9"/>
  <c r="AX168" i="9"/>
  <c r="AX160" i="9"/>
  <c r="AX148" i="9"/>
  <c r="AX140" i="9"/>
  <c r="AX32" i="9"/>
  <c r="AX97" i="9"/>
  <c r="AX35" i="9"/>
  <c r="AX111" i="9"/>
  <c r="AB64" i="9"/>
  <c r="AB169" i="9"/>
  <c r="AB189" i="9"/>
  <c r="AT31" i="1"/>
  <c r="AT39" i="1"/>
  <c r="AQ38" i="1"/>
  <c r="AP38" i="1" s="1"/>
  <c r="T38" i="1"/>
  <c r="D11" i="1"/>
  <c r="AO11" i="1" s="1"/>
  <c r="I11" i="1"/>
  <c r="T11" i="1" s="1"/>
  <c r="Z11" i="1"/>
  <c r="AO38" i="1"/>
  <c r="T40" i="1"/>
  <c r="J40" i="1"/>
  <c r="AQ39" i="1"/>
  <c r="AP39" i="1" s="1"/>
  <c r="AO39" i="1"/>
  <c r="AO15" i="1"/>
  <c r="AQ15" i="1"/>
  <c r="AP15" i="1" s="1"/>
  <c r="AQ16" i="1"/>
  <c r="AP16" i="1" s="1"/>
  <c r="AO16" i="1"/>
  <c r="AQ14" i="1"/>
  <c r="AP14" i="1" s="1"/>
  <c r="AO14" i="1"/>
  <c r="AQ7" i="1"/>
  <c r="AP7" i="1" s="1"/>
  <c r="AO7" i="1"/>
  <c r="AO9" i="1"/>
  <c r="AQ9" i="1"/>
  <c r="AP9" i="1" s="1"/>
  <c r="AQ10" i="1"/>
  <c r="AP10" i="1" s="1"/>
  <c r="AO10" i="1"/>
  <c r="AQ11" i="1"/>
  <c r="AP11" i="1" s="1"/>
  <c r="AO8" i="1"/>
  <c r="AQ8" i="1"/>
  <c r="AP8" i="1" s="1"/>
  <c r="B12" i="1"/>
  <c r="E11" i="1"/>
  <c r="D4" i="1"/>
  <c r="D5" i="1"/>
  <c r="D6" i="1"/>
  <c r="T6" i="1"/>
  <c r="J6" i="1"/>
  <c r="E6" i="1"/>
  <c r="T5" i="1"/>
  <c r="J5" i="1"/>
  <c r="E5" i="1"/>
  <c r="D3" i="1"/>
  <c r="T4" i="1"/>
  <c r="J4" i="1"/>
  <c r="E4" i="1"/>
  <c r="T3" i="1"/>
  <c r="J3" i="1"/>
  <c r="E3" i="1"/>
  <c r="AT40" i="1" l="1"/>
  <c r="AT38" i="1"/>
  <c r="E12" i="1"/>
  <c r="I12" i="1"/>
  <c r="J12" i="1" s="1"/>
  <c r="Z12" i="1"/>
  <c r="J11" i="1"/>
  <c r="J41" i="1"/>
  <c r="T41" i="1"/>
  <c r="AO3" i="1"/>
  <c r="AQ3" i="1"/>
  <c r="AP3" i="1" s="1"/>
  <c r="AO5" i="1"/>
  <c r="AQ5" i="1"/>
  <c r="AP5" i="1" s="1"/>
  <c r="AO4" i="1"/>
  <c r="AQ4" i="1"/>
  <c r="AP4" i="1" s="1"/>
  <c r="AQ6" i="1"/>
  <c r="AP6" i="1" s="1"/>
  <c r="AO6" i="1"/>
  <c r="D12" i="1"/>
  <c r="AT41" i="1" l="1"/>
  <c r="T12" i="1"/>
  <c r="T42" i="1"/>
  <c r="J42" i="1"/>
  <c r="AT42" i="1" s="1"/>
  <c r="AO12" i="1"/>
  <c r="AQ12" i="1"/>
  <c r="AP12" i="1" s="1"/>
  <c r="J13" i="1"/>
  <c r="T13" i="1"/>
  <c r="J43" i="1" l="1"/>
  <c r="AT43" i="1" s="1"/>
  <c r="T43" i="1"/>
  <c r="T14" i="1"/>
  <c r="J14" i="1"/>
  <c r="T44" i="1" l="1"/>
  <c r="J44" i="1"/>
  <c r="J15" i="1"/>
  <c r="T15" i="1"/>
  <c r="AT44" i="1" l="1"/>
  <c r="T45" i="1"/>
  <c r="J45" i="1"/>
  <c r="J16" i="1"/>
  <c r="T16" i="1"/>
  <c r="AT45" i="1" l="1"/>
  <c r="J46" i="1"/>
  <c r="T46" i="1"/>
  <c r="J17" i="1"/>
  <c r="T17" i="1"/>
  <c r="AT46" i="1" l="1"/>
  <c r="T47" i="1"/>
  <c r="J47" i="1"/>
  <c r="AT47" i="1" s="1"/>
  <c r="J18" i="1"/>
  <c r="T18" i="1"/>
  <c r="J48" i="1" l="1"/>
  <c r="AT48" i="1" s="1"/>
  <c r="T48" i="1"/>
  <c r="T20" i="1"/>
  <c r="J20" i="1"/>
  <c r="T19" i="1"/>
  <c r="J19" i="1"/>
  <c r="T49" i="1" l="1"/>
  <c r="J49" i="1"/>
  <c r="AT49" i="1" s="1"/>
  <c r="J21" i="1"/>
  <c r="T21" i="1"/>
  <c r="T50" i="1" l="1"/>
  <c r="J50" i="1"/>
  <c r="T22" i="1"/>
  <c r="J22" i="1"/>
  <c r="AT50" i="1" l="1"/>
  <c r="J51" i="1"/>
  <c r="T51" i="1"/>
  <c r="J23" i="1"/>
  <c r="T23" i="1"/>
  <c r="AT51" i="1" l="1"/>
  <c r="T52" i="1"/>
  <c r="J52" i="1"/>
  <c r="AT52" i="1" s="1"/>
  <c r="T25" i="1"/>
  <c r="J25" i="1"/>
  <c r="T24" i="1"/>
  <c r="J24" i="1"/>
  <c r="T53" i="1" l="1"/>
  <c r="J53" i="1"/>
  <c r="AT53" i="1" s="1"/>
  <c r="T26" i="1"/>
  <c r="J26" i="1"/>
  <c r="J54" i="1" l="1"/>
  <c r="T54" i="1"/>
  <c r="J27" i="1"/>
  <c r="T27" i="1"/>
  <c r="AT54" i="1" l="1"/>
  <c r="T55" i="1"/>
  <c r="J55" i="1"/>
  <c r="T28" i="1"/>
  <c r="J28" i="1"/>
</calcChain>
</file>

<file path=xl/sharedStrings.xml><?xml version="1.0" encoding="utf-8"?>
<sst xmlns="http://schemas.openxmlformats.org/spreadsheetml/2006/main" count="49767" uniqueCount="1715">
  <si>
    <t>#</t>
  </si>
  <si>
    <t>id</t>
  </si>
  <si>
    <t>contract</t>
  </si>
  <si>
    <t>dt_from</t>
  </si>
  <si>
    <t>dt_till</t>
  </si>
  <si>
    <t>comm</t>
  </si>
  <si>
    <t>invoice_id</t>
  </si>
  <si>
    <t>invoice_eid</t>
  </si>
  <si>
    <t>type</t>
  </si>
  <si>
    <t>serv</t>
  </si>
  <si>
    <t>curr</t>
  </si>
  <si>
    <t>nds</t>
  </si>
  <si>
    <t>nds_pct</t>
  </si>
  <si>
    <t>invoice_dt</t>
  </si>
  <si>
    <t>i_payment_dt</t>
  </si>
  <si>
    <t>first_act_dt</t>
  </si>
  <si>
    <t>act_id</t>
  </si>
  <si>
    <t>hddn</t>
  </si>
  <si>
    <t>act_dt</t>
  </si>
  <si>
    <t>a_sum</t>
  </si>
  <si>
    <t>a_nds</t>
  </si>
  <si>
    <t>a_nsp</t>
  </si>
  <si>
    <t>client</t>
  </si>
  <si>
    <t>&lt;70%</t>
  </si>
  <si>
    <t>КВ</t>
  </si>
  <si>
    <t>КВ_pay</t>
  </si>
  <si>
    <t>comiss_date</t>
  </si>
  <si>
    <t>lc</t>
  </si>
  <si>
    <t>is_loyal</t>
  </si>
  <si>
    <t>cfo</t>
  </si>
  <si>
    <t>reg</t>
  </si>
  <si>
    <t>turn</t>
  </si>
  <si>
    <t>coll_start_dt</t>
  </si>
  <si>
    <t>coll_todate</t>
  </si>
  <si>
    <t>Comment</t>
  </si>
  <si>
    <t>delete from xxxx_new_comm_contract_basic; delete from xxxx_oebs_cash_payment_test; delete from xxxx_client_discount_m;delete from xxxx_contract_signed_attr;delete from xxxx_loyal_clients_contr_attr;</t>
  </si>
  <si>
    <t>2014-03-01</t>
  </si>
  <si>
    <t>2015-03-01</t>
  </si>
  <si>
    <t>RUR</t>
  </si>
  <si>
    <t>2014-03-05</t>
  </si>
  <si>
    <t>2014-03-06</t>
  </si>
  <si>
    <t>2014-03-07</t>
  </si>
  <si>
    <t>yes</t>
  </si>
  <si>
    <t>null</t>
  </si>
  <si>
    <t>c1</t>
  </si>
  <si>
    <t xml:space="preserve">Первый тест: </t>
  </si>
  <si>
    <t>pb_type</t>
  </si>
  <si>
    <t>date'2014-04-30'</t>
  </si>
  <si>
    <t>10001/13</t>
  </si>
  <si>
    <t>10002/13</t>
  </si>
  <si>
    <t>10003/13</t>
  </si>
  <si>
    <t>по актам</t>
  </si>
  <si>
    <t>по деньгам</t>
  </si>
  <si>
    <t>в разных периодах</t>
  </si>
  <si>
    <t>2014-07-29</t>
  </si>
  <si>
    <t>2014-07-27</t>
  </si>
  <si>
    <t>RUB, без NDS</t>
  </si>
  <si>
    <t>RUB, NDS&lt;&gt;18</t>
  </si>
  <si>
    <t>USD, NDS</t>
  </si>
  <si>
    <t>USD</t>
  </si>
  <si>
    <t>законч. договор</t>
  </si>
  <si>
    <t>RUB+USD</t>
  </si>
  <si>
    <t>10008/13</t>
  </si>
  <si>
    <t>RUB</t>
  </si>
  <si>
    <t>разн. Ндс</t>
  </si>
  <si>
    <t>акт и оплата в разных мес</t>
  </si>
  <si>
    <t>endbuyer_id</t>
  </si>
  <si>
    <t>endbuyer_inn</t>
  </si>
  <si>
    <t>agency_inn</t>
  </si>
  <si>
    <t>оплаты и акты до</t>
  </si>
  <si>
    <t>100012/13</t>
  </si>
  <si>
    <t>отсутствие байера не влияет на расчет</t>
  </si>
  <si>
    <t>рав-во инн не проверяется, входит в расчет</t>
  </si>
  <si>
    <t>100013/13</t>
  </si>
  <si>
    <t>оплаты и акты</t>
  </si>
  <si>
    <t>после 2015</t>
  </si>
  <si>
    <t>ничего не расчитает</t>
  </si>
  <si>
    <t>100016/13</t>
  </si>
  <si>
    <t>100017/13</t>
  </si>
  <si>
    <t>посчитается акт за 2014 и все оплаты за 2015 и 2014</t>
  </si>
  <si>
    <t>есть акт до 2015</t>
  </si>
  <si>
    <t>65,6</t>
  </si>
  <si>
    <t>16,4</t>
  </si>
  <si>
    <t>1694,915254237288135593220338983050847458</t>
  </si>
  <si>
    <t>135,593220338983050847457627118644067797</t>
  </si>
  <si>
    <t>33,89830508474576271186440677966101694916</t>
  </si>
  <si>
    <t>1355,932203389830508474576271186440677966</t>
  </si>
  <si>
    <t>108,474576271186440677966101694915254237</t>
  </si>
  <si>
    <t>27,11864406779661016949152542372881355932</t>
  </si>
  <si>
    <t>2033,89830508474576271186440677966101695</t>
  </si>
  <si>
    <t>162,711864406779661016949152542372881356</t>
  </si>
  <si>
    <t>40,677966101694915254237288135593220339</t>
  </si>
  <si>
    <t>10004/13</t>
  </si>
  <si>
    <t>131,2</t>
  </si>
  <si>
    <t>32,8</t>
  </si>
  <si>
    <t>3389,830508474576271186440677966101694916</t>
  </si>
  <si>
    <t>271,186440677966101694915254237288135593</t>
  </si>
  <si>
    <t>67,79661016949152542372881355932203389832</t>
  </si>
  <si>
    <t>10005/13</t>
  </si>
  <si>
    <t>10006/13</t>
  </si>
  <si>
    <t>10007/13</t>
  </si>
  <si>
    <t>666,666666666666666666666666666666666667</t>
  </si>
  <si>
    <t>53,33333333333333333333333333333333333336</t>
  </si>
  <si>
    <t>13,33333333333333333333333333333333333334</t>
  </si>
  <si>
    <t>1333,333333333333333333333333333333333334</t>
  </si>
  <si>
    <t>106,666666666666666666666666666666666667</t>
  </si>
  <si>
    <t>26,66666666666666666666666666666666666668</t>
  </si>
  <si>
    <t>100010/13</t>
  </si>
  <si>
    <t>3333,333333333333333333333333333333333334</t>
  </si>
  <si>
    <t>266,666666666666666666666666666666666667</t>
  </si>
  <si>
    <t>66,66666666666666666666666666666666666668</t>
  </si>
  <si>
    <t>100011/13</t>
  </si>
  <si>
    <t>1666,666666666666666666666666666666666667</t>
  </si>
  <si>
    <t>133,333333333333333333333333333333333333</t>
  </si>
  <si>
    <t>33,33333333333333333333333333333333333334</t>
  </si>
  <si>
    <t>100018/13</t>
  </si>
  <si>
    <t>100019/13</t>
  </si>
  <si>
    <t>100020/13</t>
  </si>
  <si>
    <t>100021/13</t>
  </si>
  <si>
    <t>100022/13</t>
  </si>
  <si>
    <t>100023/13</t>
  </si>
  <si>
    <t>100024/13</t>
  </si>
  <si>
    <t>100025/13</t>
  </si>
  <si>
    <t>100026/13</t>
  </si>
  <si>
    <t>100027/13</t>
  </si>
  <si>
    <t>100028/13</t>
  </si>
  <si>
    <t>100029/13</t>
  </si>
  <si>
    <t>100032/13</t>
  </si>
  <si>
    <t>100033/13</t>
  </si>
  <si>
    <t>flag</t>
  </si>
  <si>
    <t>currency</t>
  </si>
  <si>
    <t>reward_type</t>
  </si>
  <si>
    <t>discount_type</t>
  </si>
  <si>
    <t>turnover_to_charge</t>
  </si>
  <si>
    <t>reward_to_charge</t>
  </si>
  <si>
    <t>delkredere_to_charge</t>
  </si>
  <si>
    <t>dkv_to_charge</t>
  </si>
  <si>
    <t>turnover_to_pay_w_nds</t>
  </si>
  <si>
    <t>turnover_to_pay</t>
  </si>
  <si>
    <t>reward_to_pay</t>
  </si>
  <si>
    <t>delkredere_to_pay</t>
  </si>
  <si>
    <t>dkv_to_pay</t>
  </si>
  <si>
    <t>2015-02-07 00:00:00</t>
  </si>
  <si>
    <t>2015-01-27 00:00:00</t>
  </si>
  <si>
    <t>2015-01-01 00:00:00</t>
  </si>
  <si>
    <t>2015-01-07 23:59:59</t>
  </si>
  <si>
    <t>2015-01-27 23:59:59</t>
  </si>
  <si>
    <t>2015-02-28 23:59:59</t>
  </si>
  <si>
    <t>date'2015-02-28'</t>
  </si>
  <si>
    <t>date'2015-01-31'</t>
  </si>
  <si>
    <t>date'2015-01-30'</t>
  </si>
  <si>
    <t>date'2015-01-27'</t>
  </si>
  <si>
    <t>date'2015-01-07'</t>
  </si>
  <si>
    <t>date'2014-01-31'</t>
  </si>
  <si>
    <t>2014-12-07 23:59:59</t>
  </si>
  <si>
    <t>date'2014-12-31'</t>
  </si>
  <si>
    <t>100014/13</t>
  </si>
  <si>
    <t>100015/13</t>
  </si>
  <si>
    <t>100030/13</t>
  </si>
  <si>
    <t>100031/13</t>
  </si>
  <si>
    <t>с вычетом</t>
  </si>
  <si>
    <t>без вычета</t>
  </si>
  <si>
    <t>'31.01.2015 23:59:59'</t>
  </si>
  <si>
    <t>'28.02.2015 23:59:59'</t>
  </si>
  <si>
    <t>'31.12.2014 23:59:59'</t>
  </si>
  <si>
    <t>'01.01.2015 0:00:00'</t>
  </si>
  <si>
    <t>'01.02.2015 0:00:00'</t>
  </si>
  <si>
    <t>'01.12.2014 0:00:00'</t>
  </si>
  <si>
    <t>0,000000000000050847457627118644067797</t>
  </si>
  <si>
    <t>0,00000000000006271186440677966101694916</t>
  </si>
  <si>
    <t>0,000000000000101694915254237288135593</t>
  </si>
  <si>
    <t>0,00000000000002542372881355932203389832</t>
  </si>
  <si>
    <t>0,000000000001101694915254237288135593</t>
  </si>
  <si>
    <t>0,00000000000003333333333333333333333336</t>
  </si>
  <si>
    <t>0,00000000000003333333333333333333333334</t>
  </si>
  <si>
    <t>0,000000000000666666666666666666666667</t>
  </si>
  <si>
    <t>0,00000000000006666666666666666666666668</t>
  </si>
  <si>
    <t>0,000000000000440677966101694915254237</t>
  </si>
  <si>
    <t>0,00000000000001016949152542372881355932</t>
  </si>
  <si>
    <t>0,000000000000333333333333333333333333</t>
  </si>
  <si>
    <t>EUR</t>
  </si>
  <si>
    <t>post</t>
  </si>
  <si>
    <t>no</t>
  </si>
  <si>
    <t>type = 10</t>
  </si>
  <si>
    <t>comiss</t>
  </si>
  <si>
    <t>comm_payback</t>
  </si>
  <si>
    <t>disc</t>
  </si>
  <si>
    <t>disc_dt</t>
  </si>
  <si>
    <t>enbduyer_id</t>
  </si>
  <si>
    <t>2013-03-01</t>
  </si>
  <si>
    <t>8</t>
  </si>
  <si>
    <t>должна быть КВ и Del_КВ</t>
  </si>
  <si>
    <t>Счета по другому типу договора</t>
  </si>
  <si>
    <t>Акты во всех месяцах</t>
  </si>
  <si>
    <t>5: 2542 / 152.52 / 50.84</t>
  </si>
  <si>
    <t>5: 1558 / 93.48 / 31.16</t>
  </si>
  <si>
    <t>5: 1312 / 78.72 / 26.24</t>
  </si>
  <si>
    <t>5: 820 / 49.2 / 16.4</t>
  </si>
  <si>
    <t>5: 738 / 44.28 / 14.76</t>
  </si>
  <si>
    <t>2014-01-01 00:00:00</t>
  </si>
  <si>
    <t>date'2014-01-01'</t>
  </si>
  <si>
    <t>2014-02-28 00:00:00</t>
  </si>
  <si>
    <t>5: 1476 / 88.56 / 29.52</t>
  </si>
  <si>
    <t>date'2014-02-28'</t>
  </si>
  <si>
    <t>date'2014-02-01'</t>
  </si>
  <si>
    <t>2014-02-28 23:59:59</t>
  </si>
  <si>
    <t>5: 3362 / 201.72 / 67.24</t>
  </si>
  <si>
    <t>5: 1722 / 103.32 / 34.44</t>
  </si>
  <si>
    <t>5: 1394 / 83.64 / 27.88</t>
  </si>
  <si>
    <t>5: 656 / 39.36 / 13.12</t>
  </si>
  <si>
    <t>5: 1886 / 113.16 / 37.72</t>
  </si>
  <si>
    <t>5: 2050 / 123 / 41</t>
  </si>
  <si>
    <t>5: 1148 / 68.88 / 22.96</t>
  </si>
  <si>
    <t>date'2014-03-01'</t>
  </si>
  <si>
    <t>date'2014-04-01'</t>
  </si>
  <si>
    <t>1: 1558 / 124.64 / 31.16</t>
  </si>
  <si>
    <t>Разные типы комиссии (без 7)</t>
  </si>
  <si>
    <t>1: 1476 / 118.08 / 29.52</t>
  </si>
  <si>
    <t>1: 738 / 59.04 / 14.76</t>
  </si>
  <si>
    <t>1: 656 / 52.48 / 13.12</t>
  </si>
  <si>
    <t>1: 574 / 45.92 / 11.48</t>
  </si>
  <si>
    <t>1: 492 / 39.36 / 9.84</t>
  </si>
  <si>
    <t>UAH</t>
  </si>
  <si>
    <t>1: 3444 / 275.52 / 68.88</t>
  </si>
  <si>
    <t>Валюта, отличная от RUR</t>
  </si>
  <si>
    <t>1: 820 / 65.6 / 16.4</t>
  </si>
  <si>
    <t>Акты hidden = 4</t>
  </si>
  <si>
    <t>Неподдерживаемые типы комиссий</t>
  </si>
  <si>
    <t>1: 5002 / 400.16 / 100.04</t>
  </si>
  <si>
    <t>У клиента разные скидки в разных</t>
  </si>
  <si>
    <t>периодах</t>
  </si>
  <si>
    <t xml:space="preserve">Сравнение "к начислению" </t>
  </si>
  <si>
    <t>1: 1968 / 157.44 / 39.36</t>
  </si>
  <si>
    <t>и "к перечислению"</t>
  </si>
  <si>
    <t>8% - 5%</t>
  </si>
  <si>
    <t>1: 902 / 72.16 / 18.04</t>
  </si>
  <si>
    <t>1: 984 / 78.72 / 19.68</t>
  </si>
  <si>
    <t>5</t>
  </si>
  <si>
    <t>5% - 8%</t>
  </si>
  <si>
    <t>5% - 5%</t>
  </si>
  <si>
    <t>8% - 8%</t>
  </si>
  <si>
    <t>delete from xxxx_new_comm_contract_basic;delete from xxxx_oebs_cash_payment_test;delete from xxxx_client_discount_m;delete from xxxx_contract_signed_attr;delete from xxxx_loyal_clients_contr_attr;</t>
  </si>
  <si>
    <t>177,12</t>
  </si>
  <si>
    <t>44,28</t>
  </si>
  <si>
    <t>49,2</t>
  </si>
  <si>
    <t>4690,677966101694915254237288135593220339</t>
  </si>
  <si>
    <t>73,8</t>
  </si>
  <si>
    <t>1737,288135593220338983050847457627118644</t>
  </si>
  <si>
    <t>52,48</t>
  </si>
  <si>
    <t>13,12</t>
  </si>
  <si>
    <t>78,72</t>
  </si>
  <si>
    <t>19,68</t>
  </si>
  <si>
    <t>2084,745762711864406779661016949152542373</t>
  </si>
  <si>
    <t>59,04</t>
  </si>
  <si>
    <t>14,76</t>
  </si>
  <si>
    <t>1563,55932203389830508474576271186440678</t>
  </si>
  <si>
    <t>4343,22033898305084745762711864406779661</t>
  </si>
  <si>
    <t>72,16</t>
  </si>
  <si>
    <t>1911,016949152542372881355932203389830508</t>
  </si>
  <si>
    <t>85,28</t>
  </si>
  <si>
    <t>21,32</t>
  </si>
  <si>
    <t>98,4</t>
  </si>
  <si>
    <t>91,84</t>
  </si>
  <si>
    <t>22,96</t>
  </si>
  <si>
    <t>170,56</t>
  </si>
  <si>
    <t>42,64</t>
  </si>
  <si>
    <t>6042,372881355932203389830508474576271187</t>
  </si>
  <si>
    <t>3300,847457627118644067796610169491525424</t>
  </si>
  <si>
    <t>10009/13</t>
  </si>
  <si>
    <t>157,44</t>
  </si>
  <si>
    <t>39,36</t>
  </si>
  <si>
    <t>147,6</t>
  </si>
  <si>
    <t>4169,491525423728813559322033898305084746</t>
  </si>
  <si>
    <t>400,16</t>
  </si>
  <si>
    <t>100,04</t>
  </si>
  <si>
    <t>442,8</t>
  </si>
  <si>
    <t>10597,4576271186440677966101694915254237</t>
  </si>
  <si>
    <t>458,644067796610169491525423728813559322</t>
  </si>
  <si>
    <t>347,457627118644067796610169491525423729</t>
  </si>
  <si>
    <t>138,983050847457627118644067796610169492</t>
  </si>
  <si>
    <t>208,474576271186440677966101694915254237</t>
  </si>
  <si>
    <t>62,5423728813559322033898305084745762712</t>
  </si>
  <si>
    <t>57,4</t>
  </si>
  <si>
    <t>52,1186440677966101694915254237288135593</t>
  </si>
  <si>
    <t>111,52</t>
  </si>
  <si>
    <t>27,88</t>
  </si>
  <si>
    <t>295,2</t>
  </si>
  <si>
    <t>262,4</t>
  </si>
  <si>
    <t>393,6</t>
  </si>
  <si>
    <t>459,2</t>
  </si>
  <si>
    <t>commission_type</t>
  </si>
  <si>
    <t>31.01.2015  23:59:59'</t>
  </si>
  <si>
    <t>'01.01.2014 0:00:00'</t>
  </si>
  <si>
    <t>'01.02.2014 0:00:00'</t>
  </si>
  <si>
    <t>'01.03.2014 0:00:00'</t>
  </si>
  <si>
    <t>'31.01.2014 23:59:59'</t>
  </si>
  <si>
    <t>'28.02.2014 23:59:59'</t>
  </si>
  <si>
    <t>'31.03.2014 23:59:59'</t>
  </si>
  <si>
    <t>2015-02-05</t>
  </si>
  <si>
    <t>2014-02-05</t>
  </si>
  <si>
    <t>2014-01-05</t>
  </si>
  <si>
    <t>2015-02-06</t>
  </si>
  <si>
    <t>2015-02-07</t>
  </si>
  <si>
    <t>2015-02-28</t>
  </si>
  <si>
    <t>2015-02-12</t>
  </si>
  <si>
    <t>2015-02-08</t>
  </si>
  <si>
    <t>2015-02-09</t>
  </si>
  <si>
    <t>2015-02-02 00:00:00</t>
  </si>
  <si>
    <t>2015-02-01 00:00:00</t>
  </si>
  <si>
    <t>2015-02-28 00:00:00</t>
  </si>
  <si>
    <t>2015-01-31 23:59:59</t>
  </si>
  <si>
    <t>2015-01-30 23:59:59</t>
  </si>
  <si>
    <t>2015-01-23 00:00:00</t>
  </si>
  <si>
    <t>2014-01-31 00:00:00</t>
  </si>
  <si>
    <t>2014-01-31 23:59:59</t>
  </si>
  <si>
    <t>2014-02-01 00:00:00</t>
  </si>
  <si>
    <t>2015-01-02 00:00:00</t>
  </si>
  <si>
    <t>2015-02-23 00:00:00</t>
  </si>
  <si>
    <t>date'2014-01-30'</t>
  </si>
  <si>
    <t>date'2015-02-01'</t>
  </si>
  <si>
    <t>date'2015-01-01'</t>
  </si>
  <si>
    <t>303,4</t>
  </si>
  <si>
    <t>18792,3728813559322033898305084745762713</t>
  </si>
  <si>
    <t>155,8</t>
  </si>
  <si>
    <t>236,16</t>
  </si>
  <si>
    <t>6254,237288135593220338983050847457627118</t>
  </si>
  <si>
    <t>432,96</t>
  </si>
  <si>
    <t>108,24</t>
  </si>
  <si>
    <t>237,8</t>
  </si>
  <si>
    <t>341,12</t>
  </si>
  <si>
    <t>385,4</t>
  </si>
  <si>
    <t>373,92</t>
  </si>
  <si>
    <t>93,48</t>
  </si>
  <si>
    <t>9416,101694915254237288135593220338983051</t>
  </si>
  <si>
    <t>288,64</t>
  </si>
  <si>
    <t>13672,4576271186440677966101694915254237</t>
  </si>
  <si>
    <t>16133,5</t>
  </si>
  <si>
    <t>8311,186440677966101694915254237288135593</t>
  </si>
  <si>
    <t>9807,2</t>
  </si>
  <si>
    <t>7338,305084745762711864406779661016949153</t>
  </si>
  <si>
    <t>8659,2</t>
  </si>
  <si>
    <t>213,144406779661016949152542372881355932</t>
  </si>
  <si>
    <t>53,286101694915254237288135593220338983</t>
  </si>
  <si>
    <t>188,6</t>
  </si>
  <si>
    <t>6080,508474576271186440677966101694915254</t>
  </si>
  <si>
    <t>34,467796610169491525423728813559322034</t>
  </si>
  <si>
    <t>249,28</t>
  </si>
  <si>
    <t>62,32</t>
  </si>
  <si>
    <t>4645,508474576271186440677966101694915254</t>
  </si>
  <si>
    <t>5481,7</t>
  </si>
  <si>
    <t>190,24</t>
  </si>
  <si>
    <t>47,56</t>
  </si>
  <si>
    <t>122,36067796610169491525423728813559322</t>
  </si>
  <si>
    <t>30,590169491525423728813559322033898305</t>
  </si>
  <si>
    <t>113,47966101694915254237288135593220339</t>
  </si>
  <si>
    <t>255,84</t>
  </si>
  <si>
    <t>63,96</t>
  </si>
  <si>
    <t>8477,966101694915254237288135593220338983</t>
  </si>
  <si>
    <t>93,8135593220338983050847457627118644068</t>
  </si>
  <si>
    <t>6601,271186440677966101694915254237288136</t>
  </si>
  <si>
    <t>7789,5</t>
  </si>
  <si>
    <t>18792,3728813559322033898305084745762712</t>
  </si>
  <si>
    <t>20499,9999999999999999999999999999999999</t>
  </si>
  <si>
    <t>0,000000000000016949152542372881355932</t>
  </si>
  <si>
    <t>0,000000000000054237288135593220338983</t>
  </si>
  <si>
    <t>0,000000000000091525423728813559322034</t>
  </si>
  <si>
    <t>0,00000000000069491525423728813559322</t>
  </si>
  <si>
    <t>0,000000000000023728813559322033898305</t>
  </si>
  <si>
    <t>0,00000000000015254237288135593220339</t>
  </si>
  <si>
    <t>0,0000000000000983050847457627118644068</t>
  </si>
  <si>
    <t>опт-комисс(оригинальный код)</t>
  </si>
  <si>
    <t>688,8</t>
  </si>
  <si>
    <t>172,2</t>
  </si>
  <si>
    <t>774,08</t>
  </si>
  <si>
    <t>193,52</t>
  </si>
  <si>
    <t>623,2</t>
  </si>
  <si>
    <t>662,56</t>
  </si>
  <si>
    <t>165,64</t>
  </si>
  <si>
    <t>587,064406779661016949152542372881355932</t>
  </si>
  <si>
    <t>146,766101694915254237288135593220338983</t>
  </si>
  <si>
    <t>452,64</t>
  </si>
  <si>
    <t>113,16</t>
  </si>
  <si>
    <t>223,067796610169491525423728813559322034</t>
  </si>
  <si>
    <t>439,52</t>
  </si>
  <si>
    <t>109,88</t>
  </si>
  <si>
    <t>278,8</t>
  </si>
  <si>
    <t>371,64067796610169491525423728813559322</t>
  </si>
  <si>
    <t>92,910169491525423728813559322033898305</t>
  </si>
  <si>
    <t>269,27966101694915254237288135593220339</t>
  </si>
  <si>
    <t>544,48</t>
  </si>
  <si>
    <t>136,12</t>
  </si>
  <si>
    <t>380,48</t>
  </si>
  <si>
    <t>95,12</t>
  </si>
  <si>
    <t>319,8</t>
  </si>
  <si>
    <t>опт</t>
  </si>
  <si>
    <t>2014-02-06</t>
  </si>
  <si>
    <t>2014-02-07</t>
  </si>
  <si>
    <t xml:space="preserve">счет, акт, оплата до 2014 </t>
  </si>
  <si>
    <t>все идет в комисс. Часть</t>
  </si>
  <si>
    <t>постоплата</t>
  </si>
  <si>
    <t>предоплата</t>
  </si>
  <si>
    <t>2015-02-01 00:00:01</t>
  </si>
  <si>
    <t>2015-02-01 00:00:02</t>
  </si>
  <si>
    <t>2015-02-01 00:00:03</t>
  </si>
  <si>
    <t>счет, акт, оплата после 2015</t>
  </si>
  <si>
    <t>счет, и один акт до 2015, оплаты до и после 2015</t>
  </si>
  <si>
    <t>5733,050847457627118644067796610169491525</t>
  </si>
  <si>
    <t>216,48</t>
  </si>
  <si>
    <t>54,12</t>
  </si>
  <si>
    <t>270,6</t>
  </si>
  <si>
    <t>2432,203389830508474576271186440677966101</t>
  </si>
  <si>
    <t>150,88</t>
  </si>
  <si>
    <t>37,72</t>
  </si>
  <si>
    <t>endbuyer is null  - идет в опт часть</t>
  </si>
  <si>
    <t>инн одинак  - идет в опт часть</t>
  </si>
  <si>
    <t>все идет в комисс. Часть, но в опте 20 год выводится с нулями</t>
  </si>
  <si>
    <t>Украина</t>
  </si>
  <si>
    <t>Украина(считаем только комисс. Часть!!!)</t>
  </si>
  <si>
    <t>4: 738 / 59.04 / 14.76</t>
  </si>
  <si>
    <t>10: 6765 / 5733.05 / 458.64 / 114.66</t>
  </si>
  <si>
    <t>6: 656 / 32.8 / 13.12</t>
  </si>
  <si>
    <t>0: 1312 / 131.2 / 39.36</t>
  </si>
  <si>
    <t>0: 3280 / 2779.66 / 277.97 / 83.391</t>
  </si>
  <si>
    <t>10: 6355 / 5385.59 / 430.85 / 107.71</t>
  </si>
  <si>
    <t>10: 3895 / 3300.85 / 264.07 / 66.02</t>
  </si>
  <si>
    <t>10: 3280 / 2779.66 / 222.37 / 55.59</t>
  </si>
  <si>
    <t>date'2014-05-01'</t>
  </si>
  <si>
    <t>5: 414 / 24.84 / 8.28</t>
  </si>
  <si>
    <t>10: 4715 / 3995.76 / 319.66 / 79.92</t>
  </si>
  <si>
    <t>date'2014-06-01'</t>
  </si>
  <si>
    <t>10: 2700 / 2288.14 / 183.05 / 45.76</t>
  </si>
  <si>
    <t>date'2014-07-31'</t>
  </si>
  <si>
    <t>date'2014-07-01'</t>
  </si>
  <si>
    <t>10: 1845 / 1563.56 / 125.08 / 31.27</t>
  </si>
  <si>
    <t>date'2014-08-31'</t>
  </si>
  <si>
    <t>date'2014-09-30'</t>
  </si>
  <si>
    <t>date'2014-09-01'</t>
  </si>
  <si>
    <t>10: 2050 / 1737.29 / 138.98 / 34.75</t>
  </si>
  <si>
    <t>date'2014-10-31'</t>
  </si>
  <si>
    <t>date'2014-11-30'</t>
  </si>
  <si>
    <t>date'2014-12-01'</t>
  </si>
  <si>
    <t>10: 3690 / 3127.12 / 250.17 / 62.54</t>
  </si>
  <si>
    <t>10: 8405 / 7122.88 / 569.83 / 142.46</t>
  </si>
  <si>
    <t>10: 4305 / 3648.31 / 291.86 / 72.97</t>
  </si>
  <si>
    <t>10: 3485 / 2953.39 / 236.27 / 59.07</t>
  </si>
  <si>
    <t>10: 1640 / 1389.83 / 111.19 / 27.8</t>
  </si>
  <si>
    <t>10: 5125 / 4343.22 / 347.46 / 86.86</t>
  </si>
  <si>
    <t>2014-11-09 00:00:00</t>
  </si>
  <si>
    <t>10: 2870 / 2432.2 / 194.58 / 48.64</t>
  </si>
  <si>
    <t>10: 2255 / 1911.02 / 152.88 / 38.22</t>
  </si>
  <si>
    <t>10: 13735 / 11639.83 / 931.19 / 232.8</t>
  </si>
  <si>
    <t>0: 1558 / 155.8 / 46.74</t>
  </si>
  <si>
    <t>0: 3895 / 3300.85 / 330.085 / 99.0255</t>
  </si>
  <si>
    <t>10: 5615 / 4758.47 / 380.68 / 95.17</t>
  </si>
  <si>
    <t>Различные варианты старых</t>
  </si>
  <si>
    <t>0: 1476 / 147.6 / 44.28 / 177.12</t>
  </si>
  <si>
    <t>0: 3690 / 3127.12 / 312.712 / 93.8136 / 375.2544</t>
  </si>
  <si>
    <t>и новых счетов</t>
  </si>
  <si>
    <t>0: 738 / 73.8 / 22.14</t>
  </si>
  <si>
    <t>0: 1845 / 1563.6 / 156.36 / 46.908</t>
  </si>
  <si>
    <t>0: 656 / 65.6 / 19.68 / 19.68</t>
  </si>
  <si>
    <t>0: 1640 / 1389.8 / 138.98 / 41.694 / 41.6949</t>
  </si>
  <si>
    <t>1: 52.48 / 13.12</t>
  </si>
  <si>
    <t>0: 1148 / 114.8 / 34.44 / 34.44</t>
  </si>
  <si>
    <t>0: 2870 / 2432.2 / 243.22 / 72.966 / 72.966</t>
  </si>
  <si>
    <t>0: 492 / 49.2 / 14.76 / 14.76</t>
  </si>
  <si>
    <t>0: 1230 / 1042.4 / 104.24 / 31.272 / 31.2711</t>
  </si>
  <si>
    <t>10: 2050 / 2050 / 164 / 41</t>
  </si>
  <si>
    <t>Акты в разных месяцах</t>
  </si>
  <si>
    <t>10: 4920 / 4169.49 / 333.56 / 83.39</t>
  </si>
  <si>
    <t>Разные НДС</t>
  </si>
  <si>
    <t>Разные валюты</t>
  </si>
  <si>
    <t>10: 1435 / 1216.1 / 97.29 / 24.32</t>
  </si>
  <si>
    <t>10: 2460 / 2084.75 / 166.78 / 41.69</t>
  </si>
  <si>
    <t>10: 12110 / 10262.71 / 821.02 / 205.25</t>
  </si>
  <si>
    <t>10: 8610 / 7296.61 / 583.73 / 145.93</t>
  </si>
  <si>
    <t>10: 12505 / 10597.46 / 847.8 / 211.95</t>
  </si>
  <si>
    <t>Проверка шкалы за скидки</t>
  </si>
  <si>
    <t>4: 3690 / 295.2 / 73.8</t>
  </si>
  <si>
    <t>5: 2870 / 172.2 / 57.4</t>
  </si>
  <si>
    <t>6: 1066 / 53.3 / 21.32</t>
  </si>
  <si>
    <t>10: 19065 / 16156.78 / 1292.54 / 323.14</t>
  </si>
  <si>
    <t>4: 1312 / 104.96 / 26.24</t>
  </si>
  <si>
    <t>10: 7790 / 6601.69 / 528.14 / 132.03</t>
  </si>
  <si>
    <t>6: 492 / 24.6 / 9.84</t>
  </si>
  <si>
    <t>4: 574 / 45.92 / 11.48</t>
  </si>
  <si>
    <t>4: 1394 / 111.52 / 27.88</t>
  </si>
  <si>
    <t>6: 574 / 28.7 / 11.48</t>
  </si>
  <si>
    <t>10: 6765 / 5733.05 / 343.98 / 114.66</t>
  </si>
  <si>
    <r>
      <rPr>
        <b/>
        <sz val="10"/>
        <color theme="1"/>
        <rFont val="Calibri"/>
        <family val="2"/>
        <charset val="204"/>
        <scheme val="minor"/>
      </rPr>
      <t>Пост:</t>
    </r>
    <r>
      <rPr>
        <sz val="10"/>
        <color theme="1"/>
        <rFont val="Calibri"/>
        <family val="2"/>
        <charset val="204"/>
        <scheme val="minor"/>
      </rPr>
      <t xml:space="preserve"> Другое значение</t>
    </r>
  </si>
  <si>
    <t>COMMSSION_PAYBACK_PCT</t>
  </si>
  <si>
    <t>в договоре</t>
  </si>
  <si>
    <r>
      <rPr>
        <b/>
        <sz val="10"/>
        <color theme="1"/>
        <rFont val="Calibri"/>
        <family val="2"/>
        <charset val="204"/>
        <scheme val="minor"/>
      </rPr>
      <t>Пост:</t>
    </r>
    <r>
      <rPr>
        <sz val="10"/>
        <color theme="1"/>
        <rFont val="Calibri"/>
        <family val="2"/>
        <charset val="204"/>
        <scheme val="minor"/>
      </rPr>
      <t xml:space="preserve"> type = 10 должен считаться</t>
    </r>
  </si>
  <si>
    <t>от суммы всего (директ + остальн)</t>
  </si>
  <si>
    <t>10: 5535 / 4690.68 / 281.44 / 93.81</t>
  </si>
  <si>
    <t>Пост: разные типы</t>
  </si>
  <si>
    <t>0: 492 / 49.2 / 14.76 / 59.04</t>
  </si>
  <si>
    <t>0: 1230 / 1042.37 / 104.24 / 31.27 / 125.08</t>
  </si>
  <si>
    <t>4: null / 59.04 / 14.76</t>
  </si>
  <si>
    <t>10: 6765 / 5733.05 / null / null</t>
  </si>
  <si>
    <r>
      <rPr>
        <b/>
        <sz val="10"/>
        <color theme="1"/>
        <rFont val="Calibri"/>
        <family val="2"/>
        <charset val="204"/>
        <scheme val="minor"/>
      </rPr>
      <t xml:space="preserve">Пред: </t>
    </r>
    <r>
      <rPr>
        <sz val="10"/>
        <color theme="1"/>
        <rFont val="Calibri"/>
        <family val="2"/>
        <charset val="204"/>
        <scheme val="minor"/>
      </rPr>
      <t>Другое значение</t>
    </r>
  </si>
  <si>
    <t>5: null / 78.72 / 26.24</t>
  </si>
  <si>
    <t>6: null / 32.8 / 13.12</t>
  </si>
  <si>
    <r>
      <rPr>
        <b/>
        <sz val="10"/>
        <color theme="1"/>
        <rFont val="Calibri"/>
        <family val="2"/>
        <charset val="204"/>
        <scheme val="minor"/>
      </rPr>
      <t xml:space="preserve">Пред: </t>
    </r>
    <r>
      <rPr>
        <sz val="10"/>
        <color theme="1"/>
        <rFont val="Calibri"/>
        <family val="2"/>
        <charset val="204"/>
        <scheme val="minor"/>
      </rPr>
      <t>type = 10 должен считаться</t>
    </r>
  </si>
  <si>
    <t>5: null / 49.2 / 16.4</t>
  </si>
  <si>
    <t>1: null / 52.48 / 13.12</t>
  </si>
  <si>
    <t>1: null / 39.36 / 9.84</t>
  </si>
  <si>
    <t>10: 5535 / 4690.68 / null / null</t>
  </si>
  <si>
    <t>Пред: разные типы</t>
  </si>
  <si>
    <t>0: 0 / 0 / 0 / 0</t>
  </si>
  <si>
    <t>0: 1640 / 164 / 49.2 / 49.2</t>
  </si>
  <si>
    <t>0: 4000 / 3389.83 / 338.983 / 101.6949 / 101.6949</t>
  </si>
  <si>
    <t>2012 Медийка 1</t>
  </si>
  <si>
    <t>2012 Медийка 2</t>
  </si>
  <si>
    <t>2012 Медийка 3</t>
  </si>
  <si>
    <t>0: 1640 / 164 / 49.2</t>
  </si>
  <si>
    <t>0: 4000 / 3389.83 / 338.983 / 101.6949</t>
  </si>
  <si>
    <t>2012 Маркет</t>
  </si>
  <si>
    <t>0: 1640 / 164 / 49.2 / 196.8</t>
  </si>
  <si>
    <t>0: 4000 / 3389.83 / 338.983 / 101.6949 / 406.7796</t>
  </si>
  <si>
    <t>2012 Справочник</t>
  </si>
  <si>
    <t>2012 Услуги</t>
  </si>
  <si>
    <t>10: 6765 / 5733.05 / 0 / 114.66</t>
  </si>
  <si>
    <t>5: 76260 / 4575.6 / 1525.2</t>
  </si>
  <si>
    <t>10: 139500 / 118220.34 / 9457.63 / 2364.41</t>
  </si>
  <si>
    <t>15 клиентов в периоде</t>
  </si>
  <si>
    <t>3: 16500</t>
  </si>
  <si>
    <t>&gt;5000 оборота у каждого</t>
  </si>
  <si>
    <t>5: 71176 / 4270.56 / 1423.52</t>
  </si>
  <si>
    <t>10: 130200 / 110338.98 / 8827.12 / 2206.78</t>
  </si>
  <si>
    <t>14 клиентов в периоде</t>
  </si>
  <si>
    <t>Не должно быть КВ за Рег.пр.</t>
  </si>
  <si>
    <t>1: 5084 / 406.72 / 101.68</t>
  </si>
  <si>
    <t>Но один из низ по Медийке</t>
  </si>
  <si>
    <t>to_do</t>
  </si>
  <si>
    <t>Включая старые счета</t>
  </si>
  <si>
    <t>Один акт удалён</t>
  </si>
  <si>
    <t>Но один из низ неподдерживаемому</t>
  </si>
  <si>
    <t>сервису</t>
  </si>
  <si>
    <t>14 разных клиентов в периоде</t>
  </si>
  <si>
    <t>5: 12400 / 744 / 248</t>
  </si>
  <si>
    <t>10: 18600 / 18600 / 1488 / 372</t>
  </si>
  <si>
    <t>5: 10168 / 610.08 / 203.36</t>
  </si>
  <si>
    <t>10: 18600 / 15762.71 / 1261.02 / 315.25</t>
  </si>
  <si>
    <t>Разные НДС и валюты</t>
  </si>
  <si>
    <t>5: 55924 / 3355.44 / 1118.48</t>
  </si>
  <si>
    <t>10: 102300 / 86694.92 / 6935.59 / 1733.9</t>
  </si>
  <si>
    <t>10: 120900 / 102457.63 / 8196.61 / 2049.15</t>
  </si>
  <si>
    <t>По некоторым счетам в периоде нет оплат</t>
  </si>
  <si>
    <t>5: 76176 / 4570.56 / 1523.52</t>
  </si>
  <si>
    <t>10: 139200 / 117966.1 / 9437.29 / 2359.32</t>
  </si>
  <si>
    <t>&gt;5000 оборота у 14</t>
  </si>
  <si>
    <t>=5000 у одного</t>
  </si>
  <si>
    <t>5: 74456 / 4467.36 / 1489.12</t>
  </si>
  <si>
    <t>10: 136200 / 115423.73 / 9233.9 / 2308.47</t>
  </si>
  <si>
    <t>&lt; 5000 у одного</t>
  </si>
  <si>
    <t>5: 30504 / 1830.24 / 610.08</t>
  </si>
  <si>
    <t>10: 55800 / 47288.14 / 3783.05 / 945.76</t>
  </si>
  <si>
    <t>Региональная во 2-м квартале</t>
  </si>
  <si>
    <t>15 клиентов во 2-м квартале</t>
  </si>
  <si>
    <t>всего (во всех месяцах)</t>
  </si>
  <si>
    <t>5: 25420 / 1525.2 / 508.4</t>
  </si>
  <si>
    <t>10: 46500 / 39406.78 / 3152.54 / 788.14</t>
  </si>
  <si>
    <t>у каждого в каждом месяце</t>
  </si>
  <si>
    <t>&gt;5000</t>
  </si>
  <si>
    <t>3: 50000</t>
  </si>
  <si>
    <t>10: 148800 / 126101.69 / 10088.14 / 2522.03</t>
  </si>
  <si>
    <t>Проверяем, не отбрасываются</t>
  </si>
  <si>
    <t>ли клиенты, если у них есть оборот</t>
  </si>
  <si>
    <t>по другому сервису</t>
  </si>
  <si>
    <t>2: 5084 / 406.72 / 101.68</t>
  </si>
  <si>
    <t>5: 157604 / 9456.24 / 3152.08</t>
  </si>
  <si>
    <t>10: 288300 / 244322.03 / 19545.76 / 4886.44</t>
  </si>
  <si>
    <t>31 клиент в периоде</t>
  </si>
  <si>
    <t>3: 23300</t>
  </si>
  <si>
    <t>попадает в 3 группу: 26-40</t>
  </si>
  <si>
    <t>14 клиентов с оборотом в каждом</t>
  </si>
  <si>
    <t>месяце и 1 у которого нет оборота</t>
  </si>
  <si>
    <t>в 04.2014</t>
  </si>
  <si>
    <t>Тест на старый счета, НДС</t>
  </si>
  <si>
    <t>и валюты</t>
  </si>
  <si>
    <t>отсутствие оплат</t>
  </si>
  <si>
    <t>5: 40672 / 2440.32 / 813.44</t>
  </si>
  <si>
    <t>0: 15252 / 1525.2 / 457.56</t>
  </si>
  <si>
    <t>0: 18600 / 15762.71 / 1576.271 / 472.8813</t>
  </si>
  <si>
    <t>5: 79608 / 4776.48 / 1592.16</t>
  </si>
  <si>
    <t>10: 111600 / 94576.27 / 7566.1 / 1891.53</t>
  </si>
  <si>
    <t>0: 12400 / 1240 / 372</t>
  </si>
  <si>
    <t>0: 27900 / 23644.07 / 2364.407 / 709.3221</t>
  </si>
  <si>
    <t>0: 5084 / 508.4 / 152.52 / 610.08</t>
  </si>
  <si>
    <t>0: 9300 / 7881.36 / 788.14 / 236.44 / 945.76</t>
  </si>
  <si>
    <t>5: 5084 / 305.04 / 101.68</t>
  </si>
  <si>
    <t>5: 6200 / 372 / 124</t>
  </si>
  <si>
    <t>5: 77376 / 4642.56 / 1547.52</t>
  </si>
  <si>
    <t>&lt;5000 у одного</t>
  </si>
  <si>
    <t>&gt;5000 оборота у всех</t>
  </si>
  <si>
    <t>1 акт удалён</t>
  </si>
  <si>
    <t>У одного 12 сервис</t>
  </si>
  <si>
    <t>не подключена Рег.программа</t>
  </si>
  <si>
    <t>15 клиентов в 3-м квартале</t>
  </si>
  <si>
    <t>Договор заканчивается:</t>
  </si>
  <si>
    <t>Все счета по лояльным клиентам</t>
  </si>
  <si>
    <t>Один не лояльный</t>
  </si>
  <si>
    <t>1: 1000 / 80 / 20</t>
  </si>
  <si>
    <t>10: 2500 / 2500 / 200 / 50</t>
  </si>
  <si>
    <t>1: 900 / 72 / 18</t>
  </si>
  <si>
    <t>10: 2250 / 1906.78 / 152.54 / 38.14</t>
  </si>
  <si>
    <t>1: 1230 / 98.4 / 24.6</t>
  </si>
  <si>
    <t>10: 3890 / 3296.61 / 263.73 / 65.93</t>
  </si>
  <si>
    <t>71: to_do</t>
  </si>
  <si>
    <r>
      <rPr>
        <b/>
        <sz val="10"/>
        <color theme="1"/>
        <rFont val="Calibri"/>
        <family val="2"/>
        <charset val="204"/>
        <scheme val="minor"/>
      </rPr>
      <t>Пред:</t>
    </r>
    <r>
      <rPr>
        <sz val="10"/>
        <color theme="1"/>
        <rFont val="Calibri"/>
        <family val="2"/>
        <charset val="204"/>
        <scheme val="minor"/>
      </rPr>
      <t xml:space="preserve"> Другое значение</t>
    </r>
  </si>
  <si>
    <t>Часть счетов - лояльные</t>
  </si>
  <si>
    <t>10: 656 / 656 / 52.48 / 13.12</t>
  </si>
  <si>
    <t>10: 1574.4 / 1334.24 / 106.74 / 26.68</t>
  </si>
  <si>
    <t>10: 459.2 / 389.15 / 31.13 / 7.78</t>
  </si>
  <si>
    <t>1: 902 / 54.12 / 18.04</t>
  </si>
  <si>
    <t>10: 721.6 / 611.53 / 48.92 / 12.23</t>
  </si>
  <si>
    <t>10: 656 / 555.93 / 44.47 / 11.12</t>
  </si>
  <si>
    <t>10: 524.8 / 444.75 / 35.58 / 8.89</t>
  </si>
  <si>
    <t>10: 787.2 / 667.12 / 53.37 / 13.34</t>
  </si>
  <si>
    <t>10: 590.4 / 500.34 / 40.03 / 10.01</t>
  </si>
  <si>
    <t>10: 410 / 410 / 32.8 / 8.2</t>
  </si>
  <si>
    <t>10: 984 / 833.9 / 66.71 / 16.68</t>
  </si>
  <si>
    <t>10: 430.5 / 364.83 / 29.19 / 7.3</t>
  </si>
  <si>
    <t>10: 676.5 / 573.31 / 45.86 / 11.47</t>
  </si>
  <si>
    <t>10: 615 / 521.19 / 41.69 / 10.42</t>
  </si>
  <si>
    <t>10: 2767.5 / 2345.34 / 187.63 / 46.91</t>
  </si>
  <si>
    <t>10: 1968 / 1667.8 / 133.42 / 33.36</t>
  </si>
  <si>
    <t>10: 2952 / 2501.69 / 200.14 / 50.03</t>
  </si>
  <si>
    <t>10: 2214 / 1876.27 / 150.1 / 37.53</t>
  </si>
  <si>
    <t>10: 3915.5 / 3318.22 / 265.46 / 66.36</t>
  </si>
  <si>
    <t>10: 541.2 / 458.64 / 36.69 / 9.17</t>
  </si>
  <si>
    <t>10: 410 / 347.46 / 27.8 / 6.95</t>
  </si>
  <si>
    <t>10: 164 / 138.98 / 11.12 / 2.78</t>
  </si>
  <si>
    <t>10: 246 / 208.47 / 16.68 / 4.17</t>
  </si>
  <si>
    <t>10: 205 / 173.73 / 13.9 / 3.47</t>
  </si>
  <si>
    <t>Учёт ЛК в разных программах</t>
  </si>
  <si>
    <t>Директ</t>
  </si>
  <si>
    <t>Кроме Директа</t>
  </si>
  <si>
    <t>Доп.соглашение на ЛК</t>
  </si>
  <si>
    <t>до 1.03.2013</t>
  </si>
  <si>
    <t>71: 8200 / 656</t>
  </si>
  <si>
    <t>71: 3050.85 / 305.08</t>
  </si>
  <si>
    <t>Невыполнение условий</t>
  </si>
  <si>
    <t>в течении 2 месяцев подряд</t>
  </si>
  <si>
    <t>71: 5740 / 459.2</t>
  </si>
  <si>
    <t>71: 2135.59 / 213.56</t>
  </si>
  <si>
    <t>Условие А не выполнено (&lt;80%)</t>
  </si>
  <si>
    <t>71: 5740 / 115.374</t>
  </si>
  <si>
    <t>Условие Б выполнено (&lt;1500000)</t>
  </si>
  <si>
    <t>71: 16949.15 / 656</t>
  </si>
  <si>
    <t>71: 11864.41 / 459.2</t>
  </si>
  <si>
    <t>Но не 2 месяца подряд</t>
  </si>
  <si>
    <t>71: 4838000 / 387040</t>
  </si>
  <si>
    <t>71: 1800000 / 180000</t>
  </si>
  <si>
    <t>71: 4499999 / 359999.92</t>
  </si>
  <si>
    <t>71: 0 / 0</t>
  </si>
  <si>
    <t>71: 4499999 / 90449.9799</t>
  </si>
  <si>
    <t>Условие Б не выполнено (&gt;1500000)</t>
  </si>
  <si>
    <t>71: 18860000 / 1508800</t>
  </si>
  <si>
    <t>71: 7016949.15 / 701694.92</t>
  </si>
  <si>
    <t>71: 18499999 / 1479999.92</t>
  </si>
  <si>
    <t>Условие А выполнено (&gt;80%)</t>
  </si>
  <si>
    <t>71: 18499999 / 371849.9799</t>
  </si>
  <si>
    <t>Неdыполнение условий</t>
  </si>
  <si>
    <t>71: 18500000 / 1480000</t>
  </si>
  <si>
    <t>Условие Б выполнено (= 1500000)</t>
  </si>
  <si>
    <t>71: 24600 / 1968</t>
  </si>
  <si>
    <t>71: 10800 / 1080</t>
  </si>
  <si>
    <t>71: 31570 / 2525.6</t>
  </si>
  <si>
    <t>71: 13860 / 1386</t>
  </si>
  <si>
    <t>Несколько клиентов</t>
  </si>
  <si>
    <t>71: 22140 / 1771.2</t>
  </si>
  <si>
    <t>71: 9720 / 972</t>
  </si>
  <si>
    <t>71: 19680 / 1115.2 + 115.374</t>
  </si>
  <si>
    <t>71: 8640 / 864</t>
  </si>
  <si>
    <t>71: 24600 / 1312 + 164.82</t>
  </si>
  <si>
    <t>71: 22140 / 1115.2 + 164.82</t>
  </si>
  <si>
    <t>71: 10000 / 800</t>
  </si>
  <si>
    <t>71: 16949.15 / 800</t>
  </si>
  <si>
    <t>71: 9000 / 720</t>
  </si>
  <si>
    <t>71: 15254.24 / 720</t>
  </si>
  <si>
    <t>Без НДС</t>
  </si>
  <si>
    <t>71: 7000 / 560</t>
  </si>
  <si>
    <t>71: 11864.41 / 560</t>
  </si>
  <si>
    <t>71: 315.7 / 25.256</t>
  </si>
  <si>
    <t>71: 652.54 / 25.256</t>
  </si>
  <si>
    <t>71: 328 / 26.24</t>
  </si>
  <si>
    <t>71: 677.97 / 26.24</t>
  </si>
  <si>
    <t>71: 246 / 19.68</t>
  </si>
  <si>
    <t>71: 508.47 / 19.68</t>
  </si>
  <si>
    <t>USD + RUR</t>
  </si>
  <si>
    <t>71: 11864.41 / 115.374</t>
  </si>
  <si>
    <t>71: 9020 / 721.6</t>
  </si>
  <si>
    <t>71: 9020 / 811.8</t>
  </si>
  <si>
    <t>71: 18644.07 / 721.6</t>
  </si>
  <si>
    <t>71: 164 / 13.12</t>
  </si>
  <si>
    <t>71: 338.98 / 13.12</t>
  </si>
  <si>
    <t>71: 205 / 4.1205</t>
  </si>
  <si>
    <t>71: 205 / 16.4</t>
  </si>
  <si>
    <t>71: 423.73 / 16.4</t>
  </si>
  <si>
    <t>EUR + RUR</t>
  </si>
  <si>
    <t>Курс EUR на апрель!</t>
  </si>
  <si>
    <t>Несколько актов в месяце</t>
  </si>
  <si>
    <t>71: 5330 / 426.4</t>
  </si>
  <si>
    <t>71: 1983.05 / 198.31</t>
  </si>
  <si>
    <t>71: 7380 / 148.338</t>
  </si>
  <si>
    <t>71: 2745.76 / 274.58</t>
  </si>
  <si>
    <t>71: 25830 / 2066.4</t>
  </si>
  <si>
    <t>71: 9610.17 / 961.02</t>
  </si>
  <si>
    <t>71: 1558 / 124.64</t>
  </si>
  <si>
    <t>71: 579.66 / 57.97</t>
  </si>
  <si>
    <t>71: 3355.93 / 335.59</t>
  </si>
  <si>
    <t>71: 9152.54 / 915.25</t>
  </si>
  <si>
    <t>71: 15990 / 1279.2</t>
  </si>
  <si>
    <t>71: 5949.15 / 594.92</t>
  </si>
  <si>
    <t>Допсоглашение до 31.08</t>
  </si>
  <si>
    <t>есть акты после</t>
  </si>
  <si>
    <t>71: 23780 / 1312 + 148.338</t>
  </si>
  <si>
    <t>71: 8847.46 / 884.75</t>
  </si>
  <si>
    <t>71: 77490 / 6199.2</t>
  </si>
  <si>
    <t>71: 28830.51 / 2883.05</t>
  </si>
  <si>
    <t>71: 4674 / 373.92</t>
  </si>
  <si>
    <t>71: 1738.98 / 173.9</t>
  </si>
  <si>
    <t>71: 8774 / 164.82 + 11.5374</t>
  </si>
  <si>
    <t>71: 19270 / 1443.2 + 24.723</t>
  </si>
  <si>
    <t>71: 7169.49 / 716.95</t>
  </si>
  <si>
    <t>ДКВ</t>
  </si>
  <si>
    <t>1 период: 73% (7)</t>
  </si>
  <si>
    <t>2 период: &lt;70% (7)</t>
  </si>
  <si>
    <t>1 период: 66,66% (7)</t>
  </si>
  <si>
    <t>nds = 0</t>
  </si>
  <si>
    <t>USD в одном из счетов</t>
  </si>
  <si>
    <t>Маркет / Услуги</t>
  </si>
  <si>
    <t xml:space="preserve">Один клиент по Директу - </t>
  </si>
  <si>
    <t>не будет СКВ</t>
  </si>
  <si>
    <t>ДКВ будет</t>
  </si>
  <si>
    <t>Округление до 4-го знака</t>
  </si>
  <si>
    <t>но по Медийке</t>
  </si>
  <si>
    <t>Проверка учёта старых и новых</t>
  </si>
  <si>
    <t>в расчёте регресса</t>
  </si>
  <si>
    <t>в расчёте с превышения</t>
  </si>
  <si>
    <t>ДКВ и ЛК</t>
  </si>
  <si>
    <t>По одному клиенту для СКВ</t>
  </si>
  <si>
    <t>в полугодиях (ratio &gt; 0.7)</t>
  </si>
  <si>
    <t>ДКВ не будет</t>
  </si>
  <si>
    <t>ДКВ в первом полугодии</t>
  </si>
  <si>
    <t>Во втором - не выполнен план</t>
  </si>
  <si>
    <t>по счёту в USD</t>
  </si>
  <si>
    <t>всё в USD</t>
  </si>
  <si>
    <t>date'2014-07-30'</t>
  </si>
  <si>
    <t>Один старый ЛК</t>
  </si>
  <si>
    <t>Один с оборотом за 1 полугод.</t>
  </si>
  <si>
    <t>но включается во второе.</t>
  </si>
  <si>
    <t>1: 6%</t>
  </si>
  <si>
    <t>2: 6%</t>
  </si>
  <si>
    <t>Комплексная проверка</t>
  </si>
  <si>
    <t>Проверка правила про reward_to_pay</t>
  </si>
  <si>
    <t>Сравнивать с 77</t>
  </si>
  <si>
    <t>&lt;5000 у одного в апреле, НО</t>
  </si>
  <si>
    <t>компенсируем в мае</t>
  </si>
  <si>
    <t>ДО 10.2013</t>
  </si>
  <si>
    <t>5: 75276 / 4516.56 / 1505.52</t>
  </si>
  <si>
    <t>10: 137700 / 116694.92 / 9335.59 / 2333.9</t>
  </si>
  <si>
    <t>5: 77736 / 4664.16 / 1554.72</t>
  </si>
  <si>
    <t>10: 142200 / 120508.47 / 9640.68 / 2410.17</t>
  </si>
  <si>
    <t>ПОСЛЕ 10.2013</t>
  </si>
  <si>
    <t>компенсируем далее</t>
  </si>
  <si>
    <t>Ровно 15000</t>
  </si>
  <si>
    <t>5: 76096 / 4565.76 / 1521.92</t>
  </si>
  <si>
    <t>2014-11-08 00:00:00</t>
  </si>
  <si>
    <t>5: 76336 / 4580.16 / 1526.72</t>
  </si>
  <si>
    <t>10: 137940 / 116898.31 / 9351.86 / 2337.97</t>
  </si>
  <si>
    <t>5: 76335.99 / 4580.1594 / 1526.7198</t>
  </si>
  <si>
    <t>10: 137939.985 / 116898.29 / 9351.86 / 2337.97</t>
  </si>
  <si>
    <t>учёт ЛК (выполнивших план)</t>
  </si>
  <si>
    <t>в СКВ</t>
  </si>
  <si>
    <t>старые счета (lc = 1)</t>
  </si>
  <si>
    <t>акты с 01.10 is_loyal = 0</t>
  </si>
  <si>
    <r>
      <t xml:space="preserve">Расчёт для счетов </t>
    </r>
    <r>
      <rPr>
        <b/>
        <sz val="11"/>
        <color theme="1"/>
        <rFont val="Calibri"/>
        <family val="2"/>
        <charset val="204"/>
        <scheme val="minor"/>
      </rPr>
      <t>ДО 25.12</t>
    </r>
  </si>
  <si>
    <t>у которых после 01.10</t>
  </si>
  <si>
    <t>началась разметка по актам</t>
  </si>
  <si>
    <t>Расчёт для счетов созданных</t>
  </si>
  <si>
    <r>
      <rPr>
        <b/>
        <sz val="11"/>
        <color theme="1"/>
        <rFont val="Calibri"/>
        <family val="2"/>
        <charset val="204"/>
        <scheme val="minor"/>
      </rPr>
      <t>ПОСЛЕ 25.12</t>
    </r>
    <r>
      <rPr>
        <sz val="11"/>
        <color theme="1"/>
        <rFont val="Calibri"/>
        <family val="2"/>
        <charset val="204"/>
        <scheme val="minor"/>
      </rPr>
      <t>, у которых</t>
    </r>
  </si>
  <si>
    <t xml:space="preserve">t_invoice.loyal_client = 0, и </t>
  </si>
  <si>
    <t>разметка по актам.</t>
  </si>
  <si>
    <t>СКВ не будет, так как доля</t>
  </si>
  <si>
    <t>1164 = 82% по Директу</t>
  </si>
  <si>
    <t>Счета после 25.12 (lc = 0)</t>
  </si>
  <si>
    <t>акты с 01.10 is_loyal = 1</t>
  </si>
  <si>
    <t>В СКВ нет оборота по Директу</t>
  </si>
  <si>
    <t>СКВ нет, так как в обороте для</t>
  </si>
  <si>
    <t>расчёта только старые счета</t>
  </si>
  <si>
    <t>Проверка того, отбрасывается</t>
  </si>
  <si>
    <t>ли ЛК (старые)</t>
  </si>
  <si>
    <t>Есть оплаты, но нет актов</t>
  </si>
  <si>
    <t>Постоплата</t>
  </si>
  <si>
    <t>Предоплата</t>
  </si>
  <si>
    <t>ДКВ НЕ будет</t>
  </si>
  <si>
    <t>к 95 кейсу</t>
  </si>
  <si>
    <t>Включение 70% с 01-05-2014</t>
  </si>
  <si>
    <t>Проверяем, что для комиссий</t>
  </si>
  <si>
    <t>кроме региональной</t>
  </si>
  <si>
    <t>акты отбираются с 01-03-2014</t>
  </si>
  <si>
    <t>Для региональной акты отбираем</t>
  </si>
  <si>
    <t>с 01.01.2014</t>
  </si>
  <si>
    <t>Участие ЛК в проверке на</t>
  </si>
  <si>
    <t>бюджетообразующих клиентов</t>
  </si>
  <si>
    <t>date'2014-02-27'</t>
  </si>
  <si>
    <t>date'2014-08-27'</t>
  </si>
  <si>
    <t>date'2014-03-03'</t>
  </si>
  <si>
    <t>date'2014-09-03'</t>
  </si>
  <si>
    <t xml:space="preserve">22 тип комиссии </t>
  </si>
  <si>
    <t>(старые \ новые счета)</t>
  </si>
  <si>
    <t>выводит type = 5 и 10</t>
  </si>
  <si>
    <t>за 2015</t>
  </si>
  <si>
    <t>за 2014</t>
  </si>
  <si>
    <t>(не зависит от наличия endb и рав-ва инн)</t>
  </si>
  <si>
    <t>ничего не выведет(endbuyer is null)</t>
  </si>
  <si>
    <t>ничего не выведет(инн равны)</t>
  </si>
  <si>
    <t>есть один старый акт по счету(за 2014)</t>
  </si>
  <si>
    <t>выводит type =4 (по одному акту) и 10</t>
  </si>
  <si>
    <t>2015-09-01</t>
  </si>
  <si>
    <t>2015-02-02</t>
  </si>
  <si>
    <t>2015-01-02</t>
  </si>
  <si>
    <t>2015-01-01</t>
  </si>
  <si>
    <t>2015-02-01</t>
  </si>
  <si>
    <t>2015-01-28</t>
  </si>
  <si>
    <t>2015-01-31 00:00:00</t>
  </si>
  <si>
    <t>2015-01-01 00:00:01</t>
  </si>
  <si>
    <t>2015-01-01 00:00:02</t>
  </si>
  <si>
    <t>2015-01-30 00:00:00</t>
  </si>
  <si>
    <t>2015-01-22 00:00:00</t>
  </si>
  <si>
    <t>2015-01-25 00:00:00</t>
  </si>
  <si>
    <t>2015-01-15 00:00:00</t>
  </si>
  <si>
    <t>2015-01-16 00:00:00</t>
  </si>
  <si>
    <t>2015-01-24 00:00:00</t>
  </si>
  <si>
    <t>2015-01-28 00:00:00</t>
  </si>
  <si>
    <t>2015-01-01 00:00:14</t>
  </si>
  <si>
    <t>2015-01-26 00:00:00</t>
  </si>
  <si>
    <t>2015-02-01 00:00:14</t>
  </si>
  <si>
    <t>date'2015-01-28'</t>
  </si>
  <si>
    <t>payment_type</t>
  </si>
  <si>
    <t>delete from xxxx_new_comm_contract_basic; delete from xxxx_oebs_cash_payment_test;delete from xxxx_contract_signed_attr;</t>
  </si>
  <si>
    <t>4100 / 943 / 82</t>
  </si>
  <si>
    <t>В разых месяцах</t>
  </si>
  <si>
    <t>Не Справочник (50)</t>
  </si>
  <si>
    <t>492 / 49,2 / 14,76 / 59,04</t>
  </si>
  <si>
    <t>Разные валюты и НДС</t>
  </si>
  <si>
    <t>+ старые без НДС</t>
  </si>
  <si>
    <t>1640 / 164 / 49,2 / 196,8</t>
  </si>
  <si>
    <t>2460 / 565,8 / 49,2</t>
  </si>
  <si>
    <t>820 / 188,6 / 16,4</t>
  </si>
  <si>
    <t>1312 / 131,2 / 39,36 / 157,44</t>
  </si>
  <si>
    <t>+ старые счета</t>
  </si>
  <si>
    <t>2542 / 584,66 / 50,84</t>
  </si>
  <si>
    <t>1558 / 358,34 / 31,16</t>
  </si>
  <si>
    <t>656 / 65,6 / 19,68 / 78,72</t>
  </si>
  <si>
    <t>656 / 150,88 / 13,12</t>
  </si>
  <si>
    <t>984 / 98,4 / 29,52 / 118,08</t>
  </si>
  <si>
    <t>902 / 207,46 / 18,04</t>
  </si>
  <si>
    <t>820 / 82 / 24,6 / 98,4</t>
  </si>
  <si>
    <t>738 / 169,74 / 14,76</t>
  </si>
  <si>
    <t>738 / 73,8 / 22,14 / 88,56</t>
  </si>
  <si>
    <t>1476 / 339,48 / 29,52</t>
  </si>
  <si>
    <t>Оборот по другим сервисам</t>
  </si>
  <si>
    <t>и удалённый акт</t>
  </si>
  <si>
    <t>Директ: счёт &lt;1.03</t>
  </si>
  <si>
    <t>оплата &gt;1.03, акт &lt;1.03</t>
  </si>
  <si>
    <t>Акты во всех кварталах</t>
  </si>
  <si>
    <t>31,16</t>
  </si>
  <si>
    <t>301,76</t>
  </si>
  <si>
    <t>26,24</t>
  </si>
  <si>
    <t>29,52</t>
  </si>
  <si>
    <t>196,8</t>
  </si>
  <si>
    <t>565,8</t>
  </si>
  <si>
    <t>118,08</t>
  </si>
  <si>
    <t>24,6</t>
  </si>
  <si>
    <t>377,2</t>
  </si>
  <si>
    <t>101,694915254237288135593220338983050848</t>
  </si>
  <si>
    <t>122,033898305084745762711864406779661017</t>
  </si>
  <si>
    <t>338,983050847457627118644067796610169492</t>
  </si>
  <si>
    <t>101,694915254237288135593220338983050847</t>
  </si>
  <si>
    <t>1694,91525423728813559322033898305084746</t>
  </si>
  <si>
    <t>389,830508474576271186440677966101694915</t>
  </si>
  <si>
    <t>2711,86440677966101694915254237288135594</t>
  </si>
  <si>
    <t>271,186440677966101694915254237288135594</t>
  </si>
  <si>
    <t>1355,93220338983050847457627118644067797</t>
  </si>
  <si>
    <t>5084,745762711864406779661016949152542378</t>
  </si>
  <si>
    <t>34,44</t>
  </si>
  <si>
    <t>2203,3898305084745762711864406779661017</t>
  </si>
  <si>
    <t>506,77966101694915254237288135593220339</t>
  </si>
  <si>
    <t>44,0677966101694915254237288135593220339</t>
  </si>
  <si>
    <t>1980,3</t>
  </si>
  <si>
    <t>1584,24</t>
  </si>
  <si>
    <t>137,76</t>
  </si>
  <si>
    <t>1753,98</t>
  </si>
  <si>
    <t>152,52</t>
  </si>
  <si>
    <t>623,728813559322033898305084745762711864</t>
  </si>
  <si>
    <t>54,23728813559322033898305084745762711866</t>
  </si>
  <si>
    <t>8474,5762711864406779661016949152542373</t>
  </si>
  <si>
    <t>1949,152542372881355932203389830508474575</t>
  </si>
  <si>
    <t>169,491525423728813559322033898305084745</t>
  </si>
  <si>
    <t>30423,7288135593220338983050847457627121</t>
  </si>
  <si>
    <t>6997,457627118644067796610169491525423728</t>
  </si>
  <si>
    <t>608,474576271186440677966101694915254235</t>
  </si>
  <si>
    <t>4576,27118644067796610169491525423728813</t>
  </si>
  <si>
    <t>1052,542372881355932203389830508474576272</t>
  </si>
  <si>
    <t>91,52542372881355932203389830508474576272</t>
  </si>
  <si>
    <t>1169,491525423728813559322033898305084746</t>
  </si>
  <si>
    <t>6101,694915254237288135593220338983050849</t>
  </si>
  <si>
    <t>1403,389830508474576271186440677966101695</t>
  </si>
  <si>
    <t>1150,46</t>
  </si>
  <si>
    <t>2998,74</t>
  </si>
  <si>
    <t>260,76</t>
  </si>
  <si>
    <t>44067,7966101694915254237288135593220342</t>
  </si>
  <si>
    <t>10135,5932203389830508474576271186440678</t>
  </si>
  <si>
    <t>881,355932203389830508474576271186440676</t>
  </si>
  <si>
    <t>2036,88</t>
  </si>
  <si>
    <t>8344,32</t>
  </si>
  <si>
    <t>2781,44</t>
  </si>
  <si>
    <t>28144,067796610169491525423728813559322</t>
  </si>
  <si>
    <t>2251,525423728813559322033898305084745762</t>
  </si>
  <si>
    <t>562,881355932203389830508474576271186443</t>
  </si>
  <si>
    <t>114,661016949152542372881355932203389831</t>
  </si>
  <si>
    <t>52624,32</t>
  </si>
  <si>
    <t>17541,44</t>
  </si>
  <si>
    <t>75050,8474576271186440677966101694915251</t>
  </si>
  <si>
    <t>6004,067796610169491525423728813559322034</t>
  </si>
  <si>
    <t>1501,016949152542372881355932203389830514</t>
  </si>
  <si>
    <t>324,72</t>
  </si>
  <si>
    <t>30258,4745762711864406779661016949152543</t>
  </si>
  <si>
    <t>2420,677966101694915254237288135593220341</t>
  </si>
  <si>
    <t>605,169491525423728813559322033898305087</t>
  </si>
  <si>
    <t>413,28</t>
  </si>
  <si>
    <t>3127,11864406779661016949152542372881356</t>
  </si>
  <si>
    <t>250,169491525423728813559322033898305084</t>
  </si>
  <si>
    <t>1756,44</t>
  </si>
  <si>
    <t>585,48</t>
  </si>
  <si>
    <t>42042,3728813559322033898305084745762711</t>
  </si>
  <si>
    <t>3363,389830508474576271186440677966101697</t>
  </si>
  <si>
    <t>840,847457627118644067796610169491525426</t>
  </si>
  <si>
    <t>1382,52</t>
  </si>
  <si>
    <t>460,84</t>
  </si>
  <si>
    <t>86,8644067796610169491525423728813559322</t>
  </si>
  <si>
    <t>11639,8305084745762711864406779661016949</t>
  </si>
  <si>
    <t>931,186440677966101694915254237288135593</t>
  </si>
  <si>
    <t>232,796610169491525423728813559322033899</t>
  </si>
  <si>
    <t>45,92</t>
  </si>
  <si>
    <t>11,48</t>
  </si>
  <si>
    <t>9,84</t>
  </si>
  <si>
    <t>124,64</t>
  </si>
  <si>
    <t>17614,4067796610169491525423728813559323</t>
  </si>
  <si>
    <t>1409,152542372881355932203389830508474576</t>
  </si>
  <si>
    <t>352,288135593220338983050847457627118645</t>
  </si>
  <si>
    <t>104,96</t>
  </si>
  <si>
    <t>2953,389830508474576271186440677966101695</t>
  </si>
  <si>
    <t>236,271186440677966101694915254237288136</t>
  </si>
  <si>
    <t>59,0677966101694915254237288135593220339</t>
  </si>
  <si>
    <t>12855,932203389830508474576271186440678</t>
  </si>
  <si>
    <t>1028,474576271186440677966101694915254237</t>
  </si>
  <si>
    <t>257,11864406779661016949152542372881356</t>
  </si>
  <si>
    <t>10262,7118644067796610169491525423728814</t>
  </si>
  <si>
    <t>821,01694915254237288135593220338983051</t>
  </si>
  <si>
    <t>205,254237288135593220338983050847457627</t>
  </si>
  <si>
    <t>275,52</t>
  </si>
  <si>
    <t>68,88</t>
  </si>
  <si>
    <t>333,55932203389830508474576271186440678</t>
  </si>
  <si>
    <t>83,3898305084745762711864406779661016949</t>
  </si>
  <si>
    <t>7296,610169491525423728813559322033898305</t>
  </si>
  <si>
    <t>583,728813559322033898305084745762711864</t>
  </si>
  <si>
    <t>145,932203389830508474576271186440677966</t>
  </si>
  <si>
    <t>847,796610169491525423728813559322033898</t>
  </si>
  <si>
    <t>211,949152542372881355932203389830508475</t>
  </si>
  <si>
    <t>16156,7796610169491525423728813559322035</t>
  </si>
  <si>
    <t>1292,542372881355932203389830508474576271</t>
  </si>
  <si>
    <t>323,135593220338983050847457627118644069</t>
  </si>
  <si>
    <t>53,3</t>
  </si>
  <si>
    <t>13550,8474576271186440677966101694915255</t>
  </si>
  <si>
    <t>1084,067796610169491525423728813559322034</t>
  </si>
  <si>
    <t>271,016949152542372881355932203389830509</t>
  </si>
  <si>
    <t>498,56</t>
  </si>
  <si>
    <t>221,4</t>
  </si>
  <si>
    <t>86,1</t>
  </si>
  <si>
    <t>343,983050847457627118644067796610169492</t>
  </si>
  <si>
    <t>67,7966101694915254237288135593220338984</t>
  </si>
  <si>
    <t>118220,3389830508474576271186440677966105</t>
  </si>
  <si>
    <t>9457,62711864406779661016949152542372881</t>
  </si>
  <si>
    <t>2364,40677966101694915254237288135593221</t>
  </si>
  <si>
    <t>4575,6</t>
  </si>
  <si>
    <t>1525,2</t>
  </si>
  <si>
    <t>110338,9830508474576271186440677966101698</t>
  </si>
  <si>
    <t>8827,118644067796610169491525423728813556</t>
  </si>
  <si>
    <t>2206,779661016949152542372881355932203396</t>
  </si>
  <si>
    <t>4270,56</t>
  </si>
  <si>
    <t>1423,52</t>
  </si>
  <si>
    <t>406,72</t>
  </si>
  <si>
    <t>101,68</t>
  </si>
  <si>
    <t>100034/13</t>
  </si>
  <si>
    <t>100035/13</t>
  </si>
  <si>
    <t>86694,9152542372881355932203389830508477</t>
  </si>
  <si>
    <t>6935,593220338983050847457627118644067794</t>
  </si>
  <si>
    <t>1733,898305084745762711864406779661016954</t>
  </si>
  <si>
    <t>15762,7118644067796610169491525423728814</t>
  </si>
  <si>
    <t>1261,016949152542372881355932203389830508</t>
  </si>
  <si>
    <t>315,254237288135593220338983050847457628</t>
  </si>
  <si>
    <t>610,08</t>
  </si>
  <si>
    <t>203,36</t>
  </si>
  <si>
    <t>3355,44</t>
  </si>
  <si>
    <t>1118,48</t>
  </si>
  <si>
    <t>100036/13</t>
  </si>
  <si>
    <t>102457,6271186440677966101694915254237291</t>
  </si>
  <si>
    <t>8196,610169491525423728813559322033898302</t>
  </si>
  <si>
    <t>2049,152542372881355932203389830508474582</t>
  </si>
  <si>
    <t>813,44</t>
  </si>
  <si>
    <t>3965,52</t>
  </si>
  <si>
    <t>1321,84</t>
  </si>
  <si>
    <t>100037/13</t>
  </si>
  <si>
    <t>117966,1016949152542372881355932203389833</t>
  </si>
  <si>
    <t>9437,288135593220338983050847457627118641</t>
  </si>
  <si>
    <t>2359,322033898305084745762711864406779667</t>
  </si>
  <si>
    <t>4570,56</t>
  </si>
  <si>
    <t>1523,52</t>
  </si>
  <si>
    <t>100038/13</t>
  </si>
  <si>
    <t>115423,7288135593220338983050847457627122</t>
  </si>
  <si>
    <t>9233,898305084745762711864406779661016946</t>
  </si>
  <si>
    <t>2308,474576271186440677966101694915254243</t>
  </si>
  <si>
    <t>4467,36</t>
  </si>
  <si>
    <t>1489,12</t>
  </si>
  <si>
    <t>100039/13</t>
  </si>
  <si>
    <t>47288,1355932203389830508474576271186442</t>
  </si>
  <si>
    <t>3783,050847457627118644067796610169491524</t>
  </si>
  <si>
    <t>945,762711864406779661016949152542372884</t>
  </si>
  <si>
    <t>6100,8</t>
  </si>
  <si>
    <t>2033,6</t>
  </si>
  <si>
    <t>100040/13</t>
  </si>
  <si>
    <t>42095,52</t>
  </si>
  <si>
    <t>14031,84</t>
  </si>
  <si>
    <t>354661,0169491525423728813559322033898315</t>
  </si>
  <si>
    <t>28372,8813559322033898305084745762711878</t>
  </si>
  <si>
    <t>7093,22033898305084745762711864406779663</t>
  </si>
  <si>
    <t>100041/13</t>
  </si>
  <si>
    <t>71989,44</t>
  </si>
  <si>
    <t>23996,48</t>
  </si>
  <si>
    <t>100042/13</t>
  </si>
  <si>
    <t>126101,6949152542372881355932203389830512</t>
  </si>
  <si>
    <t>10088,1355932203389830508474576271186441</t>
  </si>
  <si>
    <t>2522,033898305084745762711864406779661024</t>
  </si>
  <si>
    <t>100043/13</t>
  </si>
  <si>
    <t>244322,0338983050847457627118644067796617</t>
  </si>
  <si>
    <t>19545,7627118644067796610169491525423736</t>
  </si>
  <si>
    <t>4886,440677966101694915254237288135593234</t>
  </si>
  <si>
    <t>9456,24</t>
  </si>
  <si>
    <t>3152,08</t>
  </si>
  <si>
    <t>100044/13</t>
  </si>
  <si>
    <t>41485,44</t>
  </si>
  <si>
    <t>13828,48</t>
  </si>
  <si>
    <t>100045/13</t>
  </si>
  <si>
    <t>5185,68</t>
  </si>
  <si>
    <t>1728,56</t>
  </si>
  <si>
    <t>27758,64</t>
  </si>
  <si>
    <t>9252,88</t>
  </si>
  <si>
    <t>283728,8135593220338983050847457627118652</t>
  </si>
  <si>
    <t>22698,3050847457627118644067796610169501</t>
  </si>
  <si>
    <t>5674,576271186440677966101694915254237304</t>
  </si>
  <si>
    <t>1830,24</t>
  </si>
  <si>
    <t>100046/13</t>
  </si>
  <si>
    <t>41165,28</t>
  </si>
  <si>
    <t>13721,76</t>
  </si>
  <si>
    <t>401694,9152542372881355932203389830508486</t>
  </si>
  <si>
    <t>32135,5932203389830508474576271186440694</t>
  </si>
  <si>
    <t>8033,898305084745762711864406779661016971</t>
  </si>
  <si>
    <t>100047/13</t>
  </si>
  <si>
    <t>41918,4</t>
  </si>
  <si>
    <t>13972,8</t>
  </si>
  <si>
    <t>353135,5932203389830508474576271186440687</t>
  </si>
  <si>
    <t>28250,8474576271186440677966101694915267</t>
  </si>
  <si>
    <t>7062,711864406779661016949152542372881375</t>
  </si>
  <si>
    <t>100048/13</t>
  </si>
  <si>
    <t>41180,4</t>
  </si>
  <si>
    <t>13726,8</t>
  </si>
  <si>
    <t>100049/13</t>
  </si>
  <si>
    <t>40265,28</t>
  </si>
  <si>
    <t>13421,76</t>
  </si>
  <si>
    <t>401949,1525423728813559322033898305084757</t>
  </si>
  <si>
    <t>32155,9322033898305084745762711864406796</t>
  </si>
  <si>
    <t>8038,983050847457627118644067796610169514</t>
  </si>
  <si>
    <t>100050/13</t>
  </si>
  <si>
    <t>100051/13</t>
  </si>
  <si>
    <t>100052/13</t>
  </si>
  <si>
    <t>100053/13</t>
  </si>
  <si>
    <t>659,28</t>
  </si>
  <si>
    <t>219,76</t>
  </si>
  <si>
    <t>703,56</t>
  </si>
  <si>
    <t>234,52</t>
  </si>
  <si>
    <t>100054/13</t>
  </si>
  <si>
    <t>24110,1694915254237288135593220338983051</t>
  </si>
  <si>
    <t>1928,813559322033898305084745762711864407</t>
  </si>
  <si>
    <t>482,203389830508474576271186440677966103</t>
  </si>
  <si>
    <t>100055/13</t>
  </si>
  <si>
    <t>9381,355932203389830508474576271186440678</t>
  </si>
  <si>
    <t>750,508474576271186440677966101694915254</t>
  </si>
  <si>
    <t>187,627118644067796610169491525423728815</t>
  </si>
  <si>
    <t>152,881355932203389830508474576271186441</t>
  </si>
  <si>
    <t>38,2203389830508474576271186440677966102</t>
  </si>
  <si>
    <t>100056/13</t>
  </si>
  <si>
    <t>100057/13</t>
  </si>
  <si>
    <t>100058/13</t>
  </si>
  <si>
    <t>100059/13</t>
  </si>
  <si>
    <t>100060/13</t>
  </si>
  <si>
    <t>100061/13</t>
  </si>
  <si>
    <t>100062/13</t>
  </si>
  <si>
    <t>3050,4</t>
  </si>
  <si>
    <t>1016,8</t>
  </si>
  <si>
    <t>100063/13</t>
  </si>
  <si>
    <t>100064/13</t>
  </si>
  <si>
    <t>16,482</t>
  </si>
  <si>
    <t>6625,6</t>
  </si>
  <si>
    <t>5614,915254237288135593220338983050847456</t>
  </si>
  <si>
    <t>449,193220338983050847457627118644067797</t>
  </si>
  <si>
    <t>112,298305084745762711864406779661016949</t>
  </si>
  <si>
    <t>100065/13</t>
  </si>
  <si>
    <t>753,288135593220338983050847457627118643</t>
  </si>
  <si>
    <t>188,322033898305084745762711864406779662</t>
  </si>
  <si>
    <t>100066/13</t>
  </si>
  <si>
    <t>683,622881355932203389830508474576271188</t>
  </si>
  <si>
    <t>273,449152542372881355932203389830508476</t>
  </si>
  <si>
    <t>100067/13</t>
  </si>
  <si>
    <t>415,559322033898305084745762711864406781</t>
  </si>
  <si>
    <t>166,223728813559322033898305084745762712</t>
  </si>
  <si>
    <t>100068/13</t>
  </si>
  <si>
    <t>587,064406779661016949152542372881355931</t>
  </si>
  <si>
    <t>146,766101694915254237288135593220338984</t>
  </si>
  <si>
    <t>100069/13</t>
  </si>
  <si>
    <t>664,894915254237288135593220338983050846</t>
  </si>
  <si>
    <t>100070/13</t>
  </si>
  <si>
    <t>366,915254237288135593220338983050847459</t>
  </si>
  <si>
    <t>100071/13</t>
  </si>
  <si>
    <t>470,805084745762711864406779661016949154</t>
  </si>
  <si>
    <t>100072/13</t>
  </si>
  <si>
    <t>1093,796610169491525423728813559322033898</t>
  </si>
  <si>
    <t>100073/13</t>
  </si>
  <si>
    <t>1372,88135593220338983050847457627118644</t>
  </si>
  <si>
    <t>109,830508474576271186440677966101694915</t>
  </si>
  <si>
    <t>27,4576271186440677966101694915254237288</t>
  </si>
  <si>
    <t>100074/13</t>
  </si>
  <si>
    <t>8,2</t>
  </si>
  <si>
    <t>100075/13</t>
  </si>
  <si>
    <t>100076/13</t>
  </si>
  <si>
    <t>100077/13</t>
  </si>
  <si>
    <t>16474,5762711864406779661016949152542372</t>
  </si>
  <si>
    <t>100078/13</t>
  </si>
  <si>
    <t>2066,4</t>
  </si>
  <si>
    <t>86440,6779661016949152542372881355932204</t>
  </si>
  <si>
    <t>6915,254237288135593220338983050847457638</t>
  </si>
  <si>
    <t>1728,813559322033898305084745762711864408</t>
  </si>
  <si>
    <t>100079/13</t>
  </si>
  <si>
    <t>100080/13</t>
  </si>
  <si>
    <t>1619999,64</t>
  </si>
  <si>
    <t>539999,88</t>
  </si>
  <si>
    <t>100081/13</t>
  </si>
  <si>
    <t>28067796,61016949152542372881355932203388</t>
  </si>
  <si>
    <t>2245423,72881355932203389830508474576272</t>
  </si>
  <si>
    <t>561355,932203389830508474576271186440676</t>
  </si>
  <si>
    <t>100082/13</t>
  </si>
  <si>
    <t>6659999,64</t>
  </si>
  <si>
    <t>2219999,88</t>
  </si>
  <si>
    <t>21050847,45762711864406779661016949152541</t>
  </si>
  <si>
    <t>1684067,79661016949152542372881355932204</t>
  </si>
  <si>
    <t>421016,949152542372881355932203389830507</t>
  </si>
  <si>
    <t>100083/13</t>
  </si>
  <si>
    <t>100084/13</t>
  </si>
  <si>
    <t>17389,8305084745762711864406779661016949</t>
  </si>
  <si>
    <t>1391,186440677966101694915254237288135594</t>
  </si>
  <si>
    <t>347,7966101694915254237288135593220339</t>
  </si>
  <si>
    <t>36457,6271186440677966101694915254237287</t>
  </si>
  <si>
    <t>2916,610169491525423728813559322033898307</t>
  </si>
  <si>
    <t>729,152542372881355932203389830508474579</t>
  </si>
  <si>
    <t>100085/13</t>
  </si>
  <si>
    <t>100086/13</t>
  </si>
  <si>
    <t>35593,2203389830508474576271186440677966</t>
  </si>
  <si>
    <t>2847,45762711864406779661016949152542373</t>
  </si>
  <si>
    <t>711,864406779661016949152542372881355932</t>
  </si>
  <si>
    <t>1838,983050847457627118644067796610169491</t>
  </si>
  <si>
    <t>147,118644067796610169491525423728813559</t>
  </si>
  <si>
    <t>36,7796610169491525423728813559322033898</t>
  </si>
  <si>
    <t>11864,4067796610169491525423728813559322</t>
  </si>
  <si>
    <t>949,152542372881355932203389830508474576</t>
  </si>
  <si>
    <t>237,288135593220338983050847457627118644</t>
  </si>
  <si>
    <t>100087/13</t>
  </si>
  <si>
    <t>23728,8135593220338983050847457627118644</t>
  </si>
  <si>
    <t>1898,305084745762711864406779661016949152</t>
  </si>
  <si>
    <t>474,576271186440677966101694915254237288</t>
  </si>
  <si>
    <t>16949,1525423728813559322033898305084746</t>
  </si>
  <si>
    <t>1271,186440677966101694915254237288135593</t>
  </si>
  <si>
    <t>25,42372881355932203389830508474576271182</t>
  </si>
  <si>
    <t>100088/13</t>
  </si>
  <si>
    <t>3935,593220338983050847457627118644067797</t>
  </si>
  <si>
    <t>314,847457627118644067796610169491525424</t>
  </si>
  <si>
    <t>78,71186440677966101694915254237288135592</t>
  </si>
  <si>
    <t>17389,830508474576271186440677966101695</t>
  </si>
  <si>
    <t>347,796610169491525423728813559322033898</t>
  </si>
  <si>
    <t>100089/13</t>
  </si>
  <si>
    <t>8908,474576271186440677966101694915254239</t>
  </si>
  <si>
    <t>712,677966101694915254237288135593220338</t>
  </si>
  <si>
    <t>178,169491525423728813559322033898305084</t>
  </si>
  <si>
    <t>52779,66101694915254237288135593220339</t>
  </si>
  <si>
    <t>4222,372881355932203389830508474576271188</t>
  </si>
  <si>
    <t>1055,593220338983050847457627118644067794</t>
  </si>
  <si>
    <t>100090/13</t>
  </si>
  <si>
    <t>84745762,71186440677966101694915254237288</t>
  </si>
  <si>
    <t>6779661,01694915254237288135593220338984</t>
  </si>
  <si>
    <t>1694915,25423728813559322033898305084746</t>
  </si>
  <si>
    <t>100091/13</t>
  </si>
  <si>
    <t>203389830,508474576271186440677966101695</t>
  </si>
  <si>
    <t>16271186,44067796610169491525423728813559</t>
  </si>
  <si>
    <t>4067796,61016949152542372881355932203391</t>
  </si>
  <si>
    <t>33898305,08474576271186440677966101694916</t>
  </si>
  <si>
    <t>2711864,40677966101694915254237288135594</t>
  </si>
  <si>
    <t>677966,101694915254237288135593220338984</t>
  </si>
  <si>
    <t>100092/13</t>
  </si>
  <si>
    <t>847457,6271186440677966101694915254237288</t>
  </si>
  <si>
    <t>67796,6101694915254237288135593220338983</t>
  </si>
  <si>
    <t>177966101,694915254237288135593220338983</t>
  </si>
  <si>
    <t>14237288,13559322033898305084745762711864</t>
  </si>
  <si>
    <t>3559322,03389830508474576271186440677967</t>
  </si>
  <si>
    <t>135593,2203389830508474576271186440677966</t>
  </si>
  <si>
    <t>33898,3050847457627118644067796610169492</t>
  </si>
  <si>
    <t>100093/13</t>
  </si>
  <si>
    <t>155932203,389830508474576271186440677966</t>
  </si>
  <si>
    <t>12474576,2711864406779661016949152542373</t>
  </si>
  <si>
    <t>3118644,06779661016949152542372881355931</t>
  </si>
  <si>
    <t>100094/13</t>
  </si>
  <si>
    <t>79661016,9491525423728813559322033898305</t>
  </si>
  <si>
    <t>6372881,35593220338983050847457627118645</t>
  </si>
  <si>
    <t>1593220,33898305084745762711864406779661</t>
  </si>
  <si>
    <t>100095/13</t>
  </si>
  <si>
    <t>1656000,06</t>
  </si>
  <si>
    <t>79661018,64406779661016949152542372881355</t>
  </si>
  <si>
    <t>6372881,49152542372881355932203389830509</t>
  </si>
  <si>
    <t>1593220,37288135593220338983050847457627</t>
  </si>
  <si>
    <t>600000,06</t>
  </si>
  <si>
    <t>200000,02</t>
  </si>
  <si>
    <t>100096/13</t>
  </si>
  <si>
    <t>1236000,3</t>
  </si>
  <si>
    <t>67796618,64406779661016949152542372881357</t>
  </si>
  <si>
    <t>5423729,49152542372881355932203389830509</t>
  </si>
  <si>
    <t>1355932,37288135593220338983050847457627</t>
  </si>
  <si>
    <t>560000,4</t>
  </si>
  <si>
    <t>140000,1</t>
  </si>
  <si>
    <t>100097/13</t>
  </si>
  <si>
    <t>75423728,81355932203389830508474576271188</t>
  </si>
  <si>
    <t>6033898,30508474576271186440677966101696</t>
  </si>
  <si>
    <t>1508474,57627118644067796610169491525424</t>
  </si>
  <si>
    <t>100098/13</t>
  </si>
  <si>
    <t>100099/13</t>
  </si>
  <si>
    <t>169491525,423728813559322033898305084745</t>
  </si>
  <si>
    <t>13559322,03389830508474576271186440677965</t>
  </si>
  <si>
    <t>3389830,50847457627118644067796610169492</t>
  </si>
  <si>
    <t>1000100/13</t>
  </si>
  <si>
    <t>467796610,1694915254237288135593220339</t>
  </si>
  <si>
    <t>37423728,8135593220338983050847457627121</t>
  </si>
  <si>
    <t>9355932,203389830508474576271186440678</t>
  </si>
  <si>
    <t>1000101/13</t>
  </si>
  <si>
    <t>593389830,508474576271186440677966101694</t>
  </si>
  <si>
    <t>47471186,44067796610169491525423728813552</t>
  </si>
  <si>
    <t>11867796,61016949152542372881355932203388</t>
  </si>
  <si>
    <t>1000102/13</t>
  </si>
  <si>
    <t>1278001,2</t>
  </si>
  <si>
    <t>67796610,1694915254237288135593220338983</t>
  </si>
  <si>
    <t>5423728,81355932203389830508474576271187</t>
  </si>
  <si>
    <t>1355932,20338983050847457627118644067797</t>
  </si>
  <si>
    <t>39549,1525423728813559322033898305084746</t>
  </si>
  <si>
    <t>3163,93220338983050847457627118644067797</t>
  </si>
  <si>
    <t>790,983050847457627118644067796610169492</t>
  </si>
  <si>
    <t>1400,04</t>
  </si>
  <si>
    <t>466,68</t>
  </si>
  <si>
    <t>1000103/13</t>
  </si>
  <si>
    <t>1799401,2</t>
  </si>
  <si>
    <t>2836159,32203389830508474576271186440678</t>
  </si>
  <si>
    <t>226892,745762711864406779661016949152542</t>
  </si>
  <si>
    <t>56723,1864406779661016949152542372881354</t>
  </si>
  <si>
    <t>25866,72</t>
  </si>
  <si>
    <t>6466,68</t>
  </si>
  <si>
    <t>1000104/13</t>
  </si>
  <si>
    <t>976271184,745762711864406779661016949152</t>
  </si>
  <si>
    <t>78101694,7796610169491525423728813559322</t>
  </si>
  <si>
    <t>19525423,69491525423728813559322033898304</t>
  </si>
  <si>
    <t>135593220,338983050847457627118644067797</t>
  </si>
  <si>
    <t>10847457,6271186440677966101694915254238</t>
  </si>
  <si>
    <t>1000105/13</t>
  </si>
  <si>
    <t>244067796,610169491525423728813559322034</t>
  </si>
  <si>
    <t>19525423,72881355932203389830508474576272</t>
  </si>
  <si>
    <t>4881355,93220338983050847457627118644068</t>
  </si>
  <si>
    <t>33898305,08474576271186440677966101694915</t>
  </si>
  <si>
    <t>2711864,40677966101694915254237288135593</t>
  </si>
  <si>
    <t>677966,101694915254237288135593220338983</t>
  </si>
  <si>
    <t>1000106/13</t>
  </si>
  <si>
    <t>14644067,79661016949152542372881355932201</t>
  </si>
  <si>
    <t>2033898,30508474576271186440677966101695</t>
  </si>
  <si>
    <t>1000107/13</t>
  </si>
  <si>
    <t>101694,915254237288135593220338983050848</t>
  </si>
  <si>
    <t>162711864,406779661016949152542372881356</t>
  </si>
  <si>
    <t>9762711,86440677966101694915254237288134</t>
  </si>
  <si>
    <t>3254237,28813559322033898305084745762712</t>
  </si>
  <si>
    <t>1000108/13</t>
  </si>
  <si>
    <t>8717999,92</t>
  </si>
  <si>
    <t>7799999,76</t>
  </si>
  <si>
    <t>2599999,92</t>
  </si>
  <si>
    <t>331999999,5</t>
  </si>
  <si>
    <t>281355931,779661016949152542372881355932</t>
  </si>
  <si>
    <t>22508474,54237288135593220338983050847456</t>
  </si>
  <si>
    <t>5627118,63559322033898305084745762711863</t>
  </si>
  <si>
    <t>1000109/13</t>
  </si>
  <si>
    <t>31610000,09</t>
  </si>
  <si>
    <t>796610174,576271186440677966101694915254</t>
  </si>
  <si>
    <t>63728813,96610169491525423728813559322025</t>
  </si>
  <si>
    <t>15932203,49152542372881355932203389830507</t>
  </si>
  <si>
    <t>6000000,06</t>
  </si>
  <si>
    <t>2000000,02</t>
  </si>
  <si>
    <t>1000110/13</t>
  </si>
  <si>
    <t>1000111/13</t>
  </si>
  <si>
    <t>31610000,27</t>
  </si>
  <si>
    <t>6000000,18</t>
  </si>
  <si>
    <t>2000000,06</t>
  </si>
  <si>
    <t>1000112/13</t>
  </si>
  <si>
    <t>1111864405,084745762711864406779661016949</t>
  </si>
  <si>
    <t>88949152,406779661016949152542372881356</t>
  </si>
  <si>
    <t>22237288,10169491525423728813559322033898</t>
  </si>
  <si>
    <t>1000113/13</t>
  </si>
  <si>
    <t>1317,966101694915254237288135593220338984</t>
  </si>
  <si>
    <t>329,491525423728813559322033898305084747</t>
  </si>
  <si>
    <t>1000114/13</t>
  </si>
  <si>
    <t>42184,08</t>
  </si>
  <si>
    <t>14061,36</t>
  </si>
  <si>
    <t>355423,7288135593220338983050847457627127</t>
  </si>
  <si>
    <t>28433,8983050847457627118644067796610183</t>
  </si>
  <si>
    <t>7108,474576271186440677966101694915254255</t>
  </si>
  <si>
    <t>1000115/13</t>
  </si>
  <si>
    <t>41268,96</t>
  </si>
  <si>
    <t>13756,32</t>
  </si>
  <si>
    <t>402711,864406779661016949152542372881357</t>
  </si>
  <si>
    <t>32216,94915254237288135593220338983051</t>
  </si>
  <si>
    <t>8054,237288135593220338983050847457627139</t>
  </si>
  <si>
    <t>1000116/13</t>
  </si>
  <si>
    <t>41135,04</t>
  </si>
  <si>
    <t>13711,68</t>
  </si>
  <si>
    <t>400118,6440677966101694915254237288135605</t>
  </si>
  <si>
    <t>32009,4915254237288135593220338983050863</t>
  </si>
  <si>
    <t>8002,372881355932203389830508474576271207</t>
  </si>
  <si>
    <t>1000117/13</t>
  </si>
  <si>
    <t>685583,97</t>
  </si>
  <si>
    <t>41135,0382</t>
  </si>
  <si>
    <t>13711,6794</t>
  </si>
  <si>
    <t>472139,985</t>
  </si>
  <si>
    <t>400118,6313559322033898305084745762711876</t>
  </si>
  <si>
    <t>32009,4905084745762711864406779661016964</t>
  </si>
  <si>
    <t>8002,37262711864406779661016949152542375</t>
  </si>
  <si>
    <t>1000118/13</t>
  </si>
  <si>
    <t>136999999,5</t>
  </si>
  <si>
    <t>116101694,491525423728813559322033898305</t>
  </si>
  <si>
    <t>9288135,55932203389830508474576271186443</t>
  </si>
  <si>
    <t>2322033,8898305084745762711864406779661</t>
  </si>
  <si>
    <t>1000119/13</t>
  </si>
  <si>
    <t>1799999,76</t>
  </si>
  <si>
    <t>599999,92</t>
  </si>
  <si>
    <t>111499999,5</t>
  </si>
  <si>
    <t>94491525,00000000000000000000000000000001</t>
  </si>
  <si>
    <t>7559322,00000000000000000000000000000002</t>
  </si>
  <si>
    <t>1889830,5</t>
  </si>
  <si>
    <t>1000120/13</t>
  </si>
  <si>
    <t>27839999,68</t>
  </si>
  <si>
    <t>1000121/13</t>
  </si>
  <si>
    <t>44159999,68</t>
  </si>
  <si>
    <t>1000122/13</t>
  </si>
  <si>
    <t>254237,2881355932203389830508474576271184</t>
  </si>
  <si>
    <t>20338,9830508474576271186440677966101694</t>
  </si>
  <si>
    <t>5084,745762711864406779661016949152542368</t>
  </si>
  <si>
    <t>1000123/13</t>
  </si>
  <si>
    <t>43867999,91</t>
  </si>
  <si>
    <t>116127999,68</t>
  </si>
  <si>
    <t>1000124/13</t>
  </si>
  <si>
    <t>18220,3389830508474576271186440677966102</t>
  </si>
  <si>
    <t>1457,627118644067796610169491525423728813</t>
  </si>
  <si>
    <t>364,406779661016949152542372881355932203</t>
  </si>
  <si>
    <t>1000125/13</t>
  </si>
  <si>
    <t>1000126/13</t>
  </si>
  <si>
    <t>79663898,30508474576271186440677966101694</t>
  </si>
  <si>
    <t>6373111,86440677966101694915254237288136</t>
  </si>
  <si>
    <t>1593277,96610169491525423728813559322034</t>
  </si>
  <si>
    <t>1000127/13</t>
  </si>
  <si>
    <t>79663813,5593220338983050847457627118644</t>
  </si>
  <si>
    <t>6373105,08474576271186440677966101694916</t>
  </si>
  <si>
    <t>1593276,27118644067796610169491525423729</t>
  </si>
  <si>
    <t>1000128/13</t>
  </si>
  <si>
    <t>1000129/13</t>
  </si>
  <si>
    <t>20703,3898305084745762711864406779661017</t>
  </si>
  <si>
    <t>1656,271186440677966101694915254237288137</t>
  </si>
  <si>
    <t>414,067796610169491525423728813559322036</t>
  </si>
  <si>
    <t>142,68</t>
  </si>
  <si>
    <t>264,067796610169491525423728813559322034</t>
  </si>
  <si>
    <t>66,0169491525423728813559322033898305085</t>
  </si>
  <si>
    <t>1000130/13</t>
  </si>
  <si>
    <t>4880,64</t>
  </si>
  <si>
    <t>1626,88</t>
  </si>
  <si>
    <t>236440,677966101694915254237288135593221</t>
  </si>
  <si>
    <t>18915,2542372881355932203389830508474583</t>
  </si>
  <si>
    <t>4728,81355932203389830508474576271186442</t>
  </si>
  <si>
    <t>113012,4</t>
  </si>
  <si>
    <t>37670,8</t>
  </si>
  <si>
    <t>473644,0677966101694915254237288135593233</t>
  </si>
  <si>
    <t>37891,5254237288135593220338983050847477</t>
  </si>
  <si>
    <t>9472,881355932203389830508474576271186465</t>
  </si>
  <si>
    <t>1000131/13</t>
  </si>
  <si>
    <t>87,04</t>
  </si>
  <si>
    <t>21,76</t>
  </si>
  <si>
    <t>378,84</t>
  </si>
  <si>
    <t>126,28</t>
  </si>
  <si>
    <t>31156,7796610169491525423728813559322034</t>
  </si>
  <si>
    <t>2492,542372881355932203389830508474576273</t>
  </si>
  <si>
    <t>623,135593220338983050847457627118644071</t>
  </si>
  <si>
    <t>1000132/13</t>
  </si>
  <si>
    <t>30809,3220338983050847457627118644067797</t>
  </si>
  <si>
    <t>2464,745762711864406779661016949152542375</t>
  </si>
  <si>
    <t>616,186440677966101694915254237288135597</t>
  </si>
  <si>
    <t>34,7457627118644067796610169491525423729</t>
  </si>
  <si>
    <t>1000133/13</t>
  </si>
  <si>
    <t>183,68</t>
  </si>
  <si>
    <t>36,9</t>
  </si>
  <si>
    <t>1000134/13</t>
  </si>
  <si>
    <t>169491525,423728813559322033898305084746</t>
  </si>
  <si>
    <t>13559322,03389830508474576271186440677968</t>
  </si>
  <si>
    <t>1000135/13</t>
  </si>
  <si>
    <t>4172,16</t>
  </si>
  <si>
    <t>1390,72</t>
  </si>
  <si>
    <t>14072,033898305084745762711864406779661</t>
  </si>
  <si>
    <t>1125,762711864406779661016949152542372881</t>
  </si>
  <si>
    <t>281,440677966101694915254237288135593221</t>
  </si>
  <si>
    <t>26312,16</t>
  </si>
  <si>
    <t>8770,72</t>
  </si>
  <si>
    <t>37525,4237288135593220338983050847457626</t>
  </si>
  <si>
    <t>3002,033898305084745762711864406779661017</t>
  </si>
  <si>
    <t>750,508474576271186440677966101694915257</t>
  </si>
  <si>
    <t>1000136/13</t>
  </si>
  <si>
    <t>1000137/13</t>
  </si>
  <si>
    <t>1000138/13</t>
  </si>
  <si>
    <t>1000139/13</t>
  </si>
  <si>
    <t>1000140/13</t>
  </si>
  <si>
    <t>1000141/13</t>
  </si>
  <si>
    <t>1000142/13</t>
  </si>
  <si>
    <t>1000143/13</t>
  </si>
  <si>
    <t>1000144/13</t>
  </si>
  <si>
    <t>1000145/13</t>
  </si>
  <si>
    <t>1000146/13</t>
  </si>
  <si>
    <t>1000147/13</t>
  </si>
  <si>
    <t>1000148/13</t>
  </si>
  <si>
    <t>1000149/13</t>
  </si>
  <si>
    <t>1000150/13</t>
  </si>
  <si>
    <t>1000151/13</t>
  </si>
  <si>
    <t>1000152/13</t>
  </si>
  <si>
    <t>contract_id</t>
  </si>
  <si>
    <t>contract_eid</t>
  </si>
  <si>
    <t>from_dt</t>
  </si>
  <si>
    <t>till_dt</t>
  </si>
  <si>
    <t>'01.03.2015 0:00:00'</t>
  </si>
  <si>
    <t>'01.09.2014 0:00:00'</t>
  </si>
  <si>
    <t>'31.03.2015 23:59:59'</t>
  </si>
  <si>
    <t>'28.02.2015 0:00    '</t>
  </si>
  <si>
    <t>0,000000000000169491525423728813559322</t>
  </si>
  <si>
    <t>0,000000000000542372881355932203389831</t>
  </si>
  <si>
    <t>33385,5932203389830508474576271186440676</t>
  </si>
  <si>
    <t>0,000000000005644067796610169491525425</t>
  </si>
  <si>
    <t>0,0000000000007610169491525423728813582</t>
  </si>
  <si>
    <t>46385,5932203389830508474576271186440676</t>
  </si>
  <si>
    <t>0,000000000004644067796610169491525426</t>
  </si>
  <si>
    <t>0,0000000000006610169491525423728813572</t>
  </si>
  <si>
    <t>0,000000000000525423728813559322033899</t>
  </si>
  <si>
    <t>0,000000000001355932203389830508474576</t>
  </si>
  <si>
    <t>0,000000000000338983050847457627118645</t>
  </si>
  <si>
    <t>0,000000000006440677966101694915254237</t>
  </si>
  <si>
    <t>0,000000000000610169491525423728813559</t>
  </si>
  <si>
    <t>0,000000000000966101694915254237288136</t>
  </si>
  <si>
    <t>0,0000000000000915254237288135593220339</t>
  </si>
  <si>
    <t>0,00000000000037288135593220338983051</t>
  </si>
  <si>
    <t>0,000000000000593220338983050847457626</t>
  </si>
  <si>
    <t>0,00000000000030508474576271186440678</t>
  </si>
  <si>
    <t>0,0000000000000762711864406779661016949</t>
  </si>
  <si>
    <t>0,000000000000033898305084745762711864</t>
  </si>
  <si>
    <t>0,000000000000508474576271186440677966</t>
  </si>
  <si>
    <t>0,000000000000525423728813559322033898</t>
  </si>
  <si>
    <t>0,000000000000881355932203389830508474</t>
  </si>
  <si>
    <t>16156,7796610169491525423728813559322033</t>
  </si>
  <si>
    <t>0,000000000005932203389830508474576271</t>
  </si>
  <si>
    <t>0,000000000000983050847457627118644068</t>
  </si>
  <si>
    <t>0,000000000009491525423728813559322034</t>
  </si>
  <si>
    <t>0,000000000000372881355932203389830509</t>
  </si>
  <si>
    <t>0,000000000000627118644067796610169492</t>
  </si>
  <si>
    <t>0,000000000000101694915254237288135594</t>
  </si>
  <si>
    <t>0,0000000000000254237288135593220338984</t>
  </si>
  <si>
    <t>0,00000000000779661016949152542372881</t>
  </si>
  <si>
    <t>0,00000000000694915254237288135593221</t>
  </si>
  <si>
    <t>0,000000000006610169491525423728813556</t>
  </si>
  <si>
    <t>0,000000000009152542372881355932203396</t>
  </si>
  <si>
    <t>0,000000000003050847457627118644067794</t>
  </si>
  <si>
    <t>0,000000000005762711864406779661016954</t>
  </si>
  <si>
    <t>0,000000000002372881355932203389830508</t>
  </si>
  <si>
    <t>0,000000000000593220338983050847457628</t>
  </si>
  <si>
    <t>0,000000000005423728813559322033898302</t>
  </si>
  <si>
    <t>0,000000000001355932203389830508474582</t>
  </si>
  <si>
    <t>117966,1016949152542372881355932203389834</t>
  </si>
  <si>
    <t>0,000000000000338983050847457627118641</t>
  </si>
  <si>
    <t>0,000000000005084745762711864406779667</t>
  </si>
  <si>
    <t>0,000000000005762711864406779661016946</t>
  </si>
  <si>
    <t>0,000000000006440677966101694915254243</t>
  </si>
  <si>
    <t>165508,4745762711864406779661016949152547</t>
  </si>
  <si>
    <t>0,000000000014915254237288135593220334</t>
  </si>
  <si>
    <t>0,000000000007728813559322033898305094</t>
  </si>
  <si>
    <t>0,000000000010508474576271186440679324</t>
  </si>
  <si>
    <t>0,000000000001627118644067796610169514</t>
  </si>
  <si>
    <t>472881,355932203389830508474576271186442</t>
  </si>
  <si>
    <t>0,00000000001118644067796610169491661</t>
  </si>
  <si>
    <t>0,00000000000779661016949152542372884</t>
  </si>
  <si>
    <t>0,0000000000389830508474576271186441</t>
  </si>
  <si>
    <t>0,000000000004745762711864406779661024</t>
  </si>
  <si>
    <t>0,0000000000067796610169491525423736</t>
  </si>
  <si>
    <t>0,000000000001694915254237288135593234</t>
  </si>
  <si>
    <t>0,0000000000627118644067796610169501</t>
  </si>
  <si>
    <t>0,000000000000677966101694915254237304</t>
  </si>
  <si>
    <t>0,000000000007118644067796610169491524</t>
  </si>
  <si>
    <t>0,000000000000779661016949152542372884</t>
  </si>
  <si>
    <t>401694,9152542372881355932203389830508485</t>
  </si>
  <si>
    <t>0,0000000000830508474576271186440694</t>
  </si>
  <si>
    <t>0,000000000005762711864406779661016971</t>
  </si>
  <si>
    <t>400423,728813559322033898305084745762713</t>
  </si>
  <si>
    <t>0,000000000025762711864406779661018224</t>
  </si>
  <si>
    <t>0,000000000010440677966101694915254259</t>
  </si>
  <si>
    <t>0,0000000000305084745762711864406796</t>
  </si>
  <si>
    <t>0,000000000007627118644067796610169514</t>
  </si>
  <si>
    <t>46385,5932203389830508474576271186440678</t>
  </si>
  <si>
    <t>0,0000000000006610169491525423728813582</t>
  </si>
  <si>
    <t>0,000000000003898305084745762711864407</t>
  </si>
  <si>
    <t>0,000000000000474576271186440677966103</t>
  </si>
  <si>
    <t>0,000000000000389830508474576271186441</t>
  </si>
  <si>
    <t>0,0000000000000474576271186440677966102</t>
  </si>
  <si>
    <t>0,000000000000186440677966101694915254</t>
  </si>
  <si>
    <t>0,000000000000796610169491525423728814</t>
  </si>
  <si>
    <t>0,000000000000881355932203389830508475</t>
  </si>
  <si>
    <t>13550,8474576271186440677966101694915254</t>
  </si>
  <si>
    <t>17614,4067796610169491525423728813559322</t>
  </si>
  <si>
    <t>0,000000000000762711864406779661016949</t>
  </si>
  <si>
    <t>0,000000000000338983050847457627118644</t>
  </si>
  <si>
    <t>0,000000000000084745762711864406779661</t>
  </si>
  <si>
    <t>0,000000000000203389830508474576271187</t>
  </si>
  <si>
    <t>0,000000000000305084745762711864406781</t>
  </si>
  <si>
    <t>0,000000000000322033898305084745762712</t>
  </si>
  <si>
    <t>0,000000000000016949152542372881355931</t>
  </si>
  <si>
    <t>0,000000000000254237288135593220338983</t>
  </si>
  <si>
    <t>0,000000000000288135593220338983050846</t>
  </si>
  <si>
    <t>0,000000000000322033898305084745762711</t>
  </si>
  <si>
    <t>0,000000000000135593220338983050847459</t>
  </si>
  <si>
    <t>0,000000000000711864406779661016949155</t>
  </si>
  <si>
    <t>0,000000000001525423728813559322033898</t>
  </si>
  <si>
    <t>0,000000000000271186440677966101694915</t>
  </si>
  <si>
    <t>0,0000000000000677966101694915254237288</t>
  </si>
  <si>
    <t>16474,5762711864406779661016949152542373</t>
  </si>
  <si>
    <t>0,000000000005593220338983050847457638</t>
  </si>
  <si>
    <t>0,000000000003898305084745762711864408</t>
  </si>
  <si>
    <t>0,00000000932203389830508474576272</t>
  </si>
  <si>
    <t>0,000000000830508474576271186440676</t>
  </si>
  <si>
    <t>0,00000000949152542372881355932204</t>
  </si>
  <si>
    <t>0,000000000372881355932203389830507</t>
  </si>
  <si>
    <t>53847,4576271186440677966101694915254236</t>
  </si>
  <si>
    <t>0,000000000011525423728813559322033901</t>
  </si>
  <si>
    <t>0,00000000000088135593220338983050848</t>
  </si>
  <si>
    <t>47457,6271186440677966101694915254237288</t>
  </si>
  <si>
    <t>0,000000000004423728813559322033898306</t>
  </si>
  <si>
    <t>0,000000000000355932203389830508474576</t>
  </si>
  <si>
    <t>0,0000000000000525423728813559322033898</t>
  </si>
  <si>
    <t>40677,966101694915254237288135593220339</t>
  </si>
  <si>
    <t>0,000000000003220338983050847457627122</t>
  </si>
  <si>
    <t>0,00000000000130508474576271186440678</t>
  </si>
  <si>
    <t>0,000000000000288135593220338983050848</t>
  </si>
  <si>
    <t>0,00000000000002203389830508474576271182</t>
  </si>
  <si>
    <t>21325,4237288135593220338983050847457627</t>
  </si>
  <si>
    <t>0,000000000006745762711864406779661017</t>
  </si>
  <si>
    <t>0,00000000000058644067796610169491525392</t>
  </si>
  <si>
    <t>61688,1355932203389830508474576271186441</t>
  </si>
  <si>
    <t>0,000000000003118644067796610169491525</t>
  </si>
  <si>
    <t>0,000000000003779661016949152542372878</t>
  </si>
  <si>
    <t>0,00000000254237288135593220338984</t>
  </si>
  <si>
    <t>0,00000000813559322033898305084746</t>
  </si>
  <si>
    <t>237288135,593220338983050847457627118644</t>
  </si>
  <si>
    <t>0,00000006711864406779661016949153</t>
  </si>
  <si>
    <t>0,000000001779661016949152542372884</t>
  </si>
  <si>
    <t>177966101,694915254237288135593220338982</t>
  </si>
  <si>
    <t>0,00000002033898305084745762711864</t>
  </si>
  <si>
    <t>0,00000000508474576271186440677967</t>
  </si>
  <si>
    <t>2542372,88135593220338983050847457627119</t>
  </si>
  <si>
    <t>0,0000000000762711864406779661016949</t>
  </si>
  <si>
    <t>0,0000000001440677966101694915254238</t>
  </si>
  <si>
    <t>0,0000000406779661016949152542373</t>
  </si>
  <si>
    <t>0,00000000016949152542372881355931</t>
  </si>
  <si>
    <t>0,00000000338983050847457627118645</t>
  </si>
  <si>
    <t>0,00000000084745762711864406779661</t>
  </si>
  <si>
    <t>0,00000000372881355932203389830509</t>
  </si>
  <si>
    <t>0,00000000593220338983050847457628</t>
  </si>
  <si>
    <t>0,00000000593220338983050847457627</t>
  </si>
  <si>
    <t>109322033,898305084745762711864406779661</t>
  </si>
  <si>
    <t>0,00000000677966101694915254237291</t>
  </si>
  <si>
    <t>0,000000006694915254237288135593214</t>
  </si>
  <si>
    <t>0,00000000508474576271186440677965</t>
  </si>
  <si>
    <t>0,00000000627118644067796610169492</t>
  </si>
  <si>
    <t>0,0000000220338983050847457627121</t>
  </si>
  <si>
    <t>0,000000000508474576271186440678</t>
  </si>
  <si>
    <t>0,00000006610169491525423728813552</t>
  </si>
  <si>
    <t>0,00000009152542372881355932203388</t>
  </si>
  <si>
    <t>0,00000000203389830508474576271187</t>
  </si>
  <si>
    <t>0,00000000050847457627118644067797</t>
  </si>
  <si>
    <t>0,00000000000050847457627118644067797</t>
  </si>
  <si>
    <t>2836159,32203389830508474576271186440677</t>
  </si>
  <si>
    <t>0,000000000864406779661016949152542</t>
  </si>
  <si>
    <t>0,0000000000661016949152542372881354</t>
  </si>
  <si>
    <t>0,000000061016949152542372881356</t>
  </si>
  <si>
    <t>0,00000005525423728813559322033898</t>
  </si>
  <si>
    <t>277966101,694915254237288135593220338983</t>
  </si>
  <si>
    <t>0,00000006033898305084745762711865</t>
  </si>
  <si>
    <t>0,000000010084745762711864406779663</t>
  </si>
  <si>
    <t>0,00000007525423728813559322033896</t>
  </si>
  <si>
    <t>0,00000000966101694915254237288134</t>
  </si>
  <si>
    <t>0,00000000322033898305084745762712</t>
  </si>
  <si>
    <t>0,000000000288135593220338983050848</t>
  </si>
  <si>
    <t>0,0000000000627118644067796610169492</t>
  </si>
  <si>
    <t>281355931,77966101694915254237288135593</t>
  </si>
  <si>
    <t>0,00000008135593220338983050847458</t>
  </si>
  <si>
    <t>0,00000000033898305084745762711863</t>
  </si>
  <si>
    <t>0,00000009491525423728813559322025</t>
  </si>
  <si>
    <t>0,00000002372881355932203389830507</t>
  </si>
  <si>
    <t>0,00000001525423728813559322033898</t>
  </si>
  <si>
    <t>0,000000000005254237288135593220338984</t>
  </si>
  <si>
    <t>0,000000000000813559322033898305084747</t>
  </si>
  <si>
    <t>0,000000000052881355932203389830509724</t>
  </si>
  <si>
    <t>0,000000000007220338983050847457627139</t>
  </si>
  <si>
    <t>0,00000000007288135593220338983051</t>
  </si>
  <si>
    <t>0,000000000003220338983050847457627139</t>
  </si>
  <si>
    <t>400118,6440677966101694915254237288135604</t>
  </si>
  <si>
    <t>0,0000000000288135593220338983050863</t>
  </si>
  <si>
    <t>0,000000000002203389830508474576271207</t>
  </si>
  <si>
    <t>0,0000000000762711864406779661016964</t>
  </si>
  <si>
    <t>0,00000000000406779661016949152542375</t>
  </si>
  <si>
    <t>716087,97</t>
  </si>
  <si>
    <t>116101694,491525423728813559322033898304</t>
  </si>
  <si>
    <t>0,00000000389830508474576271186444</t>
  </si>
  <si>
    <t>0,00000000847457627118644067796611</t>
  </si>
  <si>
    <t>0,00000000000000000000000000000004</t>
  </si>
  <si>
    <t>0,00000000000000000000000000000001</t>
  </si>
  <si>
    <t>0,00000000000000000000000000000003</t>
  </si>
  <si>
    <t>0,00000000389830508474576271186445</t>
  </si>
  <si>
    <t>0,0000000084745762711864406779661</t>
  </si>
  <si>
    <t>0,0000000000576271186440677966101694</t>
  </si>
  <si>
    <t>0,000000000004406779661016949152542368</t>
  </si>
  <si>
    <t>18220,3389830508474576271186440677966101</t>
  </si>
  <si>
    <t>0,000000000007796610169491525423728813</t>
  </si>
  <si>
    <t>0,000000000000949152542372881355932204</t>
  </si>
  <si>
    <t>0,00000000966101694915254237288136</t>
  </si>
  <si>
    <t>0,00000000491525423728813559322034</t>
  </si>
  <si>
    <t>0,00000000271186440677966101694916</t>
  </si>
  <si>
    <t>0,00000000067796610169491525423729</t>
  </si>
  <si>
    <t>24004,2372881355932203389830508474576271</t>
  </si>
  <si>
    <t>0,000000000008457627118644067796610171</t>
  </si>
  <si>
    <t>0,0000000000005644067796610169491525435</t>
  </si>
  <si>
    <t>710084,7457627118644067796610169491525443</t>
  </si>
  <si>
    <t>0,000000000049152542372881355932206</t>
  </si>
  <si>
    <t>0,000000000007288135593220338983050885</t>
  </si>
  <si>
    <t>34457,6271186440677966101694915254237288</t>
  </si>
  <si>
    <t>0,000000000006423728813559322033898307</t>
  </si>
  <si>
    <t>0,0000000000010559322033898305084745785</t>
  </si>
  <si>
    <t>32546,6101694915254237288135593220338982</t>
  </si>
  <si>
    <t>0,000000000005033898305084745762711867</t>
  </si>
  <si>
    <t>0,0000000000001084745762711864406779699</t>
  </si>
  <si>
    <t>11639,830508474576271186440677966101695</t>
  </si>
  <si>
    <t>0,0000000000000067796610169491525423729</t>
  </si>
  <si>
    <t>649,44</t>
  </si>
  <si>
    <t>2605,932203389830508474576271186440677966</t>
  </si>
  <si>
    <t>3127,118644067796610169491525423728813559</t>
  </si>
  <si>
    <t>250,169491525423728813559322033898305085</t>
  </si>
  <si>
    <t>2015-02-08 00:00:00</t>
  </si>
  <si>
    <t>2015-02-09 00:00:00</t>
  </si>
  <si>
    <t>2015-02-11 00:00:00</t>
  </si>
  <si>
    <t>0,000000000000728813559322033898305085</t>
  </si>
  <si>
    <t>0,0000000000000322033898305084745762712</t>
  </si>
  <si>
    <t>2014-11-07 00:00:00</t>
  </si>
  <si>
    <t>2014-11-11 00:00:00</t>
  </si>
  <si>
    <t>'01.11.2014 0:00:00'</t>
  </si>
  <si>
    <t>'30.11.2014 23:59:59'</t>
  </si>
  <si>
    <t>2014-12-01 00:00:00</t>
  </si>
  <si>
    <t>2015-11-01</t>
  </si>
  <si>
    <t>2014-02-02</t>
  </si>
  <si>
    <t>2014-02-03</t>
  </si>
  <si>
    <t>2014-02-04</t>
  </si>
  <si>
    <t>2014-02-01</t>
  </si>
  <si>
    <t>2014-12-01 00:00:03</t>
  </si>
  <si>
    <t>754,4</t>
  </si>
  <si>
    <t>0,000000000001355932203389830508474575</t>
  </si>
  <si>
    <t>0,000000000000813559322033898305084745</t>
  </si>
  <si>
    <t>0,00000000000002033898305084745762711866</t>
  </si>
  <si>
    <t>35000,0000000000000000000000000000000002</t>
  </si>
  <si>
    <t>0,00000000001</t>
  </si>
  <si>
    <t>0,00000000000049999999999999999999999772</t>
  </si>
  <si>
    <t>0,000000000008813559322033898305084746</t>
  </si>
  <si>
    <t>0,000000000000288135593220338983050847</t>
  </si>
  <si>
    <t>0,000000000004576271186440677966101695</t>
  </si>
  <si>
    <t>0,000000000000745762711864406779661017</t>
  </si>
  <si>
    <t>46271,186440677966101694915254237288136</t>
  </si>
  <si>
    <t>0,00000000008320338983050847457627119</t>
  </si>
  <si>
    <t>0,0000000000009220338983050847457627079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</si>
</sst>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0.00000%"/>
    <numFmt numFmtId="167" formatCode="0.0000000000%"/>
  </numFmts>
  <fonts count="19" x14ac:knownFonts="1"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6" tint="-0.499984740745262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5" tint="-0.249977111117893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color theme="1" tint="0.499984740745262"/>
      <name val="Calibri"/>
      <family val="2"/>
      <charset val="204"/>
      <scheme val="minor"/>
    </font>
    <font>
      <sz val="9"/>
      <color theme="1" tint="0.34998626667073579"/>
      <name val="Calibri"/>
      <family val="2"/>
      <charset val="204"/>
      <scheme val="minor"/>
    </font>
    <font>
      <i/>
      <sz val="9"/>
      <color theme="1" tint="0.34998626667073579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008000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sz val="10"/>
      <color rgb="FF00800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10"/>
      <color theme="1" tint="0.34998626667073579"/>
      <name val="Calibri"/>
      <family val="2"/>
      <charset val="204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09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" fillId="4" borderId="5" xfId="0" applyFont="1" applyFill="1" applyBorder="1" applyAlignment="1">
      <alignment horizontal="center"/>
    </xf>
    <xf numFmtId="9" fontId="1" fillId="2" borderId="5" xfId="0" applyNumberFormat="1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0" xfId="0" applyAlignment="1">
      <alignment horizontal="left"/>
    </xf>
    <xf numFmtId="0" fontId="1" fillId="4" borderId="6" xfId="0" applyFont="1" applyFill="1" applyBorder="1" applyAlignment="1">
      <alignment horizontal="center"/>
    </xf>
    <xf numFmtId="0" fontId="0" fillId="4" borderId="0" xfId="0" applyFill="1"/>
    <xf numFmtId="0" fontId="0" fillId="0" borderId="0" xfId="0"/>
    <xf numFmtId="0" fontId="1" fillId="2" borderId="5" xfId="0" applyFont="1" applyFill="1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49" fontId="1" fillId="0" borderId="0" xfId="0" applyNumberFormat="1" applyFont="1"/>
    <xf numFmtId="49" fontId="2" fillId="3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/>
    <xf numFmtId="0" fontId="1" fillId="0" borderId="2" xfId="0" applyFont="1" applyBorder="1"/>
    <xf numFmtId="49" fontId="1" fillId="0" borderId="2" xfId="0" applyNumberFormat="1" applyFont="1" applyBorder="1"/>
    <xf numFmtId="0" fontId="1" fillId="0" borderId="3" xfId="0" applyFont="1" applyBorder="1"/>
    <xf numFmtId="49" fontId="2" fillId="3" borderId="2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49" fontId="1" fillId="6" borderId="2" xfId="0" applyNumberFormat="1" applyFont="1" applyFill="1" applyBorder="1"/>
    <xf numFmtId="0" fontId="1" fillId="7" borderId="0" xfId="0" applyFont="1" applyFill="1"/>
    <xf numFmtId="0" fontId="1" fillId="7" borderId="1" xfId="0" applyFont="1" applyFill="1" applyBorder="1"/>
    <xf numFmtId="0" fontId="0" fillId="0" borderId="2" xfId="0" applyBorder="1"/>
    <xf numFmtId="0" fontId="1" fillId="4" borderId="1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7" borderId="3" xfId="0" applyFont="1" applyFill="1" applyBorder="1"/>
    <xf numFmtId="0" fontId="1" fillId="7" borderId="2" xfId="0" applyFont="1" applyFill="1" applyBorder="1"/>
    <xf numFmtId="0" fontId="0" fillId="3" borderId="3" xfId="0" applyFill="1" applyBorder="1"/>
    <xf numFmtId="0" fontId="0" fillId="4" borderId="2" xfId="0" applyFill="1" applyBorder="1"/>
    <xf numFmtId="0" fontId="1" fillId="8" borderId="1" xfId="0" applyFont="1" applyFill="1" applyBorder="1"/>
    <xf numFmtId="0" fontId="1" fillId="8" borderId="0" xfId="0" applyFont="1" applyFill="1" applyBorder="1"/>
    <xf numFmtId="0" fontId="1" fillId="8" borderId="3" xfId="0" applyFont="1" applyFill="1" applyBorder="1"/>
    <xf numFmtId="0" fontId="1" fillId="8" borderId="2" xfId="0" applyFont="1" applyFill="1" applyBorder="1"/>
    <xf numFmtId="1" fontId="0" fillId="4" borderId="2" xfId="0" applyNumberFormat="1" applyFill="1" applyBorder="1"/>
    <xf numFmtId="0" fontId="0" fillId="4" borderId="5" xfId="0" applyFill="1" applyBorder="1"/>
    <xf numFmtId="0" fontId="1" fillId="8" borderId="4" xfId="0" applyFont="1" applyFill="1" applyBorder="1"/>
    <xf numFmtId="0" fontId="1" fillId="0" borderId="5" xfId="0" applyFont="1" applyBorder="1"/>
    <xf numFmtId="49" fontId="1" fillId="0" borderId="5" xfId="0" applyNumberFormat="1" applyFont="1" applyBorder="1"/>
    <xf numFmtId="0" fontId="1" fillId="7" borderId="4" xfId="0" applyFont="1" applyFill="1" applyBorder="1"/>
    <xf numFmtId="0" fontId="1" fillId="8" borderId="5" xfId="0" applyFont="1" applyFill="1" applyBorder="1"/>
    <xf numFmtId="0" fontId="1" fillId="0" borderId="5" xfId="0" applyFont="1" applyBorder="1" applyAlignment="1">
      <alignment horizontal="center"/>
    </xf>
    <xf numFmtId="0" fontId="1" fillId="0" borderId="4" xfId="0" applyFont="1" applyBorder="1"/>
    <xf numFmtId="0" fontId="1" fillId="7" borderId="5" xfId="0" applyFont="1" applyFill="1" applyBorder="1"/>
    <xf numFmtId="49" fontId="2" fillId="3" borderId="5" xfId="0" applyNumberFormat="1" applyFont="1" applyFill="1" applyBorder="1" applyAlignment="1">
      <alignment horizontal="center"/>
    </xf>
    <xf numFmtId="0" fontId="0" fillId="0" borderId="5" xfId="0" applyBorder="1"/>
    <xf numFmtId="22" fontId="0" fillId="0" borderId="0" xfId="0" applyNumberFormat="1"/>
    <xf numFmtId="0" fontId="0" fillId="4" borderId="0" xfId="0" applyFill="1" applyBorder="1"/>
    <xf numFmtId="49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49" fontId="1" fillId="6" borderId="0" xfId="0" applyNumberFormat="1" applyFont="1" applyFill="1" applyBorder="1"/>
    <xf numFmtId="0" fontId="1" fillId="7" borderId="0" xfId="0" applyFont="1" applyFill="1" applyBorder="1"/>
    <xf numFmtId="49" fontId="2" fillId="3" borderId="0" xfId="0" applyNumberFormat="1" applyFont="1" applyFill="1" applyBorder="1" applyAlignment="1">
      <alignment horizontal="center"/>
    </xf>
    <xf numFmtId="0" fontId="0" fillId="0" borderId="0" xfId="0" applyBorder="1"/>
    <xf numFmtId="0" fontId="0" fillId="3" borderId="0" xfId="0" applyFill="1" applyBorder="1"/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49" fontId="1" fillId="6" borderId="0" xfId="0" applyNumberFormat="1" applyFont="1" applyFill="1"/>
    <xf numFmtId="0" fontId="1" fillId="6" borderId="5" xfId="0" applyFont="1" applyFill="1" applyBorder="1" applyAlignment="1">
      <alignment horizontal="center"/>
    </xf>
    <xf numFmtId="0" fontId="1" fillId="6" borderId="5" xfId="0" applyFont="1" applyFill="1" applyBorder="1"/>
    <xf numFmtId="0" fontId="1" fillId="6" borderId="2" xfId="0" applyFont="1" applyFill="1" applyBorder="1"/>
    <xf numFmtId="49" fontId="1" fillId="6" borderId="5" xfId="0" applyNumberFormat="1" applyFont="1" applyFill="1" applyBorder="1"/>
    <xf numFmtId="0" fontId="1" fillId="0" borderId="0" xfId="0" applyFont="1" applyFill="1" applyBorder="1"/>
    <xf numFmtId="0" fontId="1" fillId="0" borderId="2" xfId="0" applyFont="1" applyFill="1" applyBorder="1"/>
    <xf numFmtId="0" fontId="1" fillId="0" borderId="2" xfId="0" applyFont="1" applyFill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3" borderId="9" xfId="0" applyFill="1" applyBorder="1"/>
    <xf numFmtId="0" fontId="0" fillId="3" borderId="10" xfId="0" applyFill="1" applyBorder="1"/>
    <xf numFmtId="0" fontId="1" fillId="0" borderId="11" xfId="0" applyFont="1" applyBorder="1"/>
    <xf numFmtId="0" fontId="1" fillId="0" borderId="12" xfId="0" applyFont="1" applyBorder="1"/>
    <xf numFmtId="0" fontId="1" fillId="0" borderId="8" xfId="0" applyFont="1" applyBorder="1"/>
    <xf numFmtId="0" fontId="1" fillId="0" borderId="6" xfId="0" applyFont="1" applyBorder="1"/>
    <xf numFmtId="0" fontId="1" fillId="0" borderId="10" xfId="0" applyFont="1" applyBorder="1"/>
    <xf numFmtId="0" fontId="1" fillId="0" borderId="9" xfId="0" applyFont="1" applyBorder="1"/>
    <xf numFmtId="0" fontId="1" fillId="4" borderId="12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49" fontId="1" fillId="6" borderId="13" xfId="0" applyNumberFormat="1" applyFont="1" applyFill="1" applyBorder="1"/>
    <xf numFmtId="49" fontId="1" fillId="6" borderId="8" xfId="0" applyNumberFormat="1" applyFont="1" applyFill="1" applyBorder="1"/>
    <xf numFmtId="49" fontId="1" fillId="0" borderId="12" xfId="0" applyNumberFormat="1" applyFont="1" applyBorder="1"/>
    <xf numFmtId="49" fontId="1" fillId="0" borderId="8" xfId="0" applyNumberFormat="1" applyFont="1" applyBorder="1"/>
    <xf numFmtId="49" fontId="1" fillId="0" borderId="11" xfId="0" applyNumberFormat="1" applyFont="1" applyBorder="1"/>
    <xf numFmtId="0" fontId="1" fillId="0" borderId="3" xfId="0" applyFont="1" applyBorder="1" applyAlignment="1">
      <alignment horizontal="left" vertical="top"/>
    </xf>
    <xf numFmtId="0" fontId="1" fillId="9" borderId="2" xfId="0" applyFont="1" applyFill="1" applyBorder="1" applyAlignment="1">
      <alignment horizontal="center"/>
    </xf>
    <xf numFmtId="0" fontId="0" fillId="10" borderId="0" xfId="0" applyFill="1"/>
    <xf numFmtId="0" fontId="0" fillId="0" borderId="0" xfId="0" applyFill="1"/>
    <xf numFmtId="0" fontId="0" fillId="11" borderId="0" xfId="0" applyFill="1"/>
    <xf numFmtId="0" fontId="0" fillId="13" borderId="0" xfId="0" applyFill="1" applyAlignment="1">
      <alignment wrapText="1"/>
    </xf>
    <xf numFmtId="0" fontId="0" fillId="13" borderId="0" xfId="0" applyFill="1"/>
    <xf numFmtId="0" fontId="0" fillId="0" borderId="2" xfId="0" applyBorder="1" applyAlignment="1">
      <alignment wrapText="1"/>
    </xf>
    <xf numFmtId="0" fontId="0" fillId="0" borderId="7" xfId="0" applyBorder="1" applyAlignment="1">
      <alignment wrapText="1"/>
    </xf>
    <xf numFmtId="0" fontId="0" fillId="4" borderId="7" xfId="0" applyFill="1" applyBorder="1"/>
    <xf numFmtId="0" fontId="1" fillId="8" borderId="7" xfId="0" applyFont="1" applyFill="1" applyBorder="1"/>
    <xf numFmtId="0" fontId="1" fillId="0" borderId="7" xfId="0" applyFont="1" applyBorder="1"/>
    <xf numFmtId="49" fontId="1" fillId="0" borderId="7" xfId="0" applyNumberFormat="1" applyFont="1" applyBorder="1"/>
    <xf numFmtId="0" fontId="1" fillId="7" borderId="15" xfId="0" applyFont="1" applyFill="1" applyBorder="1"/>
    <xf numFmtId="0" fontId="1" fillId="9" borderId="7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" borderId="7" xfId="0" applyFont="1" applyFill="1" applyBorder="1"/>
    <xf numFmtId="0" fontId="1" fillId="0" borderId="15" xfId="0" applyFont="1" applyBorder="1"/>
    <xf numFmtId="49" fontId="2" fillId="3" borderId="7" xfId="0" applyNumberFormat="1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1" fillId="0" borderId="13" xfId="0" applyFont="1" applyBorder="1"/>
    <xf numFmtId="0" fontId="1" fillId="0" borderId="14" xfId="0" applyFont="1" applyBorder="1"/>
    <xf numFmtId="0" fontId="0" fillId="0" borderId="7" xfId="0" applyBorder="1"/>
    <xf numFmtId="0" fontId="1" fillId="6" borderId="15" xfId="0" applyFont="1" applyFill="1" applyBorder="1"/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0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6" borderId="3" xfId="0" applyFont="1" applyFill="1" applyBorder="1"/>
    <xf numFmtId="0" fontId="1" fillId="6" borderId="0" xfId="0" applyFont="1" applyFill="1" applyBorder="1"/>
    <xf numFmtId="49" fontId="1" fillId="6" borderId="7" xfId="0" applyNumberFormat="1" applyFont="1" applyFill="1" applyBorder="1"/>
    <xf numFmtId="49" fontId="1" fillId="15" borderId="7" xfId="0" applyNumberFormat="1" applyFont="1" applyFill="1" applyBorder="1"/>
    <xf numFmtId="1" fontId="1" fillId="7" borderId="2" xfId="0" applyNumberFormat="1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0" xfId="0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/>
    </xf>
    <xf numFmtId="1" fontId="1" fillId="7" borderId="3" xfId="0" applyNumberFormat="1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0" fillId="17" borderId="0" xfId="0" applyFill="1"/>
    <xf numFmtId="0" fontId="1" fillId="12" borderId="2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0" fillId="19" borderId="0" xfId="0" applyFill="1"/>
    <xf numFmtId="0" fontId="0" fillId="20" borderId="0" xfId="0" applyFill="1"/>
    <xf numFmtId="0" fontId="0" fillId="16" borderId="6" xfId="0" applyFill="1" applyBorder="1"/>
    <xf numFmtId="0" fontId="0" fillId="16" borderId="6" xfId="0" applyFill="1" applyBorder="1" applyAlignment="1">
      <alignment horizontal="left"/>
    </xf>
    <xf numFmtId="0" fontId="1" fillId="16" borderId="6" xfId="0" applyFont="1" applyFill="1" applyBorder="1" applyAlignment="1">
      <alignment horizontal="center"/>
    </xf>
    <xf numFmtId="0" fontId="0" fillId="16" borderId="6" xfId="0" applyFill="1" applyBorder="1" applyAlignment="1">
      <alignment wrapText="1"/>
    </xf>
    <xf numFmtId="0" fontId="0" fillId="16" borderId="6" xfId="0" applyFill="1" applyBorder="1" applyAlignment="1">
      <alignment horizontal="center"/>
    </xf>
    <xf numFmtId="9" fontId="1" fillId="16" borderId="6" xfId="0" applyNumberFormat="1" applyFont="1" applyFill="1" applyBorder="1" applyAlignment="1">
      <alignment horizontal="center"/>
    </xf>
    <xf numFmtId="0" fontId="1" fillId="16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6" xfId="0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9" fontId="1" fillId="2" borderId="6" xfId="0" applyNumberFormat="1" applyFont="1" applyFill="1" applyBorder="1" applyAlignment="1">
      <alignment horizontal="center"/>
    </xf>
    <xf numFmtId="9" fontId="1" fillId="5" borderId="6" xfId="0" applyNumberFormat="1" applyFont="1" applyFill="1" applyBorder="1" applyAlignment="1">
      <alignment horizontal="center"/>
    </xf>
    <xf numFmtId="0" fontId="1" fillId="4" borderId="6" xfId="0" applyFont="1" applyFill="1" applyBorder="1" applyAlignment="1">
      <alignment horizontal="left"/>
    </xf>
    <xf numFmtId="0" fontId="1" fillId="4" borderId="6" xfId="0" applyFont="1" applyFill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6" xfId="0" applyBorder="1"/>
    <xf numFmtId="0" fontId="0" fillId="0" borderId="0" xfId="0"/>
    <xf numFmtId="0" fontId="1" fillId="4" borderId="5" xfId="0" applyFont="1" applyFill="1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49" fontId="1" fillId="0" borderId="0" xfId="0" applyNumberFormat="1" applyFont="1"/>
    <xf numFmtId="49" fontId="2" fillId="3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/>
    <xf numFmtId="0" fontId="1" fillId="0" borderId="2" xfId="0" applyFont="1" applyBorder="1"/>
    <xf numFmtId="49" fontId="1" fillId="0" borderId="2" xfId="0" applyNumberFormat="1" applyFont="1" applyBorder="1"/>
    <xf numFmtId="0" fontId="1" fillId="0" borderId="3" xfId="0" applyFont="1" applyBorder="1"/>
    <xf numFmtId="49" fontId="2" fillId="3" borderId="2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49" fontId="1" fillId="6" borderId="2" xfId="0" applyNumberFormat="1" applyFont="1" applyFill="1" applyBorder="1"/>
    <xf numFmtId="0" fontId="1" fillId="7" borderId="1" xfId="0" applyFont="1" applyFill="1" applyBorder="1"/>
    <xf numFmtId="0" fontId="0" fillId="0" borderId="2" xfId="0" applyBorder="1"/>
    <xf numFmtId="0" fontId="1" fillId="7" borderId="3" xfId="0" applyFont="1" applyFill="1" applyBorder="1"/>
    <xf numFmtId="0" fontId="1" fillId="7" borderId="2" xfId="0" applyFont="1" applyFill="1" applyBorder="1"/>
    <xf numFmtId="49" fontId="1" fillId="0" borderId="5" xfId="0" applyNumberFormat="1" applyFont="1" applyBorder="1"/>
    <xf numFmtId="22" fontId="0" fillId="0" borderId="0" xfId="0" applyNumberFormat="1"/>
    <xf numFmtId="49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49" fontId="1" fillId="6" borderId="0" xfId="0" applyNumberFormat="1" applyFont="1" applyFill="1" applyBorder="1"/>
    <xf numFmtId="0" fontId="1" fillId="7" borderId="0" xfId="0" applyFont="1" applyFill="1" applyBorder="1"/>
    <xf numFmtId="49" fontId="2" fillId="3" borderId="0" xfId="0" applyNumberFormat="1" applyFont="1" applyFill="1" applyBorder="1" applyAlignment="1">
      <alignment horizontal="center"/>
    </xf>
    <xf numFmtId="0" fontId="0" fillId="0" borderId="0" xfId="0" applyBorder="1"/>
    <xf numFmtId="0" fontId="0" fillId="3" borderId="0" xfId="0" applyFill="1" applyBorder="1"/>
    <xf numFmtId="49" fontId="1" fillId="6" borderId="0" xfId="0" applyNumberFormat="1" applyFont="1" applyFill="1"/>
    <xf numFmtId="0" fontId="1" fillId="6" borderId="2" xfId="0" applyFont="1" applyFill="1" applyBorder="1"/>
    <xf numFmtId="49" fontId="1" fillId="6" borderId="5" xfId="0" applyNumberFormat="1" applyFont="1" applyFill="1" applyBorder="1"/>
    <xf numFmtId="0" fontId="1" fillId="0" borderId="8" xfId="0" applyFont="1" applyBorder="1"/>
    <xf numFmtId="0" fontId="1" fillId="0" borderId="9" xfId="0" applyFont="1" applyBorder="1"/>
    <xf numFmtId="49" fontId="1" fillId="6" borderId="13" xfId="0" applyNumberFormat="1" applyFont="1" applyFill="1" applyBorder="1"/>
    <xf numFmtId="49" fontId="1" fillId="6" borderId="8" xfId="0" applyNumberFormat="1" applyFont="1" applyFill="1" applyBorder="1"/>
    <xf numFmtId="49" fontId="1" fillId="0" borderId="12" xfId="0" applyNumberFormat="1" applyFont="1" applyBorder="1"/>
    <xf numFmtId="49" fontId="1" fillId="0" borderId="8" xfId="0" applyNumberFormat="1" applyFont="1" applyBorder="1"/>
    <xf numFmtId="49" fontId="1" fillId="0" borderId="11" xfId="0" applyNumberFormat="1" applyFont="1" applyBorder="1"/>
    <xf numFmtId="49" fontId="1" fillId="0" borderId="7" xfId="0" applyNumberFormat="1" applyFont="1" applyBorder="1"/>
    <xf numFmtId="0" fontId="1" fillId="7" borderId="15" xfId="0" applyFont="1" applyFill="1" applyBorder="1"/>
    <xf numFmtId="0" fontId="1" fillId="0" borderId="15" xfId="0" applyFont="1" applyBorder="1"/>
    <xf numFmtId="0" fontId="1" fillId="6" borderId="15" xfId="0" applyFont="1" applyFill="1" applyBorder="1"/>
    <xf numFmtId="0" fontId="1" fillId="6" borderId="3" xfId="0" applyFont="1" applyFill="1" applyBorder="1"/>
    <xf numFmtId="49" fontId="1" fillId="6" borderId="7" xfId="0" applyNumberFormat="1" applyFont="1" applyFill="1" applyBorder="1"/>
    <xf numFmtId="49" fontId="1" fillId="15" borderId="7" xfId="0" applyNumberFormat="1" applyFont="1" applyFill="1" applyBorder="1"/>
    <xf numFmtId="0" fontId="1" fillId="16" borderId="6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14" borderId="0" xfId="0" applyFill="1"/>
    <xf numFmtId="49" fontId="1" fillId="12" borderId="2" xfId="0" applyNumberFormat="1" applyFont="1" applyFill="1" applyBorder="1"/>
    <xf numFmtId="49" fontId="1" fillId="15" borderId="2" xfId="0" applyNumberFormat="1" applyFont="1" applyFill="1" applyBorder="1"/>
    <xf numFmtId="22" fontId="0" fillId="14" borderId="0" xfId="0" applyNumberFormat="1" applyFill="1"/>
    <xf numFmtId="0" fontId="0" fillId="14" borderId="0" xfId="0" applyFill="1" applyAlignment="1">
      <alignment wrapText="1"/>
    </xf>
    <xf numFmtId="0" fontId="0" fillId="14" borderId="0" xfId="0" applyFill="1" applyBorder="1"/>
    <xf numFmtId="0" fontId="0" fillId="14" borderId="2" xfId="0" applyFill="1" applyBorder="1"/>
    <xf numFmtId="0" fontId="4" fillId="21" borderId="0" xfId="0" applyFont="1" applyFill="1" applyBorder="1"/>
    <xf numFmtId="0" fontId="4" fillId="21" borderId="0" xfId="0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9" fontId="5" fillId="5" borderId="4" xfId="0" applyNumberFormat="1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left"/>
    </xf>
    <xf numFmtId="0" fontId="5" fillId="22" borderId="1" xfId="0" applyFont="1" applyFill="1" applyBorder="1" applyAlignment="1">
      <alignment horizontal="left"/>
    </xf>
    <xf numFmtId="49" fontId="1" fillId="0" borderId="1" xfId="0" applyNumberFormat="1" applyFont="1" applyBorder="1" applyAlignment="1">
      <alignment horizontal="center"/>
    </xf>
    <xf numFmtId="0" fontId="1" fillId="6" borderId="1" xfId="0" applyFont="1" applyFill="1" applyBorder="1"/>
    <xf numFmtId="0" fontId="6" fillId="12" borderId="1" xfId="0" applyFont="1" applyFill="1" applyBorder="1" applyAlignment="1">
      <alignment horizontal="left"/>
    </xf>
    <xf numFmtId="2" fontId="5" fillId="12" borderId="1" xfId="0" applyNumberFormat="1" applyFont="1" applyFill="1" applyBorder="1" applyAlignment="1">
      <alignment horizontal="left"/>
    </xf>
    <xf numFmtId="0" fontId="1" fillId="12" borderId="1" xfId="0" applyFont="1" applyFill="1" applyBorder="1"/>
    <xf numFmtId="0" fontId="1" fillId="12" borderId="2" xfId="0" applyFont="1" applyFill="1" applyBorder="1"/>
    <xf numFmtId="0" fontId="5" fillId="12" borderId="3" xfId="0" applyFont="1" applyFill="1" applyBorder="1" applyAlignment="1">
      <alignment horizontal="left"/>
    </xf>
    <xf numFmtId="49" fontId="1" fillId="0" borderId="3" xfId="0" applyNumberFormat="1" applyFont="1" applyBorder="1" applyAlignment="1">
      <alignment horizontal="center"/>
    </xf>
    <xf numFmtId="0" fontId="1" fillId="6" borderId="0" xfId="0" applyFont="1" applyFill="1"/>
    <xf numFmtId="0" fontId="7" fillId="22" borderId="1" xfId="0" applyFont="1" applyFill="1" applyBorder="1" applyAlignment="1">
      <alignment horizontal="left"/>
    </xf>
    <xf numFmtId="0" fontId="1" fillId="12" borderId="0" xfId="0" applyFont="1" applyFill="1"/>
    <xf numFmtId="49" fontId="1" fillId="12" borderId="0" xfId="0" applyNumberFormat="1" applyFont="1" applyFill="1"/>
    <xf numFmtId="0" fontId="7" fillId="12" borderId="1" xfId="0" applyFont="1" applyFill="1" applyBorder="1" applyAlignment="1">
      <alignment horizontal="left"/>
    </xf>
    <xf numFmtId="49" fontId="1" fillId="12" borderId="0" xfId="0" applyNumberFormat="1" applyFont="1" applyFill="1" applyBorder="1"/>
    <xf numFmtId="0" fontId="7" fillId="12" borderId="3" xfId="0" applyFont="1" applyFill="1" applyBorder="1" applyAlignment="1">
      <alignment horizontal="left"/>
    </xf>
    <xf numFmtId="0" fontId="5" fillId="12" borderId="9" xfId="0" applyFont="1" applyFill="1" applyBorder="1" applyAlignment="1">
      <alignment horizontal="left"/>
    </xf>
    <xf numFmtId="0" fontId="7" fillId="22" borderId="15" xfId="0" applyFont="1" applyFill="1" applyBorder="1" applyAlignment="1">
      <alignment horizontal="left"/>
    </xf>
    <xf numFmtId="0" fontId="8" fillId="12" borderId="1" xfId="0" applyFont="1" applyFill="1" applyBorder="1" applyAlignment="1">
      <alignment horizontal="left"/>
    </xf>
    <xf numFmtId="0" fontId="1" fillId="12" borderId="0" xfId="0" applyFont="1" applyFill="1" applyBorder="1"/>
    <xf numFmtId="0" fontId="5" fillId="6" borderId="3" xfId="0" applyFont="1" applyFill="1" applyBorder="1" applyAlignment="1">
      <alignment horizontal="left"/>
    </xf>
    <xf numFmtId="0" fontId="8" fillId="12" borderId="3" xfId="0" applyFont="1" applyFill="1" applyBorder="1" applyAlignment="1">
      <alignment horizontal="left"/>
    </xf>
    <xf numFmtId="0" fontId="9" fillId="12" borderId="1" xfId="0" applyFont="1" applyFill="1" applyBorder="1" applyAlignment="1">
      <alignment horizontal="left"/>
    </xf>
    <xf numFmtId="49" fontId="1" fillId="12" borderId="1" xfId="0" applyNumberFormat="1" applyFont="1" applyFill="1" applyBorder="1" applyAlignment="1">
      <alignment horizontal="center"/>
    </xf>
    <xf numFmtId="0" fontId="0" fillId="12" borderId="1" xfId="0" applyFill="1" applyBorder="1"/>
    <xf numFmtId="0" fontId="10" fillId="0" borderId="1" xfId="0" applyFont="1" applyBorder="1"/>
    <xf numFmtId="49" fontId="1" fillId="12" borderId="3" xfId="0" applyNumberFormat="1" applyFont="1" applyFill="1" applyBorder="1" applyAlignment="1">
      <alignment horizontal="center"/>
    </xf>
    <xf numFmtId="0" fontId="0" fillId="12" borderId="3" xfId="0" applyFill="1" applyBorder="1"/>
    <xf numFmtId="0" fontId="10" fillId="0" borderId="3" xfId="0" applyFont="1" applyBorder="1"/>
    <xf numFmtId="49" fontId="1" fillId="6" borderId="1" xfId="0" applyNumberFormat="1" applyFont="1" applyFill="1" applyBorder="1" applyAlignment="1">
      <alignment horizontal="center"/>
    </xf>
    <xf numFmtId="0" fontId="0" fillId="6" borderId="1" xfId="0" applyFill="1" applyBorder="1"/>
    <xf numFmtId="49" fontId="1" fillId="6" borderId="3" xfId="0" applyNumberFormat="1" applyFont="1" applyFill="1" applyBorder="1" applyAlignment="1">
      <alignment horizontal="center"/>
    </xf>
    <xf numFmtId="0" fontId="0" fillId="6" borderId="3" xfId="0" applyFill="1" applyBorder="1"/>
    <xf numFmtId="0" fontId="0" fillId="0" borderId="3" xfId="0" applyBorder="1"/>
    <xf numFmtId="0" fontId="0" fillId="7" borderId="1" xfId="0" applyFill="1" applyBorder="1"/>
    <xf numFmtId="0" fontId="5" fillId="8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0" fillId="20" borderId="2" xfId="0" applyFill="1" applyBorder="1"/>
    <xf numFmtId="0" fontId="0" fillId="20" borderId="0" xfId="0" applyFill="1" applyBorder="1"/>
    <xf numFmtId="0" fontId="0" fillId="20" borderId="8" xfId="0" applyFill="1" applyBorder="1"/>
    <xf numFmtId="0" fontId="0" fillId="0" borderId="10" xfId="0" applyBorder="1"/>
    <xf numFmtId="0" fontId="1" fillId="12" borderId="1" xfId="0" applyFont="1" applyFill="1" applyBorder="1" applyAlignment="1">
      <alignment horizontal="center"/>
    </xf>
    <xf numFmtId="49" fontId="2" fillId="18" borderId="0" xfId="0" applyNumberFormat="1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1" fillId="16" borderId="10" xfId="0" applyFont="1" applyFill="1" applyBorder="1" applyAlignment="1">
      <alignment horizontal="center"/>
    </xf>
    <xf numFmtId="22" fontId="0" fillId="0" borderId="0" xfId="0" quotePrefix="1" applyNumberFormat="1"/>
    <xf numFmtId="0" fontId="0" fillId="23" borderId="0" xfId="0" applyFill="1"/>
    <xf numFmtId="22" fontId="0" fillId="10" borderId="0" xfId="0" applyNumberFormat="1" applyFill="1"/>
    <xf numFmtId="0" fontId="1" fillId="14" borderId="0" xfId="0" applyFont="1" applyFill="1" applyAlignment="1">
      <alignment horizontal="center"/>
    </xf>
    <xf numFmtId="0" fontId="1" fillId="14" borderId="2" xfId="0" applyFont="1" applyFill="1" applyBorder="1" applyAlignment="1">
      <alignment horizontal="center"/>
    </xf>
    <xf numFmtId="49" fontId="1" fillId="14" borderId="0" xfId="0" applyNumberFormat="1" applyFont="1" applyFill="1"/>
    <xf numFmtId="0" fontId="1" fillId="14" borderId="1" xfId="0" applyFont="1" applyFill="1" applyBorder="1"/>
    <xf numFmtId="0" fontId="1" fillId="14" borderId="3" xfId="0" applyFont="1" applyFill="1" applyBorder="1"/>
    <xf numFmtId="49" fontId="1" fillId="14" borderId="2" xfId="0" applyNumberFormat="1" applyFont="1" applyFill="1" applyBorder="1"/>
    <xf numFmtId="0" fontId="1" fillId="0" borderId="1" xfId="0" applyFont="1" applyFill="1" applyBorder="1"/>
    <xf numFmtId="0" fontId="1" fillId="0" borderId="3" xfId="0" applyFont="1" applyFill="1" applyBorder="1"/>
    <xf numFmtId="49" fontId="1" fillId="19" borderId="0" xfId="0" applyNumberFormat="1" applyFont="1" applyFill="1"/>
    <xf numFmtId="22" fontId="0" fillId="19" borderId="0" xfId="0" applyNumberFormat="1" applyFill="1"/>
    <xf numFmtId="49" fontId="1" fillId="17" borderId="0" xfId="0" applyNumberFormat="1" applyFont="1" applyFill="1"/>
    <xf numFmtId="0" fontId="0" fillId="25" borderId="0" xfId="0" applyFill="1"/>
    <xf numFmtId="0" fontId="0" fillId="25" borderId="2" xfId="0" applyFill="1" applyBorder="1"/>
    <xf numFmtId="0" fontId="0" fillId="25" borderId="0" xfId="0" applyFill="1" applyBorder="1"/>
    <xf numFmtId="0" fontId="0" fillId="25" borderId="8" xfId="0" applyFill="1" applyBorder="1"/>
    <xf numFmtId="0" fontId="6" fillId="12" borderId="3" xfId="0" applyFont="1" applyFill="1" applyBorder="1" applyAlignment="1">
      <alignment horizontal="left"/>
    </xf>
    <xf numFmtId="0" fontId="1" fillId="6" borderId="0" xfId="0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5" fillId="12" borderId="15" xfId="0" applyFont="1" applyFill="1" applyBorder="1" applyAlignment="1">
      <alignment horizontal="left"/>
    </xf>
    <xf numFmtId="0" fontId="8" fillId="12" borderId="15" xfId="0" applyFont="1" applyFill="1" applyBorder="1" applyAlignment="1">
      <alignment horizontal="left"/>
    </xf>
    <xf numFmtId="0" fontId="7" fillId="6" borderId="1" xfId="0" applyFont="1" applyFill="1" applyBorder="1" applyAlignment="1">
      <alignment horizontal="left"/>
    </xf>
    <xf numFmtId="0" fontId="1" fillId="12" borderId="0" xfId="0" applyFont="1" applyFill="1" applyAlignment="1">
      <alignment horizontal="center"/>
    </xf>
    <xf numFmtId="20" fontId="7" fillId="12" borderId="1" xfId="0" applyNumberFormat="1" applyFont="1" applyFill="1" applyBorder="1" applyAlignment="1">
      <alignment horizontal="left"/>
    </xf>
    <xf numFmtId="20" fontId="5" fillId="12" borderId="1" xfId="0" applyNumberFormat="1" applyFont="1" applyFill="1" applyBorder="1" applyAlignment="1">
      <alignment horizontal="left"/>
    </xf>
    <xf numFmtId="20" fontId="5" fillId="12" borderId="3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6" borderId="1" xfId="0" applyFont="1" applyFill="1" applyBorder="1" applyAlignment="1">
      <alignment horizontal="left"/>
    </xf>
    <xf numFmtId="0" fontId="0" fillId="0" borderId="3" xfId="0" applyBorder="1" applyAlignment="1">
      <alignment horizontal="center"/>
    </xf>
    <xf numFmtId="0" fontId="11" fillId="0" borderId="1" xfId="0" applyFont="1" applyBorder="1"/>
    <xf numFmtId="0" fontId="1" fillId="0" borderId="1" xfId="0" quotePrefix="1" applyFont="1" applyBorder="1"/>
    <xf numFmtId="0" fontId="12" fillId="0" borderId="1" xfId="0" quotePrefix="1" applyFont="1" applyBorder="1"/>
    <xf numFmtId="14" fontId="12" fillId="0" borderId="1" xfId="0" applyNumberFormat="1" applyFont="1" applyBorder="1" applyAlignment="1">
      <alignment horizontal="left"/>
    </xf>
    <xf numFmtId="49" fontId="1" fillId="0" borderId="1" xfId="0" applyNumberFormat="1" applyFont="1" applyBorder="1"/>
    <xf numFmtId="0" fontId="12" fillId="0" borderId="1" xfId="0" applyFont="1" applyBorder="1"/>
    <xf numFmtId="46" fontId="5" fillId="12" borderId="1" xfId="0" applyNumberFormat="1" applyFont="1" applyFill="1" applyBorder="1" applyAlignment="1">
      <alignment horizontal="left"/>
    </xf>
    <xf numFmtId="49" fontId="1" fillId="6" borderId="1" xfId="0" applyNumberFormat="1" applyFont="1" applyFill="1" applyBorder="1"/>
    <xf numFmtId="49" fontId="1" fillId="0" borderId="3" xfId="0" applyNumberFormat="1" applyFont="1" applyBorder="1"/>
    <xf numFmtId="0" fontId="0" fillId="0" borderId="2" xfId="0" applyBorder="1" applyAlignment="1">
      <alignment horizontal="center"/>
    </xf>
    <xf numFmtId="49" fontId="1" fillId="6" borderId="3" xfId="0" applyNumberFormat="1" applyFont="1" applyFill="1" applyBorder="1"/>
    <xf numFmtId="0" fontId="1" fillId="12" borderId="0" xfId="0" applyFont="1" applyFill="1" applyBorder="1" applyAlignment="1">
      <alignment horizontal="center"/>
    </xf>
    <xf numFmtId="0" fontId="13" fillId="0" borderId="1" xfId="0" applyFont="1" applyBorder="1"/>
    <xf numFmtId="0" fontId="14" fillId="0" borderId="1" xfId="0" applyFont="1" applyBorder="1"/>
    <xf numFmtId="0" fontId="1" fillId="26" borderId="2" xfId="0" applyFont="1" applyFill="1" applyBorder="1"/>
    <xf numFmtId="0" fontId="3" fillId="0" borderId="1" xfId="0" applyFont="1" applyBorder="1"/>
    <xf numFmtId="0" fontId="15" fillId="22" borderId="1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applyFont="1" applyBorder="1"/>
    <xf numFmtId="0" fontId="1" fillId="6" borderId="2" xfId="0" applyFont="1" applyFill="1" applyBorder="1" applyAlignment="1">
      <alignment horizontal="center"/>
    </xf>
    <xf numFmtId="0" fontId="5" fillId="22" borderId="9" xfId="0" applyFont="1" applyFill="1" applyBorder="1" applyAlignment="1">
      <alignment horizontal="left"/>
    </xf>
    <xf numFmtId="0" fontId="9" fillId="22" borderId="1" xfId="0" applyFont="1" applyFill="1" applyBorder="1" applyAlignment="1">
      <alignment horizontal="left"/>
    </xf>
    <xf numFmtId="9" fontId="0" fillId="0" borderId="1" xfId="0" applyNumberFormat="1" applyBorder="1" applyAlignment="1">
      <alignment horizontal="left"/>
    </xf>
    <xf numFmtId="49" fontId="0" fillId="0" borderId="0" xfId="0" applyNumberFormat="1"/>
    <xf numFmtId="10" fontId="0" fillId="0" borderId="1" xfId="0" applyNumberFormat="1" applyBorder="1" applyAlignment="1">
      <alignment horizontal="left"/>
    </xf>
    <xf numFmtId="9" fontId="0" fillId="0" borderId="1" xfId="0" applyNumberFormat="1" applyBorder="1"/>
    <xf numFmtId="0" fontId="0" fillId="6" borderId="1" xfId="0" applyFill="1" applyBorder="1" applyAlignment="1">
      <alignment horizontal="center"/>
    </xf>
    <xf numFmtId="166" fontId="0" fillId="0" borderId="1" xfId="0" applyNumberFormat="1" applyBorder="1" applyAlignment="1">
      <alignment horizontal="left"/>
    </xf>
    <xf numFmtId="0" fontId="1" fillId="12" borderId="3" xfId="0" applyFont="1" applyFill="1" applyBorder="1"/>
    <xf numFmtId="0" fontId="16" fillId="0" borderId="1" xfId="0" applyFont="1" applyBorder="1"/>
    <xf numFmtId="0" fontId="11" fillId="0" borderId="1" xfId="0" applyFont="1" applyBorder="1" applyAlignment="1">
      <alignment horizontal="left"/>
    </xf>
    <xf numFmtId="49" fontId="0" fillId="0" borderId="2" xfId="0" applyNumberFormat="1" applyBorder="1"/>
    <xf numFmtId="0" fontId="1" fillId="27" borderId="1" xfId="0" applyFont="1" applyFill="1" applyBorder="1"/>
    <xf numFmtId="0" fontId="1" fillId="27" borderId="3" xfId="0" applyFont="1" applyFill="1" applyBorder="1"/>
    <xf numFmtId="49" fontId="0" fillId="0" borderId="0" xfId="0" applyNumberFormat="1" applyBorder="1"/>
    <xf numFmtId="167" fontId="0" fillId="0" borderId="1" xfId="0" applyNumberFormat="1" applyBorder="1" applyAlignment="1">
      <alignment horizontal="left"/>
    </xf>
    <xf numFmtId="167" fontId="0" fillId="0" borderId="0" xfId="0" applyNumberFormat="1" applyAlignment="1">
      <alignment horizontal="left"/>
    </xf>
    <xf numFmtId="0" fontId="10" fillId="6" borderId="1" xfId="0" applyFont="1" applyFill="1" applyBorder="1"/>
    <xf numFmtId="49" fontId="1" fillId="9" borderId="0" xfId="0" applyNumberFormat="1" applyFont="1" applyFill="1"/>
    <xf numFmtId="49" fontId="1" fillId="9" borderId="2" xfId="0" applyNumberFormat="1" applyFont="1" applyFill="1" applyBorder="1"/>
    <xf numFmtId="0" fontId="0" fillId="11" borderId="10" xfId="0" applyFill="1" applyBorder="1"/>
    <xf numFmtId="0" fontId="0" fillId="11" borderId="1" xfId="0" applyFill="1" applyBorder="1"/>
    <xf numFmtId="0" fontId="0" fillId="11" borderId="0" xfId="0" applyFill="1" applyBorder="1"/>
    <xf numFmtId="0" fontId="0" fillId="11" borderId="0" xfId="0" applyFill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center"/>
    </xf>
    <xf numFmtId="0" fontId="0" fillId="0" borderId="10" xfId="0" applyFill="1" applyBorder="1"/>
    <xf numFmtId="0" fontId="0" fillId="0" borderId="1" xfId="0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5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9" fontId="5" fillId="5" borderId="4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7" fillId="5" borderId="1" xfId="0" applyFont="1" applyFill="1" applyBorder="1" applyAlignment="1">
      <alignment horizontal="left"/>
    </xf>
    <xf numFmtId="0" fontId="5" fillId="23" borderId="1" xfId="0" applyFont="1" applyFill="1" applyBorder="1" applyAlignment="1">
      <alignment horizontal="left"/>
    </xf>
    <xf numFmtId="0" fontId="5" fillId="23" borderId="1" xfId="0" applyFont="1" applyFill="1" applyBorder="1" applyAlignment="1">
      <alignment horizontal="center"/>
    </xf>
    <xf numFmtId="0" fontId="0" fillId="23" borderId="2" xfId="0" applyFill="1" applyBorder="1"/>
    <xf numFmtId="0" fontId="5" fillId="23" borderId="3" xfId="0" applyFont="1" applyFill="1" applyBorder="1" applyAlignment="1">
      <alignment horizontal="left"/>
    </xf>
    <xf numFmtId="0" fontId="5" fillId="23" borderId="3" xfId="0" applyFont="1" applyFill="1" applyBorder="1" applyAlignment="1">
      <alignment horizontal="center"/>
    </xf>
    <xf numFmtId="0" fontId="7" fillId="23" borderId="1" xfId="0" applyFont="1" applyFill="1" applyBorder="1" applyAlignment="1">
      <alignment horizontal="left"/>
    </xf>
    <xf numFmtId="0" fontId="7" fillId="23" borderId="3" xfId="0" applyFont="1" applyFill="1" applyBorder="1" applyAlignment="1">
      <alignment horizontal="left"/>
    </xf>
    <xf numFmtId="0" fontId="7" fillId="23" borderId="1" xfId="0" applyFont="1" applyFill="1" applyBorder="1"/>
    <xf numFmtId="0" fontId="0" fillId="0" borderId="0" xfId="0" quotePrefix="1"/>
    <xf numFmtId="0" fontId="7" fillId="23" borderId="3" xfId="0" applyFont="1" applyFill="1" applyBorder="1"/>
    <xf numFmtId="0" fontId="17" fillId="23" borderId="1" xfId="0" applyFont="1" applyFill="1" applyBorder="1" applyAlignment="1">
      <alignment horizontal="left"/>
    </xf>
    <xf numFmtId="0" fontId="5" fillId="23" borderId="1" xfId="0" applyFont="1" applyFill="1" applyBorder="1"/>
    <xf numFmtId="0" fontId="5" fillId="23" borderId="3" xfId="0" applyFont="1" applyFill="1" applyBorder="1"/>
    <xf numFmtId="0" fontId="1" fillId="23" borderId="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left"/>
    </xf>
    <xf numFmtId="0" fontId="5" fillId="23" borderId="9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center"/>
    </xf>
    <xf numFmtId="0" fontId="18" fillId="24" borderId="1" xfId="0" applyFont="1" applyFill="1" applyBorder="1" applyAlignment="1">
      <alignment horizontal="center"/>
    </xf>
    <xf numFmtId="0" fontId="1" fillId="24" borderId="3" xfId="0" applyFont="1" applyFill="1" applyBorder="1" applyAlignment="1">
      <alignment horizontal="center"/>
    </xf>
    <xf numFmtId="0" fontId="18" fillId="24" borderId="3" xfId="0" applyFont="1" applyFill="1" applyBorder="1" applyAlignment="1">
      <alignment horizontal="center"/>
    </xf>
    <xf numFmtId="0" fontId="5" fillId="0" borderId="1" xfId="0" applyFont="1" applyBorder="1"/>
    <xf numFmtId="0" fontId="5" fillId="10" borderId="1" xfId="0" applyFont="1" applyFill="1" applyBorder="1" applyAlignment="1">
      <alignment horizontal="left"/>
    </xf>
    <xf numFmtId="0" fontId="5" fillId="10" borderId="1" xfId="0" applyFont="1" applyFill="1" applyBorder="1"/>
    <xf numFmtId="0" fontId="0" fillId="10" borderId="1" xfId="0" applyFill="1" applyBorder="1"/>
    <xf numFmtId="0" fontId="1" fillId="10" borderId="1" xfId="0" applyFont="1" applyFill="1" applyBorder="1"/>
    <xf numFmtId="0" fontId="1" fillId="10" borderId="0" xfId="0" applyFont="1" applyFill="1"/>
    <xf numFmtId="22" fontId="0" fillId="0" borderId="0" xfId="0" applyNumberFormat="1" applyFill="1"/>
    <xf numFmtId="0" fontId="0" fillId="0" borderId="0" xfId="0" quotePrefix="1" applyFill="1" applyBorder="1"/>
    <xf numFmtId="0" fontId="0" fillId="14" borderId="10" xfId="0" applyFill="1" applyBorder="1"/>
    <xf numFmtId="0" fontId="0" fillId="14" borderId="1" xfId="0" applyFill="1" applyBorder="1"/>
    <xf numFmtId="0" fontId="0" fillId="14" borderId="0" xfId="0" applyFill="1" applyAlignment="1">
      <alignment horizontal="center"/>
    </xf>
    <xf numFmtId="0" fontId="5" fillId="14" borderId="1" xfId="0" applyFont="1" applyFill="1" applyBorder="1" applyAlignment="1">
      <alignment horizontal="left"/>
    </xf>
    <xf numFmtId="0" fontId="0" fillId="14" borderId="1" xfId="0" applyFill="1" applyBorder="1" applyAlignment="1">
      <alignment horizontal="center"/>
    </xf>
    <xf numFmtId="14" fontId="0" fillId="0" borderId="0" xfId="0" applyNumberFormat="1"/>
    <xf numFmtId="0" fontId="0" fillId="28" borderId="0" xfId="0" applyFill="1"/>
    <xf numFmtId="0" fontId="0" fillId="28" borderId="10" xfId="0" applyFill="1" applyBorder="1"/>
    <xf numFmtId="22" fontId="0" fillId="28" borderId="0" xfId="0" applyNumberFormat="1" applyFill="1"/>
    <xf numFmtId="0" fontId="0" fillId="28" borderId="1" xfId="0" applyFill="1" applyBorder="1"/>
    <xf numFmtId="0" fontId="0" fillId="28" borderId="0" xfId="0" applyFill="1" applyBorder="1"/>
    <xf numFmtId="0" fontId="0" fillId="28" borderId="0" xfId="0" applyFill="1" applyAlignment="1">
      <alignment horizontal="center"/>
    </xf>
    <xf numFmtId="0" fontId="5" fillId="28" borderId="1" xfId="0" applyFont="1" applyFill="1" applyBorder="1" applyAlignment="1">
      <alignment horizontal="left"/>
    </xf>
    <xf numFmtId="0" fontId="0" fillId="28" borderId="1" xfId="0" applyFill="1" applyBorder="1" applyAlignment="1">
      <alignment horizontal="center"/>
    </xf>
    <xf numFmtId="49" fontId="1" fillId="17" borderId="2" xfId="0" applyNumberFormat="1" applyFont="1" applyFill="1" applyBorder="1"/>
    <xf numFmtId="0" fontId="5" fillId="17" borderId="1" xfId="0" applyFont="1" applyFill="1" applyBorder="1" applyAlignment="1">
      <alignment horizontal="left"/>
    </xf>
    <xf numFmtId="0" fontId="5" fillId="17" borderId="1" xfId="0" applyFont="1" applyFill="1" applyBorder="1"/>
    <xf numFmtId="0" fontId="1" fillId="17" borderId="0" xfId="0" applyFont="1" applyFill="1"/>
    <xf numFmtId="0" fontId="0" fillId="29" borderId="0" xfId="0" applyFill="1"/>
    <xf numFmtId="0" fontId="5" fillId="29" borderId="1" xfId="0" applyFont="1" applyFill="1" applyBorder="1" applyAlignment="1">
      <alignment horizontal="left"/>
    </xf>
    <xf numFmtId="0" fontId="5" fillId="29" borderId="1" xfId="0" applyFont="1" applyFill="1" applyBorder="1"/>
  </cellXfs>
  <cellStyles count="1">
    <cellStyle name="Обычный" xfId="0" builtinId="0"/>
  </cellStyles>
  <dxfs count="1"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T96"/>
  <sheetViews>
    <sheetView topLeftCell="A31" zoomScale="70" zoomScaleNormal="70" workbookViewId="0">
      <selection activeCell="A44" sqref="A44:XFD55"/>
    </sheetView>
  </sheetViews>
  <sheetFormatPr defaultRowHeight="15" x14ac:dyDescent="0.25"/>
  <cols>
    <col min="1" max="1" width="19.85546875" style="58" bestFit="1" customWidth="1"/>
    <col min="3" max="3" width="15.28515625" bestFit="1" customWidth="1"/>
    <col min="4" max="4" width="16.28515625" bestFit="1" customWidth="1"/>
    <col min="5" max="5" width="10.5703125" bestFit="1" customWidth="1"/>
    <col min="6" max="6" width="17.28515625" bestFit="1" customWidth="1"/>
    <col min="7" max="7" width="22.5703125" customWidth="1"/>
    <col min="9" max="9" width="9.85546875" bestFit="1" customWidth="1"/>
    <col min="10" max="10" width="12" bestFit="1" customWidth="1"/>
    <col min="11" max="11" width="13.140625" bestFit="1" customWidth="1"/>
    <col min="12" max="12" width="18" style="9" bestFit="1" customWidth="1"/>
    <col min="13" max="13" width="16.7109375" bestFit="1" customWidth="1"/>
    <col min="14" max="14" width="20.140625" bestFit="1" customWidth="1"/>
    <col min="15" max="15" width="13.42578125" bestFit="1" customWidth="1"/>
    <col min="16" max="16" width="21.7109375" bestFit="1" customWidth="1"/>
    <col min="17" max="17" width="15.28515625" bestFit="1" customWidth="1"/>
    <col min="18" max="18" width="13.85546875" bestFit="1" customWidth="1"/>
    <col min="19" max="19" width="17.28515625" bestFit="1" customWidth="1"/>
    <col min="20" max="20" width="10.7109375" bestFit="1" customWidth="1"/>
    <col min="22" max="22" width="19.140625" bestFit="1" customWidth="1"/>
    <col min="33" max="33" width="16.140625" customWidth="1"/>
    <col min="41" max="41" width="11.7109375" style="9" bestFit="1" customWidth="1"/>
    <col min="42" max="42" width="12.85546875" style="9" bestFit="1" customWidth="1"/>
    <col min="43" max="43" width="10.7109375" style="9" bestFit="1" customWidth="1"/>
    <col min="44" max="44" width="27.7109375" style="58" customWidth="1"/>
  </cols>
  <sheetData>
    <row r="1" spans="1:46" s="162" customFormat="1" x14ac:dyDescent="0.25">
      <c r="A1" s="153"/>
      <c r="B1" s="154" t="s">
        <v>0</v>
      </c>
      <c r="C1" s="154" t="s">
        <v>129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155" t="s">
        <v>8</v>
      </c>
      <c r="L1" s="155" t="s">
        <v>46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16</v>
      </c>
      <c r="U1" s="7" t="s">
        <v>17</v>
      </c>
      <c r="V1" s="7" t="s">
        <v>18</v>
      </c>
      <c r="W1" s="7" t="s">
        <v>19</v>
      </c>
      <c r="X1" s="7" t="s">
        <v>20</v>
      </c>
      <c r="Y1" s="7" t="s">
        <v>21</v>
      </c>
      <c r="Z1" s="7" t="s">
        <v>22</v>
      </c>
      <c r="AA1" s="156" t="s">
        <v>23</v>
      </c>
      <c r="AB1" s="157" t="s">
        <v>24</v>
      </c>
      <c r="AC1" s="157" t="s">
        <v>25</v>
      </c>
      <c r="AD1" s="7"/>
      <c r="AE1" s="7"/>
      <c r="AF1" s="7"/>
      <c r="AG1" s="7" t="s">
        <v>26</v>
      </c>
      <c r="AH1" s="7" t="s">
        <v>27</v>
      </c>
      <c r="AI1" s="158" t="s">
        <v>28</v>
      </c>
      <c r="AJ1" s="7" t="s">
        <v>29</v>
      </c>
      <c r="AK1" s="7" t="s">
        <v>30</v>
      </c>
      <c r="AL1" s="7" t="s">
        <v>31</v>
      </c>
      <c r="AM1" s="7" t="s">
        <v>32</v>
      </c>
      <c r="AN1" s="7" t="s">
        <v>33</v>
      </c>
      <c r="AO1" s="7" t="s">
        <v>66</v>
      </c>
      <c r="AP1" s="7" t="s">
        <v>67</v>
      </c>
      <c r="AQ1" s="7" t="s">
        <v>68</v>
      </c>
      <c r="AR1" s="159" t="s">
        <v>34</v>
      </c>
      <c r="AS1" s="160"/>
      <c r="AT1" s="161" t="s">
        <v>35</v>
      </c>
    </row>
    <row r="2" spans="1:46" s="145" customFormat="1" x14ac:dyDescent="0.25">
      <c r="A2" s="148"/>
      <c r="B2" s="149"/>
      <c r="C2" s="149"/>
      <c r="D2" s="147" t="s">
        <v>1</v>
      </c>
      <c r="E2" s="147" t="s">
        <v>2</v>
      </c>
      <c r="F2" s="147" t="s">
        <v>3</v>
      </c>
      <c r="G2" s="147" t="s">
        <v>4</v>
      </c>
      <c r="H2" s="147" t="s">
        <v>11</v>
      </c>
      <c r="I2" s="147" t="s">
        <v>130</v>
      </c>
      <c r="J2" s="147" t="s">
        <v>131</v>
      </c>
      <c r="K2" s="147" t="s">
        <v>132</v>
      </c>
      <c r="L2" s="147" t="s">
        <v>133</v>
      </c>
      <c r="M2" s="147" t="s">
        <v>134</v>
      </c>
      <c r="N2" s="147" t="s">
        <v>135</v>
      </c>
      <c r="O2" s="147" t="s">
        <v>136</v>
      </c>
      <c r="P2" s="147" t="s">
        <v>137</v>
      </c>
      <c r="Q2" s="147" t="s">
        <v>138</v>
      </c>
      <c r="R2" s="147" t="s">
        <v>139</v>
      </c>
      <c r="S2" s="147" t="s">
        <v>140</v>
      </c>
      <c r="T2" s="147" t="s">
        <v>141</v>
      </c>
      <c r="U2" s="147"/>
      <c r="V2" s="147"/>
      <c r="W2" s="147"/>
      <c r="X2" s="147"/>
      <c r="Y2" s="147"/>
      <c r="Z2" s="147"/>
      <c r="AA2" s="150"/>
      <c r="AB2" s="150"/>
      <c r="AC2" s="150"/>
      <c r="AD2" s="147"/>
      <c r="AE2" s="147"/>
      <c r="AF2" s="147"/>
      <c r="AG2" s="147"/>
      <c r="AH2" s="147"/>
      <c r="AI2" s="151"/>
      <c r="AJ2" s="147"/>
      <c r="AK2" s="147"/>
      <c r="AL2" s="147"/>
      <c r="AM2" s="147"/>
      <c r="AN2" s="147"/>
      <c r="AO2" s="147"/>
      <c r="AP2" s="147"/>
      <c r="AQ2" s="147"/>
      <c r="AR2" s="152"/>
      <c r="AS2" s="149"/>
      <c r="AT2" s="146"/>
    </row>
    <row r="3" spans="1:46" s="26" customFormat="1" x14ac:dyDescent="0.25">
      <c r="A3" s="98" t="s">
        <v>51</v>
      </c>
      <c r="B3" s="37">
        <v>1</v>
      </c>
      <c r="C3" s="31">
        <v>0</v>
      </c>
      <c r="D3" s="35" t="str">
        <f t="shared" ref="D3:D13" si="0">"1000"&amp;B3</f>
        <v>10001</v>
      </c>
      <c r="E3" s="17" t="str">
        <f t="shared" ref="E3:E12" si="1">"1000"&amp;B3&amp;"/13"</f>
        <v>10001/13</v>
      </c>
      <c r="F3" s="18" t="s">
        <v>36</v>
      </c>
      <c r="G3" s="18" t="s">
        <v>37</v>
      </c>
      <c r="H3" s="17">
        <v>56</v>
      </c>
      <c r="I3" s="136" t="str">
        <f>"1000"&amp;B3</f>
        <v>10001</v>
      </c>
      <c r="J3" s="36" t="str">
        <f t="shared" ref="J3:J16" si="2">"Б-"&amp;I3&amp;"-13"</f>
        <v>Б-10001-13</v>
      </c>
      <c r="K3" s="92">
        <v>3</v>
      </c>
      <c r="L3" s="21">
        <v>1</v>
      </c>
      <c r="M3" s="17">
        <v>19</v>
      </c>
      <c r="N3" s="17" t="s">
        <v>38</v>
      </c>
      <c r="O3" s="21">
        <v>1</v>
      </c>
      <c r="P3" s="17">
        <v>18</v>
      </c>
      <c r="Q3" s="18" t="s">
        <v>39</v>
      </c>
      <c r="R3" s="18" t="s">
        <v>40</v>
      </c>
      <c r="S3" s="18" t="s">
        <v>41</v>
      </c>
      <c r="T3" s="19" t="str">
        <f t="shared" ref="T3:T16" si="3">I3&amp;"1"</f>
        <v>100011</v>
      </c>
      <c r="U3" s="17">
        <v>1</v>
      </c>
      <c r="V3" s="18" t="s">
        <v>144</v>
      </c>
      <c r="W3" s="17">
        <v>1000</v>
      </c>
      <c r="X3" s="17">
        <f>P3*10</f>
        <v>180</v>
      </c>
      <c r="Y3" s="17">
        <v>0</v>
      </c>
      <c r="Z3" s="125" t="str">
        <f>"10"&amp;B3</f>
        <v>101</v>
      </c>
      <c r="AA3" s="20" t="s">
        <v>42</v>
      </c>
      <c r="AB3" s="28">
        <v>3280</v>
      </c>
      <c r="AC3" s="28">
        <v>8000</v>
      </c>
      <c r="AD3" s="29">
        <v>2000</v>
      </c>
      <c r="AE3" s="17"/>
      <c r="AF3" s="17"/>
      <c r="AG3" s="18" t="s">
        <v>149</v>
      </c>
      <c r="AH3" s="19">
        <v>0</v>
      </c>
      <c r="AI3" s="17" t="s">
        <v>43</v>
      </c>
      <c r="AJ3" s="17" t="s">
        <v>44</v>
      </c>
      <c r="AK3" s="17"/>
      <c r="AL3" s="19"/>
      <c r="AM3" s="19"/>
      <c r="AN3" s="19"/>
      <c r="AO3" s="19" t="str">
        <f>D3</f>
        <v>10001</v>
      </c>
      <c r="AP3" s="19">
        <f>AQ3+1000</f>
        <v>1001</v>
      </c>
      <c r="AQ3" s="19">
        <f>D3-10000</f>
        <v>1</v>
      </c>
      <c r="AR3" s="115"/>
      <c r="AT3" s="26" t="str">
        <f>IF(C3=0,"insert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"&amp;B3&amp;", "&amp;D3&amp;", '"&amp;E3&amp;"', date'"&amp;F3&amp;"', date'"&amp;G3&amp;"', "&amp;H3&amp;", "&amp;I3&amp;", '"&amp;J3&amp;"',date'"&amp;Q3&amp;"',"&amp;K3&amp;","&amp;L3&amp;", "&amp;M3&amp;", "&amp;M3&amp;", '"&amp;N3&amp;"', "&amp;O3&amp;", "&amp;P3&amp;", date'"&amp;R3&amp;"', date'"&amp;S3&amp;"', "&amp;T3&amp;", "&amp;U3&amp;", to_date('"&amp;V3&amp;"','YYYY-MM-DD HH24:MI:SS'), "&amp;W3&amp;", "&amp;X3&amp;", "&amp;Y3&amp;", "&amp;Z3&amp;", "&amp;AH3&amp;", '"&amp;AJ3&amp;"', "&amp;AI3&amp;", "&amp;AO3&amp;", "&amp;AP3&amp;", "&amp;AQ3&amp;");"&amp;
IF(LEN(AD3)&gt;0,"insert into xxxx_oebs_cash_payment_test (ID, INVOICE_ID, OEBS_PAYMENT, DOC_DATE, COMISS_DATE) values (s_xxxx_oebs_cash_payment_test.NEXTVAL, "&amp;I3&amp;", "&amp;AD3&amp;", to_date('"&amp;V3&amp;"','YYYY-MM-DD HH24:MI:SS'), "&amp;AG3&amp;" );","")&amp;
IF(LEN(AE3)&gt;0,"insert into xxxx_oebs_cash_payment_test (ID, INVOICE_ID, OEBS_PAYMENT, DOC_DATE, COMISS_DATE) values (s_xxxx_oebs_cash_payment_test.NEXTVAL, "&amp;I3&amp;", "&amp;AE3&amp;", to_date('"&amp;V3&amp;"','YYYY-MM-DD HH24:MI:SS'), "&amp;AG3&amp;" );","")&amp;
IF(LEN(AF3)&gt;0,"insert into xxxx_oebs_cash_payment_test (ID, INVOICE_ID, OEBS_PAYMENT, DOC_DATE, COMISS_DATE) values (s_xxxx_oebs_cash_payment_test.NEXTVAL, "&amp;I3&amp;", "&amp;AF3&amp;", to_date('"&amp;V3&amp;"','YYYY-MM-DD HH24:MI:SS'), "&amp;AG3&amp;" );","")&amp;
IF(LEN(AK3)&gt;0,"insert into xxxx_contract_signed_attr (ID, CONTRACT_ID, CODE, KEY_NUM) values (s_xxxx_contract_signed_attr.NEXTVAL, "&amp;D3&amp;", 'SUPERCOMMISSION_BONUS' , "&amp;AK3&amp;" );","")&amp;
IF(LEN(AL3)&gt;0,"insert into xxxx_loyal_clients_contr_attr (ID, CONTRACT_ID, CLIENT_ID, LC_TURNOVER, COLLATERAL_FIRST_DT, COLLATERAL_END_DT) values (s_xxxx_loyal_clients_contr_atr.NEXTVAL, "&amp;D3&amp;", "&amp;Z3&amp;", "&amp;AL3&amp;", "&amp;AM3&amp;", "&amp;AN3&amp;" );",""),"insert into XXXX_COMMISSION_PART (ID,CONTRACT_ID,FROM_DT,TILL_DT,NDS,CURRENCY,REWARD_TYPE,DISCOUNT_TYPE,REWARD_TO_CHARGE,DELKREDERE_TO_CHARGE,REWARD_TO_PAY,DELKREDERE_TO_PAY) values "&amp;"(s_xxxx_commission_part.NEXTVAL, "&amp;D3&amp;", "&amp;F3&amp;" , "&amp;G3&amp;", "&amp;H3&amp;", '"&amp;I3&amp;"', "&amp;J3&amp;", "&amp;K3&amp;", "&amp;M3&amp;", "&amp;N3&amp;", "&amp;R3&amp;","&amp;S3&amp;");")</f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1, 10001, '10001/13', date'2014-03-01', date'2015-03-01', 56, 10001, 'Б-10001-13',date'2014-03-05',3,1, 19, 19, 'RUR', 1, 18, date'2014-03-06', date'2014-03-07', 100011, 1, to_date('2015-01-01 00:00:00','YYYY-MM-DD HH24:MI:SS'), 1000, 180, 0, 101, 0, 'c1', null, 10001, 1001, 1);insert into xxxx_oebs_cash_payment_test (ID, INVOICE_ID, OEBS_PAYMENT, DOC_DATE, COMISS_DATE) values (s_xxxx_oebs_cash_payment_test.NEXTVAL, 10001, 2000, to_date('2015-01-01 00:00:00','YYYY-MM-DD HH24:MI:SS'), date'2015-01-31' );</v>
      </c>
    </row>
    <row r="4" spans="1:46" s="26" customFormat="1" x14ac:dyDescent="0.25">
      <c r="A4" s="98" t="s">
        <v>52</v>
      </c>
      <c r="B4" s="32">
        <v>2</v>
      </c>
      <c r="C4" s="31">
        <v>0</v>
      </c>
      <c r="D4" s="35" t="str">
        <f t="shared" si="0"/>
        <v>10002</v>
      </c>
      <c r="E4" s="17" t="str">
        <f t="shared" si="1"/>
        <v>10002/13</v>
      </c>
      <c r="F4" s="18" t="s">
        <v>36</v>
      </c>
      <c r="G4" s="18" t="s">
        <v>37</v>
      </c>
      <c r="H4" s="17">
        <v>56</v>
      </c>
      <c r="I4" s="139" t="str">
        <f t="shared" ref="I4:I28" si="4">"1000"&amp;B4</f>
        <v>10002</v>
      </c>
      <c r="J4" s="36" t="str">
        <f t="shared" si="2"/>
        <v>Б-10002-13</v>
      </c>
      <c r="K4" s="92">
        <v>3</v>
      </c>
      <c r="L4" s="21">
        <v>2</v>
      </c>
      <c r="M4" s="17">
        <v>19</v>
      </c>
      <c r="N4" s="17" t="s">
        <v>38</v>
      </c>
      <c r="O4" s="21">
        <v>1</v>
      </c>
      <c r="P4" s="17">
        <v>18</v>
      </c>
      <c r="Q4" s="18" t="s">
        <v>39</v>
      </c>
      <c r="R4" s="18" t="s">
        <v>40</v>
      </c>
      <c r="S4" s="18" t="s">
        <v>41</v>
      </c>
      <c r="T4" s="19" t="str">
        <f t="shared" si="3"/>
        <v>100021</v>
      </c>
      <c r="U4" s="17">
        <v>1</v>
      </c>
      <c r="V4" s="18" t="s">
        <v>145</v>
      </c>
      <c r="W4" s="17">
        <v>1000</v>
      </c>
      <c r="X4" s="17">
        <f t="shared" ref="X4:X13" si="5">P4*10</f>
        <v>180</v>
      </c>
      <c r="Y4" s="17">
        <v>0</v>
      </c>
      <c r="Z4" s="128" t="str">
        <f t="shared" ref="Z4:Z28" si="6">"10"&amp;B4</f>
        <v>102</v>
      </c>
      <c r="AA4" s="20" t="s">
        <v>42</v>
      </c>
      <c r="AB4" s="28">
        <v>3280</v>
      </c>
      <c r="AC4" s="28">
        <v>8000</v>
      </c>
      <c r="AD4" s="29">
        <v>2000</v>
      </c>
      <c r="AE4" s="17"/>
      <c r="AF4" s="17"/>
      <c r="AG4" s="18" t="s">
        <v>149</v>
      </c>
      <c r="AH4" s="19">
        <v>0</v>
      </c>
      <c r="AI4" s="17" t="s">
        <v>43</v>
      </c>
      <c r="AJ4" s="17" t="s">
        <v>44</v>
      </c>
      <c r="AK4" s="75"/>
      <c r="AL4" s="17"/>
      <c r="AM4" s="19"/>
      <c r="AN4" s="19"/>
      <c r="AO4" s="19" t="str">
        <f t="shared" ref="AO4:AO16" si="7">D4</f>
        <v>10002</v>
      </c>
      <c r="AP4" s="19">
        <f t="shared" ref="AP4:AP18" si="8">AQ4+1000</f>
        <v>1002</v>
      </c>
      <c r="AQ4" s="19">
        <f t="shared" ref="AQ4:AQ16" si="9">D4-10000</f>
        <v>2</v>
      </c>
      <c r="AR4" s="115"/>
      <c r="AT4" s="26" t="str">
        <f t="shared" ref="AT4:AT54" si="10">IF(C4=0,"insert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"&amp;B4&amp;", "&amp;D4&amp;", '"&amp;E4&amp;"', date'"&amp;F4&amp;"', date'"&amp;G4&amp;"', "&amp;H4&amp;", "&amp;I4&amp;", '"&amp;J4&amp;"',date'"&amp;Q4&amp;"',"&amp;K4&amp;","&amp;L4&amp;", "&amp;M4&amp;", "&amp;M4&amp;", '"&amp;N4&amp;"', "&amp;O4&amp;", "&amp;P4&amp;", date'"&amp;R4&amp;"', date'"&amp;S4&amp;"', "&amp;T4&amp;", "&amp;U4&amp;", to_date('"&amp;V4&amp;"','YYYY-MM-DD HH24:MI:SS'), "&amp;W4&amp;", "&amp;X4&amp;", "&amp;Y4&amp;", "&amp;Z4&amp;", "&amp;AH4&amp;", '"&amp;AJ4&amp;"', "&amp;AI4&amp;", "&amp;AO4&amp;", "&amp;AP4&amp;", "&amp;AQ4&amp;");"&amp;
IF(LEN(AD4)&gt;0,"insert into xxxx_oebs_cash_payment_test (ID, INVOICE_ID, OEBS_PAYMENT, DOC_DATE, COMISS_DATE) values (s_xxxx_oebs_cash_payment_test.NEXTVAL, "&amp;I4&amp;", "&amp;AD4&amp;", to_date('"&amp;V4&amp;"','YYYY-MM-DD HH24:MI:SS'), "&amp;AG4&amp;" );","")&amp;
IF(LEN(AE4)&gt;0,"insert into xxxx_oebs_cash_payment_test (ID, INVOICE_ID, OEBS_PAYMENT, DOC_DATE, COMISS_DATE) values (s_xxxx_oebs_cash_payment_test.NEXTVAL, "&amp;I4&amp;", "&amp;AE4&amp;", to_date('"&amp;V4&amp;"','YYYY-MM-DD HH24:MI:SS'), "&amp;AG4&amp;" );","")&amp;
IF(LEN(AF4)&gt;0,"insert into xxxx_oebs_cash_payment_test (ID, INVOICE_ID, OEBS_PAYMENT, DOC_DATE, COMISS_DATE) values (s_xxxx_oebs_cash_payment_test.NEXTVAL, "&amp;I4&amp;", "&amp;AF4&amp;", to_date('"&amp;V4&amp;"','YYYY-MM-DD HH24:MI:SS'), "&amp;AG4&amp;" );","")&amp;
IF(LEN(AK4)&gt;0,"insert into xxxx_contract_signed_attr (ID, CONTRACT_ID, CODE, KEY_NUM) values (s_xxxx_contract_signed_attr.NEXTVAL, "&amp;D4&amp;", 'SUPERCOMMISSION_BONUS' , "&amp;AK4&amp;" );","")&amp;
IF(LEN(AL4)&gt;0,"insert into xxxx_loyal_clients_contr_attr (ID, CONTRACT_ID, CLIENT_ID, LC_TURNOVER, COLLATERAL_FIRST_DT, COLLATERAL_END_DT) values (s_xxxx_loyal_clients_contr_atr.NEXTVAL, "&amp;D4&amp;", "&amp;Z4&amp;", "&amp;AL4&amp;", "&amp;AM4&amp;", "&amp;AN4&amp;" );",""),"insert into XXXX_COMMISSION_PART (ID,CONTRACT_ID,FROM_DT,TILL_DT,NDS,CURRENCY,REWARD_TYPE,DISCOUNT_TYPE,REWARD_TO_CHARGE,DELKREDERE_TO_CHARGE,REWARD_TO_PAY,DELKREDERE_TO_PAY) values "&amp;"(s_xxxx_commission_part.NEXTVAL, "&amp;D4&amp;", "&amp;F4&amp;" , "&amp;G4&amp;", "&amp;H4&amp;", '"&amp;I4&amp;"', "&amp;J4&amp;", "&amp;K4&amp;", "&amp;M4&amp;", "&amp;N4&amp;", "&amp;R4&amp;","&amp;S4&amp;");")</f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2, 10002, '10002/13', date'2014-03-01', date'2015-03-01', 56, 10002, 'Б-10002-13',date'2014-03-05',3,2, 19, 19, 'RUR', 1, 18, date'2014-03-06', date'2014-03-07', 100021, 1, to_date('2015-01-07 23:59:59','YYYY-MM-DD HH24:MI:SS'), 1000, 180, 0, 102, 0, 'c1', null, 10002, 1002, 2);insert into xxxx_oebs_cash_payment_test (ID, INVOICE_ID, OEBS_PAYMENT, DOC_DATE, COMISS_DATE) values (s_xxxx_oebs_cash_payment_test.NEXTVAL, 10002, 2000, to_date('2015-01-07 23:59:59','YYYY-MM-DD HH24:MI:SS'), date'2015-01-31' );</v>
      </c>
    </row>
    <row r="5" spans="1:46" x14ac:dyDescent="0.25">
      <c r="A5" s="68" t="s">
        <v>53</v>
      </c>
      <c r="B5" s="8">
        <v>3</v>
      </c>
      <c r="C5" s="31">
        <v>0</v>
      </c>
      <c r="D5" s="33" t="str">
        <f t="shared" si="0"/>
        <v>10003</v>
      </c>
      <c r="E5" s="11" t="str">
        <f t="shared" si="1"/>
        <v>10003/13</v>
      </c>
      <c r="F5" s="13" t="s">
        <v>36</v>
      </c>
      <c r="G5" s="13" t="s">
        <v>37</v>
      </c>
      <c r="H5" s="11">
        <v>56</v>
      </c>
      <c r="I5" s="138" t="str">
        <f t="shared" si="4"/>
        <v>10003</v>
      </c>
      <c r="J5" s="34" t="str">
        <f t="shared" si="2"/>
        <v>Б-10003-13</v>
      </c>
      <c r="K5" s="92">
        <v>3</v>
      </c>
      <c r="L5" s="15">
        <v>2</v>
      </c>
      <c r="M5" s="11">
        <v>19</v>
      </c>
      <c r="N5" s="11" t="s">
        <v>38</v>
      </c>
      <c r="O5" s="15">
        <v>1</v>
      </c>
      <c r="P5" s="11">
        <v>18</v>
      </c>
      <c r="Q5" s="13" t="s">
        <v>39</v>
      </c>
      <c r="R5" s="13" t="s">
        <v>40</v>
      </c>
      <c r="S5" s="13" t="s">
        <v>41</v>
      </c>
      <c r="T5" s="12" t="str">
        <f t="shared" si="3"/>
        <v>100031</v>
      </c>
      <c r="U5" s="16">
        <v>1</v>
      </c>
      <c r="V5" s="13" t="s">
        <v>145</v>
      </c>
      <c r="W5" s="11">
        <v>1000</v>
      </c>
      <c r="X5" s="17">
        <f t="shared" si="5"/>
        <v>180</v>
      </c>
      <c r="Y5" s="11">
        <v>0</v>
      </c>
      <c r="Z5" s="127" t="str">
        <f t="shared" si="6"/>
        <v>103</v>
      </c>
      <c r="AA5" s="14" t="s">
        <v>42</v>
      </c>
      <c r="AB5" s="27">
        <v>3280</v>
      </c>
      <c r="AC5" s="27">
        <v>8000</v>
      </c>
      <c r="AD5" s="25">
        <v>1200</v>
      </c>
      <c r="AE5" s="16"/>
      <c r="AF5" s="16"/>
      <c r="AG5" s="13" t="s">
        <v>149</v>
      </c>
      <c r="AH5" s="12">
        <v>0</v>
      </c>
      <c r="AI5" s="16" t="s">
        <v>43</v>
      </c>
      <c r="AJ5" s="11" t="s">
        <v>44</v>
      </c>
      <c r="AK5" s="74"/>
      <c r="AL5" s="16"/>
      <c r="AM5" s="12"/>
      <c r="AN5" s="12"/>
      <c r="AO5" s="19" t="str">
        <f t="shared" si="7"/>
        <v>10003</v>
      </c>
      <c r="AP5" s="19">
        <f t="shared" si="8"/>
        <v>1003</v>
      </c>
      <c r="AQ5" s="19">
        <f t="shared" si="9"/>
        <v>3</v>
      </c>
      <c r="AR5" s="117"/>
      <c r="AS5" s="1"/>
      <c r="AT5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3, 10003, '10003/13', date'2014-03-01', date'2015-03-01', 56, 10003, 'Б-10003-13',date'2014-03-05',3,2, 19, 19, 'RUR', 1, 18, date'2014-03-06', date'2014-03-07', 100031, 1, to_date('2015-01-07 23:59:59','YYYY-MM-DD HH24:MI:SS'), 1000, 180, 0, 103, 0, 'c1', null, 10003, 1003, 3);insert into xxxx_oebs_cash_payment_test (ID, INVOICE_ID, OEBS_PAYMENT, DOC_DATE, COMISS_DATE) values (s_xxxx_oebs_cash_payment_test.NEXTVAL, 10003, 1200, to_date('2015-01-07 23:59:59','YYYY-MM-DD HH24:MI:SS'), date'2015-01-31' );</v>
      </c>
    </row>
    <row r="6" spans="1:46" s="26" customFormat="1" x14ac:dyDescent="0.25">
      <c r="A6" s="69"/>
      <c r="B6" s="32">
        <v>3</v>
      </c>
      <c r="C6" s="31">
        <v>0</v>
      </c>
      <c r="D6" s="36" t="str">
        <f t="shared" si="0"/>
        <v>10003</v>
      </c>
      <c r="E6" s="17" t="str">
        <f t="shared" si="1"/>
        <v>10003/13</v>
      </c>
      <c r="F6" s="18" t="s">
        <v>36</v>
      </c>
      <c r="G6" s="18" t="s">
        <v>37</v>
      </c>
      <c r="H6" s="17">
        <v>56</v>
      </c>
      <c r="I6" s="139" t="str">
        <f t="shared" si="4"/>
        <v>10003</v>
      </c>
      <c r="J6" s="36" t="str">
        <f t="shared" si="2"/>
        <v>Б-10003-13</v>
      </c>
      <c r="K6" s="92">
        <v>3</v>
      </c>
      <c r="L6" s="21">
        <v>2</v>
      </c>
      <c r="M6" s="17">
        <v>19</v>
      </c>
      <c r="N6" s="17" t="s">
        <v>38</v>
      </c>
      <c r="O6" s="21">
        <v>1</v>
      </c>
      <c r="P6" s="17">
        <v>18</v>
      </c>
      <c r="Q6" s="18" t="s">
        <v>39</v>
      </c>
      <c r="R6" s="18" t="s">
        <v>40</v>
      </c>
      <c r="S6" s="18" t="s">
        <v>41</v>
      </c>
      <c r="T6" s="19" t="str">
        <f t="shared" si="3"/>
        <v>100031</v>
      </c>
      <c r="U6" s="17">
        <v>1</v>
      </c>
      <c r="V6" s="23" t="s">
        <v>145</v>
      </c>
      <c r="W6" s="17">
        <v>1000</v>
      </c>
      <c r="X6" s="17">
        <f t="shared" si="5"/>
        <v>180</v>
      </c>
      <c r="Y6" s="17">
        <v>0</v>
      </c>
      <c r="Z6" s="128" t="str">
        <f t="shared" si="6"/>
        <v>103</v>
      </c>
      <c r="AA6" s="20" t="s">
        <v>42</v>
      </c>
      <c r="AB6" s="28">
        <v>3280</v>
      </c>
      <c r="AC6" s="28">
        <v>8000</v>
      </c>
      <c r="AD6" s="29">
        <v>800</v>
      </c>
      <c r="AE6" s="17"/>
      <c r="AF6" s="17"/>
      <c r="AG6" s="23" t="s">
        <v>150</v>
      </c>
      <c r="AH6" s="19">
        <v>0</v>
      </c>
      <c r="AI6" s="17" t="s">
        <v>43</v>
      </c>
      <c r="AJ6" s="17" t="s">
        <v>44</v>
      </c>
      <c r="AK6" s="75"/>
      <c r="AL6" s="17"/>
      <c r="AM6" s="19"/>
      <c r="AN6" s="19"/>
      <c r="AO6" s="19" t="str">
        <f t="shared" si="7"/>
        <v>10003</v>
      </c>
      <c r="AP6" s="19">
        <f t="shared" si="8"/>
        <v>1003</v>
      </c>
      <c r="AQ6" s="19">
        <f t="shared" si="9"/>
        <v>3</v>
      </c>
      <c r="AR6" s="115"/>
      <c r="AT6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3, 10003, '10003/13', date'2014-03-01', date'2015-03-01', 56, 10003, 'Б-10003-13',date'2014-03-05',3,2, 19, 19, 'RUR', 1, 18, date'2014-03-06', date'2014-03-07', 100031, 1, to_date('2015-01-07 23:59:59','YYYY-MM-DD HH24:MI:SS'), 1000, 180, 0, 103, 0, 'c1', null, 10003, 1003, 3);insert into xxxx_oebs_cash_payment_test (ID, INVOICE_ID, OEBS_PAYMENT, DOC_DATE, COMISS_DATE) values (s_xxxx_oebs_cash_payment_test.NEXTVAL, 10003, 800, to_date('2015-01-07 23:59:59','YYYY-MM-DD HH24:MI:SS'), date'2015-01-30' );</v>
      </c>
    </row>
    <row r="7" spans="1:46" s="9" customFormat="1" x14ac:dyDescent="0.25">
      <c r="A7" s="68" t="s">
        <v>60</v>
      </c>
      <c r="B7" s="8">
        <v>4</v>
      </c>
      <c r="C7" s="31">
        <v>0</v>
      </c>
      <c r="D7" s="34" t="str">
        <f t="shared" si="0"/>
        <v>10004</v>
      </c>
      <c r="E7" s="11" t="str">
        <f t="shared" si="1"/>
        <v>10004/13</v>
      </c>
      <c r="F7" s="13" t="s">
        <v>36</v>
      </c>
      <c r="G7" s="60" t="s">
        <v>54</v>
      </c>
      <c r="H7" s="11">
        <v>56</v>
      </c>
      <c r="I7" s="138" t="str">
        <f t="shared" si="4"/>
        <v>10004</v>
      </c>
      <c r="J7" s="34" t="str">
        <f t="shared" si="2"/>
        <v>Б-10004-13</v>
      </c>
      <c r="K7" s="92">
        <v>3</v>
      </c>
      <c r="L7" s="15">
        <v>2</v>
      </c>
      <c r="M7" s="11">
        <v>19</v>
      </c>
      <c r="N7" s="11" t="s">
        <v>38</v>
      </c>
      <c r="O7" s="15">
        <v>1</v>
      </c>
      <c r="P7" s="11">
        <v>18</v>
      </c>
      <c r="Q7" s="60" t="s">
        <v>55</v>
      </c>
      <c r="R7" s="60" t="s">
        <v>55</v>
      </c>
      <c r="S7" s="13" t="s">
        <v>41</v>
      </c>
      <c r="T7" s="12" t="str">
        <f t="shared" si="3"/>
        <v>100041</v>
      </c>
      <c r="U7" s="16">
        <v>1</v>
      </c>
      <c r="V7" s="123" t="s">
        <v>146</v>
      </c>
      <c r="W7" s="11">
        <v>1000</v>
      </c>
      <c r="X7" s="17">
        <f t="shared" si="5"/>
        <v>180</v>
      </c>
      <c r="Y7" s="11">
        <v>0</v>
      </c>
      <c r="Z7" s="127" t="str">
        <f t="shared" si="6"/>
        <v>104</v>
      </c>
      <c r="AA7" s="14" t="s">
        <v>42</v>
      </c>
      <c r="AB7" s="27">
        <v>3280</v>
      </c>
      <c r="AC7" s="27">
        <v>8000</v>
      </c>
      <c r="AD7" s="25">
        <v>1200</v>
      </c>
      <c r="AE7" s="16"/>
      <c r="AF7" s="16"/>
      <c r="AG7" s="13" t="s">
        <v>151</v>
      </c>
      <c r="AH7" s="12">
        <v>0</v>
      </c>
      <c r="AI7" s="16" t="s">
        <v>43</v>
      </c>
      <c r="AJ7" s="11" t="s">
        <v>44</v>
      </c>
      <c r="AK7" s="74"/>
      <c r="AL7" s="16"/>
      <c r="AM7" s="12"/>
      <c r="AN7" s="12"/>
      <c r="AO7" s="19" t="str">
        <f t="shared" si="7"/>
        <v>10004</v>
      </c>
      <c r="AP7" s="19">
        <f t="shared" si="8"/>
        <v>1004</v>
      </c>
      <c r="AQ7" s="19">
        <f t="shared" si="9"/>
        <v>4</v>
      </c>
      <c r="AR7" s="117"/>
      <c r="AT7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4, 10004, '10004/13', date'2014-03-01', date'2014-07-29', 56, 10004, 'Б-10004-13',date'2014-07-27',3,2, 19, 19, 'RUR', 1, 18, date'2014-07-27', date'2014-03-07', 100041, 1, to_date('2015-01-27 23:59:59','YYYY-MM-DD HH24:MI:SS'), 1000, 180, 0, 104, 0, 'c1', null, 10004, 1004, 4);insert into xxxx_oebs_cash_payment_test (ID, INVOICE_ID, OEBS_PAYMENT, DOC_DATE, COMISS_DATE) values (s_xxxx_oebs_cash_payment_test.NEXTVAL, 10004, 1200, to_date('2015-01-27 23:59:59','YYYY-MM-DD HH24:MI:SS'), date'2015-01-27' );</v>
      </c>
    </row>
    <row r="8" spans="1:46" s="26" customFormat="1" x14ac:dyDescent="0.25">
      <c r="A8" s="69"/>
      <c r="B8" s="32">
        <v>4</v>
      </c>
      <c r="C8" s="31">
        <v>0</v>
      </c>
      <c r="D8" s="36" t="str">
        <f t="shared" si="0"/>
        <v>10004</v>
      </c>
      <c r="E8" s="17" t="str">
        <f t="shared" si="1"/>
        <v>10004/13</v>
      </c>
      <c r="F8" s="18" t="s">
        <v>36</v>
      </c>
      <c r="G8" s="23" t="s">
        <v>54</v>
      </c>
      <c r="H8" s="17">
        <v>56</v>
      </c>
      <c r="I8" s="139" t="str">
        <f t="shared" si="4"/>
        <v>10004</v>
      </c>
      <c r="J8" s="36" t="str">
        <f t="shared" si="2"/>
        <v>Б-10004-13</v>
      </c>
      <c r="K8" s="92">
        <v>3</v>
      </c>
      <c r="L8" s="21">
        <v>2</v>
      </c>
      <c r="M8" s="17">
        <v>19</v>
      </c>
      <c r="N8" s="17" t="s">
        <v>38</v>
      </c>
      <c r="O8" s="21">
        <v>1</v>
      </c>
      <c r="P8" s="17">
        <v>18</v>
      </c>
      <c r="Q8" s="23" t="s">
        <v>55</v>
      </c>
      <c r="R8" s="23" t="s">
        <v>55</v>
      </c>
      <c r="S8" s="18" t="s">
        <v>41</v>
      </c>
      <c r="T8" s="19" t="str">
        <f t="shared" si="3"/>
        <v>100041</v>
      </c>
      <c r="U8" s="17">
        <v>1</v>
      </c>
      <c r="V8" s="23" t="s">
        <v>147</v>
      </c>
      <c r="W8" s="17">
        <v>1000</v>
      </c>
      <c r="X8" s="17">
        <f t="shared" si="5"/>
        <v>180</v>
      </c>
      <c r="Y8" s="17">
        <v>0</v>
      </c>
      <c r="Z8" s="128" t="str">
        <f t="shared" si="6"/>
        <v>104</v>
      </c>
      <c r="AA8" s="20" t="s">
        <v>42</v>
      </c>
      <c r="AB8" s="28">
        <v>3280</v>
      </c>
      <c r="AC8" s="28">
        <v>8000</v>
      </c>
      <c r="AD8" s="29">
        <v>800</v>
      </c>
      <c r="AE8" s="17"/>
      <c r="AF8" s="17"/>
      <c r="AG8" s="23" t="s">
        <v>148</v>
      </c>
      <c r="AH8" s="19">
        <v>0</v>
      </c>
      <c r="AI8" s="17" t="s">
        <v>43</v>
      </c>
      <c r="AJ8" s="17" t="s">
        <v>44</v>
      </c>
      <c r="AK8" s="75"/>
      <c r="AL8" s="17"/>
      <c r="AM8" s="19"/>
      <c r="AN8" s="19"/>
      <c r="AO8" s="19" t="str">
        <f t="shared" si="7"/>
        <v>10004</v>
      </c>
      <c r="AP8" s="19">
        <f t="shared" si="8"/>
        <v>1004</v>
      </c>
      <c r="AQ8" s="19">
        <f t="shared" si="9"/>
        <v>4</v>
      </c>
      <c r="AR8" s="115"/>
      <c r="AT8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4, 10004, '10004/13', date'2014-03-01', date'2014-07-29', 56, 10004, 'Б-10004-13',date'2014-07-27',3,2, 19, 19, 'RUR', 1, 18, date'2014-07-27', date'2014-03-07', 100041, 1, to_date('2015-02-28 23:59:59','YYYY-MM-DD HH24:MI:SS'), 1000, 180, 0, 104, 0, 'c1', null, 10004, 1004, 4);insert into xxxx_oebs_cash_payment_test (ID, INVOICE_ID, OEBS_PAYMENT, DOC_DATE, COMISS_DATE) values (s_xxxx_oebs_cash_payment_test.NEXTVAL, 10004, 800, to_date('2015-02-28 23:59:59','YYYY-MM-DD HH24:MI:SS'), date'2015-02-28' );</v>
      </c>
    </row>
    <row r="9" spans="1:46" s="48" customFormat="1" x14ac:dyDescent="0.25">
      <c r="A9" s="59" t="s">
        <v>56</v>
      </c>
      <c r="B9" s="38">
        <v>5</v>
      </c>
      <c r="C9" s="31">
        <v>0</v>
      </c>
      <c r="D9" s="43" t="str">
        <f t="shared" si="0"/>
        <v>10005</v>
      </c>
      <c r="E9" s="40" t="str">
        <f t="shared" si="1"/>
        <v>10005/13</v>
      </c>
      <c r="F9" s="41" t="s">
        <v>36</v>
      </c>
      <c r="G9" s="41" t="s">
        <v>37</v>
      </c>
      <c r="H9" s="40">
        <v>56</v>
      </c>
      <c r="I9" s="139" t="str">
        <f t="shared" si="4"/>
        <v>10005</v>
      </c>
      <c r="J9" s="43" t="str">
        <f t="shared" si="2"/>
        <v>Б-10005-13</v>
      </c>
      <c r="K9" s="92">
        <v>3</v>
      </c>
      <c r="L9" s="44">
        <v>2</v>
      </c>
      <c r="M9" s="40">
        <v>19</v>
      </c>
      <c r="N9" s="40" t="s">
        <v>38</v>
      </c>
      <c r="O9" s="61">
        <v>0</v>
      </c>
      <c r="P9" s="62">
        <v>0</v>
      </c>
      <c r="Q9" s="41" t="s">
        <v>39</v>
      </c>
      <c r="R9" s="41" t="s">
        <v>40</v>
      </c>
      <c r="S9" s="41" t="s">
        <v>41</v>
      </c>
      <c r="T9" s="45" t="str">
        <f t="shared" si="3"/>
        <v>100051</v>
      </c>
      <c r="U9" s="40">
        <v>1</v>
      </c>
      <c r="V9" s="41" t="s">
        <v>145</v>
      </c>
      <c r="W9" s="40">
        <v>1000</v>
      </c>
      <c r="X9" s="63">
        <f t="shared" si="5"/>
        <v>0</v>
      </c>
      <c r="Y9" s="40">
        <v>0</v>
      </c>
      <c r="Z9" s="126" t="str">
        <f t="shared" si="6"/>
        <v>105</v>
      </c>
      <c r="AA9" s="47" t="s">
        <v>42</v>
      </c>
      <c r="AB9" s="22">
        <v>3280</v>
      </c>
      <c r="AC9" s="22">
        <v>8000</v>
      </c>
      <c r="AD9" s="42">
        <v>1200</v>
      </c>
      <c r="AE9" s="40"/>
      <c r="AF9" s="40"/>
      <c r="AG9" s="41" t="s">
        <v>149</v>
      </c>
      <c r="AH9" s="45">
        <v>0</v>
      </c>
      <c r="AI9" s="40" t="s">
        <v>43</v>
      </c>
      <c r="AJ9" s="40" t="s">
        <v>44</v>
      </c>
      <c r="AK9" s="73"/>
      <c r="AL9" s="40"/>
      <c r="AM9" s="45"/>
      <c r="AN9" s="45"/>
      <c r="AO9" s="19" t="str">
        <f t="shared" si="7"/>
        <v>10005</v>
      </c>
      <c r="AP9" s="19">
        <f t="shared" si="8"/>
        <v>1005</v>
      </c>
      <c r="AQ9" s="19">
        <f t="shared" si="9"/>
        <v>5</v>
      </c>
      <c r="AR9" s="116"/>
      <c r="AT9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5, 10005, '10005/13', date'2014-03-01', date'2015-03-01', 56, 10005, 'Б-10005-13',date'2014-03-05',3,2, 19, 19, 'RUR', 0, 0, date'2014-03-06', date'2014-03-07', 100051, 1, to_date('2015-01-07 23:59:59','YYYY-MM-DD HH24:MI:SS'), 1000, 0, 0, 105, 0, 'c1', null, 10005, 1005, 5);insert into xxxx_oebs_cash_payment_test (ID, INVOICE_ID, OEBS_PAYMENT, DOC_DATE, COMISS_DATE) values (s_xxxx_oebs_cash_payment_test.NEXTVAL, 10005, 1200, to_date('2015-01-07 23:59:59','YYYY-MM-DD HH24:MI:SS'), date'2015-01-31' );</v>
      </c>
    </row>
    <row r="10" spans="1:46" s="48" customFormat="1" x14ac:dyDescent="0.25">
      <c r="A10" s="59" t="s">
        <v>57</v>
      </c>
      <c r="B10" s="38">
        <v>6</v>
      </c>
      <c r="C10" s="31">
        <v>0</v>
      </c>
      <c r="D10" s="43" t="str">
        <f t="shared" si="0"/>
        <v>10006</v>
      </c>
      <c r="E10" s="40" t="str">
        <f t="shared" si="1"/>
        <v>10006/13</v>
      </c>
      <c r="F10" s="41" t="s">
        <v>36</v>
      </c>
      <c r="G10" s="41" t="s">
        <v>37</v>
      </c>
      <c r="H10" s="40">
        <v>56</v>
      </c>
      <c r="I10" s="137" t="str">
        <f t="shared" si="4"/>
        <v>10006</v>
      </c>
      <c r="J10" s="43" t="str">
        <f t="shared" si="2"/>
        <v>Б-10006-13</v>
      </c>
      <c r="K10" s="92">
        <v>3</v>
      </c>
      <c r="L10" s="44">
        <v>2</v>
      </c>
      <c r="M10" s="40">
        <v>19</v>
      </c>
      <c r="N10" s="40" t="s">
        <v>38</v>
      </c>
      <c r="O10" s="44">
        <v>1</v>
      </c>
      <c r="P10" s="62">
        <v>20</v>
      </c>
      <c r="Q10" s="41" t="s">
        <v>39</v>
      </c>
      <c r="R10" s="41" t="s">
        <v>40</v>
      </c>
      <c r="S10" s="41" t="s">
        <v>41</v>
      </c>
      <c r="T10" s="45" t="str">
        <f t="shared" si="3"/>
        <v>100061</v>
      </c>
      <c r="U10" s="40">
        <v>1</v>
      </c>
      <c r="V10" s="41" t="s">
        <v>145</v>
      </c>
      <c r="W10" s="40">
        <v>1000</v>
      </c>
      <c r="X10" s="63">
        <f t="shared" si="5"/>
        <v>200</v>
      </c>
      <c r="Y10" s="40">
        <v>0</v>
      </c>
      <c r="Z10" s="126" t="str">
        <f t="shared" si="6"/>
        <v>106</v>
      </c>
      <c r="AA10" s="47" t="s">
        <v>42</v>
      </c>
      <c r="AB10" s="22">
        <v>3280</v>
      </c>
      <c r="AC10" s="22">
        <v>8000</v>
      </c>
      <c r="AD10" s="42">
        <v>1200</v>
      </c>
      <c r="AE10" s="40"/>
      <c r="AF10" s="40"/>
      <c r="AG10" s="41" t="s">
        <v>149</v>
      </c>
      <c r="AH10" s="45">
        <v>0</v>
      </c>
      <c r="AI10" s="40" t="s">
        <v>43</v>
      </c>
      <c r="AJ10" s="40" t="s">
        <v>44</v>
      </c>
      <c r="AK10" s="73"/>
      <c r="AL10" s="40"/>
      <c r="AM10" s="76"/>
      <c r="AN10" s="76"/>
      <c r="AO10" s="19" t="str">
        <f t="shared" si="7"/>
        <v>10006</v>
      </c>
      <c r="AP10" s="19">
        <f t="shared" si="8"/>
        <v>1006</v>
      </c>
      <c r="AQ10" s="19">
        <f t="shared" si="9"/>
        <v>6</v>
      </c>
      <c r="AR10" s="118"/>
      <c r="AT10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6, 10006, '10006/13', date'2014-03-01', date'2015-03-01', 56, 10006, 'Б-10006-13',date'2014-03-05',3,2, 19, 19, 'RUR', 1, 20, date'2014-03-06', date'2014-03-07', 100061, 1, to_date('2015-01-07 23:59:59','YYYY-MM-DD HH24:MI:SS'), 1000, 200, 0, 106, 0, 'c1', null, 10006, 1006, 6);insert into xxxx_oebs_cash_payment_test (ID, INVOICE_ID, OEBS_PAYMENT, DOC_DATE, COMISS_DATE) values (s_xxxx_oebs_cash_payment_test.NEXTVAL, 10006, 1200, to_date('2015-01-07 23:59:59','YYYY-MM-DD HH24:MI:SS'), date'2015-01-31' );</v>
      </c>
    </row>
    <row r="11" spans="1:46" s="48" customFormat="1" x14ac:dyDescent="0.25">
      <c r="A11" s="59" t="s">
        <v>58</v>
      </c>
      <c r="B11" s="38">
        <f>B10+1</f>
        <v>7</v>
      </c>
      <c r="C11" s="31">
        <v>0</v>
      </c>
      <c r="D11" s="43" t="str">
        <f t="shared" si="0"/>
        <v>10007</v>
      </c>
      <c r="E11" s="40" t="str">
        <f t="shared" si="1"/>
        <v>10007/13</v>
      </c>
      <c r="F11" s="41" t="s">
        <v>36</v>
      </c>
      <c r="G11" s="41" t="s">
        <v>37</v>
      </c>
      <c r="H11" s="40">
        <v>56</v>
      </c>
      <c r="I11" s="137" t="str">
        <f t="shared" si="4"/>
        <v>10007</v>
      </c>
      <c r="J11" s="43" t="str">
        <f t="shared" si="2"/>
        <v>Б-10007-13</v>
      </c>
      <c r="K11" s="92">
        <v>3</v>
      </c>
      <c r="L11" s="44">
        <v>2</v>
      </c>
      <c r="M11" s="40">
        <v>19</v>
      </c>
      <c r="N11" s="62" t="s">
        <v>59</v>
      </c>
      <c r="O11" s="44">
        <v>1</v>
      </c>
      <c r="P11" s="62">
        <v>20</v>
      </c>
      <c r="Q11" s="41" t="s">
        <v>39</v>
      </c>
      <c r="R11" s="41" t="s">
        <v>40</v>
      </c>
      <c r="S11" s="41" t="s">
        <v>41</v>
      </c>
      <c r="T11" s="45" t="str">
        <f t="shared" si="3"/>
        <v>100071</v>
      </c>
      <c r="U11" s="40">
        <v>1</v>
      </c>
      <c r="V11" s="41" t="s">
        <v>145</v>
      </c>
      <c r="W11" s="40">
        <v>1000</v>
      </c>
      <c r="X11" s="63">
        <f t="shared" si="5"/>
        <v>200</v>
      </c>
      <c r="Y11" s="40">
        <v>0</v>
      </c>
      <c r="Z11" s="126" t="str">
        <f t="shared" si="6"/>
        <v>107</v>
      </c>
      <c r="AA11" s="47" t="s">
        <v>42</v>
      </c>
      <c r="AB11" s="7">
        <v>3280</v>
      </c>
      <c r="AC11" s="3">
        <v>8000</v>
      </c>
      <c r="AD11" s="42">
        <v>800</v>
      </c>
      <c r="AE11" s="40"/>
      <c r="AF11" s="40"/>
      <c r="AG11" s="64" t="s">
        <v>150</v>
      </c>
      <c r="AH11" s="45">
        <v>0</v>
      </c>
      <c r="AI11" s="40" t="s">
        <v>43</v>
      </c>
      <c r="AJ11" s="40" t="s">
        <v>44</v>
      </c>
      <c r="AK11" s="73"/>
      <c r="AL11" s="76"/>
      <c r="AM11" s="76"/>
      <c r="AN11" s="76"/>
      <c r="AO11" s="19" t="str">
        <f t="shared" si="7"/>
        <v>10007</v>
      </c>
      <c r="AP11" s="19">
        <f t="shared" si="8"/>
        <v>1007</v>
      </c>
      <c r="AQ11" s="19">
        <f t="shared" si="9"/>
        <v>7</v>
      </c>
      <c r="AR11" s="118"/>
      <c r="AT11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7, 10007, '10007/13', date'2014-03-01', date'2015-03-01', 56, 10007, 'Б-10007-13',date'2014-03-05',3,2, 19, 19, 'USD', 1, 20, date'2014-03-06', date'2014-03-07', 100071, 1, to_date('2015-01-07 23:59:59','YYYY-MM-DD HH24:MI:SS'), 1000, 200, 0, 107, 0, 'c1', null, 10007, 1007, 7);insert into xxxx_oebs_cash_payment_test (ID, INVOICE_ID, OEBS_PAYMENT, DOC_DATE, COMISS_DATE) values (s_xxxx_oebs_cash_payment_test.NEXTVAL, 10007, 800, to_date('2015-01-07 23:59:59','YYYY-MM-DD HH24:MI:SS'), date'2015-01-30' );</v>
      </c>
    </row>
    <row r="12" spans="1:46" s="56" customFormat="1" x14ac:dyDescent="0.25">
      <c r="A12" s="68" t="s">
        <v>61</v>
      </c>
      <c r="B12" s="50">
        <f>B11+1</f>
        <v>8</v>
      </c>
      <c r="C12" s="31">
        <v>0</v>
      </c>
      <c r="D12" s="34" t="str">
        <f t="shared" si="0"/>
        <v>10008</v>
      </c>
      <c r="E12" s="16" t="str">
        <f t="shared" si="1"/>
        <v>10008/13</v>
      </c>
      <c r="F12" s="51" t="s">
        <v>36</v>
      </c>
      <c r="G12" s="51" t="s">
        <v>37</v>
      </c>
      <c r="H12" s="16">
        <v>56</v>
      </c>
      <c r="I12" s="134" t="str">
        <f t="shared" si="4"/>
        <v>10008</v>
      </c>
      <c r="J12" s="34" t="str">
        <f t="shared" si="2"/>
        <v>Б-10008-13</v>
      </c>
      <c r="K12" s="92">
        <v>3</v>
      </c>
      <c r="L12" s="52">
        <v>2</v>
      </c>
      <c r="M12" s="16">
        <v>19</v>
      </c>
      <c r="N12" s="65" t="s">
        <v>63</v>
      </c>
      <c r="O12" s="52">
        <v>1</v>
      </c>
      <c r="P12" s="65">
        <v>18</v>
      </c>
      <c r="Q12" s="51" t="s">
        <v>39</v>
      </c>
      <c r="R12" s="51" t="s">
        <v>40</v>
      </c>
      <c r="S12" s="51" t="s">
        <v>41</v>
      </c>
      <c r="T12" s="16" t="str">
        <f t="shared" si="3"/>
        <v>100081</v>
      </c>
      <c r="U12" s="16">
        <v>1</v>
      </c>
      <c r="V12" s="103" t="s">
        <v>145</v>
      </c>
      <c r="W12" s="16">
        <v>1000</v>
      </c>
      <c r="X12" s="40">
        <f t="shared" si="5"/>
        <v>180</v>
      </c>
      <c r="Y12" s="16">
        <v>0</v>
      </c>
      <c r="Z12" s="129" t="str">
        <f t="shared" si="6"/>
        <v>108</v>
      </c>
      <c r="AA12" s="55" t="s">
        <v>42</v>
      </c>
      <c r="AB12" s="83">
        <v>3280</v>
      </c>
      <c r="AC12" s="82">
        <v>8000</v>
      </c>
      <c r="AD12" s="54">
        <v>800</v>
      </c>
      <c r="AE12" s="16"/>
      <c r="AF12" s="16"/>
      <c r="AG12" s="86" t="s">
        <v>150</v>
      </c>
      <c r="AH12" s="16">
        <v>0</v>
      </c>
      <c r="AI12" s="16" t="s">
        <v>43</v>
      </c>
      <c r="AJ12" s="16" t="s">
        <v>44</v>
      </c>
      <c r="AK12" s="74"/>
      <c r="AL12" s="77"/>
      <c r="AM12" s="77"/>
      <c r="AN12" s="77"/>
      <c r="AO12" s="19" t="str">
        <f t="shared" si="7"/>
        <v>10008</v>
      </c>
      <c r="AP12" s="19">
        <f t="shared" si="8"/>
        <v>1008</v>
      </c>
      <c r="AQ12" s="19">
        <f t="shared" si="9"/>
        <v>8</v>
      </c>
      <c r="AR12" s="119"/>
      <c r="AT12" s="26" t="str">
        <f>IF(C12=0,"insert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"&amp;B12&amp;", "&amp;D12&amp;", '"&amp;E12&amp;"', date'"&amp;F12&amp;"', date'"&amp;G12&amp;"', "&amp;H12&amp;", "&amp;I12&amp;", '"&amp;J12&amp;"',date'"&amp;Q12&amp;"',"&amp;K12&amp;","&amp;L12&amp;", "&amp;M12&amp;", "&amp;M12&amp;", '"&amp;N12&amp;"', "&amp;O12&amp;", "&amp;P12&amp;", date'"&amp;R12&amp;"', date'"&amp;S12&amp;"', "&amp;T12&amp;", "&amp;U12&amp;", to_date('"&amp;V12&amp;"','YYYY-MM-DD HH24:MI:SS'), "&amp;W12&amp;", "&amp;X12&amp;", "&amp;Y12&amp;", "&amp;Z12&amp;", "&amp;AH12&amp;", '"&amp;AJ12&amp;"', "&amp;AI12&amp;", "&amp;AO12&amp;", "&amp;AP12&amp;", "&amp;AQ12&amp;");"&amp;
IF(LEN(AD12)&gt;0,"insert into xxxx_oebs_cash_payment_test (ID, INVOICE_ID, OEBS_PAYMENT, DOC_DATE, COMISS_DATE) values (s_xxxx_oebs_cash_payment_test.NEXTVAL, "&amp;I12&amp;", "&amp;AD12&amp;", to_date('"&amp;V12&amp;"','YYYY-MM-DD HH24:MI:SS'), "&amp;AG12&amp;" );","")&amp;
IF(LEN(AE12)&gt;0,"insert into xxxx_oebs_cash_payment_test (ID, INVOICE_ID, OEBS_PAYMENT, DOC_DATE, COMISS_DATE) values (s_xxxx_oebs_cash_payment_test.NEXTVAL, "&amp;I12&amp;", "&amp;AE12&amp;", to_date('"&amp;V12&amp;"','YYYY-MM-DD HH24:MI:SS'), "&amp;AG12&amp;" );","")&amp;
IF(LEN(AF12)&gt;0,"insert into xxxx_oebs_cash_payment_test (ID, INVOICE_ID, OEBS_PAYMENT, DOC_DATE, COMISS_DATE) values (s_xxxx_oebs_cash_payment_test.NEXTVAL, "&amp;I12&amp;", "&amp;AF12&amp;", to_date('"&amp;V12&amp;"','YYYY-MM-DD HH24:MI:SS'), "&amp;AG12&amp;" );","")&amp;
IF(LEN(AK12)&gt;0,"insert into xxxx_contract_signed_attr (ID, CONTRACT_ID, CODE, KEY_NUM) values (s_xxxx_contract_signed_attr.NEXTVAL, "&amp;D12&amp;", 'SUPERCOMMISSION_BONUS' , "&amp;AK12&amp;" );","")&amp;
IF(LEN(AL12)&gt;0,"insert into xxxx_loyal_clients_contr_attr (ID, CONTRACT_ID, CLIENT_ID, LC_TURNOVER, COLLATERAL_FIRST_DT, COLLATERAL_END_DT) values (s_xxxx_loyal_clients_contr_atr.NEXTVAL, "&amp;D12&amp;", "&amp;Z12&amp;", "&amp;AL12&amp;", "&amp;AM12&amp;", "&amp;AN12&amp;" );",""),"insert into XXXX_COMMISSION_PART (ID,CONTRACT_ID,FROM_DT,TILL_DT,NDS,CURRENCY,REWARD_TYPE,DISCOUNT_TYPE,REWARD_TO_CHARGE,DELKREDERE_TO_CHARGE,REWARD_TO_PAY,DELKREDERE_TO_PAY) values "&amp;"(s_xxxx_commission_part.NEXTVAL, "&amp;D12&amp;", "&amp;F12&amp;" , "&amp;G12&amp;", "&amp;H12&amp;", '"&amp;I12&amp;"', "&amp;J12&amp;", "&amp;K12&amp;", "&amp;M12&amp;", "&amp;N12&amp;", "&amp;R12&amp;","&amp;S12&amp;");")</f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8, 10008, '10008/13', date'2014-03-01', date'2015-03-01', 56, 10008, 'Б-10008-13',date'2014-03-05',3,2, 19, 19, 'RUB', 1, 18, date'2014-03-06', date'2014-03-07', 100081, 1, to_date('2015-01-07 23:59:59','YYYY-MM-DD HH24:MI:SS'), 1000, 180, 0, 108, 0, 'c1', null, 10008, 1008, 8);insert into xxxx_oebs_cash_payment_test (ID, INVOICE_ID, OEBS_PAYMENT, DOC_DATE, COMISS_DATE) values (s_xxxx_oebs_cash_payment_test.NEXTVAL, 10008, 800, to_date('2015-01-07 23:59:59','YYYY-MM-DD HH24:MI:SS'), date'2015-01-30' );</v>
      </c>
    </row>
    <row r="13" spans="1:46" s="26" customFormat="1" x14ac:dyDescent="0.25">
      <c r="A13" s="69"/>
      <c r="B13" s="32">
        <v>8</v>
      </c>
      <c r="C13" s="31">
        <v>0</v>
      </c>
      <c r="D13" s="35" t="str">
        <f t="shared" si="0"/>
        <v>10008</v>
      </c>
      <c r="E13" s="17" t="s">
        <v>62</v>
      </c>
      <c r="F13" s="18" t="s">
        <v>36</v>
      </c>
      <c r="G13" s="18" t="s">
        <v>37</v>
      </c>
      <c r="H13" s="17">
        <v>56</v>
      </c>
      <c r="I13" s="131" t="str">
        <f t="shared" si="4"/>
        <v>10008</v>
      </c>
      <c r="J13" s="36" t="str">
        <f t="shared" si="2"/>
        <v>Б-10008-13</v>
      </c>
      <c r="K13" s="92">
        <v>3</v>
      </c>
      <c r="L13" s="21">
        <v>2</v>
      </c>
      <c r="M13" s="17">
        <v>19</v>
      </c>
      <c r="N13" s="66" t="s">
        <v>59</v>
      </c>
      <c r="O13" s="67">
        <v>1</v>
      </c>
      <c r="P13" s="66">
        <v>20</v>
      </c>
      <c r="Q13" s="18" t="s">
        <v>39</v>
      </c>
      <c r="R13" s="18" t="s">
        <v>40</v>
      </c>
      <c r="S13" s="18" t="s">
        <v>41</v>
      </c>
      <c r="T13" s="17" t="str">
        <f t="shared" si="3"/>
        <v>100081</v>
      </c>
      <c r="U13" s="17">
        <v>1</v>
      </c>
      <c r="V13" s="18" t="s">
        <v>145</v>
      </c>
      <c r="W13" s="17">
        <v>1000</v>
      </c>
      <c r="X13" s="17">
        <f t="shared" si="5"/>
        <v>200</v>
      </c>
      <c r="Y13" s="17">
        <v>0</v>
      </c>
      <c r="Z13" s="129" t="str">
        <f t="shared" si="6"/>
        <v>108</v>
      </c>
      <c r="AA13" s="20" t="s">
        <v>42</v>
      </c>
      <c r="AB13" s="84">
        <v>3280</v>
      </c>
      <c r="AC13" s="80">
        <v>8000</v>
      </c>
      <c r="AD13" s="30">
        <v>800</v>
      </c>
      <c r="AE13" s="17"/>
      <c r="AF13" s="17"/>
      <c r="AG13" s="87" t="s">
        <v>150</v>
      </c>
      <c r="AH13" s="17">
        <v>0</v>
      </c>
      <c r="AI13" s="17" t="s">
        <v>43</v>
      </c>
      <c r="AJ13" s="17" t="s">
        <v>44</v>
      </c>
      <c r="AK13" s="75"/>
      <c r="AL13" s="78"/>
      <c r="AM13" s="78"/>
      <c r="AN13" s="78"/>
      <c r="AO13" s="91" t="str">
        <f t="shared" si="7"/>
        <v>10008</v>
      </c>
      <c r="AP13" s="19">
        <f t="shared" si="8"/>
        <v>1008</v>
      </c>
      <c r="AQ13" s="19">
        <f t="shared" si="9"/>
        <v>8</v>
      </c>
      <c r="AR13" s="120"/>
      <c r="AT13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8, 10008, '10008/13', date'2014-03-01', date'2015-03-01', 56, 10008, 'Б-10008-13',date'2014-03-05',3,2, 19, 19, 'USD', 1, 20, date'2014-03-06', date'2014-03-07', 100081, 1, to_date('2015-01-07 23:59:59','YYYY-MM-DD HH24:MI:SS'), 1000, 200, 0, 108, 0, 'c1', null, 10008, 1008, 8);insert into xxxx_oebs_cash_payment_test (ID, INVOICE_ID, OEBS_PAYMENT, DOC_DATE, COMISS_DATE) values (s_xxxx_oebs_cash_payment_test.NEXTVAL, 10008, 800, to_date('2015-01-07 23:59:59','YYYY-MM-DD HH24:MI:SS'), date'2015-01-30' );</v>
      </c>
    </row>
    <row r="14" spans="1:46" s="56" customFormat="1" x14ac:dyDescent="0.25">
      <c r="A14" s="70" t="s">
        <v>64</v>
      </c>
      <c r="B14" s="50">
        <v>10</v>
      </c>
      <c r="C14" s="31">
        <v>0</v>
      </c>
      <c r="D14" s="34" t="str">
        <f>"1000"&amp;B14</f>
        <v>100010</v>
      </c>
      <c r="E14" s="16" t="str">
        <f>"1000"&amp;B14&amp;"/13"</f>
        <v>100010/13</v>
      </c>
      <c r="F14" s="51" t="s">
        <v>36</v>
      </c>
      <c r="G14" s="51" t="s">
        <v>37</v>
      </c>
      <c r="H14" s="16">
        <v>56</v>
      </c>
      <c r="I14" s="134" t="str">
        <f t="shared" si="4"/>
        <v>100010</v>
      </c>
      <c r="J14" s="34" t="str">
        <f t="shared" si="2"/>
        <v>Б-100010-13</v>
      </c>
      <c r="K14" s="92">
        <v>3</v>
      </c>
      <c r="L14" s="52">
        <v>2</v>
      </c>
      <c r="M14" s="16">
        <v>19</v>
      </c>
      <c r="N14" s="16" t="s">
        <v>38</v>
      </c>
      <c r="O14" s="52">
        <v>1</v>
      </c>
      <c r="P14" s="16">
        <v>20</v>
      </c>
      <c r="Q14" s="51" t="s">
        <v>39</v>
      </c>
      <c r="R14" s="51" t="s">
        <v>40</v>
      </c>
      <c r="S14" s="51" t="s">
        <v>41</v>
      </c>
      <c r="T14" s="16" t="str">
        <f t="shared" si="3"/>
        <v>1000101</v>
      </c>
      <c r="U14" s="16">
        <v>1</v>
      </c>
      <c r="V14" s="103" t="s">
        <v>145</v>
      </c>
      <c r="W14" s="16">
        <v>1000</v>
      </c>
      <c r="X14" s="16">
        <f>P14*10</f>
        <v>200</v>
      </c>
      <c r="Y14" s="16">
        <v>0</v>
      </c>
      <c r="Z14" s="129" t="str">
        <f t="shared" si="6"/>
        <v>1010</v>
      </c>
      <c r="AA14" s="55" t="s">
        <v>42</v>
      </c>
      <c r="AB14" s="85">
        <v>3280</v>
      </c>
      <c r="AC14" s="79">
        <v>8000</v>
      </c>
      <c r="AD14" s="54">
        <v>2000</v>
      </c>
      <c r="AE14" s="16"/>
      <c r="AF14" s="16"/>
      <c r="AG14" s="88" t="s">
        <v>149</v>
      </c>
      <c r="AH14" s="16">
        <v>0</v>
      </c>
      <c r="AI14" s="16" t="s">
        <v>43</v>
      </c>
      <c r="AJ14" s="16" t="s">
        <v>44</v>
      </c>
      <c r="AK14" s="74"/>
      <c r="AL14" s="77"/>
      <c r="AM14" s="77"/>
      <c r="AN14" s="77"/>
      <c r="AO14" s="19" t="str">
        <f t="shared" si="7"/>
        <v>100010</v>
      </c>
      <c r="AP14" s="19">
        <f t="shared" si="8"/>
        <v>91010</v>
      </c>
      <c r="AQ14" s="19">
        <f t="shared" si="9"/>
        <v>90010</v>
      </c>
      <c r="AR14" s="119"/>
      <c r="AT14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10, 100010, '100010/13', date'2014-03-01', date'2015-03-01', 56, 100010, 'Б-100010-13',date'2014-03-05',3,2, 19, 19, 'RUR', 1, 20, date'2014-03-06', date'2014-03-07', 1000101, 1, to_date('2015-01-07 23:59:59','YYYY-MM-DD HH24:MI:SS'), 1000, 200, 0, 1010, 0, 'c1', null, 100010, 91010, 90010);insert into xxxx_oebs_cash_payment_test (ID, INVOICE_ID, OEBS_PAYMENT, DOC_DATE, COMISS_DATE) values (s_xxxx_oebs_cash_payment_test.NEXTVAL, 100010, 2000, to_date('2015-01-07 23:59:59','YYYY-MM-DD HH24:MI:SS'), date'2015-01-31' );</v>
      </c>
    </row>
    <row r="15" spans="1:46" s="26" customFormat="1" x14ac:dyDescent="0.25">
      <c r="A15" s="69"/>
      <c r="B15" s="32">
        <v>10</v>
      </c>
      <c r="C15" s="31">
        <v>0</v>
      </c>
      <c r="D15" s="36" t="str">
        <f>"1000"&amp;B15</f>
        <v>100010</v>
      </c>
      <c r="E15" s="17" t="str">
        <f>"1000"&amp;B15&amp;"/13"</f>
        <v>100010/13</v>
      </c>
      <c r="F15" s="18" t="s">
        <v>36</v>
      </c>
      <c r="G15" s="18" t="s">
        <v>37</v>
      </c>
      <c r="H15" s="17">
        <v>56</v>
      </c>
      <c r="I15" s="131" t="str">
        <f t="shared" si="4"/>
        <v>100010</v>
      </c>
      <c r="J15" s="36" t="str">
        <f t="shared" si="2"/>
        <v>Б-100010-13</v>
      </c>
      <c r="K15" s="92">
        <v>3</v>
      </c>
      <c r="L15" s="21">
        <v>2</v>
      </c>
      <c r="M15" s="17">
        <v>19</v>
      </c>
      <c r="N15" s="17" t="s">
        <v>38</v>
      </c>
      <c r="O15" s="21">
        <v>0</v>
      </c>
      <c r="P15" s="17">
        <v>0</v>
      </c>
      <c r="Q15" s="18" t="s">
        <v>39</v>
      </c>
      <c r="R15" s="18" t="s">
        <v>40</v>
      </c>
      <c r="S15" s="18" t="s">
        <v>41</v>
      </c>
      <c r="T15" s="17" t="str">
        <f t="shared" si="3"/>
        <v>1000101</v>
      </c>
      <c r="U15" s="17">
        <v>1</v>
      </c>
      <c r="V15" s="18" t="s">
        <v>145</v>
      </c>
      <c r="W15" s="17">
        <v>1000</v>
      </c>
      <c r="X15" s="17">
        <v>0</v>
      </c>
      <c r="Y15" s="17">
        <v>0</v>
      </c>
      <c r="Z15" s="129" t="str">
        <f t="shared" si="6"/>
        <v>1010</v>
      </c>
      <c r="AA15" s="20" t="s">
        <v>42</v>
      </c>
      <c r="AB15" s="84">
        <v>3280</v>
      </c>
      <c r="AC15" s="80">
        <v>8000</v>
      </c>
      <c r="AD15" s="30">
        <v>2000</v>
      </c>
      <c r="AE15" s="17"/>
      <c r="AF15" s="17"/>
      <c r="AG15" s="89" t="s">
        <v>149</v>
      </c>
      <c r="AH15" s="17">
        <v>0</v>
      </c>
      <c r="AI15" s="17" t="s">
        <v>43</v>
      </c>
      <c r="AJ15" s="17" t="s">
        <v>44</v>
      </c>
      <c r="AK15" s="75"/>
      <c r="AL15" s="78"/>
      <c r="AM15" s="78"/>
      <c r="AN15" s="78"/>
      <c r="AO15" s="19" t="str">
        <f t="shared" si="7"/>
        <v>100010</v>
      </c>
      <c r="AP15" s="19">
        <f t="shared" si="8"/>
        <v>91010</v>
      </c>
      <c r="AQ15" s="19">
        <f t="shared" si="9"/>
        <v>90010</v>
      </c>
      <c r="AR15" s="120"/>
      <c r="AT15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10, 100010, '100010/13', date'2014-03-01', date'2015-03-01', 56, 100010, 'Б-100010-13',date'2014-03-05',3,2, 19, 19, 'RUR', 0, 0, date'2014-03-06', date'2014-03-07', 1000101, 1, to_date('2015-01-07 23:59:59','YYYY-MM-DD HH24:MI:SS'), 1000, 0, 0, 1010, 0, 'c1', null, 100010, 91010, 90010);insert into xxxx_oebs_cash_payment_test (ID, INVOICE_ID, OEBS_PAYMENT, DOC_DATE, COMISS_DATE) values (s_xxxx_oebs_cash_payment_test.NEXTVAL, 100010, 2000, to_date('2015-01-07 23:59:59','YYYY-MM-DD HH24:MI:SS'), date'2015-01-31' );</v>
      </c>
    </row>
    <row r="16" spans="1:46" s="48" customFormat="1" ht="30" x14ac:dyDescent="0.25">
      <c r="A16" s="59" t="s">
        <v>65</v>
      </c>
      <c r="B16" s="38">
        <v>11</v>
      </c>
      <c r="C16" s="31">
        <v>0</v>
      </c>
      <c r="D16" s="43" t="str">
        <f>"1000"&amp;B16</f>
        <v>100011</v>
      </c>
      <c r="E16" s="40" t="str">
        <f>"1000"&amp;B16&amp;"/13"</f>
        <v>100011/13</v>
      </c>
      <c r="F16" s="41" t="s">
        <v>36</v>
      </c>
      <c r="G16" s="41" t="s">
        <v>37</v>
      </c>
      <c r="H16" s="40">
        <v>56</v>
      </c>
      <c r="I16" s="132" t="str">
        <f t="shared" si="4"/>
        <v>100011</v>
      </c>
      <c r="J16" s="43" t="str">
        <f t="shared" si="2"/>
        <v>Б-100011-13</v>
      </c>
      <c r="K16" s="92">
        <v>3</v>
      </c>
      <c r="L16" s="44">
        <v>2</v>
      </c>
      <c r="M16" s="40">
        <v>19</v>
      </c>
      <c r="N16" s="40" t="s">
        <v>38</v>
      </c>
      <c r="O16" s="44">
        <v>1</v>
      </c>
      <c r="P16" s="40">
        <v>20</v>
      </c>
      <c r="Q16" s="41" t="s">
        <v>39</v>
      </c>
      <c r="R16" s="41" t="s">
        <v>40</v>
      </c>
      <c r="S16" s="41" t="s">
        <v>41</v>
      </c>
      <c r="T16" s="40" t="str">
        <f t="shared" si="3"/>
        <v>1000111</v>
      </c>
      <c r="U16" s="40">
        <v>1</v>
      </c>
      <c r="V16" s="41" t="s">
        <v>145</v>
      </c>
      <c r="W16" s="40">
        <v>1000</v>
      </c>
      <c r="X16" s="40">
        <f>P16*10</f>
        <v>200</v>
      </c>
      <c r="Y16" s="40">
        <v>0</v>
      </c>
      <c r="Z16" s="129" t="str">
        <f t="shared" si="6"/>
        <v>1011</v>
      </c>
      <c r="AA16" s="47" t="s">
        <v>42</v>
      </c>
      <c r="AB16" s="7">
        <v>3280</v>
      </c>
      <c r="AC16" s="81">
        <v>8000</v>
      </c>
      <c r="AD16" s="46">
        <v>2000</v>
      </c>
      <c r="AE16" s="40"/>
      <c r="AF16" s="40"/>
      <c r="AG16" s="90" t="s">
        <v>152</v>
      </c>
      <c r="AH16" s="40">
        <v>0</v>
      </c>
      <c r="AI16" s="40" t="s">
        <v>43</v>
      </c>
      <c r="AJ16" s="40" t="s">
        <v>44</v>
      </c>
      <c r="AK16" s="73"/>
      <c r="AL16" s="76"/>
      <c r="AM16" s="76"/>
      <c r="AN16" s="76"/>
      <c r="AO16" s="19" t="str">
        <f t="shared" si="7"/>
        <v>100011</v>
      </c>
      <c r="AP16" s="19">
        <f t="shared" si="8"/>
        <v>91011</v>
      </c>
      <c r="AQ16" s="19">
        <f t="shared" si="9"/>
        <v>90011</v>
      </c>
      <c r="AR16" s="118"/>
      <c r="AT16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11, 100011, '100011/13', date'2014-03-01', date'2015-03-01', 56, 100011, 'Б-100011-13',date'2014-03-05',3,2, 19, 19, 'RUR', 1, 20, date'2014-03-06', date'2014-03-07', 1000111, 1, to_date('2015-01-07 23:59:59','YYYY-MM-DD HH24:MI:SS'), 1000, 200, 0, 1011, 0, 'c1', null, 100011, 91011, 90011);insert into xxxx_oebs_cash_payment_test (ID, INVOICE_ID, OEBS_PAYMENT, DOC_DATE, COMISS_DATE) values (s_xxxx_oebs_cash_payment_test.NEXTVAL, 100011, 2000, to_date('2015-01-07 23:59:59','YYYY-MM-DD HH24:MI:SS'), date'2015-01-07' );</v>
      </c>
    </row>
    <row r="17" spans="1:46" s="113" customFormat="1" x14ac:dyDescent="0.25">
      <c r="A17" s="99" t="s">
        <v>69</v>
      </c>
      <c r="B17" s="100">
        <v>12</v>
      </c>
      <c r="C17" s="31">
        <v>0</v>
      </c>
      <c r="D17" s="101" t="str">
        <f t="shared" ref="D17" si="11">"1000"&amp;B17</f>
        <v>100012</v>
      </c>
      <c r="E17" s="102" t="str">
        <f t="shared" ref="E17" si="12">"1000"&amp;B17&amp;"/13"</f>
        <v>100012/13</v>
      </c>
      <c r="F17" s="103" t="s">
        <v>36</v>
      </c>
      <c r="G17" s="103" t="s">
        <v>37</v>
      </c>
      <c r="H17" s="102">
        <v>56</v>
      </c>
      <c r="I17" s="135" t="str">
        <f t="shared" si="4"/>
        <v>100012</v>
      </c>
      <c r="J17" s="101" t="str">
        <f t="shared" ref="J17" si="13">"Б-"&amp;I17&amp;"-13"</f>
        <v>Б-100012-13</v>
      </c>
      <c r="K17" s="105">
        <v>3</v>
      </c>
      <c r="L17" s="106">
        <v>2</v>
      </c>
      <c r="M17" s="102">
        <v>19</v>
      </c>
      <c r="N17" s="102" t="s">
        <v>38</v>
      </c>
      <c r="O17" s="106">
        <v>1</v>
      </c>
      <c r="P17" s="107">
        <v>20</v>
      </c>
      <c r="Q17" s="103" t="s">
        <v>39</v>
      </c>
      <c r="R17" s="103" t="s">
        <v>40</v>
      </c>
      <c r="S17" s="103" t="s">
        <v>41</v>
      </c>
      <c r="T17" s="108" t="str">
        <f t="shared" ref="T17" si="14">I17&amp;"1"</f>
        <v>1000121</v>
      </c>
      <c r="U17" s="102">
        <v>1</v>
      </c>
      <c r="V17" s="207" t="s">
        <v>154</v>
      </c>
      <c r="W17" s="102">
        <v>1000</v>
      </c>
      <c r="X17" s="107">
        <f t="shared" ref="X17" si="15">P17*10</f>
        <v>200</v>
      </c>
      <c r="Y17" s="102">
        <v>0</v>
      </c>
      <c r="Z17" s="130" t="str">
        <f t="shared" si="6"/>
        <v>1012</v>
      </c>
      <c r="AA17" s="109" t="s">
        <v>42</v>
      </c>
      <c r="AB17" s="110">
        <v>3280</v>
      </c>
      <c r="AC17" s="110">
        <v>8000</v>
      </c>
      <c r="AD17" s="104">
        <v>1200</v>
      </c>
      <c r="AE17" s="102"/>
      <c r="AF17" s="102"/>
      <c r="AG17" s="207" t="s">
        <v>155</v>
      </c>
      <c r="AH17" s="108">
        <v>0</v>
      </c>
      <c r="AI17" s="102" t="s">
        <v>43</v>
      </c>
      <c r="AJ17" s="102" t="s">
        <v>44</v>
      </c>
      <c r="AK17" s="111"/>
      <c r="AL17" s="102"/>
      <c r="AM17" s="112"/>
      <c r="AN17" s="112"/>
      <c r="AO17" s="114" t="s">
        <v>43</v>
      </c>
      <c r="AP17" s="108">
        <f t="shared" si="8"/>
        <v>91012</v>
      </c>
      <c r="AQ17" s="108">
        <f t="shared" ref="AQ17" si="16">D17-10000</f>
        <v>90012</v>
      </c>
      <c r="AR17" s="68" t="s">
        <v>71</v>
      </c>
      <c r="AT17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12, 100012, '100012/13', date'2014-03-01', date'2015-03-01', 56, 100012, 'Б-100012-13',date'2014-03-05',3,2, 19, 19, 'RUR', 1, 20, date'2014-03-06', date'2014-03-07', 1000121, 1, to_date('2014-12-07 23:59:59','YYYY-MM-DD HH24:MI:SS'), 1000, 200, 0, 1012, 0, 'c1', null, null, 91012, 90012);insert into xxxx_oebs_cash_payment_test (ID, INVOICE_ID, OEBS_PAYMENT, DOC_DATE, COMISS_DATE) values (s_xxxx_oebs_cash_payment_test.NEXTVAL, 100012, 1200, to_date('2014-12-07 23:59:59','YYYY-MM-DD HH24:MI:SS'), date'2014-12-31' );</v>
      </c>
    </row>
    <row r="18" spans="1:46" s="26" customFormat="1" x14ac:dyDescent="0.25">
      <c r="A18" s="98">
        <v>2015</v>
      </c>
      <c r="B18" s="32">
        <v>12</v>
      </c>
      <c r="C18" s="31">
        <v>0</v>
      </c>
      <c r="D18" s="36" t="str">
        <f t="shared" ref="D18:D19" si="17">"1000"&amp;B18</f>
        <v>100012</v>
      </c>
      <c r="E18" s="17" t="str">
        <f t="shared" ref="E18:E19" si="18">"1000"&amp;B18&amp;"/13"</f>
        <v>100012/13</v>
      </c>
      <c r="F18" s="18" t="s">
        <v>36</v>
      </c>
      <c r="G18" s="18" t="s">
        <v>37</v>
      </c>
      <c r="H18" s="17">
        <v>56</v>
      </c>
      <c r="I18" s="135" t="str">
        <f t="shared" si="4"/>
        <v>100012</v>
      </c>
      <c r="J18" s="36" t="str">
        <f t="shared" ref="J18:J19" si="19">"Б-"&amp;I18&amp;"-13"</f>
        <v>Б-100012-13</v>
      </c>
      <c r="K18" s="92">
        <v>3</v>
      </c>
      <c r="L18" s="21">
        <v>2</v>
      </c>
      <c r="M18" s="17">
        <v>19</v>
      </c>
      <c r="N18" s="17" t="s">
        <v>38</v>
      </c>
      <c r="O18" s="21">
        <v>1</v>
      </c>
      <c r="P18" s="63">
        <v>20</v>
      </c>
      <c r="Q18" s="18" t="s">
        <v>39</v>
      </c>
      <c r="R18" s="18" t="s">
        <v>40</v>
      </c>
      <c r="S18" s="18" t="s">
        <v>41</v>
      </c>
      <c r="T18" s="19" t="str">
        <f t="shared" ref="T18:T19" si="20">I18&amp;"1"</f>
        <v>1000121</v>
      </c>
      <c r="U18" s="17">
        <v>1</v>
      </c>
      <c r="V18" s="212" t="s">
        <v>154</v>
      </c>
      <c r="W18" s="17">
        <v>1000</v>
      </c>
      <c r="X18" s="63">
        <f t="shared" ref="X18:X19" si="21">P18*10</f>
        <v>200</v>
      </c>
      <c r="Y18" s="17">
        <v>0</v>
      </c>
      <c r="Z18" s="128" t="str">
        <f t="shared" si="6"/>
        <v>1012</v>
      </c>
      <c r="AA18" s="20" t="s">
        <v>42</v>
      </c>
      <c r="AB18" s="28">
        <v>3280</v>
      </c>
      <c r="AC18" s="28">
        <v>8000</v>
      </c>
      <c r="AD18" s="29">
        <v>1200</v>
      </c>
      <c r="AE18" s="17"/>
      <c r="AF18" s="17"/>
      <c r="AG18" s="212" t="s">
        <v>155</v>
      </c>
      <c r="AH18" s="19">
        <v>0</v>
      </c>
      <c r="AI18" s="17" t="s">
        <v>43</v>
      </c>
      <c r="AJ18" s="17" t="s">
        <v>44</v>
      </c>
      <c r="AK18" s="75"/>
      <c r="AL18" s="17"/>
      <c r="AM18" s="78"/>
      <c r="AN18" s="78"/>
      <c r="AO18" s="114" t="s">
        <v>43</v>
      </c>
      <c r="AP18" s="19">
        <f t="shared" si="8"/>
        <v>91012</v>
      </c>
      <c r="AQ18" s="19">
        <f t="shared" ref="AQ18:AQ19" si="22">D18-10000</f>
        <v>90012</v>
      </c>
      <c r="AR18" s="70"/>
      <c r="AT18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12, 100012, '100012/13', date'2014-03-01', date'2015-03-01', 56, 100012, 'Б-100012-13',date'2014-03-05',3,2, 19, 19, 'RUR', 1, 20, date'2014-03-06', date'2014-03-07', 1000121, 1, to_date('2014-12-07 23:59:59','YYYY-MM-DD HH24:MI:SS'), 1000, 200, 0, 1012, 0, 'c1', null, null, 91012, 90012);insert into xxxx_oebs_cash_payment_test (ID, INVOICE_ID, OEBS_PAYMENT, DOC_DATE, COMISS_DATE) values (s_xxxx_oebs_cash_payment_test.NEXTVAL, 100012, 1200, to_date('2014-12-07 23:59:59','YYYY-MM-DD HH24:MI:SS'), date'2014-12-31' );</v>
      </c>
    </row>
    <row r="19" spans="1:46" s="113" customFormat="1" x14ac:dyDescent="0.25">
      <c r="A19" s="99" t="s">
        <v>69</v>
      </c>
      <c r="B19" s="100">
        <v>13</v>
      </c>
      <c r="C19" s="31">
        <v>0</v>
      </c>
      <c r="D19" s="101" t="str">
        <f t="shared" si="17"/>
        <v>100013</v>
      </c>
      <c r="E19" s="102" t="str">
        <f t="shared" si="18"/>
        <v>100013/13</v>
      </c>
      <c r="F19" s="103" t="s">
        <v>36</v>
      </c>
      <c r="G19" s="103" t="s">
        <v>37</v>
      </c>
      <c r="H19" s="102">
        <v>56</v>
      </c>
      <c r="I19" s="135" t="str">
        <f t="shared" si="4"/>
        <v>100013</v>
      </c>
      <c r="J19" s="101" t="str">
        <f t="shared" si="19"/>
        <v>Б-100013-13</v>
      </c>
      <c r="K19" s="105">
        <v>3</v>
      </c>
      <c r="L19" s="106">
        <v>2</v>
      </c>
      <c r="M19" s="102">
        <v>19</v>
      </c>
      <c r="N19" s="102" t="s">
        <v>38</v>
      </c>
      <c r="O19" s="106">
        <v>1</v>
      </c>
      <c r="P19" s="107">
        <v>20</v>
      </c>
      <c r="Q19" s="103" t="s">
        <v>39</v>
      </c>
      <c r="R19" s="103" t="s">
        <v>40</v>
      </c>
      <c r="S19" s="103" t="s">
        <v>41</v>
      </c>
      <c r="T19" s="108" t="str">
        <f t="shared" si="20"/>
        <v>1000131</v>
      </c>
      <c r="U19" s="102">
        <v>1</v>
      </c>
      <c r="V19" s="207" t="s">
        <v>154</v>
      </c>
      <c r="W19" s="102">
        <v>1000</v>
      </c>
      <c r="X19" s="107">
        <f t="shared" si="21"/>
        <v>200</v>
      </c>
      <c r="Y19" s="102">
        <v>0</v>
      </c>
      <c r="Z19" s="130" t="str">
        <f t="shared" si="6"/>
        <v>1013</v>
      </c>
      <c r="AA19" s="109" t="s">
        <v>42</v>
      </c>
      <c r="AB19" s="110">
        <v>3280</v>
      </c>
      <c r="AC19" s="110">
        <v>8000</v>
      </c>
      <c r="AD19" s="104">
        <v>1200</v>
      </c>
      <c r="AE19" s="102"/>
      <c r="AF19" s="102"/>
      <c r="AG19" s="207" t="s">
        <v>155</v>
      </c>
      <c r="AH19" s="108">
        <v>0</v>
      </c>
      <c r="AI19" s="102" t="s">
        <v>43</v>
      </c>
      <c r="AJ19" s="102" t="s">
        <v>44</v>
      </c>
      <c r="AK19" s="111"/>
      <c r="AL19" s="102"/>
      <c r="AM19" s="112"/>
      <c r="AN19" s="112"/>
      <c r="AO19" s="19" t="str">
        <f t="shared" ref="AO19:AO20" si="23">D19</f>
        <v>100013</v>
      </c>
      <c r="AP19" s="114">
        <f>AQ19</f>
        <v>90013</v>
      </c>
      <c r="AQ19" s="114">
        <f t="shared" si="22"/>
        <v>90013</v>
      </c>
      <c r="AR19" s="68" t="s">
        <v>72</v>
      </c>
      <c r="AT19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13, 100013, '100013/13', date'2014-03-01', date'2015-03-01', 56, 100013, 'Б-100013-13',date'2014-03-05',3,2, 19, 19, 'RUR', 1, 20, date'2014-03-06', date'2014-03-07', 1000131, 1, to_date('2014-12-07 23:59:59','YYYY-MM-DD HH24:MI:SS'), 1000, 200, 0, 1013, 0, 'c1', null, 100013, 90013, 90013);insert into xxxx_oebs_cash_payment_test (ID, INVOICE_ID, OEBS_PAYMENT, DOC_DATE, COMISS_DATE) values (s_xxxx_oebs_cash_payment_test.NEXTVAL, 100013, 1200, to_date('2014-12-07 23:59:59','YYYY-MM-DD HH24:MI:SS'), date'2014-12-31' );</v>
      </c>
    </row>
    <row r="20" spans="1:46" s="26" customFormat="1" x14ac:dyDescent="0.25">
      <c r="A20" s="98">
        <v>2015</v>
      </c>
      <c r="B20" s="32">
        <v>13</v>
      </c>
      <c r="C20" s="31">
        <v>0</v>
      </c>
      <c r="D20" s="36" t="str">
        <f t="shared" ref="D20" si="24">"1000"&amp;B20</f>
        <v>100013</v>
      </c>
      <c r="E20" s="17" t="str">
        <f t="shared" ref="E20" si="25">"1000"&amp;B20&amp;"/13"</f>
        <v>100013/13</v>
      </c>
      <c r="F20" s="18" t="s">
        <v>36</v>
      </c>
      <c r="G20" s="18" t="s">
        <v>37</v>
      </c>
      <c r="H20" s="17">
        <v>56</v>
      </c>
      <c r="I20" s="139" t="str">
        <f t="shared" si="4"/>
        <v>100013</v>
      </c>
      <c r="J20" s="36" t="str">
        <f t="shared" ref="J20" si="26">"Б-"&amp;I20&amp;"-13"</f>
        <v>Б-100013-13</v>
      </c>
      <c r="K20" s="92">
        <v>3</v>
      </c>
      <c r="L20" s="21">
        <v>2</v>
      </c>
      <c r="M20" s="17">
        <v>19</v>
      </c>
      <c r="N20" s="17" t="s">
        <v>38</v>
      </c>
      <c r="O20" s="21">
        <v>1</v>
      </c>
      <c r="P20" s="63">
        <v>20</v>
      </c>
      <c r="Q20" s="18" t="s">
        <v>39</v>
      </c>
      <c r="R20" s="18" t="s">
        <v>40</v>
      </c>
      <c r="S20" s="18" t="s">
        <v>41</v>
      </c>
      <c r="T20" s="19" t="str">
        <f t="shared" ref="T20" si="27">I20&amp;"1"</f>
        <v>1000131</v>
      </c>
      <c r="U20" s="17">
        <v>1</v>
      </c>
      <c r="V20" s="212" t="s">
        <v>154</v>
      </c>
      <c r="W20" s="17">
        <v>1000</v>
      </c>
      <c r="X20" s="63">
        <f t="shared" ref="X20" si="28">P20*10</f>
        <v>200</v>
      </c>
      <c r="Y20" s="17">
        <v>0</v>
      </c>
      <c r="Z20" s="128" t="str">
        <f t="shared" si="6"/>
        <v>1013</v>
      </c>
      <c r="AA20" s="20" t="s">
        <v>42</v>
      </c>
      <c r="AB20" s="28">
        <v>3280</v>
      </c>
      <c r="AC20" s="28">
        <v>8000</v>
      </c>
      <c r="AD20" s="29">
        <v>1200</v>
      </c>
      <c r="AE20" s="17"/>
      <c r="AF20" s="17"/>
      <c r="AG20" s="212" t="s">
        <v>155</v>
      </c>
      <c r="AH20" s="19">
        <v>0</v>
      </c>
      <c r="AI20" s="17" t="s">
        <v>43</v>
      </c>
      <c r="AJ20" s="17" t="s">
        <v>44</v>
      </c>
      <c r="AK20" s="75"/>
      <c r="AL20" s="17"/>
      <c r="AM20" s="78"/>
      <c r="AN20" s="78"/>
      <c r="AO20" s="19" t="str">
        <f t="shared" si="23"/>
        <v>100013</v>
      </c>
      <c r="AP20" s="114">
        <f>AQ20</f>
        <v>90013</v>
      </c>
      <c r="AQ20" s="121">
        <f t="shared" ref="AQ20" si="29">D20-10000</f>
        <v>90013</v>
      </c>
      <c r="AR20" s="70"/>
      <c r="AT20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13, 100013, '100013/13', date'2014-03-01', date'2015-03-01', 56, 100013, 'Б-100013-13',date'2014-03-05',3,2, 19, 19, 'RUR', 1, 20, date'2014-03-06', date'2014-03-07', 1000131, 1, to_date('2014-12-07 23:59:59','YYYY-MM-DD HH24:MI:SS'), 1000, 200, 0, 1013, 0, 'c1', null, 100013, 90013, 90013);insert into xxxx_oebs_cash_payment_test (ID, INVOICE_ID, OEBS_PAYMENT, DOC_DATE, COMISS_DATE) values (s_xxxx_oebs_cash_payment_test.NEXTVAL, 100013, 1200, to_date('2014-12-07 23:59:59','YYYY-MM-DD HH24:MI:SS'), date'2014-12-31' );</v>
      </c>
    </row>
    <row r="21" spans="1:46" s="113" customFormat="1" x14ac:dyDescent="0.25">
      <c r="A21" s="99" t="s">
        <v>74</v>
      </c>
      <c r="B21" s="100">
        <v>14</v>
      </c>
      <c r="C21" s="31">
        <v>0</v>
      </c>
      <c r="D21" s="101" t="str">
        <f t="shared" ref="D21:D24" si="30">"1000"&amp;B21</f>
        <v>100014</v>
      </c>
      <c r="E21" s="102" t="str">
        <f t="shared" ref="E21:E24" si="31">"1000"&amp;B21&amp;"/13"</f>
        <v>100014/13</v>
      </c>
      <c r="F21" s="103" t="s">
        <v>36</v>
      </c>
      <c r="G21" s="103" t="s">
        <v>37</v>
      </c>
      <c r="H21" s="102">
        <v>56</v>
      </c>
      <c r="I21" s="135" t="str">
        <f t="shared" si="4"/>
        <v>100014</v>
      </c>
      <c r="J21" s="101" t="str">
        <f t="shared" ref="J21:J24" si="32">"Б-"&amp;I21&amp;"-13"</f>
        <v>Б-100014-13</v>
      </c>
      <c r="K21" s="105">
        <v>3</v>
      </c>
      <c r="L21" s="106">
        <v>2</v>
      </c>
      <c r="M21" s="102">
        <v>19</v>
      </c>
      <c r="N21" s="102" t="s">
        <v>38</v>
      </c>
      <c r="O21" s="106">
        <v>1</v>
      </c>
      <c r="P21" s="107">
        <v>20</v>
      </c>
      <c r="Q21" s="103" t="s">
        <v>39</v>
      </c>
      <c r="R21" s="103" t="s">
        <v>40</v>
      </c>
      <c r="S21" s="103" t="s">
        <v>41</v>
      </c>
      <c r="T21" s="108" t="str">
        <f t="shared" ref="T21:T24" si="33">I21&amp;"1"</f>
        <v>1000141</v>
      </c>
      <c r="U21" s="102">
        <v>1</v>
      </c>
      <c r="V21" s="123" t="s">
        <v>145</v>
      </c>
      <c r="W21" s="102">
        <v>1000</v>
      </c>
      <c r="X21" s="107">
        <f t="shared" ref="X21:X24" si="34">P21*10</f>
        <v>200</v>
      </c>
      <c r="Y21" s="102">
        <v>0</v>
      </c>
      <c r="Z21" s="130" t="str">
        <f t="shared" si="6"/>
        <v>1014</v>
      </c>
      <c r="AA21" s="109" t="s">
        <v>42</v>
      </c>
      <c r="AB21" s="110">
        <v>3280</v>
      </c>
      <c r="AC21" s="110">
        <v>8000</v>
      </c>
      <c r="AD21" s="104">
        <v>1200</v>
      </c>
      <c r="AE21" s="102"/>
      <c r="AF21" s="102"/>
      <c r="AG21" s="123" t="s">
        <v>149</v>
      </c>
      <c r="AH21" s="108">
        <v>0</v>
      </c>
      <c r="AI21" s="102" t="s">
        <v>43</v>
      </c>
      <c r="AJ21" s="102" t="s">
        <v>44</v>
      </c>
      <c r="AK21" s="111"/>
      <c r="AL21" s="102"/>
      <c r="AM21" s="112"/>
      <c r="AN21" s="112"/>
      <c r="AO21" s="114" t="s">
        <v>43</v>
      </c>
      <c r="AP21" s="108">
        <f t="shared" ref="AP21:AP22" si="35">AQ21+1000</f>
        <v>91014</v>
      </c>
      <c r="AQ21" s="108">
        <f t="shared" ref="AQ21:AQ24" si="36">D21-10000</f>
        <v>90014</v>
      </c>
      <c r="AR21" s="68" t="s">
        <v>76</v>
      </c>
      <c r="AT21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14, 100014, '100014/13', date'2014-03-01', date'2015-03-01', 56, 100014, 'Б-100014-13',date'2014-03-05',3,2, 19, 19, 'RUR', 1, 20, date'2014-03-06', date'2014-03-07', 1000141, 1, to_date('2015-01-07 23:59:59','YYYY-MM-DD HH24:MI:SS'), 1000, 200, 0, 1014, 0, 'c1', null, null, 91014, 90014);insert into xxxx_oebs_cash_payment_test (ID, INVOICE_ID, OEBS_PAYMENT, DOC_DATE, COMISS_DATE) values (s_xxxx_oebs_cash_payment_test.NEXTVAL, 100014, 1200, to_date('2015-01-07 23:59:59','YYYY-MM-DD HH24:MI:SS'), date'2015-01-31' );</v>
      </c>
    </row>
    <row r="22" spans="1:46" s="26" customFormat="1" x14ac:dyDescent="0.25">
      <c r="A22" s="98" t="s">
        <v>75</v>
      </c>
      <c r="B22" s="32">
        <v>14</v>
      </c>
      <c r="C22" s="31">
        <v>0</v>
      </c>
      <c r="D22" s="36" t="str">
        <f t="shared" si="30"/>
        <v>100014</v>
      </c>
      <c r="E22" s="17" t="str">
        <f t="shared" si="31"/>
        <v>100014/13</v>
      </c>
      <c r="F22" s="18" t="s">
        <v>36</v>
      </c>
      <c r="G22" s="18" t="s">
        <v>37</v>
      </c>
      <c r="H22" s="17">
        <v>56</v>
      </c>
      <c r="I22" s="131" t="str">
        <f t="shared" si="4"/>
        <v>100014</v>
      </c>
      <c r="J22" s="36" t="str">
        <f t="shared" si="32"/>
        <v>Б-100014-13</v>
      </c>
      <c r="K22" s="92">
        <v>3</v>
      </c>
      <c r="L22" s="21">
        <v>2</v>
      </c>
      <c r="M22" s="17">
        <v>19</v>
      </c>
      <c r="N22" s="17" t="s">
        <v>38</v>
      </c>
      <c r="O22" s="21">
        <v>1</v>
      </c>
      <c r="P22" s="63">
        <v>20</v>
      </c>
      <c r="Q22" s="18" t="s">
        <v>39</v>
      </c>
      <c r="R22" s="18" t="s">
        <v>40</v>
      </c>
      <c r="S22" s="18" t="s">
        <v>41</v>
      </c>
      <c r="T22" s="19" t="str">
        <f t="shared" si="33"/>
        <v>1000141</v>
      </c>
      <c r="U22" s="17">
        <v>1</v>
      </c>
      <c r="V22" s="53" t="s">
        <v>145</v>
      </c>
      <c r="W22" s="17">
        <v>1000</v>
      </c>
      <c r="X22" s="63">
        <f t="shared" si="34"/>
        <v>200</v>
      </c>
      <c r="Y22" s="17">
        <v>0</v>
      </c>
      <c r="Z22" s="128" t="str">
        <f t="shared" si="6"/>
        <v>1014</v>
      </c>
      <c r="AA22" s="20" t="s">
        <v>42</v>
      </c>
      <c r="AB22" s="28">
        <v>3280</v>
      </c>
      <c r="AC22" s="28">
        <v>8000</v>
      </c>
      <c r="AD22" s="29">
        <v>1200</v>
      </c>
      <c r="AE22" s="17"/>
      <c r="AF22" s="17"/>
      <c r="AG22" s="23" t="s">
        <v>149</v>
      </c>
      <c r="AH22" s="19">
        <v>0</v>
      </c>
      <c r="AI22" s="17" t="s">
        <v>43</v>
      </c>
      <c r="AJ22" s="17" t="s">
        <v>44</v>
      </c>
      <c r="AK22" s="75"/>
      <c r="AL22" s="17"/>
      <c r="AM22" s="78"/>
      <c r="AN22" s="78"/>
      <c r="AO22" s="114" t="s">
        <v>43</v>
      </c>
      <c r="AP22" s="19">
        <f t="shared" si="35"/>
        <v>91014</v>
      </c>
      <c r="AQ22" s="19">
        <f t="shared" si="36"/>
        <v>90014</v>
      </c>
      <c r="AR22" s="70"/>
      <c r="AT22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14, 100014, '100014/13', date'2014-03-01', date'2015-03-01', 56, 100014, 'Б-100014-13',date'2014-03-05',3,2, 19, 19, 'RUR', 1, 20, date'2014-03-06', date'2014-03-07', 1000141, 1, to_date('2015-01-07 23:59:59','YYYY-MM-DD HH24:MI:SS'), 1000, 200, 0, 1014, 0, 'c1', null, null, 91014, 90014);insert into xxxx_oebs_cash_payment_test (ID, INVOICE_ID, OEBS_PAYMENT, DOC_DATE, COMISS_DATE) values (s_xxxx_oebs_cash_payment_test.NEXTVAL, 100014, 1200, to_date('2015-01-07 23:59:59','YYYY-MM-DD HH24:MI:SS'), date'2015-01-31' );</v>
      </c>
    </row>
    <row r="23" spans="1:46" s="113" customFormat="1" ht="15" customHeight="1" x14ac:dyDescent="0.25">
      <c r="A23" s="99" t="s">
        <v>74</v>
      </c>
      <c r="B23" s="100">
        <v>15</v>
      </c>
      <c r="C23" s="31">
        <v>0</v>
      </c>
      <c r="D23" s="101" t="str">
        <f t="shared" si="30"/>
        <v>100015</v>
      </c>
      <c r="E23" s="102" t="str">
        <f t="shared" si="31"/>
        <v>100015/13</v>
      </c>
      <c r="F23" s="103" t="s">
        <v>36</v>
      </c>
      <c r="G23" s="103" t="s">
        <v>37</v>
      </c>
      <c r="H23" s="102">
        <v>56</v>
      </c>
      <c r="I23" s="135" t="str">
        <f t="shared" si="4"/>
        <v>100015</v>
      </c>
      <c r="J23" s="101" t="str">
        <f t="shared" si="32"/>
        <v>Б-100015-13</v>
      </c>
      <c r="K23" s="105">
        <v>3</v>
      </c>
      <c r="L23" s="106">
        <v>2</v>
      </c>
      <c r="M23" s="102">
        <v>19</v>
      </c>
      <c r="N23" s="102" t="s">
        <v>38</v>
      </c>
      <c r="O23" s="106">
        <v>1</v>
      </c>
      <c r="P23" s="107">
        <v>20</v>
      </c>
      <c r="Q23" s="103" t="s">
        <v>39</v>
      </c>
      <c r="R23" s="103" t="s">
        <v>40</v>
      </c>
      <c r="S23" s="103" t="s">
        <v>41</v>
      </c>
      <c r="T23" s="108" t="str">
        <f t="shared" si="33"/>
        <v>1000151</v>
      </c>
      <c r="U23" s="102">
        <v>1</v>
      </c>
      <c r="V23" s="123" t="s">
        <v>145</v>
      </c>
      <c r="W23" s="102">
        <v>1000</v>
      </c>
      <c r="X23" s="107">
        <f t="shared" si="34"/>
        <v>200</v>
      </c>
      <c r="Y23" s="102">
        <v>0</v>
      </c>
      <c r="Z23" s="130" t="str">
        <f t="shared" si="6"/>
        <v>1015</v>
      </c>
      <c r="AA23" s="109" t="s">
        <v>42</v>
      </c>
      <c r="AB23" s="110">
        <v>3280</v>
      </c>
      <c r="AC23" s="110">
        <v>8000</v>
      </c>
      <c r="AD23" s="104">
        <v>1200</v>
      </c>
      <c r="AE23" s="102"/>
      <c r="AF23" s="102"/>
      <c r="AG23" s="123" t="s">
        <v>149</v>
      </c>
      <c r="AH23" s="108">
        <v>0</v>
      </c>
      <c r="AI23" s="102" t="s">
        <v>43</v>
      </c>
      <c r="AJ23" s="102" t="s">
        <v>44</v>
      </c>
      <c r="AK23" s="111"/>
      <c r="AL23" s="102"/>
      <c r="AM23" s="112"/>
      <c r="AN23" s="112"/>
      <c r="AO23" s="19" t="str">
        <f t="shared" ref="AO23:AO24" si="37">D23</f>
        <v>100015</v>
      </c>
      <c r="AP23" s="114">
        <f>AQ23</f>
        <v>90015</v>
      </c>
      <c r="AQ23" s="114">
        <f t="shared" si="36"/>
        <v>90015</v>
      </c>
      <c r="AR23" s="68" t="s">
        <v>76</v>
      </c>
      <c r="AT23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15, 100015, '100015/13', date'2014-03-01', date'2015-03-01', 56, 100015, 'Б-100015-13',date'2014-03-05',3,2, 19, 19, 'RUR', 1, 20, date'2014-03-06', date'2014-03-07', 1000151, 1, to_date('2015-01-07 23:59:59','YYYY-MM-DD HH24:MI:SS'), 1000, 200, 0, 1015, 0, 'c1', null, 100015, 90015, 90015);insert into xxxx_oebs_cash_payment_test (ID, INVOICE_ID, OEBS_PAYMENT, DOC_DATE, COMISS_DATE) values (s_xxxx_oebs_cash_payment_test.NEXTVAL, 100015, 1200, to_date('2015-01-07 23:59:59','YYYY-MM-DD HH24:MI:SS'), date'2015-01-31' );</v>
      </c>
    </row>
    <row r="24" spans="1:46" s="26" customFormat="1" x14ac:dyDescent="0.25">
      <c r="A24" s="98" t="s">
        <v>75</v>
      </c>
      <c r="B24" s="32">
        <v>15</v>
      </c>
      <c r="C24" s="31">
        <v>0</v>
      </c>
      <c r="D24" s="36" t="str">
        <f t="shared" si="30"/>
        <v>100015</v>
      </c>
      <c r="E24" s="17" t="str">
        <f t="shared" si="31"/>
        <v>100015/13</v>
      </c>
      <c r="F24" s="18" t="s">
        <v>36</v>
      </c>
      <c r="G24" s="18" t="s">
        <v>37</v>
      </c>
      <c r="H24" s="17">
        <v>56</v>
      </c>
      <c r="I24" s="139" t="str">
        <f t="shared" si="4"/>
        <v>100015</v>
      </c>
      <c r="J24" s="36" t="str">
        <f t="shared" si="32"/>
        <v>Б-100015-13</v>
      </c>
      <c r="K24" s="92">
        <v>3</v>
      </c>
      <c r="L24" s="21">
        <v>2</v>
      </c>
      <c r="M24" s="17">
        <v>19</v>
      </c>
      <c r="N24" s="17" t="s">
        <v>38</v>
      </c>
      <c r="O24" s="21">
        <v>1</v>
      </c>
      <c r="P24" s="63">
        <v>20</v>
      </c>
      <c r="Q24" s="18" t="s">
        <v>39</v>
      </c>
      <c r="R24" s="18" t="s">
        <v>40</v>
      </c>
      <c r="S24" s="18" t="s">
        <v>41</v>
      </c>
      <c r="T24" s="19" t="str">
        <f t="shared" si="33"/>
        <v>1000151</v>
      </c>
      <c r="U24" s="17">
        <v>1</v>
      </c>
      <c r="V24" s="23" t="s">
        <v>145</v>
      </c>
      <c r="W24" s="17">
        <v>1000</v>
      </c>
      <c r="X24" s="63">
        <f t="shared" si="34"/>
        <v>200</v>
      </c>
      <c r="Y24" s="17">
        <v>0</v>
      </c>
      <c r="Z24" s="128" t="str">
        <f t="shared" si="6"/>
        <v>1015</v>
      </c>
      <c r="AA24" s="20" t="s">
        <v>42</v>
      </c>
      <c r="AB24" s="28">
        <v>3280</v>
      </c>
      <c r="AC24" s="28">
        <v>8000</v>
      </c>
      <c r="AD24" s="29">
        <v>1200</v>
      </c>
      <c r="AE24" s="17"/>
      <c r="AF24" s="17"/>
      <c r="AG24" s="23" t="s">
        <v>149</v>
      </c>
      <c r="AH24" s="19">
        <v>0</v>
      </c>
      <c r="AI24" s="17" t="s">
        <v>43</v>
      </c>
      <c r="AJ24" s="17" t="s">
        <v>44</v>
      </c>
      <c r="AK24" s="75"/>
      <c r="AL24" s="17"/>
      <c r="AM24" s="78"/>
      <c r="AN24" s="78"/>
      <c r="AO24" s="19" t="str">
        <f t="shared" si="37"/>
        <v>100015</v>
      </c>
      <c r="AP24" s="114">
        <f>AQ24</f>
        <v>90015</v>
      </c>
      <c r="AQ24" s="121">
        <f t="shared" si="36"/>
        <v>90015</v>
      </c>
      <c r="AR24" s="70"/>
      <c r="AT24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15, 100015, '100015/13', date'2014-03-01', date'2015-03-01', 56, 100015, 'Б-100015-13',date'2014-03-05',3,2, 19, 19, 'RUR', 1, 20, date'2014-03-06', date'2014-03-07', 1000151, 1, to_date('2015-01-07 23:59:59','YYYY-MM-DD HH24:MI:SS'), 1000, 200, 0, 1015, 0, 'c1', null, 100015, 90015, 90015);insert into xxxx_oebs_cash_payment_test (ID, INVOICE_ID, OEBS_PAYMENT, DOC_DATE, COMISS_DATE) values (s_xxxx_oebs_cash_payment_test.NEXTVAL, 100015, 1200, to_date('2015-01-07 23:59:59','YYYY-MM-DD HH24:MI:SS'), date'2015-01-31' );</v>
      </c>
    </row>
    <row r="25" spans="1:46" s="113" customFormat="1" x14ac:dyDescent="0.25">
      <c r="A25" s="99" t="s">
        <v>80</v>
      </c>
      <c r="B25" s="100">
        <v>16</v>
      </c>
      <c r="C25" s="31">
        <v>0</v>
      </c>
      <c r="D25" s="101" t="str">
        <f t="shared" ref="D25:D28" si="38">"1000"&amp;B25</f>
        <v>100016</v>
      </c>
      <c r="E25" s="102" t="str">
        <f t="shared" ref="E25:E28" si="39">"1000"&amp;B25&amp;"/13"</f>
        <v>100016/13</v>
      </c>
      <c r="F25" s="103" t="s">
        <v>36</v>
      </c>
      <c r="G25" s="103" t="s">
        <v>37</v>
      </c>
      <c r="H25" s="102">
        <v>56</v>
      </c>
      <c r="I25" s="135" t="str">
        <f t="shared" si="4"/>
        <v>100016</v>
      </c>
      <c r="J25" s="101" t="str">
        <f t="shared" ref="J25:J28" si="40">"Б-"&amp;I25&amp;"-13"</f>
        <v>Б-100016-13</v>
      </c>
      <c r="K25" s="105">
        <v>3</v>
      </c>
      <c r="L25" s="106">
        <v>2</v>
      </c>
      <c r="M25" s="102">
        <v>19</v>
      </c>
      <c r="N25" s="102" t="s">
        <v>38</v>
      </c>
      <c r="O25" s="106">
        <v>1</v>
      </c>
      <c r="P25" s="107">
        <v>20</v>
      </c>
      <c r="Q25" s="103" t="s">
        <v>39</v>
      </c>
      <c r="R25" s="103" t="s">
        <v>40</v>
      </c>
      <c r="S25" s="103" t="s">
        <v>41</v>
      </c>
      <c r="T25" s="108" t="str">
        <f t="shared" ref="T25:T28" si="41">I25&amp;"1"</f>
        <v>1000161</v>
      </c>
      <c r="U25" s="102">
        <v>1</v>
      </c>
      <c r="V25" s="124" t="s">
        <v>154</v>
      </c>
      <c r="W25" s="102">
        <v>1000</v>
      </c>
      <c r="X25" s="107">
        <f t="shared" ref="X25:X28" si="42">P25*10</f>
        <v>200</v>
      </c>
      <c r="Y25" s="102">
        <v>0</v>
      </c>
      <c r="Z25" s="130" t="str">
        <f t="shared" si="6"/>
        <v>1016</v>
      </c>
      <c r="AA25" s="109" t="s">
        <v>42</v>
      </c>
      <c r="AB25" s="110">
        <v>3280</v>
      </c>
      <c r="AC25" s="110">
        <v>8000</v>
      </c>
      <c r="AD25" s="104">
        <v>1200</v>
      </c>
      <c r="AE25" s="102"/>
      <c r="AF25" s="102"/>
      <c r="AG25" s="124" t="s">
        <v>155</v>
      </c>
      <c r="AH25" s="108">
        <v>0</v>
      </c>
      <c r="AI25" s="102" t="s">
        <v>43</v>
      </c>
      <c r="AJ25" s="102" t="s">
        <v>44</v>
      </c>
      <c r="AK25" s="111"/>
      <c r="AL25" s="102"/>
      <c r="AM25" s="112"/>
      <c r="AN25" s="112"/>
      <c r="AO25" s="114" t="s">
        <v>43</v>
      </c>
      <c r="AP25" s="108">
        <f t="shared" ref="AP25:AP26" si="43">AQ25+1000</f>
        <v>91016</v>
      </c>
      <c r="AQ25" s="108">
        <f t="shared" ref="AQ25:AQ28" si="44">D25-10000</f>
        <v>90016</v>
      </c>
      <c r="AR25" s="68" t="s">
        <v>79</v>
      </c>
      <c r="AT25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16, 100016, '100016/13', date'2014-03-01', date'2015-03-01', 56, 100016, 'Б-100016-13',date'2014-03-05',3,2, 19, 19, 'RUR', 1, 20, date'2014-03-06', date'2014-03-07', 1000161, 1, to_date('2014-12-07 23:59:59','YYYY-MM-DD HH24:MI:SS'), 1000, 200, 0, 1016, 0, 'c1', null, null, 91016, 90016);insert into xxxx_oebs_cash_payment_test (ID, INVOICE_ID, OEBS_PAYMENT, DOC_DATE, COMISS_DATE) values (s_xxxx_oebs_cash_payment_test.NEXTVAL, 100016, 1200, to_date('2014-12-07 23:59:59','YYYY-MM-DD HH24:MI:SS'), date'2014-12-31' );</v>
      </c>
    </row>
    <row r="26" spans="1:46" s="26" customFormat="1" x14ac:dyDescent="0.25">
      <c r="A26" s="98"/>
      <c r="B26" s="32">
        <v>16</v>
      </c>
      <c r="C26" s="31">
        <v>0</v>
      </c>
      <c r="D26" s="36" t="str">
        <f t="shared" si="38"/>
        <v>100016</v>
      </c>
      <c r="E26" s="17" t="str">
        <f t="shared" si="39"/>
        <v>100016/13</v>
      </c>
      <c r="F26" s="18" t="s">
        <v>36</v>
      </c>
      <c r="G26" s="18" t="s">
        <v>37</v>
      </c>
      <c r="H26" s="17">
        <v>56</v>
      </c>
      <c r="I26" s="131" t="str">
        <f t="shared" si="4"/>
        <v>100016</v>
      </c>
      <c r="J26" s="36" t="str">
        <f t="shared" si="40"/>
        <v>Б-100016-13</v>
      </c>
      <c r="K26" s="92">
        <v>3</v>
      </c>
      <c r="L26" s="21">
        <v>2</v>
      </c>
      <c r="M26" s="17">
        <v>19</v>
      </c>
      <c r="N26" s="17" t="s">
        <v>38</v>
      </c>
      <c r="O26" s="21">
        <v>1</v>
      </c>
      <c r="P26" s="63">
        <v>20</v>
      </c>
      <c r="Q26" s="18" t="s">
        <v>39</v>
      </c>
      <c r="R26" s="18" t="s">
        <v>40</v>
      </c>
      <c r="S26" s="18" t="s">
        <v>41</v>
      </c>
      <c r="T26" s="19" t="str">
        <f t="shared" si="41"/>
        <v>1000161</v>
      </c>
      <c r="U26" s="17">
        <v>1</v>
      </c>
      <c r="V26" s="23" t="s">
        <v>145</v>
      </c>
      <c r="W26" s="17">
        <v>1000</v>
      </c>
      <c r="X26" s="63">
        <f t="shared" si="42"/>
        <v>200</v>
      </c>
      <c r="Y26" s="17">
        <v>0</v>
      </c>
      <c r="Z26" s="128" t="str">
        <f t="shared" si="6"/>
        <v>1016</v>
      </c>
      <c r="AA26" s="20" t="s">
        <v>42</v>
      </c>
      <c r="AB26" s="28">
        <v>3280</v>
      </c>
      <c r="AC26" s="28">
        <v>8000</v>
      </c>
      <c r="AD26" s="29">
        <v>1200</v>
      </c>
      <c r="AE26" s="17"/>
      <c r="AF26" s="17"/>
      <c r="AG26" s="23" t="s">
        <v>149</v>
      </c>
      <c r="AH26" s="19">
        <v>0</v>
      </c>
      <c r="AI26" s="17" t="s">
        <v>43</v>
      </c>
      <c r="AJ26" s="17" t="s">
        <v>44</v>
      </c>
      <c r="AK26" s="75"/>
      <c r="AL26" s="17"/>
      <c r="AM26" s="78"/>
      <c r="AN26" s="78"/>
      <c r="AO26" s="114" t="s">
        <v>43</v>
      </c>
      <c r="AP26" s="19">
        <f t="shared" si="43"/>
        <v>91016</v>
      </c>
      <c r="AQ26" s="19">
        <f t="shared" si="44"/>
        <v>90016</v>
      </c>
      <c r="AR26" s="70"/>
      <c r="AT26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16, 100016, '100016/13', date'2014-03-01', date'2015-03-01', 56, 100016, 'Б-100016-13',date'2014-03-05',3,2, 19, 19, 'RUR', 1, 20, date'2014-03-06', date'2014-03-07', 1000161, 1, to_date('2015-01-07 23:59:59','YYYY-MM-DD HH24:MI:SS'), 1000, 200, 0, 1016, 0, 'c1', null, null, 91016, 90016);insert into xxxx_oebs_cash_payment_test (ID, INVOICE_ID, OEBS_PAYMENT, DOC_DATE, COMISS_DATE) values (s_xxxx_oebs_cash_payment_test.NEXTVAL, 100016, 1200, to_date('2015-01-07 23:59:59','YYYY-MM-DD HH24:MI:SS'), date'2015-01-31' );</v>
      </c>
    </row>
    <row r="27" spans="1:46" s="113" customFormat="1" ht="15" customHeight="1" x14ac:dyDescent="0.25">
      <c r="A27" s="99" t="s">
        <v>80</v>
      </c>
      <c r="B27" s="100">
        <v>17</v>
      </c>
      <c r="C27" s="31">
        <v>0</v>
      </c>
      <c r="D27" s="101" t="str">
        <f t="shared" si="38"/>
        <v>100017</v>
      </c>
      <c r="E27" s="102" t="str">
        <f t="shared" si="39"/>
        <v>100017/13</v>
      </c>
      <c r="F27" s="103" t="s">
        <v>36</v>
      </c>
      <c r="G27" s="103" t="s">
        <v>37</v>
      </c>
      <c r="H27" s="102">
        <v>56</v>
      </c>
      <c r="I27" s="135" t="str">
        <f t="shared" si="4"/>
        <v>100017</v>
      </c>
      <c r="J27" s="101" t="str">
        <f t="shared" si="40"/>
        <v>Б-100017-13</v>
      </c>
      <c r="K27" s="105">
        <v>3</v>
      </c>
      <c r="L27" s="106">
        <v>2</v>
      </c>
      <c r="M27" s="102">
        <v>19</v>
      </c>
      <c r="N27" s="102" t="s">
        <v>38</v>
      </c>
      <c r="O27" s="106">
        <v>1</v>
      </c>
      <c r="P27" s="107">
        <v>20</v>
      </c>
      <c r="Q27" s="103" t="s">
        <v>39</v>
      </c>
      <c r="R27" s="103" t="s">
        <v>40</v>
      </c>
      <c r="S27" s="103" t="s">
        <v>41</v>
      </c>
      <c r="T27" s="108" t="str">
        <f t="shared" si="41"/>
        <v>1000171</v>
      </c>
      <c r="U27" s="102">
        <v>1</v>
      </c>
      <c r="V27" s="207" t="s">
        <v>154</v>
      </c>
      <c r="W27" s="102">
        <v>1000</v>
      </c>
      <c r="X27" s="107">
        <f t="shared" si="42"/>
        <v>200</v>
      </c>
      <c r="Y27" s="102">
        <v>0</v>
      </c>
      <c r="Z27" s="130" t="str">
        <f t="shared" si="6"/>
        <v>1017</v>
      </c>
      <c r="AA27" s="109" t="s">
        <v>42</v>
      </c>
      <c r="AB27" s="110">
        <v>3280</v>
      </c>
      <c r="AC27" s="110">
        <v>8000</v>
      </c>
      <c r="AD27" s="104">
        <v>1200</v>
      </c>
      <c r="AE27" s="102"/>
      <c r="AF27" s="102"/>
      <c r="AG27" s="124" t="s">
        <v>155</v>
      </c>
      <c r="AH27" s="108">
        <v>0</v>
      </c>
      <c r="AI27" s="102" t="s">
        <v>43</v>
      </c>
      <c r="AJ27" s="102" t="s">
        <v>44</v>
      </c>
      <c r="AK27" s="111"/>
      <c r="AL27" s="102"/>
      <c r="AM27" s="112"/>
      <c r="AN27" s="112"/>
      <c r="AO27" s="19" t="str">
        <f t="shared" ref="AO27:AO28" si="45">D27</f>
        <v>100017</v>
      </c>
      <c r="AP27" s="114">
        <f>AQ27</f>
        <v>90017</v>
      </c>
      <c r="AQ27" s="114">
        <f t="shared" si="44"/>
        <v>90017</v>
      </c>
      <c r="AR27" s="68" t="s">
        <v>79</v>
      </c>
      <c r="AT27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17, 100017, '100017/13', date'2014-03-01', date'2015-03-01', 56, 100017, 'Б-100017-13',date'2014-03-05',3,2, 19, 19, 'RUR', 1, 20, date'2014-03-06', date'2014-03-07', 1000171, 1, to_date('2014-12-07 23:59:59','YYYY-MM-DD HH24:MI:SS'), 1000, 200, 0, 1017, 0, 'c1', null, 100017, 90017, 90017);insert into xxxx_oebs_cash_payment_test (ID, INVOICE_ID, OEBS_PAYMENT, DOC_DATE, COMISS_DATE) values (s_xxxx_oebs_cash_payment_test.NEXTVAL, 100017, 1200, to_date('2014-12-07 23:59:59','YYYY-MM-DD HH24:MI:SS'), date'2014-12-31' );</v>
      </c>
    </row>
    <row r="28" spans="1:46" s="26" customFormat="1" x14ac:dyDescent="0.25">
      <c r="A28" s="98"/>
      <c r="B28" s="32">
        <v>17</v>
      </c>
      <c r="C28" s="31">
        <v>0</v>
      </c>
      <c r="D28" s="36" t="str">
        <f t="shared" si="38"/>
        <v>100017</v>
      </c>
      <c r="E28" s="17" t="str">
        <f t="shared" si="39"/>
        <v>100017/13</v>
      </c>
      <c r="F28" s="18" t="s">
        <v>36</v>
      </c>
      <c r="G28" s="18" t="s">
        <v>37</v>
      </c>
      <c r="H28" s="17">
        <v>56</v>
      </c>
      <c r="I28" s="139" t="str">
        <f t="shared" si="4"/>
        <v>100017</v>
      </c>
      <c r="J28" s="36" t="str">
        <f t="shared" si="40"/>
        <v>Б-100017-13</v>
      </c>
      <c r="K28" s="92">
        <v>3</v>
      </c>
      <c r="L28" s="21">
        <v>2</v>
      </c>
      <c r="M28" s="17">
        <v>19</v>
      </c>
      <c r="N28" s="17" t="s">
        <v>38</v>
      </c>
      <c r="O28" s="21">
        <v>1</v>
      </c>
      <c r="P28" s="63">
        <v>20</v>
      </c>
      <c r="Q28" s="18" t="s">
        <v>39</v>
      </c>
      <c r="R28" s="18" t="s">
        <v>40</v>
      </c>
      <c r="S28" s="18" t="s">
        <v>41</v>
      </c>
      <c r="T28" s="19" t="str">
        <f t="shared" si="41"/>
        <v>1000171</v>
      </c>
      <c r="U28" s="17">
        <v>1</v>
      </c>
      <c r="V28" s="23" t="s">
        <v>145</v>
      </c>
      <c r="W28" s="17">
        <v>1000</v>
      </c>
      <c r="X28" s="63">
        <f t="shared" si="42"/>
        <v>200</v>
      </c>
      <c r="Y28" s="17">
        <v>0</v>
      </c>
      <c r="Z28" s="128" t="str">
        <f t="shared" si="6"/>
        <v>1017</v>
      </c>
      <c r="AA28" s="20" t="s">
        <v>42</v>
      </c>
      <c r="AB28" s="28">
        <v>3280</v>
      </c>
      <c r="AC28" s="28">
        <v>8000</v>
      </c>
      <c r="AD28" s="29">
        <v>1200</v>
      </c>
      <c r="AE28" s="17"/>
      <c r="AF28" s="17"/>
      <c r="AG28" s="23" t="s">
        <v>149</v>
      </c>
      <c r="AH28" s="19">
        <v>0</v>
      </c>
      <c r="AI28" s="17" t="s">
        <v>43</v>
      </c>
      <c r="AJ28" s="17" t="s">
        <v>44</v>
      </c>
      <c r="AK28" s="75"/>
      <c r="AL28" s="17"/>
      <c r="AM28" s="78"/>
      <c r="AN28" s="78"/>
      <c r="AO28" s="19" t="str">
        <f t="shared" si="45"/>
        <v>100017</v>
      </c>
      <c r="AP28" s="114">
        <f>AQ28</f>
        <v>90017</v>
      </c>
      <c r="AQ28" s="121">
        <f t="shared" si="44"/>
        <v>90017</v>
      </c>
      <c r="AR28" s="70"/>
      <c r="AT28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17, 100017, '100017/13', date'2014-03-01', date'2015-03-01', 56, 100017, 'Б-100017-13',date'2014-03-05',3,2, 19, 19, 'RUR', 1, 20, date'2014-03-06', date'2014-03-07', 1000171, 1, to_date('2015-01-07 23:59:59','YYYY-MM-DD HH24:MI:SS'), 1000, 200, 0, 1017, 0, 'c1', null, 100017, 90017, 90017);insert into xxxx_oebs_cash_payment_test (ID, INVOICE_ID, OEBS_PAYMENT, DOC_DATE, COMISS_DATE) values (s_xxxx_oebs_cash_payment_test.NEXTVAL, 100017, 1200, to_date('2015-01-07 23:59:59','YYYY-MM-DD HH24:MI:SS'), date'2015-01-31' );</v>
      </c>
    </row>
    <row r="29" spans="1:46" s="97" customFormat="1" x14ac:dyDescent="0.25">
      <c r="A29" s="96"/>
      <c r="AR29" s="96"/>
      <c r="AT29" s="26"/>
    </row>
    <row r="30" spans="1:46" s="26" customFormat="1" x14ac:dyDescent="0.25">
      <c r="A30" s="59" t="s">
        <v>51</v>
      </c>
      <c r="B30" s="37">
        <v>18</v>
      </c>
      <c r="C30" s="31">
        <v>0</v>
      </c>
      <c r="D30" s="35" t="str">
        <f t="shared" ref="D30:D40" si="46">"1000"&amp;B30</f>
        <v>100018</v>
      </c>
      <c r="E30" s="17" t="str">
        <f t="shared" ref="E30:E40" si="47">"1000"&amp;B30&amp;"/13"</f>
        <v>100018/13</v>
      </c>
      <c r="F30" s="18" t="s">
        <v>36</v>
      </c>
      <c r="G30" s="18" t="s">
        <v>37</v>
      </c>
      <c r="H30" s="17">
        <v>56</v>
      </c>
      <c r="I30" s="139" t="str">
        <f>"1000"&amp;B30</f>
        <v>100018</v>
      </c>
      <c r="J30" s="36" t="str">
        <f t="shared" ref="J30:J55" si="48">"Б-"&amp;I30&amp;"-13"</f>
        <v>Б-100018-13</v>
      </c>
      <c r="K30" s="92">
        <v>2</v>
      </c>
      <c r="L30" s="21">
        <v>1</v>
      </c>
      <c r="M30" s="17">
        <v>19</v>
      </c>
      <c r="N30" s="17" t="s">
        <v>38</v>
      </c>
      <c r="O30" s="21">
        <v>1</v>
      </c>
      <c r="P30" s="17">
        <v>18</v>
      </c>
      <c r="Q30" s="18" t="s">
        <v>39</v>
      </c>
      <c r="R30" s="18" t="s">
        <v>40</v>
      </c>
      <c r="S30" s="18" t="s">
        <v>41</v>
      </c>
      <c r="T30" s="19" t="str">
        <f t="shared" ref="T30:T55" si="49">I30&amp;"1"</f>
        <v>1000181</v>
      </c>
      <c r="U30" s="17">
        <v>1</v>
      </c>
      <c r="V30" s="172" t="s">
        <v>144</v>
      </c>
      <c r="W30" s="17">
        <v>1000</v>
      </c>
      <c r="X30" s="17">
        <f>P30*10</f>
        <v>180</v>
      </c>
      <c r="Y30" s="17">
        <v>0</v>
      </c>
      <c r="Z30" s="131" t="str">
        <f>"10"&amp;B30</f>
        <v>1018</v>
      </c>
      <c r="AA30" s="20" t="s">
        <v>42</v>
      </c>
      <c r="AB30" s="28">
        <v>3280</v>
      </c>
      <c r="AC30" s="28">
        <v>8000</v>
      </c>
      <c r="AD30" s="29">
        <v>2000</v>
      </c>
      <c r="AE30" s="17"/>
      <c r="AF30" s="17"/>
      <c r="AG30" s="172" t="s">
        <v>149</v>
      </c>
      <c r="AH30" s="19">
        <v>0</v>
      </c>
      <c r="AI30" s="17" t="s">
        <v>43</v>
      </c>
      <c r="AJ30" s="17" t="s">
        <v>44</v>
      </c>
      <c r="AK30" s="17"/>
      <c r="AL30" s="19"/>
      <c r="AM30" s="19"/>
      <c r="AN30" s="19"/>
      <c r="AO30" s="19" t="str">
        <f>D30</f>
        <v>100018</v>
      </c>
      <c r="AP30" s="19">
        <f>AQ30+1000</f>
        <v>91018</v>
      </c>
      <c r="AQ30" s="19">
        <f>D30-10000</f>
        <v>90018</v>
      </c>
      <c r="AR30" s="115"/>
      <c r="AT30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18, 100018, '100018/13', date'2014-03-01', date'2015-03-01', 56, 100018, 'Б-100018-13',date'2014-03-05',2,1, 19, 19, 'RUR', 1, 18, date'2014-03-06', date'2014-03-07', 1000181, 1, to_date('2015-01-01 00:00:00','YYYY-MM-DD HH24:MI:SS'), 1000, 180, 0, 1018, 0, 'c1', null, 100018, 91018, 90018);insert into xxxx_oebs_cash_payment_test (ID, INVOICE_ID, OEBS_PAYMENT, DOC_DATE, COMISS_DATE) values (s_xxxx_oebs_cash_payment_test.NEXTVAL, 100018, 2000, to_date('2015-01-01 00:00:00','YYYY-MM-DD HH24:MI:SS'), date'2015-01-31' );</v>
      </c>
    </row>
    <row r="31" spans="1:46" s="48" customFormat="1" x14ac:dyDescent="0.25">
      <c r="A31" s="59" t="s">
        <v>52</v>
      </c>
      <c r="B31" s="38">
        <v>19</v>
      </c>
      <c r="C31" s="31">
        <v>0</v>
      </c>
      <c r="D31" s="39" t="str">
        <f t="shared" si="46"/>
        <v>100019</v>
      </c>
      <c r="E31" s="40" t="str">
        <f t="shared" si="47"/>
        <v>100019/13</v>
      </c>
      <c r="F31" s="41" t="s">
        <v>36</v>
      </c>
      <c r="G31" s="41" t="s">
        <v>37</v>
      </c>
      <c r="H31" s="40">
        <v>56</v>
      </c>
      <c r="I31" s="137" t="str">
        <f t="shared" ref="I31:I55" si="50">"1000"&amp;B31</f>
        <v>100019</v>
      </c>
      <c r="J31" s="43" t="str">
        <f t="shared" si="48"/>
        <v>Б-100019-13</v>
      </c>
      <c r="K31" s="92">
        <v>2</v>
      </c>
      <c r="L31" s="44">
        <v>2</v>
      </c>
      <c r="M31" s="40">
        <v>19</v>
      </c>
      <c r="N31" s="40" t="s">
        <v>38</v>
      </c>
      <c r="O31" s="44">
        <v>1</v>
      </c>
      <c r="P31" s="40">
        <v>18</v>
      </c>
      <c r="Q31" s="41" t="s">
        <v>39</v>
      </c>
      <c r="R31" s="41" t="s">
        <v>40</v>
      </c>
      <c r="S31" s="41" t="s">
        <v>41</v>
      </c>
      <c r="T31" s="45" t="str">
        <f t="shared" si="49"/>
        <v>1000191</v>
      </c>
      <c r="U31" s="40">
        <v>1</v>
      </c>
      <c r="V31" s="172" t="s">
        <v>145</v>
      </c>
      <c r="W31" s="40">
        <v>1000</v>
      </c>
      <c r="X31" s="17">
        <f t="shared" ref="X31:X40" si="51">P31*10</f>
        <v>180</v>
      </c>
      <c r="Y31" s="40">
        <v>0</v>
      </c>
      <c r="Z31" s="132" t="str">
        <f t="shared" ref="Z31:Z55" si="52">"10"&amp;B31</f>
        <v>1019</v>
      </c>
      <c r="AA31" s="47" t="s">
        <v>42</v>
      </c>
      <c r="AB31" s="22">
        <v>3280</v>
      </c>
      <c r="AC31" s="22">
        <v>8000</v>
      </c>
      <c r="AD31" s="42">
        <v>2000</v>
      </c>
      <c r="AE31" s="40"/>
      <c r="AF31" s="40"/>
      <c r="AG31" s="172" t="s">
        <v>149</v>
      </c>
      <c r="AH31" s="45">
        <v>0</v>
      </c>
      <c r="AI31" s="40" t="s">
        <v>43</v>
      </c>
      <c r="AJ31" s="40" t="s">
        <v>44</v>
      </c>
      <c r="AK31" s="73"/>
      <c r="AL31" s="40"/>
      <c r="AM31" s="45"/>
      <c r="AN31" s="45"/>
      <c r="AO31" s="19" t="str">
        <f t="shared" ref="AO31:AO43" si="53">D31</f>
        <v>100019</v>
      </c>
      <c r="AP31" s="19">
        <f t="shared" ref="AP31:AP45" si="54">AQ31+1000</f>
        <v>91019</v>
      </c>
      <c r="AQ31" s="19">
        <f t="shared" ref="AQ31:AQ55" si="55">D31-10000</f>
        <v>90019</v>
      </c>
      <c r="AR31" s="116"/>
      <c r="AT31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19, 100019, '100019/13', date'2014-03-01', date'2015-03-01', 56, 100019, 'Б-100019-13',date'2014-03-05',2,2, 19, 19, 'RUR', 1, 18, date'2014-03-06', date'2014-03-07', 1000191, 1, to_date('2015-01-07 23:59:59','YYYY-MM-DD HH24:MI:SS'), 1000, 180, 0, 1019, 0, 'c1', null, 100019, 91019, 90019);insert into xxxx_oebs_cash_payment_test (ID, INVOICE_ID, OEBS_PAYMENT, DOC_DATE, COMISS_DATE) values (s_xxxx_oebs_cash_payment_test.NEXTVAL, 100019, 2000, to_date('2015-01-07 23:59:59','YYYY-MM-DD HH24:MI:SS'), date'2015-01-31' );</v>
      </c>
    </row>
    <row r="32" spans="1:46" s="9" customFormat="1" x14ac:dyDescent="0.25">
      <c r="A32" s="68" t="s">
        <v>53</v>
      </c>
      <c r="B32" s="8">
        <v>20</v>
      </c>
      <c r="C32" s="31">
        <v>0</v>
      </c>
      <c r="D32" s="33" t="str">
        <f t="shared" si="46"/>
        <v>100020</v>
      </c>
      <c r="E32" s="11" t="str">
        <f t="shared" si="47"/>
        <v>100020/13</v>
      </c>
      <c r="F32" s="13" t="s">
        <v>36</v>
      </c>
      <c r="G32" s="13" t="s">
        <v>37</v>
      </c>
      <c r="H32" s="11">
        <v>56</v>
      </c>
      <c r="I32" s="138" t="str">
        <f t="shared" si="50"/>
        <v>100020</v>
      </c>
      <c r="J32" s="34" t="str">
        <f t="shared" si="48"/>
        <v>Б-100020-13</v>
      </c>
      <c r="K32" s="92">
        <v>2</v>
      </c>
      <c r="L32" s="15">
        <v>2</v>
      </c>
      <c r="M32" s="11">
        <v>19</v>
      </c>
      <c r="N32" s="11" t="s">
        <v>38</v>
      </c>
      <c r="O32" s="15">
        <v>1</v>
      </c>
      <c r="P32" s="11">
        <v>18</v>
      </c>
      <c r="Q32" s="13" t="s">
        <v>39</v>
      </c>
      <c r="R32" s="13" t="s">
        <v>40</v>
      </c>
      <c r="S32" s="13" t="s">
        <v>41</v>
      </c>
      <c r="T32" s="12" t="str">
        <f t="shared" si="49"/>
        <v>1000201</v>
      </c>
      <c r="U32" s="16">
        <v>1</v>
      </c>
      <c r="V32" s="167" t="s">
        <v>145</v>
      </c>
      <c r="W32" s="11">
        <v>1000</v>
      </c>
      <c r="X32" s="17">
        <f t="shared" si="51"/>
        <v>180</v>
      </c>
      <c r="Y32" s="11">
        <v>0</v>
      </c>
      <c r="Z32" s="133" t="str">
        <f t="shared" si="52"/>
        <v>1020</v>
      </c>
      <c r="AA32" s="14" t="s">
        <v>42</v>
      </c>
      <c r="AB32" s="27">
        <v>3280</v>
      </c>
      <c r="AC32" s="27">
        <v>8000</v>
      </c>
      <c r="AD32" s="25">
        <v>1200</v>
      </c>
      <c r="AE32" s="16"/>
      <c r="AF32" s="16"/>
      <c r="AG32" s="167" t="s">
        <v>149</v>
      </c>
      <c r="AH32" s="12">
        <v>0</v>
      </c>
      <c r="AI32" s="16" t="s">
        <v>43</v>
      </c>
      <c r="AJ32" s="11" t="s">
        <v>44</v>
      </c>
      <c r="AK32" s="74"/>
      <c r="AL32" s="16"/>
      <c r="AM32" s="12"/>
      <c r="AN32" s="12"/>
      <c r="AO32" s="19" t="str">
        <f t="shared" si="53"/>
        <v>100020</v>
      </c>
      <c r="AP32" s="19">
        <f t="shared" si="54"/>
        <v>91020</v>
      </c>
      <c r="AQ32" s="19">
        <f t="shared" si="55"/>
        <v>90020</v>
      </c>
      <c r="AR32" s="117"/>
      <c r="AT32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20, 100020, '100020/13', date'2014-03-01', date'2015-03-01', 56, 100020, 'Б-100020-13',date'2014-03-05',2,2, 19, 19, 'RUR', 1, 18, date'2014-03-06', date'2014-03-07', 1000201, 1, to_date('2015-01-07 23:59:59','YYYY-MM-DD HH24:MI:SS'), 1000, 180, 0, 1020, 0, 'c1', null, 100020, 91020, 90020);insert into xxxx_oebs_cash_payment_test (ID, INVOICE_ID, OEBS_PAYMENT, DOC_DATE, COMISS_DATE) values (s_xxxx_oebs_cash_payment_test.NEXTVAL, 100020, 1200, to_date('2015-01-07 23:59:59','YYYY-MM-DD HH24:MI:SS'), date'2015-01-31' );</v>
      </c>
    </row>
    <row r="33" spans="1:46" s="26" customFormat="1" x14ac:dyDescent="0.25">
      <c r="A33" s="69"/>
      <c r="B33" s="32">
        <v>20</v>
      </c>
      <c r="C33" s="31">
        <v>0</v>
      </c>
      <c r="D33" s="36" t="str">
        <f t="shared" si="46"/>
        <v>100020</v>
      </c>
      <c r="E33" s="17" t="str">
        <f t="shared" si="47"/>
        <v>100020/13</v>
      </c>
      <c r="F33" s="18" t="s">
        <v>36</v>
      </c>
      <c r="G33" s="18" t="s">
        <v>37</v>
      </c>
      <c r="H33" s="17">
        <v>56</v>
      </c>
      <c r="I33" s="139" t="str">
        <f t="shared" si="50"/>
        <v>100020</v>
      </c>
      <c r="J33" s="36" t="str">
        <f t="shared" si="48"/>
        <v>Б-100020-13</v>
      </c>
      <c r="K33" s="92">
        <v>2</v>
      </c>
      <c r="L33" s="21">
        <v>2</v>
      </c>
      <c r="M33" s="17">
        <v>19</v>
      </c>
      <c r="N33" s="17" t="s">
        <v>38</v>
      </c>
      <c r="O33" s="21">
        <v>1</v>
      </c>
      <c r="P33" s="17">
        <v>18</v>
      </c>
      <c r="Q33" s="18" t="s">
        <v>39</v>
      </c>
      <c r="R33" s="18" t="s">
        <v>40</v>
      </c>
      <c r="S33" s="18" t="s">
        <v>41</v>
      </c>
      <c r="T33" s="19" t="str">
        <f t="shared" si="49"/>
        <v>1000201</v>
      </c>
      <c r="U33" s="17">
        <v>1</v>
      </c>
      <c r="V33" s="177" t="s">
        <v>145</v>
      </c>
      <c r="W33" s="17">
        <v>1000</v>
      </c>
      <c r="X33" s="17">
        <f t="shared" si="51"/>
        <v>180</v>
      </c>
      <c r="Y33" s="17">
        <v>0</v>
      </c>
      <c r="Z33" s="131" t="str">
        <f t="shared" si="52"/>
        <v>1020</v>
      </c>
      <c r="AA33" s="20" t="s">
        <v>42</v>
      </c>
      <c r="AB33" s="28">
        <v>3280</v>
      </c>
      <c r="AC33" s="28">
        <v>8000</v>
      </c>
      <c r="AD33" s="29">
        <v>800</v>
      </c>
      <c r="AE33" s="17"/>
      <c r="AF33" s="17"/>
      <c r="AG33" s="177" t="s">
        <v>150</v>
      </c>
      <c r="AH33" s="19">
        <v>0</v>
      </c>
      <c r="AI33" s="17" t="s">
        <v>43</v>
      </c>
      <c r="AJ33" s="17" t="s">
        <v>44</v>
      </c>
      <c r="AK33" s="75"/>
      <c r="AL33" s="17"/>
      <c r="AM33" s="19"/>
      <c r="AN33" s="19"/>
      <c r="AO33" s="19" t="str">
        <f t="shared" si="53"/>
        <v>100020</v>
      </c>
      <c r="AP33" s="19">
        <f t="shared" si="54"/>
        <v>91020</v>
      </c>
      <c r="AQ33" s="19">
        <f t="shared" si="55"/>
        <v>90020</v>
      </c>
      <c r="AR33" s="115"/>
      <c r="AT33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20, 100020, '100020/13', date'2014-03-01', date'2015-03-01', 56, 100020, 'Б-100020-13',date'2014-03-05',2,2, 19, 19, 'RUR', 1, 18, date'2014-03-06', date'2014-03-07', 1000201, 1, to_date('2015-01-07 23:59:59','YYYY-MM-DD HH24:MI:SS'), 1000, 180, 0, 1020, 0, 'c1', null, 100020, 91020, 90020);insert into xxxx_oebs_cash_payment_test (ID, INVOICE_ID, OEBS_PAYMENT, DOC_DATE, COMISS_DATE) values (s_xxxx_oebs_cash_payment_test.NEXTVAL, 100020, 800, to_date('2015-01-07 23:59:59','YYYY-MM-DD HH24:MI:SS'), date'2015-01-30' );</v>
      </c>
    </row>
    <row r="34" spans="1:46" s="9" customFormat="1" x14ac:dyDescent="0.25">
      <c r="A34" s="68" t="s">
        <v>60</v>
      </c>
      <c r="B34" s="8">
        <v>21</v>
      </c>
      <c r="C34" s="31">
        <v>0</v>
      </c>
      <c r="D34" s="34" t="str">
        <f t="shared" si="46"/>
        <v>100021</v>
      </c>
      <c r="E34" s="11" t="str">
        <f t="shared" si="47"/>
        <v>100021/13</v>
      </c>
      <c r="F34" s="13" t="s">
        <v>36</v>
      </c>
      <c r="G34" s="60" t="s">
        <v>54</v>
      </c>
      <c r="H34" s="11">
        <v>56</v>
      </c>
      <c r="I34" s="138" t="str">
        <f t="shared" si="50"/>
        <v>100021</v>
      </c>
      <c r="J34" s="34" t="str">
        <f t="shared" si="48"/>
        <v>Б-100021-13</v>
      </c>
      <c r="K34" s="92">
        <v>2</v>
      </c>
      <c r="L34" s="15">
        <v>2</v>
      </c>
      <c r="M34" s="11">
        <v>19</v>
      </c>
      <c r="N34" s="11" t="s">
        <v>38</v>
      </c>
      <c r="O34" s="15">
        <v>1</v>
      </c>
      <c r="P34" s="11">
        <v>18</v>
      </c>
      <c r="Q34" s="60" t="s">
        <v>55</v>
      </c>
      <c r="R34" s="60" t="s">
        <v>55</v>
      </c>
      <c r="S34" s="13" t="s">
        <v>41</v>
      </c>
      <c r="T34" s="12" t="str">
        <f t="shared" si="49"/>
        <v>1000211</v>
      </c>
      <c r="U34" s="16">
        <v>1</v>
      </c>
      <c r="V34" s="206" t="s">
        <v>146</v>
      </c>
      <c r="W34" s="11">
        <v>1000</v>
      </c>
      <c r="X34" s="17">
        <f t="shared" si="51"/>
        <v>180</v>
      </c>
      <c r="Y34" s="11">
        <v>0</v>
      </c>
      <c r="Z34" s="133" t="str">
        <f t="shared" si="52"/>
        <v>1021</v>
      </c>
      <c r="AA34" s="14" t="s">
        <v>42</v>
      </c>
      <c r="AB34" s="27">
        <v>3280</v>
      </c>
      <c r="AC34" s="27">
        <v>8000</v>
      </c>
      <c r="AD34" s="25">
        <v>1200</v>
      </c>
      <c r="AE34" s="16"/>
      <c r="AF34" s="16"/>
      <c r="AG34" s="167" t="s">
        <v>151</v>
      </c>
      <c r="AH34" s="12">
        <v>0</v>
      </c>
      <c r="AI34" s="16" t="s">
        <v>43</v>
      </c>
      <c r="AJ34" s="11" t="s">
        <v>44</v>
      </c>
      <c r="AK34" s="74"/>
      <c r="AL34" s="16"/>
      <c r="AM34" s="12"/>
      <c r="AN34" s="12"/>
      <c r="AO34" s="19" t="str">
        <f t="shared" si="53"/>
        <v>100021</v>
      </c>
      <c r="AP34" s="19">
        <f t="shared" si="54"/>
        <v>91021</v>
      </c>
      <c r="AQ34" s="19">
        <f t="shared" si="55"/>
        <v>90021</v>
      </c>
      <c r="AR34" s="117"/>
      <c r="AT34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21, 100021, '100021/13', date'2014-03-01', date'2014-07-29', 56, 100021, 'Б-100021-13',date'2014-07-27',2,2, 19, 19, 'RUR', 1, 18, date'2014-07-27', date'2014-03-07', 1000211, 1, to_date('2015-01-27 23:59:59','YYYY-MM-DD HH24:MI:SS'), 1000, 180, 0, 1021, 0, 'c1', null, 100021, 91021, 90021);insert into xxxx_oebs_cash_payment_test (ID, INVOICE_ID, OEBS_PAYMENT, DOC_DATE, COMISS_DATE) values (s_xxxx_oebs_cash_payment_test.NEXTVAL, 100021, 1200, to_date('2015-01-27 23:59:59','YYYY-MM-DD HH24:MI:SS'), date'2015-01-27' );</v>
      </c>
    </row>
    <row r="35" spans="1:46" s="26" customFormat="1" x14ac:dyDescent="0.25">
      <c r="A35" s="69"/>
      <c r="B35" s="32">
        <v>21</v>
      </c>
      <c r="C35" s="31">
        <v>0</v>
      </c>
      <c r="D35" s="36" t="str">
        <f t="shared" si="46"/>
        <v>100021</v>
      </c>
      <c r="E35" s="17" t="str">
        <f t="shared" si="47"/>
        <v>100021/13</v>
      </c>
      <c r="F35" s="18" t="s">
        <v>36</v>
      </c>
      <c r="G35" s="23" t="s">
        <v>54</v>
      </c>
      <c r="H35" s="17">
        <v>56</v>
      </c>
      <c r="I35" s="139" t="str">
        <f t="shared" si="50"/>
        <v>100021</v>
      </c>
      <c r="J35" s="36" t="str">
        <f t="shared" si="48"/>
        <v>Б-100021-13</v>
      </c>
      <c r="K35" s="92">
        <v>2</v>
      </c>
      <c r="L35" s="21">
        <v>2</v>
      </c>
      <c r="M35" s="17">
        <v>19</v>
      </c>
      <c r="N35" s="17" t="s">
        <v>38</v>
      </c>
      <c r="O35" s="21">
        <v>1</v>
      </c>
      <c r="P35" s="17">
        <v>18</v>
      </c>
      <c r="Q35" s="23" t="s">
        <v>55</v>
      </c>
      <c r="R35" s="23" t="s">
        <v>55</v>
      </c>
      <c r="S35" s="18" t="s">
        <v>41</v>
      </c>
      <c r="T35" s="19" t="str">
        <f t="shared" si="49"/>
        <v>1000211</v>
      </c>
      <c r="U35" s="17">
        <v>1</v>
      </c>
      <c r="V35" s="177" t="s">
        <v>147</v>
      </c>
      <c r="W35" s="17">
        <v>1000</v>
      </c>
      <c r="X35" s="17">
        <f t="shared" si="51"/>
        <v>180</v>
      </c>
      <c r="Y35" s="17">
        <v>0</v>
      </c>
      <c r="Z35" s="131" t="str">
        <f t="shared" si="52"/>
        <v>1021</v>
      </c>
      <c r="AA35" s="20" t="s">
        <v>42</v>
      </c>
      <c r="AB35" s="28">
        <v>3280</v>
      </c>
      <c r="AC35" s="28">
        <v>8000</v>
      </c>
      <c r="AD35" s="29">
        <v>800</v>
      </c>
      <c r="AE35" s="17"/>
      <c r="AF35" s="17"/>
      <c r="AG35" s="177" t="s">
        <v>148</v>
      </c>
      <c r="AH35" s="19">
        <v>0</v>
      </c>
      <c r="AI35" s="17" t="s">
        <v>43</v>
      </c>
      <c r="AJ35" s="17" t="s">
        <v>44</v>
      </c>
      <c r="AK35" s="75"/>
      <c r="AL35" s="17"/>
      <c r="AM35" s="19"/>
      <c r="AN35" s="19"/>
      <c r="AO35" s="19" t="str">
        <f t="shared" si="53"/>
        <v>100021</v>
      </c>
      <c r="AP35" s="19">
        <f t="shared" si="54"/>
        <v>91021</v>
      </c>
      <c r="AQ35" s="19">
        <f t="shared" si="55"/>
        <v>90021</v>
      </c>
      <c r="AR35" s="115"/>
      <c r="AT35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21, 100021, '100021/13', date'2014-03-01', date'2014-07-29', 56, 100021, 'Б-100021-13',date'2014-07-27',2,2, 19, 19, 'RUR', 1, 18, date'2014-07-27', date'2014-03-07', 1000211, 1, to_date('2015-02-28 23:59:59','YYYY-MM-DD HH24:MI:SS'), 1000, 180, 0, 1021, 0, 'c1', null, 100021, 91021, 90021);insert into xxxx_oebs_cash_payment_test (ID, INVOICE_ID, OEBS_PAYMENT, DOC_DATE, COMISS_DATE) values (s_xxxx_oebs_cash_payment_test.NEXTVAL, 100021, 800, to_date('2015-02-28 23:59:59','YYYY-MM-DD HH24:MI:SS'), date'2015-02-28' );</v>
      </c>
    </row>
    <row r="36" spans="1:46" s="48" customFormat="1" x14ac:dyDescent="0.25">
      <c r="A36" s="59" t="s">
        <v>56</v>
      </c>
      <c r="B36" s="38">
        <v>22</v>
      </c>
      <c r="C36" s="31">
        <v>0</v>
      </c>
      <c r="D36" s="43" t="str">
        <f t="shared" si="46"/>
        <v>100022</v>
      </c>
      <c r="E36" s="40" t="str">
        <f t="shared" si="47"/>
        <v>100022/13</v>
      </c>
      <c r="F36" s="41" t="s">
        <v>36</v>
      </c>
      <c r="G36" s="41" t="s">
        <v>37</v>
      </c>
      <c r="H36" s="40">
        <v>56</v>
      </c>
      <c r="I36" s="139" t="str">
        <f t="shared" si="50"/>
        <v>100022</v>
      </c>
      <c r="J36" s="43" t="str">
        <f t="shared" si="48"/>
        <v>Б-100022-13</v>
      </c>
      <c r="K36" s="92">
        <v>2</v>
      </c>
      <c r="L36" s="44">
        <v>2</v>
      </c>
      <c r="M36" s="40">
        <v>19</v>
      </c>
      <c r="N36" s="40" t="s">
        <v>38</v>
      </c>
      <c r="O36" s="61">
        <v>0</v>
      </c>
      <c r="P36" s="62">
        <v>0</v>
      </c>
      <c r="Q36" s="41" t="s">
        <v>39</v>
      </c>
      <c r="R36" s="41" t="s">
        <v>40</v>
      </c>
      <c r="S36" s="41" t="s">
        <v>41</v>
      </c>
      <c r="T36" s="45" t="str">
        <f t="shared" si="49"/>
        <v>1000221</v>
      </c>
      <c r="U36" s="40">
        <v>1</v>
      </c>
      <c r="V36" s="182" t="s">
        <v>145</v>
      </c>
      <c r="W36" s="40">
        <v>1000</v>
      </c>
      <c r="X36" s="63">
        <f t="shared" si="51"/>
        <v>0</v>
      </c>
      <c r="Y36" s="40">
        <v>0</v>
      </c>
      <c r="Z36" s="132" t="str">
        <f t="shared" si="52"/>
        <v>1022</v>
      </c>
      <c r="AA36" s="47" t="s">
        <v>42</v>
      </c>
      <c r="AB36" s="22">
        <v>3280</v>
      </c>
      <c r="AC36" s="22">
        <v>8000</v>
      </c>
      <c r="AD36" s="42">
        <v>1200</v>
      </c>
      <c r="AE36" s="40"/>
      <c r="AF36" s="40"/>
      <c r="AG36" s="182" t="s">
        <v>149</v>
      </c>
      <c r="AH36" s="45">
        <v>0</v>
      </c>
      <c r="AI36" s="40" t="s">
        <v>43</v>
      </c>
      <c r="AJ36" s="40" t="s">
        <v>44</v>
      </c>
      <c r="AK36" s="73"/>
      <c r="AL36" s="40"/>
      <c r="AM36" s="45"/>
      <c r="AN36" s="45"/>
      <c r="AO36" s="19" t="str">
        <f t="shared" si="53"/>
        <v>100022</v>
      </c>
      <c r="AP36" s="19">
        <f t="shared" si="54"/>
        <v>91022</v>
      </c>
      <c r="AQ36" s="19">
        <f t="shared" si="55"/>
        <v>90022</v>
      </c>
      <c r="AR36" s="116"/>
      <c r="AT36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22, 100022, '100022/13', date'2014-03-01', date'2015-03-01', 56, 100022, 'Б-100022-13',date'2014-03-05',2,2, 19, 19, 'RUR', 0, 0, date'2014-03-06', date'2014-03-07', 1000221, 1, to_date('2015-01-07 23:59:59','YYYY-MM-DD HH24:MI:SS'), 1000, 0, 0, 1022, 0, 'c1', null, 100022, 91022, 90022);insert into xxxx_oebs_cash_payment_test (ID, INVOICE_ID, OEBS_PAYMENT, DOC_DATE, COMISS_DATE) values (s_xxxx_oebs_cash_payment_test.NEXTVAL, 100022, 1200, to_date('2015-01-07 23:59:59','YYYY-MM-DD HH24:MI:SS'), date'2015-01-31' );</v>
      </c>
    </row>
    <row r="37" spans="1:46" s="48" customFormat="1" x14ac:dyDescent="0.25">
      <c r="A37" s="59" t="s">
        <v>57</v>
      </c>
      <c r="B37" s="38">
        <v>23</v>
      </c>
      <c r="C37" s="31">
        <v>0</v>
      </c>
      <c r="D37" s="43" t="str">
        <f t="shared" si="46"/>
        <v>100023</v>
      </c>
      <c r="E37" s="40" t="str">
        <f t="shared" si="47"/>
        <v>100023/13</v>
      </c>
      <c r="F37" s="41" t="s">
        <v>36</v>
      </c>
      <c r="G37" s="41" t="s">
        <v>37</v>
      </c>
      <c r="H37" s="40">
        <v>56</v>
      </c>
      <c r="I37" s="137" t="str">
        <f t="shared" si="50"/>
        <v>100023</v>
      </c>
      <c r="J37" s="43" t="str">
        <f t="shared" si="48"/>
        <v>Б-100023-13</v>
      </c>
      <c r="K37" s="92">
        <v>2</v>
      </c>
      <c r="L37" s="44">
        <v>2</v>
      </c>
      <c r="M37" s="40">
        <v>19</v>
      </c>
      <c r="N37" s="40" t="s">
        <v>38</v>
      </c>
      <c r="O37" s="44">
        <v>1</v>
      </c>
      <c r="P37" s="62">
        <v>20</v>
      </c>
      <c r="Q37" s="41" t="s">
        <v>39</v>
      </c>
      <c r="R37" s="41" t="s">
        <v>40</v>
      </c>
      <c r="S37" s="41" t="s">
        <v>41</v>
      </c>
      <c r="T37" s="45" t="str">
        <f t="shared" si="49"/>
        <v>1000231</v>
      </c>
      <c r="U37" s="40">
        <v>1</v>
      </c>
      <c r="V37" s="182" t="s">
        <v>145</v>
      </c>
      <c r="W37" s="40">
        <v>1000</v>
      </c>
      <c r="X37" s="63">
        <f t="shared" si="51"/>
        <v>200</v>
      </c>
      <c r="Y37" s="40">
        <v>0</v>
      </c>
      <c r="Z37" s="132" t="str">
        <f t="shared" si="52"/>
        <v>1023</v>
      </c>
      <c r="AA37" s="47" t="s">
        <v>42</v>
      </c>
      <c r="AB37" s="22">
        <v>3280</v>
      </c>
      <c r="AC37" s="22">
        <v>8000</v>
      </c>
      <c r="AD37" s="42">
        <v>1200</v>
      </c>
      <c r="AE37" s="40"/>
      <c r="AF37" s="40"/>
      <c r="AG37" s="182" t="s">
        <v>149</v>
      </c>
      <c r="AH37" s="45">
        <v>0</v>
      </c>
      <c r="AI37" s="40" t="s">
        <v>43</v>
      </c>
      <c r="AJ37" s="40" t="s">
        <v>44</v>
      </c>
      <c r="AK37" s="73"/>
      <c r="AL37" s="40"/>
      <c r="AM37" s="76"/>
      <c r="AN37" s="76"/>
      <c r="AO37" s="19" t="str">
        <f t="shared" si="53"/>
        <v>100023</v>
      </c>
      <c r="AP37" s="19">
        <f t="shared" si="54"/>
        <v>91023</v>
      </c>
      <c r="AQ37" s="19">
        <f t="shared" si="55"/>
        <v>90023</v>
      </c>
      <c r="AR37" s="118"/>
      <c r="AT37" s="26" t="str">
        <f>IF(C37=0,"insert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"&amp;B37&amp;", "&amp;D37&amp;", '"&amp;E37&amp;"', date'"&amp;F37&amp;"', date'"&amp;G37&amp;"', "&amp;H37&amp;", "&amp;I37&amp;", '"&amp;J37&amp;"',date'"&amp;Q37&amp;"',"&amp;K37&amp;","&amp;L37&amp;", "&amp;M37&amp;", "&amp;M37&amp;", '"&amp;N37&amp;"', "&amp;O37&amp;", "&amp;P37&amp;", date'"&amp;R37&amp;"', date'"&amp;S37&amp;"', "&amp;T37&amp;", "&amp;U37&amp;", to_date('"&amp;V37&amp;"','YYYY-MM-DD HH24:MI:SS'), "&amp;W37&amp;", "&amp;X37&amp;", "&amp;Y37&amp;", "&amp;Z37&amp;", "&amp;AH37&amp;", '"&amp;AJ37&amp;"', "&amp;AI37&amp;", "&amp;AO37&amp;", "&amp;AP37&amp;", "&amp;AQ37&amp;");"&amp;
IF(LEN(AD37)&gt;0,"insert into xxxx_oebs_cash_payment_test (ID, INVOICE_ID, OEBS_PAYMENT, DOC_DATE, COMISS_DATE) values (s_xxxx_oebs_cash_payment_test.NEXTVAL, "&amp;I37&amp;", "&amp;AD37&amp;", to_date('"&amp;V37&amp;"','YYYY-MM-DD HH24:MI:SS'), "&amp;AG37&amp;" );","")&amp;
IF(LEN(AE37)&gt;0,"insert into xxxx_oebs_cash_payment_test (ID, INVOICE_ID, OEBS_PAYMENT, DOC_DATE, COMISS_DATE) values (s_xxxx_oebs_cash_payment_test.NEXTVAL, "&amp;I37&amp;", "&amp;AE37&amp;", to_date('"&amp;V37&amp;"','YYYY-MM-DD HH24:MI:SS'), "&amp;AG37&amp;" );","")&amp;
IF(LEN(AF37)&gt;0,"insert into xxxx_oebs_cash_payment_test (ID, INVOICE_ID, OEBS_PAYMENT, DOC_DATE, COMISS_DATE) values (s_xxxx_oebs_cash_payment_test.NEXTVAL, "&amp;I37&amp;", "&amp;AF37&amp;", to_date('"&amp;V37&amp;"','YYYY-MM-DD HH24:MI:SS'), "&amp;AG37&amp;" );","")&amp;
IF(LEN(AK37)&gt;0,"insert into xxxx_contract_signed_attr (ID, CONTRACT_ID, CODE, KEY_NUM) values (s_xxxx_contract_signed_attr.NEXTVAL, "&amp;D37&amp;", 'SUPERCOMMISSION_BONUS' , "&amp;AK37&amp;" );","")&amp;
IF(LEN(AL37)&gt;0,"insert into xxxx_loyal_clients_contr_attr (ID, CONTRACT_ID, CLIENT_ID, LC_TURNOVER, COLLATERAL_FIRST_DT, COLLATERAL_END_DT) values (s_xxxx_loyal_clients_contr_atr.NEXTVAL, "&amp;D37&amp;", "&amp;Z37&amp;", "&amp;AL37&amp;", "&amp;AM37&amp;", "&amp;AN37&amp;" );",""),"insert into XXXX_COMMISSION_PART (ID,CONTRACT_ID,FROM_DT,TILL_DT,NDS,CURRENCY,REWARD_TYPE,DISCOUNT_TYPE,REWARD_TO_CHARGE,DELKREDERE_TO_CHARGE,REWARD_TO_PAY,DELKREDERE_TO_PAY) values "&amp;"(s_xxxx_commission_part.NEXTVAL, "&amp;D37&amp;", "&amp;F37&amp;" , "&amp;G37&amp;", "&amp;H37&amp;", '"&amp;I37&amp;"', "&amp;J37&amp;", "&amp;K37&amp;", "&amp;M37&amp;", "&amp;N37&amp;", "&amp;R37&amp;","&amp;S37&amp;");")</f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23, 100023, '100023/13', date'2014-03-01', date'2015-03-01', 56, 100023, 'Б-100023-13',date'2014-03-05',2,2, 19, 19, 'RUR', 1, 20, date'2014-03-06', date'2014-03-07', 1000231, 1, to_date('2015-01-07 23:59:59','YYYY-MM-DD HH24:MI:SS'), 1000, 200, 0, 1023, 0, 'c1', null, 100023, 91023, 90023);insert into xxxx_oebs_cash_payment_test (ID, INVOICE_ID, OEBS_PAYMENT, DOC_DATE, COMISS_DATE) values (s_xxxx_oebs_cash_payment_test.NEXTVAL, 100023, 1200, to_date('2015-01-07 23:59:59','YYYY-MM-DD HH24:MI:SS'), date'2015-01-31' );</v>
      </c>
    </row>
    <row r="38" spans="1:46" s="48" customFormat="1" x14ac:dyDescent="0.25">
      <c r="A38" s="59" t="s">
        <v>58</v>
      </c>
      <c r="B38" s="38">
        <f>B37+1</f>
        <v>24</v>
      </c>
      <c r="C38" s="31">
        <v>0</v>
      </c>
      <c r="D38" s="43" t="str">
        <f t="shared" si="46"/>
        <v>100024</v>
      </c>
      <c r="E38" s="40" t="str">
        <f t="shared" si="47"/>
        <v>100024/13</v>
      </c>
      <c r="F38" s="41" t="s">
        <v>36</v>
      </c>
      <c r="G38" s="41" t="s">
        <v>37</v>
      </c>
      <c r="H38" s="40">
        <v>56</v>
      </c>
      <c r="I38" s="137" t="str">
        <f t="shared" si="50"/>
        <v>100024</v>
      </c>
      <c r="J38" s="43" t="str">
        <f t="shared" si="48"/>
        <v>Б-100024-13</v>
      </c>
      <c r="K38" s="92">
        <v>2</v>
      </c>
      <c r="L38" s="44">
        <v>2</v>
      </c>
      <c r="M38" s="40">
        <v>19</v>
      </c>
      <c r="N38" s="62" t="s">
        <v>59</v>
      </c>
      <c r="O38" s="44">
        <v>1</v>
      </c>
      <c r="P38" s="62">
        <v>20</v>
      </c>
      <c r="Q38" s="41" t="s">
        <v>39</v>
      </c>
      <c r="R38" s="41" t="s">
        <v>40</v>
      </c>
      <c r="S38" s="41" t="s">
        <v>41</v>
      </c>
      <c r="T38" s="45" t="str">
        <f t="shared" si="49"/>
        <v>1000241</v>
      </c>
      <c r="U38" s="40">
        <v>1</v>
      </c>
      <c r="V38" s="182" t="s">
        <v>145</v>
      </c>
      <c r="W38" s="40">
        <v>1000</v>
      </c>
      <c r="X38" s="63">
        <f t="shared" si="51"/>
        <v>200</v>
      </c>
      <c r="Y38" s="40">
        <v>0</v>
      </c>
      <c r="Z38" s="132" t="str">
        <f t="shared" si="52"/>
        <v>1024</v>
      </c>
      <c r="AA38" s="47" t="s">
        <v>42</v>
      </c>
      <c r="AB38" s="7">
        <v>3280</v>
      </c>
      <c r="AC38" s="3">
        <v>8000</v>
      </c>
      <c r="AD38" s="42">
        <v>800</v>
      </c>
      <c r="AE38" s="40"/>
      <c r="AF38" s="40"/>
      <c r="AG38" s="193" t="s">
        <v>150</v>
      </c>
      <c r="AH38" s="45">
        <v>0</v>
      </c>
      <c r="AI38" s="40" t="s">
        <v>43</v>
      </c>
      <c r="AJ38" s="40" t="s">
        <v>44</v>
      </c>
      <c r="AK38" s="73"/>
      <c r="AL38" s="76"/>
      <c r="AM38" s="76"/>
      <c r="AN38" s="76"/>
      <c r="AO38" s="19" t="str">
        <f t="shared" si="53"/>
        <v>100024</v>
      </c>
      <c r="AP38" s="19">
        <f t="shared" si="54"/>
        <v>91024</v>
      </c>
      <c r="AQ38" s="19">
        <f t="shared" si="55"/>
        <v>90024</v>
      </c>
      <c r="AR38" s="118"/>
      <c r="AT38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24, 100024, '100024/13', date'2014-03-01', date'2015-03-01', 56, 100024, 'Б-100024-13',date'2014-03-05',2,2, 19, 19, 'USD', 1, 20, date'2014-03-06', date'2014-03-07', 1000241, 1, to_date('2015-01-07 23:59:59','YYYY-MM-DD HH24:MI:SS'), 1000, 200, 0, 1024, 0, 'c1', null, 100024, 91024, 90024);insert into xxxx_oebs_cash_payment_test (ID, INVOICE_ID, OEBS_PAYMENT, DOC_DATE, COMISS_DATE) values (s_xxxx_oebs_cash_payment_test.NEXTVAL, 100024, 800, to_date('2015-01-07 23:59:59','YYYY-MM-DD HH24:MI:SS'), date'2015-01-30' );</v>
      </c>
    </row>
    <row r="39" spans="1:46" s="56" customFormat="1" x14ac:dyDescent="0.25">
      <c r="A39" s="68" t="s">
        <v>61</v>
      </c>
      <c r="B39" s="50">
        <f>B38+1</f>
        <v>25</v>
      </c>
      <c r="C39" s="31">
        <v>0</v>
      </c>
      <c r="D39" s="34" t="str">
        <f t="shared" si="46"/>
        <v>100025</v>
      </c>
      <c r="E39" s="16" t="str">
        <f t="shared" si="47"/>
        <v>100025/13</v>
      </c>
      <c r="F39" s="51" t="s">
        <v>36</v>
      </c>
      <c r="G39" s="51" t="s">
        <v>37</v>
      </c>
      <c r="H39" s="16">
        <v>56</v>
      </c>
      <c r="I39" s="134" t="str">
        <f t="shared" si="50"/>
        <v>100025</v>
      </c>
      <c r="J39" s="34" t="str">
        <f t="shared" si="48"/>
        <v>Б-100025-13</v>
      </c>
      <c r="K39" s="92">
        <v>2</v>
      </c>
      <c r="L39" s="52">
        <v>2</v>
      </c>
      <c r="M39" s="16">
        <v>19</v>
      </c>
      <c r="N39" s="65" t="s">
        <v>63</v>
      </c>
      <c r="O39" s="52">
        <v>1</v>
      </c>
      <c r="P39" s="65">
        <v>18</v>
      </c>
      <c r="Q39" s="51" t="s">
        <v>39</v>
      </c>
      <c r="R39" s="51" t="s">
        <v>40</v>
      </c>
      <c r="S39" s="51" t="s">
        <v>41</v>
      </c>
      <c r="T39" s="16" t="str">
        <f t="shared" si="49"/>
        <v>1000251</v>
      </c>
      <c r="U39" s="16">
        <v>1</v>
      </c>
      <c r="V39" s="201" t="s">
        <v>145</v>
      </c>
      <c r="W39" s="16">
        <v>1000</v>
      </c>
      <c r="X39" s="40">
        <f t="shared" si="51"/>
        <v>180</v>
      </c>
      <c r="Y39" s="16">
        <v>0</v>
      </c>
      <c r="Z39" s="134" t="str">
        <f t="shared" si="52"/>
        <v>1025</v>
      </c>
      <c r="AA39" s="55" t="s">
        <v>42</v>
      </c>
      <c r="AB39" s="83">
        <v>3280</v>
      </c>
      <c r="AC39" s="82">
        <v>8000</v>
      </c>
      <c r="AD39" s="54">
        <v>800</v>
      </c>
      <c r="AE39" s="16"/>
      <c r="AF39" s="16"/>
      <c r="AG39" s="196" t="s">
        <v>150</v>
      </c>
      <c r="AH39" s="16">
        <v>0</v>
      </c>
      <c r="AI39" s="16" t="s">
        <v>43</v>
      </c>
      <c r="AJ39" s="16" t="s">
        <v>44</v>
      </c>
      <c r="AK39" s="74"/>
      <c r="AL39" s="77"/>
      <c r="AM39" s="77"/>
      <c r="AN39" s="77"/>
      <c r="AO39" s="19" t="str">
        <f t="shared" si="53"/>
        <v>100025</v>
      </c>
      <c r="AP39" s="19">
        <f t="shared" si="54"/>
        <v>91025</v>
      </c>
      <c r="AQ39" s="19">
        <f t="shared" si="55"/>
        <v>90025</v>
      </c>
      <c r="AR39" s="119"/>
      <c r="AT39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25, 100025, '100025/13', date'2014-03-01', date'2015-03-01', 56, 100025, 'Б-100025-13',date'2014-03-05',2,2, 19, 19, 'RUB', 1, 18, date'2014-03-06', date'2014-03-07', 1000251, 1, to_date('2015-01-07 23:59:59','YYYY-MM-DD HH24:MI:SS'), 1000, 180, 0, 1025, 0, 'c1', null, 100025, 91025, 90025);insert into xxxx_oebs_cash_payment_test (ID, INVOICE_ID, OEBS_PAYMENT, DOC_DATE, COMISS_DATE) values (s_xxxx_oebs_cash_payment_test.NEXTVAL, 100025, 800, to_date('2015-01-07 23:59:59','YYYY-MM-DD HH24:MI:SS'), date'2015-01-30' );</v>
      </c>
    </row>
    <row r="40" spans="1:46" s="26" customFormat="1" x14ac:dyDescent="0.25">
      <c r="A40" s="69"/>
      <c r="B40" s="32">
        <v>25</v>
      </c>
      <c r="C40" s="31">
        <v>0</v>
      </c>
      <c r="D40" s="35" t="str">
        <f t="shared" si="46"/>
        <v>100025</v>
      </c>
      <c r="E40" s="170" t="str">
        <f t="shared" si="47"/>
        <v>100025/13</v>
      </c>
      <c r="F40" s="18" t="s">
        <v>36</v>
      </c>
      <c r="G40" s="18" t="s">
        <v>37</v>
      </c>
      <c r="H40" s="17">
        <v>56</v>
      </c>
      <c r="I40" s="131" t="str">
        <f t="shared" si="50"/>
        <v>100025</v>
      </c>
      <c r="J40" s="36" t="str">
        <f t="shared" si="48"/>
        <v>Б-100025-13</v>
      </c>
      <c r="K40" s="92">
        <v>2</v>
      </c>
      <c r="L40" s="21">
        <v>2</v>
      </c>
      <c r="M40" s="17">
        <v>19</v>
      </c>
      <c r="N40" s="66" t="s">
        <v>59</v>
      </c>
      <c r="O40" s="67">
        <v>1</v>
      </c>
      <c r="P40" s="66">
        <v>20</v>
      </c>
      <c r="Q40" s="18" t="s">
        <v>39</v>
      </c>
      <c r="R40" s="18" t="s">
        <v>40</v>
      </c>
      <c r="S40" s="18" t="s">
        <v>41</v>
      </c>
      <c r="T40" s="17" t="str">
        <f t="shared" si="49"/>
        <v>1000251</v>
      </c>
      <c r="U40" s="17">
        <v>1</v>
      </c>
      <c r="V40" s="172" t="s">
        <v>145</v>
      </c>
      <c r="W40" s="17">
        <v>1000</v>
      </c>
      <c r="X40" s="17">
        <f t="shared" si="51"/>
        <v>200</v>
      </c>
      <c r="Y40" s="17">
        <v>0</v>
      </c>
      <c r="Z40" s="134" t="str">
        <f t="shared" si="52"/>
        <v>1025</v>
      </c>
      <c r="AA40" s="20" t="s">
        <v>42</v>
      </c>
      <c r="AB40" s="84">
        <v>3280</v>
      </c>
      <c r="AC40" s="80">
        <v>8000</v>
      </c>
      <c r="AD40" s="30">
        <v>800</v>
      </c>
      <c r="AE40" s="17"/>
      <c r="AF40" s="17"/>
      <c r="AG40" s="197" t="s">
        <v>150</v>
      </c>
      <c r="AH40" s="17">
        <v>0</v>
      </c>
      <c r="AI40" s="17" t="s">
        <v>43</v>
      </c>
      <c r="AJ40" s="17" t="s">
        <v>44</v>
      </c>
      <c r="AK40" s="75"/>
      <c r="AL40" s="78"/>
      <c r="AM40" s="78"/>
      <c r="AN40" s="78"/>
      <c r="AO40" s="91" t="str">
        <f t="shared" si="53"/>
        <v>100025</v>
      </c>
      <c r="AP40" s="19">
        <f t="shared" si="54"/>
        <v>91025</v>
      </c>
      <c r="AQ40" s="19">
        <f t="shared" si="55"/>
        <v>90025</v>
      </c>
      <c r="AR40" s="120"/>
      <c r="AT40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25, 100025, '100025/13', date'2014-03-01', date'2015-03-01', 56, 100025, 'Б-100025-13',date'2014-03-05',2,2, 19, 19, 'USD', 1, 20, date'2014-03-06', date'2014-03-07', 1000251, 1, to_date('2015-01-07 23:59:59','YYYY-MM-DD HH24:MI:SS'), 1000, 200, 0, 1025, 0, 'c1', null, 100025, 91025, 90025);insert into xxxx_oebs_cash_payment_test (ID, INVOICE_ID, OEBS_PAYMENT, DOC_DATE, COMISS_DATE) values (s_xxxx_oebs_cash_payment_test.NEXTVAL, 100025, 800, to_date('2015-01-07 23:59:59','YYYY-MM-DD HH24:MI:SS'), date'2015-01-30' );</v>
      </c>
    </row>
    <row r="41" spans="1:46" s="56" customFormat="1" x14ac:dyDescent="0.25">
      <c r="A41" s="70" t="s">
        <v>64</v>
      </c>
      <c r="B41" s="50">
        <v>26</v>
      </c>
      <c r="C41" s="31">
        <v>0</v>
      </c>
      <c r="D41" s="34" t="str">
        <f>"1000"&amp;B41</f>
        <v>100026</v>
      </c>
      <c r="E41" s="16" t="str">
        <f>"1000"&amp;B41&amp;"/13"</f>
        <v>100026/13</v>
      </c>
      <c r="F41" s="51" t="s">
        <v>36</v>
      </c>
      <c r="G41" s="51" t="s">
        <v>37</v>
      </c>
      <c r="H41" s="16">
        <v>56</v>
      </c>
      <c r="I41" s="134" t="str">
        <f t="shared" si="50"/>
        <v>100026</v>
      </c>
      <c r="J41" s="34" t="str">
        <f t="shared" si="48"/>
        <v>Б-100026-13</v>
      </c>
      <c r="K41" s="92">
        <v>2</v>
      </c>
      <c r="L41" s="52">
        <v>2</v>
      </c>
      <c r="M41" s="16">
        <v>19</v>
      </c>
      <c r="N41" s="16" t="s">
        <v>38</v>
      </c>
      <c r="O41" s="52">
        <v>1</v>
      </c>
      <c r="P41" s="16">
        <v>20</v>
      </c>
      <c r="Q41" s="51" t="s">
        <v>39</v>
      </c>
      <c r="R41" s="51" t="s">
        <v>40</v>
      </c>
      <c r="S41" s="51" t="s">
        <v>41</v>
      </c>
      <c r="T41" s="16" t="str">
        <f t="shared" si="49"/>
        <v>1000261</v>
      </c>
      <c r="U41" s="16">
        <v>1</v>
      </c>
      <c r="V41" s="201" t="s">
        <v>145</v>
      </c>
      <c r="W41" s="16">
        <v>1000</v>
      </c>
      <c r="X41" s="16">
        <f>P41*10</f>
        <v>200</v>
      </c>
      <c r="Y41" s="16">
        <v>0</v>
      </c>
      <c r="Z41" s="134" t="str">
        <f t="shared" si="52"/>
        <v>1026</v>
      </c>
      <c r="AA41" s="55" t="s">
        <v>42</v>
      </c>
      <c r="AB41" s="85">
        <v>3280</v>
      </c>
      <c r="AC41" s="79">
        <v>8000</v>
      </c>
      <c r="AD41" s="54">
        <v>2000</v>
      </c>
      <c r="AE41" s="16"/>
      <c r="AF41" s="16"/>
      <c r="AG41" s="198" t="s">
        <v>149</v>
      </c>
      <c r="AH41" s="16">
        <v>0</v>
      </c>
      <c r="AI41" s="16" t="s">
        <v>43</v>
      </c>
      <c r="AJ41" s="16" t="s">
        <v>44</v>
      </c>
      <c r="AK41" s="74"/>
      <c r="AL41" s="77"/>
      <c r="AM41" s="77"/>
      <c r="AN41" s="77"/>
      <c r="AO41" s="19" t="str">
        <f t="shared" si="53"/>
        <v>100026</v>
      </c>
      <c r="AP41" s="19">
        <f t="shared" si="54"/>
        <v>91026</v>
      </c>
      <c r="AQ41" s="19">
        <f t="shared" si="55"/>
        <v>90026</v>
      </c>
      <c r="AR41" s="119"/>
      <c r="AT41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26, 100026, '100026/13', date'2014-03-01', date'2015-03-01', 56, 100026, 'Б-100026-13',date'2014-03-05',2,2, 19, 19, 'RUR', 1, 20, date'2014-03-06', date'2014-03-07', 1000261, 1, to_date('2015-01-07 23:59:59','YYYY-MM-DD HH24:MI:SS'), 1000, 200, 0, 1026, 0, 'c1', null, 100026, 91026, 90026);insert into xxxx_oebs_cash_payment_test (ID, INVOICE_ID, OEBS_PAYMENT, DOC_DATE, COMISS_DATE) values (s_xxxx_oebs_cash_payment_test.NEXTVAL, 100026, 2000, to_date('2015-01-07 23:59:59','YYYY-MM-DD HH24:MI:SS'), date'2015-01-31' );</v>
      </c>
    </row>
    <row r="42" spans="1:46" s="26" customFormat="1" x14ac:dyDescent="0.25">
      <c r="A42" s="69"/>
      <c r="B42" s="32">
        <v>26</v>
      </c>
      <c r="C42" s="31">
        <v>0</v>
      </c>
      <c r="D42" s="36" t="str">
        <f>"1000"&amp;B42</f>
        <v>100026</v>
      </c>
      <c r="E42" s="17" t="str">
        <f>"1000"&amp;B42&amp;"/13"</f>
        <v>100026/13</v>
      </c>
      <c r="F42" s="18" t="s">
        <v>36</v>
      </c>
      <c r="G42" s="18" t="s">
        <v>37</v>
      </c>
      <c r="H42" s="17">
        <v>56</v>
      </c>
      <c r="I42" s="131" t="str">
        <f t="shared" si="50"/>
        <v>100026</v>
      </c>
      <c r="J42" s="36" t="str">
        <f t="shared" si="48"/>
        <v>Б-100026-13</v>
      </c>
      <c r="K42" s="92">
        <v>2</v>
      </c>
      <c r="L42" s="21">
        <v>2</v>
      </c>
      <c r="M42" s="17">
        <v>19</v>
      </c>
      <c r="N42" s="17" t="s">
        <v>38</v>
      </c>
      <c r="O42" s="21">
        <v>0</v>
      </c>
      <c r="P42" s="17">
        <v>0</v>
      </c>
      <c r="Q42" s="18" t="s">
        <v>39</v>
      </c>
      <c r="R42" s="18" t="s">
        <v>40</v>
      </c>
      <c r="S42" s="18" t="s">
        <v>41</v>
      </c>
      <c r="T42" s="17" t="str">
        <f t="shared" si="49"/>
        <v>1000261</v>
      </c>
      <c r="U42" s="17">
        <v>1</v>
      </c>
      <c r="V42" s="172" t="s">
        <v>145</v>
      </c>
      <c r="W42" s="17">
        <v>1000</v>
      </c>
      <c r="X42" s="17">
        <v>0</v>
      </c>
      <c r="Y42" s="17">
        <v>0</v>
      </c>
      <c r="Z42" s="134" t="str">
        <f t="shared" si="52"/>
        <v>1026</v>
      </c>
      <c r="AA42" s="20" t="s">
        <v>42</v>
      </c>
      <c r="AB42" s="84">
        <v>3280</v>
      </c>
      <c r="AC42" s="80">
        <v>8000</v>
      </c>
      <c r="AD42" s="30">
        <v>2000</v>
      </c>
      <c r="AE42" s="17"/>
      <c r="AF42" s="17"/>
      <c r="AG42" s="199" t="s">
        <v>149</v>
      </c>
      <c r="AH42" s="17">
        <v>0</v>
      </c>
      <c r="AI42" s="17" t="s">
        <v>43</v>
      </c>
      <c r="AJ42" s="17" t="s">
        <v>44</v>
      </c>
      <c r="AK42" s="75"/>
      <c r="AL42" s="78"/>
      <c r="AM42" s="78"/>
      <c r="AN42" s="78"/>
      <c r="AO42" s="19" t="str">
        <f t="shared" si="53"/>
        <v>100026</v>
      </c>
      <c r="AP42" s="19">
        <f t="shared" si="54"/>
        <v>91026</v>
      </c>
      <c r="AQ42" s="19">
        <f t="shared" si="55"/>
        <v>90026</v>
      </c>
      <c r="AR42" s="120"/>
      <c r="AT42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26, 100026, '100026/13', date'2014-03-01', date'2015-03-01', 56, 100026, 'Б-100026-13',date'2014-03-05',2,2, 19, 19, 'RUR', 0, 0, date'2014-03-06', date'2014-03-07', 1000261, 1, to_date('2015-01-07 23:59:59','YYYY-MM-DD HH24:MI:SS'), 1000, 0, 0, 1026, 0, 'c1', null, 100026, 91026, 90026);insert into xxxx_oebs_cash_payment_test (ID, INVOICE_ID, OEBS_PAYMENT, DOC_DATE, COMISS_DATE) values (s_xxxx_oebs_cash_payment_test.NEXTVAL, 100026, 2000, to_date('2015-01-07 23:59:59','YYYY-MM-DD HH24:MI:SS'), date'2015-01-31' );</v>
      </c>
    </row>
    <row r="43" spans="1:46" s="48" customFormat="1" ht="30" x14ac:dyDescent="0.25">
      <c r="A43" s="59" t="s">
        <v>65</v>
      </c>
      <c r="B43" s="38">
        <v>27</v>
      </c>
      <c r="C43" s="31">
        <v>0</v>
      </c>
      <c r="D43" s="43" t="str">
        <f>"1000"&amp;B43</f>
        <v>100027</v>
      </c>
      <c r="E43" s="40" t="str">
        <f>"1000"&amp;B43&amp;"/13"</f>
        <v>100027/13</v>
      </c>
      <c r="F43" s="41" t="s">
        <v>36</v>
      </c>
      <c r="G43" s="41" t="s">
        <v>37</v>
      </c>
      <c r="H43" s="40">
        <v>56</v>
      </c>
      <c r="I43" s="132" t="str">
        <f t="shared" si="50"/>
        <v>100027</v>
      </c>
      <c r="J43" s="43" t="str">
        <f t="shared" si="48"/>
        <v>Б-100027-13</v>
      </c>
      <c r="K43" s="92">
        <v>2</v>
      </c>
      <c r="L43" s="44">
        <v>2</v>
      </c>
      <c r="M43" s="40">
        <v>19</v>
      </c>
      <c r="N43" s="40" t="s">
        <v>38</v>
      </c>
      <c r="O43" s="44">
        <v>1</v>
      </c>
      <c r="P43" s="40">
        <v>20</v>
      </c>
      <c r="Q43" s="41" t="s">
        <v>39</v>
      </c>
      <c r="R43" s="41" t="s">
        <v>40</v>
      </c>
      <c r="S43" s="41" t="s">
        <v>41</v>
      </c>
      <c r="T43" s="40" t="str">
        <f t="shared" si="49"/>
        <v>1000271</v>
      </c>
      <c r="U43" s="40">
        <v>1</v>
      </c>
      <c r="V43" s="182" t="s">
        <v>145</v>
      </c>
      <c r="W43" s="40">
        <v>1000</v>
      </c>
      <c r="X43" s="40">
        <f>P43*10</f>
        <v>200</v>
      </c>
      <c r="Y43" s="40">
        <v>0</v>
      </c>
      <c r="Z43" s="134" t="str">
        <f t="shared" si="52"/>
        <v>1027</v>
      </c>
      <c r="AA43" s="47" t="s">
        <v>42</v>
      </c>
      <c r="AB43" s="7">
        <v>3280</v>
      </c>
      <c r="AC43" s="81">
        <v>8000</v>
      </c>
      <c r="AD43" s="46">
        <v>2000</v>
      </c>
      <c r="AE43" s="40"/>
      <c r="AF43" s="40"/>
      <c r="AG43" s="200" t="s">
        <v>152</v>
      </c>
      <c r="AH43" s="40">
        <v>0</v>
      </c>
      <c r="AI43" s="40" t="s">
        <v>43</v>
      </c>
      <c r="AJ43" s="40" t="s">
        <v>44</v>
      </c>
      <c r="AK43" s="73"/>
      <c r="AL43" s="76"/>
      <c r="AM43" s="76"/>
      <c r="AN43" s="76"/>
      <c r="AO43" s="19" t="str">
        <f t="shared" si="53"/>
        <v>100027</v>
      </c>
      <c r="AP43" s="19">
        <f t="shared" si="54"/>
        <v>91027</v>
      </c>
      <c r="AQ43" s="19">
        <f t="shared" si="55"/>
        <v>90027</v>
      </c>
      <c r="AR43" s="118"/>
      <c r="AT43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27, 100027, '100027/13', date'2014-03-01', date'2015-03-01', 56, 100027, 'Б-100027-13',date'2014-03-05',2,2, 19, 19, 'RUR', 1, 20, date'2014-03-06', date'2014-03-07', 1000271, 1, to_date('2015-01-07 23:59:59','YYYY-MM-DD HH24:MI:SS'), 1000, 200, 0, 1027, 0, 'c1', null, 100027, 91027, 90027);insert into xxxx_oebs_cash_payment_test (ID, INVOICE_ID, OEBS_PAYMENT, DOC_DATE, COMISS_DATE) values (s_xxxx_oebs_cash_payment_test.NEXTVAL, 100027, 2000, to_date('2015-01-07 23:59:59','YYYY-MM-DD HH24:MI:SS'), date'2015-01-07' );</v>
      </c>
    </row>
    <row r="44" spans="1:46" s="113" customFormat="1" x14ac:dyDescent="0.25">
      <c r="A44" s="99" t="s">
        <v>69</v>
      </c>
      <c r="B44" s="100">
        <v>28</v>
      </c>
      <c r="C44" s="31">
        <v>0</v>
      </c>
      <c r="D44" s="101" t="str">
        <f t="shared" ref="D44:D55" si="56">"1000"&amp;B44</f>
        <v>100028</v>
      </c>
      <c r="E44" s="102" t="str">
        <f t="shared" ref="E44:E55" si="57">"1000"&amp;B44&amp;"/13"</f>
        <v>100028/13</v>
      </c>
      <c r="F44" s="103" t="s">
        <v>36</v>
      </c>
      <c r="G44" s="103" t="s">
        <v>37</v>
      </c>
      <c r="H44" s="102">
        <v>56</v>
      </c>
      <c r="I44" s="135" t="str">
        <f t="shared" si="50"/>
        <v>100028</v>
      </c>
      <c r="J44" s="101" t="str">
        <f t="shared" si="48"/>
        <v>Б-100028-13</v>
      </c>
      <c r="K44" s="105">
        <v>2</v>
      </c>
      <c r="L44" s="106">
        <v>2</v>
      </c>
      <c r="M44" s="102">
        <v>19</v>
      </c>
      <c r="N44" s="102" t="s">
        <v>38</v>
      </c>
      <c r="O44" s="106">
        <v>1</v>
      </c>
      <c r="P44" s="107">
        <v>20</v>
      </c>
      <c r="Q44" s="103" t="s">
        <v>39</v>
      </c>
      <c r="R44" s="103" t="s">
        <v>40</v>
      </c>
      <c r="S44" s="103" t="s">
        <v>41</v>
      </c>
      <c r="T44" s="108" t="str">
        <f t="shared" si="49"/>
        <v>1000281</v>
      </c>
      <c r="U44" s="102">
        <v>1</v>
      </c>
      <c r="V44" s="207" t="s">
        <v>154</v>
      </c>
      <c r="W44" s="102">
        <v>1000</v>
      </c>
      <c r="X44" s="107">
        <f t="shared" ref="X44:X55" si="58">P44*10</f>
        <v>200</v>
      </c>
      <c r="Y44" s="102">
        <v>0</v>
      </c>
      <c r="Z44" s="135" t="str">
        <f t="shared" si="52"/>
        <v>1028</v>
      </c>
      <c r="AA44" s="109" t="s">
        <v>42</v>
      </c>
      <c r="AB44" s="110">
        <v>3280</v>
      </c>
      <c r="AC44" s="110">
        <v>8000</v>
      </c>
      <c r="AD44" s="104">
        <v>1200</v>
      </c>
      <c r="AE44" s="102"/>
      <c r="AF44" s="102"/>
      <c r="AG44" s="207" t="s">
        <v>155</v>
      </c>
      <c r="AH44" s="108">
        <v>0</v>
      </c>
      <c r="AI44" s="102" t="s">
        <v>43</v>
      </c>
      <c r="AJ44" s="102" t="s">
        <v>44</v>
      </c>
      <c r="AK44" s="111"/>
      <c r="AL44" s="102"/>
      <c r="AM44" s="112"/>
      <c r="AN44" s="112"/>
      <c r="AO44" s="114" t="s">
        <v>43</v>
      </c>
      <c r="AP44" s="108">
        <f t="shared" si="54"/>
        <v>91028</v>
      </c>
      <c r="AQ44" s="108">
        <f t="shared" si="55"/>
        <v>90028</v>
      </c>
      <c r="AR44" s="68" t="s">
        <v>71</v>
      </c>
      <c r="AT44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28, 100028, '100028/13', date'2014-03-01', date'2015-03-01', 56, 100028, 'Б-100028-13',date'2014-03-05',2,2, 19, 19, 'RUR', 1, 20, date'2014-03-06', date'2014-03-07', 1000281, 1, to_date('2014-12-07 23:59:59','YYYY-MM-DD HH24:MI:SS'), 1000, 200, 0, 1028, 0, 'c1', null, null, 91028, 90028);insert into xxxx_oebs_cash_payment_test (ID, INVOICE_ID, OEBS_PAYMENT, DOC_DATE, COMISS_DATE) values (s_xxxx_oebs_cash_payment_test.NEXTVAL, 100028, 1200, to_date('2014-12-07 23:59:59','YYYY-MM-DD HH24:MI:SS'), date'2014-12-31' );</v>
      </c>
    </row>
    <row r="45" spans="1:46" s="26" customFormat="1" x14ac:dyDescent="0.25">
      <c r="A45" s="98">
        <v>2015</v>
      </c>
      <c r="B45" s="32">
        <v>28</v>
      </c>
      <c r="C45" s="31">
        <v>0</v>
      </c>
      <c r="D45" s="36" t="str">
        <f t="shared" si="56"/>
        <v>100028</v>
      </c>
      <c r="E45" s="17" t="str">
        <f t="shared" si="57"/>
        <v>100028/13</v>
      </c>
      <c r="F45" s="18" t="s">
        <v>36</v>
      </c>
      <c r="G45" s="18" t="s">
        <v>37</v>
      </c>
      <c r="H45" s="17">
        <v>56</v>
      </c>
      <c r="I45" s="135" t="str">
        <f t="shared" si="50"/>
        <v>100028</v>
      </c>
      <c r="J45" s="36" t="str">
        <f t="shared" si="48"/>
        <v>Б-100028-13</v>
      </c>
      <c r="K45" s="92">
        <v>2</v>
      </c>
      <c r="L45" s="21">
        <v>2</v>
      </c>
      <c r="M45" s="17">
        <v>19</v>
      </c>
      <c r="N45" s="17" t="s">
        <v>38</v>
      </c>
      <c r="O45" s="21">
        <v>1</v>
      </c>
      <c r="P45" s="63">
        <v>20</v>
      </c>
      <c r="Q45" s="18" t="s">
        <v>39</v>
      </c>
      <c r="R45" s="18" t="s">
        <v>40</v>
      </c>
      <c r="S45" s="18" t="s">
        <v>41</v>
      </c>
      <c r="T45" s="19" t="str">
        <f t="shared" si="49"/>
        <v>1000281</v>
      </c>
      <c r="U45" s="17">
        <v>1</v>
      </c>
      <c r="V45" s="212" t="s">
        <v>154</v>
      </c>
      <c r="W45" s="17">
        <v>1000</v>
      </c>
      <c r="X45" s="63">
        <f t="shared" si="58"/>
        <v>200</v>
      </c>
      <c r="Y45" s="17">
        <v>0</v>
      </c>
      <c r="Z45" s="131" t="str">
        <f t="shared" si="52"/>
        <v>1028</v>
      </c>
      <c r="AA45" s="20" t="s">
        <v>42</v>
      </c>
      <c r="AB45" s="28">
        <v>3280</v>
      </c>
      <c r="AC45" s="28">
        <v>8000</v>
      </c>
      <c r="AD45" s="29">
        <v>1200</v>
      </c>
      <c r="AE45" s="17"/>
      <c r="AF45" s="17"/>
      <c r="AG45" s="212" t="s">
        <v>155</v>
      </c>
      <c r="AH45" s="19">
        <v>0</v>
      </c>
      <c r="AI45" s="17" t="s">
        <v>43</v>
      </c>
      <c r="AJ45" s="17" t="s">
        <v>44</v>
      </c>
      <c r="AK45" s="75"/>
      <c r="AL45" s="17"/>
      <c r="AM45" s="78"/>
      <c r="AN45" s="78"/>
      <c r="AO45" s="114" t="s">
        <v>43</v>
      </c>
      <c r="AP45" s="19">
        <f t="shared" si="54"/>
        <v>91028</v>
      </c>
      <c r="AQ45" s="19">
        <f t="shared" si="55"/>
        <v>90028</v>
      </c>
      <c r="AR45" s="70"/>
      <c r="AT45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28, 100028, '100028/13', date'2014-03-01', date'2015-03-01', 56, 100028, 'Б-100028-13',date'2014-03-05',2,2, 19, 19, 'RUR', 1, 20, date'2014-03-06', date'2014-03-07', 1000281, 1, to_date('2014-12-07 23:59:59','YYYY-MM-DD HH24:MI:SS'), 1000, 200, 0, 1028, 0, 'c1', null, null, 91028, 90028);insert into xxxx_oebs_cash_payment_test (ID, INVOICE_ID, OEBS_PAYMENT, DOC_DATE, COMISS_DATE) values (s_xxxx_oebs_cash_payment_test.NEXTVAL, 100028, 1200, to_date('2014-12-07 23:59:59','YYYY-MM-DD HH24:MI:SS'), date'2014-12-31' );</v>
      </c>
    </row>
    <row r="46" spans="1:46" s="113" customFormat="1" x14ac:dyDescent="0.25">
      <c r="A46" s="99" t="s">
        <v>69</v>
      </c>
      <c r="B46" s="100">
        <v>29</v>
      </c>
      <c r="C46" s="31">
        <v>0</v>
      </c>
      <c r="D46" s="101" t="str">
        <f t="shared" si="56"/>
        <v>100029</v>
      </c>
      <c r="E46" s="102" t="str">
        <f t="shared" si="57"/>
        <v>100029/13</v>
      </c>
      <c r="F46" s="103" t="s">
        <v>36</v>
      </c>
      <c r="G46" s="103" t="s">
        <v>37</v>
      </c>
      <c r="H46" s="102">
        <v>56</v>
      </c>
      <c r="I46" s="135" t="str">
        <f t="shared" si="50"/>
        <v>100029</v>
      </c>
      <c r="J46" s="101" t="str">
        <f t="shared" si="48"/>
        <v>Б-100029-13</v>
      </c>
      <c r="K46" s="105">
        <v>2</v>
      </c>
      <c r="L46" s="106">
        <v>2</v>
      </c>
      <c r="M46" s="102">
        <v>19</v>
      </c>
      <c r="N46" s="102" t="s">
        <v>38</v>
      </c>
      <c r="O46" s="106">
        <v>1</v>
      </c>
      <c r="P46" s="107">
        <v>20</v>
      </c>
      <c r="Q46" s="103" t="s">
        <v>39</v>
      </c>
      <c r="R46" s="103" t="s">
        <v>40</v>
      </c>
      <c r="S46" s="103" t="s">
        <v>41</v>
      </c>
      <c r="T46" s="108" t="str">
        <f t="shared" si="49"/>
        <v>1000291</v>
      </c>
      <c r="U46" s="102">
        <v>1</v>
      </c>
      <c r="V46" s="207" t="s">
        <v>154</v>
      </c>
      <c r="W46" s="102">
        <v>1000</v>
      </c>
      <c r="X46" s="107">
        <f t="shared" si="58"/>
        <v>200</v>
      </c>
      <c r="Y46" s="102">
        <v>0</v>
      </c>
      <c r="Z46" s="135" t="str">
        <f t="shared" si="52"/>
        <v>1029</v>
      </c>
      <c r="AA46" s="109" t="s">
        <v>42</v>
      </c>
      <c r="AB46" s="110">
        <v>3280</v>
      </c>
      <c r="AC46" s="110">
        <v>8000</v>
      </c>
      <c r="AD46" s="104">
        <v>1200</v>
      </c>
      <c r="AE46" s="102"/>
      <c r="AF46" s="102"/>
      <c r="AG46" s="207" t="s">
        <v>155</v>
      </c>
      <c r="AH46" s="108">
        <v>0</v>
      </c>
      <c r="AI46" s="102" t="s">
        <v>43</v>
      </c>
      <c r="AJ46" s="102" t="s">
        <v>44</v>
      </c>
      <c r="AK46" s="111"/>
      <c r="AL46" s="102"/>
      <c r="AM46" s="112"/>
      <c r="AN46" s="112"/>
      <c r="AO46" s="19" t="str">
        <f t="shared" ref="AO46:AO47" si="59">D46</f>
        <v>100029</v>
      </c>
      <c r="AP46" s="114">
        <f>AQ46</f>
        <v>90029</v>
      </c>
      <c r="AQ46" s="114">
        <f t="shared" si="55"/>
        <v>90029</v>
      </c>
      <c r="AR46" s="68" t="s">
        <v>72</v>
      </c>
      <c r="AT46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29, 100029, '100029/13', date'2014-03-01', date'2015-03-01', 56, 100029, 'Б-100029-13',date'2014-03-05',2,2, 19, 19, 'RUR', 1, 20, date'2014-03-06', date'2014-03-07', 1000291, 1, to_date('2014-12-07 23:59:59','YYYY-MM-DD HH24:MI:SS'), 1000, 200, 0, 1029, 0, 'c1', null, 100029, 90029, 90029);insert into xxxx_oebs_cash_payment_test (ID, INVOICE_ID, OEBS_PAYMENT, DOC_DATE, COMISS_DATE) values (s_xxxx_oebs_cash_payment_test.NEXTVAL, 100029, 1200, to_date('2014-12-07 23:59:59','YYYY-MM-DD HH24:MI:SS'), date'2014-12-31' );</v>
      </c>
    </row>
    <row r="47" spans="1:46" s="26" customFormat="1" x14ac:dyDescent="0.25">
      <c r="A47" s="98">
        <v>2015</v>
      </c>
      <c r="B47" s="32">
        <v>29</v>
      </c>
      <c r="C47" s="31">
        <v>0</v>
      </c>
      <c r="D47" s="36" t="str">
        <f t="shared" si="56"/>
        <v>100029</v>
      </c>
      <c r="E47" s="17" t="str">
        <f t="shared" si="57"/>
        <v>100029/13</v>
      </c>
      <c r="F47" s="18" t="s">
        <v>36</v>
      </c>
      <c r="G47" s="18" t="s">
        <v>37</v>
      </c>
      <c r="H47" s="17">
        <v>56</v>
      </c>
      <c r="I47" s="139" t="str">
        <f t="shared" si="50"/>
        <v>100029</v>
      </c>
      <c r="J47" s="36" t="str">
        <f t="shared" si="48"/>
        <v>Б-100029-13</v>
      </c>
      <c r="K47" s="92">
        <v>2</v>
      </c>
      <c r="L47" s="21">
        <v>2</v>
      </c>
      <c r="M47" s="17">
        <v>19</v>
      </c>
      <c r="N47" s="17" t="s">
        <v>38</v>
      </c>
      <c r="O47" s="21">
        <v>1</v>
      </c>
      <c r="P47" s="63">
        <v>20</v>
      </c>
      <c r="Q47" s="18" t="s">
        <v>39</v>
      </c>
      <c r="R47" s="18" t="s">
        <v>40</v>
      </c>
      <c r="S47" s="18" t="s">
        <v>41</v>
      </c>
      <c r="T47" s="19" t="str">
        <f t="shared" si="49"/>
        <v>1000291</v>
      </c>
      <c r="U47" s="17">
        <v>1</v>
      </c>
      <c r="V47" s="212" t="s">
        <v>154</v>
      </c>
      <c r="W47" s="17">
        <v>1000</v>
      </c>
      <c r="X47" s="63">
        <f t="shared" si="58"/>
        <v>200</v>
      </c>
      <c r="Y47" s="17">
        <v>0</v>
      </c>
      <c r="Z47" s="131" t="str">
        <f t="shared" si="52"/>
        <v>1029</v>
      </c>
      <c r="AA47" s="20" t="s">
        <v>42</v>
      </c>
      <c r="AB47" s="28">
        <v>3280</v>
      </c>
      <c r="AC47" s="28">
        <v>8000</v>
      </c>
      <c r="AD47" s="29">
        <v>1200</v>
      </c>
      <c r="AE47" s="17"/>
      <c r="AF47" s="17"/>
      <c r="AG47" s="212" t="s">
        <v>155</v>
      </c>
      <c r="AH47" s="19">
        <v>0</v>
      </c>
      <c r="AI47" s="17" t="s">
        <v>43</v>
      </c>
      <c r="AJ47" s="17" t="s">
        <v>44</v>
      </c>
      <c r="AK47" s="75"/>
      <c r="AL47" s="17"/>
      <c r="AM47" s="78"/>
      <c r="AN47" s="78"/>
      <c r="AO47" s="19" t="str">
        <f t="shared" si="59"/>
        <v>100029</v>
      </c>
      <c r="AP47" s="114">
        <f>AQ47</f>
        <v>90029</v>
      </c>
      <c r="AQ47" s="121">
        <f t="shared" si="55"/>
        <v>90029</v>
      </c>
      <c r="AR47" s="70"/>
      <c r="AT47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29, 100029, '100029/13', date'2014-03-01', date'2015-03-01', 56, 100029, 'Б-100029-13',date'2014-03-05',2,2, 19, 19, 'RUR', 1, 20, date'2014-03-06', date'2014-03-07', 1000291, 1, to_date('2014-12-07 23:59:59','YYYY-MM-DD HH24:MI:SS'), 1000, 200, 0, 1029, 0, 'c1', null, 100029, 90029, 90029);insert into xxxx_oebs_cash_payment_test (ID, INVOICE_ID, OEBS_PAYMENT, DOC_DATE, COMISS_DATE) values (s_xxxx_oebs_cash_payment_test.NEXTVAL, 100029, 1200, to_date('2014-12-07 23:59:59','YYYY-MM-DD HH24:MI:SS'), date'2014-12-31' );</v>
      </c>
    </row>
    <row r="48" spans="1:46" s="113" customFormat="1" x14ac:dyDescent="0.25">
      <c r="A48" s="99" t="s">
        <v>74</v>
      </c>
      <c r="B48" s="100">
        <v>30</v>
      </c>
      <c r="C48" s="31">
        <v>0</v>
      </c>
      <c r="D48" s="101" t="str">
        <f t="shared" si="56"/>
        <v>100030</v>
      </c>
      <c r="E48" s="102" t="str">
        <f t="shared" si="57"/>
        <v>100030/13</v>
      </c>
      <c r="F48" s="103" t="s">
        <v>36</v>
      </c>
      <c r="G48" s="103" t="s">
        <v>37</v>
      </c>
      <c r="H48" s="102">
        <v>56</v>
      </c>
      <c r="I48" s="135" t="str">
        <f t="shared" si="50"/>
        <v>100030</v>
      </c>
      <c r="J48" s="101" t="str">
        <f t="shared" si="48"/>
        <v>Б-100030-13</v>
      </c>
      <c r="K48" s="105">
        <v>2</v>
      </c>
      <c r="L48" s="106">
        <v>2</v>
      </c>
      <c r="M48" s="102">
        <v>19</v>
      </c>
      <c r="N48" s="102" t="s">
        <v>38</v>
      </c>
      <c r="O48" s="106">
        <v>1</v>
      </c>
      <c r="P48" s="107">
        <v>20</v>
      </c>
      <c r="Q48" s="103" t="s">
        <v>39</v>
      </c>
      <c r="R48" s="103" t="s">
        <v>40</v>
      </c>
      <c r="S48" s="103" t="s">
        <v>41</v>
      </c>
      <c r="T48" s="108" t="str">
        <f t="shared" si="49"/>
        <v>1000301</v>
      </c>
      <c r="U48" s="102">
        <v>1</v>
      </c>
      <c r="V48" s="206" t="s">
        <v>145</v>
      </c>
      <c r="W48" s="102">
        <v>1000</v>
      </c>
      <c r="X48" s="107">
        <f t="shared" si="58"/>
        <v>200</v>
      </c>
      <c r="Y48" s="102">
        <v>0</v>
      </c>
      <c r="Z48" s="135" t="str">
        <f t="shared" si="52"/>
        <v>1030</v>
      </c>
      <c r="AA48" s="109" t="s">
        <v>42</v>
      </c>
      <c r="AB48" s="110">
        <v>3280</v>
      </c>
      <c r="AC48" s="110">
        <v>8000</v>
      </c>
      <c r="AD48" s="104">
        <v>1200</v>
      </c>
      <c r="AE48" s="102"/>
      <c r="AF48" s="102"/>
      <c r="AG48" s="206" t="s">
        <v>149</v>
      </c>
      <c r="AH48" s="108">
        <v>0</v>
      </c>
      <c r="AI48" s="102" t="s">
        <v>43</v>
      </c>
      <c r="AJ48" s="102" t="s">
        <v>44</v>
      </c>
      <c r="AK48" s="111"/>
      <c r="AL48" s="102"/>
      <c r="AM48" s="112"/>
      <c r="AN48" s="112"/>
      <c r="AO48" s="114" t="s">
        <v>43</v>
      </c>
      <c r="AP48" s="108">
        <f t="shared" ref="AP48:AP49" si="60">AQ48+1000</f>
        <v>91030</v>
      </c>
      <c r="AQ48" s="108">
        <f t="shared" si="55"/>
        <v>90030</v>
      </c>
      <c r="AR48" s="68" t="s">
        <v>76</v>
      </c>
      <c r="AT48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30, 100030, '100030/13', date'2014-03-01', date'2015-03-01', 56, 100030, 'Б-100030-13',date'2014-03-05',2,2, 19, 19, 'RUR', 1, 20, date'2014-03-06', date'2014-03-07', 1000301, 1, to_date('2015-01-07 23:59:59','YYYY-MM-DD HH24:MI:SS'), 1000, 200, 0, 1030, 0, 'c1', null, null, 91030, 90030);insert into xxxx_oebs_cash_payment_test (ID, INVOICE_ID, OEBS_PAYMENT, DOC_DATE, COMISS_DATE) values (s_xxxx_oebs_cash_payment_test.NEXTVAL, 100030, 1200, to_date('2015-01-07 23:59:59','YYYY-MM-DD HH24:MI:SS'), date'2015-01-31' );</v>
      </c>
    </row>
    <row r="49" spans="1:46" s="26" customFormat="1" x14ac:dyDescent="0.25">
      <c r="A49" s="98" t="s">
        <v>75</v>
      </c>
      <c r="B49" s="32">
        <v>30</v>
      </c>
      <c r="C49" s="31">
        <v>0</v>
      </c>
      <c r="D49" s="36" t="str">
        <f t="shared" si="56"/>
        <v>100030</v>
      </c>
      <c r="E49" s="17" t="str">
        <f t="shared" si="57"/>
        <v>100030/13</v>
      </c>
      <c r="F49" s="18" t="s">
        <v>36</v>
      </c>
      <c r="G49" s="18" t="s">
        <v>37</v>
      </c>
      <c r="H49" s="17">
        <v>56</v>
      </c>
      <c r="I49" s="131" t="str">
        <f t="shared" si="50"/>
        <v>100030</v>
      </c>
      <c r="J49" s="36" t="str">
        <f t="shared" si="48"/>
        <v>Б-100030-13</v>
      </c>
      <c r="K49" s="92">
        <v>2</v>
      </c>
      <c r="L49" s="21">
        <v>2</v>
      </c>
      <c r="M49" s="17">
        <v>19</v>
      </c>
      <c r="N49" s="17" t="s">
        <v>38</v>
      </c>
      <c r="O49" s="21">
        <v>1</v>
      </c>
      <c r="P49" s="63">
        <v>20</v>
      </c>
      <c r="Q49" s="18" t="s">
        <v>39</v>
      </c>
      <c r="R49" s="18" t="s">
        <v>40</v>
      </c>
      <c r="S49" s="18" t="s">
        <v>41</v>
      </c>
      <c r="T49" s="19" t="str">
        <f t="shared" si="49"/>
        <v>1000301</v>
      </c>
      <c r="U49" s="17">
        <v>1</v>
      </c>
      <c r="V49" s="186" t="s">
        <v>145</v>
      </c>
      <c r="W49" s="17">
        <v>1000</v>
      </c>
      <c r="X49" s="63">
        <f t="shared" si="58"/>
        <v>200</v>
      </c>
      <c r="Y49" s="17">
        <v>0</v>
      </c>
      <c r="Z49" s="131" t="str">
        <f t="shared" si="52"/>
        <v>1030</v>
      </c>
      <c r="AA49" s="20" t="s">
        <v>42</v>
      </c>
      <c r="AB49" s="28">
        <v>3280</v>
      </c>
      <c r="AC49" s="28">
        <v>8000</v>
      </c>
      <c r="AD49" s="29">
        <v>1200</v>
      </c>
      <c r="AE49" s="17"/>
      <c r="AF49" s="17"/>
      <c r="AG49" s="177" t="s">
        <v>149</v>
      </c>
      <c r="AH49" s="19">
        <v>0</v>
      </c>
      <c r="AI49" s="17" t="s">
        <v>43</v>
      </c>
      <c r="AJ49" s="17" t="s">
        <v>44</v>
      </c>
      <c r="AK49" s="75"/>
      <c r="AL49" s="17"/>
      <c r="AM49" s="78"/>
      <c r="AN49" s="78"/>
      <c r="AO49" s="114" t="s">
        <v>43</v>
      </c>
      <c r="AP49" s="19">
        <f t="shared" si="60"/>
        <v>91030</v>
      </c>
      <c r="AQ49" s="19">
        <f t="shared" si="55"/>
        <v>90030</v>
      </c>
      <c r="AR49" s="70"/>
      <c r="AT49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30, 100030, '100030/13', date'2014-03-01', date'2015-03-01', 56, 100030, 'Б-100030-13',date'2014-03-05',2,2, 19, 19, 'RUR', 1, 20, date'2014-03-06', date'2014-03-07', 1000301, 1, to_date('2015-01-07 23:59:59','YYYY-MM-DD HH24:MI:SS'), 1000, 200, 0, 1030, 0, 'c1', null, null, 91030, 90030);insert into xxxx_oebs_cash_payment_test (ID, INVOICE_ID, OEBS_PAYMENT, DOC_DATE, COMISS_DATE) values (s_xxxx_oebs_cash_payment_test.NEXTVAL, 100030, 1200, to_date('2015-01-07 23:59:59','YYYY-MM-DD HH24:MI:SS'), date'2015-01-31' );</v>
      </c>
    </row>
    <row r="50" spans="1:46" s="113" customFormat="1" ht="15" customHeight="1" x14ac:dyDescent="0.25">
      <c r="A50" s="99" t="s">
        <v>74</v>
      </c>
      <c r="B50" s="100">
        <v>31</v>
      </c>
      <c r="C50" s="31">
        <v>0</v>
      </c>
      <c r="D50" s="101" t="str">
        <f t="shared" si="56"/>
        <v>100031</v>
      </c>
      <c r="E50" s="102" t="str">
        <f t="shared" si="57"/>
        <v>100031/13</v>
      </c>
      <c r="F50" s="103" t="s">
        <v>36</v>
      </c>
      <c r="G50" s="103" t="s">
        <v>37</v>
      </c>
      <c r="H50" s="102">
        <v>56</v>
      </c>
      <c r="I50" s="135" t="str">
        <f t="shared" si="50"/>
        <v>100031</v>
      </c>
      <c r="J50" s="101" t="str">
        <f t="shared" si="48"/>
        <v>Б-100031-13</v>
      </c>
      <c r="K50" s="105">
        <v>2</v>
      </c>
      <c r="L50" s="106">
        <v>2</v>
      </c>
      <c r="M50" s="102">
        <v>19</v>
      </c>
      <c r="N50" s="102" t="s">
        <v>38</v>
      </c>
      <c r="O50" s="106">
        <v>1</v>
      </c>
      <c r="P50" s="107">
        <v>20</v>
      </c>
      <c r="Q50" s="103" t="s">
        <v>39</v>
      </c>
      <c r="R50" s="103" t="s">
        <v>40</v>
      </c>
      <c r="S50" s="103" t="s">
        <v>41</v>
      </c>
      <c r="T50" s="108" t="str">
        <f t="shared" si="49"/>
        <v>1000311</v>
      </c>
      <c r="U50" s="102">
        <v>1</v>
      </c>
      <c r="V50" s="206" t="s">
        <v>145</v>
      </c>
      <c r="W50" s="102">
        <v>1000</v>
      </c>
      <c r="X50" s="107">
        <f t="shared" si="58"/>
        <v>200</v>
      </c>
      <c r="Y50" s="102">
        <v>0</v>
      </c>
      <c r="Z50" s="135" t="str">
        <f t="shared" si="52"/>
        <v>1031</v>
      </c>
      <c r="AA50" s="109" t="s">
        <v>42</v>
      </c>
      <c r="AB50" s="110">
        <v>3280</v>
      </c>
      <c r="AC50" s="110">
        <v>8000</v>
      </c>
      <c r="AD50" s="104">
        <v>1200</v>
      </c>
      <c r="AE50" s="102"/>
      <c r="AF50" s="102"/>
      <c r="AG50" s="206" t="s">
        <v>149</v>
      </c>
      <c r="AH50" s="108">
        <v>0</v>
      </c>
      <c r="AI50" s="102" t="s">
        <v>43</v>
      </c>
      <c r="AJ50" s="102" t="s">
        <v>44</v>
      </c>
      <c r="AK50" s="111"/>
      <c r="AL50" s="102"/>
      <c r="AM50" s="112"/>
      <c r="AN50" s="112"/>
      <c r="AO50" s="19" t="str">
        <f t="shared" ref="AO50:AO51" si="61">D50</f>
        <v>100031</v>
      </c>
      <c r="AP50" s="114">
        <f>AQ50</f>
        <v>90031</v>
      </c>
      <c r="AQ50" s="114">
        <f t="shared" si="55"/>
        <v>90031</v>
      </c>
      <c r="AR50" s="68" t="s">
        <v>76</v>
      </c>
      <c r="AT50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31, 100031, '100031/13', date'2014-03-01', date'2015-03-01', 56, 100031, 'Б-100031-13',date'2014-03-05',2,2, 19, 19, 'RUR', 1, 20, date'2014-03-06', date'2014-03-07', 1000311, 1, to_date('2015-01-07 23:59:59','YYYY-MM-DD HH24:MI:SS'), 1000, 200, 0, 1031, 0, 'c1', null, 100031, 90031, 90031);insert into xxxx_oebs_cash_payment_test (ID, INVOICE_ID, OEBS_PAYMENT, DOC_DATE, COMISS_DATE) values (s_xxxx_oebs_cash_payment_test.NEXTVAL, 100031, 1200, to_date('2015-01-07 23:59:59','YYYY-MM-DD HH24:MI:SS'), date'2015-01-31' );</v>
      </c>
    </row>
    <row r="51" spans="1:46" s="26" customFormat="1" x14ac:dyDescent="0.25">
      <c r="A51" s="98" t="s">
        <v>75</v>
      </c>
      <c r="B51" s="32">
        <v>31</v>
      </c>
      <c r="C51" s="31">
        <v>0</v>
      </c>
      <c r="D51" s="36" t="str">
        <f t="shared" si="56"/>
        <v>100031</v>
      </c>
      <c r="E51" s="17" t="str">
        <f t="shared" si="57"/>
        <v>100031/13</v>
      </c>
      <c r="F51" s="18" t="s">
        <v>36</v>
      </c>
      <c r="G51" s="18" t="s">
        <v>37</v>
      </c>
      <c r="H51" s="17">
        <v>56</v>
      </c>
      <c r="I51" s="139" t="str">
        <f t="shared" si="50"/>
        <v>100031</v>
      </c>
      <c r="J51" s="36" t="str">
        <f t="shared" si="48"/>
        <v>Б-100031-13</v>
      </c>
      <c r="K51" s="92">
        <v>2</v>
      </c>
      <c r="L51" s="21">
        <v>2</v>
      </c>
      <c r="M51" s="17">
        <v>19</v>
      </c>
      <c r="N51" s="17" t="s">
        <v>38</v>
      </c>
      <c r="O51" s="21">
        <v>1</v>
      </c>
      <c r="P51" s="63">
        <v>20</v>
      </c>
      <c r="Q51" s="18" t="s">
        <v>39</v>
      </c>
      <c r="R51" s="18" t="s">
        <v>40</v>
      </c>
      <c r="S51" s="18" t="s">
        <v>41</v>
      </c>
      <c r="T51" s="19" t="str">
        <f t="shared" si="49"/>
        <v>1000311</v>
      </c>
      <c r="U51" s="17">
        <v>1</v>
      </c>
      <c r="V51" s="177" t="s">
        <v>145</v>
      </c>
      <c r="W51" s="17">
        <v>1000</v>
      </c>
      <c r="X51" s="63">
        <f t="shared" si="58"/>
        <v>200</v>
      </c>
      <c r="Y51" s="17">
        <v>0</v>
      </c>
      <c r="Z51" s="131" t="str">
        <f t="shared" si="52"/>
        <v>1031</v>
      </c>
      <c r="AA51" s="20" t="s">
        <v>42</v>
      </c>
      <c r="AB51" s="28">
        <v>3280</v>
      </c>
      <c r="AC51" s="28">
        <v>8000</v>
      </c>
      <c r="AD51" s="29">
        <v>1200</v>
      </c>
      <c r="AE51" s="17"/>
      <c r="AF51" s="17"/>
      <c r="AG51" s="177" t="s">
        <v>149</v>
      </c>
      <c r="AH51" s="19">
        <v>0</v>
      </c>
      <c r="AI51" s="17" t="s">
        <v>43</v>
      </c>
      <c r="AJ51" s="17" t="s">
        <v>44</v>
      </c>
      <c r="AK51" s="75"/>
      <c r="AL51" s="17"/>
      <c r="AM51" s="78"/>
      <c r="AN51" s="78"/>
      <c r="AO51" s="19" t="str">
        <f t="shared" si="61"/>
        <v>100031</v>
      </c>
      <c r="AP51" s="114">
        <f>AQ51</f>
        <v>90031</v>
      </c>
      <c r="AQ51" s="121">
        <f t="shared" si="55"/>
        <v>90031</v>
      </c>
      <c r="AR51" s="70"/>
      <c r="AT51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31, 100031, '100031/13', date'2014-03-01', date'2015-03-01', 56, 100031, 'Б-100031-13',date'2014-03-05',2,2, 19, 19, 'RUR', 1, 20, date'2014-03-06', date'2014-03-07', 1000311, 1, to_date('2015-01-07 23:59:59','YYYY-MM-DD HH24:MI:SS'), 1000, 200, 0, 1031, 0, 'c1', null, 100031, 90031, 90031);insert into xxxx_oebs_cash_payment_test (ID, INVOICE_ID, OEBS_PAYMENT, DOC_DATE, COMISS_DATE) values (s_xxxx_oebs_cash_payment_test.NEXTVAL, 100031, 1200, to_date('2015-01-07 23:59:59','YYYY-MM-DD HH24:MI:SS'), date'2015-01-31' );</v>
      </c>
    </row>
    <row r="52" spans="1:46" s="113" customFormat="1" x14ac:dyDescent="0.25">
      <c r="A52" s="99" t="s">
        <v>80</v>
      </c>
      <c r="B52" s="100">
        <v>32</v>
      </c>
      <c r="C52" s="31">
        <v>0</v>
      </c>
      <c r="D52" s="101" t="str">
        <f t="shared" si="56"/>
        <v>100032</v>
      </c>
      <c r="E52" s="102" t="str">
        <f t="shared" si="57"/>
        <v>100032/13</v>
      </c>
      <c r="F52" s="103" t="s">
        <v>36</v>
      </c>
      <c r="G52" s="103" t="s">
        <v>37</v>
      </c>
      <c r="H52" s="102">
        <v>56</v>
      </c>
      <c r="I52" s="135" t="str">
        <f t="shared" si="50"/>
        <v>100032</v>
      </c>
      <c r="J52" s="101" t="str">
        <f t="shared" si="48"/>
        <v>Б-100032-13</v>
      </c>
      <c r="K52" s="105">
        <v>2</v>
      </c>
      <c r="L52" s="106">
        <v>2</v>
      </c>
      <c r="M52" s="102">
        <v>19</v>
      </c>
      <c r="N52" s="102" t="s">
        <v>38</v>
      </c>
      <c r="O52" s="106">
        <v>1</v>
      </c>
      <c r="P52" s="107">
        <v>20</v>
      </c>
      <c r="Q52" s="103" t="s">
        <v>39</v>
      </c>
      <c r="R52" s="103" t="s">
        <v>40</v>
      </c>
      <c r="S52" s="103" t="s">
        <v>41</v>
      </c>
      <c r="T52" s="108" t="str">
        <f t="shared" si="49"/>
        <v>1000321</v>
      </c>
      <c r="U52" s="102">
        <v>1</v>
      </c>
      <c r="V52" s="207" t="s">
        <v>154</v>
      </c>
      <c r="W52" s="102">
        <v>1000</v>
      </c>
      <c r="X52" s="107">
        <f t="shared" si="58"/>
        <v>200</v>
      </c>
      <c r="Y52" s="102">
        <v>0</v>
      </c>
      <c r="Z52" s="135" t="str">
        <f t="shared" si="52"/>
        <v>1032</v>
      </c>
      <c r="AA52" s="109" t="s">
        <v>42</v>
      </c>
      <c r="AB52" s="110">
        <v>3280</v>
      </c>
      <c r="AC52" s="110">
        <v>8000</v>
      </c>
      <c r="AD52" s="104">
        <v>1200</v>
      </c>
      <c r="AE52" s="102"/>
      <c r="AF52" s="102"/>
      <c r="AG52" s="207" t="s">
        <v>155</v>
      </c>
      <c r="AH52" s="108">
        <v>0</v>
      </c>
      <c r="AI52" s="102" t="s">
        <v>43</v>
      </c>
      <c r="AJ52" s="102" t="s">
        <v>44</v>
      </c>
      <c r="AK52" s="111"/>
      <c r="AL52" s="102"/>
      <c r="AM52" s="112"/>
      <c r="AN52" s="112"/>
      <c r="AO52" s="114" t="s">
        <v>43</v>
      </c>
      <c r="AP52" s="108">
        <f t="shared" ref="AP52:AP53" si="62">AQ52+1000</f>
        <v>91032</v>
      </c>
      <c r="AQ52" s="108">
        <f t="shared" si="55"/>
        <v>90032</v>
      </c>
      <c r="AR52" s="68" t="s">
        <v>79</v>
      </c>
      <c r="AT52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32, 100032, '100032/13', date'2014-03-01', date'2015-03-01', 56, 100032, 'Б-100032-13',date'2014-03-05',2,2, 19, 19, 'RUR', 1, 20, date'2014-03-06', date'2014-03-07', 1000321, 1, to_date('2014-12-07 23:59:59','YYYY-MM-DD HH24:MI:SS'), 1000, 200, 0, 1032, 0, 'c1', null, null, 91032, 90032);insert into xxxx_oebs_cash_payment_test (ID, INVOICE_ID, OEBS_PAYMENT, DOC_DATE, COMISS_DATE) values (s_xxxx_oebs_cash_payment_test.NEXTVAL, 100032, 1200, to_date('2014-12-07 23:59:59','YYYY-MM-DD HH24:MI:SS'), date'2014-12-31' );</v>
      </c>
    </row>
    <row r="53" spans="1:46" s="26" customFormat="1" x14ac:dyDescent="0.25">
      <c r="A53" s="98"/>
      <c r="B53" s="32">
        <v>32</v>
      </c>
      <c r="C53" s="31">
        <v>0</v>
      </c>
      <c r="D53" s="36" t="str">
        <f t="shared" si="56"/>
        <v>100032</v>
      </c>
      <c r="E53" s="17" t="str">
        <f t="shared" si="57"/>
        <v>100032/13</v>
      </c>
      <c r="F53" s="18" t="s">
        <v>36</v>
      </c>
      <c r="G53" s="18" t="s">
        <v>37</v>
      </c>
      <c r="H53" s="17">
        <v>56</v>
      </c>
      <c r="I53" s="131" t="str">
        <f t="shared" si="50"/>
        <v>100032</v>
      </c>
      <c r="J53" s="36" t="str">
        <f t="shared" si="48"/>
        <v>Б-100032-13</v>
      </c>
      <c r="K53" s="92">
        <v>2</v>
      </c>
      <c r="L53" s="21">
        <v>2</v>
      </c>
      <c r="M53" s="17">
        <v>19</v>
      </c>
      <c r="N53" s="17" t="s">
        <v>38</v>
      </c>
      <c r="O53" s="21">
        <v>1</v>
      </c>
      <c r="P53" s="63">
        <v>20</v>
      </c>
      <c r="Q53" s="18" t="s">
        <v>39</v>
      </c>
      <c r="R53" s="18" t="s">
        <v>40</v>
      </c>
      <c r="S53" s="18" t="s">
        <v>41</v>
      </c>
      <c r="T53" s="19" t="str">
        <f t="shared" si="49"/>
        <v>1000321</v>
      </c>
      <c r="U53" s="17">
        <v>1</v>
      </c>
      <c r="V53" s="177" t="s">
        <v>145</v>
      </c>
      <c r="W53" s="17">
        <v>1000</v>
      </c>
      <c r="X53" s="63">
        <f t="shared" si="58"/>
        <v>200</v>
      </c>
      <c r="Y53" s="17">
        <v>0</v>
      </c>
      <c r="Z53" s="131" t="str">
        <f t="shared" si="52"/>
        <v>1032</v>
      </c>
      <c r="AA53" s="20" t="s">
        <v>42</v>
      </c>
      <c r="AB53" s="28">
        <v>3280</v>
      </c>
      <c r="AC53" s="28">
        <v>8000</v>
      </c>
      <c r="AD53" s="29">
        <v>1200</v>
      </c>
      <c r="AE53" s="17"/>
      <c r="AF53" s="17"/>
      <c r="AG53" s="177" t="s">
        <v>149</v>
      </c>
      <c r="AH53" s="19">
        <v>0</v>
      </c>
      <c r="AI53" s="17" t="s">
        <v>43</v>
      </c>
      <c r="AJ53" s="17" t="s">
        <v>44</v>
      </c>
      <c r="AK53" s="75"/>
      <c r="AL53" s="17"/>
      <c r="AM53" s="78"/>
      <c r="AN53" s="78"/>
      <c r="AO53" s="114" t="s">
        <v>43</v>
      </c>
      <c r="AP53" s="19">
        <f t="shared" si="62"/>
        <v>91032</v>
      </c>
      <c r="AQ53" s="19">
        <f t="shared" si="55"/>
        <v>90032</v>
      </c>
      <c r="AR53" s="70"/>
      <c r="AT53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32, 100032, '100032/13', date'2014-03-01', date'2015-03-01', 56, 100032, 'Б-100032-13',date'2014-03-05',2,2, 19, 19, 'RUR', 1, 20, date'2014-03-06', date'2014-03-07', 1000321, 1, to_date('2015-01-07 23:59:59','YYYY-MM-DD HH24:MI:SS'), 1000, 200, 0, 1032, 0, 'c1', null, null, 91032, 90032);insert into xxxx_oebs_cash_payment_test (ID, INVOICE_ID, OEBS_PAYMENT, DOC_DATE, COMISS_DATE) values (s_xxxx_oebs_cash_payment_test.NEXTVAL, 100032, 1200, to_date('2015-01-07 23:59:59','YYYY-MM-DD HH24:MI:SS'), date'2015-01-31' );</v>
      </c>
    </row>
    <row r="54" spans="1:46" s="113" customFormat="1" ht="15" customHeight="1" x14ac:dyDescent="0.25">
      <c r="A54" s="99" t="s">
        <v>80</v>
      </c>
      <c r="B54" s="100">
        <v>33</v>
      </c>
      <c r="C54" s="31">
        <v>0</v>
      </c>
      <c r="D54" s="101" t="str">
        <f t="shared" si="56"/>
        <v>100033</v>
      </c>
      <c r="E54" s="102" t="str">
        <f t="shared" si="57"/>
        <v>100033/13</v>
      </c>
      <c r="F54" s="103" t="s">
        <v>36</v>
      </c>
      <c r="G54" s="103" t="s">
        <v>37</v>
      </c>
      <c r="H54" s="102">
        <v>56</v>
      </c>
      <c r="I54" s="135" t="str">
        <f t="shared" si="50"/>
        <v>100033</v>
      </c>
      <c r="J54" s="101" t="str">
        <f t="shared" si="48"/>
        <v>Б-100033-13</v>
      </c>
      <c r="K54" s="105">
        <v>2</v>
      </c>
      <c r="L54" s="106">
        <v>2</v>
      </c>
      <c r="M54" s="102">
        <v>19</v>
      </c>
      <c r="N54" s="102" t="s">
        <v>38</v>
      </c>
      <c r="O54" s="106">
        <v>1</v>
      </c>
      <c r="P54" s="107">
        <v>20</v>
      </c>
      <c r="Q54" s="103" t="s">
        <v>39</v>
      </c>
      <c r="R54" s="103" t="s">
        <v>40</v>
      </c>
      <c r="S54" s="103" t="s">
        <v>41</v>
      </c>
      <c r="T54" s="108" t="str">
        <f t="shared" si="49"/>
        <v>1000331</v>
      </c>
      <c r="U54" s="102">
        <v>1</v>
      </c>
      <c r="V54" s="207" t="s">
        <v>154</v>
      </c>
      <c r="W54" s="102">
        <v>1000</v>
      </c>
      <c r="X54" s="107">
        <f t="shared" si="58"/>
        <v>200</v>
      </c>
      <c r="Y54" s="102">
        <v>0</v>
      </c>
      <c r="Z54" s="135" t="str">
        <f t="shared" si="52"/>
        <v>1033</v>
      </c>
      <c r="AA54" s="109" t="s">
        <v>42</v>
      </c>
      <c r="AB54" s="110">
        <v>3280</v>
      </c>
      <c r="AC54" s="110">
        <v>8000</v>
      </c>
      <c r="AD54" s="104">
        <v>1200</v>
      </c>
      <c r="AE54" s="102"/>
      <c r="AF54" s="102"/>
      <c r="AG54" s="207" t="s">
        <v>155</v>
      </c>
      <c r="AH54" s="108">
        <v>0</v>
      </c>
      <c r="AI54" s="102" t="s">
        <v>43</v>
      </c>
      <c r="AJ54" s="102" t="s">
        <v>44</v>
      </c>
      <c r="AK54" s="111"/>
      <c r="AL54" s="102"/>
      <c r="AM54" s="112"/>
      <c r="AN54" s="112"/>
      <c r="AO54" s="19" t="str">
        <f t="shared" ref="AO54:AO55" si="63">D54</f>
        <v>100033</v>
      </c>
      <c r="AP54" s="114">
        <f>AQ54</f>
        <v>90033</v>
      </c>
      <c r="AQ54" s="114">
        <f t="shared" si="55"/>
        <v>90033</v>
      </c>
      <c r="AR54" s="68" t="s">
        <v>79</v>
      </c>
      <c r="AT54" s="26" t="str">
        <f t="shared" si="10"/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33, 100033, '100033/13', date'2014-03-01', date'2015-03-01', 56, 100033, 'Б-100033-13',date'2014-03-05',2,2, 19, 19, 'RUR', 1, 20, date'2014-03-06', date'2014-03-07', 1000331, 1, to_date('2014-12-07 23:59:59','YYYY-MM-DD HH24:MI:SS'), 1000, 200, 0, 1033, 0, 'c1', null, 100033, 90033, 90033);insert into xxxx_oebs_cash_payment_test (ID, INVOICE_ID, OEBS_PAYMENT, DOC_DATE, COMISS_DATE) values (s_xxxx_oebs_cash_payment_test.NEXTVAL, 100033, 1200, to_date('2014-12-07 23:59:59','YYYY-MM-DD HH24:MI:SS'), date'2014-12-31' );</v>
      </c>
    </row>
    <row r="55" spans="1:46" s="26" customFormat="1" x14ac:dyDescent="0.25">
      <c r="A55" s="98"/>
      <c r="B55" s="32">
        <v>33</v>
      </c>
      <c r="C55" s="31">
        <v>0</v>
      </c>
      <c r="D55" s="36" t="str">
        <f t="shared" si="56"/>
        <v>100033</v>
      </c>
      <c r="E55" s="17" t="str">
        <f t="shared" si="57"/>
        <v>100033/13</v>
      </c>
      <c r="F55" s="18" t="s">
        <v>36</v>
      </c>
      <c r="G55" s="18" t="s">
        <v>37</v>
      </c>
      <c r="H55" s="17">
        <v>56</v>
      </c>
      <c r="I55" s="139" t="str">
        <f t="shared" si="50"/>
        <v>100033</v>
      </c>
      <c r="J55" s="36" t="str">
        <f t="shared" si="48"/>
        <v>Б-100033-13</v>
      </c>
      <c r="K55" s="92">
        <v>2</v>
      </c>
      <c r="L55" s="21">
        <v>2</v>
      </c>
      <c r="M55" s="17">
        <v>19</v>
      </c>
      <c r="N55" s="17" t="s">
        <v>38</v>
      </c>
      <c r="O55" s="21">
        <v>1</v>
      </c>
      <c r="P55" s="63">
        <v>20</v>
      </c>
      <c r="Q55" s="18" t="s">
        <v>39</v>
      </c>
      <c r="R55" s="18" t="s">
        <v>40</v>
      </c>
      <c r="S55" s="18" t="s">
        <v>41</v>
      </c>
      <c r="T55" s="19" t="str">
        <f t="shared" si="49"/>
        <v>1000331</v>
      </c>
      <c r="U55" s="17">
        <v>1</v>
      </c>
      <c r="V55" s="177" t="s">
        <v>145</v>
      </c>
      <c r="W55" s="17">
        <v>1000</v>
      </c>
      <c r="X55" s="63">
        <f t="shared" si="58"/>
        <v>200</v>
      </c>
      <c r="Y55" s="17">
        <v>0</v>
      </c>
      <c r="Z55" s="131" t="str">
        <f t="shared" si="52"/>
        <v>1033</v>
      </c>
      <c r="AA55" s="20" t="s">
        <v>42</v>
      </c>
      <c r="AB55" s="28">
        <v>3280</v>
      </c>
      <c r="AC55" s="28">
        <v>8000</v>
      </c>
      <c r="AD55" s="29">
        <v>1200</v>
      </c>
      <c r="AE55" s="17"/>
      <c r="AF55" s="17"/>
      <c r="AG55" s="177" t="s">
        <v>149</v>
      </c>
      <c r="AH55" s="19">
        <v>0</v>
      </c>
      <c r="AI55" s="17" t="s">
        <v>43</v>
      </c>
      <c r="AJ55" s="17" t="s">
        <v>44</v>
      </c>
      <c r="AK55" s="75"/>
      <c r="AL55" s="17"/>
      <c r="AM55" s="78"/>
      <c r="AN55" s="78"/>
      <c r="AO55" s="19" t="str">
        <f t="shared" si="63"/>
        <v>100033</v>
      </c>
      <c r="AP55" s="114">
        <f>AQ55</f>
        <v>90033</v>
      </c>
      <c r="AQ55" s="121">
        <f t="shared" si="55"/>
        <v>90033</v>
      </c>
      <c r="AR55" s="70"/>
      <c r="AT55" s="26" t="str">
        <f>IF(C55=0,"insert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"&amp;B55&amp;", "&amp;D55&amp;", '"&amp;E55&amp;"', date'"&amp;F55&amp;"', date'"&amp;G55&amp;"', "&amp;H55&amp;", "&amp;I55&amp;", '"&amp;J55&amp;"',date'"&amp;Q55&amp;"',"&amp;K55&amp;","&amp;L55&amp;", "&amp;M55&amp;", "&amp;M55&amp;", '"&amp;N55&amp;"', "&amp;O55&amp;", "&amp;P55&amp;", date'"&amp;R55&amp;"', date'"&amp;S55&amp;"', "&amp;T55&amp;", "&amp;U55&amp;", to_date('"&amp;V55&amp;"','YYYY-MM-DD HH24:MI:SS'), "&amp;W55&amp;", "&amp;X55&amp;", "&amp;Y55&amp;", "&amp;Z55&amp;", "&amp;AH55&amp;", '"&amp;AJ55&amp;"', "&amp;AI55&amp;", "&amp;AO55&amp;", "&amp;AP55&amp;", "&amp;AQ55&amp;");"&amp;
IF(LEN(AD55)&gt;0,"insert into xxxx_oebs_cash_payment_test (ID, INVOICE_ID, OEBS_PAYMENT, DOC_DATE, COMISS_DATE) values (s_xxxx_oebs_cash_payment_test.NEXTVAL, "&amp;I55&amp;", "&amp;AD55&amp;", to_date('"&amp;V55&amp;"','YYYY-MM-DD HH24:MI:SS'), "&amp;AG55&amp;" );","")&amp;
IF(LEN(AE55)&gt;0,"insert into xxxx_oebs_cash_payment_test (ID, INVOICE_ID, OEBS_PAYMENT, DOC_DATE, COMISS_DATE) values (s_xxxx_oebs_cash_payment_test.NEXTVAL, "&amp;I55&amp;", "&amp;AE55&amp;", to_date('"&amp;V55&amp;"','YYYY-MM-DD HH24:MI:SS'), "&amp;AG55&amp;" );","")&amp;
IF(LEN(AF55)&gt;0,"insert into xxxx_oebs_cash_payment_test (ID, INVOICE_ID, OEBS_PAYMENT, DOC_DATE, COMISS_DATE) values (s_xxxx_oebs_cash_payment_test.NEXTVAL, "&amp;I55&amp;", "&amp;AF55&amp;", to_date('"&amp;V55&amp;"','YYYY-MM-DD HH24:MI:SS'), "&amp;AG55&amp;" );","")&amp;
IF(LEN(AK55)&gt;0,"insert into xxxx_contract_signed_attr (ID, CONTRACT_ID, CODE, KEY_NUM) values (s_xxxx_contract_signed_attr.NEXTVAL, "&amp;D55&amp;", 'SUPERCOMMISSION_BONUS' , "&amp;AK55&amp;" );","")&amp;
IF(LEN(AL55)&gt;0,"insert into xxxx_loyal_clients_contr_attr (ID, CONTRACT_ID, CLIENT_ID, LC_TURNOVER, COLLATERAL_FIRST_DT, COLLATERAL_END_DT) values (s_xxxx_loyal_clients_contr_atr.NEXTVAL, "&amp;D55&amp;", "&amp;Z55&amp;", "&amp;AL55&amp;", "&amp;AM55&amp;", "&amp;AN55&amp;" );",""),"insert into XXXX_COMMISSION_PART (ID,CONTRACT_ID,FROM_DT,TILL_DT,NDS,CURRENCY,REWARD_TYPE,DISCOUNT_TYPE,REWARD_TO_CHARGE,DELKREDERE_TO_CHARGE,REWARD_TO_PAY,DELKREDERE_TO_PAY) values "&amp;"(s_xxxx_commission_part.NEXTVAL, "&amp;D55&amp;", "&amp;F55&amp;" , "&amp;G55&amp;", "&amp;H55&amp;", '"&amp;I55&amp;"', "&amp;J55&amp;", "&amp;K55&amp;", "&amp;M55&amp;", "&amp;N55&amp;", "&amp;R55&amp;","&amp;S55&amp;");")</f>
        <v>insert into xxxx_new_comm_contract_basic (ID,TEST_CASE_ID,CONTRACT_ID,CONTRACT_EID,CONTRACT_FROM_DT,CONTRACT_TILL_DT,CONTRACT_COMMISSION_TYPE,INVOICE_ID,INVOICE_EID,INVOICE_DT,PAYMENT_TYPE,COMMISSION_PAYBACK_TYPE,COMMISSION_TYPE,DISCOUNT_TYPE,CURRENCY,NDS,NDS_PCT,INVOICE_FIRST_PAYMENT,INVOICE_FIRST_ACT,ACT_ID,HIDDEN,ACT_DT,AMOUNT,AMOUNT_NDS,AMOUNT_NSP,CLIENT_ID,LOYAL_CLIENT,cfo,IS_LOYAL,ENDBUYER_ID,ENDBUYER_INN,AGENCY_INN) values (s_xxxx_new_comm_contract_basic.NEXTVAL, 33, 100033, '100033/13', date'2014-03-01', date'2015-03-01', 56, 100033, 'Б-100033-13',date'2014-03-05',2,2, 19, 19, 'RUR', 1, 20, date'2014-03-06', date'2014-03-07', 1000331, 1, to_date('2015-01-07 23:59:59','YYYY-MM-DD HH24:MI:SS'), 1000, 200, 0, 1033, 0, 'c1', null, 100033, 90033, 90033);insert into xxxx_oebs_cash_payment_test (ID, INVOICE_ID, OEBS_PAYMENT, DOC_DATE, COMISS_DATE) values (s_xxxx_oebs_cash_payment_test.NEXTVAL, 100033, 1200, to_date('2015-01-07 23:59:59','YYYY-MM-DD HH24:MI:SS'), date'2015-01-31' );</v>
      </c>
    </row>
    <row r="56" spans="1:46" x14ac:dyDescent="0.25">
      <c r="V56" s="49"/>
      <c r="AT56" s="26"/>
    </row>
    <row r="57" spans="1:46" x14ac:dyDescent="0.25">
      <c r="C57" s="57">
        <v>1</v>
      </c>
      <c r="D57" s="163">
        <v>10001</v>
      </c>
      <c r="E57" s="163" t="s">
        <v>48</v>
      </c>
      <c r="F57" s="183" t="s">
        <v>165</v>
      </c>
      <c r="G57" s="183" t="s">
        <v>162</v>
      </c>
      <c r="H57" s="163">
        <v>1</v>
      </c>
      <c r="I57" s="163" t="s">
        <v>38</v>
      </c>
      <c r="J57" s="163">
        <v>1</v>
      </c>
      <c r="K57" s="163">
        <v>19</v>
      </c>
      <c r="L57" s="163">
        <v>820</v>
      </c>
      <c r="M57" s="163">
        <v>65.599999999999994</v>
      </c>
      <c r="N57" s="163">
        <v>16.399999999999999</v>
      </c>
      <c r="O57" s="163"/>
      <c r="P57" s="163">
        <v>1000</v>
      </c>
      <c r="Q57" s="163">
        <v>820</v>
      </c>
      <c r="R57" s="163">
        <v>65.599999999999994</v>
      </c>
      <c r="S57" s="163">
        <v>16.399999999999999</v>
      </c>
      <c r="T57" s="163"/>
      <c r="V57" s="9"/>
      <c r="AT57" s="26" t="str">
        <f>IF(C57=0,"insert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"&amp;B57&amp;", "&amp;D57&amp;", '"&amp;E57&amp;"', date'"&amp;F57&amp;"', date'"&amp;G57&amp;"', "&amp;H57&amp;", "&amp;I57&amp;", '"&amp;J57&amp;"',date'"&amp;Q57&amp;"',"&amp;K57&amp;","&amp;L57&amp;", "&amp;M57&amp;", "&amp;M57&amp;", '"&amp;N57&amp;"', "&amp;O57&amp;", "&amp;P57&amp;", date'"&amp;R57&amp;"', date'"&amp;S57&amp;"', "&amp;T57&amp;", "&amp;U57&amp;", to_date('"&amp;V57&amp;"','YYYY-MM-DD HH24:MI:SS'), "&amp;W57&amp;", "&amp;X57&amp;", "&amp;Y57&amp;", "&amp;Z57&amp;", "&amp;AH57&amp;", '"&amp;AJ57&amp;"', "&amp;AI57&amp;", "&amp;AO57&amp;", "&amp;AP57&amp;", "&amp;AQ57&amp;");"&amp;
IF(LEN(AD57)&gt;0,"insert into xxxx_oebs_cash_payment_test (ID, INVOICE_ID, OEBS_PAYMENT, DOC_DATE, COMISS_DATE) values (s_xxxx_oebs_cash_payment_test.NEXTVAL, "&amp;I57&amp;", "&amp;AD57&amp;", to_date('"&amp;V57&amp;"','YYYY-MM-DD HH24:MI:SS'), "&amp;AG57&amp;" );","")&amp;
IF(LEN(AE57)&gt;0,"insert into xxxx_oebs_cash_payment_test (ID, INVOICE_ID, OEBS_PAYMENT, DOC_DATE, COMISS_DATE) values (s_xxxx_oebs_cash_payment_test.NEXTVAL, "&amp;I57&amp;", "&amp;AE57&amp;", to_date('"&amp;V57&amp;"','YYYY-MM-DD HH24:MI:SS'), "&amp;AG57&amp;" );","")&amp;
IF(LEN(AF57)&gt;0,"insert into xxxx_oebs_cash_payment_test (ID, INVOICE_ID, OEBS_PAYMENT, DOC_DATE, COMISS_DATE) values (s_xxxx_oebs_cash_payment_test.NEXTVAL, "&amp;I57&amp;", "&amp;AF57&amp;", to_date('"&amp;V57&amp;"','YYYY-MM-DD HH24:MI:SS'), "&amp;AG57&amp;" );","")&amp;
IF(LEN(AK57)&gt;0,"insert into xxxx_contract_signed_attr (ID, CONTRACT_ID, CODE, KEY_NUM) values (s_xxxx_contract_signed_attr.NEXTVAL, "&amp;D57&amp;", 'SUPERCOMMISSION_BONUS' , "&amp;AK57&amp;" );","")&amp;
IF(LEN(AL57)&gt;0,"insert into xxxx_loyal_clients_contr_attr (ID, CONTRACT_ID, CLIENT_ID, LC_TURNOVER, COLLATERAL_FIRST_DT, COLLATERAL_END_DT) values (s_xxxx_loyal_clients_contr_atr.NEXTVAL, "&amp;D57&amp;", "&amp;Z57&amp;", "&amp;AL57&amp;", "&amp;AM57&amp;", "&amp;AN57&amp;" );",""),"insert into XXXX_COMMISSION_PART (ID,CONTRACT_ID,FROM_DT,TILL_DT,NDS,CURRENCY,REWARD_TYPE,DISCOUNT_TYPE,REWARD_TO_CHARGE,DELKREDERE_TO_CHARGE,REWARD_TO_PAY,DELKREDERE_TO_PAY) values "&amp;"(s_xxxx_commission_part.NEXTVAL, "&amp;D57&amp;","&amp;F57&amp;" , "&amp;G57&amp;", "&amp;H57&amp;", '"&amp;I57&amp;"', "&amp;J57&amp;", "&amp;K57&amp;", "&amp;M57&amp;", "&amp;N57&amp;", "&amp;R57&amp;","&amp;S57&amp;");")</f>
        <v>insert into XXXX_COMMISSION_PART (ID,CONTRACT_ID,FROM_DT,TILL_DT,NDS,CURRENCY,REWARD_TYPE,DISCOUNT_TYPE,REWARD_TO_CHARGE,DELKREDERE_TO_CHARGE,REWARD_TO_PAY,DELKREDERE_TO_PAY) values (s_xxxx_commission_part.NEXTVAL, 10001,'01.01.2015 0:00:00' , '31.01.2015 23:59:59', 1, 'RUR', 1, 19, 65.6, 16.4, 65.6,16.4);</v>
      </c>
    </row>
    <row r="58" spans="1:46" x14ac:dyDescent="0.25">
      <c r="C58" s="57">
        <v>1</v>
      </c>
      <c r="D58" s="163">
        <v>10002</v>
      </c>
      <c r="E58" s="163" t="s">
        <v>49</v>
      </c>
      <c r="F58" s="183" t="s">
        <v>165</v>
      </c>
      <c r="G58" s="183" t="s">
        <v>162</v>
      </c>
      <c r="H58" s="163">
        <v>1</v>
      </c>
      <c r="I58" s="163" t="s">
        <v>38</v>
      </c>
      <c r="J58" s="163">
        <v>1</v>
      </c>
      <c r="K58" s="163">
        <v>19</v>
      </c>
      <c r="L58" s="163">
        <v>820</v>
      </c>
      <c r="M58" s="163">
        <v>65.599999999999994</v>
      </c>
      <c r="N58" s="163">
        <v>16.399999999999999</v>
      </c>
      <c r="O58" s="163"/>
      <c r="P58" s="163">
        <v>2000</v>
      </c>
      <c r="Q58" s="163">
        <v>1694.9152542372799</v>
      </c>
      <c r="R58" s="163">
        <v>135.593220338983</v>
      </c>
      <c r="S58" s="163">
        <v>33.898305084745701</v>
      </c>
      <c r="T58" s="163"/>
      <c r="V58" s="9"/>
      <c r="AT58" s="179" t="str">
        <f>IF(C58=0,"insert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"&amp;B58&amp;", "&amp;D58&amp;", '"&amp;E58&amp;"', date'"&amp;F58&amp;"', date'"&amp;G58&amp;"', "&amp;H58&amp;", "&amp;I58&amp;", '"&amp;J58&amp;"',date'"&amp;Q58&amp;"',"&amp;K58&amp;","&amp;L58&amp;", "&amp;M58&amp;", "&amp;M58&amp;", '"&amp;N58&amp;"', "&amp;O58&amp;", "&amp;P58&amp;", date'"&amp;R58&amp;"', date'"&amp;S58&amp;"', "&amp;T58&amp;", "&amp;U58&amp;", to_date('"&amp;V58&amp;"','YYYY-MM-DD HH24:MI:SS'), "&amp;W58&amp;", "&amp;X58&amp;", "&amp;Y58&amp;", "&amp;Z58&amp;", "&amp;AH58&amp;", '"&amp;AJ58&amp;"', "&amp;AI58&amp;", "&amp;AO58&amp;", "&amp;AP58&amp;", "&amp;AQ58&amp;");"&amp;
IF(LEN(AD58)&gt;0,"insert into xxxx_oebs_cash_payment_test (ID, INVOICE_ID, OEBS_PAYMENT, DOC_DATE, COMISS_DATE) values (s_xxxx_oebs_cash_payment_test.NEXTVAL, "&amp;I58&amp;", "&amp;AD58&amp;", to_date('"&amp;V58&amp;"','YYYY-MM-DD HH24:MI:SS'), "&amp;AG58&amp;" );","")&amp;
IF(LEN(AE58)&gt;0,"insert into xxxx_oebs_cash_payment_test (ID, INVOICE_ID, OEBS_PAYMENT, DOC_DATE, COMISS_DATE) values (s_xxxx_oebs_cash_payment_test.NEXTVAL, "&amp;I58&amp;", "&amp;AE58&amp;", to_date('"&amp;V58&amp;"','YYYY-MM-DD HH24:MI:SS'), "&amp;AG58&amp;" );","")&amp;
IF(LEN(AF58)&gt;0,"insert into xxxx_oebs_cash_payment_test (ID, INVOICE_ID, OEBS_PAYMENT, DOC_DATE, COMISS_DATE) values (s_xxxx_oebs_cash_payment_test.NEXTVAL, "&amp;I58&amp;", "&amp;AF58&amp;", to_date('"&amp;V58&amp;"','YYYY-MM-DD HH24:MI:SS'), "&amp;AG58&amp;" );","")&amp;
IF(LEN(AK58)&gt;0,"insert into xxxx_contract_signed_attr (ID, CONTRACT_ID, CODE, KEY_NUM) values (s_xxxx_contract_signed_attr.NEXTVAL, "&amp;D58&amp;", 'SUPERCOMMISSION_BONUS' , "&amp;AK58&amp;" );","")&amp;
IF(LEN(AL58)&gt;0,"insert into xxxx_loyal_clients_contr_attr (ID, CONTRACT_ID, CLIENT_ID, LC_TURNOVER, COLLATERAL_FIRST_DT, COLLATERAL_END_DT) values (s_xxxx_loyal_clients_contr_atr.NEXTVAL, "&amp;D58&amp;", "&amp;Z58&amp;", "&amp;AL58&amp;", "&amp;AM58&amp;", "&amp;AN58&amp;" );",""),"insert into XXXX_COMMISSION_PART (ID,CONTRACT_ID,FROM_DT,TILL_DT,NDS,CURRENCY,REWARD_TYPE,DISCOUNT_TYPE,REWARD_TO_CHARGE,DELKREDERE_TO_CHARGE,REWARD_TO_PAY,DELKREDERE_TO_PAY) values "&amp;"(s_xxxx_commission_part.NEXTVAL, "&amp;D58&amp;","&amp;F58&amp;" , "&amp;G58&amp;", "&amp;H58&amp;", '"&amp;I58&amp;"', "&amp;J58&amp;", "&amp;K58&amp;", "&amp;M58&amp;", "&amp;N58&amp;", "&amp;R58&amp;","&amp;S58&amp;");")</f>
        <v>insert into XXXX_COMMISSION_PART (ID,CONTRACT_ID,FROM_DT,TILL_DT,NDS,CURRENCY,REWARD_TYPE,DISCOUNT_TYPE,REWARD_TO_CHARGE,DELKREDERE_TO_CHARGE,REWARD_TO_PAY,DELKREDERE_TO_PAY) values (s_xxxx_commission_part.NEXTVAL, 10002,'01.01.2015 0:00:00' , '31.01.2015 23:59:59', 1, 'RUR', 1, 19, 65.6, 16.4, 135.593220338983,33.8983050847457);</v>
      </c>
    </row>
    <row r="59" spans="1:46" x14ac:dyDescent="0.25">
      <c r="C59" s="57">
        <v>1</v>
      </c>
      <c r="D59" s="163">
        <v>10003</v>
      </c>
      <c r="E59" s="163" t="s">
        <v>50</v>
      </c>
      <c r="F59" s="183" t="s">
        <v>165</v>
      </c>
      <c r="G59" s="183" t="s">
        <v>162</v>
      </c>
      <c r="H59" s="163">
        <v>1</v>
      </c>
      <c r="I59" s="163" t="s">
        <v>38</v>
      </c>
      <c r="J59" s="163">
        <v>1</v>
      </c>
      <c r="K59" s="163">
        <v>19</v>
      </c>
      <c r="L59" s="163">
        <v>1640</v>
      </c>
      <c r="M59" s="163">
        <v>131.19999999999999</v>
      </c>
      <c r="N59" s="163">
        <v>32.799999999999997</v>
      </c>
      <c r="O59" s="163"/>
      <c r="P59" s="163">
        <v>4000</v>
      </c>
      <c r="Q59" s="163">
        <v>3389.8305084745698</v>
      </c>
      <c r="R59" s="163">
        <v>271.186440677966</v>
      </c>
      <c r="S59" s="163">
        <v>67.796610169491501</v>
      </c>
      <c r="T59" s="163"/>
      <c r="AT59" s="179" t="str">
        <f t="shared" ref="AT58:AT94" si="64">IF(C59=0,"insert into xxxx_new_comm_contract_basic (ID,TEST_CASE_ID,CONTRACT_ID,CONTRACT_EID,CONTRACT_FROM_DT,CONTRACT_TILL_DT,CONTRACT_COMMISSION_TYPE,INVOICE_ID"&amp;",INVOICE_EID,INVOICE_DT,PAYMENT_TYPE,COMMISSION_PAYBACK_TYPE,COMMISSION_TYPE,DISCOUNT_TYPE,CURRENCY,NDS,"&amp;"NDS_PCT,INVOICE_FIRST_PAYMENT,INVOICE_FIRST_ACT,ACT_ID,HIDDEN,ACT_DT,AMOUNT,AMOUNT_NDS,AMOUNT_NSP,CLIENT_ID,LOYAL_CLIENT,cfo,IS_LOYAL,ENDBUYER_ID,ENDBUYER_INN,AGENCY_INN) values ("&amp;
"s_xxxx_new_comm_contract_basic.NEXTVAL, "&amp;B59&amp;", "&amp;D59&amp;", '"&amp;E59&amp;"', date'"&amp;F59&amp;"', date'"&amp;G59&amp;"', "&amp;H59&amp;", "&amp;I59&amp;", '"&amp;J59&amp;"',date'"&amp;Q59&amp;"',"&amp;K59&amp;","&amp;L59&amp;", "&amp;M59&amp;", "&amp;M59&amp;", '"&amp;N59&amp;"', "&amp;O59&amp;", "&amp;P59&amp;", date'"&amp;R59&amp;"', date'"&amp;S59&amp;"', "&amp;T59&amp;", "&amp;U59&amp;", to_date('"&amp;V59&amp;"','YYYY-MM-DD HH24:MI:SS'), "&amp;W59&amp;", "&amp;X59&amp;", "&amp;Y59&amp;", "&amp;Z59&amp;", "&amp;AH59&amp;", '"&amp;AJ59&amp;"', "&amp;AI59&amp;", "&amp;AO59&amp;", "&amp;AP59&amp;", "&amp;AQ59&amp;");"&amp;
IF(LEN(AD59)&gt;0,"insert into xxxx_oebs_cash_payment_test (ID, INVOICE_ID, OEBS_PAYMENT, DOC_DATE, COMISS_DATE) values (s_xxxx_oebs_cash_payment_test.NEXTVAL, "&amp;I59&amp;", "&amp;AD59&amp;", to_date('"&amp;V59&amp;"','YYYY-MM-DD HH24:MI:SS'), "&amp;AG59&amp;" );","")&amp;
IF(LEN(AE59)&gt;0,"insert into xxxx_oebs_cash_payment_test (ID, INVOICE_ID, OEBS_PAYMENT, DOC_DATE, COMISS_DATE) values (s_xxxx_oebs_cash_payment_test.NEXTVAL, "&amp;I59&amp;", "&amp;AE59&amp;", to_date('"&amp;V59&amp;"','YYYY-MM-DD HH24:MI:SS'), "&amp;AG59&amp;" );","")&amp;
IF(LEN(AF59)&gt;0,"insert into xxxx_oebs_cash_payment_test (ID, INVOICE_ID, OEBS_PAYMENT, DOC_DATE, COMISS_DATE) values (s_xxxx_oebs_cash_payment_test.NEXTVAL, "&amp;I59&amp;", "&amp;AF59&amp;", to_date('"&amp;V59&amp;"','YYYY-MM-DD HH24:MI:SS'), "&amp;AG59&amp;" );","")&amp;
IF(LEN(AK59)&gt;0,"insert into xxxx_contract_signed_attr (ID, CONTRACT_ID, CODE, KEY_NUM) values (s_xxxx_contract_signed_attr.NEXTVAL, "&amp;D59&amp;", 'SUPERCOMMISSION_BONUS' , "&amp;AK59&amp;" );","")&amp;
IF(LEN(AL59)&gt;0,"insert into xxxx_loyal_clients_contr_attr (ID, CONTRACT_ID, CLIENT_ID, LC_TURNOVER, COLLATERAL_FIRST_DT, COLLATERAL_END_DT) values (s_xxxx_loyal_clients_contr_atr.NEXTVAL, "&amp;D59&amp;", "&amp;Z59&amp;", "&amp;AL59&amp;", "&amp;AM59&amp;", "&amp;AN59&amp;" );",""),"insert into XXXX_COMMISSION_PART (ID,CONTRACT_ID,FROM_DT,TILL_DT,NDS,CURRENCY,REWARD_TYPE,DISCOUNT_TYPE,REWARD_TO_CHARGE,DELKREDERE_TO_CHARGE,REWARD_TO_PAY,DELKREDERE_TO_PAY) values "&amp;"(s_xxxx_commission_part.NEXTVAL, "&amp;D59&amp;","&amp;F59&amp;" , "&amp;G59&amp;", "&amp;H59&amp;", '"&amp;I59&amp;"', "&amp;J59&amp;", "&amp;K59&amp;", "&amp;M59&amp;", "&amp;N59&amp;", "&amp;R59&amp;","&amp;S59&amp;");")</f>
        <v>insert into XXXX_COMMISSION_PART (ID,CONTRACT_ID,FROM_DT,TILL_DT,NDS,CURRENCY,REWARD_TYPE,DISCOUNT_TYPE,REWARD_TO_CHARGE,DELKREDERE_TO_CHARGE,REWARD_TO_PAY,DELKREDERE_TO_PAY) values (s_xxxx_commission_part.NEXTVAL, 10003,'01.01.2015 0:00:00' , '31.01.2015 23:59:59', 1, 'RUR', 1, 19, 131.2, 32.8, 271.186440677966,67.7966101694915);</v>
      </c>
    </row>
    <row r="60" spans="1:46" x14ac:dyDescent="0.25">
      <c r="C60" s="57">
        <v>1</v>
      </c>
      <c r="D60" s="163">
        <v>10004</v>
      </c>
      <c r="E60" s="163" t="s">
        <v>92</v>
      </c>
      <c r="F60" s="183" t="s">
        <v>166</v>
      </c>
      <c r="G60" s="183" t="s">
        <v>163</v>
      </c>
      <c r="H60" s="163">
        <v>1</v>
      </c>
      <c r="I60" s="163" t="s">
        <v>38</v>
      </c>
      <c r="J60" s="163">
        <v>1</v>
      </c>
      <c r="K60" s="163">
        <v>19</v>
      </c>
      <c r="L60" s="163">
        <v>820</v>
      </c>
      <c r="M60" s="163">
        <v>65.599999999999994</v>
      </c>
      <c r="N60" s="163">
        <v>16.399999999999999</v>
      </c>
      <c r="O60" s="163"/>
      <c r="P60" s="163">
        <v>1600</v>
      </c>
      <c r="Q60" s="163">
        <v>1355.93220338983</v>
      </c>
      <c r="R60" s="163">
        <v>108.474576271186</v>
      </c>
      <c r="S60" s="163">
        <v>27.118644067796598</v>
      </c>
      <c r="T60" s="163"/>
      <c r="AT60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10004,'01.02.2015 0:00:00' , '28.02.2015 23:59:59', 1, 'RUR', 1, 19, 65.6, 16.4, 108.474576271186,27.1186440677966);</v>
      </c>
    </row>
    <row r="61" spans="1:46" x14ac:dyDescent="0.25">
      <c r="C61" s="57">
        <v>1</v>
      </c>
      <c r="D61" s="163">
        <v>10004</v>
      </c>
      <c r="E61" s="163" t="s">
        <v>92</v>
      </c>
      <c r="F61" s="183" t="s">
        <v>165</v>
      </c>
      <c r="G61" s="271" t="s">
        <v>291</v>
      </c>
      <c r="H61" s="163">
        <v>1</v>
      </c>
      <c r="I61" s="163" t="s">
        <v>38</v>
      </c>
      <c r="J61" s="163">
        <v>1</v>
      </c>
      <c r="K61" s="163">
        <v>19</v>
      </c>
      <c r="L61" s="163">
        <v>820</v>
      </c>
      <c r="M61" s="163">
        <v>65.599999999999994</v>
      </c>
      <c r="N61" s="163">
        <v>16.399999999999999</v>
      </c>
      <c r="O61" s="163"/>
      <c r="P61" s="163">
        <v>2400</v>
      </c>
      <c r="Q61" s="163">
        <v>2033.8983050847401</v>
      </c>
      <c r="R61" s="163">
        <v>162.711864406779</v>
      </c>
      <c r="S61" s="163">
        <v>40.677966101694899</v>
      </c>
      <c r="T61" s="163"/>
      <c r="AT61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10004,'01.01.2015 0:00:00' , 31.01.2015  23:59:59', 1, 'RUR', 1, 19, 65.6, 16.4, 162.711864406779,40.6779661016949);</v>
      </c>
    </row>
    <row r="62" spans="1:46" x14ac:dyDescent="0.25">
      <c r="C62" s="57">
        <v>1</v>
      </c>
      <c r="D62" s="163">
        <v>10005</v>
      </c>
      <c r="E62" s="163" t="s">
        <v>98</v>
      </c>
      <c r="F62" s="183" t="s">
        <v>165</v>
      </c>
      <c r="G62" s="183" t="s">
        <v>162</v>
      </c>
      <c r="H62" s="163">
        <v>0</v>
      </c>
      <c r="I62" s="163" t="s">
        <v>38</v>
      </c>
      <c r="J62" s="163">
        <v>1</v>
      </c>
      <c r="K62" s="163">
        <v>19</v>
      </c>
      <c r="L62" s="163">
        <v>1000</v>
      </c>
      <c r="M62" s="163">
        <v>80</v>
      </c>
      <c r="N62" s="163">
        <v>20</v>
      </c>
      <c r="O62" s="163"/>
      <c r="P62" s="163">
        <v>1200</v>
      </c>
      <c r="Q62" s="163">
        <v>1200</v>
      </c>
      <c r="R62" s="163">
        <v>96</v>
      </c>
      <c r="S62" s="163">
        <v>24</v>
      </c>
      <c r="T62" s="163"/>
      <c r="AT62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10005,'01.01.2015 0:00:00' , '31.01.2015 23:59:59', 0, 'RUR', 1, 19, 80, 20, 96,24);</v>
      </c>
    </row>
    <row r="63" spans="1:46" x14ac:dyDescent="0.25">
      <c r="C63" s="57">
        <v>1</v>
      </c>
      <c r="D63" s="163">
        <v>10006</v>
      </c>
      <c r="E63" s="163" t="s">
        <v>99</v>
      </c>
      <c r="F63" s="183" t="s">
        <v>165</v>
      </c>
      <c r="G63" s="183" t="s">
        <v>162</v>
      </c>
      <c r="H63" s="163">
        <v>1</v>
      </c>
      <c r="I63" s="163" t="s">
        <v>38</v>
      </c>
      <c r="J63" s="163">
        <v>1</v>
      </c>
      <c r="K63" s="163">
        <v>19</v>
      </c>
      <c r="L63" s="163">
        <v>800</v>
      </c>
      <c r="M63" s="163">
        <v>64</v>
      </c>
      <c r="N63" s="163">
        <v>16</v>
      </c>
      <c r="O63" s="163"/>
      <c r="P63" s="163">
        <v>1200</v>
      </c>
      <c r="Q63" s="163">
        <v>1000</v>
      </c>
      <c r="R63" s="163">
        <v>80</v>
      </c>
      <c r="S63" s="163">
        <v>20</v>
      </c>
      <c r="T63" s="163"/>
      <c r="AT63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10006,'01.01.2015 0:00:00' , '31.01.2015 23:59:59', 1, 'RUR', 1, 19, 64, 16, 80,20);</v>
      </c>
    </row>
    <row r="64" spans="1:46" x14ac:dyDescent="0.25">
      <c r="C64" s="57">
        <v>1</v>
      </c>
      <c r="D64" s="163">
        <v>10007</v>
      </c>
      <c r="E64" s="163" t="s">
        <v>100</v>
      </c>
      <c r="F64" s="183" t="s">
        <v>165</v>
      </c>
      <c r="G64" s="183" t="s">
        <v>162</v>
      </c>
      <c r="H64" s="163">
        <v>1</v>
      </c>
      <c r="I64" s="163" t="s">
        <v>59</v>
      </c>
      <c r="J64" s="163">
        <v>1</v>
      </c>
      <c r="K64" s="163">
        <v>19</v>
      </c>
      <c r="L64" s="163">
        <v>800</v>
      </c>
      <c r="M64" s="163">
        <v>64</v>
      </c>
      <c r="N64" s="163">
        <v>16</v>
      </c>
      <c r="O64" s="163"/>
      <c r="P64" s="163">
        <v>800</v>
      </c>
      <c r="Q64" s="163">
        <v>666.66666666666595</v>
      </c>
      <c r="R64" s="163">
        <v>53.3333333333333</v>
      </c>
      <c r="S64" s="163">
        <v>13.3333333333333</v>
      </c>
      <c r="T64" s="163"/>
      <c r="AT64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10007,'01.01.2015 0:00:00' , '31.01.2015 23:59:59', 1, 'USD', 1, 19, 64, 16, 53.3333333333333,13.3333333333333);</v>
      </c>
    </row>
    <row r="65" spans="1:46" x14ac:dyDescent="0.25">
      <c r="C65" s="57">
        <v>1</v>
      </c>
      <c r="D65" s="163">
        <v>10008</v>
      </c>
      <c r="E65" s="163" t="s">
        <v>62</v>
      </c>
      <c r="F65" s="183" t="s">
        <v>165</v>
      </c>
      <c r="G65" s="183" t="s">
        <v>162</v>
      </c>
      <c r="H65" s="163">
        <v>1</v>
      </c>
      <c r="I65" s="163" t="s">
        <v>59</v>
      </c>
      <c r="J65" s="163">
        <v>1</v>
      </c>
      <c r="K65" s="163">
        <v>19</v>
      </c>
      <c r="L65" s="163">
        <v>800</v>
      </c>
      <c r="M65" s="163">
        <v>64</v>
      </c>
      <c r="N65" s="163">
        <v>16</v>
      </c>
      <c r="O65" s="163"/>
      <c r="P65" s="163">
        <v>1600</v>
      </c>
      <c r="Q65" s="163">
        <v>1333.3333333333301</v>
      </c>
      <c r="R65" s="163">
        <v>106.666666666666</v>
      </c>
      <c r="S65" s="163">
        <v>26.6666666666666</v>
      </c>
      <c r="T65" s="163"/>
      <c r="AT65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10008,'01.01.2015 0:00:00' , '31.01.2015 23:59:59', 1, 'USD', 1, 19, 64, 16, 106.666666666666,26.6666666666666);</v>
      </c>
    </row>
    <row r="66" spans="1:46" x14ac:dyDescent="0.25">
      <c r="C66" s="57">
        <v>1</v>
      </c>
      <c r="D66" s="163">
        <v>10008</v>
      </c>
      <c r="E66" s="163" t="s">
        <v>62</v>
      </c>
      <c r="F66" s="183" t="s">
        <v>165</v>
      </c>
      <c r="G66" s="183" t="s">
        <v>162</v>
      </c>
      <c r="H66" s="163">
        <v>1</v>
      </c>
      <c r="I66" s="163" t="s">
        <v>63</v>
      </c>
      <c r="J66" s="163">
        <v>1</v>
      </c>
      <c r="K66" s="163">
        <v>19</v>
      </c>
      <c r="L66" s="163">
        <v>820</v>
      </c>
      <c r="M66" s="163">
        <v>65.599999999999994</v>
      </c>
      <c r="N66" s="163">
        <v>16.399999999999999</v>
      </c>
      <c r="O66" s="163"/>
      <c r="P66" s="163">
        <v>1600</v>
      </c>
      <c r="Q66" s="163">
        <v>1355.93220338983</v>
      </c>
      <c r="R66" s="163">
        <v>108.474576271186</v>
      </c>
      <c r="S66" s="163">
        <v>27.118644067796598</v>
      </c>
      <c r="T66" s="163"/>
      <c r="AT66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10008,'01.01.2015 0:00:00' , '31.01.2015 23:59:59', 1, 'RUB', 1, 19, 65.6, 16.4, 108.474576271186,27.1186440677966);</v>
      </c>
    </row>
    <row r="67" spans="1:46" x14ac:dyDescent="0.25">
      <c r="C67" s="57">
        <v>1</v>
      </c>
      <c r="D67" s="163">
        <v>100010</v>
      </c>
      <c r="E67" s="163" t="s">
        <v>107</v>
      </c>
      <c r="F67" s="183" t="s">
        <v>165</v>
      </c>
      <c r="G67" s="183" t="s">
        <v>162</v>
      </c>
      <c r="H67" s="163">
        <v>1</v>
      </c>
      <c r="I67" s="163" t="s">
        <v>38</v>
      </c>
      <c r="J67" s="163">
        <v>1</v>
      </c>
      <c r="K67" s="163">
        <v>19</v>
      </c>
      <c r="L67" s="163">
        <v>800</v>
      </c>
      <c r="M67" s="163">
        <v>64</v>
      </c>
      <c r="N67" s="163">
        <v>16</v>
      </c>
      <c r="O67" s="163"/>
      <c r="P67" s="163">
        <v>4000</v>
      </c>
      <c r="Q67" s="163">
        <v>3333.3333333333298</v>
      </c>
      <c r="R67" s="163">
        <v>266.666666666666</v>
      </c>
      <c r="S67" s="163">
        <v>66.6666666666666</v>
      </c>
      <c r="T67" s="163"/>
      <c r="AT67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100010,'01.01.2015 0:00:00' , '31.01.2015 23:59:59', 1, 'RUR', 1, 19, 64, 16, 266.666666666666,66.6666666666666);</v>
      </c>
    </row>
    <row r="68" spans="1:46" x14ac:dyDescent="0.25">
      <c r="C68" s="57">
        <v>1</v>
      </c>
      <c r="D68" s="163">
        <v>100010</v>
      </c>
      <c r="E68" s="163" t="s">
        <v>107</v>
      </c>
      <c r="F68" s="183" t="s">
        <v>165</v>
      </c>
      <c r="G68" s="183" t="s">
        <v>162</v>
      </c>
      <c r="H68" s="163">
        <v>0</v>
      </c>
      <c r="I68" s="163" t="s">
        <v>38</v>
      </c>
      <c r="J68" s="163">
        <v>1</v>
      </c>
      <c r="K68" s="163">
        <v>19</v>
      </c>
      <c r="L68" s="163">
        <v>1000</v>
      </c>
      <c r="M68" s="163">
        <v>80</v>
      </c>
      <c r="N68" s="163">
        <v>20</v>
      </c>
      <c r="O68" s="163"/>
      <c r="P68" s="163">
        <v>4000</v>
      </c>
      <c r="Q68" s="163">
        <v>4000</v>
      </c>
      <c r="R68" s="163">
        <v>320</v>
      </c>
      <c r="S68" s="163">
        <v>80</v>
      </c>
      <c r="T68" s="163"/>
      <c r="AT68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100010,'01.01.2015 0:00:00' , '31.01.2015 23:59:59', 0, 'RUR', 1, 19, 80, 20, 320,80);</v>
      </c>
    </row>
    <row r="69" spans="1:46" x14ac:dyDescent="0.25">
      <c r="C69" s="57">
        <v>1</v>
      </c>
      <c r="D69" s="163">
        <v>100011</v>
      </c>
      <c r="E69" s="163" t="s">
        <v>111</v>
      </c>
      <c r="F69" s="183" t="s">
        <v>165</v>
      </c>
      <c r="G69" s="183" t="s">
        <v>162</v>
      </c>
      <c r="H69" s="163">
        <v>1</v>
      </c>
      <c r="I69" s="163" t="s">
        <v>38</v>
      </c>
      <c r="J69" s="163">
        <v>1</v>
      </c>
      <c r="K69" s="163">
        <v>19</v>
      </c>
      <c r="L69" s="163">
        <v>800</v>
      </c>
      <c r="M69" s="163">
        <v>64</v>
      </c>
      <c r="N69" s="163">
        <v>16</v>
      </c>
      <c r="O69" s="163"/>
      <c r="P69" s="163">
        <v>2000</v>
      </c>
      <c r="Q69" s="163">
        <v>1666.6666666666599</v>
      </c>
      <c r="R69" s="163">
        <v>133.333333333333</v>
      </c>
      <c r="S69" s="163">
        <v>33.3333333333333</v>
      </c>
      <c r="T69" s="163"/>
      <c r="AT69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100011,'01.01.2015 0:00:00' , '31.01.2015 23:59:59', 1, 'RUR', 1, 19, 64, 16, 133.333333333333,33.3333333333333);</v>
      </c>
    </row>
    <row r="70" spans="1:46" x14ac:dyDescent="0.25">
      <c r="C70" s="57">
        <v>1</v>
      </c>
      <c r="D70" s="163">
        <v>100012</v>
      </c>
      <c r="E70" s="163" t="s">
        <v>70</v>
      </c>
      <c r="F70" s="183" t="s">
        <v>167</v>
      </c>
      <c r="G70" s="183" t="s">
        <v>164</v>
      </c>
      <c r="H70" s="163">
        <v>1</v>
      </c>
      <c r="I70" s="163" t="s">
        <v>38</v>
      </c>
      <c r="J70" s="163">
        <v>1</v>
      </c>
      <c r="K70" s="163">
        <v>19</v>
      </c>
      <c r="L70" s="163">
        <v>1600</v>
      </c>
      <c r="M70" s="163">
        <v>128</v>
      </c>
      <c r="N70" s="163">
        <v>32</v>
      </c>
      <c r="O70" s="163"/>
      <c r="P70" s="163">
        <v>4800</v>
      </c>
      <c r="Q70" s="163">
        <v>4000</v>
      </c>
      <c r="R70" s="163">
        <v>320</v>
      </c>
      <c r="S70" s="163">
        <v>80</v>
      </c>
      <c r="T70" s="163"/>
      <c r="AT70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100012,'01.12.2014 0:00:00' , '31.12.2014 23:59:59', 1, 'RUR', 1, 19, 128, 32, 320,80);</v>
      </c>
    </row>
    <row r="71" spans="1:46" x14ac:dyDescent="0.25">
      <c r="C71" s="57">
        <v>1</v>
      </c>
      <c r="D71" s="163">
        <v>100013</v>
      </c>
      <c r="E71" s="163" t="s">
        <v>73</v>
      </c>
      <c r="F71" s="183" t="s">
        <v>167</v>
      </c>
      <c r="G71" s="183" t="s">
        <v>164</v>
      </c>
      <c r="H71" s="163">
        <v>1</v>
      </c>
      <c r="I71" s="163" t="s">
        <v>38</v>
      </c>
      <c r="J71" s="163">
        <v>1</v>
      </c>
      <c r="K71" s="163">
        <v>19</v>
      </c>
      <c r="L71" s="163">
        <v>1600</v>
      </c>
      <c r="M71" s="163">
        <v>128</v>
      </c>
      <c r="N71" s="163">
        <v>32</v>
      </c>
      <c r="O71" s="163"/>
      <c r="P71" s="163">
        <v>4800</v>
      </c>
      <c r="Q71" s="163">
        <v>4000</v>
      </c>
      <c r="R71" s="163">
        <v>320</v>
      </c>
      <c r="S71" s="163">
        <v>80</v>
      </c>
      <c r="T71" s="163"/>
      <c r="AT71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100013,'01.12.2014 0:00:00' , '31.12.2014 23:59:59', 1, 'RUR', 1, 19, 128, 32, 320,80);</v>
      </c>
    </row>
    <row r="72" spans="1:46" x14ac:dyDescent="0.25">
      <c r="C72" s="57">
        <v>1</v>
      </c>
      <c r="D72" s="163">
        <v>100016</v>
      </c>
      <c r="E72" s="163" t="s">
        <v>77</v>
      </c>
      <c r="F72" s="183" t="s">
        <v>165</v>
      </c>
      <c r="G72" s="183" t="s">
        <v>162</v>
      </c>
      <c r="H72" s="163">
        <v>1</v>
      </c>
      <c r="I72" s="163" t="s">
        <v>38</v>
      </c>
      <c r="J72" s="163">
        <v>1</v>
      </c>
      <c r="K72" s="163">
        <v>19</v>
      </c>
      <c r="L72" s="163">
        <v>0</v>
      </c>
      <c r="M72" s="163">
        <v>0</v>
      </c>
      <c r="N72" s="163">
        <v>0</v>
      </c>
      <c r="O72" s="163"/>
      <c r="P72" s="163">
        <v>2400</v>
      </c>
      <c r="Q72" s="163">
        <v>2000</v>
      </c>
      <c r="R72" s="163">
        <v>160</v>
      </c>
      <c r="S72" s="163">
        <v>40</v>
      </c>
      <c r="T72" s="163"/>
      <c r="AT72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100016,'01.01.2015 0:00:00' , '31.01.2015 23:59:59', 1, 'RUR', 1, 19, 0, 0, 160,40);</v>
      </c>
    </row>
    <row r="73" spans="1:46" x14ac:dyDescent="0.25">
      <c r="C73" s="57">
        <v>1</v>
      </c>
      <c r="D73" s="163">
        <v>100016</v>
      </c>
      <c r="E73" s="163" t="s">
        <v>77</v>
      </c>
      <c r="F73" s="183" t="s">
        <v>167</v>
      </c>
      <c r="G73" s="183" t="s">
        <v>164</v>
      </c>
      <c r="H73" s="163">
        <v>1</v>
      </c>
      <c r="I73" s="163" t="s">
        <v>38</v>
      </c>
      <c r="J73" s="163">
        <v>1</v>
      </c>
      <c r="K73" s="163">
        <v>19</v>
      </c>
      <c r="L73" s="163">
        <v>800</v>
      </c>
      <c r="M73" s="163">
        <v>64</v>
      </c>
      <c r="N73" s="163">
        <v>16</v>
      </c>
      <c r="O73" s="163"/>
      <c r="P73" s="163">
        <v>2400</v>
      </c>
      <c r="Q73" s="163">
        <v>2000</v>
      </c>
      <c r="R73" s="163">
        <v>160</v>
      </c>
      <c r="S73" s="163">
        <v>40</v>
      </c>
      <c r="T73" s="163"/>
      <c r="AT73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100016,'01.12.2014 0:00:00' , '31.12.2014 23:59:59', 1, 'RUR', 1, 19, 64, 16, 160,40);</v>
      </c>
    </row>
    <row r="74" spans="1:46" x14ac:dyDescent="0.25">
      <c r="C74" s="57">
        <v>1</v>
      </c>
      <c r="D74" s="163">
        <v>100017</v>
      </c>
      <c r="E74" s="163" t="s">
        <v>78</v>
      </c>
      <c r="F74" s="183" t="s">
        <v>165</v>
      </c>
      <c r="G74" s="183" t="s">
        <v>162</v>
      </c>
      <c r="H74" s="163">
        <v>1</v>
      </c>
      <c r="I74" s="163" t="s">
        <v>38</v>
      </c>
      <c r="J74" s="163">
        <v>1</v>
      </c>
      <c r="K74" s="163">
        <v>19</v>
      </c>
      <c r="L74" s="163">
        <v>0</v>
      </c>
      <c r="M74" s="163">
        <v>0</v>
      </c>
      <c r="N74" s="163">
        <v>0</v>
      </c>
      <c r="O74" s="163"/>
      <c r="P74" s="163">
        <v>2400</v>
      </c>
      <c r="Q74" s="163">
        <v>2000</v>
      </c>
      <c r="R74" s="163">
        <v>160</v>
      </c>
      <c r="S74" s="163">
        <v>40</v>
      </c>
      <c r="T74" s="163"/>
      <c r="AT74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100017,'01.01.2015 0:00:00' , '31.01.2015 23:59:59', 1, 'RUR', 1, 19, 0, 0, 160,40);</v>
      </c>
    </row>
    <row r="75" spans="1:46" x14ac:dyDescent="0.25">
      <c r="C75" s="57">
        <v>1</v>
      </c>
      <c r="D75" s="163">
        <v>100017</v>
      </c>
      <c r="E75" s="163" t="s">
        <v>78</v>
      </c>
      <c r="F75" s="183" t="s">
        <v>167</v>
      </c>
      <c r="G75" s="183" t="s">
        <v>164</v>
      </c>
      <c r="H75" s="163">
        <v>1</v>
      </c>
      <c r="I75" s="163" t="s">
        <v>38</v>
      </c>
      <c r="J75" s="163">
        <v>1</v>
      </c>
      <c r="K75" s="163">
        <v>19</v>
      </c>
      <c r="L75" s="163">
        <v>800</v>
      </c>
      <c r="M75" s="163">
        <v>64</v>
      </c>
      <c r="N75" s="163">
        <v>16</v>
      </c>
      <c r="O75" s="163"/>
      <c r="P75" s="163">
        <v>2400</v>
      </c>
      <c r="Q75" s="163">
        <v>2000</v>
      </c>
      <c r="R75" s="163">
        <v>160</v>
      </c>
      <c r="S75" s="163">
        <v>40</v>
      </c>
      <c r="T75" s="163"/>
      <c r="AT75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100017,'01.12.2014 0:00:00' , '31.12.2014 23:59:59', 1, 'RUR', 1, 19, 64, 16, 160,40);</v>
      </c>
    </row>
    <row r="76" spans="1:46" s="210" customFormat="1" x14ac:dyDescent="0.25">
      <c r="A76" s="214"/>
      <c r="C76" s="215">
        <v>1</v>
      </c>
      <c r="D76" s="210">
        <v>100018</v>
      </c>
      <c r="E76" s="210" t="s">
        <v>115</v>
      </c>
      <c r="F76" s="213" t="s">
        <v>165</v>
      </c>
      <c r="G76" s="213" t="s">
        <v>162</v>
      </c>
      <c r="H76" s="210">
        <v>1</v>
      </c>
      <c r="I76" s="210" t="s">
        <v>38</v>
      </c>
      <c r="J76" s="210">
        <v>1</v>
      </c>
      <c r="K76" s="210">
        <v>19</v>
      </c>
      <c r="L76" s="210">
        <v>820</v>
      </c>
      <c r="M76" s="210">
        <v>65.599999999999994</v>
      </c>
      <c r="N76" s="210">
        <v>16.399999999999999</v>
      </c>
      <c r="P76" s="210">
        <v>1000</v>
      </c>
      <c r="Q76" s="210">
        <v>820</v>
      </c>
      <c r="R76" s="210">
        <v>65.599999999999994</v>
      </c>
      <c r="S76" s="210">
        <v>16.399999999999999</v>
      </c>
      <c r="AR76" s="214"/>
      <c r="AT76" s="216" t="str">
        <f t="shared" si="64"/>
        <v>insert into XXXX_COMMISSION_PART (ID,CONTRACT_ID,FROM_DT,TILL_DT,NDS,CURRENCY,REWARD_TYPE,DISCOUNT_TYPE,REWARD_TO_CHARGE,DELKREDERE_TO_CHARGE,REWARD_TO_PAY,DELKREDERE_TO_PAY) values (s_xxxx_commission_part.NEXTVAL, 100018,'01.01.2015 0:00:00' , '31.01.2015 23:59:59', 1, 'RUR', 1, 19, 65.6, 16.4, 65.6,16.4);</v>
      </c>
    </row>
    <row r="77" spans="1:46" x14ac:dyDescent="0.25">
      <c r="C77" s="57">
        <v>1</v>
      </c>
      <c r="D77" s="163">
        <v>100019</v>
      </c>
      <c r="E77" s="163" t="s">
        <v>116</v>
      </c>
      <c r="F77" s="183" t="s">
        <v>165</v>
      </c>
      <c r="G77" s="183" t="s">
        <v>162</v>
      </c>
      <c r="H77" s="163">
        <v>1</v>
      </c>
      <c r="I77" s="163" t="s">
        <v>38</v>
      </c>
      <c r="J77" s="163">
        <v>1</v>
      </c>
      <c r="K77" s="163">
        <v>19</v>
      </c>
      <c r="L77" s="163">
        <v>820</v>
      </c>
      <c r="M77" s="163">
        <v>65.599999999999994</v>
      </c>
      <c r="N77" s="163">
        <v>16.399999999999999</v>
      </c>
      <c r="O77" s="163"/>
      <c r="P77" s="163">
        <v>1000</v>
      </c>
      <c r="Q77" s="163">
        <v>820</v>
      </c>
      <c r="R77" s="163">
        <v>65.599999999999994</v>
      </c>
      <c r="S77" s="163">
        <v>16.399999999999999</v>
      </c>
      <c r="T77" s="163"/>
      <c r="AT77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100019,'01.01.2015 0:00:00' , '31.01.2015 23:59:59', 1, 'RUR', 1, 19, 65.6, 16.4, 65.6,16.4);</v>
      </c>
    </row>
    <row r="78" spans="1:46" x14ac:dyDescent="0.25">
      <c r="C78" s="57">
        <v>1</v>
      </c>
      <c r="D78" s="163">
        <v>100020</v>
      </c>
      <c r="E78" s="163" t="s">
        <v>117</v>
      </c>
      <c r="F78" s="183" t="s">
        <v>165</v>
      </c>
      <c r="G78" s="183" t="s">
        <v>162</v>
      </c>
      <c r="H78" s="163">
        <v>1</v>
      </c>
      <c r="I78" s="163" t="s">
        <v>38</v>
      </c>
      <c r="J78" s="163">
        <v>1</v>
      </c>
      <c r="K78" s="163">
        <v>19</v>
      </c>
      <c r="L78" s="163">
        <v>1640</v>
      </c>
      <c r="M78" s="163">
        <v>131.19999999999999</v>
      </c>
      <c r="N78" s="163">
        <v>32.799999999999997</v>
      </c>
      <c r="O78" s="163"/>
      <c r="P78" s="163">
        <v>2000</v>
      </c>
      <c r="Q78" s="163">
        <v>1640</v>
      </c>
      <c r="R78" s="163">
        <v>131.19999999999999</v>
      </c>
      <c r="S78" s="163">
        <v>32.799999999999997</v>
      </c>
      <c r="T78" s="163"/>
      <c r="AT78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100020,'01.01.2015 0:00:00' , '31.01.2015 23:59:59', 1, 'RUR', 1, 19, 131.2, 32.8, 131.2,32.8);</v>
      </c>
    </row>
    <row r="79" spans="1:46" x14ac:dyDescent="0.25">
      <c r="C79" s="57">
        <v>1</v>
      </c>
      <c r="D79" s="163">
        <v>100021</v>
      </c>
      <c r="E79" s="163" t="s">
        <v>118</v>
      </c>
      <c r="F79" s="183" t="s">
        <v>165</v>
      </c>
      <c r="G79" s="183" t="s">
        <v>162</v>
      </c>
      <c r="H79" s="163">
        <v>1</v>
      </c>
      <c r="I79" s="163" t="s">
        <v>38</v>
      </c>
      <c r="J79" s="163">
        <v>1</v>
      </c>
      <c r="K79" s="163">
        <v>19</v>
      </c>
      <c r="L79" s="163">
        <v>820</v>
      </c>
      <c r="M79" s="163">
        <v>65.599999999999994</v>
      </c>
      <c r="N79" s="163">
        <v>16.399999999999999</v>
      </c>
      <c r="O79" s="163"/>
      <c r="P79" s="163">
        <v>1000</v>
      </c>
      <c r="Q79" s="163">
        <v>820</v>
      </c>
      <c r="R79" s="163">
        <v>65.599999999999994</v>
      </c>
      <c r="S79" s="163">
        <v>16.399999999999999</v>
      </c>
      <c r="T79" s="163"/>
      <c r="AT79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100021,'01.01.2015 0:00:00' , '31.01.2015 23:59:59', 1, 'RUR', 1, 19, 65.6, 16.4, 65.6,16.4);</v>
      </c>
    </row>
    <row r="80" spans="1:46" x14ac:dyDescent="0.25">
      <c r="C80" s="57">
        <v>1</v>
      </c>
      <c r="D80" s="163">
        <v>100021</v>
      </c>
      <c r="E80" s="163" t="s">
        <v>118</v>
      </c>
      <c r="F80" s="183" t="s">
        <v>166</v>
      </c>
      <c r="G80" s="183" t="s">
        <v>163</v>
      </c>
      <c r="H80" s="163">
        <v>1</v>
      </c>
      <c r="I80" s="163" t="s">
        <v>38</v>
      </c>
      <c r="J80" s="163">
        <v>1</v>
      </c>
      <c r="K80" s="163">
        <v>19</v>
      </c>
      <c r="L80" s="163">
        <v>820</v>
      </c>
      <c r="M80" s="163">
        <v>65.599999999999994</v>
      </c>
      <c r="N80" s="163">
        <v>16.399999999999999</v>
      </c>
      <c r="O80" s="163"/>
      <c r="P80" s="163">
        <v>1000</v>
      </c>
      <c r="Q80" s="163">
        <v>820</v>
      </c>
      <c r="R80" s="163">
        <v>65.599999999999994</v>
      </c>
      <c r="S80" s="163">
        <v>16.399999999999999</v>
      </c>
      <c r="T80" s="163"/>
      <c r="AT80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100021,'01.02.2015 0:00:00' , '28.02.2015 23:59:59', 1, 'RUR', 1, 19, 65.6, 16.4, 65.6,16.4);</v>
      </c>
    </row>
    <row r="81" spans="3:46" x14ac:dyDescent="0.25">
      <c r="C81" s="57">
        <v>1</v>
      </c>
      <c r="D81" s="163">
        <v>100022</v>
      </c>
      <c r="E81" s="163" t="s">
        <v>119</v>
      </c>
      <c r="F81" s="183" t="s">
        <v>165</v>
      </c>
      <c r="G81" s="183" t="s">
        <v>162</v>
      </c>
      <c r="H81" s="163">
        <v>0</v>
      </c>
      <c r="I81" s="163" t="s">
        <v>38</v>
      </c>
      <c r="J81" s="163">
        <v>1</v>
      </c>
      <c r="K81" s="163">
        <v>19</v>
      </c>
      <c r="L81" s="163">
        <v>1000</v>
      </c>
      <c r="M81" s="163">
        <v>80</v>
      </c>
      <c r="N81" s="163">
        <v>20</v>
      </c>
      <c r="O81" s="163"/>
      <c r="P81" s="163">
        <v>1000</v>
      </c>
      <c r="Q81" s="163">
        <v>1000</v>
      </c>
      <c r="R81" s="163">
        <v>80</v>
      </c>
      <c r="S81" s="163">
        <v>20</v>
      </c>
      <c r="T81" s="163"/>
      <c r="AT81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100022,'01.01.2015 0:00:00' , '31.01.2015 23:59:59', 0, 'RUR', 1, 19, 80, 20, 80,20);</v>
      </c>
    </row>
    <row r="82" spans="3:46" x14ac:dyDescent="0.25">
      <c r="C82" s="57">
        <v>1</v>
      </c>
      <c r="D82" s="163">
        <v>100023</v>
      </c>
      <c r="E82" s="163" t="s">
        <v>120</v>
      </c>
      <c r="F82" s="183" t="s">
        <v>165</v>
      </c>
      <c r="G82" s="183" t="s">
        <v>162</v>
      </c>
      <c r="H82" s="163">
        <v>1</v>
      </c>
      <c r="I82" s="163" t="s">
        <v>38</v>
      </c>
      <c r="J82" s="163">
        <v>1</v>
      </c>
      <c r="K82" s="163">
        <v>19</v>
      </c>
      <c r="L82" s="163">
        <v>800</v>
      </c>
      <c r="M82" s="163">
        <v>64</v>
      </c>
      <c r="N82" s="163">
        <v>16</v>
      </c>
      <c r="O82" s="163"/>
      <c r="P82" s="163">
        <v>1000</v>
      </c>
      <c r="Q82" s="163">
        <v>800</v>
      </c>
      <c r="R82" s="163">
        <v>64</v>
      </c>
      <c r="S82" s="163">
        <v>16</v>
      </c>
      <c r="T82" s="163"/>
      <c r="AT82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100023,'01.01.2015 0:00:00' , '31.01.2015 23:59:59', 1, 'RUR', 1, 19, 64, 16, 64,16);</v>
      </c>
    </row>
    <row r="83" spans="3:46" x14ac:dyDescent="0.25">
      <c r="C83" s="190">
        <v>1</v>
      </c>
      <c r="D83" s="163">
        <v>100024</v>
      </c>
      <c r="E83" s="163" t="s">
        <v>121</v>
      </c>
      <c r="F83" s="183" t="s">
        <v>165</v>
      </c>
      <c r="G83" s="183" t="s">
        <v>162</v>
      </c>
      <c r="H83" s="163">
        <v>1</v>
      </c>
      <c r="I83" s="163" t="s">
        <v>59</v>
      </c>
      <c r="J83" s="163">
        <v>1</v>
      </c>
      <c r="K83" s="163">
        <v>19</v>
      </c>
      <c r="L83" s="163">
        <v>800</v>
      </c>
      <c r="M83" s="163">
        <v>64</v>
      </c>
      <c r="N83" s="163">
        <v>16</v>
      </c>
      <c r="O83" s="163"/>
      <c r="P83" s="163">
        <v>1000</v>
      </c>
      <c r="Q83" s="163">
        <v>800</v>
      </c>
      <c r="R83" s="163">
        <v>64</v>
      </c>
      <c r="S83" s="163">
        <v>16</v>
      </c>
      <c r="T83" s="163"/>
      <c r="AT83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100024,'01.01.2015 0:00:00' , '31.01.2015 23:59:59', 1, 'USD', 1, 19, 64, 16, 64,16);</v>
      </c>
    </row>
    <row r="84" spans="3:46" x14ac:dyDescent="0.25">
      <c r="C84" s="190">
        <v>1</v>
      </c>
      <c r="D84" s="163">
        <v>100025</v>
      </c>
      <c r="E84" s="163" t="s">
        <v>122</v>
      </c>
      <c r="F84" s="183" t="s">
        <v>165</v>
      </c>
      <c r="G84" s="183" t="s">
        <v>162</v>
      </c>
      <c r="H84" s="163">
        <v>1</v>
      </c>
      <c r="I84" s="163" t="s">
        <v>59</v>
      </c>
      <c r="J84" s="163">
        <v>1</v>
      </c>
      <c r="K84" s="163">
        <v>19</v>
      </c>
      <c r="L84" s="163">
        <v>800</v>
      </c>
      <c r="M84" s="163">
        <v>64</v>
      </c>
      <c r="N84" s="163">
        <v>16</v>
      </c>
      <c r="O84" s="163"/>
      <c r="P84" s="163">
        <v>1000</v>
      </c>
      <c r="Q84" s="163">
        <v>800</v>
      </c>
      <c r="R84" s="163">
        <v>64</v>
      </c>
      <c r="S84" s="163">
        <v>16</v>
      </c>
      <c r="T84" s="163"/>
      <c r="AT84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100025,'01.01.2015 0:00:00' , '31.01.2015 23:59:59', 1, 'USD', 1, 19, 64, 16, 64,16);</v>
      </c>
    </row>
    <row r="85" spans="3:46" x14ac:dyDescent="0.25">
      <c r="C85" s="190">
        <v>1</v>
      </c>
      <c r="D85" s="163">
        <v>100025</v>
      </c>
      <c r="E85" s="163" t="s">
        <v>122</v>
      </c>
      <c r="F85" s="183" t="s">
        <v>165</v>
      </c>
      <c r="G85" s="183" t="s">
        <v>162</v>
      </c>
      <c r="H85" s="163">
        <v>1</v>
      </c>
      <c r="I85" s="163" t="s">
        <v>63</v>
      </c>
      <c r="J85" s="163">
        <v>1</v>
      </c>
      <c r="K85" s="163">
        <v>19</v>
      </c>
      <c r="L85" s="163">
        <v>820</v>
      </c>
      <c r="M85" s="163">
        <v>65.599999999999994</v>
      </c>
      <c r="N85" s="163">
        <v>16.399999999999999</v>
      </c>
      <c r="O85" s="163"/>
      <c r="P85" s="163">
        <v>1000</v>
      </c>
      <c r="Q85" s="163">
        <v>820</v>
      </c>
      <c r="R85" s="163">
        <v>65.599999999999994</v>
      </c>
      <c r="S85" s="163">
        <v>16.399999999999999</v>
      </c>
      <c r="T85" s="163"/>
      <c r="AT85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100025,'01.01.2015 0:00:00' , '31.01.2015 23:59:59', 1, 'RUB', 1, 19, 65.6, 16.4, 65.6,16.4);</v>
      </c>
    </row>
    <row r="86" spans="3:46" x14ac:dyDescent="0.25">
      <c r="C86" s="190">
        <v>1</v>
      </c>
      <c r="D86" s="163">
        <v>100026</v>
      </c>
      <c r="E86" s="163" t="s">
        <v>123</v>
      </c>
      <c r="F86" s="183" t="s">
        <v>165</v>
      </c>
      <c r="G86" s="183" t="s">
        <v>162</v>
      </c>
      <c r="H86" s="163">
        <v>1</v>
      </c>
      <c r="I86" s="163" t="s">
        <v>38</v>
      </c>
      <c r="J86" s="163">
        <v>1</v>
      </c>
      <c r="K86" s="163">
        <v>19</v>
      </c>
      <c r="L86" s="163">
        <v>800</v>
      </c>
      <c r="M86" s="163">
        <v>64</v>
      </c>
      <c r="N86" s="163">
        <v>16</v>
      </c>
      <c r="O86" s="163"/>
      <c r="P86" s="163">
        <v>1000</v>
      </c>
      <c r="Q86" s="163">
        <v>800</v>
      </c>
      <c r="R86" s="163">
        <v>64</v>
      </c>
      <c r="S86" s="163">
        <v>16</v>
      </c>
      <c r="T86" s="163"/>
      <c r="AT86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100026,'01.01.2015 0:00:00' , '31.01.2015 23:59:59', 1, 'RUR', 1, 19, 64, 16, 64,16);</v>
      </c>
    </row>
    <row r="87" spans="3:46" x14ac:dyDescent="0.25">
      <c r="C87" s="190">
        <v>1</v>
      </c>
      <c r="D87" s="163">
        <v>100026</v>
      </c>
      <c r="E87" s="163" t="s">
        <v>123</v>
      </c>
      <c r="F87" s="183" t="s">
        <v>165</v>
      </c>
      <c r="G87" s="183" t="s">
        <v>162</v>
      </c>
      <c r="H87" s="163">
        <v>0</v>
      </c>
      <c r="I87" s="163" t="s">
        <v>38</v>
      </c>
      <c r="J87" s="163">
        <v>1</v>
      </c>
      <c r="K87" s="163">
        <v>19</v>
      </c>
      <c r="L87" s="163">
        <v>1000</v>
      </c>
      <c r="M87" s="163">
        <v>80</v>
      </c>
      <c r="N87" s="163">
        <v>20</v>
      </c>
      <c r="O87" s="163"/>
      <c r="P87" s="163">
        <v>1000</v>
      </c>
      <c r="Q87" s="163">
        <v>1000</v>
      </c>
      <c r="R87" s="163">
        <v>80</v>
      </c>
      <c r="S87" s="163">
        <v>20</v>
      </c>
      <c r="T87" s="163"/>
      <c r="AT87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100026,'01.01.2015 0:00:00' , '31.01.2015 23:59:59', 0, 'RUR', 1, 19, 80, 20, 80,20);</v>
      </c>
    </row>
    <row r="88" spans="3:46" x14ac:dyDescent="0.25">
      <c r="C88" s="190">
        <v>1</v>
      </c>
      <c r="D88" s="163">
        <v>100027</v>
      </c>
      <c r="E88" s="163" t="s">
        <v>124</v>
      </c>
      <c r="F88" s="183" t="s">
        <v>165</v>
      </c>
      <c r="G88" s="183" t="s">
        <v>162</v>
      </c>
      <c r="H88" s="163">
        <v>1</v>
      </c>
      <c r="I88" s="163" t="s">
        <v>38</v>
      </c>
      <c r="J88" s="163">
        <v>1</v>
      </c>
      <c r="K88" s="163">
        <v>19</v>
      </c>
      <c r="L88" s="163">
        <v>800</v>
      </c>
      <c r="M88" s="163">
        <v>64</v>
      </c>
      <c r="N88" s="163">
        <v>16</v>
      </c>
      <c r="O88" s="163"/>
      <c r="P88" s="163">
        <v>1000</v>
      </c>
      <c r="Q88" s="163">
        <v>800</v>
      </c>
      <c r="R88" s="163">
        <v>64</v>
      </c>
      <c r="S88" s="163">
        <v>16</v>
      </c>
      <c r="T88" s="163"/>
      <c r="AT88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100027,'01.01.2015 0:00:00' , '31.01.2015 23:59:59', 1, 'RUR', 1, 19, 64, 16, 64,16);</v>
      </c>
    </row>
    <row r="89" spans="3:46" x14ac:dyDescent="0.25">
      <c r="C89" s="190">
        <v>1</v>
      </c>
      <c r="D89" s="163">
        <v>100028</v>
      </c>
      <c r="E89" s="163" t="s">
        <v>125</v>
      </c>
      <c r="F89" s="183" t="s">
        <v>167</v>
      </c>
      <c r="G89" s="183" t="s">
        <v>164</v>
      </c>
      <c r="H89" s="163">
        <v>1</v>
      </c>
      <c r="I89" s="163" t="s">
        <v>38</v>
      </c>
      <c r="J89" s="163">
        <v>1</v>
      </c>
      <c r="K89" s="163">
        <v>19</v>
      </c>
      <c r="L89" s="163">
        <v>1600</v>
      </c>
      <c r="M89" s="163">
        <v>128</v>
      </c>
      <c r="N89" s="163">
        <v>32</v>
      </c>
      <c r="O89" s="163"/>
      <c r="P89" s="163">
        <v>2000</v>
      </c>
      <c r="Q89" s="163">
        <v>1600</v>
      </c>
      <c r="R89" s="163">
        <v>128</v>
      </c>
      <c r="S89" s="163">
        <v>32</v>
      </c>
      <c r="T89" s="163"/>
      <c r="AT89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100028,'01.12.2014 0:00:00' , '31.12.2014 23:59:59', 1, 'RUR', 1, 19, 128, 32, 128,32);</v>
      </c>
    </row>
    <row r="90" spans="3:46" x14ac:dyDescent="0.25">
      <c r="C90" s="190">
        <v>1</v>
      </c>
      <c r="D90" s="163">
        <v>100029</v>
      </c>
      <c r="E90" s="163" t="s">
        <v>126</v>
      </c>
      <c r="F90" s="183" t="s">
        <v>167</v>
      </c>
      <c r="G90" s="183" t="s">
        <v>164</v>
      </c>
      <c r="H90" s="163">
        <v>1</v>
      </c>
      <c r="I90" s="163" t="s">
        <v>38</v>
      </c>
      <c r="J90" s="163">
        <v>1</v>
      </c>
      <c r="K90" s="163">
        <v>19</v>
      </c>
      <c r="L90" s="163">
        <v>1600</v>
      </c>
      <c r="M90" s="163">
        <v>128</v>
      </c>
      <c r="N90" s="163">
        <v>32</v>
      </c>
      <c r="O90" s="163"/>
      <c r="P90" s="163">
        <v>2000</v>
      </c>
      <c r="Q90" s="163">
        <v>1600</v>
      </c>
      <c r="R90" s="163">
        <v>128</v>
      </c>
      <c r="S90" s="163">
        <v>32</v>
      </c>
      <c r="T90" s="163"/>
      <c r="AT90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100029,'01.12.2014 0:00:00' , '31.12.2014 23:59:59', 1, 'RUR', 1, 19, 128, 32, 128,32);</v>
      </c>
    </row>
    <row r="91" spans="3:46" x14ac:dyDescent="0.25">
      <c r="C91" s="190">
        <v>1</v>
      </c>
      <c r="D91" s="163">
        <v>100032</v>
      </c>
      <c r="E91" s="163" t="s">
        <v>127</v>
      </c>
      <c r="F91" s="183" t="s">
        <v>165</v>
      </c>
      <c r="G91" s="183" t="s">
        <v>162</v>
      </c>
      <c r="H91" s="163">
        <v>1</v>
      </c>
      <c r="I91" s="163" t="s">
        <v>38</v>
      </c>
      <c r="J91" s="163">
        <v>1</v>
      </c>
      <c r="K91" s="163">
        <v>19</v>
      </c>
      <c r="L91" s="163">
        <v>0</v>
      </c>
      <c r="M91" s="163">
        <v>0</v>
      </c>
      <c r="N91" s="163">
        <v>0</v>
      </c>
      <c r="O91" s="163"/>
      <c r="P91" s="163">
        <v>0</v>
      </c>
      <c r="Q91" s="163">
        <v>0</v>
      </c>
      <c r="R91" s="163">
        <v>0</v>
      </c>
      <c r="S91" s="163">
        <v>0</v>
      </c>
      <c r="T91" s="163"/>
      <c r="AT91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100032,'01.01.2015 0:00:00' , '31.01.2015 23:59:59', 1, 'RUR', 1, 19, 0, 0, 0,0);</v>
      </c>
    </row>
    <row r="92" spans="3:46" x14ac:dyDescent="0.25">
      <c r="C92" s="190">
        <v>1</v>
      </c>
      <c r="D92" s="163">
        <v>100032</v>
      </c>
      <c r="E92" s="163" t="s">
        <v>127</v>
      </c>
      <c r="F92" s="183" t="s">
        <v>167</v>
      </c>
      <c r="G92" s="183" t="s">
        <v>164</v>
      </c>
      <c r="H92" s="163">
        <v>1</v>
      </c>
      <c r="I92" s="163" t="s">
        <v>38</v>
      </c>
      <c r="J92" s="163">
        <v>1</v>
      </c>
      <c r="K92" s="163">
        <v>19</v>
      </c>
      <c r="L92" s="163">
        <v>800</v>
      </c>
      <c r="M92" s="163">
        <v>64</v>
      </c>
      <c r="N92" s="163">
        <v>16</v>
      </c>
      <c r="O92" s="163"/>
      <c r="P92" s="163">
        <v>1000</v>
      </c>
      <c r="Q92" s="163">
        <v>800</v>
      </c>
      <c r="R92" s="163">
        <v>64</v>
      </c>
      <c r="S92" s="163">
        <v>16</v>
      </c>
      <c r="T92" s="163"/>
      <c r="AT92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100032,'01.12.2014 0:00:00' , '31.12.2014 23:59:59', 1, 'RUR', 1, 19, 64, 16, 64,16);</v>
      </c>
    </row>
    <row r="93" spans="3:46" x14ac:dyDescent="0.25">
      <c r="C93" s="190">
        <v>1</v>
      </c>
      <c r="D93" s="163">
        <v>100033</v>
      </c>
      <c r="E93" s="163" t="s">
        <v>128</v>
      </c>
      <c r="F93" s="183" t="s">
        <v>165</v>
      </c>
      <c r="G93" s="183" t="s">
        <v>162</v>
      </c>
      <c r="H93" s="163">
        <v>1</v>
      </c>
      <c r="I93" s="163" t="s">
        <v>38</v>
      </c>
      <c r="J93" s="163">
        <v>1</v>
      </c>
      <c r="K93" s="163">
        <v>19</v>
      </c>
      <c r="L93" s="163">
        <v>0</v>
      </c>
      <c r="M93" s="163">
        <v>0</v>
      </c>
      <c r="N93" s="163">
        <v>0</v>
      </c>
      <c r="O93" s="163"/>
      <c r="P93" s="163">
        <v>0</v>
      </c>
      <c r="Q93" s="163">
        <v>0</v>
      </c>
      <c r="R93" s="163">
        <v>0</v>
      </c>
      <c r="S93" s="163">
        <v>0</v>
      </c>
      <c r="T93" s="163"/>
      <c r="AT93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100033,'01.01.2015 0:00:00' , '31.01.2015 23:59:59', 1, 'RUR', 1, 19, 0, 0, 0,0);</v>
      </c>
    </row>
    <row r="94" spans="3:46" x14ac:dyDescent="0.25">
      <c r="C94" s="190">
        <v>1</v>
      </c>
      <c r="D94" s="163">
        <v>100033</v>
      </c>
      <c r="E94" s="163" t="s">
        <v>128</v>
      </c>
      <c r="F94" s="183" t="s">
        <v>167</v>
      </c>
      <c r="G94" s="183" t="s">
        <v>164</v>
      </c>
      <c r="H94" s="163">
        <v>1</v>
      </c>
      <c r="I94" s="163" t="s">
        <v>38</v>
      </c>
      <c r="J94" s="163">
        <v>1</v>
      </c>
      <c r="K94" s="163">
        <v>19</v>
      </c>
      <c r="L94" s="163">
        <v>800</v>
      </c>
      <c r="M94" s="163">
        <v>64</v>
      </c>
      <c r="N94" s="163">
        <v>16</v>
      </c>
      <c r="O94" s="163"/>
      <c r="P94" s="163">
        <v>1000</v>
      </c>
      <c r="Q94" s="163">
        <v>800</v>
      </c>
      <c r="R94" s="163">
        <v>64</v>
      </c>
      <c r="S94" s="163">
        <v>16</v>
      </c>
      <c r="T94" s="163"/>
      <c r="AT94" s="179" t="str">
        <f t="shared" si="64"/>
        <v>insert into XXXX_COMMISSION_PART (ID,CONTRACT_ID,FROM_DT,TILL_DT,NDS,CURRENCY,REWARD_TYPE,DISCOUNT_TYPE,REWARD_TO_CHARGE,DELKREDERE_TO_CHARGE,REWARD_TO_PAY,DELKREDERE_TO_PAY) values (s_xxxx_commission_part.NEXTVAL, 100033,'01.12.2014 0:00:00' , '31.12.2014 23:59:59', 1, 'RUR', 1, 19, 64, 16, 64,16);</v>
      </c>
    </row>
    <row r="95" spans="3:46" x14ac:dyDescent="0.25">
      <c r="C95" s="163"/>
      <c r="D95" s="9"/>
      <c r="E95" s="9"/>
      <c r="F95" s="49"/>
      <c r="G95" s="49"/>
      <c r="H95" s="9"/>
      <c r="I95" s="9"/>
      <c r="J95" s="9"/>
      <c r="K95" s="9"/>
      <c r="M95" s="9"/>
      <c r="N95" s="9"/>
      <c r="O95" s="9"/>
      <c r="P95" s="9"/>
      <c r="Q95" s="9"/>
      <c r="R95" s="9"/>
      <c r="S95" s="9"/>
      <c r="T95" s="9"/>
    </row>
    <row r="96" spans="3:46" x14ac:dyDescent="0.25">
      <c r="C96" s="163"/>
      <c r="D96" s="9"/>
      <c r="E96" s="9"/>
      <c r="F96" s="49"/>
      <c r="G96" s="49"/>
      <c r="H96" s="9"/>
      <c r="I96" s="9"/>
      <c r="J96" s="9"/>
      <c r="K96" s="9"/>
      <c r="M96" s="9"/>
      <c r="N96" s="9"/>
      <c r="O96" s="9"/>
      <c r="P96" s="9"/>
      <c r="Q96" s="9"/>
      <c r="R96" s="9"/>
      <c r="S96" s="9"/>
      <c r="T96" s="9"/>
    </row>
  </sheetData>
  <mergeCells count="20">
    <mergeCell ref="AR54:AR55"/>
    <mergeCell ref="AR44:AR45"/>
    <mergeCell ref="AR46:AR47"/>
    <mergeCell ref="AR48:AR49"/>
    <mergeCell ref="AR50:AR51"/>
    <mergeCell ref="AR52:AR53"/>
    <mergeCell ref="A34:A35"/>
    <mergeCell ref="A39:A40"/>
    <mergeCell ref="A41:A42"/>
    <mergeCell ref="AR17:AR18"/>
    <mergeCell ref="AR19:AR20"/>
    <mergeCell ref="AR21:AR22"/>
    <mergeCell ref="AR23:AR24"/>
    <mergeCell ref="AR25:AR26"/>
    <mergeCell ref="AR27:AR28"/>
    <mergeCell ref="A32:A33"/>
    <mergeCell ref="A5:A6"/>
    <mergeCell ref="A7:A8"/>
    <mergeCell ref="A12:A13"/>
    <mergeCell ref="A14:A15"/>
  </mergeCells>
  <conditionalFormatting sqref="C1:C28 C30:C1048576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3"/>
  <sheetViews>
    <sheetView zoomScale="70" zoomScaleNormal="70" workbookViewId="0">
      <selection activeCell="E34" sqref="E34"/>
    </sheetView>
  </sheetViews>
  <sheetFormatPr defaultRowHeight="15" x14ac:dyDescent="0.25"/>
  <cols>
    <col min="3" max="3" width="15" bestFit="1" customWidth="1"/>
    <col min="4" max="4" width="16" bestFit="1" customWidth="1"/>
    <col min="14" max="16" width="45.28515625" bestFit="1" customWidth="1"/>
    <col min="17" max="17" width="9.140625" style="210"/>
    <col min="20" max="20" width="15" bestFit="1" customWidth="1"/>
    <col min="21" max="21" width="16" bestFit="1" customWidth="1"/>
    <col min="31" max="31" width="45.28515625" bestFit="1" customWidth="1"/>
    <col min="32" max="32" width="44" bestFit="1" customWidth="1"/>
    <col min="33" max="33" width="45.28515625" bestFit="1" customWidth="1"/>
    <col min="34" max="34" width="9.140625" style="210"/>
  </cols>
  <sheetData>
    <row r="1" spans="1:51" s="163" customFormat="1" x14ac:dyDescent="0.25">
      <c r="A1" s="163" t="s">
        <v>161</v>
      </c>
      <c r="Q1" s="210"/>
      <c r="R1" s="163" t="s">
        <v>160</v>
      </c>
      <c r="AH1" s="210"/>
    </row>
    <row r="2" spans="1:51" x14ac:dyDescent="0.25">
      <c r="A2">
        <v>10001</v>
      </c>
      <c r="B2" t="s">
        <v>48</v>
      </c>
      <c r="C2" s="183">
        <v>42005</v>
      </c>
      <c r="D2" s="183">
        <v>42035.999988425923</v>
      </c>
      <c r="E2">
        <v>1</v>
      </c>
      <c r="F2" t="s">
        <v>38</v>
      </c>
      <c r="G2">
        <v>201</v>
      </c>
      <c r="H2">
        <v>19</v>
      </c>
      <c r="I2">
        <v>820</v>
      </c>
      <c r="J2" t="s">
        <v>81</v>
      </c>
      <c r="K2" t="s">
        <v>82</v>
      </c>
      <c r="M2">
        <v>1000</v>
      </c>
      <c r="N2">
        <v>820</v>
      </c>
      <c r="O2" t="s">
        <v>81</v>
      </c>
      <c r="P2" t="s">
        <v>82</v>
      </c>
      <c r="R2">
        <v>10001</v>
      </c>
      <c r="S2" t="s">
        <v>48</v>
      </c>
      <c r="T2" s="183">
        <v>42005</v>
      </c>
      <c r="U2" s="183">
        <v>42035.999988425923</v>
      </c>
      <c r="V2">
        <v>1</v>
      </c>
      <c r="W2" t="s">
        <v>38</v>
      </c>
      <c r="X2">
        <v>201</v>
      </c>
      <c r="Y2">
        <v>19</v>
      </c>
      <c r="Z2">
        <v>820</v>
      </c>
      <c r="AA2" s="210">
        <v>0</v>
      </c>
      <c r="AB2" s="210">
        <v>0</v>
      </c>
      <c r="AC2" s="210"/>
      <c r="AD2">
        <v>1000</v>
      </c>
      <c r="AE2">
        <v>820</v>
      </c>
      <c r="AF2" s="210">
        <v>0</v>
      </c>
      <c r="AG2" s="210">
        <v>0</v>
      </c>
      <c r="AI2">
        <f>IF(A2=R2,0,1)</f>
        <v>0</v>
      </c>
      <c r="AJ2" s="163">
        <f t="shared" ref="AJ2:AU2" si="0">IF(B2=S2,0,1)</f>
        <v>0</v>
      </c>
      <c r="AK2" s="163">
        <f t="shared" si="0"/>
        <v>0</v>
      </c>
      <c r="AL2" s="163">
        <f t="shared" si="0"/>
        <v>0</v>
      </c>
      <c r="AM2" s="163">
        <f t="shared" si="0"/>
        <v>0</v>
      </c>
      <c r="AN2" s="163">
        <f t="shared" si="0"/>
        <v>0</v>
      </c>
      <c r="AO2" s="163">
        <f t="shared" si="0"/>
        <v>0</v>
      </c>
      <c r="AP2" s="163">
        <f t="shared" si="0"/>
        <v>0</v>
      </c>
      <c r="AQ2" s="163">
        <f t="shared" si="0"/>
        <v>0</v>
      </c>
      <c r="AR2" s="163">
        <f>IF(J2=AA2,0,1)</f>
        <v>1</v>
      </c>
      <c r="AS2" s="163">
        <f t="shared" si="0"/>
        <v>1</v>
      </c>
      <c r="AT2" s="163">
        <f t="shared" si="0"/>
        <v>0</v>
      </c>
      <c r="AU2" s="163">
        <f>IF(M2=AD2,0,1)</f>
        <v>0</v>
      </c>
      <c r="AV2" s="163">
        <f t="shared" ref="AV2:AY2" si="1">IF(N2=AE2,0,1)</f>
        <v>0</v>
      </c>
      <c r="AW2" s="163">
        <f t="shared" si="1"/>
        <v>1</v>
      </c>
      <c r="AX2" s="163">
        <f>IF(P2=AG2,0,1)</f>
        <v>1</v>
      </c>
      <c r="AY2" s="163"/>
    </row>
    <row r="3" spans="1:51" x14ac:dyDescent="0.25">
      <c r="A3">
        <v>10002</v>
      </c>
      <c r="B3" t="s">
        <v>49</v>
      </c>
      <c r="C3" s="183">
        <v>42005</v>
      </c>
      <c r="D3" s="183">
        <v>42035.999988425923</v>
      </c>
      <c r="E3">
        <v>1</v>
      </c>
      <c r="F3" t="s">
        <v>38</v>
      </c>
      <c r="G3">
        <v>201</v>
      </c>
      <c r="H3">
        <v>19</v>
      </c>
      <c r="I3">
        <v>820</v>
      </c>
      <c r="J3" t="s">
        <v>81</v>
      </c>
      <c r="K3" t="s">
        <v>82</v>
      </c>
      <c r="M3">
        <v>2000</v>
      </c>
      <c r="N3" t="s">
        <v>83</v>
      </c>
      <c r="O3" t="s">
        <v>84</v>
      </c>
      <c r="P3" t="s">
        <v>85</v>
      </c>
      <c r="R3">
        <v>10002</v>
      </c>
      <c r="S3" t="s">
        <v>49</v>
      </c>
      <c r="T3" s="183">
        <v>42005</v>
      </c>
      <c r="U3" s="183">
        <v>42035.999988425923</v>
      </c>
      <c r="V3">
        <v>1</v>
      </c>
      <c r="W3" t="s">
        <v>38</v>
      </c>
      <c r="X3">
        <v>201</v>
      </c>
      <c r="Y3">
        <v>19</v>
      </c>
      <c r="Z3">
        <v>820</v>
      </c>
      <c r="AA3" s="210">
        <v>0</v>
      </c>
      <c r="AB3" s="210">
        <v>0</v>
      </c>
      <c r="AC3" s="210"/>
      <c r="AD3">
        <v>2000</v>
      </c>
      <c r="AE3" t="s">
        <v>83</v>
      </c>
      <c r="AF3" s="210" t="s">
        <v>168</v>
      </c>
      <c r="AG3" s="210" t="s">
        <v>169</v>
      </c>
      <c r="AI3" s="163">
        <f t="shared" ref="AI3:AI33" si="2">IF(A3=R3,0,1)</f>
        <v>0</v>
      </c>
      <c r="AJ3" s="163">
        <f t="shared" ref="AJ3:AJ33" si="3">IF(B3=S3,0,1)</f>
        <v>0</v>
      </c>
      <c r="AK3" s="163">
        <f t="shared" ref="AK3:AK33" si="4">IF(C3=T3,0,1)</f>
        <v>0</v>
      </c>
      <c r="AL3" s="163">
        <f t="shared" ref="AL3:AL33" si="5">IF(D3=U3,0,1)</f>
        <v>0</v>
      </c>
      <c r="AM3" s="163">
        <f t="shared" ref="AM3:AM33" si="6">IF(E3=V3,0,1)</f>
        <v>0</v>
      </c>
      <c r="AN3" s="163">
        <f t="shared" ref="AN3:AN33" si="7">IF(F3=W3,0,1)</f>
        <v>0</v>
      </c>
      <c r="AO3" s="163">
        <f t="shared" ref="AO3:AO33" si="8">IF(G3=X3,0,1)</f>
        <v>0</v>
      </c>
      <c r="AP3" s="163">
        <f t="shared" ref="AP3:AP33" si="9">IF(H3=Y3,0,1)</f>
        <v>0</v>
      </c>
      <c r="AQ3" s="163">
        <f t="shared" ref="AQ3:AQ33" si="10">IF(I3=Z3,0,1)</f>
        <v>0</v>
      </c>
      <c r="AR3" s="163">
        <f t="shared" ref="AR3:AR33" si="11">IF(J3=AA3,0,1)</f>
        <v>1</v>
      </c>
      <c r="AS3" s="163">
        <f t="shared" ref="AS3:AS33" si="12">IF(K3=AB3,0,1)</f>
        <v>1</v>
      </c>
      <c r="AT3" s="163">
        <f t="shared" ref="AT3:AT33" si="13">IF(L3=AC3,0,1)</f>
        <v>0</v>
      </c>
      <c r="AU3" s="163">
        <f t="shared" ref="AU3:AU33" si="14">IF(M3=AD3,0,1)</f>
        <v>0</v>
      </c>
      <c r="AV3" s="163">
        <f t="shared" ref="AV3:AV33" si="15">IF(N3=AE3,0,1)</f>
        <v>0</v>
      </c>
      <c r="AW3" s="163">
        <f t="shared" ref="AW3:AW33" si="16">IF(O3=AF3,0,1)</f>
        <v>1</v>
      </c>
      <c r="AX3" s="163">
        <f t="shared" ref="AX3:AX33" si="17">IF(P3=AG3,0,1)</f>
        <v>1</v>
      </c>
    </row>
    <row r="4" spans="1:51" x14ac:dyDescent="0.25">
      <c r="A4">
        <v>10003</v>
      </c>
      <c r="B4" t="s">
        <v>50</v>
      </c>
      <c r="C4" s="183">
        <v>42005</v>
      </c>
      <c r="D4" s="183">
        <v>42035.999988425923</v>
      </c>
      <c r="E4">
        <v>1</v>
      </c>
      <c r="F4" t="s">
        <v>38</v>
      </c>
      <c r="G4">
        <v>201</v>
      </c>
      <c r="H4">
        <v>19</v>
      </c>
      <c r="I4">
        <v>1640</v>
      </c>
      <c r="J4" t="s">
        <v>93</v>
      </c>
      <c r="K4" t="s">
        <v>94</v>
      </c>
      <c r="M4">
        <v>4000</v>
      </c>
      <c r="N4" t="s">
        <v>95</v>
      </c>
      <c r="O4" t="s">
        <v>96</v>
      </c>
      <c r="P4" t="s">
        <v>97</v>
      </c>
      <c r="R4">
        <v>10003</v>
      </c>
      <c r="S4" t="s">
        <v>50</v>
      </c>
      <c r="T4" s="183">
        <v>42005</v>
      </c>
      <c r="U4" s="183">
        <v>42035.999988425923</v>
      </c>
      <c r="V4">
        <v>1</v>
      </c>
      <c r="W4" t="s">
        <v>38</v>
      </c>
      <c r="X4">
        <v>201</v>
      </c>
      <c r="Y4">
        <v>19</v>
      </c>
      <c r="Z4">
        <v>1640</v>
      </c>
      <c r="AA4" s="210">
        <v>0</v>
      </c>
      <c r="AB4" s="210">
        <v>0</v>
      </c>
      <c r="AC4" s="210"/>
      <c r="AD4">
        <v>4000</v>
      </c>
      <c r="AE4" t="s">
        <v>95</v>
      </c>
      <c r="AF4" s="210" t="s">
        <v>170</v>
      </c>
      <c r="AG4" s="210" t="s">
        <v>171</v>
      </c>
      <c r="AI4" s="163">
        <f t="shared" si="2"/>
        <v>0</v>
      </c>
      <c r="AJ4" s="163">
        <f t="shared" si="3"/>
        <v>0</v>
      </c>
      <c r="AK4" s="163">
        <f t="shared" si="4"/>
        <v>0</v>
      </c>
      <c r="AL4" s="163">
        <f t="shared" si="5"/>
        <v>0</v>
      </c>
      <c r="AM4" s="163">
        <f t="shared" si="6"/>
        <v>0</v>
      </c>
      <c r="AN4" s="163">
        <f t="shared" si="7"/>
        <v>0</v>
      </c>
      <c r="AO4" s="163">
        <f t="shared" si="8"/>
        <v>0</v>
      </c>
      <c r="AP4" s="163">
        <f t="shared" si="9"/>
        <v>0</v>
      </c>
      <c r="AQ4" s="163">
        <f t="shared" si="10"/>
        <v>0</v>
      </c>
      <c r="AR4" s="163">
        <f t="shared" si="11"/>
        <v>1</v>
      </c>
      <c r="AS4" s="163">
        <f t="shared" si="12"/>
        <v>1</v>
      </c>
      <c r="AT4" s="163">
        <f t="shared" si="13"/>
        <v>0</v>
      </c>
      <c r="AU4" s="163">
        <f t="shared" si="14"/>
        <v>0</v>
      </c>
      <c r="AV4" s="163">
        <f t="shared" si="15"/>
        <v>0</v>
      </c>
      <c r="AW4" s="163">
        <f t="shared" si="16"/>
        <v>1</v>
      </c>
      <c r="AX4" s="163">
        <f t="shared" si="17"/>
        <v>1</v>
      </c>
    </row>
    <row r="5" spans="1:51" x14ac:dyDescent="0.25">
      <c r="A5">
        <v>10004</v>
      </c>
      <c r="B5" t="s">
        <v>92</v>
      </c>
      <c r="C5" s="183">
        <v>42005</v>
      </c>
      <c r="D5" s="183">
        <v>42063.999988425923</v>
      </c>
      <c r="E5">
        <v>1</v>
      </c>
      <c r="F5" t="s">
        <v>38</v>
      </c>
      <c r="G5">
        <v>201</v>
      </c>
      <c r="H5">
        <v>19</v>
      </c>
      <c r="I5">
        <v>1640</v>
      </c>
      <c r="J5" t="s">
        <v>93</v>
      </c>
      <c r="K5" t="s">
        <v>94</v>
      </c>
      <c r="M5">
        <v>4000</v>
      </c>
      <c r="N5" t="s">
        <v>95</v>
      </c>
      <c r="O5" t="s">
        <v>96</v>
      </c>
      <c r="P5" t="s">
        <v>97</v>
      </c>
      <c r="R5">
        <v>10004</v>
      </c>
      <c r="S5" t="s">
        <v>92</v>
      </c>
      <c r="T5" s="183">
        <v>42005</v>
      </c>
      <c r="U5" s="183">
        <v>42063.999988425923</v>
      </c>
      <c r="V5">
        <v>1</v>
      </c>
      <c r="W5" t="s">
        <v>38</v>
      </c>
      <c r="X5">
        <v>201</v>
      </c>
      <c r="Y5">
        <v>19</v>
      </c>
      <c r="Z5">
        <v>1640</v>
      </c>
      <c r="AA5" s="210">
        <v>0</v>
      </c>
      <c r="AB5" s="210">
        <v>0</v>
      </c>
      <c r="AC5" s="210"/>
      <c r="AD5">
        <v>4000</v>
      </c>
      <c r="AE5" t="s">
        <v>95</v>
      </c>
      <c r="AF5" s="210" t="s">
        <v>172</v>
      </c>
      <c r="AG5" s="210" t="s">
        <v>171</v>
      </c>
      <c r="AI5" s="163">
        <f t="shared" si="2"/>
        <v>0</v>
      </c>
      <c r="AJ5" s="163">
        <f t="shared" si="3"/>
        <v>0</v>
      </c>
      <c r="AK5" s="163">
        <f t="shared" si="4"/>
        <v>0</v>
      </c>
      <c r="AL5" s="163">
        <f t="shared" si="5"/>
        <v>0</v>
      </c>
      <c r="AM5" s="163">
        <f t="shared" si="6"/>
        <v>0</v>
      </c>
      <c r="AN5" s="163">
        <f t="shared" si="7"/>
        <v>0</v>
      </c>
      <c r="AO5" s="163">
        <f t="shared" si="8"/>
        <v>0</v>
      </c>
      <c r="AP5" s="163">
        <f t="shared" si="9"/>
        <v>0</v>
      </c>
      <c r="AQ5" s="163">
        <f t="shared" si="10"/>
        <v>0</v>
      </c>
      <c r="AR5" s="163">
        <f t="shared" si="11"/>
        <v>1</v>
      </c>
      <c r="AS5" s="163">
        <f t="shared" si="12"/>
        <v>1</v>
      </c>
      <c r="AT5" s="163">
        <f t="shared" si="13"/>
        <v>0</v>
      </c>
      <c r="AU5" s="163">
        <f t="shared" si="14"/>
        <v>0</v>
      </c>
      <c r="AV5" s="163">
        <f t="shared" si="15"/>
        <v>0</v>
      </c>
      <c r="AW5" s="163">
        <f t="shared" si="16"/>
        <v>1</v>
      </c>
      <c r="AX5" s="163">
        <f t="shared" si="17"/>
        <v>1</v>
      </c>
    </row>
    <row r="6" spans="1:51" x14ac:dyDescent="0.25">
      <c r="A6">
        <v>10005</v>
      </c>
      <c r="B6" t="s">
        <v>98</v>
      </c>
      <c r="C6" s="183">
        <v>42005</v>
      </c>
      <c r="D6" s="183">
        <v>42035.999988425923</v>
      </c>
      <c r="E6">
        <v>0</v>
      </c>
      <c r="F6" t="s">
        <v>38</v>
      </c>
      <c r="G6">
        <v>201</v>
      </c>
      <c r="H6">
        <v>19</v>
      </c>
      <c r="I6">
        <v>1000</v>
      </c>
      <c r="J6">
        <v>80</v>
      </c>
      <c r="K6">
        <v>20</v>
      </c>
      <c r="M6">
        <v>1200</v>
      </c>
      <c r="N6">
        <v>1200</v>
      </c>
      <c r="O6">
        <v>96</v>
      </c>
      <c r="P6">
        <v>24</v>
      </c>
      <c r="R6">
        <v>10005</v>
      </c>
      <c r="S6" t="s">
        <v>98</v>
      </c>
      <c r="T6" s="183">
        <v>42005</v>
      </c>
      <c r="U6" s="183">
        <v>42035.999988425923</v>
      </c>
      <c r="V6">
        <v>0</v>
      </c>
      <c r="W6" t="s">
        <v>38</v>
      </c>
      <c r="X6">
        <v>201</v>
      </c>
      <c r="Y6">
        <v>19</v>
      </c>
      <c r="Z6">
        <v>1000</v>
      </c>
      <c r="AA6" s="210">
        <v>0</v>
      </c>
      <c r="AB6" s="210">
        <v>0</v>
      </c>
      <c r="AC6" s="210"/>
      <c r="AD6">
        <v>1200</v>
      </c>
      <c r="AE6">
        <v>1200</v>
      </c>
      <c r="AF6" s="210">
        <v>0</v>
      </c>
      <c r="AG6" s="210">
        <v>0</v>
      </c>
      <c r="AI6" s="163">
        <f t="shared" si="2"/>
        <v>0</v>
      </c>
      <c r="AJ6" s="163">
        <f t="shared" si="3"/>
        <v>0</v>
      </c>
      <c r="AK6" s="163">
        <f t="shared" si="4"/>
        <v>0</v>
      </c>
      <c r="AL6" s="163">
        <f t="shared" si="5"/>
        <v>0</v>
      </c>
      <c r="AM6" s="163">
        <f t="shared" si="6"/>
        <v>0</v>
      </c>
      <c r="AN6" s="163">
        <f t="shared" si="7"/>
        <v>0</v>
      </c>
      <c r="AO6" s="163">
        <f t="shared" si="8"/>
        <v>0</v>
      </c>
      <c r="AP6" s="163">
        <f t="shared" si="9"/>
        <v>0</v>
      </c>
      <c r="AQ6" s="163">
        <f t="shared" si="10"/>
        <v>0</v>
      </c>
      <c r="AR6" s="163">
        <f t="shared" si="11"/>
        <v>1</v>
      </c>
      <c r="AS6" s="163">
        <f t="shared" si="12"/>
        <v>1</v>
      </c>
      <c r="AT6" s="163">
        <f t="shared" si="13"/>
        <v>0</v>
      </c>
      <c r="AU6" s="163">
        <f t="shared" si="14"/>
        <v>0</v>
      </c>
      <c r="AV6" s="163">
        <f t="shared" si="15"/>
        <v>0</v>
      </c>
      <c r="AW6" s="163">
        <f t="shared" si="16"/>
        <v>1</v>
      </c>
      <c r="AX6" s="163">
        <f t="shared" si="17"/>
        <v>1</v>
      </c>
    </row>
    <row r="7" spans="1:51" x14ac:dyDescent="0.25">
      <c r="A7">
        <v>10006</v>
      </c>
      <c r="B7" t="s">
        <v>99</v>
      </c>
      <c r="C7" s="183">
        <v>42005</v>
      </c>
      <c r="D7" s="183">
        <v>42035.999988425923</v>
      </c>
      <c r="E7">
        <v>1</v>
      </c>
      <c r="F7" t="s">
        <v>38</v>
      </c>
      <c r="G7">
        <v>201</v>
      </c>
      <c r="H7">
        <v>19</v>
      </c>
      <c r="I7">
        <v>800</v>
      </c>
      <c r="J7">
        <v>64</v>
      </c>
      <c r="K7">
        <v>16</v>
      </c>
      <c r="M7">
        <v>1200</v>
      </c>
      <c r="N7">
        <v>1000</v>
      </c>
      <c r="O7">
        <v>80</v>
      </c>
      <c r="P7">
        <v>20</v>
      </c>
      <c r="R7">
        <v>10006</v>
      </c>
      <c r="S7" t="s">
        <v>99</v>
      </c>
      <c r="T7" s="183">
        <v>42005</v>
      </c>
      <c r="U7" s="183">
        <v>42035.999988425923</v>
      </c>
      <c r="V7">
        <v>1</v>
      </c>
      <c r="W7" t="s">
        <v>38</v>
      </c>
      <c r="X7">
        <v>201</v>
      </c>
      <c r="Y7">
        <v>19</v>
      </c>
      <c r="Z7">
        <v>800</v>
      </c>
      <c r="AA7" s="210">
        <v>0</v>
      </c>
      <c r="AB7" s="210">
        <v>0</v>
      </c>
      <c r="AC7" s="210"/>
      <c r="AD7">
        <v>1200</v>
      </c>
      <c r="AE7">
        <v>1000</v>
      </c>
      <c r="AF7" s="210">
        <v>0</v>
      </c>
      <c r="AG7" s="210">
        <v>0</v>
      </c>
      <c r="AI7" s="163">
        <f t="shared" si="2"/>
        <v>0</v>
      </c>
      <c r="AJ7" s="163">
        <f t="shared" si="3"/>
        <v>0</v>
      </c>
      <c r="AK7" s="163">
        <f t="shared" si="4"/>
        <v>0</v>
      </c>
      <c r="AL7" s="163">
        <f t="shared" si="5"/>
        <v>0</v>
      </c>
      <c r="AM7" s="163">
        <f t="shared" si="6"/>
        <v>0</v>
      </c>
      <c r="AN7" s="163">
        <f t="shared" si="7"/>
        <v>0</v>
      </c>
      <c r="AO7" s="163">
        <f t="shared" si="8"/>
        <v>0</v>
      </c>
      <c r="AP7" s="163">
        <f t="shared" si="9"/>
        <v>0</v>
      </c>
      <c r="AQ7" s="163">
        <f t="shared" si="10"/>
        <v>0</v>
      </c>
      <c r="AR7" s="163">
        <f t="shared" si="11"/>
        <v>1</v>
      </c>
      <c r="AS7" s="163">
        <f t="shared" si="12"/>
        <v>1</v>
      </c>
      <c r="AT7" s="163">
        <f t="shared" si="13"/>
        <v>0</v>
      </c>
      <c r="AU7" s="163">
        <f t="shared" si="14"/>
        <v>0</v>
      </c>
      <c r="AV7" s="163">
        <f t="shared" si="15"/>
        <v>0</v>
      </c>
      <c r="AW7" s="163">
        <f t="shared" si="16"/>
        <v>1</v>
      </c>
      <c r="AX7" s="163">
        <f t="shared" si="17"/>
        <v>1</v>
      </c>
    </row>
    <row r="8" spans="1:51" x14ac:dyDescent="0.25">
      <c r="A8">
        <v>10007</v>
      </c>
      <c r="B8" t="s">
        <v>100</v>
      </c>
      <c r="C8" s="183">
        <v>42005</v>
      </c>
      <c r="D8" s="183">
        <v>42035.999988425923</v>
      </c>
      <c r="E8">
        <v>1</v>
      </c>
      <c r="F8" t="s">
        <v>59</v>
      </c>
      <c r="G8">
        <v>201</v>
      </c>
      <c r="H8">
        <v>19</v>
      </c>
      <c r="I8">
        <v>800</v>
      </c>
      <c r="J8">
        <v>64</v>
      </c>
      <c r="K8">
        <v>16</v>
      </c>
      <c r="M8">
        <v>800</v>
      </c>
      <c r="N8" t="s">
        <v>101</v>
      </c>
      <c r="O8" t="s">
        <v>102</v>
      </c>
      <c r="P8" t="s">
        <v>103</v>
      </c>
      <c r="R8">
        <v>10007</v>
      </c>
      <c r="S8" t="s">
        <v>100</v>
      </c>
      <c r="T8" s="183">
        <v>42005</v>
      </c>
      <c r="U8" s="183">
        <v>42035.999988425923</v>
      </c>
      <c r="V8">
        <v>1</v>
      </c>
      <c r="W8" t="s">
        <v>59</v>
      </c>
      <c r="X8">
        <v>201</v>
      </c>
      <c r="Y8">
        <v>19</v>
      </c>
      <c r="Z8">
        <v>800</v>
      </c>
      <c r="AA8" s="210">
        <v>0</v>
      </c>
      <c r="AB8" s="210">
        <v>0</v>
      </c>
      <c r="AC8" s="210"/>
      <c r="AD8">
        <v>800</v>
      </c>
      <c r="AE8" t="s">
        <v>101</v>
      </c>
      <c r="AF8" s="210" t="s">
        <v>173</v>
      </c>
      <c r="AG8" s="210" t="s">
        <v>174</v>
      </c>
      <c r="AI8" s="163">
        <f t="shared" si="2"/>
        <v>0</v>
      </c>
      <c r="AJ8" s="163">
        <f t="shared" si="3"/>
        <v>0</v>
      </c>
      <c r="AK8" s="163">
        <f t="shared" si="4"/>
        <v>0</v>
      </c>
      <c r="AL8" s="163">
        <f t="shared" si="5"/>
        <v>0</v>
      </c>
      <c r="AM8" s="163">
        <f t="shared" si="6"/>
        <v>0</v>
      </c>
      <c r="AN8" s="163">
        <f t="shared" si="7"/>
        <v>0</v>
      </c>
      <c r="AO8" s="163">
        <f t="shared" si="8"/>
        <v>0</v>
      </c>
      <c r="AP8" s="163">
        <f t="shared" si="9"/>
        <v>0</v>
      </c>
      <c r="AQ8" s="163">
        <f t="shared" si="10"/>
        <v>0</v>
      </c>
      <c r="AR8" s="163">
        <f t="shared" si="11"/>
        <v>1</v>
      </c>
      <c r="AS8" s="163">
        <f t="shared" si="12"/>
        <v>1</v>
      </c>
      <c r="AT8" s="163">
        <f t="shared" si="13"/>
        <v>0</v>
      </c>
      <c r="AU8" s="163">
        <f t="shared" si="14"/>
        <v>0</v>
      </c>
      <c r="AV8" s="163">
        <f t="shared" si="15"/>
        <v>0</v>
      </c>
      <c r="AW8" s="163">
        <f t="shared" si="16"/>
        <v>1</v>
      </c>
      <c r="AX8" s="163">
        <f t="shared" si="17"/>
        <v>1</v>
      </c>
    </row>
    <row r="9" spans="1:51" x14ac:dyDescent="0.25">
      <c r="A9">
        <v>10008</v>
      </c>
      <c r="B9" t="s">
        <v>62</v>
      </c>
      <c r="C9" s="183">
        <v>42005</v>
      </c>
      <c r="D9" s="183">
        <v>42035.999988425923</v>
      </c>
      <c r="E9">
        <v>1</v>
      </c>
      <c r="F9" t="s">
        <v>59</v>
      </c>
      <c r="G9">
        <v>201</v>
      </c>
      <c r="H9">
        <v>19</v>
      </c>
      <c r="I9">
        <v>800</v>
      </c>
      <c r="J9">
        <v>64</v>
      </c>
      <c r="K9">
        <v>16</v>
      </c>
      <c r="M9">
        <v>1600</v>
      </c>
      <c r="N9" t="s">
        <v>104</v>
      </c>
      <c r="O9" t="s">
        <v>105</v>
      </c>
      <c r="P9" t="s">
        <v>106</v>
      </c>
      <c r="R9">
        <v>10008</v>
      </c>
      <c r="S9" t="s">
        <v>62</v>
      </c>
      <c r="T9" s="183">
        <v>42005</v>
      </c>
      <c r="U9" s="183">
        <v>42035.999988425923</v>
      </c>
      <c r="V9">
        <v>1</v>
      </c>
      <c r="W9" t="s">
        <v>59</v>
      </c>
      <c r="X9">
        <v>201</v>
      </c>
      <c r="Y9">
        <v>19</v>
      </c>
      <c r="Z9">
        <v>800</v>
      </c>
      <c r="AA9" s="210">
        <v>0</v>
      </c>
      <c r="AB9" s="210">
        <v>0</v>
      </c>
      <c r="AC9" s="210"/>
      <c r="AD9">
        <v>1600</v>
      </c>
      <c r="AE9" t="s">
        <v>104</v>
      </c>
      <c r="AF9" s="210" t="s">
        <v>175</v>
      </c>
      <c r="AG9" s="210" t="s">
        <v>176</v>
      </c>
      <c r="AI9" s="163">
        <f t="shared" si="2"/>
        <v>0</v>
      </c>
      <c r="AJ9" s="163">
        <f t="shared" si="3"/>
        <v>0</v>
      </c>
      <c r="AK9" s="163">
        <f t="shared" si="4"/>
        <v>0</v>
      </c>
      <c r="AL9" s="163">
        <f t="shared" si="5"/>
        <v>0</v>
      </c>
      <c r="AM9" s="163">
        <f t="shared" si="6"/>
        <v>0</v>
      </c>
      <c r="AN9" s="163">
        <f t="shared" si="7"/>
        <v>0</v>
      </c>
      <c r="AO9" s="163">
        <f t="shared" si="8"/>
        <v>0</v>
      </c>
      <c r="AP9" s="163">
        <f t="shared" si="9"/>
        <v>0</v>
      </c>
      <c r="AQ9" s="163">
        <f t="shared" si="10"/>
        <v>0</v>
      </c>
      <c r="AR9" s="163">
        <f t="shared" si="11"/>
        <v>1</v>
      </c>
      <c r="AS9" s="163">
        <f t="shared" si="12"/>
        <v>1</v>
      </c>
      <c r="AT9" s="163">
        <f t="shared" si="13"/>
        <v>0</v>
      </c>
      <c r="AU9" s="163">
        <f t="shared" si="14"/>
        <v>0</v>
      </c>
      <c r="AV9" s="163">
        <f t="shared" si="15"/>
        <v>0</v>
      </c>
      <c r="AW9" s="163">
        <f t="shared" si="16"/>
        <v>1</v>
      </c>
      <c r="AX9" s="163">
        <f t="shared" si="17"/>
        <v>1</v>
      </c>
    </row>
    <row r="10" spans="1:51" x14ac:dyDescent="0.25">
      <c r="A10">
        <v>10008</v>
      </c>
      <c r="B10" t="s">
        <v>62</v>
      </c>
      <c r="C10" s="183">
        <v>42005</v>
      </c>
      <c r="D10" s="183">
        <v>42035.999988425923</v>
      </c>
      <c r="E10">
        <v>1</v>
      </c>
      <c r="F10" t="s">
        <v>63</v>
      </c>
      <c r="G10">
        <v>201</v>
      </c>
      <c r="H10">
        <v>19</v>
      </c>
      <c r="I10">
        <v>820</v>
      </c>
      <c r="J10" t="s">
        <v>81</v>
      </c>
      <c r="K10" t="s">
        <v>82</v>
      </c>
      <c r="M10">
        <v>1600</v>
      </c>
      <c r="N10" t="s">
        <v>86</v>
      </c>
      <c r="O10" t="s">
        <v>87</v>
      </c>
      <c r="P10" t="s">
        <v>88</v>
      </c>
      <c r="R10">
        <v>10008</v>
      </c>
      <c r="S10" t="s">
        <v>62</v>
      </c>
      <c r="T10" s="183">
        <v>42005</v>
      </c>
      <c r="U10" s="183">
        <v>42035.999988425923</v>
      </c>
      <c r="V10">
        <v>1</v>
      </c>
      <c r="W10" t="s">
        <v>63</v>
      </c>
      <c r="X10">
        <v>201</v>
      </c>
      <c r="Y10">
        <v>19</v>
      </c>
      <c r="Z10">
        <v>820</v>
      </c>
      <c r="AA10" s="210">
        <v>0</v>
      </c>
      <c r="AB10" s="210">
        <v>0</v>
      </c>
      <c r="AC10" s="210"/>
      <c r="AD10">
        <v>1600</v>
      </c>
      <c r="AE10" t="s">
        <v>86</v>
      </c>
      <c r="AF10" s="210" t="s">
        <v>177</v>
      </c>
      <c r="AG10" s="210" t="s">
        <v>178</v>
      </c>
      <c r="AI10" s="163">
        <f t="shared" si="2"/>
        <v>0</v>
      </c>
      <c r="AJ10" s="163">
        <f t="shared" si="3"/>
        <v>0</v>
      </c>
      <c r="AK10" s="163">
        <f t="shared" si="4"/>
        <v>0</v>
      </c>
      <c r="AL10" s="163">
        <f t="shared" si="5"/>
        <v>0</v>
      </c>
      <c r="AM10" s="163">
        <f t="shared" si="6"/>
        <v>0</v>
      </c>
      <c r="AN10" s="163">
        <f t="shared" si="7"/>
        <v>0</v>
      </c>
      <c r="AO10" s="163">
        <f t="shared" si="8"/>
        <v>0</v>
      </c>
      <c r="AP10" s="163">
        <f t="shared" si="9"/>
        <v>0</v>
      </c>
      <c r="AQ10" s="163">
        <f t="shared" si="10"/>
        <v>0</v>
      </c>
      <c r="AR10" s="163">
        <f t="shared" si="11"/>
        <v>1</v>
      </c>
      <c r="AS10" s="163">
        <f t="shared" si="12"/>
        <v>1</v>
      </c>
      <c r="AT10" s="163">
        <f t="shared" si="13"/>
        <v>0</v>
      </c>
      <c r="AU10" s="163">
        <f t="shared" si="14"/>
        <v>0</v>
      </c>
      <c r="AV10" s="163">
        <f t="shared" si="15"/>
        <v>0</v>
      </c>
      <c r="AW10" s="163">
        <f t="shared" si="16"/>
        <v>1</v>
      </c>
      <c r="AX10" s="163">
        <f t="shared" si="17"/>
        <v>1</v>
      </c>
    </row>
    <row r="11" spans="1:51" x14ac:dyDescent="0.25">
      <c r="A11">
        <v>100010</v>
      </c>
      <c r="B11" t="s">
        <v>107</v>
      </c>
      <c r="C11" s="183">
        <v>42005</v>
      </c>
      <c r="D11" s="183">
        <v>42035.999988425923</v>
      </c>
      <c r="E11">
        <v>1</v>
      </c>
      <c r="F11" t="s">
        <v>38</v>
      </c>
      <c r="G11">
        <v>201</v>
      </c>
      <c r="H11">
        <v>19</v>
      </c>
      <c r="I11">
        <v>800</v>
      </c>
      <c r="J11">
        <v>64</v>
      </c>
      <c r="K11">
        <v>16</v>
      </c>
      <c r="M11">
        <v>4000</v>
      </c>
      <c r="N11" t="s">
        <v>108</v>
      </c>
      <c r="O11" t="s">
        <v>109</v>
      </c>
      <c r="P11" t="s">
        <v>110</v>
      </c>
      <c r="R11">
        <v>100010</v>
      </c>
      <c r="S11" t="s">
        <v>107</v>
      </c>
      <c r="T11" s="183">
        <v>42005</v>
      </c>
      <c r="U11" s="183">
        <v>42035.999988425923</v>
      </c>
      <c r="V11">
        <v>1</v>
      </c>
      <c r="W11" t="s">
        <v>38</v>
      </c>
      <c r="X11">
        <v>201</v>
      </c>
      <c r="Y11">
        <v>19</v>
      </c>
      <c r="Z11">
        <v>800</v>
      </c>
      <c r="AA11" s="210">
        <v>0</v>
      </c>
      <c r="AB11" s="210">
        <v>0</v>
      </c>
      <c r="AC11" s="210"/>
      <c r="AD11">
        <v>4000</v>
      </c>
      <c r="AE11" t="s">
        <v>108</v>
      </c>
      <c r="AF11" s="210" t="s">
        <v>175</v>
      </c>
      <c r="AG11" s="210" t="s">
        <v>176</v>
      </c>
      <c r="AI11" s="163">
        <f t="shared" si="2"/>
        <v>0</v>
      </c>
      <c r="AJ11" s="163">
        <f t="shared" si="3"/>
        <v>0</v>
      </c>
      <c r="AK11" s="163">
        <f t="shared" si="4"/>
        <v>0</v>
      </c>
      <c r="AL11" s="163">
        <f t="shared" si="5"/>
        <v>0</v>
      </c>
      <c r="AM11" s="163">
        <f t="shared" si="6"/>
        <v>0</v>
      </c>
      <c r="AN11" s="163">
        <f t="shared" si="7"/>
        <v>0</v>
      </c>
      <c r="AO11" s="163">
        <f t="shared" si="8"/>
        <v>0</v>
      </c>
      <c r="AP11" s="163">
        <f t="shared" si="9"/>
        <v>0</v>
      </c>
      <c r="AQ11" s="163">
        <f t="shared" si="10"/>
        <v>0</v>
      </c>
      <c r="AR11" s="163">
        <f t="shared" si="11"/>
        <v>1</v>
      </c>
      <c r="AS11" s="163">
        <f t="shared" si="12"/>
        <v>1</v>
      </c>
      <c r="AT11" s="163">
        <f t="shared" si="13"/>
        <v>0</v>
      </c>
      <c r="AU11" s="163">
        <f t="shared" si="14"/>
        <v>0</v>
      </c>
      <c r="AV11" s="163">
        <f t="shared" si="15"/>
        <v>0</v>
      </c>
      <c r="AW11" s="163">
        <f t="shared" si="16"/>
        <v>1</v>
      </c>
      <c r="AX11" s="163">
        <f t="shared" si="17"/>
        <v>1</v>
      </c>
    </row>
    <row r="12" spans="1:51" ht="17.25" customHeight="1" x14ac:dyDescent="0.25">
      <c r="A12">
        <v>100010</v>
      </c>
      <c r="B12" t="s">
        <v>107</v>
      </c>
      <c r="C12" s="183">
        <v>42005</v>
      </c>
      <c r="D12" s="183">
        <v>42035.999988425923</v>
      </c>
      <c r="E12">
        <v>0</v>
      </c>
      <c r="F12" t="s">
        <v>38</v>
      </c>
      <c r="G12">
        <v>201</v>
      </c>
      <c r="H12">
        <v>19</v>
      </c>
      <c r="I12">
        <v>1000</v>
      </c>
      <c r="J12">
        <v>80</v>
      </c>
      <c r="K12">
        <v>20</v>
      </c>
      <c r="M12">
        <v>4000</v>
      </c>
      <c r="N12">
        <v>4000</v>
      </c>
      <c r="O12">
        <v>320</v>
      </c>
      <c r="P12">
        <v>80</v>
      </c>
      <c r="R12">
        <v>100010</v>
      </c>
      <c r="S12" t="s">
        <v>107</v>
      </c>
      <c r="T12" s="183">
        <v>42005</v>
      </c>
      <c r="U12" s="183">
        <v>42035.999988425923</v>
      </c>
      <c r="V12">
        <v>0</v>
      </c>
      <c r="W12" t="s">
        <v>38</v>
      </c>
      <c r="X12">
        <v>201</v>
      </c>
      <c r="Y12">
        <v>19</v>
      </c>
      <c r="Z12">
        <v>1000</v>
      </c>
      <c r="AA12" s="210">
        <v>0</v>
      </c>
      <c r="AB12" s="210">
        <v>0</v>
      </c>
      <c r="AC12" s="210"/>
      <c r="AD12">
        <v>4000</v>
      </c>
      <c r="AE12">
        <v>4000</v>
      </c>
      <c r="AF12" s="210">
        <v>0</v>
      </c>
      <c r="AG12" s="210">
        <v>0</v>
      </c>
      <c r="AI12" s="163">
        <f t="shared" si="2"/>
        <v>0</v>
      </c>
      <c r="AJ12" s="163">
        <f t="shared" si="3"/>
        <v>0</v>
      </c>
      <c r="AK12" s="163">
        <f t="shared" si="4"/>
        <v>0</v>
      </c>
      <c r="AL12" s="163">
        <f t="shared" si="5"/>
        <v>0</v>
      </c>
      <c r="AM12" s="163">
        <f t="shared" si="6"/>
        <v>0</v>
      </c>
      <c r="AN12" s="163">
        <f t="shared" si="7"/>
        <v>0</v>
      </c>
      <c r="AO12" s="163">
        <f t="shared" si="8"/>
        <v>0</v>
      </c>
      <c r="AP12" s="163">
        <f t="shared" si="9"/>
        <v>0</v>
      </c>
      <c r="AQ12" s="163">
        <f t="shared" si="10"/>
        <v>0</v>
      </c>
      <c r="AR12" s="163">
        <f t="shared" si="11"/>
        <v>1</v>
      </c>
      <c r="AS12" s="163">
        <f t="shared" si="12"/>
        <v>1</v>
      </c>
      <c r="AT12" s="163">
        <f t="shared" si="13"/>
        <v>0</v>
      </c>
      <c r="AU12" s="163">
        <f t="shared" si="14"/>
        <v>0</v>
      </c>
      <c r="AV12" s="163">
        <f t="shared" si="15"/>
        <v>0</v>
      </c>
      <c r="AW12" s="163">
        <f t="shared" si="16"/>
        <v>1</v>
      </c>
      <c r="AX12" s="163">
        <f t="shared" si="17"/>
        <v>1</v>
      </c>
    </row>
    <row r="13" spans="1:51" x14ac:dyDescent="0.25">
      <c r="A13">
        <v>100011</v>
      </c>
      <c r="B13" t="s">
        <v>111</v>
      </c>
      <c r="C13" s="183">
        <v>42005</v>
      </c>
      <c r="D13" s="183">
        <v>42035.999988425923</v>
      </c>
      <c r="E13">
        <v>1</v>
      </c>
      <c r="F13" t="s">
        <v>38</v>
      </c>
      <c r="G13">
        <v>201</v>
      </c>
      <c r="H13">
        <v>19</v>
      </c>
      <c r="I13">
        <v>800</v>
      </c>
      <c r="J13">
        <v>64</v>
      </c>
      <c r="K13">
        <v>16</v>
      </c>
      <c r="M13">
        <v>2000</v>
      </c>
      <c r="N13" t="s">
        <v>112</v>
      </c>
      <c r="O13" t="s">
        <v>113</v>
      </c>
      <c r="P13" t="s">
        <v>114</v>
      </c>
      <c r="R13">
        <v>100011</v>
      </c>
      <c r="S13" t="s">
        <v>111</v>
      </c>
      <c r="T13" s="183">
        <v>42005</v>
      </c>
      <c r="U13" s="183">
        <v>42035.999988425923</v>
      </c>
      <c r="V13">
        <v>1</v>
      </c>
      <c r="W13" t="s">
        <v>38</v>
      </c>
      <c r="X13">
        <v>201</v>
      </c>
      <c r="Y13">
        <v>19</v>
      </c>
      <c r="Z13">
        <v>800</v>
      </c>
      <c r="AA13" s="210">
        <v>0</v>
      </c>
      <c r="AB13" s="210">
        <v>0</v>
      </c>
      <c r="AC13" s="210"/>
      <c r="AD13">
        <v>2000</v>
      </c>
      <c r="AE13" t="s">
        <v>112</v>
      </c>
      <c r="AF13" s="210" t="s">
        <v>179</v>
      </c>
      <c r="AG13" s="210" t="s">
        <v>174</v>
      </c>
      <c r="AI13" s="163">
        <f t="shared" si="2"/>
        <v>0</v>
      </c>
      <c r="AJ13" s="163">
        <f t="shared" si="3"/>
        <v>0</v>
      </c>
      <c r="AK13" s="163">
        <f t="shared" si="4"/>
        <v>0</v>
      </c>
      <c r="AL13" s="163">
        <f t="shared" si="5"/>
        <v>0</v>
      </c>
      <c r="AM13" s="163">
        <f t="shared" si="6"/>
        <v>0</v>
      </c>
      <c r="AN13" s="163">
        <f t="shared" si="7"/>
        <v>0</v>
      </c>
      <c r="AO13" s="163">
        <f t="shared" si="8"/>
        <v>0</v>
      </c>
      <c r="AP13" s="163">
        <f t="shared" si="9"/>
        <v>0</v>
      </c>
      <c r="AQ13" s="163">
        <f t="shared" si="10"/>
        <v>0</v>
      </c>
      <c r="AR13" s="163">
        <f t="shared" si="11"/>
        <v>1</v>
      </c>
      <c r="AS13" s="163">
        <f t="shared" si="12"/>
        <v>1</v>
      </c>
      <c r="AT13" s="163">
        <f t="shared" si="13"/>
        <v>0</v>
      </c>
      <c r="AU13" s="163">
        <f t="shared" si="14"/>
        <v>0</v>
      </c>
      <c r="AV13" s="163">
        <f t="shared" si="15"/>
        <v>0</v>
      </c>
      <c r="AW13" s="163">
        <f t="shared" si="16"/>
        <v>1</v>
      </c>
      <c r="AX13" s="163">
        <f>IF(P13=AG13,0,1)</f>
        <v>1</v>
      </c>
    </row>
    <row r="14" spans="1:51" x14ac:dyDescent="0.25">
      <c r="A14">
        <v>100014</v>
      </c>
      <c r="B14" t="s">
        <v>156</v>
      </c>
      <c r="C14" s="183">
        <v>42005</v>
      </c>
      <c r="D14" s="183">
        <v>42035.999988425923</v>
      </c>
      <c r="E14">
        <v>1</v>
      </c>
      <c r="F14" t="s">
        <v>38</v>
      </c>
      <c r="G14">
        <v>201</v>
      </c>
      <c r="H14">
        <v>19</v>
      </c>
      <c r="I14">
        <v>1600</v>
      </c>
      <c r="J14">
        <v>128</v>
      </c>
      <c r="K14">
        <v>32</v>
      </c>
      <c r="M14">
        <v>4800</v>
      </c>
      <c r="N14">
        <v>4000</v>
      </c>
      <c r="O14">
        <v>320</v>
      </c>
      <c r="P14">
        <v>80</v>
      </c>
      <c r="R14">
        <v>100014</v>
      </c>
      <c r="S14" t="s">
        <v>156</v>
      </c>
      <c r="T14" s="183">
        <v>42005</v>
      </c>
      <c r="U14" s="183">
        <v>42035.999988425923</v>
      </c>
      <c r="V14">
        <v>1</v>
      </c>
      <c r="W14" t="s">
        <v>38</v>
      </c>
      <c r="X14">
        <v>201</v>
      </c>
      <c r="Y14">
        <v>19</v>
      </c>
      <c r="Z14">
        <v>1600</v>
      </c>
      <c r="AA14">
        <v>128</v>
      </c>
      <c r="AB14">
        <v>32</v>
      </c>
      <c r="AD14">
        <v>4800</v>
      </c>
      <c r="AE14">
        <v>4000</v>
      </c>
      <c r="AF14">
        <v>320</v>
      </c>
      <c r="AG14">
        <v>80</v>
      </c>
      <c r="AI14" s="163">
        <f t="shared" si="2"/>
        <v>0</v>
      </c>
      <c r="AJ14" s="163">
        <f t="shared" si="3"/>
        <v>0</v>
      </c>
      <c r="AK14" s="163">
        <f t="shared" si="4"/>
        <v>0</v>
      </c>
      <c r="AL14" s="163">
        <f t="shared" si="5"/>
        <v>0</v>
      </c>
      <c r="AM14" s="163">
        <f t="shared" si="6"/>
        <v>0</v>
      </c>
      <c r="AN14" s="163">
        <f t="shared" si="7"/>
        <v>0</v>
      </c>
      <c r="AO14" s="163">
        <f t="shared" si="8"/>
        <v>0</v>
      </c>
      <c r="AP14" s="163">
        <f t="shared" si="9"/>
        <v>0</v>
      </c>
      <c r="AQ14" s="163">
        <f t="shared" si="10"/>
        <v>0</v>
      </c>
      <c r="AR14" s="163">
        <f t="shared" si="11"/>
        <v>0</v>
      </c>
      <c r="AS14" s="163">
        <f t="shared" si="12"/>
        <v>0</v>
      </c>
      <c r="AT14" s="163">
        <f t="shared" si="13"/>
        <v>0</v>
      </c>
      <c r="AU14" s="163">
        <f t="shared" si="14"/>
        <v>0</v>
      </c>
      <c r="AV14" s="163">
        <f t="shared" si="15"/>
        <v>0</v>
      </c>
      <c r="AW14" s="163">
        <f t="shared" si="16"/>
        <v>0</v>
      </c>
      <c r="AX14" s="163">
        <f t="shared" si="17"/>
        <v>0</v>
      </c>
    </row>
    <row r="15" spans="1:51" x14ac:dyDescent="0.25">
      <c r="A15">
        <v>100015</v>
      </c>
      <c r="B15" t="s">
        <v>157</v>
      </c>
      <c r="C15" s="183">
        <v>42005</v>
      </c>
      <c r="D15" s="183">
        <v>42035.999988425923</v>
      </c>
      <c r="E15">
        <v>1</v>
      </c>
      <c r="F15" t="s">
        <v>38</v>
      </c>
      <c r="G15">
        <v>201</v>
      </c>
      <c r="H15">
        <v>19</v>
      </c>
      <c r="I15">
        <v>1600</v>
      </c>
      <c r="J15">
        <v>128</v>
      </c>
      <c r="K15">
        <v>32</v>
      </c>
      <c r="M15">
        <v>4800</v>
      </c>
      <c r="N15">
        <v>4000</v>
      </c>
      <c r="O15">
        <v>320</v>
      </c>
      <c r="P15">
        <v>80</v>
      </c>
      <c r="R15">
        <v>100015</v>
      </c>
      <c r="S15" t="s">
        <v>157</v>
      </c>
      <c r="T15" s="183">
        <v>42005</v>
      </c>
      <c r="U15" s="183">
        <v>42035.999988425923</v>
      </c>
      <c r="V15">
        <v>1</v>
      </c>
      <c r="W15" t="s">
        <v>38</v>
      </c>
      <c r="X15">
        <v>201</v>
      </c>
      <c r="Y15">
        <v>19</v>
      </c>
      <c r="Z15">
        <v>1600</v>
      </c>
      <c r="AA15">
        <v>128</v>
      </c>
      <c r="AB15">
        <v>32</v>
      </c>
      <c r="AD15">
        <v>4800</v>
      </c>
      <c r="AE15">
        <v>4000</v>
      </c>
      <c r="AF15">
        <v>320</v>
      </c>
      <c r="AG15">
        <v>80</v>
      </c>
      <c r="AI15" s="163">
        <f t="shared" si="2"/>
        <v>0</v>
      </c>
      <c r="AJ15" s="163">
        <f t="shared" si="3"/>
        <v>0</v>
      </c>
      <c r="AK15" s="163">
        <f t="shared" si="4"/>
        <v>0</v>
      </c>
      <c r="AL15" s="163">
        <f t="shared" si="5"/>
        <v>0</v>
      </c>
      <c r="AM15" s="163">
        <f t="shared" si="6"/>
        <v>0</v>
      </c>
      <c r="AN15" s="163">
        <f t="shared" si="7"/>
        <v>0</v>
      </c>
      <c r="AO15" s="163">
        <f t="shared" si="8"/>
        <v>0</v>
      </c>
      <c r="AP15" s="163">
        <f t="shared" si="9"/>
        <v>0</v>
      </c>
      <c r="AQ15" s="163">
        <f t="shared" si="10"/>
        <v>0</v>
      </c>
      <c r="AR15" s="163">
        <f t="shared" si="11"/>
        <v>0</v>
      </c>
      <c r="AS15" s="163">
        <f t="shared" si="12"/>
        <v>0</v>
      </c>
      <c r="AT15" s="163">
        <f t="shared" si="13"/>
        <v>0</v>
      </c>
      <c r="AU15" s="163">
        <f t="shared" si="14"/>
        <v>0</v>
      </c>
      <c r="AV15" s="163">
        <f t="shared" si="15"/>
        <v>0</v>
      </c>
      <c r="AW15" s="163">
        <f t="shared" si="16"/>
        <v>0</v>
      </c>
      <c r="AX15" s="163">
        <f t="shared" si="17"/>
        <v>0</v>
      </c>
    </row>
    <row r="16" spans="1:51" x14ac:dyDescent="0.25">
      <c r="A16">
        <v>100016</v>
      </c>
      <c r="B16" t="s">
        <v>77</v>
      </c>
      <c r="C16" s="183">
        <v>42005</v>
      </c>
      <c r="D16" s="183">
        <v>42035.999988425923</v>
      </c>
      <c r="E16">
        <v>1</v>
      </c>
      <c r="F16" t="s">
        <v>38</v>
      </c>
      <c r="G16">
        <v>201</v>
      </c>
      <c r="H16">
        <v>19</v>
      </c>
      <c r="I16">
        <v>800</v>
      </c>
      <c r="J16">
        <v>64</v>
      </c>
      <c r="K16">
        <v>16</v>
      </c>
      <c r="M16">
        <v>2400</v>
      </c>
      <c r="N16">
        <v>2000</v>
      </c>
      <c r="O16">
        <v>160</v>
      </c>
      <c r="P16">
        <v>40</v>
      </c>
      <c r="R16">
        <v>100016</v>
      </c>
      <c r="S16" t="s">
        <v>77</v>
      </c>
      <c r="T16" s="183">
        <v>42005</v>
      </c>
      <c r="U16" s="183">
        <v>42035.999988425923</v>
      </c>
      <c r="V16">
        <v>1</v>
      </c>
      <c r="W16" t="s">
        <v>38</v>
      </c>
      <c r="X16">
        <v>201</v>
      </c>
      <c r="Y16">
        <v>19</v>
      </c>
      <c r="Z16">
        <v>800</v>
      </c>
      <c r="AA16">
        <v>64</v>
      </c>
      <c r="AB16">
        <v>16</v>
      </c>
      <c r="AD16">
        <v>2400</v>
      </c>
      <c r="AE16">
        <v>2000</v>
      </c>
      <c r="AF16" s="210">
        <v>0</v>
      </c>
      <c r="AG16" s="210">
        <v>0</v>
      </c>
      <c r="AI16" s="163">
        <f t="shared" si="2"/>
        <v>0</v>
      </c>
      <c r="AJ16" s="163">
        <f t="shared" si="3"/>
        <v>0</v>
      </c>
      <c r="AK16" s="163">
        <f t="shared" si="4"/>
        <v>0</v>
      </c>
      <c r="AL16" s="163">
        <f t="shared" si="5"/>
        <v>0</v>
      </c>
      <c r="AM16" s="163">
        <f t="shared" si="6"/>
        <v>0</v>
      </c>
      <c r="AN16" s="163">
        <f t="shared" si="7"/>
        <v>0</v>
      </c>
      <c r="AO16" s="163">
        <f t="shared" si="8"/>
        <v>0</v>
      </c>
      <c r="AP16" s="163">
        <f t="shared" si="9"/>
        <v>0</v>
      </c>
      <c r="AQ16" s="163">
        <f t="shared" si="10"/>
        <v>0</v>
      </c>
      <c r="AR16" s="163">
        <f t="shared" si="11"/>
        <v>0</v>
      </c>
      <c r="AS16" s="163">
        <f t="shared" si="12"/>
        <v>0</v>
      </c>
      <c r="AT16" s="163">
        <f t="shared" si="13"/>
        <v>0</v>
      </c>
      <c r="AU16" s="163">
        <f t="shared" si="14"/>
        <v>0</v>
      </c>
      <c r="AV16" s="163">
        <f t="shared" si="15"/>
        <v>0</v>
      </c>
      <c r="AW16" s="163">
        <f t="shared" si="16"/>
        <v>1</v>
      </c>
      <c r="AX16" s="163">
        <f t="shared" si="17"/>
        <v>1</v>
      </c>
    </row>
    <row r="17" spans="1:50" x14ac:dyDescent="0.25">
      <c r="A17">
        <v>100017</v>
      </c>
      <c r="B17" t="s">
        <v>78</v>
      </c>
      <c r="C17" s="183">
        <v>42005</v>
      </c>
      <c r="D17" s="183">
        <v>42035.999988425923</v>
      </c>
      <c r="E17">
        <v>1</v>
      </c>
      <c r="F17" t="s">
        <v>38</v>
      </c>
      <c r="G17">
        <v>201</v>
      </c>
      <c r="H17">
        <v>19</v>
      </c>
      <c r="I17">
        <v>800</v>
      </c>
      <c r="J17">
        <v>64</v>
      </c>
      <c r="K17">
        <v>16</v>
      </c>
      <c r="M17">
        <v>2400</v>
      </c>
      <c r="N17">
        <v>2000</v>
      </c>
      <c r="O17">
        <v>160</v>
      </c>
      <c r="P17">
        <v>40</v>
      </c>
      <c r="R17">
        <v>100017</v>
      </c>
      <c r="S17" t="s">
        <v>78</v>
      </c>
      <c r="T17" s="183">
        <v>42005</v>
      </c>
      <c r="U17" s="183">
        <v>42035.999988425923</v>
      </c>
      <c r="V17">
        <v>1</v>
      </c>
      <c r="W17" t="s">
        <v>38</v>
      </c>
      <c r="X17">
        <v>201</v>
      </c>
      <c r="Y17">
        <v>19</v>
      </c>
      <c r="Z17">
        <v>800</v>
      </c>
      <c r="AA17">
        <v>64</v>
      </c>
      <c r="AB17">
        <v>16</v>
      </c>
      <c r="AD17">
        <v>2400</v>
      </c>
      <c r="AE17">
        <v>2000</v>
      </c>
      <c r="AF17" s="210">
        <v>0</v>
      </c>
      <c r="AG17" s="210">
        <v>0</v>
      </c>
      <c r="AI17" s="163">
        <f t="shared" si="2"/>
        <v>0</v>
      </c>
      <c r="AJ17" s="163">
        <f t="shared" si="3"/>
        <v>0</v>
      </c>
      <c r="AK17" s="163">
        <f t="shared" si="4"/>
        <v>0</v>
      </c>
      <c r="AL17" s="163">
        <f t="shared" si="5"/>
        <v>0</v>
      </c>
      <c r="AM17" s="163">
        <f t="shared" si="6"/>
        <v>0</v>
      </c>
      <c r="AN17" s="163">
        <f t="shared" si="7"/>
        <v>0</v>
      </c>
      <c r="AO17" s="163">
        <f t="shared" si="8"/>
        <v>0</v>
      </c>
      <c r="AP17" s="163">
        <f t="shared" si="9"/>
        <v>0</v>
      </c>
      <c r="AQ17" s="163">
        <f t="shared" si="10"/>
        <v>0</v>
      </c>
      <c r="AR17" s="163">
        <f t="shared" si="11"/>
        <v>0</v>
      </c>
      <c r="AS17" s="163">
        <f t="shared" si="12"/>
        <v>0</v>
      </c>
      <c r="AT17" s="163">
        <f t="shared" si="13"/>
        <v>0</v>
      </c>
      <c r="AU17" s="163">
        <f t="shared" si="14"/>
        <v>0</v>
      </c>
      <c r="AV17" s="163">
        <f t="shared" si="15"/>
        <v>0</v>
      </c>
      <c r="AW17" s="163">
        <f t="shared" si="16"/>
        <v>1</v>
      </c>
      <c r="AX17" s="163">
        <f t="shared" si="17"/>
        <v>1</v>
      </c>
    </row>
    <row r="18" spans="1:50" x14ac:dyDescent="0.25">
      <c r="A18">
        <v>100018</v>
      </c>
      <c r="B18" t="s">
        <v>115</v>
      </c>
      <c r="C18" s="183">
        <v>42005</v>
      </c>
      <c r="D18" s="183">
        <v>42035.999988425923</v>
      </c>
      <c r="E18">
        <v>1</v>
      </c>
      <c r="F18" t="s">
        <v>38</v>
      </c>
      <c r="G18">
        <v>201</v>
      </c>
      <c r="H18">
        <v>19</v>
      </c>
      <c r="I18">
        <v>820</v>
      </c>
      <c r="J18" t="s">
        <v>81</v>
      </c>
      <c r="K18" t="s">
        <v>82</v>
      </c>
      <c r="M18">
        <v>1000</v>
      </c>
      <c r="N18">
        <v>820</v>
      </c>
      <c r="O18" t="s">
        <v>81</v>
      </c>
      <c r="P18" t="s">
        <v>82</v>
      </c>
      <c r="R18">
        <v>100018</v>
      </c>
      <c r="S18" t="s">
        <v>115</v>
      </c>
      <c r="T18" s="183">
        <v>42005</v>
      </c>
      <c r="U18" s="183">
        <v>42035.999988425923</v>
      </c>
      <c r="V18">
        <v>1</v>
      </c>
      <c r="W18" t="s">
        <v>38</v>
      </c>
      <c r="X18">
        <v>201</v>
      </c>
      <c r="Y18">
        <v>19</v>
      </c>
      <c r="Z18">
        <v>820</v>
      </c>
      <c r="AA18" s="210">
        <v>0</v>
      </c>
      <c r="AB18" s="210">
        <v>0</v>
      </c>
      <c r="AD18">
        <v>1000</v>
      </c>
      <c r="AE18">
        <v>820</v>
      </c>
      <c r="AF18" s="210">
        <v>0</v>
      </c>
      <c r="AG18" s="210">
        <v>0</v>
      </c>
      <c r="AI18" s="163">
        <f t="shared" si="2"/>
        <v>0</v>
      </c>
      <c r="AJ18" s="163">
        <f t="shared" si="3"/>
        <v>0</v>
      </c>
      <c r="AK18" s="163">
        <f t="shared" si="4"/>
        <v>0</v>
      </c>
      <c r="AL18" s="163">
        <f t="shared" si="5"/>
        <v>0</v>
      </c>
      <c r="AM18" s="163">
        <f t="shared" si="6"/>
        <v>0</v>
      </c>
      <c r="AN18" s="163">
        <f t="shared" si="7"/>
        <v>0</v>
      </c>
      <c r="AO18" s="163">
        <f t="shared" si="8"/>
        <v>0</v>
      </c>
      <c r="AP18" s="163">
        <f t="shared" si="9"/>
        <v>0</v>
      </c>
      <c r="AQ18" s="163">
        <f t="shared" si="10"/>
        <v>0</v>
      </c>
      <c r="AR18" s="163">
        <f t="shared" si="11"/>
        <v>1</v>
      </c>
      <c r="AS18" s="163">
        <f t="shared" si="12"/>
        <v>1</v>
      </c>
      <c r="AT18" s="163">
        <f t="shared" si="13"/>
        <v>0</v>
      </c>
      <c r="AU18" s="163">
        <f t="shared" si="14"/>
        <v>0</v>
      </c>
      <c r="AV18" s="163">
        <f t="shared" si="15"/>
        <v>0</v>
      </c>
      <c r="AW18" s="163">
        <f t="shared" si="16"/>
        <v>1</v>
      </c>
      <c r="AX18" s="163">
        <f t="shared" si="17"/>
        <v>1</v>
      </c>
    </row>
    <row r="19" spans="1:50" x14ac:dyDescent="0.25">
      <c r="A19">
        <v>100019</v>
      </c>
      <c r="B19" t="s">
        <v>116</v>
      </c>
      <c r="C19" s="183">
        <v>42005</v>
      </c>
      <c r="D19" s="183">
        <v>42035.999988425923</v>
      </c>
      <c r="E19">
        <v>1</v>
      </c>
      <c r="F19" t="s">
        <v>38</v>
      </c>
      <c r="G19">
        <v>201</v>
      </c>
      <c r="H19">
        <v>19</v>
      </c>
      <c r="I19">
        <v>820</v>
      </c>
      <c r="J19" t="s">
        <v>81</v>
      </c>
      <c r="K19" t="s">
        <v>82</v>
      </c>
      <c r="M19">
        <v>1000</v>
      </c>
      <c r="N19">
        <v>820</v>
      </c>
      <c r="O19" t="s">
        <v>81</v>
      </c>
      <c r="P19" t="s">
        <v>82</v>
      </c>
      <c r="R19">
        <v>100019</v>
      </c>
      <c r="S19" t="s">
        <v>116</v>
      </c>
      <c r="T19" s="183">
        <v>42005</v>
      </c>
      <c r="U19" s="183">
        <v>42035.999988425923</v>
      </c>
      <c r="V19">
        <v>1</v>
      </c>
      <c r="W19" t="s">
        <v>38</v>
      </c>
      <c r="X19">
        <v>201</v>
      </c>
      <c r="Y19">
        <v>19</v>
      </c>
      <c r="Z19">
        <v>820</v>
      </c>
      <c r="AA19" s="210">
        <v>0</v>
      </c>
      <c r="AB19" s="210">
        <v>0</v>
      </c>
      <c r="AD19">
        <v>1000</v>
      </c>
      <c r="AE19">
        <v>820</v>
      </c>
      <c r="AF19" s="210">
        <v>0</v>
      </c>
      <c r="AG19" s="210">
        <v>0</v>
      </c>
      <c r="AI19" s="163">
        <f t="shared" si="2"/>
        <v>0</v>
      </c>
      <c r="AJ19" s="163">
        <f t="shared" si="3"/>
        <v>0</v>
      </c>
      <c r="AK19" s="163">
        <f t="shared" si="4"/>
        <v>0</v>
      </c>
      <c r="AL19" s="163">
        <f t="shared" si="5"/>
        <v>0</v>
      </c>
      <c r="AM19" s="163">
        <f t="shared" si="6"/>
        <v>0</v>
      </c>
      <c r="AN19" s="163">
        <f t="shared" si="7"/>
        <v>0</v>
      </c>
      <c r="AO19" s="163">
        <f t="shared" si="8"/>
        <v>0</v>
      </c>
      <c r="AP19" s="163">
        <f t="shared" si="9"/>
        <v>0</v>
      </c>
      <c r="AQ19" s="163">
        <f t="shared" si="10"/>
        <v>0</v>
      </c>
      <c r="AR19" s="163">
        <f t="shared" si="11"/>
        <v>1</v>
      </c>
      <c r="AS19" s="163">
        <f t="shared" si="12"/>
        <v>1</v>
      </c>
      <c r="AT19" s="163">
        <f t="shared" si="13"/>
        <v>0</v>
      </c>
      <c r="AU19" s="163">
        <f t="shared" si="14"/>
        <v>0</v>
      </c>
      <c r="AV19" s="163">
        <f t="shared" si="15"/>
        <v>0</v>
      </c>
      <c r="AW19" s="163">
        <f t="shared" si="16"/>
        <v>1</v>
      </c>
      <c r="AX19" s="163">
        <f t="shared" si="17"/>
        <v>1</v>
      </c>
    </row>
    <row r="20" spans="1:50" x14ac:dyDescent="0.25">
      <c r="A20">
        <v>100020</v>
      </c>
      <c r="B20" t="s">
        <v>117</v>
      </c>
      <c r="C20" s="183">
        <v>42005</v>
      </c>
      <c r="D20" s="183">
        <v>42035.999988425923</v>
      </c>
      <c r="E20">
        <v>1</v>
      </c>
      <c r="F20" t="s">
        <v>38</v>
      </c>
      <c r="G20">
        <v>201</v>
      </c>
      <c r="H20">
        <v>19</v>
      </c>
      <c r="I20">
        <v>1640</v>
      </c>
      <c r="J20" t="s">
        <v>93</v>
      </c>
      <c r="K20" t="s">
        <v>94</v>
      </c>
      <c r="M20">
        <v>2000</v>
      </c>
      <c r="N20">
        <v>1640</v>
      </c>
      <c r="O20" t="s">
        <v>93</v>
      </c>
      <c r="P20" t="s">
        <v>94</v>
      </c>
      <c r="R20">
        <v>100020</v>
      </c>
      <c r="S20" t="s">
        <v>117</v>
      </c>
      <c r="T20" s="183">
        <v>42005</v>
      </c>
      <c r="U20" s="183">
        <v>42035.999988425923</v>
      </c>
      <c r="V20">
        <v>1</v>
      </c>
      <c r="W20" t="s">
        <v>38</v>
      </c>
      <c r="X20">
        <v>201</v>
      </c>
      <c r="Y20">
        <v>19</v>
      </c>
      <c r="Z20">
        <v>1640</v>
      </c>
      <c r="AA20" s="210">
        <v>0</v>
      </c>
      <c r="AB20" s="210">
        <v>0</v>
      </c>
      <c r="AD20">
        <v>2000</v>
      </c>
      <c r="AE20">
        <v>1640</v>
      </c>
      <c r="AF20" s="210">
        <v>0</v>
      </c>
      <c r="AG20" s="210">
        <v>0</v>
      </c>
      <c r="AI20" s="163">
        <f t="shared" si="2"/>
        <v>0</v>
      </c>
      <c r="AJ20" s="163">
        <f t="shared" si="3"/>
        <v>0</v>
      </c>
      <c r="AK20" s="163">
        <f t="shared" si="4"/>
        <v>0</v>
      </c>
      <c r="AL20" s="163">
        <f t="shared" si="5"/>
        <v>0</v>
      </c>
      <c r="AM20" s="163">
        <f t="shared" si="6"/>
        <v>0</v>
      </c>
      <c r="AN20" s="163">
        <f t="shared" si="7"/>
        <v>0</v>
      </c>
      <c r="AO20" s="163">
        <f t="shared" si="8"/>
        <v>0</v>
      </c>
      <c r="AP20" s="163">
        <f t="shared" si="9"/>
        <v>0</v>
      </c>
      <c r="AQ20" s="163">
        <f t="shared" si="10"/>
        <v>0</v>
      </c>
      <c r="AR20" s="163">
        <f t="shared" si="11"/>
        <v>1</v>
      </c>
      <c r="AS20" s="163">
        <f t="shared" si="12"/>
        <v>1</v>
      </c>
      <c r="AT20" s="163">
        <f t="shared" si="13"/>
        <v>0</v>
      </c>
      <c r="AU20" s="163">
        <f t="shared" si="14"/>
        <v>0</v>
      </c>
      <c r="AV20" s="163">
        <f t="shared" si="15"/>
        <v>0</v>
      </c>
      <c r="AW20" s="163">
        <f t="shared" si="16"/>
        <v>1</v>
      </c>
      <c r="AX20" s="163">
        <f t="shared" si="17"/>
        <v>1</v>
      </c>
    </row>
    <row r="21" spans="1:50" x14ac:dyDescent="0.25">
      <c r="A21">
        <v>100021</v>
      </c>
      <c r="B21" t="s">
        <v>118</v>
      </c>
      <c r="C21" s="183">
        <v>42005</v>
      </c>
      <c r="D21" s="183">
        <v>42063.999988425923</v>
      </c>
      <c r="E21">
        <v>1</v>
      </c>
      <c r="F21" t="s">
        <v>38</v>
      </c>
      <c r="G21">
        <v>201</v>
      </c>
      <c r="H21">
        <v>19</v>
      </c>
      <c r="I21">
        <v>1640</v>
      </c>
      <c r="J21" t="s">
        <v>93</v>
      </c>
      <c r="K21" t="s">
        <v>94</v>
      </c>
      <c r="M21">
        <v>2000</v>
      </c>
      <c r="N21">
        <v>1640</v>
      </c>
      <c r="O21" t="s">
        <v>93</v>
      </c>
      <c r="P21" t="s">
        <v>94</v>
      </c>
      <c r="R21">
        <v>100021</v>
      </c>
      <c r="S21" t="s">
        <v>118</v>
      </c>
      <c r="T21" s="183">
        <v>42005</v>
      </c>
      <c r="U21" s="183">
        <v>42063.999988425923</v>
      </c>
      <c r="V21">
        <v>1</v>
      </c>
      <c r="W21" t="s">
        <v>38</v>
      </c>
      <c r="X21">
        <v>201</v>
      </c>
      <c r="Y21">
        <v>19</v>
      </c>
      <c r="Z21">
        <v>1640</v>
      </c>
      <c r="AA21" s="210">
        <v>0</v>
      </c>
      <c r="AB21" s="210">
        <v>0</v>
      </c>
      <c r="AD21">
        <v>2000</v>
      </c>
      <c r="AE21">
        <v>1640</v>
      </c>
      <c r="AF21" s="210">
        <v>0</v>
      </c>
      <c r="AG21" s="210">
        <v>0</v>
      </c>
      <c r="AI21" s="163">
        <f t="shared" si="2"/>
        <v>0</v>
      </c>
      <c r="AJ21" s="163">
        <f t="shared" si="3"/>
        <v>0</v>
      </c>
      <c r="AK21" s="163">
        <f t="shared" si="4"/>
        <v>0</v>
      </c>
      <c r="AL21" s="163">
        <f t="shared" si="5"/>
        <v>0</v>
      </c>
      <c r="AM21" s="163">
        <f t="shared" si="6"/>
        <v>0</v>
      </c>
      <c r="AN21" s="163">
        <f t="shared" si="7"/>
        <v>0</v>
      </c>
      <c r="AO21" s="163">
        <f t="shared" si="8"/>
        <v>0</v>
      </c>
      <c r="AP21" s="163">
        <f t="shared" si="9"/>
        <v>0</v>
      </c>
      <c r="AQ21" s="163">
        <f t="shared" si="10"/>
        <v>0</v>
      </c>
      <c r="AR21" s="163">
        <f t="shared" si="11"/>
        <v>1</v>
      </c>
      <c r="AS21" s="163">
        <f t="shared" si="12"/>
        <v>1</v>
      </c>
      <c r="AT21" s="163">
        <f t="shared" si="13"/>
        <v>0</v>
      </c>
      <c r="AU21" s="163">
        <f t="shared" si="14"/>
        <v>0</v>
      </c>
      <c r="AV21" s="163">
        <f t="shared" si="15"/>
        <v>0</v>
      </c>
      <c r="AW21" s="163">
        <f t="shared" si="16"/>
        <v>1</v>
      </c>
      <c r="AX21" s="163">
        <f t="shared" si="17"/>
        <v>1</v>
      </c>
    </row>
    <row r="22" spans="1:50" x14ac:dyDescent="0.25">
      <c r="A22">
        <v>100022</v>
      </c>
      <c r="B22" t="s">
        <v>119</v>
      </c>
      <c r="C22" s="183">
        <v>42005</v>
      </c>
      <c r="D22" s="183">
        <v>42035.999988425923</v>
      </c>
      <c r="E22">
        <v>0</v>
      </c>
      <c r="F22" t="s">
        <v>38</v>
      </c>
      <c r="G22">
        <v>201</v>
      </c>
      <c r="H22">
        <v>19</v>
      </c>
      <c r="I22">
        <v>1000</v>
      </c>
      <c r="J22">
        <v>80</v>
      </c>
      <c r="K22">
        <v>20</v>
      </c>
      <c r="M22">
        <v>1000</v>
      </c>
      <c r="N22">
        <v>1000</v>
      </c>
      <c r="O22">
        <v>80</v>
      </c>
      <c r="P22">
        <v>20</v>
      </c>
      <c r="R22">
        <v>100022</v>
      </c>
      <c r="S22" t="s">
        <v>119</v>
      </c>
      <c r="T22" s="183">
        <v>42005</v>
      </c>
      <c r="U22" s="183">
        <v>42035.999988425923</v>
      </c>
      <c r="V22">
        <v>0</v>
      </c>
      <c r="W22" t="s">
        <v>38</v>
      </c>
      <c r="X22">
        <v>201</v>
      </c>
      <c r="Y22">
        <v>19</v>
      </c>
      <c r="Z22">
        <v>1000</v>
      </c>
      <c r="AA22" s="210">
        <v>0</v>
      </c>
      <c r="AB22" s="210">
        <v>0</v>
      </c>
      <c r="AD22">
        <v>1000</v>
      </c>
      <c r="AE22">
        <v>1000</v>
      </c>
      <c r="AF22" s="210">
        <v>0</v>
      </c>
      <c r="AG22" s="210">
        <v>0</v>
      </c>
      <c r="AI22" s="163">
        <f t="shared" si="2"/>
        <v>0</v>
      </c>
      <c r="AJ22" s="163">
        <f t="shared" si="3"/>
        <v>0</v>
      </c>
      <c r="AK22" s="163">
        <f t="shared" si="4"/>
        <v>0</v>
      </c>
      <c r="AL22" s="163">
        <f t="shared" si="5"/>
        <v>0</v>
      </c>
      <c r="AM22" s="163">
        <f t="shared" si="6"/>
        <v>0</v>
      </c>
      <c r="AN22" s="163">
        <f t="shared" si="7"/>
        <v>0</v>
      </c>
      <c r="AO22" s="163">
        <f t="shared" si="8"/>
        <v>0</v>
      </c>
      <c r="AP22" s="163">
        <f t="shared" si="9"/>
        <v>0</v>
      </c>
      <c r="AQ22" s="163">
        <f t="shared" si="10"/>
        <v>0</v>
      </c>
      <c r="AR22" s="163">
        <f t="shared" si="11"/>
        <v>1</v>
      </c>
      <c r="AS22" s="163">
        <f t="shared" si="12"/>
        <v>1</v>
      </c>
      <c r="AT22" s="163">
        <f t="shared" si="13"/>
        <v>0</v>
      </c>
      <c r="AU22" s="163">
        <f t="shared" si="14"/>
        <v>0</v>
      </c>
      <c r="AV22" s="163">
        <f t="shared" si="15"/>
        <v>0</v>
      </c>
      <c r="AW22" s="163">
        <f t="shared" si="16"/>
        <v>1</v>
      </c>
      <c r="AX22" s="163">
        <f t="shared" si="17"/>
        <v>1</v>
      </c>
    </row>
    <row r="23" spans="1:50" x14ac:dyDescent="0.25">
      <c r="A23">
        <v>100023</v>
      </c>
      <c r="B23" t="s">
        <v>120</v>
      </c>
      <c r="C23" s="183">
        <v>42005</v>
      </c>
      <c r="D23" s="183">
        <v>42035.999988425923</v>
      </c>
      <c r="E23">
        <v>1</v>
      </c>
      <c r="F23" t="s">
        <v>38</v>
      </c>
      <c r="G23">
        <v>201</v>
      </c>
      <c r="H23">
        <v>19</v>
      </c>
      <c r="I23">
        <v>800</v>
      </c>
      <c r="J23">
        <v>64</v>
      </c>
      <c r="K23">
        <v>16</v>
      </c>
      <c r="M23">
        <v>1000</v>
      </c>
      <c r="N23">
        <v>800</v>
      </c>
      <c r="O23">
        <v>64</v>
      </c>
      <c r="P23">
        <v>16</v>
      </c>
      <c r="R23">
        <v>100023</v>
      </c>
      <c r="S23" t="s">
        <v>120</v>
      </c>
      <c r="T23" s="183">
        <v>42005</v>
      </c>
      <c r="U23" s="183">
        <v>42035.999988425923</v>
      </c>
      <c r="V23">
        <v>1</v>
      </c>
      <c r="W23" t="s">
        <v>38</v>
      </c>
      <c r="X23">
        <v>201</v>
      </c>
      <c r="Y23">
        <v>19</v>
      </c>
      <c r="Z23">
        <v>800</v>
      </c>
      <c r="AA23" s="210">
        <v>0</v>
      </c>
      <c r="AB23" s="210">
        <v>0</v>
      </c>
      <c r="AD23">
        <v>1000</v>
      </c>
      <c r="AE23">
        <v>800</v>
      </c>
      <c r="AF23" s="210">
        <v>0</v>
      </c>
      <c r="AG23" s="210">
        <v>0</v>
      </c>
      <c r="AI23" s="163">
        <f t="shared" si="2"/>
        <v>0</v>
      </c>
      <c r="AJ23" s="163">
        <f t="shared" si="3"/>
        <v>0</v>
      </c>
      <c r="AK23" s="163">
        <f t="shared" si="4"/>
        <v>0</v>
      </c>
      <c r="AL23" s="163">
        <f t="shared" si="5"/>
        <v>0</v>
      </c>
      <c r="AM23" s="163">
        <f t="shared" si="6"/>
        <v>0</v>
      </c>
      <c r="AN23" s="163">
        <f t="shared" si="7"/>
        <v>0</v>
      </c>
      <c r="AO23" s="163">
        <f t="shared" si="8"/>
        <v>0</v>
      </c>
      <c r="AP23" s="163">
        <f t="shared" si="9"/>
        <v>0</v>
      </c>
      <c r="AQ23" s="163">
        <f t="shared" si="10"/>
        <v>0</v>
      </c>
      <c r="AR23" s="163">
        <f t="shared" si="11"/>
        <v>1</v>
      </c>
      <c r="AS23" s="163">
        <f t="shared" si="12"/>
        <v>1</v>
      </c>
      <c r="AT23" s="163">
        <f t="shared" si="13"/>
        <v>0</v>
      </c>
      <c r="AU23" s="163">
        <f t="shared" si="14"/>
        <v>0</v>
      </c>
      <c r="AV23" s="163">
        <f t="shared" si="15"/>
        <v>0</v>
      </c>
      <c r="AW23" s="163">
        <f t="shared" si="16"/>
        <v>1</v>
      </c>
      <c r="AX23" s="163">
        <f t="shared" si="17"/>
        <v>1</v>
      </c>
    </row>
    <row r="24" spans="1:50" x14ac:dyDescent="0.25">
      <c r="A24">
        <v>100024</v>
      </c>
      <c r="B24" t="s">
        <v>121</v>
      </c>
      <c r="C24" s="183">
        <v>42005</v>
      </c>
      <c r="D24" s="183">
        <v>42035.999988425923</v>
      </c>
      <c r="E24">
        <v>1</v>
      </c>
      <c r="F24" t="s">
        <v>59</v>
      </c>
      <c r="G24">
        <v>201</v>
      </c>
      <c r="H24">
        <v>19</v>
      </c>
      <c r="I24">
        <v>800</v>
      </c>
      <c r="J24">
        <v>64</v>
      </c>
      <c r="K24">
        <v>16</v>
      </c>
      <c r="M24">
        <v>1000</v>
      </c>
      <c r="N24">
        <v>800</v>
      </c>
      <c r="O24">
        <v>64</v>
      </c>
      <c r="P24">
        <v>16</v>
      </c>
      <c r="R24">
        <v>100024</v>
      </c>
      <c r="S24" t="s">
        <v>121</v>
      </c>
      <c r="T24" s="183">
        <v>42005</v>
      </c>
      <c r="U24" s="183">
        <v>42035.999988425923</v>
      </c>
      <c r="V24">
        <v>1</v>
      </c>
      <c r="W24" t="s">
        <v>59</v>
      </c>
      <c r="X24">
        <v>201</v>
      </c>
      <c r="Y24">
        <v>19</v>
      </c>
      <c r="Z24">
        <v>800</v>
      </c>
      <c r="AA24" s="210">
        <v>0</v>
      </c>
      <c r="AB24" s="210">
        <v>0</v>
      </c>
      <c r="AD24">
        <v>1000</v>
      </c>
      <c r="AE24">
        <v>800</v>
      </c>
      <c r="AF24" s="210">
        <v>0</v>
      </c>
      <c r="AG24" s="210">
        <v>0</v>
      </c>
      <c r="AI24" s="163">
        <f t="shared" si="2"/>
        <v>0</v>
      </c>
      <c r="AJ24" s="163">
        <f t="shared" si="3"/>
        <v>0</v>
      </c>
      <c r="AK24" s="163">
        <f t="shared" si="4"/>
        <v>0</v>
      </c>
      <c r="AL24" s="163">
        <f t="shared" si="5"/>
        <v>0</v>
      </c>
      <c r="AM24" s="163">
        <f t="shared" si="6"/>
        <v>0</v>
      </c>
      <c r="AN24" s="163">
        <f t="shared" si="7"/>
        <v>0</v>
      </c>
      <c r="AO24" s="163">
        <f t="shared" si="8"/>
        <v>0</v>
      </c>
      <c r="AP24" s="163">
        <f t="shared" si="9"/>
        <v>0</v>
      </c>
      <c r="AQ24" s="163">
        <f t="shared" si="10"/>
        <v>0</v>
      </c>
      <c r="AR24" s="163">
        <f t="shared" si="11"/>
        <v>1</v>
      </c>
      <c r="AS24" s="163">
        <f t="shared" si="12"/>
        <v>1</v>
      </c>
      <c r="AT24" s="163">
        <f t="shared" si="13"/>
        <v>0</v>
      </c>
      <c r="AU24" s="163">
        <f t="shared" si="14"/>
        <v>0</v>
      </c>
      <c r="AV24" s="163">
        <f t="shared" si="15"/>
        <v>0</v>
      </c>
      <c r="AW24" s="163">
        <f t="shared" si="16"/>
        <v>1</v>
      </c>
      <c r="AX24" s="163">
        <f t="shared" si="17"/>
        <v>1</v>
      </c>
    </row>
    <row r="25" spans="1:50" x14ac:dyDescent="0.25">
      <c r="A25">
        <v>100025</v>
      </c>
      <c r="B25" t="s">
        <v>122</v>
      </c>
      <c r="C25" s="183">
        <v>42005</v>
      </c>
      <c r="D25" s="183">
        <v>42035.999988425923</v>
      </c>
      <c r="E25">
        <v>1</v>
      </c>
      <c r="F25" t="s">
        <v>59</v>
      </c>
      <c r="G25">
        <v>201</v>
      </c>
      <c r="H25">
        <v>19</v>
      </c>
      <c r="I25">
        <v>800</v>
      </c>
      <c r="J25">
        <v>64</v>
      </c>
      <c r="K25">
        <v>16</v>
      </c>
      <c r="M25">
        <v>1000</v>
      </c>
      <c r="N25">
        <v>800</v>
      </c>
      <c r="O25">
        <v>64</v>
      </c>
      <c r="P25">
        <v>16</v>
      </c>
      <c r="R25">
        <v>100025</v>
      </c>
      <c r="S25" t="s">
        <v>122</v>
      </c>
      <c r="T25" s="183">
        <v>42005</v>
      </c>
      <c r="U25" s="183">
        <v>42035.999988425923</v>
      </c>
      <c r="V25">
        <v>1</v>
      </c>
      <c r="W25" t="s">
        <v>59</v>
      </c>
      <c r="X25">
        <v>201</v>
      </c>
      <c r="Y25">
        <v>19</v>
      </c>
      <c r="Z25">
        <v>800</v>
      </c>
      <c r="AA25" s="210">
        <v>0</v>
      </c>
      <c r="AB25" s="210">
        <v>0</v>
      </c>
      <c r="AD25">
        <v>1000</v>
      </c>
      <c r="AE25">
        <v>800</v>
      </c>
      <c r="AF25" s="210">
        <v>0</v>
      </c>
      <c r="AG25" s="210">
        <v>0</v>
      </c>
      <c r="AI25" s="163">
        <f t="shared" si="2"/>
        <v>0</v>
      </c>
      <c r="AJ25" s="163">
        <f t="shared" si="3"/>
        <v>0</v>
      </c>
      <c r="AK25" s="163">
        <f t="shared" si="4"/>
        <v>0</v>
      </c>
      <c r="AL25" s="163">
        <f t="shared" si="5"/>
        <v>0</v>
      </c>
      <c r="AM25" s="163">
        <f t="shared" si="6"/>
        <v>0</v>
      </c>
      <c r="AN25" s="163">
        <f t="shared" si="7"/>
        <v>0</v>
      </c>
      <c r="AO25" s="163">
        <f t="shared" si="8"/>
        <v>0</v>
      </c>
      <c r="AP25" s="163">
        <f t="shared" si="9"/>
        <v>0</v>
      </c>
      <c r="AQ25" s="163">
        <f t="shared" si="10"/>
        <v>0</v>
      </c>
      <c r="AR25" s="163">
        <f t="shared" si="11"/>
        <v>1</v>
      </c>
      <c r="AS25" s="163">
        <f t="shared" si="12"/>
        <v>1</v>
      </c>
      <c r="AT25" s="163">
        <f t="shared" si="13"/>
        <v>0</v>
      </c>
      <c r="AU25" s="163">
        <f t="shared" si="14"/>
        <v>0</v>
      </c>
      <c r="AV25" s="163">
        <f t="shared" si="15"/>
        <v>0</v>
      </c>
      <c r="AW25" s="163">
        <f t="shared" si="16"/>
        <v>1</v>
      </c>
      <c r="AX25" s="163">
        <f t="shared" si="17"/>
        <v>1</v>
      </c>
    </row>
    <row r="26" spans="1:50" x14ac:dyDescent="0.25">
      <c r="A26">
        <v>100025</v>
      </c>
      <c r="B26" t="s">
        <v>122</v>
      </c>
      <c r="C26" s="183">
        <v>42005</v>
      </c>
      <c r="D26" s="183">
        <v>42035.999988425923</v>
      </c>
      <c r="E26">
        <v>1</v>
      </c>
      <c r="F26" t="s">
        <v>63</v>
      </c>
      <c r="G26">
        <v>201</v>
      </c>
      <c r="H26">
        <v>19</v>
      </c>
      <c r="I26">
        <v>820</v>
      </c>
      <c r="J26" t="s">
        <v>81</v>
      </c>
      <c r="K26" t="s">
        <v>82</v>
      </c>
      <c r="M26">
        <v>1000</v>
      </c>
      <c r="N26">
        <v>820</v>
      </c>
      <c r="O26" t="s">
        <v>81</v>
      </c>
      <c r="P26" t="s">
        <v>82</v>
      </c>
      <c r="R26">
        <v>100025</v>
      </c>
      <c r="S26" t="s">
        <v>122</v>
      </c>
      <c r="T26" s="183">
        <v>42005</v>
      </c>
      <c r="U26" s="183">
        <v>42035.999988425923</v>
      </c>
      <c r="V26">
        <v>1</v>
      </c>
      <c r="W26" t="s">
        <v>63</v>
      </c>
      <c r="X26">
        <v>201</v>
      </c>
      <c r="Y26">
        <v>19</v>
      </c>
      <c r="Z26">
        <v>820</v>
      </c>
      <c r="AA26" s="210">
        <v>0</v>
      </c>
      <c r="AB26" s="210">
        <v>0</v>
      </c>
      <c r="AD26">
        <v>1000</v>
      </c>
      <c r="AE26">
        <v>820</v>
      </c>
      <c r="AF26" s="210">
        <v>0</v>
      </c>
      <c r="AG26" s="210">
        <v>0</v>
      </c>
      <c r="AI26" s="163">
        <f t="shared" si="2"/>
        <v>0</v>
      </c>
      <c r="AJ26" s="163">
        <f t="shared" si="3"/>
        <v>0</v>
      </c>
      <c r="AK26" s="163">
        <f t="shared" si="4"/>
        <v>0</v>
      </c>
      <c r="AL26" s="163">
        <f t="shared" si="5"/>
        <v>0</v>
      </c>
      <c r="AM26" s="163">
        <f t="shared" si="6"/>
        <v>0</v>
      </c>
      <c r="AN26" s="163">
        <f t="shared" si="7"/>
        <v>0</v>
      </c>
      <c r="AO26" s="163">
        <f t="shared" si="8"/>
        <v>0</v>
      </c>
      <c r="AP26" s="163">
        <f t="shared" si="9"/>
        <v>0</v>
      </c>
      <c r="AQ26" s="163">
        <f t="shared" si="10"/>
        <v>0</v>
      </c>
      <c r="AR26" s="163">
        <f t="shared" si="11"/>
        <v>1</v>
      </c>
      <c r="AS26" s="163">
        <f t="shared" si="12"/>
        <v>1</v>
      </c>
      <c r="AT26" s="163">
        <f t="shared" si="13"/>
        <v>0</v>
      </c>
      <c r="AU26" s="163">
        <f t="shared" si="14"/>
        <v>0</v>
      </c>
      <c r="AV26" s="163">
        <f t="shared" si="15"/>
        <v>0</v>
      </c>
      <c r="AW26" s="163">
        <f t="shared" si="16"/>
        <v>1</v>
      </c>
      <c r="AX26" s="163">
        <f t="shared" si="17"/>
        <v>1</v>
      </c>
    </row>
    <row r="27" spans="1:50" x14ac:dyDescent="0.25">
      <c r="A27">
        <v>100026</v>
      </c>
      <c r="B27" t="s">
        <v>123</v>
      </c>
      <c r="C27" s="183">
        <v>42005</v>
      </c>
      <c r="D27" s="183">
        <v>42035.999988425923</v>
      </c>
      <c r="E27">
        <v>1</v>
      </c>
      <c r="F27" t="s">
        <v>38</v>
      </c>
      <c r="G27">
        <v>201</v>
      </c>
      <c r="H27">
        <v>19</v>
      </c>
      <c r="I27">
        <v>800</v>
      </c>
      <c r="J27">
        <v>64</v>
      </c>
      <c r="K27">
        <v>16</v>
      </c>
      <c r="M27">
        <v>1000</v>
      </c>
      <c r="N27">
        <v>800</v>
      </c>
      <c r="O27">
        <v>64</v>
      </c>
      <c r="P27">
        <v>16</v>
      </c>
      <c r="R27">
        <v>100026</v>
      </c>
      <c r="S27" t="s">
        <v>123</v>
      </c>
      <c r="T27" s="183">
        <v>42005</v>
      </c>
      <c r="U27" s="183">
        <v>42035.999988425923</v>
      </c>
      <c r="V27">
        <v>1</v>
      </c>
      <c r="W27" t="s">
        <v>38</v>
      </c>
      <c r="X27">
        <v>201</v>
      </c>
      <c r="Y27">
        <v>19</v>
      </c>
      <c r="Z27">
        <v>800</v>
      </c>
      <c r="AA27" s="210">
        <v>0</v>
      </c>
      <c r="AB27" s="210">
        <v>0</v>
      </c>
      <c r="AD27">
        <v>1000</v>
      </c>
      <c r="AE27">
        <v>800</v>
      </c>
      <c r="AF27" s="210">
        <v>0</v>
      </c>
      <c r="AG27" s="210">
        <v>0</v>
      </c>
      <c r="AI27" s="163">
        <f t="shared" si="2"/>
        <v>0</v>
      </c>
      <c r="AJ27" s="163">
        <f t="shared" si="3"/>
        <v>0</v>
      </c>
      <c r="AK27" s="163">
        <f t="shared" si="4"/>
        <v>0</v>
      </c>
      <c r="AL27" s="163">
        <f t="shared" si="5"/>
        <v>0</v>
      </c>
      <c r="AM27" s="163">
        <f t="shared" si="6"/>
        <v>0</v>
      </c>
      <c r="AN27" s="163">
        <f t="shared" si="7"/>
        <v>0</v>
      </c>
      <c r="AO27" s="163">
        <f t="shared" si="8"/>
        <v>0</v>
      </c>
      <c r="AP27" s="163">
        <f t="shared" si="9"/>
        <v>0</v>
      </c>
      <c r="AQ27" s="163">
        <f t="shared" si="10"/>
        <v>0</v>
      </c>
      <c r="AR27" s="163">
        <f t="shared" si="11"/>
        <v>1</v>
      </c>
      <c r="AS27" s="163">
        <f t="shared" si="12"/>
        <v>1</v>
      </c>
      <c r="AT27" s="163">
        <f t="shared" si="13"/>
        <v>0</v>
      </c>
      <c r="AU27" s="163">
        <f t="shared" si="14"/>
        <v>0</v>
      </c>
      <c r="AV27" s="163">
        <f t="shared" si="15"/>
        <v>0</v>
      </c>
      <c r="AW27" s="163">
        <f t="shared" si="16"/>
        <v>1</v>
      </c>
      <c r="AX27" s="163">
        <f t="shared" si="17"/>
        <v>1</v>
      </c>
    </row>
    <row r="28" spans="1:50" x14ac:dyDescent="0.25">
      <c r="A28">
        <v>100026</v>
      </c>
      <c r="B28" t="s">
        <v>123</v>
      </c>
      <c r="C28" s="183">
        <v>42005</v>
      </c>
      <c r="D28" s="183">
        <v>42035.999988425923</v>
      </c>
      <c r="E28">
        <v>0</v>
      </c>
      <c r="F28" t="s">
        <v>38</v>
      </c>
      <c r="G28">
        <v>201</v>
      </c>
      <c r="H28">
        <v>19</v>
      </c>
      <c r="I28">
        <v>1000</v>
      </c>
      <c r="J28">
        <v>80</v>
      </c>
      <c r="K28">
        <v>20</v>
      </c>
      <c r="M28">
        <v>1000</v>
      </c>
      <c r="N28">
        <v>1000</v>
      </c>
      <c r="O28">
        <v>80</v>
      </c>
      <c r="P28">
        <v>20</v>
      </c>
      <c r="R28">
        <v>100026</v>
      </c>
      <c r="S28" t="s">
        <v>123</v>
      </c>
      <c r="T28" s="183">
        <v>42005</v>
      </c>
      <c r="U28" s="183">
        <v>42035.999988425923</v>
      </c>
      <c r="V28">
        <v>0</v>
      </c>
      <c r="W28" t="s">
        <v>38</v>
      </c>
      <c r="X28">
        <v>201</v>
      </c>
      <c r="Y28">
        <v>19</v>
      </c>
      <c r="Z28">
        <v>1000</v>
      </c>
      <c r="AA28" s="210">
        <v>0</v>
      </c>
      <c r="AB28" s="210">
        <v>0</v>
      </c>
      <c r="AD28">
        <v>1000</v>
      </c>
      <c r="AE28">
        <v>1000</v>
      </c>
      <c r="AF28" s="210">
        <v>0</v>
      </c>
      <c r="AG28" s="210">
        <v>0</v>
      </c>
      <c r="AI28" s="163">
        <f t="shared" si="2"/>
        <v>0</v>
      </c>
      <c r="AJ28" s="163">
        <f t="shared" si="3"/>
        <v>0</v>
      </c>
      <c r="AK28" s="163">
        <f t="shared" si="4"/>
        <v>0</v>
      </c>
      <c r="AL28" s="163">
        <f t="shared" si="5"/>
        <v>0</v>
      </c>
      <c r="AM28" s="163">
        <f t="shared" si="6"/>
        <v>0</v>
      </c>
      <c r="AN28" s="163">
        <f t="shared" si="7"/>
        <v>0</v>
      </c>
      <c r="AO28" s="163">
        <f t="shared" si="8"/>
        <v>0</v>
      </c>
      <c r="AP28" s="163">
        <f t="shared" si="9"/>
        <v>0</v>
      </c>
      <c r="AQ28" s="163">
        <f t="shared" si="10"/>
        <v>0</v>
      </c>
      <c r="AR28" s="163">
        <f t="shared" si="11"/>
        <v>1</v>
      </c>
      <c r="AS28" s="163">
        <f t="shared" si="12"/>
        <v>1</v>
      </c>
      <c r="AT28" s="163">
        <f t="shared" si="13"/>
        <v>0</v>
      </c>
      <c r="AU28" s="163">
        <f t="shared" si="14"/>
        <v>0</v>
      </c>
      <c r="AV28" s="163">
        <f t="shared" si="15"/>
        <v>0</v>
      </c>
      <c r="AW28" s="163">
        <f t="shared" si="16"/>
        <v>1</v>
      </c>
      <c r="AX28" s="163">
        <f t="shared" si="17"/>
        <v>1</v>
      </c>
    </row>
    <row r="29" spans="1:50" x14ac:dyDescent="0.25">
      <c r="A29">
        <v>100027</v>
      </c>
      <c r="B29" t="s">
        <v>124</v>
      </c>
      <c r="C29" s="183">
        <v>42005</v>
      </c>
      <c r="D29" s="183">
        <v>42035.999988425923</v>
      </c>
      <c r="E29">
        <v>1</v>
      </c>
      <c r="F29" t="s">
        <v>38</v>
      </c>
      <c r="G29">
        <v>201</v>
      </c>
      <c r="H29">
        <v>19</v>
      </c>
      <c r="I29">
        <v>800</v>
      </c>
      <c r="J29">
        <v>64</v>
      </c>
      <c r="K29">
        <v>16</v>
      </c>
      <c r="M29">
        <v>1000</v>
      </c>
      <c r="N29">
        <v>800</v>
      </c>
      <c r="O29">
        <v>64</v>
      </c>
      <c r="P29">
        <v>16</v>
      </c>
      <c r="R29">
        <v>100027</v>
      </c>
      <c r="S29" t="s">
        <v>124</v>
      </c>
      <c r="T29" s="183">
        <v>42005</v>
      </c>
      <c r="U29" s="183">
        <v>42035.999988425923</v>
      </c>
      <c r="V29">
        <v>1</v>
      </c>
      <c r="W29" t="s">
        <v>38</v>
      </c>
      <c r="X29">
        <v>201</v>
      </c>
      <c r="Y29">
        <v>19</v>
      </c>
      <c r="Z29">
        <v>800</v>
      </c>
      <c r="AA29" s="210">
        <v>0</v>
      </c>
      <c r="AB29" s="210">
        <v>0</v>
      </c>
      <c r="AD29">
        <v>1000</v>
      </c>
      <c r="AE29">
        <v>800</v>
      </c>
      <c r="AF29" s="210">
        <v>0</v>
      </c>
      <c r="AG29" s="210">
        <v>0</v>
      </c>
      <c r="AI29" s="163">
        <f t="shared" si="2"/>
        <v>0</v>
      </c>
      <c r="AJ29" s="163">
        <f t="shared" si="3"/>
        <v>0</v>
      </c>
      <c r="AK29" s="163">
        <f t="shared" si="4"/>
        <v>0</v>
      </c>
      <c r="AL29" s="163">
        <f t="shared" si="5"/>
        <v>0</v>
      </c>
      <c r="AM29" s="163">
        <f t="shared" si="6"/>
        <v>0</v>
      </c>
      <c r="AN29" s="163">
        <f t="shared" si="7"/>
        <v>0</v>
      </c>
      <c r="AO29" s="163">
        <f t="shared" si="8"/>
        <v>0</v>
      </c>
      <c r="AP29" s="163">
        <f t="shared" si="9"/>
        <v>0</v>
      </c>
      <c r="AQ29" s="163">
        <f t="shared" si="10"/>
        <v>0</v>
      </c>
      <c r="AR29" s="163">
        <f t="shared" si="11"/>
        <v>1</v>
      </c>
      <c r="AS29" s="163">
        <f t="shared" si="12"/>
        <v>1</v>
      </c>
      <c r="AT29" s="163">
        <f t="shared" si="13"/>
        <v>0</v>
      </c>
      <c r="AU29" s="163">
        <f t="shared" si="14"/>
        <v>0</v>
      </c>
      <c r="AV29" s="163">
        <f t="shared" si="15"/>
        <v>0</v>
      </c>
      <c r="AW29" s="163">
        <f t="shared" si="16"/>
        <v>1</v>
      </c>
      <c r="AX29" s="163">
        <f t="shared" si="17"/>
        <v>1</v>
      </c>
    </row>
    <row r="30" spans="1:50" x14ac:dyDescent="0.25">
      <c r="A30">
        <v>100030</v>
      </c>
      <c r="B30" t="s">
        <v>158</v>
      </c>
      <c r="C30" s="183">
        <v>42005</v>
      </c>
      <c r="D30" s="183">
        <v>42035.999988425923</v>
      </c>
      <c r="E30">
        <v>1</v>
      </c>
      <c r="F30" t="s">
        <v>38</v>
      </c>
      <c r="G30">
        <v>201</v>
      </c>
      <c r="H30">
        <v>19</v>
      </c>
      <c r="I30">
        <v>1600</v>
      </c>
      <c r="J30">
        <v>128</v>
      </c>
      <c r="K30">
        <v>32</v>
      </c>
      <c r="M30">
        <v>2000</v>
      </c>
      <c r="N30">
        <v>1600</v>
      </c>
      <c r="O30">
        <v>128</v>
      </c>
      <c r="P30">
        <v>32</v>
      </c>
      <c r="R30">
        <v>100030</v>
      </c>
      <c r="S30" t="s">
        <v>158</v>
      </c>
      <c r="T30" s="183">
        <v>42005</v>
      </c>
      <c r="U30" s="183">
        <v>42035.999988425923</v>
      </c>
      <c r="V30">
        <v>1</v>
      </c>
      <c r="W30" t="s">
        <v>38</v>
      </c>
      <c r="X30">
        <v>201</v>
      </c>
      <c r="Y30">
        <v>19</v>
      </c>
      <c r="Z30">
        <v>1600</v>
      </c>
      <c r="AA30">
        <v>128</v>
      </c>
      <c r="AB30">
        <v>32</v>
      </c>
      <c r="AD30">
        <v>2000</v>
      </c>
      <c r="AE30">
        <v>1600</v>
      </c>
      <c r="AF30">
        <v>128</v>
      </c>
      <c r="AG30">
        <v>32</v>
      </c>
      <c r="AI30" s="163">
        <f t="shared" si="2"/>
        <v>0</v>
      </c>
      <c r="AJ30" s="163">
        <f t="shared" si="3"/>
        <v>0</v>
      </c>
      <c r="AK30" s="163">
        <f t="shared" si="4"/>
        <v>0</v>
      </c>
      <c r="AL30" s="163">
        <f t="shared" si="5"/>
        <v>0</v>
      </c>
      <c r="AM30" s="163">
        <f t="shared" si="6"/>
        <v>0</v>
      </c>
      <c r="AN30" s="163">
        <f t="shared" si="7"/>
        <v>0</v>
      </c>
      <c r="AO30" s="163">
        <f t="shared" si="8"/>
        <v>0</v>
      </c>
      <c r="AP30" s="163">
        <f t="shared" si="9"/>
        <v>0</v>
      </c>
      <c r="AQ30" s="163">
        <f t="shared" si="10"/>
        <v>0</v>
      </c>
      <c r="AR30" s="163">
        <f t="shared" si="11"/>
        <v>0</v>
      </c>
      <c r="AS30" s="163">
        <f t="shared" si="12"/>
        <v>0</v>
      </c>
      <c r="AT30" s="163">
        <f t="shared" si="13"/>
        <v>0</v>
      </c>
      <c r="AU30" s="163">
        <f t="shared" si="14"/>
        <v>0</v>
      </c>
      <c r="AV30" s="163">
        <f t="shared" si="15"/>
        <v>0</v>
      </c>
      <c r="AW30" s="163">
        <f t="shared" si="16"/>
        <v>0</v>
      </c>
      <c r="AX30" s="163">
        <f t="shared" si="17"/>
        <v>0</v>
      </c>
    </row>
    <row r="31" spans="1:50" x14ac:dyDescent="0.25">
      <c r="A31">
        <v>100031</v>
      </c>
      <c r="B31" t="s">
        <v>159</v>
      </c>
      <c r="C31" s="183">
        <v>42005</v>
      </c>
      <c r="D31" s="183">
        <v>42035.999988425923</v>
      </c>
      <c r="E31">
        <v>1</v>
      </c>
      <c r="F31" t="s">
        <v>38</v>
      </c>
      <c r="G31">
        <v>201</v>
      </c>
      <c r="H31">
        <v>19</v>
      </c>
      <c r="I31">
        <v>1600</v>
      </c>
      <c r="J31">
        <v>128</v>
      </c>
      <c r="K31">
        <v>32</v>
      </c>
      <c r="M31">
        <v>2000</v>
      </c>
      <c r="N31">
        <v>1600</v>
      </c>
      <c r="O31">
        <v>128</v>
      </c>
      <c r="P31">
        <v>32</v>
      </c>
      <c r="R31">
        <v>100031</v>
      </c>
      <c r="S31" t="s">
        <v>159</v>
      </c>
      <c r="T31" s="183">
        <v>42005</v>
      </c>
      <c r="U31" s="183">
        <v>42035.999988425923</v>
      </c>
      <c r="V31">
        <v>1</v>
      </c>
      <c r="W31" t="s">
        <v>38</v>
      </c>
      <c r="X31">
        <v>201</v>
      </c>
      <c r="Y31">
        <v>19</v>
      </c>
      <c r="Z31">
        <v>1600</v>
      </c>
      <c r="AA31">
        <v>128</v>
      </c>
      <c r="AB31">
        <v>32</v>
      </c>
      <c r="AD31">
        <v>2000</v>
      </c>
      <c r="AE31">
        <v>1600</v>
      </c>
      <c r="AF31">
        <v>128</v>
      </c>
      <c r="AG31">
        <v>32</v>
      </c>
      <c r="AI31" s="163">
        <f t="shared" si="2"/>
        <v>0</v>
      </c>
      <c r="AJ31" s="163">
        <f t="shared" si="3"/>
        <v>0</v>
      </c>
      <c r="AK31" s="163">
        <f t="shared" si="4"/>
        <v>0</v>
      </c>
      <c r="AL31" s="163">
        <f t="shared" si="5"/>
        <v>0</v>
      </c>
      <c r="AM31" s="163">
        <f t="shared" si="6"/>
        <v>0</v>
      </c>
      <c r="AN31" s="163">
        <f t="shared" si="7"/>
        <v>0</v>
      </c>
      <c r="AO31" s="163">
        <f t="shared" si="8"/>
        <v>0</v>
      </c>
      <c r="AP31" s="163">
        <f t="shared" si="9"/>
        <v>0</v>
      </c>
      <c r="AQ31" s="163">
        <f t="shared" si="10"/>
        <v>0</v>
      </c>
      <c r="AR31" s="163">
        <f t="shared" si="11"/>
        <v>0</v>
      </c>
      <c r="AS31" s="163">
        <f t="shared" si="12"/>
        <v>0</v>
      </c>
      <c r="AT31" s="163">
        <f t="shared" si="13"/>
        <v>0</v>
      </c>
      <c r="AU31" s="163">
        <f t="shared" si="14"/>
        <v>0</v>
      </c>
      <c r="AV31" s="163">
        <f t="shared" si="15"/>
        <v>0</v>
      </c>
      <c r="AW31" s="163">
        <f t="shared" si="16"/>
        <v>0</v>
      </c>
      <c r="AX31" s="163">
        <f t="shared" si="17"/>
        <v>0</v>
      </c>
    </row>
    <row r="32" spans="1:50" x14ac:dyDescent="0.25">
      <c r="A32">
        <v>100032</v>
      </c>
      <c r="B32" t="s">
        <v>127</v>
      </c>
      <c r="C32" s="183">
        <v>42005</v>
      </c>
      <c r="D32" s="183">
        <v>42035.999988425923</v>
      </c>
      <c r="E32">
        <v>1</v>
      </c>
      <c r="F32" t="s">
        <v>38</v>
      </c>
      <c r="G32">
        <v>201</v>
      </c>
      <c r="H32">
        <v>19</v>
      </c>
      <c r="I32">
        <v>800</v>
      </c>
      <c r="J32">
        <v>64</v>
      </c>
      <c r="K32">
        <v>16</v>
      </c>
      <c r="M32">
        <v>1000</v>
      </c>
      <c r="N32">
        <v>800</v>
      </c>
      <c r="O32">
        <v>64</v>
      </c>
      <c r="P32">
        <v>16</v>
      </c>
      <c r="R32">
        <v>100032</v>
      </c>
      <c r="S32" t="s">
        <v>127</v>
      </c>
      <c r="T32" s="183">
        <v>42005</v>
      </c>
      <c r="U32" s="183">
        <v>42035.999988425923</v>
      </c>
      <c r="V32">
        <v>1</v>
      </c>
      <c r="W32" t="s">
        <v>38</v>
      </c>
      <c r="X32">
        <v>201</v>
      </c>
      <c r="Y32">
        <v>19</v>
      </c>
      <c r="Z32">
        <v>800</v>
      </c>
      <c r="AA32">
        <v>64</v>
      </c>
      <c r="AB32">
        <v>16</v>
      </c>
      <c r="AD32">
        <v>1000</v>
      </c>
      <c r="AE32">
        <v>800</v>
      </c>
      <c r="AF32">
        <v>64</v>
      </c>
      <c r="AG32">
        <v>16</v>
      </c>
      <c r="AI32" s="163">
        <f t="shared" si="2"/>
        <v>0</v>
      </c>
      <c r="AJ32" s="163">
        <f t="shared" si="3"/>
        <v>0</v>
      </c>
      <c r="AK32" s="163">
        <f t="shared" si="4"/>
        <v>0</v>
      </c>
      <c r="AL32" s="163">
        <f t="shared" si="5"/>
        <v>0</v>
      </c>
      <c r="AM32" s="163">
        <f t="shared" si="6"/>
        <v>0</v>
      </c>
      <c r="AN32" s="163">
        <f t="shared" si="7"/>
        <v>0</v>
      </c>
      <c r="AO32" s="163">
        <f t="shared" si="8"/>
        <v>0</v>
      </c>
      <c r="AP32" s="163">
        <f t="shared" si="9"/>
        <v>0</v>
      </c>
      <c r="AQ32" s="163">
        <f t="shared" si="10"/>
        <v>0</v>
      </c>
      <c r="AR32" s="163">
        <f t="shared" si="11"/>
        <v>0</v>
      </c>
      <c r="AS32" s="163">
        <f t="shared" si="12"/>
        <v>0</v>
      </c>
      <c r="AT32" s="163">
        <f t="shared" si="13"/>
        <v>0</v>
      </c>
      <c r="AU32" s="163">
        <f t="shared" si="14"/>
        <v>0</v>
      </c>
      <c r="AV32" s="163">
        <f t="shared" si="15"/>
        <v>0</v>
      </c>
      <c r="AW32" s="163">
        <f t="shared" si="16"/>
        <v>0</v>
      </c>
      <c r="AX32" s="163">
        <f t="shared" si="17"/>
        <v>0</v>
      </c>
    </row>
    <row r="33" spans="1:50" x14ac:dyDescent="0.25">
      <c r="A33">
        <v>100033</v>
      </c>
      <c r="B33" t="s">
        <v>128</v>
      </c>
      <c r="C33" s="183">
        <v>42005</v>
      </c>
      <c r="D33" s="183">
        <v>42035.999988425923</v>
      </c>
      <c r="E33">
        <v>1</v>
      </c>
      <c r="F33" t="s">
        <v>38</v>
      </c>
      <c r="G33">
        <v>201</v>
      </c>
      <c r="H33">
        <v>19</v>
      </c>
      <c r="I33">
        <v>800</v>
      </c>
      <c r="J33">
        <v>64</v>
      </c>
      <c r="K33">
        <v>16</v>
      </c>
      <c r="M33">
        <v>1000</v>
      </c>
      <c r="N33">
        <v>800</v>
      </c>
      <c r="O33">
        <v>64</v>
      </c>
      <c r="P33">
        <v>16</v>
      </c>
      <c r="R33">
        <v>100033</v>
      </c>
      <c r="S33" t="s">
        <v>128</v>
      </c>
      <c r="T33" s="183">
        <v>42005</v>
      </c>
      <c r="U33" s="183">
        <v>42035.999988425923</v>
      </c>
      <c r="V33">
        <v>1</v>
      </c>
      <c r="W33" t="s">
        <v>38</v>
      </c>
      <c r="X33">
        <v>201</v>
      </c>
      <c r="Y33">
        <v>19</v>
      </c>
      <c r="Z33">
        <v>800</v>
      </c>
      <c r="AA33">
        <v>64</v>
      </c>
      <c r="AB33">
        <v>16</v>
      </c>
      <c r="AD33">
        <v>1000</v>
      </c>
      <c r="AE33">
        <v>800</v>
      </c>
      <c r="AF33">
        <v>64</v>
      </c>
      <c r="AG33">
        <v>16</v>
      </c>
      <c r="AI33" s="163">
        <f t="shared" si="2"/>
        <v>0</v>
      </c>
      <c r="AJ33" s="163">
        <f t="shared" si="3"/>
        <v>0</v>
      </c>
      <c r="AK33" s="163">
        <f t="shared" si="4"/>
        <v>0</v>
      </c>
      <c r="AL33" s="163">
        <f t="shared" si="5"/>
        <v>0</v>
      </c>
      <c r="AM33" s="163">
        <f t="shared" si="6"/>
        <v>0</v>
      </c>
      <c r="AN33" s="163">
        <f t="shared" si="7"/>
        <v>0</v>
      </c>
      <c r="AO33" s="163">
        <f t="shared" si="8"/>
        <v>0</v>
      </c>
      <c r="AP33" s="163">
        <f t="shared" si="9"/>
        <v>0</v>
      </c>
      <c r="AQ33" s="163">
        <f t="shared" si="10"/>
        <v>0</v>
      </c>
      <c r="AR33" s="163">
        <f t="shared" si="11"/>
        <v>0</v>
      </c>
      <c r="AS33" s="163">
        <f t="shared" si="12"/>
        <v>0</v>
      </c>
      <c r="AT33" s="163">
        <f t="shared" si="13"/>
        <v>0</v>
      </c>
      <c r="AU33" s="163">
        <f t="shared" si="14"/>
        <v>0</v>
      </c>
      <c r="AV33" s="163">
        <f t="shared" si="15"/>
        <v>0</v>
      </c>
      <c r="AW33" s="163">
        <f t="shared" si="16"/>
        <v>0</v>
      </c>
      <c r="AX33" s="163">
        <f t="shared" si="17"/>
        <v>0</v>
      </c>
    </row>
    <row r="40" spans="1:50" x14ac:dyDescent="0.25">
      <c r="L40" s="183"/>
    </row>
    <row r="41" spans="1:50" x14ac:dyDescent="0.25">
      <c r="L41" s="183"/>
    </row>
    <row r="42" spans="1:50" x14ac:dyDescent="0.25">
      <c r="L42" s="183"/>
    </row>
    <row r="43" spans="1:50" x14ac:dyDescent="0.25">
      <c r="L43" s="183"/>
    </row>
    <row r="44" spans="1:50" x14ac:dyDescent="0.25">
      <c r="L44" s="183"/>
    </row>
    <row r="45" spans="1:50" x14ac:dyDescent="0.25">
      <c r="L45" s="183"/>
    </row>
    <row r="46" spans="1:50" x14ac:dyDescent="0.25">
      <c r="L46" s="183"/>
    </row>
    <row r="47" spans="1:50" x14ac:dyDescent="0.25">
      <c r="L47" s="183"/>
    </row>
    <row r="48" spans="1:50" x14ac:dyDescent="0.25">
      <c r="L48" s="183"/>
    </row>
    <row r="49" spans="12:12" x14ac:dyDescent="0.25">
      <c r="L49" s="183"/>
    </row>
    <row r="50" spans="12:12" x14ac:dyDescent="0.25">
      <c r="L50" s="183"/>
    </row>
    <row r="51" spans="12:12" x14ac:dyDescent="0.25">
      <c r="L51" s="183"/>
    </row>
    <row r="52" spans="12:12" x14ac:dyDescent="0.25">
      <c r="L52" s="183"/>
    </row>
    <row r="53" spans="12:12" x14ac:dyDescent="0.25">
      <c r="L53" s="183"/>
    </row>
    <row r="54" spans="12:12" x14ac:dyDescent="0.25">
      <c r="L54" s="183"/>
    </row>
    <row r="55" spans="12:12" x14ac:dyDescent="0.25">
      <c r="L55" s="183"/>
    </row>
    <row r="56" spans="12:12" x14ac:dyDescent="0.25">
      <c r="L56" s="183"/>
    </row>
    <row r="57" spans="12:12" x14ac:dyDescent="0.25">
      <c r="L57" s="183"/>
    </row>
    <row r="58" spans="12:12" x14ac:dyDescent="0.25">
      <c r="L58" s="183"/>
    </row>
    <row r="59" spans="12:12" x14ac:dyDescent="0.25">
      <c r="L59" s="183"/>
    </row>
    <row r="60" spans="12:12" x14ac:dyDescent="0.25">
      <c r="L60" s="183"/>
    </row>
    <row r="61" spans="12:12" x14ac:dyDescent="0.25">
      <c r="L61" s="183"/>
    </row>
    <row r="62" spans="12:12" x14ac:dyDescent="0.25">
      <c r="L62" s="183"/>
    </row>
    <row r="63" spans="12:12" x14ac:dyDescent="0.25">
      <c r="L63" s="183"/>
    </row>
    <row r="64" spans="12:12" x14ac:dyDescent="0.25">
      <c r="L64" s="183"/>
    </row>
    <row r="65" spans="12:12" x14ac:dyDescent="0.25">
      <c r="L65" s="183"/>
    </row>
    <row r="66" spans="12:12" x14ac:dyDescent="0.25">
      <c r="L66" s="183"/>
    </row>
    <row r="67" spans="12:12" x14ac:dyDescent="0.25">
      <c r="L67" s="183"/>
    </row>
    <row r="68" spans="12:12" x14ac:dyDescent="0.25">
      <c r="L68" s="183"/>
    </row>
    <row r="69" spans="12:12" x14ac:dyDescent="0.25">
      <c r="L69" s="183"/>
    </row>
    <row r="70" spans="12:12" x14ac:dyDescent="0.25">
      <c r="L70" s="183"/>
    </row>
    <row r="71" spans="12:12" x14ac:dyDescent="0.25">
      <c r="L71" s="183"/>
    </row>
    <row r="72" spans="12:12" x14ac:dyDescent="0.25">
      <c r="L72" s="183"/>
    </row>
    <row r="73" spans="12:12" x14ac:dyDescent="0.25">
      <c r="L73" s="18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opLeftCell="A13" zoomScale="70" zoomScaleNormal="70" workbookViewId="0">
      <selection activeCell="K45" sqref="K45"/>
    </sheetView>
  </sheetViews>
  <sheetFormatPr defaultRowHeight="15" x14ac:dyDescent="0.25"/>
  <cols>
    <col min="3" max="3" width="15" bestFit="1" customWidth="1"/>
    <col min="4" max="4" width="16" bestFit="1" customWidth="1"/>
    <col min="14" max="16" width="42.7109375" bestFit="1" customWidth="1"/>
  </cols>
  <sheetData>
    <row r="1" spans="1:16" x14ac:dyDescent="0.25">
      <c r="A1">
        <v>10001</v>
      </c>
      <c r="B1" t="s">
        <v>48</v>
      </c>
      <c r="C1" s="183">
        <v>42005</v>
      </c>
      <c r="D1" s="183">
        <v>42035.999988425923</v>
      </c>
      <c r="E1">
        <v>1</v>
      </c>
      <c r="F1" t="s">
        <v>38</v>
      </c>
      <c r="G1">
        <v>1</v>
      </c>
      <c r="H1">
        <v>19</v>
      </c>
      <c r="I1">
        <v>820</v>
      </c>
      <c r="J1" t="s">
        <v>81</v>
      </c>
      <c r="K1" t="s">
        <v>82</v>
      </c>
      <c r="M1">
        <v>1000</v>
      </c>
      <c r="N1">
        <v>820</v>
      </c>
      <c r="O1" t="s">
        <v>81</v>
      </c>
      <c r="P1" t="s">
        <v>82</v>
      </c>
    </row>
    <row r="2" spans="1:16" x14ac:dyDescent="0.25">
      <c r="A2">
        <v>10002</v>
      </c>
      <c r="B2" t="s">
        <v>49</v>
      </c>
      <c r="C2" s="183">
        <v>42005</v>
      </c>
      <c r="D2" s="183">
        <v>42035.999988425923</v>
      </c>
      <c r="E2">
        <v>1</v>
      </c>
      <c r="F2" t="s">
        <v>38</v>
      </c>
      <c r="G2">
        <v>1</v>
      </c>
      <c r="H2">
        <v>19</v>
      </c>
      <c r="I2">
        <v>820</v>
      </c>
      <c r="J2" t="s">
        <v>81</v>
      </c>
      <c r="K2" t="s">
        <v>82</v>
      </c>
      <c r="M2">
        <v>2000</v>
      </c>
      <c r="N2" t="s">
        <v>83</v>
      </c>
      <c r="O2" t="s">
        <v>84</v>
      </c>
      <c r="P2" t="s">
        <v>85</v>
      </c>
    </row>
    <row r="3" spans="1:16" x14ac:dyDescent="0.25">
      <c r="A3">
        <v>10003</v>
      </c>
      <c r="B3" t="s">
        <v>50</v>
      </c>
      <c r="C3" s="183">
        <v>42005</v>
      </c>
      <c r="D3" s="183">
        <v>42035.999988425923</v>
      </c>
      <c r="E3">
        <v>1</v>
      </c>
      <c r="F3" t="s">
        <v>38</v>
      </c>
      <c r="G3">
        <v>1</v>
      </c>
      <c r="H3">
        <v>19</v>
      </c>
      <c r="I3">
        <v>1640</v>
      </c>
      <c r="J3" t="s">
        <v>93</v>
      </c>
      <c r="K3" t="s">
        <v>94</v>
      </c>
      <c r="M3">
        <v>4000</v>
      </c>
      <c r="N3" t="s">
        <v>95</v>
      </c>
      <c r="O3" t="s">
        <v>96</v>
      </c>
      <c r="P3" t="s">
        <v>97</v>
      </c>
    </row>
    <row r="4" spans="1:16" x14ac:dyDescent="0.25">
      <c r="A4">
        <v>10004</v>
      </c>
      <c r="B4" t="s">
        <v>92</v>
      </c>
      <c r="C4" s="183">
        <v>42036</v>
      </c>
      <c r="D4" s="183">
        <v>42063.999988425923</v>
      </c>
      <c r="E4">
        <v>1</v>
      </c>
      <c r="F4" t="s">
        <v>38</v>
      </c>
      <c r="G4">
        <v>1</v>
      </c>
      <c r="H4">
        <v>19</v>
      </c>
      <c r="I4">
        <v>820</v>
      </c>
      <c r="J4" t="s">
        <v>81</v>
      </c>
      <c r="K4" t="s">
        <v>82</v>
      </c>
      <c r="M4">
        <v>1600</v>
      </c>
      <c r="N4" t="s">
        <v>86</v>
      </c>
      <c r="O4" t="s">
        <v>87</v>
      </c>
      <c r="P4" t="s">
        <v>88</v>
      </c>
    </row>
    <row r="5" spans="1:16" x14ac:dyDescent="0.25">
      <c r="A5">
        <v>10004</v>
      </c>
      <c r="B5" t="s">
        <v>92</v>
      </c>
      <c r="C5" s="183">
        <v>42005</v>
      </c>
      <c r="D5" s="183">
        <v>42035.999988425923</v>
      </c>
      <c r="E5">
        <v>1</v>
      </c>
      <c r="F5" t="s">
        <v>38</v>
      </c>
      <c r="G5">
        <v>1</v>
      </c>
      <c r="H5">
        <v>19</v>
      </c>
      <c r="I5">
        <v>820</v>
      </c>
      <c r="J5" t="s">
        <v>81</v>
      </c>
      <c r="K5" t="s">
        <v>82</v>
      </c>
      <c r="M5">
        <v>2400</v>
      </c>
      <c r="N5" t="s">
        <v>89</v>
      </c>
      <c r="O5" t="s">
        <v>90</v>
      </c>
      <c r="P5" t="s">
        <v>91</v>
      </c>
    </row>
    <row r="6" spans="1:16" x14ac:dyDescent="0.25">
      <c r="A6">
        <v>10005</v>
      </c>
      <c r="B6" t="s">
        <v>98</v>
      </c>
      <c r="C6" s="183">
        <v>42005</v>
      </c>
      <c r="D6" s="183">
        <v>42035.999988425923</v>
      </c>
      <c r="E6">
        <v>0</v>
      </c>
      <c r="F6" t="s">
        <v>38</v>
      </c>
      <c r="G6">
        <v>1</v>
      </c>
      <c r="H6">
        <v>19</v>
      </c>
      <c r="I6">
        <v>1000</v>
      </c>
      <c r="J6">
        <v>80</v>
      </c>
      <c r="K6">
        <v>20</v>
      </c>
      <c r="M6">
        <v>1200</v>
      </c>
      <c r="N6">
        <v>1200</v>
      </c>
      <c r="O6">
        <v>96</v>
      </c>
      <c r="P6">
        <v>24</v>
      </c>
    </row>
    <row r="7" spans="1:16" x14ac:dyDescent="0.25">
      <c r="A7">
        <v>10006</v>
      </c>
      <c r="B7" t="s">
        <v>99</v>
      </c>
      <c r="C7" s="183">
        <v>42005</v>
      </c>
      <c r="D7" s="183">
        <v>42035.999988425923</v>
      </c>
      <c r="E7">
        <v>1</v>
      </c>
      <c r="F7" t="s">
        <v>38</v>
      </c>
      <c r="G7">
        <v>1</v>
      </c>
      <c r="H7">
        <v>19</v>
      </c>
      <c r="I7">
        <v>800</v>
      </c>
      <c r="J7">
        <v>64</v>
      </c>
      <c r="K7">
        <v>16</v>
      </c>
      <c r="M7">
        <v>1200</v>
      </c>
      <c r="N7">
        <v>1000</v>
      </c>
      <c r="O7">
        <v>80</v>
      </c>
      <c r="P7">
        <v>20</v>
      </c>
    </row>
    <row r="8" spans="1:16" x14ac:dyDescent="0.25">
      <c r="A8">
        <v>10007</v>
      </c>
      <c r="B8" t="s">
        <v>100</v>
      </c>
      <c r="C8" s="183">
        <v>42005</v>
      </c>
      <c r="D8" s="183">
        <v>42035.999988425923</v>
      </c>
      <c r="E8">
        <v>1</v>
      </c>
      <c r="F8" t="s">
        <v>59</v>
      </c>
      <c r="G8">
        <v>1</v>
      </c>
      <c r="H8">
        <v>19</v>
      </c>
      <c r="I8">
        <v>800</v>
      </c>
      <c r="J8">
        <v>64</v>
      </c>
      <c r="K8">
        <v>16</v>
      </c>
      <c r="M8">
        <v>800</v>
      </c>
      <c r="N8" t="s">
        <v>101</v>
      </c>
      <c r="O8" t="s">
        <v>102</v>
      </c>
      <c r="P8" t="s">
        <v>103</v>
      </c>
    </row>
    <row r="9" spans="1:16" x14ac:dyDescent="0.25">
      <c r="A9">
        <v>10008</v>
      </c>
      <c r="B9" t="s">
        <v>62</v>
      </c>
      <c r="C9" s="183">
        <v>42005</v>
      </c>
      <c r="D9" s="183">
        <v>42035.999988425923</v>
      </c>
      <c r="E9">
        <v>1</v>
      </c>
      <c r="F9" t="s">
        <v>59</v>
      </c>
      <c r="G9">
        <v>1</v>
      </c>
      <c r="H9">
        <v>19</v>
      </c>
      <c r="I9">
        <v>800</v>
      </c>
      <c r="J9">
        <v>64</v>
      </c>
      <c r="K9">
        <v>16</v>
      </c>
      <c r="M9">
        <v>1600</v>
      </c>
      <c r="N9" t="s">
        <v>104</v>
      </c>
      <c r="O9" t="s">
        <v>105</v>
      </c>
      <c r="P9" t="s">
        <v>106</v>
      </c>
    </row>
    <row r="10" spans="1:16" x14ac:dyDescent="0.25">
      <c r="A10">
        <v>10008</v>
      </c>
      <c r="B10" t="s">
        <v>62</v>
      </c>
      <c r="C10" s="183">
        <v>42005</v>
      </c>
      <c r="D10" s="183">
        <v>42035.999988425923</v>
      </c>
      <c r="E10">
        <v>1</v>
      </c>
      <c r="F10" t="s">
        <v>63</v>
      </c>
      <c r="G10">
        <v>1</v>
      </c>
      <c r="H10">
        <v>19</v>
      </c>
      <c r="I10">
        <v>820</v>
      </c>
      <c r="J10" t="s">
        <v>81</v>
      </c>
      <c r="K10" t="s">
        <v>82</v>
      </c>
      <c r="M10">
        <v>1600</v>
      </c>
      <c r="N10" t="s">
        <v>86</v>
      </c>
      <c r="O10" t="s">
        <v>87</v>
      </c>
      <c r="P10" t="s">
        <v>88</v>
      </c>
    </row>
    <row r="11" spans="1:16" x14ac:dyDescent="0.25">
      <c r="A11">
        <v>100010</v>
      </c>
      <c r="B11" t="s">
        <v>107</v>
      </c>
      <c r="C11" s="183">
        <v>42005</v>
      </c>
      <c r="D11" s="183">
        <v>42035.999988425923</v>
      </c>
      <c r="E11">
        <v>1</v>
      </c>
      <c r="F11" t="s">
        <v>38</v>
      </c>
      <c r="G11">
        <v>1</v>
      </c>
      <c r="H11">
        <v>19</v>
      </c>
      <c r="I11">
        <v>800</v>
      </c>
      <c r="J11">
        <v>64</v>
      </c>
      <c r="K11">
        <v>16</v>
      </c>
      <c r="M11">
        <v>4000</v>
      </c>
      <c r="N11" t="s">
        <v>108</v>
      </c>
      <c r="O11" t="s">
        <v>109</v>
      </c>
      <c r="P11" t="s">
        <v>110</v>
      </c>
    </row>
    <row r="12" spans="1:16" x14ac:dyDescent="0.25">
      <c r="A12">
        <v>100010</v>
      </c>
      <c r="B12" t="s">
        <v>107</v>
      </c>
      <c r="C12" s="183">
        <v>42005</v>
      </c>
      <c r="D12" s="183">
        <v>42035.999988425923</v>
      </c>
      <c r="E12">
        <v>0</v>
      </c>
      <c r="F12" t="s">
        <v>38</v>
      </c>
      <c r="G12">
        <v>1</v>
      </c>
      <c r="H12">
        <v>19</v>
      </c>
      <c r="I12">
        <v>1000</v>
      </c>
      <c r="J12">
        <v>80</v>
      </c>
      <c r="K12">
        <v>20</v>
      </c>
      <c r="M12">
        <v>4000</v>
      </c>
      <c r="N12">
        <v>4000</v>
      </c>
      <c r="O12">
        <v>320</v>
      </c>
      <c r="P12">
        <v>80</v>
      </c>
    </row>
    <row r="13" spans="1:16" x14ac:dyDescent="0.25">
      <c r="A13">
        <v>100011</v>
      </c>
      <c r="B13" t="s">
        <v>111</v>
      </c>
      <c r="C13" s="183">
        <v>42005</v>
      </c>
      <c r="D13" s="183">
        <v>42035.999988425923</v>
      </c>
      <c r="E13">
        <v>1</v>
      </c>
      <c r="F13" t="s">
        <v>38</v>
      </c>
      <c r="G13">
        <v>1</v>
      </c>
      <c r="H13">
        <v>19</v>
      </c>
      <c r="I13">
        <v>800</v>
      </c>
      <c r="J13">
        <v>64</v>
      </c>
      <c r="K13">
        <v>16</v>
      </c>
      <c r="M13">
        <v>2000</v>
      </c>
      <c r="N13" t="s">
        <v>112</v>
      </c>
      <c r="O13" t="s">
        <v>113</v>
      </c>
      <c r="P13" t="s">
        <v>114</v>
      </c>
    </row>
    <row r="14" spans="1:16" x14ac:dyDescent="0.25">
      <c r="A14">
        <v>100012</v>
      </c>
      <c r="B14" t="s">
        <v>70</v>
      </c>
      <c r="C14" s="183">
        <v>41974</v>
      </c>
      <c r="D14" s="183">
        <v>42004.999988425923</v>
      </c>
      <c r="E14">
        <v>1</v>
      </c>
      <c r="F14" t="s">
        <v>38</v>
      </c>
      <c r="G14">
        <v>1</v>
      </c>
      <c r="H14">
        <v>19</v>
      </c>
      <c r="I14">
        <v>1600</v>
      </c>
      <c r="J14">
        <v>128</v>
      </c>
      <c r="K14">
        <v>32</v>
      </c>
      <c r="M14">
        <v>4800</v>
      </c>
      <c r="N14">
        <v>4000</v>
      </c>
      <c r="O14">
        <v>320</v>
      </c>
      <c r="P14">
        <v>80</v>
      </c>
    </row>
    <row r="15" spans="1:16" x14ac:dyDescent="0.25">
      <c r="A15">
        <v>100013</v>
      </c>
      <c r="B15" t="s">
        <v>73</v>
      </c>
      <c r="C15" s="183">
        <v>41974</v>
      </c>
      <c r="D15" s="183">
        <v>42004.999988425923</v>
      </c>
      <c r="E15">
        <v>1</v>
      </c>
      <c r="F15" t="s">
        <v>38</v>
      </c>
      <c r="G15">
        <v>1</v>
      </c>
      <c r="H15">
        <v>19</v>
      </c>
      <c r="I15">
        <v>1600</v>
      </c>
      <c r="J15">
        <v>128</v>
      </c>
      <c r="K15">
        <v>32</v>
      </c>
      <c r="M15">
        <v>4800</v>
      </c>
      <c r="N15">
        <v>4000</v>
      </c>
      <c r="O15">
        <v>320</v>
      </c>
      <c r="P15">
        <v>80</v>
      </c>
    </row>
    <row r="16" spans="1:16" x14ac:dyDescent="0.25">
      <c r="A16">
        <v>100016</v>
      </c>
      <c r="B16" t="s">
        <v>77</v>
      </c>
      <c r="C16" s="183">
        <v>42005</v>
      </c>
      <c r="D16" s="183">
        <v>42035.999988425923</v>
      </c>
      <c r="E16">
        <v>1</v>
      </c>
      <c r="F16" t="s">
        <v>38</v>
      </c>
      <c r="G16">
        <v>1</v>
      </c>
      <c r="H16">
        <v>19</v>
      </c>
      <c r="I16">
        <v>0</v>
      </c>
      <c r="J16">
        <v>0</v>
      </c>
      <c r="K16">
        <v>0</v>
      </c>
      <c r="M16">
        <v>2400</v>
      </c>
      <c r="N16">
        <v>2000</v>
      </c>
      <c r="O16">
        <v>160</v>
      </c>
      <c r="P16">
        <v>40</v>
      </c>
    </row>
    <row r="17" spans="1:16" x14ac:dyDescent="0.25">
      <c r="A17">
        <v>100016</v>
      </c>
      <c r="B17" t="s">
        <v>77</v>
      </c>
      <c r="C17" s="183">
        <v>41974</v>
      </c>
      <c r="D17" s="183">
        <v>42004.999988425923</v>
      </c>
      <c r="E17">
        <v>1</v>
      </c>
      <c r="F17" t="s">
        <v>38</v>
      </c>
      <c r="G17">
        <v>1</v>
      </c>
      <c r="H17">
        <v>19</v>
      </c>
      <c r="I17">
        <v>800</v>
      </c>
      <c r="J17">
        <v>64</v>
      </c>
      <c r="K17">
        <v>16</v>
      </c>
      <c r="M17">
        <v>2400</v>
      </c>
      <c r="N17">
        <v>2000</v>
      </c>
      <c r="O17">
        <v>160</v>
      </c>
      <c r="P17">
        <v>40</v>
      </c>
    </row>
    <row r="18" spans="1:16" x14ac:dyDescent="0.25">
      <c r="A18">
        <v>100017</v>
      </c>
      <c r="B18" t="s">
        <v>78</v>
      </c>
      <c r="C18" s="183">
        <v>42005</v>
      </c>
      <c r="D18" s="183">
        <v>42035.999988425923</v>
      </c>
      <c r="E18">
        <v>1</v>
      </c>
      <c r="F18" t="s">
        <v>38</v>
      </c>
      <c r="G18">
        <v>1</v>
      </c>
      <c r="H18">
        <v>19</v>
      </c>
      <c r="I18">
        <v>0</v>
      </c>
      <c r="J18">
        <v>0</v>
      </c>
      <c r="K18">
        <v>0</v>
      </c>
      <c r="M18">
        <v>2400</v>
      </c>
      <c r="N18">
        <v>2000</v>
      </c>
      <c r="O18">
        <v>160</v>
      </c>
      <c r="P18">
        <v>40</v>
      </c>
    </row>
    <row r="19" spans="1:16" x14ac:dyDescent="0.25">
      <c r="A19">
        <v>100017</v>
      </c>
      <c r="B19" t="s">
        <v>78</v>
      </c>
      <c r="C19" s="183">
        <v>41974</v>
      </c>
      <c r="D19" s="183">
        <v>42004.999988425923</v>
      </c>
      <c r="E19">
        <v>1</v>
      </c>
      <c r="F19" t="s">
        <v>38</v>
      </c>
      <c r="G19">
        <v>1</v>
      </c>
      <c r="H19">
        <v>19</v>
      </c>
      <c r="I19">
        <v>800</v>
      </c>
      <c r="J19">
        <v>64</v>
      </c>
      <c r="K19">
        <v>16</v>
      </c>
      <c r="M19">
        <v>2400</v>
      </c>
      <c r="N19">
        <v>2000</v>
      </c>
      <c r="O19">
        <v>160</v>
      </c>
      <c r="P19">
        <v>40</v>
      </c>
    </row>
    <row r="20" spans="1:16" x14ac:dyDescent="0.25">
      <c r="A20">
        <v>100018</v>
      </c>
      <c r="B20" t="s">
        <v>115</v>
      </c>
      <c r="C20" s="183">
        <v>42005</v>
      </c>
      <c r="D20" s="183">
        <v>42035.999988425923</v>
      </c>
      <c r="E20">
        <v>1</v>
      </c>
      <c r="F20" t="s">
        <v>38</v>
      </c>
      <c r="G20">
        <v>1</v>
      </c>
      <c r="H20">
        <v>19</v>
      </c>
      <c r="I20">
        <v>820</v>
      </c>
      <c r="J20" t="s">
        <v>81</v>
      </c>
      <c r="K20" t="s">
        <v>82</v>
      </c>
      <c r="M20">
        <v>1000</v>
      </c>
      <c r="N20">
        <v>820</v>
      </c>
      <c r="O20" t="s">
        <v>81</v>
      </c>
      <c r="P20" t="s">
        <v>82</v>
      </c>
    </row>
    <row r="21" spans="1:16" x14ac:dyDescent="0.25">
      <c r="A21">
        <v>100019</v>
      </c>
      <c r="B21" t="s">
        <v>116</v>
      </c>
      <c r="C21" s="183">
        <v>42005</v>
      </c>
      <c r="D21" s="183">
        <v>42035.999988425923</v>
      </c>
      <c r="E21">
        <v>1</v>
      </c>
      <c r="F21" t="s">
        <v>38</v>
      </c>
      <c r="G21">
        <v>1</v>
      </c>
      <c r="H21">
        <v>19</v>
      </c>
      <c r="I21">
        <v>820</v>
      </c>
      <c r="J21" t="s">
        <v>81</v>
      </c>
      <c r="K21" t="s">
        <v>82</v>
      </c>
      <c r="M21">
        <v>1000</v>
      </c>
      <c r="N21">
        <v>820</v>
      </c>
      <c r="O21" t="s">
        <v>81</v>
      </c>
      <c r="P21" t="s">
        <v>82</v>
      </c>
    </row>
    <row r="22" spans="1:16" x14ac:dyDescent="0.25">
      <c r="A22">
        <v>100020</v>
      </c>
      <c r="B22" t="s">
        <v>117</v>
      </c>
      <c r="C22" s="183">
        <v>42005</v>
      </c>
      <c r="D22" s="183">
        <v>42035.999988425923</v>
      </c>
      <c r="E22">
        <v>1</v>
      </c>
      <c r="F22" t="s">
        <v>38</v>
      </c>
      <c r="G22">
        <v>1</v>
      </c>
      <c r="H22">
        <v>19</v>
      </c>
      <c r="I22">
        <v>1640</v>
      </c>
      <c r="J22" t="s">
        <v>93</v>
      </c>
      <c r="K22" t="s">
        <v>94</v>
      </c>
      <c r="M22">
        <v>2000</v>
      </c>
      <c r="N22">
        <v>1640</v>
      </c>
      <c r="O22" t="s">
        <v>93</v>
      </c>
      <c r="P22" t="s">
        <v>94</v>
      </c>
    </row>
    <row r="23" spans="1:16" x14ac:dyDescent="0.25">
      <c r="A23">
        <v>100021</v>
      </c>
      <c r="B23" t="s">
        <v>118</v>
      </c>
      <c r="C23" s="183">
        <v>42005</v>
      </c>
      <c r="D23" s="183">
        <v>42035.999988425923</v>
      </c>
      <c r="E23">
        <v>1</v>
      </c>
      <c r="F23" t="s">
        <v>38</v>
      </c>
      <c r="G23">
        <v>1</v>
      </c>
      <c r="H23">
        <v>19</v>
      </c>
      <c r="I23">
        <v>820</v>
      </c>
      <c r="J23" t="s">
        <v>81</v>
      </c>
      <c r="K23" t="s">
        <v>82</v>
      </c>
      <c r="M23">
        <v>1000</v>
      </c>
      <c r="N23">
        <v>820</v>
      </c>
      <c r="O23" t="s">
        <v>81</v>
      </c>
      <c r="P23" t="s">
        <v>82</v>
      </c>
    </row>
    <row r="24" spans="1:16" x14ac:dyDescent="0.25">
      <c r="A24">
        <v>100021</v>
      </c>
      <c r="B24" t="s">
        <v>118</v>
      </c>
      <c r="C24" s="183">
        <v>42036</v>
      </c>
      <c r="D24" s="183">
        <v>42063.999988425923</v>
      </c>
      <c r="E24">
        <v>1</v>
      </c>
      <c r="F24" t="s">
        <v>38</v>
      </c>
      <c r="G24">
        <v>1</v>
      </c>
      <c r="H24">
        <v>19</v>
      </c>
      <c r="I24">
        <v>820</v>
      </c>
      <c r="J24" t="s">
        <v>81</v>
      </c>
      <c r="K24" t="s">
        <v>82</v>
      </c>
      <c r="M24">
        <v>1000</v>
      </c>
      <c r="N24">
        <v>820</v>
      </c>
      <c r="O24" t="s">
        <v>81</v>
      </c>
      <c r="P24" t="s">
        <v>82</v>
      </c>
    </row>
    <row r="25" spans="1:16" x14ac:dyDescent="0.25">
      <c r="A25">
        <v>100022</v>
      </c>
      <c r="B25" t="s">
        <v>119</v>
      </c>
      <c r="C25" s="183">
        <v>42005</v>
      </c>
      <c r="D25" s="183">
        <v>42035.999988425923</v>
      </c>
      <c r="E25">
        <v>0</v>
      </c>
      <c r="F25" t="s">
        <v>38</v>
      </c>
      <c r="G25">
        <v>1</v>
      </c>
      <c r="H25">
        <v>19</v>
      </c>
      <c r="I25">
        <v>1000</v>
      </c>
      <c r="J25">
        <v>80</v>
      </c>
      <c r="K25">
        <v>20</v>
      </c>
      <c r="M25">
        <v>1000</v>
      </c>
      <c r="N25">
        <v>1000</v>
      </c>
      <c r="O25">
        <v>80</v>
      </c>
      <c r="P25">
        <v>20</v>
      </c>
    </row>
    <row r="26" spans="1:16" x14ac:dyDescent="0.25">
      <c r="A26">
        <v>100023</v>
      </c>
      <c r="B26" t="s">
        <v>120</v>
      </c>
      <c r="C26" s="183">
        <v>42005</v>
      </c>
      <c r="D26" s="183">
        <v>42035.999988425923</v>
      </c>
      <c r="E26">
        <v>1</v>
      </c>
      <c r="F26" t="s">
        <v>38</v>
      </c>
      <c r="G26">
        <v>1</v>
      </c>
      <c r="H26">
        <v>19</v>
      </c>
      <c r="I26">
        <v>800</v>
      </c>
      <c r="J26">
        <v>64</v>
      </c>
      <c r="K26">
        <v>16</v>
      </c>
      <c r="M26">
        <v>1000</v>
      </c>
      <c r="N26">
        <v>800</v>
      </c>
      <c r="O26">
        <v>64</v>
      </c>
      <c r="P26">
        <v>16</v>
      </c>
    </row>
    <row r="27" spans="1:16" x14ac:dyDescent="0.25">
      <c r="A27">
        <v>100024</v>
      </c>
      <c r="B27" t="s">
        <v>121</v>
      </c>
      <c r="C27" s="183">
        <v>42005</v>
      </c>
      <c r="D27" s="183">
        <v>42035.999988425923</v>
      </c>
      <c r="E27">
        <v>1</v>
      </c>
      <c r="F27" t="s">
        <v>59</v>
      </c>
      <c r="G27">
        <v>1</v>
      </c>
      <c r="H27">
        <v>19</v>
      </c>
      <c r="I27">
        <v>800</v>
      </c>
      <c r="J27">
        <v>64</v>
      </c>
      <c r="K27">
        <v>16</v>
      </c>
      <c r="M27">
        <v>1000</v>
      </c>
      <c r="N27">
        <v>800</v>
      </c>
      <c r="O27">
        <v>64</v>
      </c>
      <c r="P27">
        <v>16</v>
      </c>
    </row>
    <row r="28" spans="1:16" x14ac:dyDescent="0.25">
      <c r="A28">
        <v>100025</v>
      </c>
      <c r="B28" t="s">
        <v>122</v>
      </c>
      <c r="C28" s="183">
        <v>42005</v>
      </c>
      <c r="D28" s="183">
        <v>42035.999988425923</v>
      </c>
      <c r="E28">
        <v>1</v>
      </c>
      <c r="F28" t="s">
        <v>59</v>
      </c>
      <c r="G28">
        <v>1</v>
      </c>
      <c r="H28">
        <v>19</v>
      </c>
      <c r="I28">
        <v>800</v>
      </c>
      <c r="J28">
        <v>64</v>
      </c>
      <c r="K28">
        <v>16</v>
      </c>
      <c r="M28">
        <v>1000</v>
      </c>
      <c r="N28">
        <v>800</v>
      </c>
      <c r="O28">
        <v>64</v>
      </c>
      <c r="P28">
        <v>16</v>
      </c>
    </row>
    <row r="29" spans="1:16" x14ac:dyDescent="0.25">
      <c r="A29">
        <v>100025</v>
      </c>
      <c r="B29" t="s">
        <v>122</v>
      </c>
      <c r="C29" s="183">
        <v>42005</v>
      </c>
      <c r="D29" s="183">
        <v>42035.999988425923</v>
      </c>
      <c r="E29">
        <v>1</v>
      </c>
      <c r="F29" t="s">
        <v>63</v>
      </c>
      <c r="G29">
        <v>1</v>
      </c>
      <c r="H29">
        <v>19</v>
      </c>
      <c r="I29">
        <v>820</v>
      </c>
      <c r="J29" t="s">
        <v>81</v>
      </c>
      <c r="K29" t="s">
        <v>82</v>
      </c>
      <c r="M29">
        <v>1000</v>
      </c>
      <c r="N29">
        <v>820</v>
      </c>
      <c r="O29" t="s">
        <v>81</v>
      </c>
      <c r="P29" t="s">
        <v>82</v>
      </c>
    </row>
    <row r="30" spans="1:16" x14ac:dyDescent="0.25">
      <c r="A30">
        <v>100026</v>
      </c>
      <c r="B30" t="s">
        <v>123</v>
      </c>
      <c r="C30" s="183">
        <v>42005</v>
      </c>
      <c r="D30" s="183">
        <v>42035.999988425923</v>
      </c>
      <c r="E30">
        <v>1</v>
      </c>
      <c r="F30" t="s">
        <v>38</v>
      </c>
      <c r="G30">
        <v>1</v>
      </c>
      <c r="H30">
        <v>19</v>
      </c>
      <c r="I30">
        <v>800</v>
      </c>
      <c r="J30">
        <v>64</v>
      </c>
      <c r="K30">
        <v>16</v>
      </c>
      <c r="M30">
        <v>1000</v>
      </c>
      <c r="N30">
        <v>800</v>
      </c>
      <c r="O30">
        <v>64</v>
      </c>
      <c r="P30">
        <v>16</v>
      </c>
    </row>
    <row r="31" spans="1:16" x14ac:dyDescent="0.25">
      <c r="A31">
        <v>100026</v>
      </c>
      <c r="B31" t="s">
        <v>123</v>
      </c>
      <c r="C31" s="183">
        <v>42005</v>
      </c>
      <c r="D31" s="183">
        <v>42035.999988425923</v>
      </c>
      <c r="E31">
        <v>0</v>
      </c>
      <c r="F31" t="s">
        <v>38</v>
      </c>
      <c r="G31">
        <v>1</v>
      </c>
      <c r="H31">
        <v>19</v>
      </c>
      <c r="I31">
        <v>1000</v>
      </c>
      <c r="J31">
        <v>80</v>
      </c>
      <c r="K31">
        <v>20</v>
      </c>
      <c r="M31">
        <v>1000</v>
      </c>
      <c r="N31">
        <v>1000</v>
      </c>
      <c r="O31">
        <v>80</v>
      </c>
      <c r="P31">
        <v>20</v>
      </c>
    </row>
    <row r="32" spans="1:16" x14ac:dyDescent="0.25">
      <c r="A32">
        <v>100027</v>
      </c>
      <c r="B32" t="s">
        <v>124</v>
      </c>
      <c r="C32" s="183">
        <v>42005</v>
      </c>
      <c r="D32" s="183">
        <v>42035.999988425923</v>
      </c>
      <c r="E32">
        <v>1</v>
      </c>
      <c r="F32" t="s">
        <v>38</v>
      </c>
      <c r="G32">
        <v>1</v>
      </c>
      <c r="H32">
        <v>19</v>
      </c>
      <c r="I32">
        <v>800</v>
      </c>
      <c r="J32">
        <v>64</v>
      </c>
      <c r="K32">
        <v>16</v>
      </c>
      <c r="M32">
        <v>1000</v>
      </c>
      <c r="N32">
        <v>800</v>
      </c>
      <c r="O32">
        <v>64</v>
      </c>
      <c r="P32">
        <v>16</v>
      </c>
    </row>
    <row r="33" spans="1:16" x14ac:dyDescent="0.25">
      <c r="A33">
        <v>100028</v>
      </c>
      <c r="B33" t="s">
        <v>125</v>
      </c>
      <c r="C33" s="183">
        <v>41974</v>
      </c>
      <c r="D33" s="183">
        <v>42004.999988425923</v>
      </c>
      <c r="E33">
        <v>1</v>
      </c>
      <c r="F33" t="s">
        <v>38</v>
      </c>
      <c r="G33">
        <v>1</v>
      </c>
      <c r="H33">
        <v>19</v>
      </c>
      <c r="I33">
        <v>1600</v>
      </c>
      <c r="J33">
        <v>128</v>
      </c>
      <c r="K33">
        <v>32</v>
      </c>
      <c r="M33">
        <v>2000</v>
      </c>
      <c r="N33">
        <v>1600</v>
      </c>
      <c r="O33">
        <v>128</v>
      </c>
      <c r="P33">
        <v>32</v>
      </c>
    </row>
    <row r="34" spans="1:16" x14ac:dyDescent="0.25">
      <c r="A34">
        <v>100029</v>
      </c>
      <c r="B34" t="s">
        <v>126</v>
      </c>
      <c r="C34" s="183">
        <v>41974</v>
      </c>
      <c r="D34" s="183">
        <v>42004.999988425923</v>
      </c>
      <c r="E34">
        <v>1</v>
      </c>
      <c r="F34" t="s">
        <v>38</v>
      </c>
      <c r="G34">
        <v>1</v>
      </c>
      <c r="H34">
        <v>19</v>
      </c>
      <c r="I34">
        <v>1600</v>
      </c>
      <c r="J34">
        <v>128</v>
      </c>
      <c r="K34">
        <v>32</v>
      </c>
      <c r="M34">
        <v>2000</v>
      </c>
      <c r="N34">
        <v>1600</v>
      </c>
      <c r="O34">
        <v>128</v>
      </c>
      <c r="P34">
        <v>32</v>
      </c>
    </row>
    <row r="35" spans="1:16" x14ac:dyDescent="0.25">
      <c r="A35">
        <v>100032</v>
      </c>
      <c r="B35" t="s">
        <v>127</v>
      </c>
      <c r="C35" s="183">
        <v>42005</v>
      </c>
      <c r="D35" s="183">
        <v>42035.999988425923</v>
      </c>
      <c r="E35">
        <v>1</v>
      </c>
      <c r="F35" t="s">
        <v>38</v>
      </c>
      <c r="G35">
        <v>1</v>
      </c>
      <c r="H35">
        <v>19</v>
      </c>
      <c r="I35">
        <v>0</v>
      </c>
      <c r="J35">
        <v>0</v>
      </c>
      <c r="K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100032</v>
      </c>
      <c r="B36" t="s">
        <v>127</v>
      </c>
      <c r="C36" s="183">
        <v>41974</v>
      </c>
      <c r="D36" s="183">
        <v>42004.999988425923</v>
      </c>
      <c r="E36">
        <v>1</v>
      </c>
      <c r="F36" t="s">
        <v>38</v>
      </c>
      <c r="G36">
        <v>1</v>
      </c>
      <c r="H36">
        <v>19</v>
      </c>
      <c r="I36">
        <v>800</v>
      </c>
      <c r="J36">
        <v>64</v>
      </c>
      <c r="K36">
        <v>16</v>
      </c>
      <c r="M36">
        <v>1000</v>
      </c>
      <c r="N36">
        <v>800</v>
      </c>
      <c r="O36">
        <v>64</v>
      </c>
      <c r="P36">
        <v>16</v>
      </c>
    </row>
    <row r="37" spans="1:16" x14ac:dyDescent="0.25">
      <c r="A37">
        <v>100033</v>
      </c>
      <c r="B37" t="s">
        <v>128</v>
      </c>
      <c r="C37" s="183">
        <v>42005</v>
      </c>
      <c r="D37" s="183">
        <v>42035.999988425923</v>
      </c>
      <c r="E37">
        <v>1</v>
      </c>
      <c r="F37" t="s">
        <v>38</v>
      </c>
      <c r="G37">
        <v>1</v>
      </c>
      <c r="H37">
        <v>19</v>
      </c>
      <c r="I37">
        <v>0</v>
      </c>
      <c r="J37">
        <v>0</v>
      </c>
      <c r="K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100033</v>
      </c>
      <c r="B38" t="s">
        <v>128</v>
      </c>
      <c r="C38" s="183">
        <v>41974</v>
      </c>
      <c r="D38" s="183">
        <v>42004.999988425923</v>
      </c>
      <c r="E38">
        <v>1</v>
      </c>
      <c r="F38" t="s">
        <v>38</v>
      </c>
      <c r="G38">
        <v>1</v>
      </c>
      <c r="H38">
        <v>19</v>
      </c>
      <c r="I38">
        <v>800</v>
      </c>
      <c r="J38">
        <v>64</v>
      </c>
      <c r="K38">
        <v>16</v>
      </c>
      <c r="M38">
        <v>1000</v>
      </c>
      <c r="N38">
        <v>800</v>
      </c>
      <c r="O38">
        <v>64</v>
      </c>
      <c r="P38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Y314"/>
  <sheetViews>
    <sheetView topLeftCell="AC225" zoomScale="70" zoomScaleNormal="70" workbookViewId="0">
      <selection activeCell="AX231" sqref="AX231"/>
    </sheetView>
  </sheetViews>
  <sheetFormatPr defaultRowHeight="15" x14ac:dyDescent="0.25"/>
  <cols>
    <col min="1" max="2" width="9.5703125" bestFit="1" customWidth="1"/>
    <col min="3" max="4" width="10.7109375" bestFit="1" customWidth="1"/>
    <col min="5" max="5" width="15" bestFit="1" customWidth="1"/>
    <col min="6" max="6" width="19.7109375" bestFit="1" customWidth="1"/>
    <col min="7" max="7" width="11.7109375" bestFit="1" customWidth="1"/>
    <col min="8" max="8" width="9.140625" bestFit="1" customWidth="1"/>
    <col min="9" max="9" width="11.7109375" customWidth="1"/>
    <col min="10" max="10" width="4.85546875" bestFit="1" customWidth="1"/>
    <col min="11" max="11" width="10.7109375" bestFit="1" customWidth="1"/>
    <col min="12" max="12" width="12.140625" bestFit="1" customWidth="1"/>
    <col min="13" max="13" width="15.28515625" bestFit="1" customWidth="1"/>
    <col min="14" max="14" width="18.140625" bestFit="1" customWidth="1"/>
    <col min="15" max="15" width="12.28515625" bestFit="1" customWidth="1"/>
    <col min="16" max="16" width="44.42578125" bestFit="1" customWidth="1"/>
    <col min="17" max="17" width="20" bestFit="1" customWidth="1"/>
    <col min="18" max="18" width="18.5703125" bestFit="1" customWidth="1"/>
    <col min="19" max="19" width="43.140625" bestFit="1" customWidth="1"/>
    <col min="20" max="20" width="18.5703125" bestFit="1" customWidth="1"/>
    <col min="21" max="21" width="5.85546875" bestFit="1" customWidth="1"/>
    <col min="22" max="23" width="5.42578125" bestFit="1" customWidth="1"/>
    <col min="24" max="24" width="19.28515625" bestFit="1" customWidth="1"/>
    <col min="25" max="25" width="26.42578125" bestFit="1" customWidth="1"/>
    <col min="26" max="26" width="29" bestFit="1" customWidth="1"/>
    <col min="27" max="27" width="6.42578125" bestFit="1" customWidth="1"/>
    <col min="28" max="28" width="29" bestFit="1" customWidth="1"/>
    <col min="29" max="29" width="6.42578125" bestFit="1" customWidth="1"/>
    <col min="30" max="30" width="15" bestFit="1" customWidth="1"/>
    <col min="31" max="31" width="13.28515625" bestFit="1" customWidth="1"/>
    <col min="32" max="33" width="15" bestFit="1" customWidth="1"/>
    <col min="34" max="34" width="4.42578125" bestFit="1" customWidth="1"/>
    <col min="35" max="35" width="15" bestFit="1" customWidth="1"/>
    <col min="36" max="36" width="2.5703125" bestFit="1" customWidth="1"/>
    <col min="37" max="37" width="7.28515625" bestFit="1" customWidth="1"/>
    <col min="38" max="38" width="3.85546875" bestFit="1" customWidth="1"/>
    <col min="39" max="39" width="3.5703125" bestFit="1" customWidth="1"/>
    <col min="40" max="40" width="4.5703125" bestFit="1" customWidth="1"/>
    <col min="41" max="41" width="11" bestFit="1" customWidth="1"/>
    <col min="42" max="42" width="9.85546875" bestFit="1" customWidth="1"/>
    <col min="43" max="43" width="10.7109375" bestFit="1" customWidth="1"/>
    <col min="44" max="44" width="30.7109375" bestFit="1" customWidth="1"/>
    <col min="45" max="45" width="10.7109375" bestFit="1" customWidth="1"/>
    <col min="46" max="46" width="11.7109375" style="163" bestFit="1" customWidth="1"/>
    <col min="47" max="47" width="10.7109375" style="163" customWidth="1"/>
    <col min="49" max="49" width="40.85546875" customWidth="1"/>
  </cols>
  <sheetData>
    <row r="1" spans="1:51" x14ac:dyDescent="0.25">
      <c r="A1" s="163"/>
      <c r="B1" s="189"/>
      <c r="C1" s="163"/>
      <c r="D1" s="163"/>
      <c r="E1" s="163"/>
      <c r="F1" s="163"/>
      <c r="G1" s="163"/>
      <c r="H1" s="259"/>
      <c r="I1" s="189"/>
      <c r="J1" s="189"/>
      <c r="K1" s="163"/>
      <c r="L1" s="163"/>
      <c r="M1" s="2"/>
      <c r="N1" s="163"/>
      <c r="O1" s="163"/>
      <c r="P1" s="163"/>
      <c r="Q1" s="163"/>
      <c r="R1" s="220"/>
      <c r="S1" s="163"/>
      <c r="T1" s="163"/>
      <c r="U1" s="163"/>
      <c r="V1" s="163"/>
      <c r="W1" s="163"/>
      <c r="X1" s="163"/>
      <c r="Y1" s="2"/>
      <c r="Z1" s="260"/>
      <c r="AA1" s="260"/>
      <c r="AB1" s="260"/>
      <c r="AC1" s="220"/>
      <c r="AD1" s="163"/>
      <c r="AE1" s="163"/>
      <c r="AF1" s="163"/>
      <c r="AG1" s="221"/>
      <c r="AH1" s="220"/>
      <c r="AI1" s="163"/>
      <c r="AJ1" s="163"/>
      <c r="AK1" s="163"/>
      <c r="AL1" s="220"/>
      <c r="AM1" s="189"/>
      <c r="AN1" s="163"/>
      <c r="AO1" s="163"/>
      <c r="AP1" s="220"/>
      <c r="AQ1" s="220"/>
      <c r="AR1" s="220"/>
      <c r="AS1" s="220"/>
      <c r="AT1" s="220"/>
      <c r="AU1" s="220"/>
      <c r="AV1" s="220"/>
      <c r="AW1" s="163"/>
      <c r="AX1" s="163"/>
      <c r="AY1" s="163"/>
    </row>
    <row r="2" spans="1:51" x14ac:dyDescent="0.25">
      <c r="A2" s="163"/>
      <c r="B2" s="163"/>
      <c r="C2" s="163"/>
      <c r="D2" s="163"/>
      <c r="E2" s="163"/>
      <c r="F2" s="163"/>
      <c r="G2" s="163"/>
      <c r="H2" s="178"/>
      <c r="I2" s="165"/>
      <c r="J2" s="217" t="s">
        <v>181</v>
      </c>
      <c r="K2" s="165"/>
      <c r="L2" s="165"/>
      <c r="M2" s="169"/>
      <c r="N2" s="165"/>
      <c r="O2" s="165"/>
      <c r="P2" s="165"/>
      <c r="Q2" s="165"/>
      <c r="R2" s="166"/>
      <c r="S2" s="170"/>
      <c r="T2" s="165"/>
      <c r="U2" s="165"/>
      <c r="V2" s="165"/>
      <c r="W2" s="165"/>
      <c r="X2" s="165"/>
      <c r="Y2" s="218" t="s">
        <v>182</v>
      </c>
      <c r="Z2" s="219"/>
      <c r="AA2" s="219"/>
      <c r="AB2" s="219"/>
      <c r="AC2" s="220"/>
      <c r="AD2" s="163"/>
      <c r="AE2" s="163"/>
      <c r="AF2" s="163"/>
      <c r="AG2" s="221"/>
      <c r="AH2" s="220"/>
      <c r="AI2" s="163"/>
      <c r="AJ2" s="163"/>
      <c r="AK2" s="163"/>
      <c r="AL2" s="220"/>
      <c r="AM2" s="189"/>
      <c r="AN2" s="163"/>
      <c r="AO2" s="163"/>
      <c r="AP2" s="220"/>
      <c r="AQ2" s="220"/>
      <c r="AR2" s="220"/>
      <c r="AS2" s="220"/>
      <c r="AT2" s="220"/>
      <c r="AU2" s="220"/>
      <c r="AV2" s="220"/>
      <c r="AW2" s="163"/>
      <c r="AX2" s="163"/>
      <c r="AY2" s="163"/>
    </row>
    <row r="3" spans="1:51" ht="15.75" customHeight="1" x14ac:dyDescent="0.25">
      <c r="A3" s="164" t="s">
        <v>0</v>
      </c>
      <c r="B3" s="209"/>
      <c r="C3" s="164" t="s">
        <v>1</v>
      </c>
      <c r="D3" s="164" t="s">
        <v>2</v>
      </c>
      <c r="E3" s="164" t="s">
        <v>3</v>
      </c>
      <c r="F3" s="164" t="s">
        <v>4</v>
      </c>
      <c r="G3" s="164" t="s">
        <v>5</v>
      </c>
      <c r="H3" s="176" t="s">
        <v>6</v>
      </c>
      <c r="I3" s="164" t="s">
        <v>7</v>
      </c>
      <c r="J3" s="10" t="s">
        <v>8</v>
      </c>
      <c r="K3" s="164" t="s">
        <v>9</v>
      </c>
      <c r="L3" s="164" t="s">
        <v>10</v>
      </c>
      <c r="M3" s="164" t="s">
        <v>11</v>
      </c>
      <c r="N3" s="164" t="s">
        <v>12</v>
      </c>
      <c r="O3" s="164" t="s">
        <v>13</v>
      </c>
      <c r="P3" s="164" t="s">
        <v>14</v>
      </c>
      <c r="Q3" s="164" t="s">
        <v>15</v>
      </c>
      <c r="R3" s="176" t="s">
        <v>16</v>
      </c>
      <c r="S3" s="164" t="s">
        <v>17</v>
      </c>
      <c r="T3" s="164" t="s">
        <v>18</v>
      </c>
      <c r="U3" s="164" t="s">
        <v>19</v>
      </c>
      <c r="V3" s="164" t="s">
        <v>20</v>
      </c>
      <c r="W3" s="164" t="s">
        <v>21</v>
      </c>
      <c r="X3" s="164" t="s">
        <v>22</v>
      </c>
      <c r="Y3" s="4" t="s">
        <v>23</v>
      </c>
      <c r="Z3" s="222" t="s">
        <v>24</v>
      </c>
      <c r="AA3" s="222" t="s">
        <v>25</v>
      </c>
      <c r="AB3" s="222" t="s">
        <v>183</v>
      </c>
      <c r="AC3" s="176"/>
      <c r="AD3" s="164"/>
      <c r="AE3" s="164"/>
      <c r="AF3" s="164" t="s">
        <v>184</v>
      </c>
      <c r="AG3" s="176" t="s">
        <v>185</v>
      </c>
      <c r="AH3" s="176" t="s">
        <v>186</v>
      </c>
      <c r="AI3" s="164" t="s">
        <v>187</v>
      </c>
      <c r="AJ3" s="164" t="s">
        <v>186</v>
      </c>
      <c r="AK3" s="164" t="s">
        <v>187</v>
      </c>
      <c r="AL3" s="176" t="s">
        <v>27</v>
      </c>
      <c r="AM3" s="164" t="s">
        <v>28</v>
      </c>
      <c r="AN3" s="164" t="s">
        <v>29</v>
      </c>
      <c r="AO3" s="164" t="s">
        <v>30</v>
      </c>
      <c r="AP3" s="176" t="s">
        <v>31</v>
      </c>
      <c r="AQ3" s="176" t="s">
        <v>32</v>
      </c>
      <c r="AR3" s="176" t="s">
        <v>33</v>
      </c>
      <c r="AS3" s="176" t="s">
        <v>188</v>
      </c>
      <c r="AT3" s="176" t="s">
        <v>67</v>
      </c>
      <c r="AU3" s="176" t="s">
        <v>68</v>
      </c>
      <c r="AV3" s="176" t="s">
        <v>34</v>
      </c>
      <c r="AW3" s="2"/>
      <c r="AX3" s="261" t="s">
        <v>241</v>
      </c>
      <c r="AY3" s="2"/>
    </row>
    <row r="4" spans="1:51" x14ac:dyDescent="0.25">
      <c r="A4" s="144">
        <v>1</v>
      </c>
      <c r="B4" s="72">
        <v>0</v>
      </c>
      <c r="C4" s="165" t="str">
        <f>"1000"&amp;A4</f>
        <v>10001</v>
      </c>
      <c r="D4" s="165" t="str">
        <f>"1000"&amp;A4&amp;"/13"</f>
        <v>10001/13</v>
      </c>
      <c r="E4" s="167" t="s">
        <v>189</v>
      </c>
      <c r="F4" s="167" t="s">
        <v>37</v>
      </c>
      <c r="G4" s="165">
        <v>52</v>
      </c>
      <c r="H4" s="178">
        <v>100011</v>
      </c>
      <c r="I4" s="170" t="str">
        <f>"Б-"&amp;H4&amp;"-13"</f>
        <v>Б-100011-13</v>
      </c>
      <c r="J4" s="169">
        <v>3</v>
      </c>
      <c r="K4" s="165">
        <v>11</v>
      </c>
      <c r="L4" s="165" t="s">
        <v>38</v>
      </c>
      <c r="M4" s="169">
        <v>1</v>
      </c>
      <c r="N4" s="165">
        <v>18</v>
      </c>
      <c r="O4" s="167" t="s">
        <v>299</v>
      </c>
      <c r="P4" s="167" t="s">
        <v>301</v>
      </c>
      <c r="Q4" s="167" t="s">
        <v>302</v>
      </c>
      <c r="R4" s="166" t="str">
        <f t="shared" ref="R4:R34" si="0">H4&amp;"1"</f>
        <v>1000111</v>
      </c>
      <c r="S4" s="170">
        <v>1</v>
      </c>
      <c r="T4" s="167" t="s">
        <v>308</v>
      </c>
      <c r="U4" s="165">
        <v>1000</v>
      </c>
      <c r="V4" s="165">
        <f>U4*0.18</f>
        <v>180</v>
      </c>
      <c r="W4" s="165">
        <v>0</v>
      </c>
      <c r="X4" s="24">
        <v>100</v>
      </c>
      <c r="Y4" s="168" t="s">
        <v>42</v>
      </c>
      <c r="Z4" s="223" t="str">
        <f>"CH: "&amp;(SUM(U4:U6)-SUM(V4:V6))&amp;" / "&amp;(SUM(U4:U6)-SUM(V4:V6))*0.08&amp;" / "&amp;(SUM(U4:U6)-SUM(V4:V6))*0.02</f>
        <v>CH: 2214 / 177.12 / 44.28</v>
      </c>
      <c r="AA4" s="224">
        <f>(SUM(U4:U6)-SUM(V4:V6))*((ROUND((SUM(U7)-SUM(V7))/(SUM(U4:U6)-SUM(V4:V6)),2)*10/100))</f>
        <v>48.708000000000006</v>
      </c>
      <c r="AB4" s="225"/>
      <c r="AC4" s="178">
        <f t="shared" ref="AC4:AC20" si="1">(U4-V4)*2.5</f>
        <v>2050</v>
      </c>
      <c r="AD4" s="165"/>
      <c r="AE4" s="165"/>
      <c r="AF4" s="167" t="s">
        <v>149</v>
      </c>
      <c r="AG4" s="226" t="s">
        <v>190</v>
      </c>
      <c r="AH4" s="227">
        <v>13</v>
      </c>
      <c r="AI4" s="167" t="s">
        <v>319</v>
      </c>
      <c r="AJ4" s="167"/>
      <c r="AK4" s="167"/>
      <c r="AL4" s="166">
        <v>0</v>
      </c>
      <c r="AM4" s="170" t="s">
        <v>43</v>
      </c>
      <c r="AN4" s="165" t="s">
        <v>44</v>
      </c>
      <c r="AO4" s="165"/>
      <c r="AP4" s="166"/>
      <c r="AQ4" s="166"/>
      <c r="AR4" s="166"/>
      <c r="AS4" s="166">
        <f>H4</f>
        <v>100011</v>
      </c>
      <c r="AT4" s="166">
        <f>AU4+1000</f>
        <v>1011</v>
      </c>
      <c r="AU4" s="166">
        <f>H4-100000</f>
        <v>11</v>
      </c>
      <c r="AV4" s="166" t="s">
        <v>45</v>
      </c>
      <c r="AW4" s="163"/>
      <c r="AX4" s="163" t="str">
        <f>IF(B4=0,"insert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"&amp;AG4&amp;","&amp;AM4&amp;","&amp;AS4&amp;","&amp;AT4&amp;","&amp;AU4&amp;");"&amp;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date'2015-03-01', 52, 100011, 'Б-100011-13',date'2014-02-05',3, 11, 11, 'RUR', 1, 18, date'2015-02-06', date'2015-02-07', 1000111, 1, to_date('2015-02-01 00:00:00','YYYY-MM-DD HH24:MI:SS'), 1000, 180, 0, 100, 0, 'c1', 8,null,100011,1011,11);insert into xxxx_oebs_cash_payment_test (ID, INVOICE_ID, OEBS_PAYMENT, DOC_DATE, COMISS_DATE) values (s_xxxx_oebs_cash_payment_test.NEXTVAL, 100011, 2050, to_date('2015-02-01 00:00:00','YYYY-MM-DD HH24:MI:SS'), date'2015-01-31' );insert into xxxx_client_discount_m  (ID,CLIENT_ID,CLIENT_AVG_DISCOUNT,DT) values (s_xxxx_client_discount_m.NEXTVAL,100, 13, date'2015-02-01');</v>
      </c>
      <c r="AY4" s="163"/>
    </row>
    <row r="5" spans="1:51" x14ac:dyDescent="0.25">
      <c r="A5" s="144">
        <v>1</v>
      </c>
      <c r="B5" s="72">
        <v>0</v>
      </c>
      <c r="C5" s="165" t="str">
        <f t="shared" ref="C5:C68" si="2">"1000"&amp;A5</f>
        <v>10001</v>
      </c>
      <c r="D5" s="165" t="str">
        <f t="shared" ref="D5:D68" si="3">"1000"&amp;A5&amp;"/13"</f>
        <v>10001/13</v>
      </c>
      <c r="E5" s="167" t="s">
        <v>189</v>
      </c>
      <c r="F5" s="167" t="s">
        <v>37</v>
      </c>
      <c r="G5" s="165">
        <v>52</v>
      </c>
      <c r="H5" s="178">
        <v>100012</v>
      </c>
      <c r="I5" s="170" t="str">
        <f t="shared" ref="I5:I68" si="4">"Б-"&amp;H5&amp;"-13"</f>
        <v>Б-100012-13</v>
      </c>
      <c r="J5" s="169">
        <v>3</v>
      </c>
      <c r="K5" s="165">
        <v>11</v>
      </c>
      <c r="L5" s="165" t="s">
        <v>38</v>
      </c>
      <c r="M5" s="169">
        <v>1</v>
      </c>
      <c r="N5" s="165">
        <v>18</v>
      </c>
      <c r="O5" s="167" t="s">
        <v>299</v>
      </c>
      <c r="P5" s="167" t="s">
        <v>301</v>
      </c>
      <c r="Q5" s="167" t="s">
        <v>302</v>
      </c>
      <c r="R5" s="166" t="str">
        <f t="shared" si="0"/>
        <v>1000121</v>
      </c>
      <c r="S5" s="170">
        <v>1</v>
      </c>
      <c r="T5" s="167" t="s">
        <v>307</v>
      </c>
      <c r="U5" s="165">
        <v>900</v>
      </c>
      <c r="V5" s="165">
        <f t="shared" ref="V5:V68" si="5">U5*0.18</f>
        <v>162</v>
      </c>
      <c r="W5" s="165">
        <v>0</v>
      </c>
      <c r="X5" s="24">
        <v>101</v>
      </c>
      <c r="Y5" s="168" t="s">
        <v>42</v>
      </c>
      <c r="Z5" s="223"/>
      <c r="AA5" s="228"/>
      <c r="AB5" s="229"/>
      <c r="AC5" s="178">
        <f t="shared" si="1"/>
        <v>1845</v>
      </c>
      <c r="AD5" s="165"/>
      <c r="AE5" s="165"/>
      <c r="AF5" s="167" t="s">
        <v>149</v>
      </c>
      <c r="AG5" s="226" t="s">
        <v>190</v>
      </c>
      <c r="AH5" s="166">
        <v>7</v>
      </c>
      <c r="AI5" s="167" t="s">
        <v>319</v>
      </c>
      <c r="AJ5" s="167"/>
      <c r="AK5" s="167"/>
      <c r="AL5" s="166">
        <v>0</v>
      </c>
      <c r="AM5" s="170" t="s">
        <v>43</v>
      </c>
      <c r="AN5" s="165" t="s">
        <v>44</v>
      </c>
      <c r="AO5" s="165"/>
      <c r="AP5" s="166"/>
      <c r="AQ5" s="166"/>
      <c r="AR5" s="166"/>
      <c r="AS5" s="166">
        <f t="shared" ref="AS5:AS68" si="6">H5</f>
        <v>100012</v>
      </c>
      <c r="AT5" s="166">
        <f t="shared" ref="AT5:AT68" si="7">AU5+1000</f>
        <v>1012</v>
      </c>
      <c r="AU5" s="166">
        <f t="shared" ref="AU5:AU68" si="8">H5-100000</f>
        <v>12</v>
      </c>
      <c r="AV5" s="166" t="s">
        <v>191</v>
      </c>
      <c r="AW5" s="163"/>
      <c r="AX5" s="163" t="str">
        <f t="shared" ref="AX5:AX68" si="9">IF(B5=0,"insert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"&amp;A5&amp;", "&amp;C5&amp;", '"&amp;D5&amp;"', date'"&amp;E5&amp;"', date'"&amp;F5&amp;"', "&amp;G5&amp;", "&amp;H5&amp;", '"&amp;I5&amp;"',date'"&amp;O5&amp;"',"&amp;J5&amp;", "&amp;K5&amp;", "&amp;K5&amp;", '"&amp;L5&amp;"', "&amp;M5&amp;", "&amp;N5&amp;", date'"&amp;P5&amp;"', date'"&amp;Q5&amp;"', "&amp;R5&amp;", "&amp;S5&amp;", to_date('"&amp;T5&amp;"','YYYY-MM-DD HH24:MI:SS'), "&amp;U5&amp;", "&amp;V5&amp;", "&amp;W5&amp;", "&amp;X5&amp;", "&amp;AL5&amp;", '"&amp;AN5&amp;"', "&amp;AG5&amp;","&amp;AM5&amp;","&amp;AS5&amp;","&amp;AT5&amp;","&amp;AU5&amp;");"&amp;
IF(LEN(AC5)&gt;0,"insert into xxxx_oebs_cash_payment_test (ID, INVOICE_ID, OEBS_PAYMENT, DOC_DATE, COMISS_DATE) values (s_xxxx_oebs_cash_payment_test.NEXTVAL, "&amp;H5&amp;", "&amp;AC5&amp;", to_date('"&amp;T5&amp;"','YYYY-MM-DD HH24:MI:SS'), "&amp;AF5&amp;" );","")&amp;
IF(LEN(AD5)&gt;0,"insert into xxxx_oebs_cash_payment_test (ID, INVOICE_ID, OEBS_PAYMENT, DOC_DATE, COMISS_DATE) values (s_xxxx_oebs_cash_payment_test.NEXTVAL, "&amp;H5&amp;", "&amp;AD5&amp;", to_date('"&amp;T5&amp;"','YYYY-MM-DD HH24:MI:SS'), "&amp;AF5&amp;" );","")&amp;
IF(LEN(AE5)&gt;0,"insert into xxxx_oebs_cash_payment_test (ID, INVOICE_ID, OEBS_PAYMENT, DOC_DATE, COMISS_DATE) values (s_xxxx_oebs_cash_payment_test.NEXTVAL, "&amp;H5&amp;", "&amp;AE5&amp;", to_date('"&amp;T5&amp;"','YYYY-MM-DD HH24:MI:SS'), "&amp;AF5&amp;" );","")&amp;
IF(LEN(AH5)&gt;0,"insert into xxxx_client_discount_m  (ID,CLIENT_ID,CLIENT_AVG_DISCOUNT,DT) values (s_xxxx_client_discount_m.NEXTVAL,"&amp;X5&amp;", "&amp;AH5&amp;", "&amp;AI5&amp;");","")&amp;
IF(LEN(AJ5)&gt;0,"insert into xxxx_client_discount_m  (ID,CLIENT_ID,CLIENT_AVG_DISCOUNT,DT) values (s_xxxx_client_discount_m.NEXTVAL,"&amp;X5&amp;", "&amp;AJ5&amp;", "&amp;AK5&amp;");","")&amp;
IF(LEN(AO5)&gt;0,"insert into xxxx_contract_signed_attr (ID, CONTRACT_ID, CODE, KEY_NUM) values (s_xxxx_contract_signed_attr.NEXTVAL, "&amp;C5&amp;", 'SUPERCOMMISSION_BONUS' , "&amp;AO5&amp;" );","")&amp;
IF(LEN(AP5)&gt;0,"insert into xxxx_loyal_clients_contr_attr (ID, CONTRACT_ID, CLIENT_ID, LC_TURNOVER, COLLATERAL_FIRST_DT, COLLATERAL_END_DT) values (s_xxxx_loyal_clients_contr_atr.NEXTVAL, "&amp;C5&amp;", "&amp;X5&amp;", "&amp;AP5&amp;", "&amp;AQ5&amp;", "&amp;AR5&amp;"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date'2015-03-01', 52, 100012, 'Б-100012-13',date'2014-02-05',3, 11, 11, 'RUR', 1, 18, date'2015-02-06', date'2015-02-07', 1000121, 1, to_date('2015-02-02 00:00:00','YYYY-MM-DD HH24:MI:SS'), 900, 162, 0, 101, 0, 'c1', 8,null,100012,1012,12);insert into xxxx_oebs_cash_payment_test (ID, INVOICE_ID, OEBS_PAYMENT, DOC_DATE, COMISS_DATE) values (s_xxxx_oebs_cash_payment_test.NEXTVAL, 100012, 1845, to_date('2015-02-02 00:00:00','YYYY-MM-DD HH24:MI:SS'), date'2015-01-31' );insert into xxxx_client_discount_m  (ID,CLIENT_ID,CLIENT_AVG_DISCOUNT,DT) values (s_xxxx_client_discount_m.NEXTVAL,101, 7, date'2015-02-01');</v>
      </c>
      <c r="AY5" s="163"/>
    </row>
    <row r="6" spans="1:51" x14ac:dyDescent="0.25">
      <c r="A6" s="144">
        <v>1</v>
      </c>
      <c r="B6" s="72">
        <v>0</v>
      </c>
      <c r="C6" s="165" t="str">
        <f t="shared" si="2"/>
        <v>10001</v>
      </c>
      <c r="D6" s="165" t="str">
        <f t="shared" si="3"/>
        <v>10001/13</v>
      </c>
      <c r="E6" s="167" t="s">
        <v>189</v>
      </c>
      <c r="F6" s="167" t="s">
        <v>37</v>
      </c>
      <c r="G6" s="165">
        <v>52</v>
      </c>
      <c r="H6" s="178">
        <v>100013</v>
      </c>
      <c r="I6" s="170" t="str">
        <f t="shared" si="4"/>
        <v>Б-100013-13</v>
      </c>
      <c r="J6" s="169">
        <v>3</v>
      </c>
      <c r="K6" s="165">
        <v>11</v>
      </c>
      <c r="L6" s="165" t="s">
        <v>38</v>
      </c>
      <c r="M6" s="169">
        <v>1</v>
      </c>
      <c r="N6" s="165">
        <v>18</v>
      </c>
      <c r="O6" s="167" t="s">
        <v>299</v>
      </c>
      <c r="P6" s="167" t="s">
        <v>301</v>
      </c>
      <c r="Q6" s="167" t="s">
        <v>302</v>
      </c>
      <c r="R6" s="166" t="str">
        <f t="shared" si="0"/>
        <v>1000131</v>
      </c>
      <c r="S6" s="170">
        <v>1</v>
      </c>
      <c r="T6" s="167" t="s">
        <v>307</v>
      </c>
      <c r="U6" s="165">
        <v>800</v>
      </c>
      <c r="V6" s="165">
        <f t="shared" si="5"/>
        <v>144</v>
      </c>
      <c r="W6" s="165">
        <v>0</v>
      </c>
      <c r="X6" s="24">
        <v>102</v>
      </c>
      <c r="Y6" s="168" t="s">
        <v>42</v>
      </c>
      <c r="Z6" s="223"/>
      <c r="AA6" s="228"/>
      <c r="AB6" s="224"/>
      <c r="AC6" s="178">
        <f t="shared" si="1"/>
        <v>1640</v>
      </c>
      <c r="AD6" s="165"/>
      <c r="AE6" s="165"/>
      <c r="AF6" s="167" t="s">
        <v>149</v>
      </c>
      <c r="AG6" s="226" t="s">
        <v>190</v>
      </c>
      <c r="AH6" s="230">
        <v>20</v>
      </c>
      <c r="AI6" s="167" t="s">
        <v>319</v>
      </c>
      <c r="AJ6" s="167"/>
      <c r="AK6" s="167"/>
      <c r="AL6" s="166">
        <v>0</v>
      </c>
      <c r="AM6" s="170" t="s">
        <v>43</v>
      </c>
      <c r="AN6" s="165" t="s">
        <v>44</v>
      </c>
      <c r="AO6" s="165"/>
      <c r="AP6" s="166"/>
      <c r="AQ6" s="166"/>
      <c r="AR6" s="166"/>
      <c r="AS6" s="166">
        <f t="shared" si="6"/>
        <v>100013</v>
      </c>
      <c r="AT6" s="166">
        <f t="shared" si="7"/>
        <v>1013</v>
      </c>
      <c r="AU6" s="166">
        <f t="shared" si="8"/>
        <v>13</v>
      </c>
      <c r="AV6" s="166"/>
      <c r="AW6" s="163"/>
      <c r="AX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date'2015-03-01', 52, 100013, 'Б-100013-13',date'2014-02-05',3, 11, 11, 'RUR', 1, 18, date'2015-02-06', date'2015-02-07', 1000131, 1, to_date('2015-02-02 00:00:00','YYYY-MM-DD HH24:MI:SS'), 800, 144, 0, 102, 0, 'c1', 8,null,100013,1013,13);insert into xxxx_oebs_cash_payment_test (ID, INVOICE_ID, OEBS_PAYMENT, DOC_DATE, COMISS_DATE) values (s_xxxx_oebs_cash_payment_test.NEXTVAL, 100013, 1640, to_date('2015-02-02 00:00:00','YYYY-MM-DD HH24:MI:SS'), date'2015-01-31' );insert into xxxx_client_discount_m  (ID,CLIENT_ID,CLIENT_AVG_DISCOUNT,DT) values (s_xxxx_client_discount_m.NEXTVAL,102, 20, date'2015-02-01');</v>
      </c>
      <c r="AY6" s="163"/>
    </row>
    <row r="7" spans="1:51" x14ac:dyDescent="0.25">
      <c r="A7" s="262">
        <v>1</v>
      </c>
      <c r="B7" s="72">
        <v>0</v>
      </c>
      <c r="C7" s="171" t="str">
        <f t="shared" si="2"/>
        <v>10001</v>
      </c>
      <c r="D7" s="171" t="str">
        <f t="shared" si="3"/>
        <v>10001/13</v>
      </c>
      <c r="E7" s="172" t="s">
        <v>189</v>
      </c>
      <c r="F7" s="172" t="s">
        <v>37</v>
      </c>
      <c r="G7" s="171">
        <v>52</v>
      </c>
      <c r="H7" s="178">
        <v>100014</v>
      </c>
      <c r="I7" s="171" t="str">
        <f t="shared" si="4"/>
        <v>Б-100014-13</v>
      </c>
      <c r="J7" s="169">
        <v>3</v>
      </c>
      <c r="K7" s="231">
        <v>111</v>
      </c>
      <c r="L7" s="171" t="s">
        <v>38</v>
      </c>
      <c r="M7" s="175">
        <v>1</v>
      </c>
      <c r="N7" s="171">
        <v>18</v>
      </c>
      <c r="O7" s="172" t="s">
        <v>299</v>
      </c>
      <c r="P7" s="172" t="s">
        <v>301</v>
      </c>
      <c r="Q7" s="172" t="s">
        <v>302</v>
      </c>
      <c r="R7" s="173" t="str">
        <f t="shared" si="0"/>
        <v>1000141</v>
      </c>
      <c r="S7" s="171">
        <v>1</v>
      </c>
      <c r="T7" s="172" t="s">
        <v>307</v>
      </c>
      <c r="U7" s="171">
        <v>600</v>
      </c>
      <c r="V7" s="171">
        <f t="shared" si="5"/>
        <v>108</v>
      </c>
      <c r="W7" s="171">
        <v>0</v>
      </c>
      <c r="X7" s="181">
        <v>103</v>
      </c>
      <c r="Y7" s="174" t="s">
        <v>42</v>
      </c>
      <c r="Z7" s="232"/>
      <c r="AA7" s="232"/>
      <c r="AB7" s="232"/>
      <c r="AC7" s="180">
        <f t="shared" si="1"/>
        <v>1230</v>
      </c>
      <c r="AD7" s="171"/>
      <c r="AE7" s="171"/>
      <c r="AF7" s="172" t="s">
        <v>149</v>
      </c>
      <c r="AG7" s="233" t="s">
        <v>190</v>
      </c>
      <c r="AH7" s="205">
        <v>13</v>
      </c>
      <c r="AI7" s="172" t="s">
        <v>319</v>
      </c>
      <c r="AJ7" s="172"/>
      <c r="AK7" s="172"/>
      <c r="AL7" s="173">
        <v>0</v>
      </c>
      <c r="AM7" s="170" t="s">
        <v>43</v>
      </c>
      <c r="AN7" s="171" t="s">
        <v>44</v>
      </c>
      <c r="AO7" s="171"/>
      <c r="AP7" s="173"/>
      <c r="AQ7" s="173"/>
      <c r="AR7" s="173"/>
      <c r="AS7" s="166">
        <f t="shared" si="6"/>
        <v>100014</v>
      </c>
      <c r="AT7" s="166">
        <f t="shared" si="7"/>
        <v>1014</v>
      </c>
      <c r="AU7" s="166">
        <f t="shared" si="8"/>
        <v>14</v>
      </c>
      <c r="AV7" s="173"/>
      <c r="AW7" s="179"/>
      <c r="AX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date'2015-03-01', 52, 100014, 'Б-100014-13',date'2014-02-05',3, 111, 111, 'RUR', 1, 18, date'2015-02-06', date'2015-02-07', 1000141, 1, to_date('2015-02-02 00:00:00','YYYY-MM-DD HH24:MI:SS'), 600, 108, 0, 103, 0, 'c1', 8,null,100014,1014,14);insert into xxxx_oebs_cash_payment_test (ID, INVOICE_ID, OEBS_PAYMENT, DOC_DATE, COMISS_DATE) values (s_xxxx_oebs_cash_payment_test.NEXTVAL, 100014, 1230, to_date('2015-02-02 00:00:00','YYYY-MM-DD HH24:MI:SS'), date'2015-01-31' );insert into xxxx_client_discount_m  (ID,CLIENT_ID,CLIENT_AVG_DISCOUNT,DT) values (s_xxxx_client_discount_m.NEXTVAL,103, 13, date'2015-02-01');</v>
      </c>
      <c r="AY7" s="179"/>
    </row>
    <row r="8" spans="1:51" x14ac:dyDescent="0.25">
      <c r="A8" s="263">
        <v>2</v>
      </c>
      <c r="B8" s="72">
        <v>0</v>
      </c>
      <c r="C8" s="165" t="str">
        <f t="shared" si="2"/>
        <v>10002</v>
      </c>
      <c r="D8" s="165" t="str">
        <f t="shared" si="3"/>
        <v>10002/13</v>
      </c>
      <c r="E8" s="167" t="s">
        <v>189</v>
      </c>
      <c r="F8" s="167" t="s">
        <v>37</v>
      </c>
      <c r="G8" s="234">
        <v>48</v>
      </c>
      <c r="H8" s="178">
        <v>100015</v>
      </c>
      <c r="I8" s="170" t="str">
        <f t="shared" si="4"/>
        <v>Б-100015-13</v>
      </c>
      <c r="J8" s="169">
        <v>3</v>
      </c>
      <c r="K8" s="165">
        <v>11</v>
      </c>
      <c r="L8" s="165" t="s">
        <v>38</v>
      </c>
      <c r="M8" s="169">
        <v>1</v>
      </c>
      <c r="N8" s="165">
        <v>18</v>
      </c>
      <c r="O8" s="167" t="s">
        <v>299</v>
      </c>
      <c r="P8" s="167" t="s">
        <v>301</v>
      </c>
      <c r="Q8" s="167" t="s">
        <v>302</v>
      </c>
      <c r="R8" s="166" t="str">
        <f t="shared" si="0"/>
        <v>1000151</v>
      </c>
      <c r="S8" s="170">
        <v>1</v>
      </c>
      <c r="T8" s="167" t="s">
        <v>308</v>
      </c>
      <c r="U8" s="165">
        <v>1000</v>
      </c>
      <c r="V8" s="165">
        <f t="shared" si="5"/>
        <v>180</v>
      </c>
      <c r="W8" s="165">
        <v>0</v>
      </c>
      <c r="X8" s="24">
        <v>104</v>
      </c>
      <c r="Y8" s="168" t="s">
        <v>42</v>
      </c>
      <c r="Z8" s="224"/>
      <c r="AA8" s="224"/>
      <c r="AB8" s="224"/>
      <c r="AC8" s="178">
        <f t="shared" si="1"/>
        <v>2050</v>
      </c>
      <c r="AD8" s="165"/>
      <c r="AE8" s="165"/>
      <c r="AF8" s="167" t="s">
        <v>149</v>
      </c>
      <c r="AG8" s="226" t="s">
        <v>190</v>
      </c>
      <c r="AH8" s="227">
        <v>12</v>
      </c>
      <c r="AI8" s="167" t="s">
        <v>319</v>
      </c>
      <c r="AJ8" s="167"/>
      <c r="AK8" s="167"/>
      <c r="AL8" s="166">
        <v>0</v>
      </c>
      <c r="AM8" s="170" t="s">
        <v>43</v>
      </c>
      <c r="AN8" s="165" t="s">
        <v>44</v>
      </c>
      <c r="AO8" s="165"/>
      <c r="AP8" s="166"/>
      <c r="AQ8" s="166"/>
      <c r="AR8" s="166"/>
      <c r="AS8" s="166">
        <f t="shared" si="6"/>
        <v>100015</v>
      </c>
      <c r="AT8" s="166">
        <f t="shared" si="7"/>
        <v>1015</v>
      </c>
      <c r="AU8" s="166">
        <f t="shared" si="8"/>
        <v>15</v>
      </c>
      <c r="AV8" s="166" t="s">
        <v>192</v>
      </c>
      <c r="AW8" s="163"/>
      <c r="AX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2, 10002, '10002/13', date'2013-03-01', date'2015-03-01', 48, 100015, 'Б-100015-13',date'2014-02-05',3, 11, 11, 'RUR', 1, 18, date'2015-02-06', date'2015-02-07', 1000151, 1, to_date('2015-02-01 00:00:00','YYYY-MM-DD HH24:MI:SS'), 1000, 180, 0, 104, 0, 'c1', 8,null,100015,1015,15);insert into xxxx_oebs_cash_payment_test (ID, INVOICE_ID, OEBS_PAYMENT, DOC_DATE, COMISS_DATE) values (s_xxxx_oebs_cash_payment_test.NEXTVAL, 100015, 2050, to_date('2015-02-01 00:00:00','YYYY-MM-DD HH24:MI:SS'), date'2015-01-31' );insert into xxxx_client_discount_m  (ID,CLIENT_ID,CLIENT_AVG_DISCOUNT,DT) values (s_xxxx_client_discount_m.NEXTVAL,104, 12, date'2015-02-01');</v>
      </c>
      <c r="AY8" s="163"/>
    </row>
    <row r="9" spans="1:51" x14ac:dyDescent="0.25">
      <c r="A9" s="262">
        <v>2</v>
      </c>
      <c r="B9" s="72">
        <v>0</v>
      </c>
      <c r="C9" s="171" t="str">
        <f t="shared" si="2"/>
        <v>10002</v>
      </c>
      <c r="D9" s="171" t="str">
        <f t="shared" si="3"/>
        <v>10002/13</v>
      </c>
      <c r="E9" s="172" t="s">
        <v>189</v>
      </c>
      <c r="F9" s="172" t="s">
        <v>37</v>
      </c>
      <c r="G9" s="192">
        <v>48</v>
      </c>
      <c r="H9" s="178">
        <v>100016</v>
      </c>
      <c r="I9" s="171" t="str">
        <f t="shared" si="4"/>
        <v>Б-100016-13</v>
      </c>
      <c r="J9" s="169">
        <v>3</v>
      </c>
      <c r="K9" s="231">
        <v>111</v>
      </c>
      <c r="L9" s="171" t="s">
        <v>38</v>
      </c>
      <c r="M9" s="175">
        <v>1</v>
      </c>
      <c r="N9" s="171">
        <v>18</v>
      </c>
      <c r="O9" s="172" t="s">
        <v>299</v>
      </c>
      <c r="P9" s="172" t="s">
        <v>301</v>
      </c>
      <c r="Q9" s="172" t="s">
        <v>302</v>
      </c>
      <c r="R9" s="173" t="str">
        <f t="shared" si="0"/>
        <v>1000161</v>
      </c>
      <c r="S9" s="171">
        <v>1</v>
      </c>
      <c r="T9" s="172" t="s">
        <v>307</v>
      </c>
      <c r="U9" s="171">
        <v>1000</v>
      </c>
      <c r="V9" s="171">
        <f t="shared" si="5"/>
        <v>180</v>
      </c>
      <c r="W9" s="171">
        <v>0</v>
      </c>
      <c r="X9" s="181">
        <v>105</v>
      </c>
      <c r="Y9" s="174" t="s">
        <v>42</v>
      </c>
      <c r="Z9" s="232"/>
      <c r="AA9" s="232"/>
      <c r="AB9" s="232"/>
      <c r="AC9" s="180">
        <f t="shared" si="1"/>
        <v>2050</v>
      </c>
      <c r="AD9" s="171"/>
      <c r="AE9" s="171"/>
      <c r="AF9" s="172" t="s">
        <v>149</v>
      </c>
      <c r="AG9" s="233" t="s">
        <v>190</v>
      </c>
      <c r="AH9" s="205">
        <v>12</v>
      </c>
      <c r="AI9" s="172" t="s">
        <v>319</v>
      </c>
      <c r="AJ9" s="172"/>
      <c r="AK9" s="172"/>
      <c r="AL9" s="173">
        <v>0</v>
      </c>
      <c r="AM9" s="170" t="s">
        <v>43</v>
      </c>
      <c r="AN9" s="171" t="s">
        <v>44</v>
      </c>
      <c r="AO9" s="171"/>
      <c r="AP9" s="173"/>
      <c r="AQ9" s="173"/>
      <c r="AR9" s="173"/>
      <c r="AS9" s="166">
        <f t="shared" si="6"/>
        <v>100016</v>
      </c>
      <c r="AT9" s="166">
        <f t="shared" si="7"/>
        <v>1016</v>
      </c>
      <c r="AU9" s="166">
        <f t="shared" si="8"/>
        <v>16</v>
      </c>
      <c r="AV9" s="173"/>
      <c r="AW9" s="179"/>
      <c r="AX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2, 10002, '10002/13', date'2013-03-01', date'2015-03-01', 48, 100016, 'Б-100016-13',date'2014-02-05',3, 111, 111, 'RUR', 1, 18, date'2015-02-06', date'2015-02-07', 1000161, 1, to_date('2015-02-02 00:00:00','YYYY-MM-DD HH24:MI:SS'), 1000, 180, 0, 105, 0, 'c1', 8,null,100016,1016,16);insert into xxxx_oebs_cash_payment_test (ID, INVOICE_ID, OEBS_PAYMENT, DOC_DATE, COMISS_DATE) values (s_xxxx_oebs_cash_payment_test.NEXTVAL, 100016, 2050, to_date('2015-02-02 00:00:00','YYYY-MM-DD HH24:MI:SS'), date'2015-01-31' );insert into xxxx_client_discount_m  (ID,CLIENT_ID,CLIENT_AVG_DISCOUNT,DT) values (s_xxxx_client_discount_m.NEXTVAL,105, 12, date'2015-02-01');</v>
      </c>
      <c r="AY9" s="179"/>
    </row>
    <row r="10" spans="1:51" x14ac:dyDescent="0.25">
      <c r="A10" s="263">
        <v>3</v>
      </c>
      <c r="B10" s="72">
        <v>0</v>
      </c>
      <c r="C10" s="165" t="str">
        <f t="shared" si="2"/>
        <v>10003</v>
      </c>
      <c r="D10" s="165" t="str">
        <f t="shared" si="3"/>
        <v>10003/13</v>
      </c>
      <c r="E10" s="167" t="s">
        <v>189</v>
      </c>
      <c r="F10" s="167" t="s">
        <v>37</v>
      </c>
      <c r="G10" s="165">
        <v>52</v>
      </c>
      <c r="H10" s="178">
        <v>100017</v>
      </c>
      <c r="I10" s="170" t="str">
        <f t="shared" si="4"/>
        <v>Б-100017-13</v>
      </c>
      <c r="J10" s="169">
        <v>3</v>
      </c>
      <c r="K10" s="165">
        <v>11</v>
      </c>
      <c r="L10" s="165" t="s">
        <v>38</v>
      </c>
      <c r="M10" s="169">
        <v>1</v>
      </c>
      <c r="N10" s="165">
        <v>18</v>
      </c>
      <c r="O10" s="191" t="s">
        <v>300</v>
      </c>
      <c r="P10" s="191" t="s">
        <v>301</v>
      </c>
      <c r="Q10" s="191" t="s">
        <v>303</v>
      </c>
      <c r="R10" s="166" t="str">
        <f t="shared" si="0"/>
        <v>1000171</v>
      </c>
      <c r="S10" s="170">
        <v>1</v>
      </c>
      <c r="T10" s="191" t="s">
        <v>147</v>
      </c>
      <c r="U10" s="165">
        <v>600</v>
      </c>
      <c r="V10" s="165">
        <f t="shared" si="5"/>
        <v>108</v>
      </c>
      <c r="W10" s="165">
        <v>0</v>
      </c>
      <c r="X10" s="24">
        <v>106</v>
      </c>
      <c r="Y10" s="168" t="s">
        <v>42</v>
      </c>
      <c r="Z10" s="225" t="str">
        <f>"0: "&amp;(SUM(U10:U11)-SUM(V10:V11))&amp;" / "&amp;(SUM(U10:U11)-SUM(V10:V11))*0.1&amp;" / "&amp;(SUM(U10:U11)-SUM(V10:V11))*0.03</f>
        <v>0: 1312 / 131.2 / 39.36</v>
      </c>
      <c r="AA10" s="225" t="str">
        <f>"0: "&amp;(SUM(AC10:AC11))&amp;" / "&amp;(ROUND(SUM(AC10:AC11)/1.18,2))&amp;" / "&amp;(ROUND(SUM(AC10:AC11)/1.18,1))*0.1&amp;" / "&amp;(ROUND(SUM(AC10:AC11)/1.18,1))*0.03</f>
        <v>0: 3280 / 2779.66 / 277.97 / 83.391</v>
      </c>
      <c r="AB10" s="224"/>
      <c r="AC10" s="178">
        <f t="shared" si="1"/>
        <v>1230</v>
      </c>
      <c r="AD10" s="170"/>
      <c r="AE10" s="170"/>
      <c r="AF10" s="167" t="s">
        <v>149</v>
      </c>
      <c r="AG10" s="226" t="s">
        <v>190</v>
      </c>
      <c r="AH10" s="227">
        <v>12</v>
      </c>
      <c r="AI10" s="167" t="s">
        <v>319</v>
      </c>
      <c r="AJ10" s="167"/>
      <c r="AK10" s="167"/>
      <c r="AL10" s="166">
        <v>0</v>
      </c>
      <c r="AM10" s="170" t="s">
        <v>43</v>
      </c>
      <c r="AN10" s="165" t="s">
        <v>44</v>
      </c>
      <c r="AO10" s="165"/>
      <c r="AP10" s="166"/>
      <c r="AQ10" s="166"/>
      <c r="AR10" s="166"/>
      <c r="AS10" s="166">
        <f t="shared" si="6"/>
        <v>100017</v>
      </c>
      <c r="AT10" s="166">
        <f t="shared" si="7"/>
        <v>1017</v>
      </c>
      <c r="AU10" s="166">
        <f t="shared" si="8"/>
        <v>17</v>
      </c>
      <c r="AV10" s="166" t="s">
        <v>193</v>
      </c>
      <c r="AW10" s="163"/>
      <c r="AX1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100017, 'Б-100017-13',date'2014-01-05',3, 11, 11, 'RUR', 1, 18, date'2015-02-06', date'2015-02-28', 1000171, 1, to_date('2015-02-28 23:59:59','YYYY-MM-DD HH24:MI:SS'), 600, 108, 0, 106, 0, 'c1', 8,null,100017,1017,17);insert into xxxx_oebs_cash_payment_test (ID, INVOICE_ID, OEBS_PAYMENT, DOC_DATE, COMISS_DATE) values (s_xxxx_oebs_cash_payment_test.NEXTVAL, 100017, 1230, to_date('2015-02-28 23:59:59','YYYY-MM-DD HH24:MI:SS'), date'2015-01-31' );insert into xxxx_client_discount_m  (ID,CLIENT_ID,CLIENT_AVG_DISCOUNT,DT) values (s_xxxx_client_discount_m.NEXTVAL,106, 12, date'2015-02-01');</v>
      </c>
      <c r="AY10" s="163"/>
    </row>
    <row r="11" spans="1:51" x14ac:dyDescent="0.25">
      <c r="A11" s="263">
        <v>3</v>
      </c>
      <c r="B11" s="72">
        <v>0</v>
      </c>
      <c r="C11" s="165" t="str">
        <f t="shared" si="2"/>
        <v>10003</v>
      </c>
      <c r="D11" s="165" t="str">
        <f t="shared" si="3"/>
        <v>10003/13</v>
      </c>
      <c r="E11" s="167" t="s">
        <v>189</v>
      </c>
      <c r="F11" s="167" t="s">
        <v>37</v>
      </c>
      <c r="G11" s="165">
        <v>52</v>
      </c>
      <c r="H11" s="178">
        <v>100018</v>
      </c>
      <c r="I11" s="170" t="str">
        <f t="shared" si="4"/>
        <v>Б-100018-13</v>
      </c>
      <c r="J11" s="169">
        <v>3</v>
      </c>
      <c r="K11" s="165">
        <v>11</v>
      </c>
      <c r="L11" s="165" t="s">
        <v>38</v>
      </c>
      <c r="M11" s="169">
        <v>1</v>
      </c>
      <c r="N11" s="165">
        <v>18</v>
      </c>
      <c r="O11" s="191" t="s">
        <v>300</v>
      </c>
      <c r="P11" s="191" t="s">
        <v>301</v>
      </c>
      <c r="Q11" s="167" t="s">
        <v>303</v>
      </c>
      <c r="R11" s="166" t="str">
        <f t="shared" si="0"/>
        <v>1000181</v>
      </c>
      <c r="S11" s="170">
        <v>1</v>
      </c>
      <c r="T11" s="167" t="s">
        <v>309</v>
      </c>
      <c r="U11" s="165">
        <v>1000</v>
      </c>
      <c r="V11" s="165">
        <f t="shared" si="5"/>
        <v>180</v>
      </c>
      <c r="W11" s="165">
        <v>0</v>
      </c>
      <c r="X11" s="24">
        <v>107</v>
      </c>
      <c r="Y11" s="168" t="s">
        <v>42</v>
      </c>
      <c r="Z11" s="224"/>
      <c r="AA11" s="224"/>
      <c r="AB11" s="229"/>
      <c r="AC11" s="178">
        <f t="shared" si="1"/>
        <v>2050</v>
      </c>
      <c r="AD11" s="170"/>
      <c r="AE11" s="170"/>
      <c r="AF11" s="167" t="s">
        <v>149</v>
      </c>
      <c r="AG11" s="226" t="s">
        <v>190</v>
      </c>
      <c r="AH11" s="227">
        <v>12</v>
      </c>
      <c r="AI11" s="167" t="s">
        <v>319</v>
      </c>
      <c r="AJ11" s="167"/>
      <c r="AK11" s="167"/>
      <c r="AL11" s="166">
        <v>0</v>
      </c>
      <c r="AM11" s="170" t="s">
        <v>43</v>
      </c>
      <c r="AN11" s="165" t="s">
        <v>44</v>
      </c>
      <c r="AO11" s="165"/>
      <c r="AP11" s="166"/>
      <c r="AQ11" s="166"/>
      <c r="AR11" s="166"/>
      <c r="AS11" s="166">
        <f t="shared" si="6"/>
        <v>100018</v>
      </c>
      <c r="AT11" s="166">
        <f t="shared" si="7"/>
        <v>1018</v>
      </c>
      <c r="AU11" s="166">
        <f t="shared" si="8"/>
        <v>18</v>
      </c>
      <c r="AV11" s="166"/>
      <c r="AW11" s="163"/>
      <c r="AX1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100018, 'Б-100018-13',date'2014-01-05',3, 11, 11, 'RUR', 1, 18, date'2015-02-06', date'2015-02-28', 1000181, 1, to_date('2015-02-28 00:00:00','YYYY-MM-DD HH24:MI:SS'), 1000, 180, 0, 107, 0, 'c1', 8,null,100018,1018,18);insert into xxxx_oebs_cash_payment_test (ID, INVOICE_ID, OEBS_PAYMENT, DOC_DATE, COMISS_DATE) values (s_xxxx_oebs_cash_payment_test.NEXTVAL, 100018, 2050, to_date('2015-02-28 00:00:00','YYYY-MM-DD HH24:MI:SS'), date'2015-01-31' );insert into xxxx_client_discount_m  (ID,CLIENT_ID,CLIENT_AVG_DISCOUNT,DT) values (s_xxxx_client_discount_m.NEXTVAL,107, 12, date'2015-02-01');</v>
      </c>
      <c r="AY11" s="163"/>
    </row>
    <row r="12" spans="1:51" x14ac:dyDescent="0.25">
      <c r="A12" s="263">
        <v>3</v>
      </c>
      <c r="B12" s="72">
        <v>0</v>
      </c>
      <c r="C12" s="170" t="str">
        <f t="shared" si="2"/>
        <v>10003</v>
      </c>
      <c r="D12" s="170" t="str">
        <f t="shared" si="3"/>
        <v>10003/13</v>
      </c>
      <c r="E12" s="184" t="s">
        <v>189</v>
      </c>
      <c r="F12" s="184" t="s">
        <v>37</v>
      </c>
      <c r="G12" s="165">
        <v>52</v>
      </c>
      <c r="H12" s="178">
        <v>100019</v>
      </c>
      <c r="I12" s="170" t="str">
        <f t="shared" si="4"/>
        <v>Б-100019-13</v>
      </c>
      <c r="J12" s="169">
        <v>3</v>
      </c>
      <c r="K12" s="170">
        <v>11</v>
      </c>
      <c r="L12" s="170" t="s">
        <v>38</v>
      </c>
      <c r="M12" s="185">
        <v>1</v>
      </c>
      <c r="N12" s="165">
        <v>18</v>
      </c>
      <c r="O12" s="186" t="s">
        <v>300</v>
      </c>
      <c r="P12" s="184" t="s">
        <v>301</v>
      </c>
      <c r="Q12" s="184" t="s">
        <v>304</v>
      </c>
      <c r="R12" s="166" t="str">
        <f t="shared" si="0"/>
        <v>1000191</v>
      </c>
      <c r="S12" s="170">
        <v>1</v>
      </c>
      <c r="T12" s="184" t="s">
        <v>307</v>
      </c>
      <c r="U12" s="170">
        <v>1000</v>
      </c>
      <c r="V12" s="170">
        <f t="shared" si="5"/>
        <v>180</v>
      </c>
      <c r="W12" s="170">
        <v>0</v>
      </c>
      <c r="X12" s="24">
        <v>108</v>
      </c>
      <c r="Y12" s="188" t="s">
        <v>42</v>
      </c>
      <c r="Z12" s="225" t="str">
        <f>"5: "&amp;(SUM(U12:U14))-(SUM(V12:V14))&amp;" / "&amp;((SUM(U12:U14))-(SUM(V12:V14)))*0.06&amp;" / "&amp;((SUM(U12:U14))-(SUM(V12:V14)))*0.02</f>
        <v>5: 2542 / 152.52 / 50.84</v>
      </c>
      <c r="AA12" s="235" t="s">
        <v>194</v>
      </c>
      <c r="AB12" s="225" t="str">
        <f>"10: "&amp;SUM(AC12:AC14)&amp;" / "&amp;ROUND(SUM(AC12:AC14)/1.18,2)&amp;" / "&amp;ROUND(SUM(AC12:AC14)/1.18*0.08,2)&amp;" / "&amp;ROUND(SUM(AC12:AC14)/1.18*0.02,2)</f>
        <v>10: 6355 / 5385.59 / 430.85 / 107.71</v>
      </c>
      <c r="AC12" s="178">
        <f t="shared" si="1"/>
        <v>2050</v>
      </c>
      <c r="AD12" s="170"/>
      <c r="AE12" s="170"/>
      <c r="AF12" s="167" t="s">
        <v>149</v>
      </c>
      <c r="AG12" s="226" t="s">
        <v>190</v>
      </c>
      <c r="AH12" s="227">
        <v>12</v>
      </c>
      <c r="AI12" s="167" t="s">
        <v>319</v>
      </c>
      <c r="AJ12" s="167"/>
      <c r="AK12" s="167"/>
      <c r="AL12" s="166">
        <v>0</v>
      </c>
      <c r="AM12" s="170" t="s">
        <v>43</v>
      </c>
      <c r="AN12" s="170" t="s">
        <v>44</v>
      </c>
      <c r="AO12" s="170"/>
      <c r="AP12" s="166"/>
      <c r="AQ12" s="166"/>
      <c r="AR12" s="166"/>
      <c r="AS12" s="166">
        <f t="shared" si="6"/>
        <v>100019</v>
      </c>
      <c r="AT12" s="166">
        <f t="shared" si="7"/>
        <v>1019</v>
      </c>
      <c r="AU12" s="166">
        <f t="shared" si="8"/>
        <v>19</v>
      </c>
      <c r="AV12" s="166"/>
      <c r="AW12" s="163"/>
      <c r="AX1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100019, 'Б-100019-13',date'2014-01-05',3, 11, 11, 'RUR', 1, 18, date'2015-02-06', date'2015-02-12', 1000191, 1, to_date('2015-02-02 00:00:00','YYYY-MM-DD HH24:MI:SS'), 1000, 180, 0, 108, 0, 'c1', 8,null,100019,1019,19);insert into xxxx_oebs_cash_payment_test (ID, INVOICE_ID, OEBS_PAYMENT, DOC_DATE, COMISS_DATE) values (s_xxxx_oebs_cash_payment_test.NEXTVAL, 100019, 2050, to_date('2015-02-02 00:00:00','YYYY-MM-DD HH24:MI:SS'), date'2015-01-31' );insert into xxxx_client_discount_m  (ID,CLIENT_ID,CLIENT_AVG_DISCOUNT,DT) values (s_xxxx_client_discount_m.NEXTVAL,108, 12, date'2015-02-01');</v>
      </c>
      <c r="AY12" s="163"/>
    </row>
    <row r="13" spans="1:51" x14ac:dyDescent="0.25">
      <c r="A13" s="263">
        <v>3</v>
      </c>
      <c r="B13" s="72">
        <v>0</v>
      </c>
      <c r="C13" s="165" t="str">
        <f t="shared" si="2"/>
        <v>10003</v>
      </c>
      <c r="D13" s="165" t="str">
        <f t="shared" si="3"/>
        <v>10003/13</v>
      </c>
      <c r="E13" s="167" t="s">
        <v>189</v>
      </c>
      <c r="F13" s="167" t="s">
        <v>37</v>
      </c>
      <c r="G13" s="165">
        <v>52</v>
      </c>
      <c r="H13" s="178">
        <v>100020</v>
      </c>
      <c r="I13" s="170" t="str">
        <f t="shared" si="4"/>
        <v>Б-100020-13</v>
      </c>
      <c r="J13" s="169">
        <v>3</v>
      </c>
      <c r="K13" s="165">
        <v>11</v>
      </c>
      <c r="L13" s="165" t="s">
        <v>38</v>
      </c>
      <c r="M13" s="169">
        <v>1</v>
      </c>
      <c r="N13" s="165">
        <v>18</v>
      </c>
      <c r="O13" s="167" t="s">
        <v>299</v>
      </c>
      <c r="P13" s="167" t="s">
        <v>301</v>
      </c>
      <c r="Q13" s="167" t="s">
        <v>302</v>
      </c>
      <c r="R13" s="166" t="str">
        <f t="shared" si="0"/>
        <v>1000201</v>
      </c>
      <c r="S13" s="170">
        <v>1</v>
      </c>
      <c r="T13" s="167" t="s">
        <v>308</v>
      </c>
      <c r="U13" s="165">
        <v>1000</v>
      </c>
      <c r="V13" s="165">
        <f t="shared" si="5"/>
        <v>180</v>
      </c>
      <c r="W13" s="165">
        <v>0</v>
      </c>
      <c r="X13" s="24">
        <v>109</v>
      </c>
      <c r="Y13" s="168" t="s">
        <v>42</v>
      </c>
      <c r="Z13" s="224"/>
      <c r="AA13" s="224"/>
      <c r="AB13" s="224"/>
      <c r="AC13" s="178">
        <f t="shared" si="1"/>
        <v>2050</v>
      </c>
      <c r="AD13" s="163"/>
      <c r="AE13" s="163"/>
      <c r="AF13" s="167" t="s">
        <v>149</v>
      </c>
      <c r="AG13" s="226" t="s">
        <v>190</v>
      </c>
      <c r="AH13" s="227">
        <v>12</v>
      </c>
      <c r="AI13" s="167" t="s">
        <v>319</v>
      </c>
      <c r="AJ13" s="167"/>
      <c r="AK13" s="170"/>
      <c r="AL13" s="166">
        <v>0</v>
      </c>
      <c r="AM13" s="170" t="s">
        <v>43</v>
      </c>
      <c r="AN13" s="165" t="s">
        <v>44</v>
      </c>
      <c r="AO13" s="165"/>
      <c r="AP13" s="166"/>
      <c r="AQ13" s="166"/>
      <c r="AR13" s="166"/>
      <c r="AS13" s="166">
        <f t="shared" si="6"/>
        <v>100020</v>
      </c>
      <c r="AT13" s="166">
        <f t="shared" si="7"/>
        <v>1020</v>
      </c>
      <c r="AU13" s="166">
        <f t="shared" si="8"/>
        <v>20</v>
      </c>
      <c r="AV13" s="220"/>
      <c r="AW13" s="163"/>
      <c r="AX1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100020, 'Б-100020-13',date'2014-02-05',3, 11, 11, 'RUR', 1, 18, date'2015-02-06', date'2015-02-07', 1000201, 1, to_date('2015-02-01 00:00:00','YYYY-MM-DD HH24:MI:SS'), 1000, 180, 0, 109, 0, 'c1', 8,null,100020,1020,20);insert into xxxx_oebs_cash_payment_test (ID, INVOICE_ID, OEBS_PAYMENT, DOC_DATE, COMISS_DATE) values (s_xxxx_oebs_cash_payment_test.NEXTVAL, 100020, 2050, to_date('2015-02-01 00:00:00','YYYY-MM-DD HH24:MI:SS'), date'2015-01-31' );insert into xxxx_client_discount_m  (ID,CLIENT_ID,CLIENT_AVG_DISCOUNT,DT) values (s_xxxx_client_discount_m.NEXTVAL,109, 12, date'2015-02-01');</v>
      </c>
      <c r="AY13" s="163"/>
    </row>
    <row r="14" spans="1:51" x14ac:dyDescent="0.25">
      <c r="A14" s="263">
        <v>3</v>
      </c>
      <c r="B14" s="72">
        <v>0</v>
      </c>
      <c r="C14" s="165" t="str">
        <f t="shared" si="2"/>
        <v>10003</v>
      </c>
      <c r="D14" s="165" t="str">
        <f t="shared" si="3"/>
        <v>10003/13</v>
      </c>
      <c r="E14" s="167" t="s">
        <v>189</v>
      </c>
      <c r="F14" s="167" t="s">
        <v>37</v>
      </c>
      <c r="G14" s="165">
        <v>52</v>
      </c>
      <c r="H14" s="178">
        <v>100021</v>
      </c>
      <c r="I14" s="170" t="str">
        <f t="shared" si="4"/>
        <v>Б-100021-13</v>
      </c>
      <c r="J14" s="169">
        <v>3</v>
      </c>
      <c r="K14" s="165">
        <v>11</v>
      </c>
      <c r="L14" s="165" t="s">
        <v>38</v>
      </c>
      <c r="M14" s="169">
        <v>1</v>
      </c>
      <c r="N14" s="165">
        <v>18</v>
      </c>
      <c r="O14" s="167" t="s">
        <v>299</v>
      </c>
      <c r="P14" s="167" t="s">
        <v>301</v>
      </c>
      <c r="Q14" s="167" t="s">
        <v>302</v>
      </c>
      <c r="R14" s="166" t="str">
        <f t="shared" si="0"/>
        <v>1000211</v>
      </c>
      <c r="S14" s="170">
        <v>1</v>
      </c>
      <c r="T14" s="184" t="s">
        <v>310</v>
      </c>
      <c r="U14" s="165">
        <v>1100</v>
      </c>
      <c r="V14" s="165">
        <f t="shared" si="5"/>
        <v>198</v>
      </c>
      <c r="W14" s="165">
        <v>0</v>
      </c>
      <c r="X14" s="24">
        <v>110</v>
      </c>
      <c r="Y14" s="168" t="s">
        <v>42</v>
      </c>
      <c r="Z14" s="224"/>
      <c r="AA14" s="224"/>
      <c r="AB14" s="224"/>
      <c r="AC14" s="178">
        <f t="shared" si="1"/>
        <v>2255</v>
      </c>
      <c r="AD14" s="170"/>
      <c r="AE14" s="170"/>
      <c r="AF14" s="167" t="s">
        <v>149</v>
      </c>
      <c r="AG14" s="226" t="s">
        <v>190</v>
      </c>
      <c r="AH14" s="227">
        <v>12</v>
      </c>
      <c r="AI14" s="167" t="s">
        <v>319</v>
      </c>
      <c r="AJ14" s="167"/>
      <c r="AK14" s="170"/>
      <c r="AL14" s="166">
        <v>0</v>
      </c>
      <c r="AM14" s="170" t="s">
        <v>43</v>
      </c>
      <c r="AN14" s="165" t="s">
        <v>44</v>
      </c>
      <c r="AO14" s="165"/>
      <c r="AP14" s="166"/>
      <c r="AQ14" s="166"/>
      <c r="AR14" s="166"/>
      <c r="AS14" s="166">
        <f t="shared" si="6"/>
        <v>100021</v>
      </c>
      <c r="AT14" s="166">
        <f t="shared" si="7"/>
        <v>1021</v>
      </c>
      <c r="AU14" s="166">
        <f t="shared" si="8"/>
        <v>21</v>
      </c>
      <c r="AV14" s="166"/>
      <c r="AW14" s="163"/>
      <c r="AX1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100021, 'Б-100021-13',date'2014-02-05',3, 11, 11, 'RUR', 1, 18, date'2015-02-06', date'2015-02-07', 1000211, 1, to_date('2015-01-31 23:59:59','YYYY-MM-DD HH24:MI:SS'), 1100, 198, 0, 110, 0, 'c1', 8,null,100021,1021,21);insert into xxxx_oebs_cash_payment_test (ID, INVOICE_ID, OEBS_PAYMENT, DOC_DATE, COMISS_DATE) values (s_xxxx_oebs_cash_payment_test.NEXTVAL, 100021, 2255, to_date('2015-01-31 23:59:59','YYYY-MM-DD HH24:MI:SS'), date'2015-01-31' );insert into xxxx_client_discount_m  (ID,CLIENT_ID,CLIENT_AVG_DISCOUNT,DT) values (s_xxxx_client_discount_m.NEXTVAL,110, 12, date'2015-02-01');</v>
      </c>
      <c r="AY14" s="163"/>
    </row>
    <row r="15" spans="1:51" x14ac:dyDescent="0.25">
      <c r="A15" s="263">
        <v>3</v>
      </c>
      <c r="B15" s="72">
        <v>0</v>
      </c>
      <c r="C15" s="165" t="str">
        <f t="shared" si="2"/>
        <v>10003</v>
      </c>
      <c r="D15" s="165" t="str">
        <f t="shared" si="3"/>
        <v>10003/13</v>
      </c>
      <c r="E15" s="167" t="s">
        <v>189</v>
      </c>
      <c r="F15" s="167" t="s">
        <v>37</v>
      </c>
      <c r="G15" s="165">
        <v>52</v>
      </c>
      <c r="H15" s="178">
        <v>100022</v>
      </c>
      <c r="I15" s="170" t="str">
        <f t="shared" si="4"/>
        <v>Б-100022-13</v>
      </c>
      <c r="J15" s="169">
        <v>3</v>
      </c>
      <c r="K15" s="165">
        <v>11</v>
      </c>
      <c r="L15" s="165" t="s">
        <v>38</v>
      </c>
      <c r="M15" s="169">
        <v>1</v>
      </c>
      <c r="N15" s="165">
        <v>18</v>
      </c>
      <c r="O15" s="167" t="s">
        <v>299</v>
      </c>
      <c r="P15" s="167" t="s">
        <v>301</v>
      </c>
      <c r="Q15" s="167" t="s">
        <v>302</v>
      </c>
      <c r="R15" s="166" t="str">
        <f t="shared" si="0"/>
        <v>1000221</v>
      </c>
      <c r="S15" s="170">
        <v>1</v>
      </c>
      <c r="T15" s="191" t="s">
        <v>144</v>
      </c>
      <c r="U15" s="165">
        <v>1000</v>
      </c>
      <c r="V15" s="165">
        <f t="shared" si="5"/>
        <v>180</v>
      </c>
      <c r="W15" s="165">
        <v>0</v>
      </c>
      <c r="X15" s="24">
        <v>111</v>
      </c>
      <c r="Y15" s="168" t="s">
        <v>42</v>
      </c>
      <c r="Z15" s="225" t="str">
        <f>"5: "&amp;(SUM(U15:U16))-(SUM(V15:V16))&amp;" / "&amp;((SUM(U15:U16))-(SUM(V15:V16)))*0.06&amp;" / "&amp;((SUM(U15:U16))-(SUM(V15:V16)))*0.02</f>
        <v>5: 1558 / 93.48 / 31.16</v>
      </c>
      <c r="AA15" s="235" t="s">
        <v>195</v>
      </c>
      <c r="AB15" s="225" t="str">
        <f>"10: "&amp;SUM(AC15:AC16)&amp;" / "&amp;ROUND(SUM(AC15:AC16)/1.18,2)&amp;" / "&amp;ROUND(SUM(AC15:AC16)/1.18*0.08,2)&amp;" / "&amp;ROUND(SUM(AC15:AC16)/1.18*0.02,2)</f>
        <v>10: 3895 / 3300.85 / 264.07 / 66.02</v>
      </c>
      <c r="AC15" s="178">
        <f t="shared" si="1"/>
        <v>2050</v>
      </c>
      <c r="AD15" s="170"/>
      <c r="AE15" s="170"/>
      <c r="AF15" s="191" t="s">
        <v>150</v>
      </c>
      <c r="AG15" s="226" t="s">
        <v>190</v>
      </c>
      <c r="AH15" s="227">
        <v>12</v>
      </c>
      <c r="AI15" s="191" t="s">
        <v>320</v>
      </c>
      <c r="AJ15" s="170"/>
      <c r="AK15" s="170"/>
      <c r="AL15" s="166">
        <v>0</v>
      </c>
      <c r="AM15" s="170" t="s">
        <v>43</v>
      </c>
      <c r="AN15" s="165" t="s">
        <v>44</v>
      </c>
      <c r="AO15" s="165"/>
      <c r="AP15" s="166"/>
      <c r="AQ15" s="166"/>
      <c r="AR15" s="166"/>
      <c r="AS15" s="166">
        <f t="shared" si="6"/>
        <v>100022</v>
      </c>
      <c r="AT15" s="166">
        <f t="shared" si="7"/>
        <v>1022</v>
      </c>
      <c r="AU15" s="166">
        <f t="shared" si="8"/>
        <v>22</v>
      </c>
      <c r="AV15" s="166"/>
      <c r="AW15" s="163"/>
      <c r="AX1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100022, 'Б-100022-13',date'2014-02-05',3, 11, 11, 'RUR', 1, 18, date'2015-02-06', date'2015-02-07', 1000221, 1, to_date('2015-01-01 00:00:00','YYYY-MM-DD HH24:MI:SS'), 1000, 180, 0, 111, 0, 'c1', 8,null,100022,1022,22);insert into xxxx_oebs_cash_payment_test (ID, INVOICE_ID, OEBS_PAYMENT, DOC_DATE, COMISS_DATE) values (s_xxxx_oebs_cash_payment_test.NEXTVAL, 100022, 2050, to_date('2015-01-01 00:00:00','YYYY-MM-DD HH24:MI:SS'), date'2015-01-30' );insert into xxxx_client_discount_m  (ID,CLIENT_ID,CLIENT_AVG_DISCOUNT,DT) values (s_xxxx_client_discount_m.NEXTVAL,111, 12, date'2015-01-01');</v>
      </c>
      <c r="AY15" s="163"/>
    </row>
    <row r="16" spans="1:51" x14ac:dyDescent="0.25">
      <c r="A16" s="263">
        <v>3</v>
      </c>
      <c r="B16" s="72">
        <v>0</v>
      </c>
      <c r="C16" s="165" t="str">
        <f t="shared" si="2"/>
        <v>10003</v>
      </c>
      <c r="D16" s="165" t="str">
        <f t="shared" si="3"/>
        <v>10003/13</v>
      </c>
      <c r="E16" s="167" t="s">
        <v>189</v>
      </c>
      <c r="F16" s="167" t="s">
        <v>37</v>
      </c>
      <c r="G16" s="165">
        <v>52</v>
      </c>
      <c r="H16" s="178">
        <v>100023</v>
      </c>
      <c r="I16" s="170" t="str">
        <f t="shared" si="4"/>
        <v>Б-100023-13</v>
      </c>
      <c r="J16" s="169">
        <v>3</v>
      </c>
      <c r="K16" s="236">
        <v>111</v>
      </c>
      <c r="L16" s="165" t="s">
        <v>38</v>
      </c>
      <c r="M16" s="169">
        <v>1</v>
      </c>
      <c r="N16" s="165">
        <v>18</v>
      </c>
      <c r="O16" s="167" t="s">
        <v>299</v>
      </c>
      <c r="P16" s="167" t="s">
        <v>301</v>
      </c>
      <c r="Q16" s="167" t="s">
        <v>302</v>
      </c>
      <c r="R16" s="166" t="str">
        <f t="shared" si="0"/>
        <v>1000231</v>
      </c>
      <c r="S16" s="170">
        <v>1</v>
      </c>
      <c r="T16" s="191" t="s">
        <v>311</v>
      </c>
      <c r="U16" s="165">
        <v>900</v>
      </c>
      <c r="V16" s="165">
        <f t="shared" si="5"/>
        <v>162</v>
      </c>
      <c r="W16" s="165">
        <v>0</v>
      </c>
      <c r="X16" s="24">
        <v>112</v>
      </c>
      <c r="Y16" s="168" t="s">
        <v>42</v>
      </c>
      <c r="Z16" s="224"/>
      <c r="AA16" s="224"/>
      <c r="AB16" s="224"/>
      <c r="AC16" s="178">
        <f t="shared" si="1"/>
        <v>1845</v>
      </c>
      <c r="AD16" s="170"/>
      <c r="AE16" s="170"/>
      <c r="AF16" s="191" t="s">
        <v>150</v>
      </c>
      <c r="AG16" s="226" t="s">
        <v>190</v>
      </c>
      <c r="AH16" s="227">
        <v>12</v>
      </c>
      <c r="AI16" s="191" t="s">
        <v>320</v>
      </c>
      <c r="AJ16" s="170"/>
      <c r="AK16" s="170"/>
      <c r="AL16" s="166">
        <v>0</v>
      </c>
      <c r="AM16" s="170" t="s">
        <v>43</v>
      </c>
      <c r="AN16" s="165" t="s">
        <v>44</v>
      </c>
      <c r="AO16" s="165"/>
      <c r="AP16" s="166"/>
      <c r="AQ16" s="166"/>
      <c r="AR16" s="166"/>
      <c r="AS16" s="166">
        <f t="shared" si="6"/>
        <v>100023</v>
      </c>
      <c r="AT16" s="166">
        <f t="shared" si="7"/>
        <v>1023</v>
      </c>
      <c r="AU16" s="166">
        <f t="shared" si="8"/>
        <v>23</v>
      </c>
      <c r="AV16" s="166"/>
      <c r="AW16" s="163"/>
      <c r="AX1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100023, 'Б-100023-13',date'2014-02-05',3, 111, 111, 'RUR', 1, 18, date'2015-02-06', date'2015-02-07', 1000231, 1, to_date('2015-01-30 23:59:59','YYYY-MM-DD HH24:MI:SS'), 900, 162, 0, 112, 0, 'c1', 8,null,100023,1023,23);insert into xxxx_oebs_cash_payment_test (ID, INVOICE_ID, OEBS_PAYMENT, DOC_DATE, COMISS_DATE) values (s_xxxx_oebs_cash_payment_test.NEXTVAL, 100023, 1845, to_date('2015-01-30 23:59:59','YYYY-MM-DD HH24:MI:SS'), date'2015-01-30' );insert into xxxx_client_discount_m  (ID,CLIENT_ID,CLIENT_AVG_DISCOUNT,DT) values (s_xxxx_client_discount_m.NEXTVAL,112, 12, date'2015-01-01');</v>
      </c>
      <c r="AY16" s="163"/>
    </row>
    <row r="17" spans="1:51" x14ac:dyDescent="0.25">
      <c r="A17" s="263">
        <v>3</v>
      </c>
      <c r="B17" s="72">
        <v>0</v>
      </c>
      <c r="C17" s="165" t="str">
        <f t="shared" si="2"/>
        <v>10003</v>
      </c>
      <c r="D17" s="165" t="str">
        <f t="shared" si="3"/>
        <v>10003/13</v>
      </c>
      <c r="E17" s="167" t="s">
        <v>189</v>
      </c>
      <c r="F17" s="167" t="s">
        <v>37</v>
      </c>
      <c r="G17" s="165">
        <v>52</v>
      </c>
      <c r="H17" s="178">
        <v>100024</v>
      </c>
      <c r="I17" s="170" t="str">
        <f t="shared" si="4"/>
        <v>Б-100024-13</v>
      </c>
      <c r="J17" s="169">
        <v>3</v>
      </c>
      <c r="K17" s="165">
        <v>11</v>
      </c>
      <c r="L17" s="165" t="s">
        <v>38</v>
      </c>
      <c r="M17" s="169">
        <v>1</v>
      </c>
      <c r="N17" s="165">
        <v>18</v>
      </c>
      <c r="O17" s="167" t="s">
        <v>299</v>
      </c>
      <c r="P17" s="167" t="s">
        <v>301</v>
      </c>
      <c r="Q17" s="167" t="s">
        <v>302</v>
      </c>
      <c r="R17" s="166" t="str">
        <f t="shared" si="0"/>
        <v>1000241</v>
      </c>
      <c r="S17" s="170">
        <v>1</v>
      </c>
      <c r="T17" s="237" t="s">
        <v>144</v>
      </c>
      <c r="U17" s="165">
        <v>800</v>
      </c>
      <c r="V17" s="165">
        <f t="shared" si="5"/>
        <v>144</v>
      </c>
      <c r="W17" s="165">
        <v>0</v>
      </c>
      <c r="X17" s="24">
        <v>113</v>
      </c>
      <c r="Y17" s="168" t="s">
        <v>42</v>
      </c>
      <c r="Z17" s="225" t="str">
        <f>"5: "&amp;(SUM(U17:U18))-(SUM(V17:V18))&amp;" / "&amp;((SUM(U17:U18))-(SUM(V17:V18)))*0.06&amp;" / "&amp;((SUM(U17:U18))-(SUM(V17:V18)))*0.02</f>
        <v>5: 1312 / 78.72 / 26.24</v>
      </c>
      <c r="AA17" s="235" t="s">
        <v>196</v>
      </c>
      <c r="AB17" s="225" t="str">
        <f>"10: "&amp;SUM(AC17:AC18)&amp;" / "&amp;ROUND(SUM(AC17:AC18)/1.18,2)&amp;" / "&amp;ROUND(SUM(AC17:AC18)/1.18*0.08,2)&amp;" / "&amp;ROUND(SUM(AC17:AC18)/1.18*0.02,2)</f>
        <v>10: 3280 / 2779.66 / 222.37 / 55.59</v>
      </c>
      <c r="AC17" s="178">
        <f t="shared" si="1"/>
        <v>1640</v>
      </c>
      <c r="AD17" s="170"/>
      <c r="AE17" s="170"/>
      <c r="AF17" s="237" t="s">
        <v>149</v>
      </c>
      <c r="AG17" s="226" t="s">
        <v>190</v>
      </c>
      <c r="AH17" s="227">
        <v>12</v>
      </c>
      <c r="AI17" s="237" t="s">
        <v>320</v>
      </c>
      <c r="AJ17" s="170"/>
      <c r="AK17" s="170"/>
      <c r="AL17" s="166">
        <v>0</v>
      </c>
      <c r="AM17" s="170" t="s">
        <v>43</v>
      </c>
      <c r="AN17" s="165" t="s">
        <v>44</v>
      </c>
      <c r="AO17" s="165"/>
      <c r="AP17" s="166"/>
      <c r="AQ17" s="166"/>
      <c r="AR17" s="166"/>
      <c r="AS17" s="166">
        <f t="shared" si="6"/>
        <v>100024</v>
      </c>
      <c r="AT17" s="166">
        <f t="shared" si="7"/>
        <v>1024</v>
      </c>
      <c r="AU17" s="166">
        <f t="shared" si="8"/>
        <v>24</v>
      </c>
      <c r="AV17" s="166"/>
      <c r="AW17" s="163"/>
      <c r="AX1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100024, 'Б-100024-13',date'2014-02-05',3, 11, 11, 'RUR', 1, 18, date'2015-02-06', date'2015-02-07', 1000241, 1, to_date('2015-01-01 00:00:00','YYYY-MM-DD HH24:MI:SS'), 800, 144, 0, 113, 0, 'c1', 8,null,100024,1024,24);insert into xxxx_oebs_cash_payment_test (ID, INVOICE_ID, OEBS_PAYMENT, DOC_DATE, COMISS_DATE) values (s_xxxx_oebs_cash_payment_test.NEXTVAL, 100024, 1640, to_date('2015-01-01 00:00:00','YYYY-MM-DD HH24:MI:SS'), date'2015-01-31' );insert into xxxx_client_discount_m  (ID,CLIENT_ID,CLIENT_AVG_DISCOUNT,DT) values (s_xxxx_client_discount_m.NEXTVAL,113, 12, date'2015-01-01');</v>
      </c>
      <c r="AY17" s="163"/>
    </row>
    <row r="18" spans="1:51" x14ac:dyDescent="0.25">
      <c r="A18" s="263">
        <v>3</v>
      </c>
      <c r="B18" s="72">
        <v>0</v>
      </c>
      <c r="C18" s="165" t="str">
        <f t="shared" si="2"/>
        <v>10003</v>
      </c>
      <c r="D18" s="165" t="str">
        <f t="shared" si="3"/>
        <v>10003/13</v>
      </c>
      <c r="E18" s="167" t="s">
        <v>189</v>
      </c>
      <c r="F18" s="167" t="s">
        <v>37</v>
      </c>
      <c r="G18" s="165">
        <v>52</v>
      </c>
      <c r="H18" s="178">
        <v>100025</v>
      </c>
      <c r="I18" s="170" t="str">
        <f t="shared" si="4"/>
        <v>Б-100025-13</v>
      </c>
      <c r="J18" s="169">
        <v>3</v>
      </c>
      <c r="K18" s="236">
        <v>111</v>
      </c>
      <c r="L18" s="165" t="s">
        <v>38</v>
      </c>
      <c r="M18" s="169">
        <v>1</v>
      </c>
      <c r="N18" s="165">
        <v>18</v>
      </c>
      <c r="O18" s="167" t="s">
        <v>299</v>
      </c>
      <c r="P18" s="167" t="s">
        <v>301</v>
      </c>
      <c r="Q18" s="167" t="s">
        <v>302</v>
      </c>
      <c r="R18" s="166" t="str">
        <f t="shared" si="0"/>
        <v>1000251</v>
      </c>
      <c r="S18" s="170">
        <v>1</v>
      </c>
      <c r="T18" s="237" t="s">
        <v>310</v>
      </c>
      <c r="U18" s="165">
        <v>800</v>
      </c>
      <c r="V18" s="165">
        <f t="shared" si="5"/>
        <v>144</v>
      </c>
      <c r="W18" s="165">
        <v>0</v>
      </c>
      <c r="X18" s="24">
        <v>114</v>
      </c>
      <c r="Y18" s="168" t="s">
        <v>42</v>
      </c>
      <c r="Z18" s="224"/>
      <c r="AA18" s="224"/>
      <c r="AB18" s="224"/>
      <c r="AC18" s="178">
        <f t="shared" si="1"/>
        <v>1640</v>
      </c>
      <c r="AD18" s="170"/>
      <c r="AE18" s="170"/>
      <c r="AF18" s="237" t="s">
        <v>149</v>
      </c>
      <c r="AG18" s="226" t="s">
        <v>190</v>
      </c>
      <c r="AH18" s="227">
        <v>12</v>
      </c>
      <c r="AI18" s="237" t="s">
        <v>320</v>
      </c>
      <c r="AJ18" s="170"/>
      <c r="AK18" s="170"/>
      <c r="AL18" s="166">
        <v>0</v>
      </c>
      <c r="AM18" s="170" t="s">
        <v>43</v>
      </c>
      <c r="AN18" s="165" t="s">
        <v>44</v>
      </c>
      <c r="AO18" s="165"/>
      <c r="AP18" s="166"/>
      <c r="AQ18" s="166"/>
      <c r="AR18" s="166"/>
      <c r="AS18" s="166">
        <f t="shared" si="6"/>
        <v>100025</v>
      </c>
      <c r="AT18" s="166">
        <f t="shared" si="7"/>
        <v>1025</v>
      </c>
      <c r="AU18" s="166">
        <f t="shared" si="8"/>
        <v>25</v>
      </c>
      <c r="AV18" s="166"/>
      <c r="AW18" s="163"/>
      <c r="AX1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100025, 'Б-100025-13',date'2014-02-05',3, 111, 111, 'RUR', 1, 18, date'2015-02-06', date'2015-02-07', 1000251, 1, to_date('2015-01-31 23:59:59','YYYY-MM-DD HH24:MI:SS'), 800, 144, 0, 114, 0, 'c1', 8,null,100025,1025,25);insert into xxxx_oebs_cash_payment_test (ID, INVOICE_ID, OEBS_PAYMENT, DOC_DATE, COMISS_DATE) values (s_xxxx_oebs_cash_payment_test.NEXTVAL, 100025, 1640, to_date('2015-01-31 23:59:59','YYYY-MM-DD HH24:MI:SS'), date'2015-01-31' );insert into xxxx_client_discount_m  (ID,CLIENT_ID,CLIENT_AVG_DISCOUNT,DT) values (s_xxxx_client_discount_m.NEXTVAL,114, 12, date'2015-01-01');</v>
      </c>
      <c r="AY18" s="163"/>
    </row>
    <row r="19" spans="1:51" x14ac:dyDescent="0.25">
      <c r="A19" s="263">
        <v>3</v>
      </c>
      <c r="B19" s="72">
        <v>0</v>
      </c>
      <c r="C19" s="165" t="str">
        <f t="shared" si="2"/>
        <v>10003</v>
      </c>
      <c r="D19" s="165" t="str">
        <f t="shared" si="3"/>
        <v>10003/13</v>
      </c>
      <c r="E19" s="167" t="s">
        <v>189</v>
      </c>
      <c r="F19" s="167" t="s">
        <v>37</v>
      </c>
      <c r="G19" s="165">
        <v>52</v>
      </c>
      <c r="H19" s="178">
        <v>100026</v>
      </c>
      <c r="I19" s="170" t="str">
        <f t="shared" si="4"/>
        <v>Б-100026-13</v>
      </c>
      <c r="J19" s="169">
        <v>3</v>
      </c>
      <c r="K19" s="165">
        <v>11</v>
      </c>
      <c r="L19" s="165" t="s">
        <v>38</v>
      </c>
      <c r="M19" s="169">
        <v>1</v>
      </c>
      <c r="N19" s="165">
        <v>18</v>
      </c>
      <c r="O19" s="167" t="s">
        <v>299</v>
      </c>
      <c r="P19" s="167" t="s">
        <v>301</v>
      </c>
      <c r="Q19" s="167" t="s">
        <v>302</v>
      </c>
      <c r="R19" s="166" t="str">
        <f t="shared" si="0"/>
        <v>1000261</v>
      </c>
      <c r="S19" s="170">
        <v>1</v>
      </c>
      <c r="T19" s="191" t="s">
        <v>144</v>
      </c>
      <c r="U19" s="165">
        <v>1200</v>
      </c>
      <c r="V19" s="165">
        <f t="shared" si="5"/>
        <v>216</v>
      </c>
      <c r="W19" s="165">
        <v>0</v>
      </c>
      <c r="X19" s="24">
        <v>115</v>
      </c>
      <c r="Y19" s="168" t="s">
        <v>42</v>
      </c>
      <c r="Z19" s="225" t="str">
        <f>"5: "&amp;(SUM(U19:U20))-(SUM(V19:V20))&amp;" / "&amp;((SUM(U19:U20))-(SUM(V19:V20)))*0.06&amp;" / "&amp;((SUM(U19:U20))-(SUM(V19:V20)))*0.02</f>
        <v>5: 1886 / 113.16 / 37.72</v>
      </c>
      <c r="AA19" s="235" t="str">
        <f>"5: "&amp;(SUM(V19:V20))-(SUM(W19:W20))&amp;" / "&amp;((SUM(V19:V20))-(SUM(W19:W20)))*0.06&amp;" / "&amp;((SUM(V19:V20))-(SUM(W19:W20)))*0.02</f>
        <v>5: 414 / 24.84 / 8.28</v>
      </c>
      <c r="AB19" s="225" t="str">
        <f>"10: "&amp;SUM(AC19:AC20)&amp;" / "&amp;ROUND(SUM(AC19:AC20)/1.18,2)&amp;" / "&amp;ROUND(SUM(AC19:AC20)/1.18*0.08,2)&amp;" / "&amp;ROUND(SUM(AC19:AC20)/1.18*0.02,2)</f>
        <v>10: 4715 / 3995.76 / 319.66 / 79.92</v>
      </c>
      <c r="AC19" s="178">
        <f t="shared" si="1"/>
        <v>2460</v>
      </c>
      <c r="AD19" s="170"/>
      <c r="AE19" s="170"/>
      <c r="AF19" s="191" t="s">
        <v>150</v>
      </c>
      <c r="AG19" s="226" t="s">
        <v>190</v>
      </c>
      <c r="AH19" s="227">
        <v>12</v>
      </c>
      <c r="AI19" s="191" t="s">
        <v>320</v>
      </c>
      <c r="AJ19" s="170"/>
      <c r="AK19" s="170"/>
      <c r="AL19" s="166">
        <v>0</v>
      </c>
      <c r="AM19" s="170" t="s">
        <v>43</v>
      </c>
      <c r="AN19" s="165" t="s">
        <v>44</v>
      </c>
      <c r="AO19" s="165"/>
      <c r="AP19" s="166"/>
      <c r="AQ19" s="166"/>
      <c r="AR19" s="166"/>
      <c r="AS19" s="166">
        <f t="shared" si="6"/>
        <v>100026</v>
      </c>
      <c r="AT19" s="166">
        <f t="shared" si="7"/>
        <v>1026</v>
      </c>
      <c r="AU19" s="166">
        <f t="shared" si="8"/>
        <v>26</v>
      </c>
      <c r="AV19" s="166"/>
      <c r="AW19" s="163"/>
      <c r="AX1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100026, 'Б-100026-13',date'2014-02-05',3, 11, 11, 'RUR', 1, 18, date'2015-02-06', date'2015-02-07', 1000261, 1, to_date('2015-01-01 00:00:00','YYYY-MM-DD HH24:MI:SS'), 1200, 216, 0, 115, 0, 'c1', 8,null,100026,1026,26);insert into xxxx_oebs_cash_payment_test (ID, INVOICE_ID, OEBS_PAYMENT, DOC_DATE, COMISS_DATE) values (s_xxxx_oebs_cash_payment_test.NEXTVAL, 100026, 2460, to_date('2015-01-01 00:00:00','YYYY-MM-DD HH24:MI:SS'), date'2015-01-30' );insert into xxxx_client_discount_m  (ID,CLIENT_ID,CLIENT_AVG_DISCOUNT,DT) values (s_xxxx_client_discount_m.NEXTVAL,115, 12, date'2015-01-01');</v>
      </c>
      <c r="AY19" s="163"/>
    </row>
    <row r="20" spans="1:51" x14ac:dyDescent="0.25">
      <c r="A20" s="263">
        <v>3</v>
      </c>
      <c r="B20" s="72">
        <v>0</v>
      </c>
      <c r="C20" s="165" t="str">
        <f t="shared" si="2"/>
        <v>10003</v>
      </c>
      <c r="D20" s="165" t="str">
        <f t="shared" si="3"/>
        <v>10003/13</v>
      </c>
      <c r="E20" s="167" t="s">
        <v>189</v>
      </c>
      <c r="F20" s="167" t="s">
        <v>37</v>
      </c>
      <c r="G20" s="165">
        <v>52</v>
      </c>
      <c r="H20" s="178">
        <v>100027</v>
      </c>
      <c r="I20" s="170" t="str">
        <f t="shared" si="4"/>
        <v>Б-100027-13</v>
      </c>
      <c r="J20" s="169">
        <v>3</v>
      </c>
      <c r="K20" s="236">
        <v>111</v>
      </c>
      <c r="L20" s="165" t="s">
        <v>38</v>
      </c>
      <c r="M20" s="169">
        <v>1</v>
      </c>
      <c r="N20" s="165">
        <v>18</v>
      </c>
      <c r="O20" s="167" t="s">
        <v>299</v>
      </c>
      <c r="P20" s="167" t="s">
        <v>301</v>
      </c>
      <c r="Q20" s="167" t="s">
        <v>302</v>
      </c>
      <c r="R20" s="166" t="str">
        <f t="shared" si="0"/>
        <v>1000271</v>
      </c>
      <c r="S20" s="170">
        <v>1</v>
      </c>
      <c r="T20" s="191" t="s">
        <v>311</v>
      </c>
      <c r="U20" s="165">
        <v>1100</v>
      </c>
      <c r="V20" s="165">
        <f t="shared" si="5"/>
        <v>198</v>
      </c>
      <c r="W20" s="165">
        <v>0</v>
      </c>
      <c r="X20" s="24">
        <v>116</v>
      </c>
      <c r="Y20" s="168" t="s">
        <v>42</v>
      </c>
      <c r="Z20" s="224"/>
      <c r="AA20" s="224"/>
      <c r="AB20" s="224"/>
      <c r="AC20" s="178">
        <f t="shared" si="1"/>
        <v>2255</v>
      </c>
      <c r="AD20" s="170"/>
      <c r="AE20" s="170"/>
      <c r="AF20" s="191" t="s">
        <v>150</v>
      </c>
      <c r="AG20" s="226" t="s">
        <v>190</v>
      </c>
      <c r="AH20" s="227">
        <v>12</v>
      </c>
      <c r="AI20" s="191" t="s">
        <v>320</v>
      </c>
      <c r="AJ20" s="170"/>
      <c r="AK20" s="170"/>
      <c r="AL20" s="166">
        <v>0</v>
      </c>
      <c r="AM20" s="170" t="s">
        <v>43</v>
      </c>
      <c r="AN20" s="165" t="s">
        <v>44</v>
      </c>
      <c r="AO20" s="165"/>
      <c r="AP20" s="166"/>
      <c r="AQ20" s="166"/>
      <c r="AR20" s="166"/>
      <c r="AS20" s="166">
        <f t="shared" si="6"/>
        <v>100027</v>
      </c>
      <c r="AT20" s="166">
        <f t="shared" si="7"/>
        <v>1027</v>
      </c>
      <c r="AU20" s="166">
        <f t="shared" si="8"/>
        <v>27</v>
      </c>
      <c r="AV20" s="166"/>
      <c r="AW20" s="163"/>
      <c r="AX2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100027, 'Б-100027-13',date'2014-02-05',3, 111, 111, 'RUR', 1, 18, date'2015-02-06', date'2015-02-07', 1000271, 1, to_date('2015-01-30 23:59:59','YYYY-MM-DD HH24:MI:SS'), 1100, 198, 0, 116, 0, 'c1', 8,null,100027,1027,27);insert into xxxx_oebs_cash_payment_test (ID, INVOICE_ID, OEBS_PAYMENT, DOC_DATE, COMISS_DATE) values (s_xxxx_oebs_cash_payment_test.NEXTVAL, 100027, 2255, to_date('2015-01-30 23:59:59','YYYY-MM-DD HH24:MI:SS'), date'2015-01-30' );insert into xxxx_client_discount_m  (ID,CLIENT_ID,CLIENT_AVG_DISCOUNT,DT) values (s_xxxx_client_discount_m.NEXTVAL,116, 12, date'2015-01-01');</v>
      </c>
      <c r="AY20" s="163"/>
    </row>
    <row r="21" spans="1:51" x14ac:dyDescent="0.25">
      <c r="A21" s="263">
        <v>3</v>
      </c>
      <c r="B21" s="72">
        <v>0</v>
      </c>
      <c r="C21" s="165" t="str">
        <f t="shared" si="2"/>
        <v>10003</v>
      </c>
      <c r="D21" s="165" t="str">
        <f t="shared" si="3"/>
        <v>10003/13</v>
      </c>
      <c r="E21" s="167" t="s">
        <v>189</v>
      </c>
      <c r="F21" s="167" t="s">
        <v>37</v>
      </c>
      <c r="G21" s="165">
        <v>52</v>
      </c>
      <c r="H21" s="178">
        <v>100028</v>
      </c>
      <c r="I21" s="170" t="str">
        <f t="shared" si="4"/>
        <v>Б-100028-13</v>
      </c>
      <c r="J21" s="169">
        <v>3</v>
      </c>
      <c r="K21" s="165">
        <v>11</v>
      </c>
      <c r="L21" s="165" t="s">
        <v>38</v>
      </c>
      <c r="M21" s="169">
        <v>1</v>
      </c>
      <c r="N21" s="165">
        <v>18</v>
      </c>
      <c r="O21" s="167" t="s">
        <v>299</v>
      </c>
      <c r="P21" s="167" t="s">
        <v>301</v>
      </c>
      <c r="Q21" s="167" t="s">
        <v>302</v>
      </c>
      <c r="R21" s="166" t="str">
        <f t="shared" si="0"/>
        <v>1000281</v>
      </c>
      <c r="S21" s="170">
        <v>1</v>
      </c>
      <c r="T21" s="237" t="s">
        <v>316</v>
      </c>
      <c r="U21" s="165">
        <v>1000</v>
      </c>
      <c r="V21" s="165">
        <f t="shared" si="5"/>
        <v>180</v>
      </c>
      <c r="W21" s="165">
        <v>0</v>
      </c>
      <c r="X21" s="24">
        <v>117</v>
      </c>
      <c r="Y21" s="168" t="s">
        <v>42</v>
      </c>
      <c r="Z21" s="224" t="str">
        <f t="shared" ref="Z21:Z27" si="10">"5: "&amp;(SUM(U21))-(SUM(V21))&amp;" / "&amp;((SUM(U21))-(SUM(V21)))*0.06&amp;" / "&amp;((SUM(U21))-(SUM(V21)))*0.02</f>
        <v>5: 820 / 49.2 / 16.4</v>
      </c>
      <c r="AA21" s="238" t="s">
        <v>197</v>
      </c>
      <c r="AB21" s="224" t="str">
        <f t="shared" ref="AB21:AB27" si="11">"10: "&amp;SUM(AC21:AE21)&amp;" / "&amp;ROUND(SUM(AC21:AE21)/1.18,2)&amp;" / "&amp;ROUND(SUM(AC21:AE21)/1.18*0.08,2)&amp;" / "&amp;ROUND(SUM(AC21:AE21)/1.18*0.02,2)</f>
        <v>10: 2700 / 2288.14 / 183.05 / 45.76</v>
      </c>
      <c r="AC21" s="227">
        <v>1000</v>
      </c>
      <c r="AD21" s="122">
        <v>900</v>
      </c>
      <c r="AE21" s="122">
        <v>800</v>
      </c>
      <c r="AF21" s="237" t="s">
        <v>149</v>
      </c>
      <c r="AG21" s="226" t="s">
        <v>190</v>
      </c>
      <c r="AH21" s="227">
        <v>12</v>
      </c>
      <c r="AI21" s="237" t="s">
        <v>320</v>
      </c>
      <c r="AJ21" s="170"/>
      <c r="AK21" s="170"/>
      <c r="AL21" s="166">
        <v>0</v>
      </c>
      <c r="AM21" s="170" t="s">
        <v>43</v>
      </c>
      <c r="AN21" s="165" t="s">
        <v>44</v>
      </c>
      <c r="AO21" s="165"/>
      <c r="AP21" s="166"/>
      <c r="AQ21" s="166"/>
      <c r="AR21" s="166"/>
      <c r="AS21" s="166">
        <f t="shared" si="6"/>
        <v>100028</v>
      </c>
      <c r="AT21" s="166">
        <f t="shared" si="7"/>
        <v>1028</v>
      </c>
      <c r="AU21" s="166">
        <f t="shared" si="8"/>
        <v>28</v>
      </c>
      <c r="AV21" s="166"/>
      <c r="AW21" s="163"/>
      <c r="AX2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100028, 'Б-100028-13',date'2014-02-05',3, 11, 11, 'RUR', 1, 18, date'2015-02-06', date'2015-02-07', 1000281, 1, to_date('2015-01-02 00:00:00','YYYY-MM-DD HH24:MI:SS'), 1000, 180, 0, 117, 0, 'c1', 8,null,100028,1028,28);insert into xxxx_oebs_cash_payment_test (ID, INVOICE_ID, OEBS_PAYMENT, DOC_DATE, COMISS_DATE) values (s_xxxx_oebs_cash_payment_test.NEXTVAL, 100028, 1000, to_date('2015-01-02 00:00:00','YYYY-MM-DD HH24:MI:SS'), date'2015-01-31' );insert into xxxx_oebs_cash_payment_test (ID, INVOICE_ID, OEBS_PAYMENT, DOC_DATE, COMISS_DATE) values (s_xxxx_oebs_cash_payment_test.NEXTVAL, 100028, 900, to_date('2015-01-02 00:00:00','YYYY-MM-DD HH24:MI:SS'), date'2015-01-31' );insert into xxxx_oebs_cash_payment_test (ID, INVOICE_ID, OEBS_PAYMENT, DOC_DATE, COMISS_DATE) values (s_xxxx_oebs_cash_payment_test.NEXTVAL, 100028, 800, to_date('2015-01-02 00:00:00','YYYY-MM-DD HH24:MI:SS'), date'2015-01-31' );insert into xxxx_client_discount_m  (ID,CLIENT_ID,CLIENT_AVG_DISCOUNT,DT) values (s_xxxx_client_discount_m.NEXTVAL,117, 12, date'2015-01-01');</v>
      </c>
      <c r="AY21" s="163"/>
    </row>
    <row r="22" spans="1:51" x14ac:dyDescent="0.25">
      <c r="A22" s="263">
        <v>3</v>
      </c>
      <c r="B22" s="72">
        <v>0</v>
      </c>
      <c r="C22" s="165" t="str">
        <f t="shared" si="2"/>
        <v>10003</v>
      </c>
      <c r="D22" s="165" t="str">
        <f t="shared" si="3"/>
        <v>10003/13</v>
      </c>
      <c r="E22" s="167" t="s">
        <v>189</v>
      </c>
      <c r="F22" s="167" t="s">
        <v>37</v>
      </c>
      <c r="G22" s="165">
        <v>52</v>
      </c>
      <c r="H22" s="178">
        <v>100029</v>
      </c>
      <c r="I22" s="170" t="str">
        <f t="shared" si="4"/>
        <v>Б-100029-13</v>
      </c>
      <c r="J22" s="169">
        <v>3</v>
      </c>
      <c r="K22" s="236">
        <v>111</v>
      </c>
      <c r="L22" s="165" t="s">
        <v>38</v>
      </c>
      <c r="M22" s="169">
        <v>1</v>
      </c>
      <c r="N22" s="165">
        <v>18</v>
      </c>
      <c r="O22" s="167" t="s">
        <v>299</v>
      </c>
      <c r="P22" s="167" t="s">
        <v>301</v>
      </c>
      <c r="Q22" s="167" t="s">
        <v>302</v>
      </c>
      <c r="R22" s="166" t="str">
        <f t="shared" si="0"/>
        <v>1000291</v>
      </c>
      <c r="S22" s="170">
        <v>1</v>
      </c>
      <c r="T22" s="191" t="s">
        <v>317</v>
      </c>
      <c r="U22" s="165">
        <v>900</v>
      </c>
      <c r="V22" s="165">
        <f t="shared" si="5"/>
        <v>162</v>
      </c>
      <c r="W22" s="165">
        <v>0</v>
      </c>
      <c r="X22" s="24">
        <v>118</v>
      </c>
      <c r="Y22" s="168" t="s">
        <v>42</v>
      </c>
      <c r="Z22" s="224" t="str">
        <f t="shared" si="10"/>
        <v>5: 738 / 44.28 / 14.76</v>
      </c>
      <c r="AA22" s="238" t="s">
        <v>198</v>
      </c>
      <c r="AB22" s="224" t="str">
        <f t="shared" si="11"/>
        <v>10: 1845 / 1563.56 / 125.08 / 31.27</v>
      </c>
      <c r="AC22" s="178">
        <f t="shared" ref="AC22:AC85" si="12">(U22-V22)*2.5</f>
        <v>1845</v>
      </c>
      <c r="AD22" s="170"/>
      <c r="AE22" s="170"/>
      <c r="AF22" s="191" t="s">
        <v>150</v>
      </c>
      <c r="AG22" s="226" t="s">
        <v>190</v>
      </c>
      <c r="AH22" s="227">
        <v>12</v>
      </c>
      <c r="AI22" s="191" t="s">
        <v>319</v>
      </c>
      <c r="AJ22" s="170"/>
      <c r="AK22" s="170"/>
      <c r="AL22" s="166">
        <v>0</v>
      </c>
      <c r="AM22" s="170" t="s">
        <v>43</v>
      </c>
      <c r="AN22" s="165" t="s">
        <v>44</v>
      </c>
      <c r="AO22" s="165"/>
      <c r="AP22" s="166"/>
      <c r="AQ22" s="166"/>
      <c r="AR22" s="166"/>
      <c r="AS22" s="166">
        <f t="shared" si="6"/>
        <v>100029</v>
      </c>
      <c r="AT22" s="166">
        <f t="shared" si="7"/>
        <v>1029</v>
      </c>
      <c r="AU22" s="166">
        <f t="shared" si="8"/>
        <v>29</v>
      </c>
      <c r="AV22" s="166"/>
      <c r="AW22" s="163"/>
      <c r="AX2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100029, 'Б-100029-13',date'2014-02-05',3, 111, 111, 'RUR', 1, 18, date'2015-02-06', date'2015-02-07', 1000291, 1, to_date('2015-02-23 00:00:00','YYYY-MM-DD HH24:MI:SS'), 900, 162, 0, 118, 0, 'c1', 8,null,100029,1029,29);insert into xxxx_oebs_cash_payment_test (ID, INVOICE_ID, OEBS_PAYMENT, DOC_DATE, COMISS_DATE) values (s_xxxx_oebs_cash_payment_test.NEXTVAL, 100029, 1845, to_date('2015-02-23 00:00:00','YYYY-MM-DD HH24:MI:SS'), date'2015-01-30' );insert into xxxx_client_discount_m  (ID,CLIENT_ID,CLIENT_AVG_DISCOUNT,DT) values (s_xxxx_client_discount_m.NEXTVAL,118, 12, date'2015-02-01');</v>
      </c>
      <c r="AY22" s="163"/>
    </row>
    <row r="23" spans="1:51" x14ac:dyDescent="0.25">
      <c r="A23" s="263">
        <v>3</v>
      </c>
      <c r="B23" s="72">
        <v>0</v>
      </c>
      <c r="C23" s="165" t="str">
        <f t="shared" si="2"/>
        <v>10003</v>
      </c>
      <c r="D23" s="165" t="str">
        <f t="shared" si="3"/>
        <v>10003/13</v>
      </c>
      <c r="E23" s="167" t="s">
        <v>189</v>
      </c>
      <c r="F23" s="167" t="s">
        <v>37</v>
      </c>
      <c r="G23" s="165">
        <v>52</v>
      </c>
      <c r="H23" s="178">
        <v>100030</v>
      </c>
      <c r="I23" s="170" t="str">
        <f t="shared" si="4"/>
        <v>Б-100030-13</v>
      </c>
      <c r="J23" s="169">
        <v>3</v>
      </c>
      <c r="K23" s="165">
        <v>11</v>
      </c>
      <c r="L23" s="165" t="s">
        <v>38</v>
      </c>
      <c r="M23" s="169">
        <v>1</v>
      </c>
      <c r="N23" s="165">
        <v>18</v>
      </c>
      <c r="O23" s="167" t="s">
        <v>299</v>
      </c>
      <c r="P23" s="167" t="s">
        <v>301</v>
      </c>
      <c r="Q23" s="167" t="s">
        <v>302</v>
      </c>
      <c r="R23" s="166" t="str">
        <f t="shared" si="0"/>
        <v>1000301</v>
      </c>
      <c r="S23" s="170">
        <v>1</v>
      </c>
      <c r="T23" s="237" t="s">
        <v>311</v>
      </c>
      <c r="U23" s="165">
        <v>900</v>
      </c>
      <c r="V23" s="165">
        <f t="shared" si="5"/>
        <v>162</v>
      </c>
      <c r="W23" s="165">
        <v>0</v>
      </c>
      <c r="X23" s="24">
        <v>119</v>
      </c>
      <c r="Y23" s="168" t="s">
        <v>42</v>
      </c>
      <c r="Z23" s="224" t="str">
        <f t="shared" si="10"/>
        <v>5: 738 / 44.28 / 14.76</v>
      </c>
      <c r="AA23" s="238" t="s">
        <v>198</v>
      </c>
      <c r="AB23" s="224" t="str">
        <f t="shared" si="11"/>
        <v>10: 1845 / 1563.56 / 125.08 / 31.27</v>
      </c>
      <c r="AC23" s="178">
        <f t="shared" si="12"/>
        <v>1845</v>
      </c>
      <c r="AD23" s="170"/>
      <c r="AE23" s="170"/>
      <c r="AF23" s="237" t="s">
        <v>150</v>
      </c>
      <c r="AG23" s="226" t="s">
        <v>190</v>
      </c>
      <c r="AH23" s="227">
        <v>12</v>
      </c>
      <c r="AI23" s="237" t="s">
        <v>319</v>
      </c>
      <c r="AJ23" s="170"/>
      <c r="AK23" s="170"/>
      <c r="AL23" s="166">
        <v>0</v>
      </c>
      <c r="AM23" s="170" t="s">
        <v>43</v>
      </c>
      <c r="AN23" s="165" t="s">
        <v>44</v>
      </c>
      <c r="AO23" s="165"/>
      <c r="AP23" s="166"/>
      <c r="AQ23" s="166"/>
      <c r="AR23" s="166"/>
      <c r="AS23" s="166">
        <f t="shared" si="6"/>
        <v>100030</v>
      </c>
      <c r="AT23" s="166">
        <f t="shared" si="7"/>
        <v>1030</v>
      </c>
      <c r="AU23" s="166">
        <f t="shared" si="8"/>
        <v>30</v>
      </c>
      <c r="AV23" s="166"/>
      <c r="AW23" s="163"/>
      <c r="AX2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100030, 'Б-100030-13',date'2014-02-05',3, 11, 11, 'RUR', 1, 18, date'2015-02-06', date'2015-02-07', 1000301, 1, to_date('2015-01-30 23:59:59','YYYY-MM-DD HH24:MI:SS'), 900, 162, 0, 119, 0, 'c1', 8,null,100030,1030,30);insert into xxxx_oebs_cash_payment_test (ID, INVOICE_ID, OEBS_PAYMENT, DOC_DATE, COMISS_DATE) values (s_xxxx_oebs_cash_payment_test.NEXTVAL, 100030, 1845, to_date('2015-01-30 23:59:59','YYYY-MM-DD HH24:MI:SS'), date'2015-01-30' );insert into xxxx_client_discount_m  (ID,CLIENT_ID,CLIENT_AVG_DISCOUNT,DT) values (s_xxxx_client_discount_m.NEXTVAL,119, 12, date'2015-02-01');</v>
      </c>
      <c r="AY23" s="163"/>
    </row>
    <row r="24" spans="1:51" x14ac:dyDescent="0.25">
      <c r="A24" s="263">
        <v>3</v>
      </c>
      <c r="B24" s="72">
        <v>0</v>
      </c>
      <c r="C24" s="165" t="str">
        <f t="shared" si="2"/>
        <v>10003</v>
      </c>
      <c r="D24" s="165" t="str">
        <f t="shared" si="3"/>
        <v>10003/13</v>
      </c>
      <c r="E24" s="167" t="s">
        <v>189</v>
      </c>
      <c r="F24" s="167" t="s">
        <v>37</v>
      </c>
      <c r="G24" s="165">
        <v>52</v>
      </c>
      <c r="H24" s="178">
        <v>100031</v>
      </c>
      <c r="I24" s="170" t="str">
        <f t="shared" si="4"/>
        <v>Б-100031-13</v>
      </c>
      <c r="J24" s="169">
        <v>3</v>
      </c>
      <c r="K24" s="236">
        <v>111</v>
      </c>
      <c r="L24" s="165" t="s">
        <v>38</v>
      </c>
      <c r="M24" s="169">
        <v>1</v>
      </c>
      <c r="N24" s="165">
        <v>18</v>
      </c>
      <c r="O24" s="167" t="s">
        <v>299</v>
      </c>
      <c r="P24" s="167" t="s">
        <v>301</v>
      </c>
      <c r="Q24" s="167" t="s">
        <v>302</v>
      </c>
      <c r="R24" s="166" t="str">
        <f t="shared" si="0"/>
        <v>1000311</v>
      </c>
      <c r="S24" s="170">
        <v>1</v>
      </c>
      <c r="T24" s="191" t="s">
        <v>307</v>
      </c>
      <c r="U24" s="165">
        <v>1000</v>
      </c>
      <c r="V24" s="165">
        <f t="shared" si="5"/>
        <v>180</v>
      </c>
      <c r="W24" s="165">
        <v>0</v>
      </c>
      <c r="X24" s="24">
        <v>120</v>
      </c>
      <c r="Y24" s="168" t="s">
        <v>42</v>
      </c>
      <c r="Z24" s="224" t="str">
        <f t="shared" si="10"/>
        <v>5: 820 / 49.2 / 16.4</v>
      </c>
      <c r="AA24" s="238" t="s">
        <v>197</v>
      </c>
      <c r="AB24" s="224" t="str">
        <f t="shared" si="11"/>
        <v>10: 2050 / 1737.29 / 138.98 / 34.75</v>
      </c>
      <c r="AC24" s="178">
        <f t="shared" si="12"/>
        <v>2050</v>
      </c>
      <c r="AD24" s="170"/>
      <c r="AE24" s="170"/>
      <c r="AF24" s="191" t="s">
        <v>150</v>
      </c>
      <c r="AG24" s="226" t="s">
        <v>190</v>
      </c>
      <c r="AH24" s="227">
        <v>12</v>
      </c>
      <c r="AI24" s="191" t="s">
        <v>319</v>
      </c>
      <c r="AJ24" s="170"/>
      <c r="AK24" s="170"/>
      <c r="AL24" s="166">
        <v>0</v>
      </c>
      <c r="AM24" s="170" t="s">
        <v>43</v>
      </c>
      <c r="AN24" s="165" t="s">
        <v>44</v>
      </c>
      <c r="AO24" s="165"/>
      <c r="AP24" s="166"/>
      <c r="AQ24" s="166"/>
      <c r="AR24" s="166"/>
      <c r="AS24" s="166">
        <f t="shared" si="6"/>
        <v>100031</v>
      </c>
      <c r="AT24" s="166">
        <f t="shared" si="7"/>
        <v>1031</v>
      </c>
      <c r="AU24" s="166">
        <f t="shared" si="8"/>
        <v>31</v>
      </c>
      <c r="AV24" s="166"/>
      <c r="AW24" s="163"/>
      <c r="AX2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100031, 'Б-100031-13',date'2014-02-05',3, 111, 111, 'RUR', 1, 18, date'2015-02-06', date'2015-02-07', 1000311, 1, to_date('2015-02-02 00:00:00','YYYY-MM-DD HH24:MI:SS'), 1000, 180, 0, 120, 0, 'c1', 8,null,100031,1031,31);insert into xxxx_oebs_cash_payment_test (ID, INVOICE_ID, OEBS_PAYMENT, DOC_DATE, COMISS_DATE) values (s_xxxx_oebs_cash_payment_test.NEXTVAL, 100031, 2050, to_date('2015-02-02 00:00:00','YYYY-MM-DD HH24:MI:SS'), date'2015-01-30' );insert into xxxx_client_discount_m  (ID,CLIENT_ID,CLIENT_AVG_DISCOUNT,DT) values (s_xxxx_client_discount_m.NEXTVAL,120, 12, date'2015-02-01');</v>
      </c>
      <c r="AY24" s="163"/>
    </row>
    <row r="25" spans="1:51" x14ac:dyDescent="0.25">
      <c r="A25" s="263">
        <v>3</v>
      </c>
      <c r="B25" s="72">
        <v>0</v>
      </c>
      <c r="C25" s="165" t="str">
        <f t="shared" si="2"/>
        <v>10003</v>
      </c>
      <c r="D25" s="165" t="str">
        <f t="shared" si="3"/>
        <v>10003/13</v>
      </c>
      <c r="E25" s="167" t="s">
        <v>189</v>
      </c>
      <c r="F25" s="167" t="s">
        <v>37</v>
      </c>
      <c r="G25" s="165">
        <v>52</v>
      </c>
      <c r="H25" s="178">
        <v>100032</v>
      </c>
      <c r="I25" s="170" t="str">
        <f t="shared" si="4"/>
        <v>Б-100032-13</v>
      </c>
      <c r="J25" s="169">
        <v>3</v>
      </c>
      <c r="K25" s="165">
        <v>11</v>
      </c>
      <c r="L25" s="165" t="s">
        <v>38</v>
      </c>
      <c r="M25" s="169">
        <v>1</v>
      </c>
      <c r="N25" s="165">
        <v>18</v>
      </c>
      <c r="O25" s="167" t="s">
        <v>299</v>
      </c>
      <c r="P25" s="167" t="s">
        <v>301</v>
      </c>
      <c r="Q25" s="167" t="s">
        <v>302</v>
      </c>
      <c r="R25" s="166" t="str">
        <f t="shared" si="0"/>
        <v>1000321</v>
      </c>
      <c r="S25" s="170">
        <v>1</v>
      </c>
      <c r="T25" s="237" t="s">
        <v>317</v>
      </c>
      <c r="U25" s="165">
        <v>900</v>
      </c>
      <c r="V25" s="165">
        <f t="shared" si="5"/>
        <v>162</v>
      </c>
      <c r="W25" s="165">
        <v>0</v>
      </c>
      <c r="X25" s="24">
        <v>121</v>
      </c>
      <c r="Y25" s="168" t="s">
        <v>42</v>
      </c>
      <c r="Z25" s="224" t="str">
        <f t="shared" si="10"/>
        <v>5: 738 / 44.28 / 14.76</v>
      </c>
      <c r="AA25" s="238" t="s">
        <v>198</v>
      </c>
      <c r="AB25" s="224" t="str">
        <f t="shared" si="11"/>
        <v>10: 1845 / 1563.56 / 125.08 / 31.27</v>
      </c>
      <c r="AC25" s="178">
        <f t="shared" si="12"/>
        <v>1845</v>
      </c>
      <c r="AD25" s="170"/>
      <c r="AE25" s="170"/>
      <c r="AF25" s="237" t="s">
        <v>150</v>
      </c>
      <c r="AG25" s="226" t="s">
        <v>190</v>
      </c>
      <c r="AH25" s="227">
        <v>12</v>
      </c>
      <c r="AI25" s="237" t="s">
        <v>319</v>
      </c>
      <c r="AJ25" s="170"/>
      <c r="AK25" s="170"/>
      <c r="AL25" s="166">
        <v>0</v>
      </c>
      <c r="AM25" s="170" t="s">
        <v>43</v>
      </c>
      <c r="AN25" s="165" t="s">
        <v>44</v>
      </c>
      <c r="AO25" s="165"/>
      <c r="AP25" s="166"/>
      <c r="AQ25" s="166"/>
      <c r="AR25" s="166"/>
      <c r="AS25" s="166">
        <f t="shared" si="6"/>
        <v>100032</v>
      </c>
      <c r="AT25" s="166">
        <f t="shared" si="7"/>
        <v>1032</v>
      </c>
      <c r="AU25" s="166">
        <f t="shared" si="8"/>
        <v>32</v>
      </c>
      <c r="AV25" s="166"/>
      <c r="AW25" s="163"/>
      <c r="AX2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100032, 'Б-100032-13',date'2014-02-05',3, 11, 11, 'RUR', 1, 18, date'2015-02-06', date'2015-02-07', 1000321, 1, to_date('2015-02-23 00:00:00','YYYY-MM-DD HH24:MI:SS'), 900, 162, 0, 121, 0, 'c1', 8,null,100032,1032,32);insert into xxxx_oebs_cash_payment_test (ID, INVOICE_ID, OEBS_PAYMENT, DOC_DATE, COMISS_DATE) values (s_xxxx_oebs_cash_payment_test.NEXTVAL, 100032, 1845, to_date('2015-02-23 00:00:00','YYYY-MM-DD HH24:MI:SS'), date'2015-01-30' );insert into xxxx_client_discount_m  (ID,CLIENT_ID,CLIENT_AVG_DISCOUNT,DT) values (s_xxxx_client_discount_m.NEXTVAL,121, 12, date'2015-02-01');</v>
      </c>
      <c r="AY25" s="163"/>
    </row>
    <row r="26" spans="1:51" x14ac:dyDescent="0.25">
      <c r="A26" s="263">
        <v>3</v>
      </c>
      <c r="B26" s="72">
        <v>0</v>
      </c>
      <c r="C26" s="165" t="str">
        <f t="shared" si="2"/>
        <v>10003</v>
      </c>
      <c r="D26" s="165" t="str">
        <f t="shared" si="3"/>
        <v>10003/13</v>
      </c>
      <c r="E26" s="167" t="s">
        <v>189</v>
      </c>
      <c r="F26" s="167" t="s">
        <v>37</v>
      </c>
      <c r="G26" s="165">
        <v>52</v>
      </c>
      <c r="H26" s="178">
        <v>100033</v>
      </c>
      <c r="I26" s="170" t="str">
        <f t="shared" si="4"/>
        <v>Б-100033-13</v>
      </c>
      <c r="J26" s="169">
        <v>3</v>
      </c>
      <c r="K26" s="236">
        <v>111</v>
      </c>
      <c r="L26" s="165" t="s">
        <v>38</v>
      </c>
      <c r="M26" s="169">
        <v>1</v>
      </c>
      <c r="N26" s="165">
        <v>18</v>
      </c>
      <c r="O26" s="167" t="s">
        <v>299</v>
      </c>
      <c r="P26" s="167" t="s">
        <v>301</v>
      </c>
      <c r="Q26" s="167" t="s">
        <v>302</v>
      </c>
      <c r="R26" s="166" t="str">
        <f t="shared" si="0"/>
        <v>1000331</v>
      </c>
      <c r="S26" s="170">
        <v>1</v>
      </c>
      <c r="T26" s="191" t="s">
        <v>311</v>
      </c>
      <c r="U26" s="165">
        <v>900</v>
      </c>
      <c r="V26" s="165">
        <f t="shared" si="5"/>
        <v>162</v>
      </c>
      <c r="W26" s="165">
        <v>0</v>
      </c>
      <c r="X26" s="24">
        <v>122</v>
      </c>
      <c r="Y26" s="168" t="s">
        <v>42</v>
      </c>
      <c r="Z26" s="224" t="str">
        <f t="shared" si="10"/>
        <v>5: 738 / 44.28 / 14.76</v>
      </c>
      <c r="AA26" s="238" t="s">
        <v>198</v>
      </c>
      <c r="AB26" s="224" t="str">
        <f t="shared" si="11"/>
        <v>10: 1845 / 1563.56 / 125.08 / 31.27</v>
      </c>
      <c r="AC26" s="178">
        <f t="shared" si="12"/>
        <v>1845</v>
      </c>
      <c r="AD26" s="170"/>
      <c r="AE26" s="170"/>
      <c r="AF26" s="191" t="s">
        <v>150</v>
      </c>
      <c r="AG26" s="226" t="s">
        <v>190</v>
      </c>
      <c r="AH26" s="227">
        <v>12</v>
      </c>
      <c r="AI26" s="191" t="s">
        <v>319</v>
      </c>
      <c r="AJ26" s="170"/>
      <c r="AK26" s="170"/>
      <c r="AL26" s="166">
        <v>0</v>
      </c>
      <c r="AM26" s="170" t="s">
        <v>43</v>
      </c>
      <c r="AN26" s="165" t="s">
        <v>44</v>
      </c>
      <c r="AO26" s="165"/>
      <c r="AP26" s="166"/>
      <c r="AQ26" s="166"/>
      <c r="AR26" s="166"/>
      <c r="AS26" s="166">
        <f t="shared" si="6"/>
        <v>100033</v>
      </c>
      <c r="AT26" s="166">
        <f t="shared" si="7"/>
        <v>1033</v>
      </c>
      <c r="AU26" s="166">
        <f t="shared" si="8"/>
        <v>33</v>
      </c>
      <c r="AV26" s="166"/>
      <c r="AW26" s="163"/>
      <c r="AX2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100033, 'Б-100033-13',date'2014-02-05',3, 111, 111, 'RUR', 1, 18, date'2015-02-06', date'2015-02-07', 1000331, 1, to_date('2015-01-30 23:59:59','YYYY-MM-DD HH24:MI:SS'), 900, 162, 0, 122, 0, 'c1', 8,null,100033,1033,33);insert into xxxx_oebs_cash_payment_test (ID, INVOICE_ID, OEBS_PAYMENT, DOC_DATE, COMISS_DATE) values (s_xxxx_oebs_cash_payment_test.NEXTVAL, 100033, 1845, to_date('2015-01-30 23:59:59','YYYY-MM-DD HH24:MI:SS'), date'2015-01-30' );insert into xxxx_client_discount_m  (ID,CLIENT_ID,CLIENT_AVG_DISCOUNT,DT) values (s_xxxx_client_discount_m.NEXTVAL,122, 12, date'2015-02-01');</v>
      </c>
      <c r="AY26" s="163"/>
    </row>
    <row r="27" spans="1:51" x14ac:dyDescent="0.25">
      <c r="A27" s="263">
        <v>3</v>
      </c>
      <c r="B27" s="72">
        <v>0</v>
      </c>
      <c r="C27" s="165" t="str">
        <f t="shared" si="2"/>
        <v>10003</v>
      </c>
      <c r="D27" s="165" t="str">
        <f t="shared" si="3"/>
        <v>10003/13</v>
      </c>
      <c r="E27" s="167" t="s">
        <v>189</v>
      </c>
      <c r="F27" s="167" t="s">
        <v>37</v>
      </c>
      <c r="G27" s="165">
        <v>52</v>
      </c>
      <c r="H27" s="178">
        <v>100034</v>
      </c>
      <c r="I27" s="170" t="str">
        <f t="shared" si="4"/>
        <v>Б-100034-13</v>
      </c>
      <c r="J27" s="169">
        <v>3</v>
      </c>
      <c r="K27" s="165">
        <v>11</v>
      </c>
      <c r="L27" s="165" t="s">
        <v>38</v>
      </c>
      <c r="M27" s="169">
        <v>1</v>
      </c>
      <c r="N27" s="165">
        <v>18</v>
      </c>
      <c r="O27" s="167" t="s">
        <v>299</v>
      </c>
      <c r="P27" s="167" t="s">
        <v>301</v>
      </c>
      <c r="Q27" s="167" t="s">
        <v>302</v>
      </c>
      <c r="R27" s="166" t="str">
        <f t="shared" si="0"/>
        <v>1000341</v>
      </c>
      <c r="S27" s="170">
        <v>1</v>
      </c>
      <c r="T27" s="237" t="s">
        <v>199</v>
      </c>
      <c r="U27" s="165">
        <v>1000</v>
      </c>
      <c r="V27" s="165">
        <f t="shared" si="5"/>
        <v>180</v>
      </c>
      <c r="W27" s="165">
        <v>0</v>
      </c>
      <c r="X27" s="24">
        <v>123</v>
      </c>
      <c r="Y27" s="168" t="s">
        <v>42</v>
      </c>
      <c r="Z27" s="224" t="str">
        <f t="shared" si="10"/>
        <v>5: 820 / 49.2 / 16.4</v>
      </c>
      <c r="AA27" s="238" t="s">
        <v>197</v>
      </c>
      <c r="AB27" s="224" t="str">
        <f t="shared" si="11"/>
        <v>10: 2050 / 1737.29 / 138.98 / 34.75</v>
      </c>
      <c r="AC27" s="178">
        <f t="shared" si="12"/>
        <v>2050</v>
      </c>
      <c r="AD27" s="170"/>
      <c r="AE27" s="170"/>
      <c r="AF27" s="237" t="s">
        <v>153</v>
      </c>
      <c r="AG27" s="226" t="s">
        <v>190</v>
      </c>
      <c r="AH27" s="227">
        <v>12</v>
      </c>
      <c r="AI27" s="237" t="s">
        <v>200</v>
      </c>
      <c r="AJ27" s="170"/>
      <c r="AK27" s="170"/>
      <c r="AL27" s="166">
        <v>0</v>
      </c>
      <c r="AM27" s="170" t="s">
        <v>43</v>
      </c>
      <c r="AN27" s="165" t="s">
        <v>44</v>
      </c>
      <c r="AO27" s="165"/>
      <c r="AP27" s="166"/>
      <c r="AQ27" s="166"/>
      <c r="AR27" s="166"/>
      <c r="AS27" s="166">
        <f t="shared" si="6"/>
        <v>100034</v>
      </c>
      <c r="AT27" s="166">
        <f t="shared" si="7"/>
        <v>1034</v>
      </c>
      <c r="AU27" s="166">
        <f t="shared" si="8"/>
        <v>34</v>
      </c>
      <c r="AV27" s="166"/>
      <c r="AW27" s="163"/>
      <c r="AX2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100034, 'Б-100034-13',date'2014-02-05',3, 11, 11, 'RUR', 1, 18, date'2015-02-06', date'2015-02-07', 1000341, 1, to_date('2014-01-01 00:00:00','YYYY-MM-DD HH24:MI:SS'), 1000, 180, 0, 123, 0, 'c1', 8,null,100034,1034,34);insert into xxxx_oebs_cash_payment_test (ID, INVOICE_ID, OEBS_PAYMENT, DOC_DATE, COMISS_DATE) values (s_xxxx_oebs_cash_payment_test.NEXTVAL, 100034, 2050, to_date('2014-01-01 00:00:00','YYYY-MM-DD HH24:MI:SS'), date'2014-01-31' );insert into xxxx_client_discount_m  (ID,CLIENT_ID,CLIENT_AVG_DISCOUNT,DT) values (s_xxxx_client_discount_m.NEXTVAL,123, 12, date'2014-01-01');</v>
      </c>
      <c r="AY27" s="163"/>
    </row>
    <row r="28" spans="1:51" x14ac:dyDescent="0.25">
      <c r="A28" s="263">
        <v>3</v>
      </c>
      <c r="B28" s="72">
        <v>0</v>
      </c>
      <c r="C28" s="165" t="str">
        <f t="shared" si="2"/>
        <v>10003</v>
      </c>
      <c r="D28" s="165" t="str">
        <f t="shared" si="3"/>
        <v>10003/13</v>
      </c>
      <c r="E28" s="167" t="s">
        <v>189</v>
      </c>
      <c r="F28" s="167" t="s">
        <v>37</v>
      </c>
      <c r="G28" s="165">
        <v>52</v>
      </c>
      <c r="H28" s="178">
        <v>100035</v>
      </c>
      <c r="I28" s="170" t="str">
        <f t="shared" si="4"/>
        <v>Б-100035-13</v>
      </c>
      <c r="J28" s="169">
        <v>3</v>
      </c>
      <c r="K28" s="165">
        <v>11</v>
      </c>
      <c r="L28" s="165" t="s">
        <v>38</v>
      </c>
      <c r="M28" s="169">
        <v>1</v>
      </c>
      <c r="N28" s="165">
        <v>18</v>
      </c>
      <c r="O28" s="167" t="s">
        <v>299</v>
      </c>
      <c r="P28" s="167" t="s">
        <v>301</v>
      </c>
      <c r="Q28" s="167" t="s">
        <v>302</v>
      </c>
      <c r="R28" s="166" t="str">
        <f t="shared" si="0"/>
        <v>1000351</v>
      </c>
      <c r="S28" s="170">
        <v>1</v>
      </c>
      <c r="T28" s="191" t="s">
        <v>201</v>
      </c>
      <c r="U28" s="165">
        <v>900</v>
      </c>
      <c r="V28" s="165">
        <f t="shared" si="5"/>
        <v>162</v>
      </c>
      <c r="W28" s="165">
        <v>0</v>
      </c>
      <c r="X28" s="24">
        <v>124</v>
      </c>
      <c r="Y28" s="168" t="s">
        <v>42</v>
      </c>
      <c r="Z28" s="225" t="str">
        <f>"5: "&amp;(SUM(U28:U29))-(SUM(V28:V29))&amp;" / "&amp;((SUM(U28:U29))-(SUM(V28:V29)))*0.06&amp;" / "&amp;((SUM(U28:U29))-(SUM(V28:V29)))*0.02</f>
        <v>5: 1476 / 88.56 / 29.52</v>
      </c>
      <c r="AA28" s="235" t="s">
        <v>202</v>
      </c>
      <c r="AB28" s="225" t="str">
        <f>"10: "&amp;SUM(AC28:AC29)&amp;" / "&amp;ROUND(SUM(AC28:AC29)/1.18,2)&amp;" / "&amp;ROUND(SUM(AC28:AC29)/1.18*0.08,2)&amp;" / "&amp;ROUND(SUM(AC28:AC29)/1.18*0.02,2)</f>
        <v>10: 3690 / 3127.12 / 250.17 / 62.54</v>
      </c>
      <c r="AC28" s="178">
        <f t="shared" si="12"/>
        <v>1845</v>
      </c>
      <c r="AD28" s="170"/>
      <c r="AE28" s="170"/>
      <c r="AF28" s="191" t="s">
        <v>203</v>
      </c>
      <c r="AG28" s="226" t="s">
        <v>190</v>
      </c>
      <c r="AH28" s="227">
        <v>12</v>
      </c>
      <c r="AI28" s="191" t="s">
        <v>204</v>
      </c>
      <c r="AJ28" s="170"/>
      <c r="AK28" s="170"/>
      <c r="AL28" s="166">
        <v>0</v>
      </c>
      <c r="AM28" s="170" t="s">
        <v>43</v>
      </c>
      <c r="AN28" s="165" t="s">
        <v>44</v>
      </c>
      <c r="AO28" s="165"/>
      <c r="AP28" s="166"/>
      <c r="AQ28" s="166"/>
      <c r="AR28" s="166"/>
      <c r="AS28" s="166">
        <f t="shared" si="6"/>
        <v>100035</v>
      </c>
      <c r="AT28" s="166">
        <f t="shared" si="7"/>
        <v>1035</v>
      </c>
      <c r="AU28" s="166">
        <f t="shared" si="8"/>
        <v>35</v>
      </c>
      <c r="AV28" s="166"/>
      <c r="AW28" s="163"/>
      <c r="AX2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100035, 'Б-100035-13',date'2014-02-05',3, 11, 11, 'RUR', 1, 18, date'2015-02-06', date'2015-02-07', 1000351, 1, to_date('2014-02-28 00:00:00','YYYY-MM-DD HH24:MI:SS'), 900, 162, 0, 124, 0, 'c1', 8,null,100035,1035,35);insert into xxxx_oebs_cash_payment_test (ID, INVOICE_ID, OEBS_PAYMENT, DOC_DATE, COMISS_DATE) values (s_xxxx_oebs_cash_payment_test.NEXTVAL, 100035, 1845, to_date('2014-02-28 00:00:00','YYYY-MM-DD HH24:MI:SS'), date'2014-02-28' );insert into xxxx_client_discount_m  (ID,CLIENT_ID,CLIENT_AVG_DISCOUNT,DT) values (s_xxxx_client_discount_m.NEXTVAL,124, 12, date'2014-02-01');</v>
      </c>
      <c r="AY28" s="163"/>
    </row>
    <row r="29" spans="1:51" x14ac:dyDescent="0.25">
      <c r="A29" s="262">
        <v>3</v>
      </c>
      <c r="B29" s="72">
        <v>0</v>
      </c>
      <c r="C29" s="171" t="str">
        <f t="shared" si="2"/>
        <v>10003</v>
      </c>
      <c r="D29" s="171" t="str">
        <f t="shared" si="3"/>
        <v>10003/13</v>
      </c>
      <c r="E29" s="172" t="s">
        <v>189</v>
      </c>
      <c r="F29" s="172" t="s">
        <v>37</v>
      </c>
      <c r="G29" s="165">
        <v>52</v>
      </c>
      <c r="H29" s="178">
        <v>100036</v>
      </c>
      <c r="I29" s="171" t="str">
        <f t="shared" si="4"/>
        <v>Б-100036-13</v>
      </c>
      <c r="J29" s="169">
        <v>3</v>
      </c>
      <c r="K29" s="236">
        <v>111</v>
      </c>
      <c r="L29" s="171" t="s">
        <v>38</v>
      </c>
      <c r="M29" s="175">
        <v>1</v>
      </c>
      <c r="N29" s="171">
        <v>18</v>
      </c>
      <c r="O29" s="172" t="s">
        <v>299</v>
      </c>
      <c r="P29" s="172" t="s">
        <v>301</v>
      </c>
      <c r="Q29" s="172" t="s">
        <v>302</v>
      </c>
      <c r="R29" s="173" t="str">
        <f t="shared" si="0"/>
        <v>1000361</v>
      </c>
      <c r="S29" s="171">
        <v>1</v>
      </c>
      <c r="T29" s="177" t="s">
        <v>205</v>
      </c>
      <c r="U29" s="171">
        <v>900</v>
      </c>
      <c r="V29" s="171">
        <f t="shared" si="5"/>
        <v>162</v>
      </c>
      <c r="W29" s="171">
        <v>0</v>
      </c>
      <c r="X29" s="24">
        <v>125</v>
      </c>
      <c r="Y29" s="174" t="s">
        <v>42</v>
      </c>
      <c r="Z29" s="232"/>
      <c r="AA29" s="232"/>
      <c r="AB29" s="232"/>
      <c r="AC29" s="180">
        <f t="shared" si="12"/>
        <v>1845</v>
      </c>
      <c r="AD29" s="171"/>
      <c r="AE29" s="171"/>
      <c r="AF29" s="177" t="s">
        <v>203</v>
      </c>
      <c r="AG29" s="233" t="s">
        <v>190</v>
      </c>
      <c r="AH29" s="205">
        <v>12</v>
      </c>
      <c r="AI29" s="177" t="s">
        <v>204</v>
      </c>
      <c r="AJ29" s="171"/>
      <c r="AK29" s="171"/>
      <c r="AL29" s="173">
        <v>0</v>
      </c>
      <c r="AM29" s="170" t="s">
        <v>43</v>
      </c>
      <c r="AN29" s="171" t="s">
        <v>44</v>
      </c>
      <c r="AO29" s="171"/>
      <c r="AP29" s="173"/>
      <c r="AQ29" s="173"/>
      <c r="AR29" s="173"/>
      <c r="AS29" s="166">
        <f t="shared" si="6"/>
        <v>100036</v>
      </c>
      <c r="AT29" s="166">
        <f t="shared" si="7"/>
        <v>1036</v>
      </c>
      <c r="AU29" s="166">
        <f t="shared" si="8"/>
        <v>36</v>
      </c>
      <c r="AV29" s="173"/>
      <c r="AW29" s="179"/>
      <c r="AX2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date'2015-03-01', 52, 100036, 'Б-100036-13',date'2014-02-05',3, 111, 111, 'RUR', 1, 18, date'2015-02-06', date'2015-02-07', 1000361, 1, to_date('2014-02-28 23:59:59','YYYY-MM-DD HH24:MI:SS'), 900, 162, 0, 125, 0, 'c1', 8,null,100036,1036,36);insert into xxxx_oebs_cash_payment_test (ID, INVOICE_ID, OEBS_PAYMENT, DOC_DATE, COMISS_DATE) values (s_xxxx_oebs_cash_payment_test.NEXTVAL, 100036, 1845, to_date('2014-02-28 23:59:59','YYYY-MM-DD HH24:MI:SS'), date'2014-02-28' );insert into xxxx_client_discount_m  (ID,CLIENT_ID,CLIENT_AVG_DISCOUNT,DT) values (s_xxxx_client_discount_m.NEXTVAL,125, 12, date'2014-02-01');</v>
      </c>
      <c r="AY29" s="179"/>
    </row>
    <row r="30" spans="1:51" x14ac:dyDescent="0.25">
      <c r="A30" s="263">
        <v>4</v>
      </c>
      <c r="B30" s="72">
        <v>0</v>
      </c>
      <c r="C30" s="165" t="str">
        <f t="shared" si="2"/>
        <v>10004</v>
      </c>
      <c r="D30" s="165" t="str">
        <f t="shared" si="3"/>
        <v>10004/13</v>
      </c>
      <c r="E30" s="167" t="s">
        <v>189</v>
      </c>
      <c r="F30" s="167" t="s">
        <v>37</v>
      </c>
      <c r="G30" s="165">
        <v>52</v>
      </c>
      <c r="H30" s="178">
        <v>100037</v>
      </c>
      <c r="I30" s="170" t="str">
        <f t="shared" si="4"/>
        <v>Б-100037-13</v>
      </c>
      <c r="J30" s="169">
        <v>3</v>
      </c>
      <c r="K30" s="165">
        <v>11</v>
      </c>
      <c r="L30" s="165" t="s">
        <v>38</v>
      </c>
      <c r="M30" s="169">
        <v>1</v>
      </c>
      <c r="N30" s="165">
        <v>18</v>
      </c>
      <c r="O30" s="167" t="s">
        <v>299</v>
      </c>
      <c r="P30" s="167" t="s">
        <v>301</v>
      </c>
      <c r="Q30" s="167" t="s">
        <v>302</v>
      </c>
      <c r="R30" s="166" t="str">
        <f t="shared" si="0"/>
        <v>1000371</v>
      </c>
      <c r="S30" s="170">
        <v>1</v>
      </c>
      <c r="T30" s="167" t="s">
        <v>308</v>
      </c>
      <c r="U30" s="165">
        <v>1000</v>
      </c>
      <c r="V30" s="165">
        <f t="shared" si="5"/>
        <v>180</v>
      </c>
      <c r="W30" s="165">
        <v>0</v>
      </c>
      <c r="X30" s="24">
        <v>126</v>
      </c>
      <c r="Y30" s="168" t="s">
        <v>42</v>
      </c>
      <c r="Z30" s="225" t="str">
        <f>"5: "&amp;(SUM(U30:U34))-(SUM(V30:V34))&amp;" / "&amp;((SUM(U30:U34))-(SUM(V30:V34)))*0.06&amp;" / "&amp;((SUM(U30:U34))-(SUM(V30:V34)))*0.02</f>
        <v>5: 3362 / 201.72 / 67.24</v>
      </c>
      <c r="AA30" s="235" t="s">
        <v>206</v>
      </c>
      <c r="AB30" s="225" t="str">
        <f>"10: "&amp;SUM(AC30:AC34)&amp;" / "&amp;ROUND(SUM(AC30:AC34)/1.18,2)&amp;" / "&amp;ROUND(SUM(AC30:AC34)/1.18*0.08,2)&amp;" / "&amp;ROUND(SUM(AC30:AC34)/1.18*0.02,2)</f>
        <v>10: 8405 / 7122.88 / 569.83 / 142.46</v>
      </c>
      <c r="AC30" s="178">
        <f t="shared" si="12"/>
        <v>2050</v>
      </c>
      <c r="AD30" s="170"/>
      <c r="AE30" s="170"/>
      <c r="AF30" s="167" t="s">
        <v>149</v>
      </c>
      <c r="AG30" s="226" t="s">
        <v>190</v>
      </c>
      <c r="AH30" s="227">
        <v>12</v>
      </c>
      <c r="AI30" s="167" t="s">
        <v>319</v>
      </c>
      <c r="AJ30" s="170"/>
      <c r="AK30" s="170"/>
      <c r="AL30" s="166">
        <v>0</v>
      </c>
      <c r="AM30" s="170" t="s">
        <v>43</v>
      </c>
      <c r="AN30" s="165" t="s">
        <v>44</v>
      </c>
      <c r="AO30" s="165"/>
      <c r="AP30" s="166"/>
      <c r="AQ30" s="166"/>
      <c r="AR30" s="166"/>
      <c r="AS30" s="166">
        <f t="shared" si="6"/>
        <v>100037</v>
      </c>
      <c r="AT30" s="166">
        <f t="shared" si="7"/>
        <v>1037</v>
      </c>
      <c r="AU30" s="166">
        <f t="shared" si="8"/>
        <v>37</v>
      </c>
      <c r="AV30" s="166" t="s">
        <v>193</v>
      </c>
      <c r="AW30" s="163"/>
      <c r="AX3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100037, 'Б-100037-13',date'2014-02-05',3, 11, 11, 'RUR', 1, 18, date'2015-02-06', date'2015-02-07', 1000371, 1, to_date('2015-02-01 00:00:00','YYYY-MM-DD HH24:MI:SS'), 1000, 180, 0, 126, 0, 'c1', 8,null,100037,1037,37);insert into xxxx_oebs_cash_payment_test (ID, INVOICE_ID, OEBS_PAYMENT, DOC_DATE, COMISS_DATE) values (s_xxxx_oebs_cash_payment_test.NEXTVAL, 100037, 2050, to_date('2015-02-01 00:00:00','YYYY-MM-DD HH24:MI:SS'), date'2015-01-31' );insert into xxxx_client_discount_m  (ID,CLIENT_ID,CLIENT_AVG_DISCOUNT,DT) values (s_xxxx_client_discount_m.NEXTVAL,126, 12, date'2015-02-01');</v>
      </c>
      <c r="AY30" s="163"/>
    </row>
    <row r="31" spans="1:51" x14ac:dyDescent="0.25">
      <c r="A31" s="263">
        <v>4</v>
      </c>
      <c r="B31" s="72">
        <v>0</v>
      </c>
      <c r="C31" s="165" t="str">
        <f t="shared" si="2"/>
        <v>10004</v>
      </c>
      <c r="D31" s="165" t="str">
        <f t="shared" si="3"/>
        <v>10004/13</v>
      </c>
      <c r="E31" s="167" t="s">
        <v>189</v>
      </c>
      <c r="F31" s="167" t="s">
        <v>37</v>
      </c>
      <c r="G31" s="165">
        <v>52</v>
      </c>
      <c r="H31" s="178">
        <v>100038</v>
      </c>
      <c r="I31" s="170" t="str">
        <f t="shared" si="4"/>
        <v>Б-100038-13</v>
      </c>
      <c r="J31" s="169">
        <v>3</v>
      </c>
      <c r="K31" s="236">
        <v>111</v>
      </c>
      <c r="L31" s="165" t="s">
        <v>38</v>
      </c>
      <c r="M31" s="169">
        <v>1</v>
      </c>
      <c r="N31" s="165">
        <v>18</v>
      </c>
      <c r="O31" s="167" t="s">
        <v>299</v>
      </c>
      <c r="P31" s="167" t="s">
        <v>301</v>
      </c>
      <c r="Q31" s="167" t="s">
        <v>302</v>
      </c>
      <c r="R31" s="166" t="str">
        <f t="shared" si="0"/>
        <v>1000381</v>
      </c>
      <c r="S31" s="170">
        <v>1</v>
      </c>
      <c r="T31" s="167" t="s">
        <v>307</v>
      </c>
      <c r="U31" s="165">
        <v>900</v>
      </c>
      <c r="V31" s="165">
        <f t="shared" si="5"/>
        <v>162</v>
      </c>
      <c r="W31" s="165">
        <v>0</v>
      </c>
      <c r="X31" s="24">
        <v>127</v>
      </c>
      <c r="Y31" s="168" t="s">
        <v>42</v>
      </c>
      <c r="Z31" s="224"/>
      <c r="AA31" s="228"/>
      <c r="AB31" s="229"/>
      <c r="AC31" s="178">
        <f t="shared" si="12"/>
        <v>1845</v>
      </c>
      <c r="AD31" s="170"/>
      <c r="AE31" s="170"/>
      <c r="AF31" s="167" t="s">
        <v>149</v>
      </c>
      <c r="AG31" s="226" t="s">
        <v>190</v>
      </c>
      <c r="AH31" s="227">
        <v>12</v>
      </c>
      <c r="AI31" s="167" t="s">
        <v>319</v>
      </c>
      <c r="AJ31" s="170"/>
      <c r="AK31" s="170"/>
      <c r="AL31" s="166">
        <v>0</v>
      </c>
      <c r="AM31" s="170" t="s">
        <v>43</v>
      </c>
      <c r="AN31" s="165" t="s">
        <v>44</v>
      </c>
      <c r="AO31" s="165"/>
      <c r="AP31" s="166"/>
      <c r="AQ31" s="166"/>
      <c r="AR31" s="166"/>
      <c r="AS31" s="166">
        <f t="shared" si="6"/>
        <v>100038</v>
      </c>
      <c r="AT31" s="166">
        <f t="shared" si="7"/>
        <v>1038</v>
      </c>
      <c r="AU31" s="166">
        <f t="shared" si="8"/>
        <v>38</v>
      </c>
      <c r="AV31" s="166"/>
      <c r="AW31" s="163"/>
      <c r="AX3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100038, 'Б-100038-13',date'2014-02-05',3, 111, 111, 'RUR', 1, 18, date'2015-02-06', date'2015-02-07', 1000381, 1, to_date('2015-02-02 00:00:00','YYYY-MM-DD HH24:MI:SS'), 900, 162, 0, 127, 0, 'c1', 8,null,100038,1038,38);insert into xxxx_oebs_cash_payment_test (ID, INVOICE_ID, OEBS_PAYMENT, DOC_DATE, COMISS_DATE) values (s_xxxx_oebs_cash_payment_test.NEXTVAL, 100038, 1845, to_date('2015-02-02 00:00:00','YYYY-MM-DD HH24:MI:SS'), date'2015-01-31' );insert into xxxx_client_discount_m  (ID,CLIENT_ID,CLIENT_AVG_DISCOUNT,DT) values (s_xxxx_client_discount_m.NEXTVAL,127, 12, date'2015-02-01');</v>
      </c>
      <c r="AY31" s="163"/>
    </row>
    <row r="32" spans="1:51" x14ac:dyDescent="0.25">
      <c r="A32" s="263">
        <v>4</v>
      </c>
      <c r="B32" s="72">
        <v>0</v>
      </c>
      <c r="C32" s="165" t="str">
        <f t="shared" si="2"/>
        <v>10004</v>
      </c>
      <c r="D32" s="165" t="str">
        <f t="shared" si="3"/>
        <v>10004/13</v>
      </c>
      <c r="E32" s="167" t="s">
        <v>189</v>
      </c>
      <c r="F32" s="167" t="s">
        <v>37</v>
      </c>
      <c r="G32" s="165">
        <v>52</v>
      </c>
      <c r="H32" s="178">
        <v>100039</v>
      </c>
      <c r="I32" s="170" t="str">
        <f t="shared" si="4"/>
        <v>Б-100039-13</v>
      </c>
      <c r="J32" s="169">
        <v>3</v>
      </c>
      <c r="K32" s="165">
        <v>11</v>
      </c>
      <c r="L32" s="165" t="s">
        <v>38</v>
      </c>
      <c r="M32" s="169">
        <v>1</v>
      </c>
      <c r="N32" s="165">
        <v>18</v>
      </c>
      <c r="O32" s="167" t="s">
        <v>299</v>
      </c>
      <c r="P32" s="167" t="s">
        <v>301</v>
      </c>
      <c r="Q32" s="167" t="s">
        <v>302</v>
      </c>
      <c r="R32" s="166" t="str">
        <f t="shared" si="0"/>
        <v>1000391</v>
      </c>
      <c r="S32" s="170">
        <v>1</v>
      </c>
      <c r="T32" s="167" t="s">
        <v>307</v>
      </c>
      <c r="U32" s="165">
        <v>800</v>
      </c>
      <c r="V32" s="165">
        <f t="shared" si="5"/>
        <v>144</v>
      </c>
      <c r="W32" s="165">
        <v>0</v>
      </c>
      <c r="X32" s="24">
        <v>128</v>
      </c>
      <c r="Y32" s="168" t="s">
        <v>42</v>
      </c>
      <c r="Z32" s="224"/>
      <c r="AA32" s="228"/>
      <c r="AB32" s="224"/>
      <c r="AC32" s="178">
        <f t="shared" si="12"/>
        <v>1640</v>
      </c>
      <c r="AD32" s="170"/>
      <c r="AE32" s="170"/>
      <c r="AF32" s="167" t="s">
        <v>149</v>
      </c>
      <c r="AG32" s="226" t="s">
        <v>190</v>
      </c>
      <c r="AH32" s="227">
        <v>12</v>
      </c>
      <c r="AI32" s="167" t="s">
        <v>319</v>
      </c>
      <c r="AJ32" s="170"/>
      <c r="AK32" s="170"/>
      <c r="AL32" s="166">
        <v>0</v>
      </c>
      <c r="AM32" s="170" t="s">
        <v>43</v>
      </c>
      <c r="AN32" s="165" t="s">
        <v>44</v>
      </c>
      <c r="AO32" s="165"/>
      <c r="AP32" s="166"/>
      <c r="AQ32" s="166"/>
      <c r="AR32" s="166"/>
      <c r="AS32" s="166">
        <f t="shared" si="6"/>
        <v>100039</v>
      </c>
      <c r="AT32" s="166">
        <f t="shared" si="7"/>
        <v>1039</v>
      </c>
      <c r="AU32" s="166">
        <f t="shared" si="8"/>
        <v>39</v>
      </c>
      <c r="AV32" s="166"/>
      <c r="AW32" s="163"/>
      <c r="AX3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100039, 'Б-100039-13',date'2014-02-05',3, 11, 11, 'RUR', 1, 18, date'2015-02-06', date'2015-02-07', 1000391, 1, to_date('2015-02-02 00:00:00','YYYY-MM-DD HH24:MI:SS'), 800, 144, 0, 128, 0, 'c1', 8,null,100039,1039,39);insert into xxxx_oebs_cash_payment_test (ID, INVOICE_ID, OEBS_PAYMENT, DOC_DATE, COMISS_DATE) values (s_xxxx_oebs_cash_payment_test.NEXTVAL, 100039, 1640, to_date('2015-02-02 00:00:00','YYYY-MM-DD HH24:MI:SS'), date'2015-01-31' );insert into xxxx_client_discount_m  (ID,CLIENT_ID,CLIENT_AVG_DISCOUNT,DT) values (s_xxxx_client_discount_m.NEXTVAL,128, 12, date'2015-02-01');</v>
      </c>
      <c r="AY32" s="163"/>
    </row>
    <row r="33" spans="1:51" x14ac:dyDescent="0.25">
      <c r="A33" s="263">
        <v>4</v>
      </c>
      <c r="B33" s="72">
        <v>0</v>
      </c>
      <c r="C33" s="165" t="str">
        <f t="shared" si="2"/>
        <v>10004</v>
      </c>
      <c r="D33" s="165" t="str">
        <f t="shared" si="3"/>
        <v>10004/13</v>
      </c>
      <c r="E33" s="167" t="s">
        <v>189</v>
      </c>
      <c r="F33" s="167" t="s">
        <v>37</v>
      </c>
      <c r="G33" s="165">
        <v>52</v>
      </c>
      <c r="H33" s="178">
        <v>100040</v>
      </c>
      <c r="I33" s="170" t="str">
        <f t="shared" si="4"/>
        <v>Б-100040-13</v>
      </c>
      <c r="J33" s="169">
        <v>3</v>
      </c>
      <c r="K33" s="236">
        <v>111</v>
      </c>
      <c r="L33" s="165" t="s">
        <v>38</v>
      </c>
      <c r="M33" s="169">
        <v>1</v>
      </c>
      <c r="N33" s="165">
        <v>18</v>
      </c>
      <c r="O33" s="167" t="s">
        <v>299</v>
      </c>
      <c r="P33" s="167" t="s">
        <v>301</v>
      </c>
      <c r="Q33" s="167" t="s">
        <v>302</v>
      </c>
      <c r="R33" s="166" t="str">
        <f t="shared" si="0"/>
        <v>1000401</v>
      </c>
      <c r="S33" s="170">
        <v>1</v>
      </c>
      <c r="T33" s="167" t="s">
        <v>307</v>
      </c>
      <c r="U33" s="165">
        <v>700</v>
      </c>
      <c r="V33" s="165">
        <f t="shared" si="5"/>
        <v>126</v>
      </c>
      <c r="W33" s="165">
        <v>0</v>
      </c>
      <c r="X33" s="24">
        <v>129</v>
      </c>
      <c r="Y33" s="168" t="s">
        <v>42</v>
      </c>
      <c r="Z33" s="224"/>
      <c r="AA33" s="228"/>
      <c r="AB33" s="224"/>
      <c r="AC33" s="178">
        <f t="shared" si="12"/>
        <v>1435</v>
      </c>
      <c r="AD33" s="170"/>
      <c r="AE33" s="170"/>
      <c r="AF33" s="167" t="s">
        <v>149</v>
      </c>
      <c r="AG33" s="226" t="s">
        <v>190</v>
      </c>
      <c r="AH33" s="227">
        <v>12</v>
      </c>
      <c r="AI33" s="167" t="s">
        <v>319</v>
      </c>
      <c r="AJ33" s="170"/>
      <c r="AK33" s="170"/>
      <c r="AL33" s="166">
        <v>0</v>
      </c>
      <c r="AM33" s="170" t="s">
        <v>43</v>
      </c>
      <c r="AN33" s="165" t="s">
        <v>44</v>
      </c>
      <c r="AO33" s="165"/>
      <c r="AP33" s="166"/>
      <c r="AQ33" s="166"/>
      <c r="AR33" s="166"/>
      <c r="AS33" s="166">
        <f t="shared" si="6"/>
        <v>100040</v>
      </c>
      <c r="AT33" s="166">
        <f t="shared" si="7"/>
        <v>1040</v>
      </c>
      <c r="AU33" s="166">
        <f t="shared" si="8"/>
        <v>40</v>
      </c>
      <c r="AV33" s="166"/>
      <c r="AW33" s="163"/>
      <c r="AX3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100040, 'Б-100040-13',date'2014-02-05',3, 111, 111, 'RUR', 1, 18, date'2015-02-06', date'2015-02-07', 1000401, 1, to_date('2015-02-02 00:00:00','YYYY-MM-DD HH24:MI:SS'), 700, 126, 0, 129, 0, 'c1', 8,null,100040,1040,40);insert into xxxx_oebs_cash_payment_test (ID, INVOICE_ID, OEBS_PAYMENT, DOC_DATE, COMISS_DATE) values (s_xxxx_oebs_cash_payment_test.NEXTVAL, 100040, 1435, to_date('2015-02-02 00:00:00','YYYY-MM-DD HH24:MI:SS'), date'2015-01-31' );insert into xxxx_client_discount_m  (ID,CLIENT_ID,CLIENT_AVG_DISCOUNT,DT) values (s_xxxx_client_discount_m.NEXTVAL,129, 12, date'2015-02-01');</v>
      </c>
      <c r="AY33" s="163"/>
    </row>
    <row r="34" spans="1:51" x14ac:dyDescent="0.25">
      <c r="A34" s="263">
        <v>4</v>
      </c>
      <c r="B34" s="72">
        <v>0</v>
      </c>
      <c r="C34" s="165" t="str">
        <f t="shared" si="2"/>
        <v>10004</v>
      </c>
      <c r="D34" s="165" t="str">
        <f t="shared" si="3"/>
        <v>10004/13</v>
      </c>
      <c r="E34" s="167" t="s">
        <v>189</v>
      </c>
      <c r="F34" s="167" t="s">
        <v>37</v>
      </c>
      <c r="G34" s="165">
        <v>52</v>
      </c>
      <c r="H34" s="178">
        <v>100041</v>
      </c>
      <c r="I34" s="170" t="str">
        <f t="shared" si="4"/>
        <v>Б-100041-13</v>
      </c>
      <c r="J34" s="169">
        <v>3</v>
      </c>
      <c r="K34" s="165">
        <v>11</v>
      </c>
      <c r="L34" s="165" t="s">
        <v>38</v>
      </c>
      <c r="M34" s="169">
        <v>1</v>
      </c>
      <c r="N34" s="165">
        <v>18</v>
      </c>
      <c r="O34" s="167" t="s">
        <v>299</v>
      </c>
      <c r="P34" s="167" t="s">
        <v>301</v>
      </c>
      <c r="Q34" s="167" t="s">
        <v>302</v>
      </c>
      <c r="R34" s="166" t="str">
        <f t="shared" si="0"/>
        <v>1000411</v>
      </c>
      <c r="S34" s="170">
        <v>1</v>
      </c>
      <c r="T34" s="167" t="s">
        <v>310</v>
      </c>
      <c r="U34" s="165">
        <v>700</v>
      </c>
      <c r="V34" s="165">
        <f t="shared" si="5"/>
        <v>126</v>
      </c>
      <c r="W34" s="165">
        <v>0</v>
      </c>
      <c r="X34" s="24">
        <v>130</v>
      </c>
      <c r="Y34" s="168" t="s">
        <v>42</v>
      </c>
      <c r="Z34" s="224"/>
      <c r="AA34" s="228"/>
      <c r="AB34" s="224"/>
      <c r="AC34" s="178">
        <f t="shared" si="12"/>
        <v>1435</v>
      </c>
      <c r="AD34" s="170"/>
      <c r="AE34" s="170"/>
      <c r="AF34" s="167" t="s">
        <v>149</v>
      </c>
      <c r="AG34" s="226" t="s">
        <v>190</v>
      </c>
      <c r="AH34" s="227">
        <v>12</v>
      </c>
      <c r="AI34" s="167" t="s">
        <v>319</v>
      </c>
      <c r="AJ34" s="170"/>
      <c r="AK34" s="170"/>
      <c r="AL34" s="166">
        <v>0</v>
      </c>
      <c r="AM34" s="170" t="s">
        <v>43</v>
      </c>
      <c r="AN34" s="165" t="s">
        <v>44</v>
      </c>
      <c r="AO34" s="165"/>
      <c r="AP34" s="166"/>
      <c r="AQ34" s="166"/>
      <c r="AR34" s="166"/>
      <c r="AS34" s="166">
        <f t="shared" si="6"/>
        <v>100041</v>
      </c>
      <c r="AT34" s="166">
        <f t="shared" si="7"/>
        <v>1041</v>
      </c>
      <c r="AU34" s="166">
        <f t="shared" si="8"/>
        <v>41</v>
      </c>
      <c r="AV34" s="166"/>
      <c r="AW34" s="163"/>
      <c r="AX3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100041, 'Б-100041-13',date'2014-02-05',3, 11, 11, 'RUR', 1, 18, date'2015-02-06', date'2015-02-07', 1000411, 1, to_date('2015-01-31 23:59:59','YYYY-MM-DD HH24:MI:SS'), 700, 126, 0, 130, 0, 'c1', 8,null,100041,1041,41);insert into xxxx_oebs_cash_payment_test (ID, INVOICE_ID, OEBS_PAYMENT, DOC_DATE, COMISS_DATE) values (s_xxxx_oebs_cash_payment_test.NEXTVAL, 100041, 1435, to_date('2015-01-31 23:59:59','YYYY-MM-DD HH24:MI:SS'), date'2015-01-31' );insert into xxxx_client_discount_m  (ID,CLIENT_ID,CLIENT_AVG_DISCOUNT,DT) values (s_xxxx_client_discount_m.NEXTVAL,130, 12, date'2015-02-01');</v>
      </c>
      <c r="AY34" s="163"/>
    </row>
    <row r="35" spans="1:51" x14ac:dyDescent="0.25">
      <c r="A35" s="263">
        <v>4</v>
      </c>
      <c r="B35" s="72">
        <v>0</v>
      </c>
      <c r="C35" s="165" t="str">
        <f t="shared" si="2"/>
        <v>10004</v>
      </c>
      <c r="D35" s="165" t="str">
        <f t="shared" si="3"/>
        <v>10004/13</v>
      </c>
      <c r="E35" s="167" t="s">
        <v>189</v>
      </c>
      <c r="F35" s="167" t="s">
        <v>37</v>
      </c>
      <c r="G35" s="165">
        <v>52</v>
      </c>
      <c r="H35" s="227">
        <v>100037</v>
      </c>
      <c r="I35" s="170" t="str">
        <f t="shared" si="4"/>
        <v>Б-100037-13</v>
      </c>
      <c r="J35" s="169">
        <v>3</v>
      </c>
      <c r="K35" s="165">
        <v>11</v>
      </c>
      <c r="L35" s="165" t="s">
        <v>38</v>
      </c>
      <c r="M35" s="169">
        <v>1</v>
      </c>
      <c r="N35" s="165">
        <v>18</v>
      </c>
      <c r="O35" s="167" t="s">
        <v>299</v>
      </c>
      <c r="P35" s="167" t="s">
        <v>301</v>
      </c>
      <c r="Q35" s="167" t="s">
        <v>302</v>
      </c>
      <c r="R35" s="227" t="str">
        <f>H35&amp;"2"</f>
        <v>1000372</v>
      </c>
      <c r="S35" s="170">
        <v>1</v>
      </c>
      <c r="T35" s="191" t="s">
        <v>144</v>
      </c>
      <c r="U35" s="165">
        <v>1100</v>
      </c>
      <c r="V35" s="165">
        <f t="shared" si="5"/>
        <v>198</v>
      </c>
      <c r="W35" s="165">
        <v>0</v>
      </c>
      <c r="X35" s="234">
        <v>126</v>
      </c>
      <c r="Y35" s="168" t="s">
        <v>42</v>
      </c>
      <c r="Z35" s="225" t="str">
        <f>"5: "&amp;(SUM(U35:U36))-(SUM(V35:V36))&amp;" / "&amp;((SUM(U35:U36))-(SUM(V35:V36)))*0.06&amp;" / "&amp;((SUM(U35:U36))-(SUM(V35:V36)))*0.02</f>
        <v>5: 1722 / 103.32 / 34.44</v>
      </c>
      <c r="AA35" s="235" t="s">
        <v>207</v>
      </c>
      <c r="AB35" s="225" t="str">
        <f>"10: "&amp;SUM(AC35:AC36)&amp;" / "&amp;ROUND(SUM(AC35:AC36)/1.18,2)&amp;" / "&amp;ROUND(SUM(AC35:AC36)/1.18*0.08,2)&amp;" / "&amp;ROUND(SUM(AC35:AC36)/1.18*0.02,2)</f>
        <v>10: 4305 / 3648.31 / 291.86 / 72.97</v>
      </c>
      <c r="AC35" s="178">
        <f t="shared" si="12"/>
        <v>2255</v>
      </c>
      <c r="AD35" s="170"/>
      <c r="AE35" s="170"/>
      <c r="AF35" s="191" t="s">
        <v>150</v>
      </c>
      <c r="AG35" s="226" t="s">
        <v>190</v>
      </c>
      <c r="AH35" s="227">
        <v>12</v>
      </c>
      <c r="AI35" s="191" t="s">
        <v>320</v>
      </c>
      <c r="AJ35" s="170"/>
      <c r="AK35" s="170"/>
      <c r="AL35" s="166">
        <v>0</v>
      </c>
      <c r="AM35" s="170" t="s">
        <v>43</v>
      </c>
      <c r="AN35" s="165" t="s">
        <v>44</v>
      </c>
      <c r="AO35" s="165"/>
      <c r="AP35" s="166"/>
      <c r="AQ35" s="166"/>
      <c r="AR35" s="166"/>
      <c r="AS35" s="166">
        <f t="shared" si="6"/>
        <v>100037</v>
      </c>
      <c r="AT35" s="166">
        <f t="shared" si="7"/>
        <v>1037</v>
      </c>
      <c r="AU35" s="166">
        <f t="shared" si="8"/>
        <v>37</v>
      </c>
      <c r="AV35" s="166"/>
      <c r="AW35" s="163"/>
      <c r="AX3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100037, 'Б-100037-13',date'2014-02-05',3, 11, 11, 'RUR', 1, 18, date'2015-02-06', date'2015-02-07', 1000372, 1, to_date('2015-01-01 00:00:00','YYYY-MM-DD HH24:MI:SS'), 1100, 198, 0, 126, 0, 'c1', 8,null,100037,1037,37);insert into xxxx_oebs_cash_payment_test (ID, INVOICE_ID, OEBS_PAYMENT, DOC_DATE, COMISS_DATE) values (s_xxxx_oebs_cash_payment_test.NEXTVAL, 100037, 2255, to_date('2015-01-01 00:00:00','YYYY-MM-DD HH24:MI:SS'), date'2015-01-30' );insert into xxxx_client_discount_m  (ID,CLIENT_ID,CLIENT_AVG_DISCOUNT,DT) values (s_xxxx_client_discount_m.NEXTVAL,126, 12, date'2015-01-01');</v>
      </c>
      <c r="AY35" s="163"/>
    </row>
    <row r="36" spans="1:51" x14ac:dyDescent="0.25">
      <c r="A36" s="263">
        <v>4</v>
      </c>
      <c r="B36" s="72">
        <v>0</v>
      </c>
      <c r="C36" s="165" t="str">
        <f t="shared" si="2"/>
        <v>10004</v>
      </c>
      <c r="D36" s="165" t="str">
        <f t="shared" si="3"/>
        <v>10004/13</v>
      </c>
      <c r="E36" s="167" t="s">
        <v>189</v>
      </c>
      <c r="F36" s="167" t="s">
        <v>37</v>
      </c>
      <c r="G36" s="165">
        <v>52</v>
      </c>
      <c r="H36" s="227">
        <v>100038</v>
      </c>
      <c r="I36" s="170" t="str">
        <f t="shared" si="4"/>
        <v>Б-100038-13</v>
      </c>
      <c r="J36" s="169">
        <v>3</v>
      </c>
      <c r="K36" s="236">
        <v>111</v>
      </c>
      <c r="L36" s="165" t="s">
        <v>38</v>
      </c>
      <c r="M36" s="169">
        <v>1</v>
      </c>
      <c r="N36" s="165">
        <v>18</v>
      </c>
      <c r="O36" s="167" t="s">
        <v>299</v>
      </c>
      <c r="P36" s="167" t="s">
        <v>301</v>
      </c>
      <c r="Q36" s="167" t="s">
        <v>302</v>
      </c>
      <c r="R36" s="227" t="str">
        <f>H36&amp;"2"</f>
        <v>1000382</v>
      </c>
      <c r="S36" s="170">
        <v>1</v>
      </c>
      <c r="T36" s="191" t="s">
        <v>316</v>
      </c>
      <c r="U36" s="165">
        <v>1000</v>
      </c>
      <c r="V36" s="165">
        <f t="shared" si="5"/>
        <v>180</v>
      </c>
      <c r="W36" s="165">
        <v>0</v>
      </c>
      <c r="X36" s="234">
        <v>127</v>
      </c>
      <c r="Y36" s="168" t="s">
        <v>42</v>
      </c>
      <c r="Z36" s="224"/>
      <c r="AA36" s="228"/>
      <c r="AB36" s="224"/>
      <c r="AC36" s="178">
        <f t="shared" si="12"/>
        <v>2050</v>
      </c>
      <c r="AD36" s="170"/>
      <c r="AE36" s="170"/>
      <c r="AF36" s="191" t="s">
        <v>150</v>
      </c>
      <c r="AG36" s="226" t="s">
        <v>190</v>
      </c>
      <c r="AH36" s="227">
        <v>12</v>
      </c>
      <c r="AI36" s="191" t="s">
        <v>320</v>
      </c>
      <c r="AJ36" s="170"/>
      <c r="AK36" s="170"/>
      <c r="AL36" s="166">
        <v>0</v>
      </c>
      <c r="AM36" s="170" t="s">
        <v>43</v>
      </c>
      <c r="AN36" s="165" t="s">
        <v>44</v>
      </c>
      <c r="AO36" s="165"/>
      <c r="AP36" s="166"/>
      <c r="AQ36" s="166"/>
      <c r="AR36" s="166"/>
      <c r="AS36" s="166">
        <f t="shared" si="6"/>
        <v>100038</v>
      </c>
      <c r="AT36" s="166">
        <f t="shared" si="7"/>
        <v>1038</v>
      </c>
      <c r="AU36" s="166">
        <f t="shared" si="8"/>
        <v>38</v>
      </c>
      <c r="AV36" s="166"/>
      <c r="AW36" s="163"/>
      <c r="AX3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100038, 'Б-100038-13',date'2014-02-05',3, 111, 111, 'RUR', 1, 18, date'2015-02-06', date'2015-02-07', 1000382, 1, to_date('2015-01-02 00:00:00','YYYY-MM-DD HH24:MI:SS'), 1000, 180, 0, 127, 0, 'c1', 8,null,100038,1038,38);insert into xxxx_oebs_cash_payment_test (ID, INVOICE_ID, OEBS_PAYMENT, DOC_DATE, COMISS_DATE) values (s_xxxx_oebs_cash_payment_test.NEXTVAL, 100038, 2050, to_date('2015-01-02 00:00:00','YYYY-MM-DD HH24:MI:SS'), date'2015-01-30' );insert into xxxx_client_discount_m  (ID,CLIENT_ID,CLIENT_AVG_DISCOUNT,DT) values (s_xxxx_client_discount_m.NEXTVAL,127, 12, date'2015-01-01');</v>
      </c>
      <c r="AY36" s="163"/>
    </row>
    <row r="37" spans="1:51" x14ac:dyDescent="0.25">
      <c r="A37" s="263">
        <v>4</v>
      </c>
      <c r="B37" s="72">
        <v>0</v>
      </c>
      <c r="C37" s="165" t="str">
        <f t="shared" si="2"/>
        <v>10004</v>
      </c>
      <c r="D37" s="165" t="str">
        <f t="shared" si="3"/>
        <v>10004/13</v>
      </c>
      <c r="E37" s="167" t="s">
        <v>189</v>
      </c>
      <c r="F37" s="167" t="s">
        <v>37</v>
      </c>
      <c r="G37" s="165">
        <v>52</v>
      </c>
      <c r="H37" s="227">
        <v>100039</v>
      </c>
      <c r="I37" s="170" t="str">
        <f t="shared" si="4"/>
        <v>Б-100039-13</v>
      </c>
      <c r="J37" s="169">
        <v>3</v>
      </c>
      <c r="K37" s="165">
        <v>11</v>
      </c>
      <c r="L37" s="165" t="s">
        <v>38</v>
      </c>
      <c r="M37" s="169">
        <v>1</v>
      </c>
      <c r="N37" s="165">
        <v>18</v>
      </c>
      <c r="O37" s="167" t="s">
        <v>299</v>
      </c>
      <c r="P37" s="167" t="s">
        <v>301</v>
      </c>
      <c r="Q37" s="167" t="s">
        <v>302</v>
      </c>
      <c r="R37" s="227" t="str">
        <f>H37&amp;"2"</f>
        <v>1000392</v>
      </c>
      <c r="S37" s="170">
        <v>1</v>
      </c>
      <c r="T37" s="237" t="s">
        <v>316</v>
      </c>
      <c r="U37" s="165">
        <v>900</v>
      </c>
      <c r="V37" s="165">
        <f t="shared" si="5"/>
        <v>162</v>
      </c>
      <c r="W37" s="165">
        <v>0</v>
      </c>
      <c r="X37" s="234">
        <v>128</v>
      </c>
      <c r="Y37" s="168" t="s">
        <v>42</v>
      </c>
      <c r="Z37" s="225" t="str">
        <f>"5: "&amp;(SUM(U37:U38))-(SUM(V37:V38))&amp;" / "&amp;((SUM(U37:U38))-(SUM(V37:V38)))*0.06&amp;" / "&amp;((SUM(U37:U38))-(SUM(V37:V38)))*0.02</f>
        <v>5: 1394 / 83.64 / 27.88</v>
      </c>
      <c r="AA37" s="235" t="s">
        <v>208</v>
      </c>
      <c r="AB37" s="225" t="str">
        <f>"10: "&amp;SUM(AC37:AC38)&amp;" / "&amp;ROUND(SUM(AC37:AC38)/1.18,2)&amp;" / "&amp;ROUND(SUM(AC37:AC38)/1.18*0.08,2)&amp;" / "&amp;ROUND(SUM(AC37:AC38)/1.18*0.02,2)</f>
        <v>10: 3485 / 2953.39 / 236.27 / 59.07</v>
      </c>
      <c r="AC37" s="178">
        <f t="shared" si="12"/>
        <v>1845</v>
      </c>
      <c r="AD37" s="170"/>
      <c r="AE37" s="170"/>
      <c r="AF37" s="237" t="s">
        <v>149</v>
      </c>
      <c r="AG37" s="226" t="s">
        <v>190</v>
      </c>
      <c r="AH37" s="227">
        <v>12</v>
      </c>
      <c r="AI37" s="237" t="s">
        <v>320</v>
      </c>
      <c r="AJ37" s="170"/>
      <c r="AK37" s="170"/>
      <c r="AL37" s="166">
        <v>0</v>
      </c>
      <c r="AM37" s="170" t="s">
        <v>43</v>
      </c>
      <c r="AN37" s="165" t="s">
        <v>44</v>
      </c>
      <c r="AO37" s="165"/>
      <c r="AP37" s="166"/>
      <c r="AQ37" s="166"/>
      <c r="AR37" s="166"/>
      <c r="AS37" s="166">
        <f t="shared" si="6"/>
        <v>100039</v>
      </c>
      <c r="AT37" s="166">
        <f t="shared" si="7"/>
        <v>1039</v>
      </c>
      <c r="AU37" s="166">
        <f t="shared" si="8"/>
        <v>39</v>
      </c>
      <c r="AV37" s="166"/>
      <c r="AW37" s="163"/>
      <c r="AX3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100039, 'Б-100039-13',date'2014-02-05',3, 11, 11, 'RUR', 1, 18, date'2015-02-06', date'2015-02-07', 1000392, 1, to_date('2015-01-02 00:00:00','YYYY-MM-DD HH24:MI:SS'), 900, 162, 0, 128, 0, 'c1', 8,null,100039,1039,39);insert into xxxx_oebs_cash_payment_test (ID, INVOICE_ID, OEBS_PAYMENT, DOC_DATE, COMISS_DATE) values (s_xxxx_oebs_cash_payment_test.NEXTVAL, 100039, 1845, to_date('2015-01-02 00:00:00','YYYY-MM-DD HH24:MI:SS'), date'2015-01-31' );insert into xxxx_client_discount_m  (ID,CLIENT_ID,CLIENT_AVG_DISCOUNT,DT) values (s_xxxx_client_discount_m.NEXTVAL,128, 12, date'2015-01-01');</v>
      </c>
      <c r="AY37" s="163"/>
    </row>
    <row r="38" spans="1:51" x14ac:dyDescent="0.25">
      <c r="A38" s="263">
        <v>4</v>
      </c>
      <c r="B38" s="72">
        <v>0</v>
      </c>
      <c r="C38" s="165" t="str">
        <f t="shared" si="2"/>
        <v>10004</v>
      </c>
      <c r="D38" s="165" t="str">
        <f t="shared" si="3"/>
        <v>10004/13</v>
      </c>
      <c r="E38" s="167" t="s">
        <v>189</v>
      </c>
      <c r="F38" s="167" t="s">
        <v>37</v>
      </c>
      <c r="G38" s="165">
        <v>52</v>
      </c>
      <c r="H38" s="227">
        <v>100040</v>
      </c>
      <c r="I38" s="170" t="str">
        <f t="shared" si="4"/>
        <v>Б-100040-13</v>
      </c>
      <c r="J38" s="169">
        <v>3</v>
      </c>
      <c r="K38" s="236">
        <v>111</v>
      </c>
      <c r="L38" s="165" t="s">
        <v>38</v>
      </c>
      <c r="M38" s="169">
        <v>1</v>
      </c>
      <c r="N38" s="165">
        <v>18</v>
      </c>
      <c r="O38" s="167" t="s">
        <v>299</v>
      </c>
      <c r="P38" s="167" t="s">
        <v>301</v>
      </c>
      <c r="Q38" s="167" t="s">
        <v>302</v>
      </c>
      <c r="R38" s="227" t="str">
        <f>H38&amp;"2"</f>
        <v>1000402</v>
      </c>
      <c r="S38" s="170">
        <v>1</v>
      </c>
      <c r="T38" s="237" t="s">
        <v>316</v>
      </c>
      <c r="U38" s="165">
        <v>800</v>
      </c>
      <c r="V38" s="165">
        <f t="shared" si="5"/>
        <v>144</v>
      </c>
      <c r="W38" s="165">
        <v>0</v>
      </c>
      <c r="X38" s="234">
        <v>129</v>
      </c>
      <c r="Y38" s="168" t="s">
        <v>42</v>
      </c>
      <c r="Z38" s="224"/>
      <c r="AA38" s="228"/>
      <c r="AB38" s="224"/>
      <c r="AC38" s="178">
        <f t="shared" si="12"/>
        <v>1640</v>
      </c>
      <c r="AD38" s="170"/>
      <c r="AE38" s="170"/>
      <c r="AF38" s="237" t="s">
        <v>149</v>
      </c>
      <c r="AG38" s="226" t="s">
        <v>190</v>
      </c>
      <c r="AH38" s="227">
        <v>12</v>
      </c>
      <c r="AI38" s="237" t="s">
        <v>320</v>
      </c>
      <c r="AJ38" s="170"/>
      <c r="AK38" s="170"/>
      <c r="AL38" s="166">
        <v>0</v>
      </c>
      <c r="AM38" s="170" t="s">
        <v>43</v>
      </c>
      <c r="AN38" s="165" t="s">
        <v>44</v>
      </c>
      <c r="AO38" s="165"/>
      <c r="AP38" s="166"/>
      <c r="AQ38" s="166"/>
      <c r="AR38" s="166"/>
      <c r="AS38" s="166">
        <f t="shared" si="6"/>
        <v>100040</v>
      </c>
      <c r="AT38" s="166">
        <f t="shared" si="7"/>
        <v>1040</v>
      </c>
      <c r="AU38" s="166">
        <f t="shared" si="8"/>
        <v>40</v>
      </c>
      <c r="AV38" s="166"/>
      <c r="AW38" s="163"/>
      <c r="AX3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100040, 'Б-100040-13',date'2014-02-05',3, 111, 111, 'RUR', 1, 18, date'2015-02-06', date'2015-02-07', 1000402, 1, to_date('2015-01-02 00:00:00','YYYY-MM-DD HH24:MI:SS'), 800, 144, 0, 129, 0, 'c1', 8,null,100040,1040,40);insert into xxxx_oebs_cash_payment_test (ID, INVOICE_ID, OEBS_PAYMENT, DOC_DATE, COMISS_DATE) values (s_xxxx_oebs_cash_payment_test.NEXTVAL, 100040, 1640, to_date('2015-01-02 00:00:00','YYYY-MM-DD HH24:MI:SS'), date'2015-01-31' );insert into xxxx_client_discount_m  (ID,CLIENT_ID,CLIENT_AVG_DISCOUNT,DT) values (s_xxxx_client_discount_m.NEXTVAL,129, 12, date'2015-01-01');</v>
      </c>
      <c r="AY38" s="163"/>
    </row>
    <row r="39" spans="1:51" x14ac:dyDescent="0.25">
      <c r="A39" s="263">
        <v>4</v>
      </c>
      <c r="B39" s="72">
        <v>0</v>
      </c>
      <c r="C39" s="165" t="str">
        <f t="shared" si="2"/>
        <v>10004</v>
      </c>
      <c r="D39" s="165" t="str">
        <f t="shared" si="3"/>
        <v>10004/13</v>
      </c>
      <c r="E39" s="167" t="s">
        <v>189</v>
      </c>
      <c r="F39" s="167" t="s">
        <v>37</v>
      </c>
      <c r="G39" s="165">
        <v>52</v>
      </c>
      <c r="H39" s="227">
        <v>100041</v>
      </c>
      <c r="I39" s="170" t="str">
        <f t="shared" si="4"/>
        <v>Б-100041-13</v>
      </c>
      <c r="J39" s="169">
        <v>3</v>
      </c>
      <c r="K39" s="165">
        <v>11</v>
      </c>
      <c r="L39" s="165" t="s">
        <v>38</v>
      </c>
      <c r="M39" s="169">
        <v>1</v>
      </c>
      <c r="N39" s="165">
        <v>18</v>
      </c>
      <c r="O39" s="167" t="s">
        <v>299</v>
      </c>
      <c r="P39" s="167" t="s">
        <v>301</v>
      </c>
      <c r="Q39" s="167" t="s">
        <v>302</v>
      </c>
      <c r="R39" s="227" t="str">
        <f>H39&amp;"2"</f>
        <v>1000412</v>
      </c>
      <c r="S39" s="170">
        <v>1</v>
      </c>
      <c r="T39" s="191" t="s">
        <v>311</v>
      </c>
      <c r="U39" s="165">
        <v>800</v>
      </c>
      <c r="V39" s="165">
        <f t="shared" si="5"/>
        <v>144</v>
      </c>
      <c r="W39" s="165">
        <v>0</v>
      </c>
      <c r="X39" s="234">
        <v>130</v>
      </c>
      <c r="Y39" s="168" t="s">
        <v>42</v>
      </c>
      <c r="Z39" s="224" t="str">
        <f>"5: "&amp;(SUM(U39))-(SUM(V39))&amp;" / "&amp;((SUM(U39))-(SUM(V39)))*0.06&amp;" / "&amp;((SUM(U39))-(SUM(V39)))*0.02</f>
        <v>5: 656 / 39.36 / 13.12</v>
      </c>
      <c r="AA39" s="238" t="s">
        <v>209</v>
      </c>
      <c r="AB39" s="224" t="str">
        <f>"10: "&amp;AC39&amp;" / "&amp;ROUND(AC39/1.18,2)&amp;" / "&amp;ROUND(AC39/1.18*0.08,2)&amp;" / "&amp;ROUND(AC39/1.18*0.02,2)</f>
        <v>10: 1640 / 1389.83 / 111.19 / 27.8</v>
      </c>
      <c r="AC39" s="178">
        <f t="shared" si="12"/>
        <v>1640</v>
      </c>
      <c r="AD39" s="170"/>
      <c r="AE39" s="170"/>
      <c r="AF39" s="191" t="s">
        <v>150</v>
      </c>
      <c r="AG39" s="226" t="s">
        <v>190</v>
      </c>
      <c r="AH39" s="227">
        <v>12</v>
      </c>
      <c r="AI39" s="191" t="s">
        <v>320</v>
      </c>
      <c r="AJ39" s="170"/>
      <c r="AK39" s="170"/>
      <c r="AL39" s="166">
        <v>0</v>
      </c>
      <c r="AM39" s="170" t="s">
        <v>43</v>
      </c>
      <c r="AN39" s="165" t="s">
        <v>44</v>
      </c>
      <c r="AO39" s="165"/>
      <c r="AP39" s="166"/>
      <c r="AQ39" s="166"/>
      <c r="AR39" s="166"/>
      <c r="AS39" s="166">
        <f t="shared" si="6"/>
        <v>100041</v>
      </c>
      <c r="AT39" s="166">
        <f t="shared" si="7"/>
        <v>1041</v>
      </c>
      <c r="AU39" s="166">
        <f t="shared" si="8"/>
        <v>41</v>
      </c>
      <c r="AV39" s="166"/>
      <c r="AW39" s="163"/>
      <c r="AX3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100041, 'Б-100041-13',date'2014-02-05',3, 11, 11, 'RUR', 1, 18, date'2015-02-06', date'2015-02-07', 1000412, 1, to_date('2015-01-30 23:59:59','YYYY-MM-DD HH24:MI:SS'), 800, 144, 0, 130, 0, 'c1', 8,null,100041,1041,41);insert into xxxx_oebs_cash_payment_test (ID, INVOICE_ID, OEBS_PAYMENT, DOC_DATE, COMISS_DATE) values (s_xxxx_oebs_cash_payment_test.NEXTVAL, 100041, 1640, to_date('2015-01-30 23:59:59','YYYY-MM-DD HH24:MI:SS'), date'2015-01-30' );insert into xxxx_client_discount_m  (ID,CLIENT_ID,CLIENT_AVG_DISCOUNT,DT) values (s_xxxx_client_discount_m.NEXTVAL,130, 12, date'2015-01-01');</v>
      </c>
      <c r="AY39" s="163"/>
    </row>
    <row r="40" spans="1:51" x14ac:dyDescent="0.25">
      <c r="A40" s="263">
        <v>4</v>
      </c>
      <c r="B40" s="72">
        <v>0</v>
      </c>
      <c r="C40" s="165" t="str">
        <f t="shared" si="2"/>
        <v>10004</v>
      </c>
      <c r="D40" s="165" t="str">
        <f t="shared" si="3"/>
        <v>10004/13</v>
      </c>
      <c r="E40" s="167" t="s">
        <v>189</v>
      </c>
      <c r="F40" s="167" t="s">
        <v>37</v>
      </c>
      <c r="G40" s="165">
        <v>52</v>
      </c>
      <c r="H40" s="230">
        <v>100037</v>
      </c>
      <c r="I40" s="170" t="str">
        <f t="shared" si="4"/>
        <v>Б-100037-13</v>
      </c>
      <c r="J40" s="169">
        <v>3</v>
      </c>
      <c r="K40" s="165">
        <v>11</v>
      </c>
      <c r="L40" s="165" t="s">
        <v>38</v>
      </c>
      <c r="M40" s="169">
        <v>1</v>
      </c>
      <c r="N40" s="165">
        <v>18</v>
      </c>
      <c r="O40" s="167" t="s">
        <v>299</v>
      </c>
      <c r="P40" s="167" t="s">
        <v>301</v>
      </c>
      <c r="Q40" s="167" t="s">
        <v>302</v>
      </c>
      <c r="R40" s="230" t="str">
        <f>H40&amp;"3"</f>
        <v>1000373</v>
      </c>
      <c r="S40" s="170">
        <v>1</v>
      </c>
      <c r="T40" s="237" t="s">
        <v>144</v>
      </c>
      <c r="U40" s="165">
        <v>1200</v>
      </c>
      <c r="V40" s="165">
        <f t="shared" si="5"/>
        <v>216</v>
      </c>
      <c r="W40" s="165">
        <v>0</v>
      </c>
      <c r="X40" s="236">
        <v>126</v>
      </c>
      <c r="Y40" s="168" t="s">
        <v>42</v>
      </c>
      <c r="Z40" s="225" t="str">
        <f>"5: "&amp;(SUM(U40:U41))-(SUM(V40:V41))&amp;" / "&amp;((SUM(U40:U41))-(SUM(V40:V41)))*0.06&amp;" / "&amp;((SUM(U40:U41))-(SUM(V40:V41)))*0.02</f>
        <v>5: 1886 / 113.16 / 37.72</v>
      </c>
      <c r="AA40" s="235" t="s">
        <v>210</v>
      </c>
      <c r="AB40" s="225" t="str">
        <f>"10: "&amp;SUM(AC40:AC41)&amp;" / "&amp;ROUND(SUM(AC40:AC41)/1.18,2)&amp;" / "&amp;ROUND(SUM(AC40:AC41)/1.18*0.08,2)&amp;" / "&amp;ROUND(SUM(AC40:AC41)/1.18*0.02,2)</f>
        <v>10: 4715 / 3995.76 / 319.66 / 79.92</v>
      </c>
      <c r="AC40" s="178">
        <f t="shared" si="12"/>
        <v>2460</v>
      </c>
      <c r="AD40" s="170"/>
      <c r="AE40" s="170"/>
      <c r="AF40" s="237" t="s">
        <v>149</v>
      </c>
      <c r="AG40" s="226" t="s">
        <v>190</v>
      </c>
      <c r="AH40" s="227">
        <v>12</v>
      </c>
      <c r="AI40" s="237" t="s">
        <v>320</v>
      </c>
      <c r="AJ40" s="170"/>
      <c r="AK40" s="170"/>
      <c r="AL40" s="166">
        <v>0</v>
      </c>
      <c r="AM40" s="170" t="s">
        <v>43</v>
      </c>
      <c r="AN40" s="165" t="s">
        <v>44</v>
      </c>
      <c r="AO40" s="165"/>
      <c r="AP40" s="166"/>
      <c r="AQ40" s="166"/>
      <c r="AR40" s="166"/>
      <c r="AS40" s="166">
        <f t="shared" si="6"/>
        <v>100037</v>
      </c>
      <c r="AT40" s="166">
        <f t="shared" si="7"/>
        <v>1037</v>
      </c>
      <c r="AU40" s="166">
        <f t="shared" si="8"/>
        <v>37</v>
      </c>
      <c r="AV40" s="166"/>
      <c r="AW40" s="163"/>
      <c r="AX4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100037, 'Б-100037-13',date'2014-02-05',3, 11, 11, 'RUR', 1, 18, date'2015-02-06', date'2015-02-07', 1000373, 1, to_date('2015-01-01 00:00:00','YYYY-MM-DD HH24:MI:SS'), 1200, 216, 0, 126, 0, 'c1', 8,null,100037,1037,37);insert into xxxx_oebs_cash_payment_test (ID, INVOICE_ID, OEBS_PAYMENT, DOC_DATE, COMISS_DATE) values (s_xxxx_oebs_cash_payment_test.NEXTVAL, 100037, 2460, to_date('2015-01-01 00:00:00','YYYY-MM-DD HH24:MI:SS'), date'2015-01-31' );insert into xxxx_client_discount_m  (ID,CLIENT_ID,CLIENT_AVG_DISCOUNT,DT) values (s_xxxx_client_discount_m.NEXTVAL,126, 12, date'2015-01-01');</v>
      </c>
      <c r="AY40" s="163"/>
    </row>
    <row r="41" spans="1:51" x14ac:dyDescent="0.25">
      <c r="A41" s="263">
        <v>4</v>
      </c>
      <c r="B41" s="72">
        <v>0</v>
      </c>
      <c r="C41" s="165" t="str">
        <f t="shared" si="2"/>
        <v>10004</v>
      </c>
      <c r="D41" s="165" t="str">
        <f t="shared" si="3"/>
        <v>10004/13</v>
      </c>
      <c r="E41" s="167" t="s">
        <v>189</v>
      </c>
      <c r="F41" s="167" t="s">
        <v>37</v>
      </c>
      <c r="G41" s="165">
        <v>52</v>
      </c>
      <c r="H41" s="230">
        <v>100038</v>
      </c>
      <c r="I41" s="170" t="str">
        <f t="shared" si="4"/>
        <v>Б-100038-13</v>
      </c>
      <c r="J41" s="169">
        <v>3</v>
      </c>
      <c r="K41" s="236">
        <v>111</v>
      </c>
      <c r="L41" s="165" t="s">
        <v>38</v>
      </c>
      <c r="M41" s="169">
        <v>1</v>
      </c>
      <c r="N41" s="165">
        <v>18</v>
      </c>
      <c r="O41" s="167" t="s">
        <v>299</v>
      </c>
      <c r="P41" s="167" t="s">
        <v>301</v>
      </c>
      <c r="Q41" s="167" t="s">
        <v>302</v>
      </c>
      <c r="R41" s="230" t="str">
        <f>H41&amp;"3"</f>
        <v>1000383</v>
      </c>
      <c r="S41" s="170">
        <v>1</v>
      </c>
      <c r="T41" s="237" t="s">
        <v>316</v>
      </c>
      <c r="U41" s="165">
        <v>1100</v>
      </c>
      <c r="V41" s="165">
        <f t="shared" si="5"/>
        <v>198</v>
      </c>
      <c r="W41" s="165">
        <v>0</v>
      </c>
      <c r="X41" s="236">
        <v>127</v>
      </c>
      <c r="Y41" s="168" t="s">
        <v>42</v>
      </c>
      <c r="Z41" s="224"/>
      <c r="AA41" s="228"/>
      <c r="AB41" s="224"/>
      <c r="AC41" s="178">
        <f t="shared" si="12"/>
        <v>2255</v>
      </c>
      <c r="AD41" s="170"/>
      <c r="AE41" s="170"/>
      <c r="AF41" s="237" t="s">
        <v>149</v>
      </c>
      <c r="AG41" s="226" t="s">
        <v>190</v>
      </c>
      <c r="AH41" s="227">
        <v>12</v>
      </c>
      <c r="AI41" s="237" t="s">
        <v>320</v>
      </c>
      <c r="AJ41" s="170"/>
      <c r="AK41" s="170"/>
      <c r="AL41" s="166">
        <v>0</v>
      </c>
      <c r="AM41" s="170" t="s">
        <v>43</v>
      </c>
      <c r="AN41" s="165" t="s">
        <v>44</v>
      </c>
      <c r="AO41" s="165"/>
      <c r="AP41" s="166"/>
      <c r="AQ41" s="166"/>
      <c r="AR41" s="166"/>
      <c r="AS41" s="166">
        <f t="shared" si="6"/>
        <v>100038</v>
      </c>
      <c r="AT41" s="166">
        <f t="shared" si="7"/>
        <v>1038</v>
      </c>
      <c r="AU41" s="166">
        <f t="shared" si="8"/>
        <v>38</v>
      </c>
      <c r="AV41" s="166"/>
      <c r="AW41" s="163"/>
      <c r="AX4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100038, 'Б-100038-13',date'2014-02-05',3, 111, 111, 'RUR', 1, 18, date'2015-02-06', date'2015-02-07', 1000383, 1, to_date('2015-01-02 00:00:00','YYYY-MM-DD HH24:MI:SS'), 1100, 198, 0, 127, 0, 'c1', 8,null,100038,1038,38);insert into xxxx_oebs_cash_payment_test (ID, INVOICE_ID, OEBS_PAYMENT, DOC_DATE, COMISS_DATE) values (s_xxxx_oebs_cash_payment_test.NEXTVAL, 100038, 2255, to_date('2015-01-02 00:00:00','YYYY-MM-DD HH24:MI:SS'), date'2015-01-31' );insert into xxxx_client_discount_m  (ID,CLIENT_ID,CLIENT_AVG_DISCOUNT,DT) values (s_xxxx_client_discount_m.NEXTVAL,127, 12, date'2015-01-01');</v>
      </c>
      <c r="AY41" s="163"/>
    </row>
    <row r="42" spans="1:51" x14ac:dyDescent="0.25">
      <c r="A42" s="263">
        <v>4</v>
      </c>
      <c r="B42" s="72">
        <v>0</v>
      </c>
      <c r="C42" s="165" t="str">
        <f t="shared" si="2"/>
        <v>10004</v>
      </c>
      <c r="D42" s="165" t="str">
        <f t="shared" si="3"/>
        <v>10004/13</v>
      </c>
      <c r="E42" s="167" t="s">
        <v>189</v>
      </c>
      <c r="F42" s="167" t="s">
        <v>37</v>
      </c>
      <c r="G42" s="165">
        <v>52</v>
      </c>
      <c r="H42" s="230">
        <v>100039</v>
      </c>
      <c r="I42" s="170" t="str">
        <f t="shared" si="4"/>
        <v>Б-100039-13</v>
      </c>
      <c r="J42" s="169">
        <v>3</v>
      </c>
      <c r="K42" s="165">
        <v>11</v>
      </c>
      <c r="L42" s="165" t="s">
        <v>38</v>
      </c>
      <c r="M42" s="169">
        <v>1</v>
      </c>
      <c r="N42" s="165">
        <v>18</v>
      </c>
      <c r="O42" s="167" t="s">
        <v>299</v>
      </c>
      <c r="P42" s="167" t="s">
        <v>301</v>
      </c>
      <c r="Q42" s="167" t="s">
        <v>302</v>
      </c>
      <c r="R42" s="230" t="str">
        <f>H42&amp;"3"</f>
        <v>1000393</v>
      </c>
      <c r="S42" s="170">
        <v>1</v>
      </c>
      <c r="T42" s="191" t="s">
        <v>307</v>
      </c>
      <c r="U42" s="165">
        <v>1000</v>
      </c>
      <c r="V42" s="165">
        <f t="shared" si="5"/>
        <v>180</v>
      </c>
      <c r="W42" s="165">
        <v>0</v>
      </c>
      <c r="X42" s="236">
        <v>128</v>
      </c>
      <c r="Y42" s="168" t="s">
        <v>42</v>
      </c>
      <c r="Z42" s="224" t="str">
        <f>"5: "&amp;(SUM(U42))-(SUM(V42))&amp;" / "&amp;((SUM(U42))-(SUM(V42)))*0.06&amp;" / "&amp;((SUM(U42))-(SUM(V42)))*0.02</f>
        <v>5: 820 / 49.2 / 16.4</v>
      </c>
      <c r="AA42" s="238" t="s">
        <v>197</v>
      </c>
      <c r="AB42" s="224" t="str">
        <f>"10: "&amp;SUM(AC42:AE42)&amp;" / "&amp;ROUND(SUM(AC42:AE42)/1.18,2)&amp;" / "&amp;ROUND(SUM(AC42:AE42)/1.18*0.08,2)&amp;" / "&amp;ROUND(SUM(AC42:AE42)/1.18*0.02,2)</f>
        <v>10: 2050 / 1737.29 / 138.98 / 34.75</v>
      </c>
      <c r="AC42" s="178">
        <f t="shared" si="12"/>
        <v>2050</v>
      </c>
      <c r="AD42" s="170"/>
      <c r="AE42" s="170"/>
      <c r="AF42" s="191" t="s">
        <v>150</v>
      </c>
      <c r="AG42" s="226" t="s">
        <v>190</v>
      </c>
      <c r="AH42" s="227">
        <v>12</v>
      </c>
      <c r="AI42" s="191" t="s">
        <v>319</v>
      </c>
      <c r="AJ42" s="170"/>
      <c r="AK42" s="170"/>
      <c r="AL42" s="166">
        <v>0</v>
      </c>
      <c r="AM42" s="170" t="s">
        <v>43</v>
      </c>
      <c r="AN42" s="165" t="s">
        <v>44</v>
      </c>
      <c r="AO42" s="165"/>
      <c r="AP42" s="166"/>
      <c r="AQ42" s="166"/>
      <c r="AR42" s="166"/>
      <c r="AS42" s="166">
        <f t="shared" si="6"/>
        <v>100039</v>
      </c>
      <c r="AT42" s="166">
        <f t="shared" si="7"/>
        <v>1039</v>
      </c>
      <c r="AU42" s="166">
        <f t="shared" si="8"/>
        <v>39</v>
      </c>
      <c r="AV42" s="166"/>
      <c r="AW42" s="163"/>
      <c r="AX4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100039, 'Б-100039-13',date'2014-02-05',3, 11, 11, 'RUR', 1, 18, date'2015-02-06', date'2015-02-07', 1000393, 1, to_date('2015-02-02 00:00:00','YYYY-MM-DD HH24:MI:SS'), 1000, 180, 0, 128, 0, 'c1', 8,null,100039,1039,39);insert into xxxx_oebs_cash_payment_test (ID, INVOICE_ID, OEBS_PAYMENT, DOC_DATE, COMISS_DATE) values (s_xxxx_oebs_cash_payment_test.NEXTVAL, 100039, 2050, to_date('2015-02-02 00:00:00','YYYY-MM-DD HH24:MI:SS'), date'2015-01-30' );insert into xxxx_client_discount_m  (ID,CLIENT_ID,CLIENT_AVG_DISCOUNT,DT) values (s_xxxx_client_discount_m.NEXTVAL,128, 12, date'2015-02-01');</v>
      </c>
      <c r="AY42" s="163"/>
    </row>
    <row r="43" spans="1:51" x14ac:dyDescent="0.25">
      <c r="A43" s="263">
        <v>4</v>
      </c>
      <c r="B43" s="72">
        <v>0</v>
      </c>
      <c r="C43" s="165" t="str">
        <f t="shared" si="2"/>
        <v>10004</v>
      </c>
      <c r="D43" s="165" t="str">
        <f t="shared" si="3"/>
        <v>10004/13</v>
      </c>
      <c r="E43" s="167" t="s">
        <v>189</v>
      </c>
      <c r="F43" s="167" t="s">
        <v>37</v>
      </c>
      <c r="G43" s="165">
        <v>52</v>
      </c>
      <c r="H43" s="230">
        <v>100040</v>
      </c>
      <c r="I43" s="170" t="str">
        <f t="shared" si="4"/>
        <v>Б-100040-13</v>
      </c>
      <c r="J43" s="169">
        <v>3</v>
      </c>
      <c r="K43" s="236">
        <v>111</v>
      </c>
      <c r="L43" s="165" t="s">
        <v>38</v>
      </c>
      <c r="M43" s="169">
        <v>1</v>
      </c>
      <c r="N43" s="165">
        <v>18</v>
      </c>
      <c r="O43" s="167" t="s">
        <v>299</v>
      </c>
      <c r="P43" s="167" t="s">
        <v>301</v>
      </c>
      <c r="Q43" s="167" t="s">
        <v>302</v>
      </c>
      <c r="R43" s="230" t="str">
        <f>H43&amp;"3"</f>
        <v>1000403</v>
      </c>
      <c r="S43" s="170">
        <v>1</v>
      </c>
      <c r="T43" s="237" t="s">
        <v>307</v>
      </c>
      <c r="U43" s="165">
        <v>900</v>
      </c>
      <c r="V43" s="165">
        <f t="shared" si="5"/>
        <v>162</v>
      </c>
      <c r="W43" s="165">
        <v>0</v>
      </c>
      <c r="X43" s="236">
        <v>129</v>
      </c>
      <c r="Y43" s="168" t="s">
        <v>42</v>
      </c>
      <c r="Z43" s="225" t="str">
        <f>"5: "&amp;(SUM(U43:U44))-(SUM(V43:V44))&amp;" / "&amp;((SUM(U43:U44))-(SUM(V43:V44)))*0.06&amp;" / "&amp;((SUM(U43:U44))-(SUM(V43:V44)))*0.02</f>
        <v>5: 1476 / 88.56 / 29.52</v>
      </c>
      <c r="AA43" s="235" t="s">
        <v>202</v>
      </c>
      <c r="AB43" s="225" t="str">
        <f>"10: "&amp;SUM(AC43:AC44)&amp;" / "&amp;ROUND(SUM(AC43:AC44)/1.18,2)&amp;" / "&amp;ROUND(SUM(AC43:AC44)/1.18*0.08,2)&amp;" / "&amp;ROUND(SUM(AC43:AC44)/1.18*0.02,2)</f>
        <v>10: 3690 / 3127.12 / 250.17 / 62.54</v>
      </c>
      <c r="AC43" s="178">
        <f t="shared" si="12"/>
        <v>1845</v>
      </c>
      <c r="AD43" s="170"/>
      <c r="AE43" s="170"/>
      <c r="AF43" s="237" t="s">
        <v>150</v>
      </c>
      <c r="AG43" s="226" t="s">
        <v>190</v>
      </c>
      <c r="AH43" s="227">
        <v>12</v>
      </c>
      <c r="AI43" s="237" t="s">
        <v>319</v>
      </c>
      <c r="AJ43" s="170"/>
      <c r="AK43" s="170"/>
      <c r="AL43" s="166">
        <v>0</v>
      </c>
      <c r="AM43" s="170" t="s">
        <v>43</v>
      </c>
      <c r="AN43" s="165" t="s">
        <v>44</v>
      </c>
      <c r="AO43" s="165"/>
      <c r="AP43" s="166"/>
      <c r="AQ43" s="166"/>
      <c r="AR43" s="166"/>
      <c r="AS43" s="166">
        <f t="shared" si="6"/>
        <v>100040</v>
      </c>
      <c r="AT43" s="166">
        <f t="shared" si="7"/>
        <v>1040</v>
      </c>
      <c r="AU43" s="166">
        <f t="shared" si="8"/>
        <v>40</v>
      </c>
      <c r="AV43" s="166"/>
      <c r="AW43" s="163"/>
      <c r="AX4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100040, 'Б-100040-13',date'2014-02-05',3, 111, 111, 'RUR', 1, 18, date'2015-02-06', date'2015-02-07', 1000403, 1, to_date('2015-02-02 00:00:00','YYYY-MM-DD HH24:MI:SS'), 900, 162, 0, 129, 0, 'c1', 8,null,100040,1040,40);insert into xxxx_oebs_cash_payment_test (ID, INVOICE_ID, OEBS_PAYMENT, DOC_DATE, COMISS_DATE) values (s_xxxx_oebs_cash_payment_test.NEXTVAL, 100040, 1845, to_date('2015-02-02 00:00:00','YYYY-MM-DD HH24:MI:SS'), date'2015-01-30' );insert into xxxx_client_discount_m  (ID,CLIENT_ID,CLIENT_AVG_DISCOUNT,DT) values (s_xxxx_client_discount_m.NEXTVAL,129, 12, date'2015-02-01');</v>
      </c>
      <c r="AY43" s="163"/>
    </row>
    <row r="44" spans="1:51" x14ac:dyDescent="0.25">
      <c r="A44" s="263">
        <v>4</v>
      </c>
      <c r="B44" s="72">
        <v>0</v>
      </c>
      <c r="C44" s="165" t="str">
        <f t="shared" si="2"/>
        <v>10004</v>
      </c>
      <c r="D44" s="165" t="str">
        <f t="shared" si="3"/>
        <v>10004/13</v>
      </c>
      <c r="E44" s="167" t="s">
        <v>189</v>
      </c>
      <c r="F44" s="167" t="s">
        <v>37</v>
      </c>
      <c r="G44" s="165">
        <v>52</v>
      </c>
      <c r="H44" s="230">
        <v>100041</v>
      </c>
      <c r="I44" s="170" t="str">
        <f t="shared" si="4"/>
        <v>Б-100041-13</v>
      </c>
      <c r="J44" s="169">
        <v>3</v>
      </c>
      <c r="K44" s="165">
        <v>11</v>
      </c>
      <c r="L44" s="165" t="s">
        <v>38</v>
      </c>
      <c r="M44" s="169">
        <v>1</v>
      </c>
      <c r="N44" s="165">
        <v>18</v>
      </c>
      <c r="O44" s="167" t="s">
        <v>299</v>
      </c>
      <c r="P44" s="167" t="s">
        <v>301</v>
      </c>
      <c r="Q44" s="167" t="s">
        <v>302</v>
      </c>
      <c r="R44" s="230" t="str">
        <f>H44&amp;"3"</f>
        <v>1000413</v>
      </c>
      <c r="S44" s="170">
        <v>1</v>
      </c>
      <c r="T44" s="237" t="s">
        <v>311</v>
      </c>
      <c r="U44" s="165">
        <v>900</v>
      </c>
      <c r="V44" s="165">
        <f t="shared" si="5"/>
        <v>162</v>
      </c>
      <c r="W44" s="165">
        <v>0</v>
      </c>
      <c r="X44" s="236">
        <v>130</v>
      </c>
      <c r="Y44" s="168" t="s">
        <v>42</v>
      </c>
      <c r="Z44" s="224"/>
      <c r="AA44" s="228"/>
      <c r="AB44" s="224"/>
      <c r="AC44" s="178">
        <f t="shared" si="12"/>
        <v>1845</v>
      </c>
      <c r="AD44" s="170"/>
      <c r="AE44" s="170"/>
      <c r="AF44" s="237" t="s">
        <v>150</v>
      </c>
      <c r="AG44" s="226" t="s">
        <v>190</v>
      </c>
      <c r="AH44" s="227">
        <v>12</v>
      </c>
      <c r="AI44" s="237" t="s">
        <v>319</v>
      </c>
      <c r="AJ44" s="170"/>
      <c r="AK44" s="170"/>
      <c r="AL44" s="166">
        <v>0</v>
      </c>
      <c r="AM44" s="170" t="s">
        <v>43</v>
      </c>
      <c r="AN44" s="165" t="s">
        <v>44</v>
      </c>
      <c r="AO44" s="165"/>
      <c r="AP44" s="166"/>
      <c r="AQ44" s="166"/>
      <c r="AR44" s="166"/>
      <c r="AS44" s="166">
        <f t="shared" si="6"/>
        <v>100041</v>
      </c>
      <c r="AT44" s="166">
        <f t="shared" si="7"/>
        <v>1041</v>
      </c>
      <c r="AU44" s="166">
        <f t="shared" si="8"/>
        <v>41</v>
      </c>
      <c r="AV44" s="166"/>
      <c r="AW44" s="163"/>
      <c r="AX4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100041, 'Б-100041-13',date'2014-02-05',3, 11, 11, 'RUR', 1, 18, date'2015-02-06', date'2015-02-07', 1000413, 1, to_date('2015-01-30 23:59:59','YYYY-MM-DD HH24:MI:SS'), 900, 162, 0, 130, 0, 'c1', 8,null,100041,1041,41);insert into xxxx_oebs_cash_payment_test (ID, INVOICE_ID, OEBS_PAYMENT, DOC_DATE, COMISS_DATE) values (s_xxxx_oebs_cash_payment_test.NEXTVAL, 100041, 1845, to_date('2015-01-30 23:59:59','YYYY-MM-DD HH24:MI:SS'), date'2015-01-30' );insert into xxxx_client_discount_m  (ID,CLIENT_ID,CLIENT_AVG_DISCOUNT,DT) values (s_xxxx_client_discount_m.NEXTVAL,130, 12, date'2015-02-01');</v>
      </c>
      <c r="AY44" s="163"/>
    </row>
    <row r="45" spans="1:51" x14ac:dyDescent="0.25">
      <c r="A45" s="263">
        <v>4</v>
      </c>
      <c r="B45" s="72">
        <v>0</v>
      </c>
      <c r="C45" s="165" t="str">
        <f t="shared" si="2"/>
        <v>10004</v>
      </c>
      <c r="D45" s="165" t="str">
        <f t="shared" si="3"/>
        <v>10004/13</v>
      </c>
      <c r="E45" s="167" t="s">
        <v>189</v>
      </c>
      <c r="F45" s="167" t="s">
        <v>37</v>
      </c>
      <c r="G45" s="165">
        <v>52</v>
      </c>
      <c r="H45" s="227">
        <v>100037</v>
      </c>
      <c r="I45" s="170" t="str">
        <f t="shared" si="4"/>
        <v>Б-100037-13</v>
      </c>
      <c r="J45" s="169">
        <v>3</v>
      </c>
      <c r="K45" s="165">
        <v>11</v>
      </c>
      <c r="L45" s="165" t="s">
        <v>38</v>
      </c>
      <c r="M45" s="169">
        <v>1</v>
      </c>
      <c r="N45" s="165">
        <v>18</v>
      </c>
      <c r="O45" s="167" t="s">
        <v>299</v>
      </c>
      <c r="P45" s="167" t="s">
        <v>301</v>
      </c>
      <c r="Q45" s="167" t="s">
        <v>302</v>
      </c>
      <c r="R45" s="227" t="str">
        <f>H45&amp;"4"</f>
        <v>1000374</v>
      </c>
      <c r="S45" s="170">
        <v>1</v>
      </c>
      <c r="T45" s="191" t="s">
        <v>308</v>
      </c>
      <c r="U45" s="165">
        <v>1300</v>
      </c>
      <c r="V45" s="165">
        <f t="shared" si="5"/>
        <v>234</v>
      </c>
      <c r="W45" s="165">
        <v>0</v>
      </c>
      <c r="X45" s="234">
        <v>126</v>
      </c>
      <c r="Y45" s="168" t="s">
        <v>42</v>
      </c>
      <c r="Z45" s="225" t="str">
        <f>"5: "&amp;(SUM(U45:U46))-(SUM(V45:V46))&amp;" / "&amp;((SUM(U45:U46))-(SUM(V45:V46)))*0.06&amp;" / "&amp;((SUM(U45:U46))-(SUM(V45:V46)))*0.02</f>
        <v>5: 2050 / 123 / 41</v>
      </c>
      <c r="AA45" s="235" t="s">
        <v>211</v>
      </c>
      <c r="AB45" s="225" t="str">
        <f>"10: "&amp;SUM(AC45:AC46)&amp;" / "&amp;ROUND(SUM(AC45:AC46)/1.18,2)&amp;" / "&amp;ROUND(SUM(AC45:AC46)/1.18*0.08,2)&amp;" / "&amp;ROUND(SUM(AC45:AC46)/1.18*0.02,2)</f>
        <v>10: 5125 / 4343.22 / 347.46 / 86.86</v>
      </c>
      <c r="AC45" s="178">
        <f t="shared" si="12"/>
        <v>2665</v>
      </c>
      <c r="AD45" s="170"/>
      <c r="AE45" s="170"/>
      <c r="AF45" s="191" t="s">
        <v>150</v>
      </c>
      <c r="AG45" s="226" t="s">
        <v>190</v>
      </c>
      <c r="AH45" s="227">
        <v>12</v>
      </c>
      <c r="AI45" s="191" t="s">
        <v>319</v>
      </c>
      <c r="AJ45" s="170"/>
      <c r="AK45" s="170"/>
      <c r="AL45" s="166">
        <v>0</v>
      </c>
      <c r="AM45" s="170" t="s">
        <v>43</v>
      </c>
      <c r="AN45" s="165" t="s">
        <v>44</v>
      </c>
      <c r="AO45" s="165"/>
      <c r="AP45" s="166"/>
      <c r="AQ45" s="166"/>
      <c r="AR45" s="166"/>
      <c r="AS45" s="166">
        <f t="shared" si="6"/>
        <v>100037</v>
      </c>
      <c r="AT45" s="166">
        <f t="shared" si="7"/>
        <v>1037</v>
      </c>
      <c r="AU45" s="166">
        <f t="shared" si="8"/>
        <v>37</v>
      </c>
      <c r="AV45" s="166"/>
      <c r="AW45" s="163"/>
      <c r="AX4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100037, 'Б-100037-13',date'2014-02-05',3, 11, 11, 'RUR', 1, 18, date'2015-02-06', date'2015-02-07', 1000374, 1, to_date('2015-02-01 00:00:00','YYYY-MM-DD HH24:MI:SS'), 1300, 234, 0, 126, 0, 'c1', 8,null,100037,1037,37);insert into xxxx_oebs_cash_payment_test (ID, INVOICE_ID, OEBS_PAYMENT, DOC_DATE, COMISS_DATE) values (s_xxxx_oebs_cash_payment_test.NEXTVAL, 100037, 2665, to_date('2015-02-01 00:00:00','YYYY-MM-DD HH24:MI:SS'), date'2015-01-30' );insert into xxxx_client_discount_m  (ID,CLIENT_ID,CLIENT_AVG_DISCOUNT,DT) values (s_xxxx_client_discount_m.NEXTVAL,126, 12, date'2015-02-01');</v>
      </c>
      <c r="AY45" s="163"/>
    </row>
    <row r="46" spans="1:51" x14ac:dyDescent="0.25">
      <c r="A46" s="263">
        <v>4</v>
      </c>
      <c r="B46" s="72">
        <v>0</v>
      </c>
      <c r="C46" s="165" t="str">
        <f t="shared" si="2"/>
        <v>10004</v>
      </c>
      <c r="D46" s="165" t="str">
        <f t="shared" si="3"/>
        <v>10004/13</v>
      </c>
      <c r="E46" s="167" t="s">
        <v>189</v>
      </c>
      <c r="F46" s="167" t="s">
        <v>37</v>
      </c>
      <c r="G46" s="165">
        <v>52</v>
      </c>
      <c r="H46" s="227">
        <v>100038</v>
      </c>
      <c r="I46" s="170" t="str">
        <f t="shared" si="4"/>
        <v>Б-100038-13</v>
      </c>
      <c r="J46" s="169">
        <v>3</v>
      </c>
      <c r="K46" s="236">
        <v>111</v>
      </c>
      <c r="L46" s="165" t="s">
        <v>38</v>
      </c>
      <c r="M46" s="169">
        <v>1</v>
      </c>
      <c r="N46" s="165">
        <v>18</v>
      </c>
      <c r="O46" s="167" t="s">
        <v>299</v>
      </c>
      <c r="P46" s="167" t="s">
        <v>301</v>
      </c>
      <c r="Q46" s="167" t="s">
        <v>302</v>
      </c>
      <c r="R46" s="227" t="str">
        <f>H46&amp;"4"</f>
        <v>1000384</v>
      </c>
      <c r="S46" s="170">
        <v>1</v>
      </c>
      <c r="T46" s="191" t="s">
        <v>307</v>
      </c>
      <c r="U46" s="165">
        <v>1200</v>
      </c>
      <c r="V46" s="165">
        <f t="shared" si="5"/>
        <v>216</v>
      </c>
      <c r="W46" s="165">
        <v>0</v>
      </c>
      <c r="X46" s="234">
        <v>127</v>
      </c>
      <c r="Y46" s="168" t="s">
        <v>42</v>
      </c>
      <c r="Z46" s="224"/>
      <c r="AA46" s="228"/>
      <c r="AB46" s="224"/>
      <c r="AC46" s="178">
        <f t="shared" si="12"/>
        <v>2460</v>
      </c>
      <c r="AD46" s="170"/>
      <c r="AE46" s="170"/>
      <c r="AF46" s="191" t="s">
        <v>150</v>
      </c>
      <c r="AG46" s="226" t="s">
        <v>190</v>
      </c>
      <c r="AH46" s="227">
        <v>12</v>
      </c>
      <c r="AI46" s="191" t="s">
        <v>319</v>
      </c>
      <c r="AJ46" s="170"/>
      <c r="AK46" s="170"/>
      <c r="AL46" s="166">
        <v>0</v>
      </c>
      <c r="AM46" s="170" t="s">
        <v>43</v>
      </c>
      <c r="AN46" s="165" t="s">
        <v>44</v>
      </c>
      <c r="AO46" s="165"/>
      <c r="AP46" s="166"/>
      <c r="AQ46" s="166"/>
      <c r="AR46" s="166"/>
      <c r="AS46" s="166">
        <f t="shared" si="6"/>
        <v>100038</v>
      </c>
      <c r="AT46" s="166">
        <f t="shared" si="7"/>
        <v>1038</v>
      </c>
      <c r="AU46" s="166">
        <f t="shared" si="8"/>
        <v>38</v>
      </c>
      <c r="AV46" s="166"/>
      <c r="AW46" s="163"/>
      <c r="AX4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100038, 'Б-100038-13',date'2014-02-05',3, 111, 111, 'RUR', 1, 18, date'2015-02-06', date'2015-02-07', 1000384, 1, to_date('2015-02-02 00:00:00','YYYY-MM-DD HH24:MI:SS'), 1200, 216, 0, 127, 0, 'c1', 8,null,100038,1038,38);insert into xxxx_oebs_cash_payment_test (ID, INVOICE_ID, OEBS_PAYMENT, DOC_DATE, COMISS_DATE) values (s_xxxx_oebs_cash_payment_test.NEXTVAL, 100038, 2460, to_date('2015-02-02 00:00:00','YYYY-MM-DD HH24:MI:SS'), date'2015-01-30' );insert into xxxx_client_discount_m  (ID,CLIENT_ID,CLIENT_AVG_DISCOUNT,DT) values (s_xxxx_client_discount_m.NEXTVAL,127, 12, date'2015-02-01');</v>
      </c>
      <c r="AY46" s="163"/>
    </row>
    <row r="47" spans="1:51" x14ac:dyDescent="0.25">
      <c r="A47" s="263">
        <v>4</v>
      </c>
      <c r="B47" s="72">
        <v>0</v>
      </c>
      <c r="C47" s="165" t="str">
        <f t="shared" si="2"/>
        <v>10004</v>
      </c>
      <c r="D47" s="165" t="str">
        <f t="shared" si="3"/>
        <v>10004/13</v>
      </c>
      <c r="E47" s="167" t="s">
        <v>189</v>
      </c>
      <c r="F47" s="167" t="s">
        <v>37</v>
      </c>
      <c r="G47" s="165">
        <v>52</v>
      </c>
      <c r="H47" s="227">
        <v>100039</v>
      </c>
      <c r="I47" s="170" t="str">
        <f t="shared" si="4"/>
        <v>Б-100039-13</v>
      </c>
      <c r="J47" s="169">
        <v>3</v>
      </c>
      <c r="K47" s="165">
        <v>11</v>
      </c>
      <c r="L47" s="165" t="s">
        <v>38</v>
      </c>
      <c r="M47" s="169">
        <v>1</v>
      </c>
      <c r="N47" s="165">
        <v>18</v>
      </c>
      <c r="O47" s="167" t="s">
        <v>299</v>
      </c>
      <c r="P47" s="167" t="s">
        <v>301</v>
      </c>
      <c r="Q47" s="167" t="s">
        <v>302</v>
      </c>
      <c r="R47" s="227" t="str">
        <f>H47&amp;"4"</f>
        <v>1000394</v>
      </c>
      <c r="S47" s="170">
        <v>1</v>
      </c>
      <c r="T47" s="237" t="s">
        <v>307</v>
      </c>
      <c r="U47" s="165">
        <v>1100</v>
      </c>
      <c r="V47" s="165">
        <f t="shared" si="5"/>
        <v>198</v>
      </c>
      <c r="W47" s="165">
        <v>0</v>
      </c>
      <c r="X47" s="234">
        <v>128</v>
      </c>
      <c r="Y47" s="168" t="s">
        <v>42</v>
      </c>
      <c r="Z47" s="225" t="str">
        <f>"5: "&amp;(SUM(U47:U48))-(SUM(V47:V48))&amp;" / "&amp;((SUM(U47:U48))-(SUM(V47:V48)))*0.06&amp;" / "&amp;((SUM(U47:U48))-(SUM(V47:V48)))*0.02</f>
        <v>5: 1722 / 103.32 / 34.44</v>
      </c>
      <c r="AA47" s="235" t="s">
        <v>207</v>
      </c>
      <c r="AB47" s="225" t="str">
        <f>"10: "&amp;SUM(AC47:AC48)&amp;" / "&amp;ROUND(SUM(AC47:AC48)/1.18,2)&amp;" / "&amp;ROUND(SUM(AC47:AC48)/1.18*0.08,2)&amp;" / "&amp;ROUND(SUM(AC47:AC48)/1.18*0.02,2)</f>
        <v>10: 4305 / 3648.31 / 291.86 / 72.97</v>
      </c>
      <c r="AC47" s="178">
        <f t="shared" si="12"/>
        <v>2255</v>
      </c>
      <c r="AD47" s="170"/>
      <c r="AE47" s="170"/>
      <c r="AF47" s="237" t="s">
        <v>150</v>
      </c>
      <c r="AG47" s="226" t="s">
        <v>190</v>
      </c>
      <c r="AH47" s="227">
        <v>12</v>
      </c>
      <c r="AI47" s="237" t="s">
        <v>319</v>
      </c>
      <c r="AJ47" s="170"/>
      <c r="AK47" s="170"/>
      <c r="AL47" s="166">
        <v>0</v>
      </c>
      <c r="AM47" s="170" t="s">
        <v>43</v>
      </c>
      <c r="AN47" s="165" t="s">
        <v>44</v>
      </c>
      <c r="AO47" s="165"/>
      <c r="AP47" s="166"/>
      <c r="AQ47" s="166"/>
      <c r="AR47" s="166"/>
      <c r="AS47" s="166">
        <f t="shared" si="6"/>
        <v>100039</v>
      </c>
      <c r="AT47" s="166">
        <f t="shared" si="7"/>
        <v>1039</v>
      </c>
      <c r="AU47" s="166">
        <f t="shared" si="8"/>
        <v>39</v>
      </c>
      <c r="AV47" s="166"/>
      <c r="AW47" s="163"/>
      <c r="AX4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100039, 'Б-100039-13',date'2014-02-05',3, 11, 11, 'RUR', 1, 18, date'2015-02-06', date'2015-02-07', 1000394, 1, to_date('2015-02-02 00:00:00','YYYY-MM-DD HH24:MI:SS'), 1100, 198, 0, 128, 0, 'c1', 8,null,100039,1039,39);insert into xxxx_oebs_cash_payment_test (ID, INVOICE_ID, OEBS_PAYMENT, DOC_DATE, COMISS_DATE) values (s_xxxx_oebs_cash_payment_test.NEXTVAL, 100039, 2255, to_date('2015-02-02 00:00:00','YYYY-MM-DD HH24:MI:SS'), date'2015-01-30' );insert into xxxx_client_discount_m  (ID,CLIENT_ID,CLIENT_AVG_DISCOUNT,DT) values (s_xxxx_client_discount_m.NEXTVAL,128, 12, date'2015-02-01');</v>
      </c>
      <c r="AY47" s="163"/>
    </row>
    <row r="48" spans="1:51" x14ac:dyDescent="0.25">
      <c r="A48" s="263">
        <v>4</v>
      </c>
      <c r="B48" s="72">
        <v>0</v>
      </c>
      <c r="C48" s="165" t="str">
        <f t="shared" si="2"/>
        <v>10004</v>
      </c>
      <c r="D48" s="165" t="str">
        <f t="shared" si="3"/>
        <v>10004/13</v>
      </c>
      <c r="E48" s="167" t="s">
        <v>189</v>
      </c>
      <c r="F48" s="167" t="s">
        <v>37</v>
      </c>
      <c r="G48" s="165">
        <v>52</v>
      </c>
      <c r="H48" s="227">
        <v>100040</v>
      </c>
      <c r="I48" s="170" t="str">
        <f t="shared" si="4"/>
        <v>Б-100040-13</v>
      </c>
      <c r="J48" s="169">
        <v>3</v>
      </c>
      <c r="K48" s="236">
        <v>111</v>
      </c>
      <c r="L48" s="165" t="s">
        <v>38</v>
      </c>
      <c r="M48" s="169">
        <v>1</v>
      </c>
      <c r="N48" s="165">
        <v>18</v>
      </c>
      <c r="O48" s="167" t="s">
        <v>299</v>
      </c>
      <c r="P48" s="167" t="s">
        <v>301</v>
      </c>
      <c r="Q48" s="167" t="s">
        <v>302</v>
      </c>
      <c r="R48" s="227" t="str">
        <f>H48&amp;"4"</f>
        <v>1000404</v>
      </c>
      <c r="S48" s="170">
        <v>1</v>
      </c>
      <c r="T48" s="237" t="s">
        <v>307</v>
      </c>
      <c r="U48" s="165">
        <v>1000</v>
      </c>
      <c r="V48" s="165">
        <f t="shared" si="5"/>
        <v>180</v>
      </c>
      <c r="W48" s="165">
        <v>0</v>
      </c>
      <c r="X48" s="234">
        <v>129</v>
      </c>
      <c r="Y48" s="168" t="s">
        <v>42</v>
      </c>
      <c r="Z48" s="224"/>
      <c r="AA48" s="228"/>
      <c r="AB48" s="224"/>
      <c r="AC48" s="178">
        <f t="shared" si="12"/>
        <v>2050</v>
      </c>
      <c r="AD48" s="170"/>
      <c r="AE48" s="170"/>
      <c r="AF48" s="237" t="s">
        <v>150</v>
      </c>
      <c r="AG48" s="226" t="s">
        <v>190</v>
      </c>
      <c r="AH48" s="227">
        <v>12</v>
      </c>
      <c r="AI48" s="237" t="s">
        <v>319</v>
      </c>
      <c r="AJ48" s="170"/>
      <c r="AK48" s="170"/>
      <c r="AL48" s="166">
        <v>0</v>
      </c>
      <c r="AM48" s="170" t="s">
        <v>43</v>
      </c>
      <c r="AN48" s="165" t="s">
        <v>44</v>
      </c>
      <c r="AO48" s="165"/>
      <c r="AP48" s="166"/>
      <c r="AQ48" s="166"/>
      <c r="AR48" s="166"/>
      <c r="AS48" s="166">
        <f t="shared" si="6"/>
        <v>100040</v>
      </c>
      <c r="AT48" s="166">
        <f t="shared" si="7"/>
        <v>1040</v>
      </c>
      <c r="AU48" s="166">
        <f t="shared" si="8"/>
        <v>40</v>
      </c>
      <c r="AV48" s="166"/>
      <c r="AW48" s="163"/>
      <c r="AX4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100040, 'Б-100040-13',date'2014-02-05',3, 111, 111, 'RUR', 1, 18, date'2015-02-06', date'2015-02-07', 1000404, 1, to_date('2015-02-02 00:00:00','YYYY-MM-DD HH24:MI:SS'), 1000, 180, 0, 129, 0, 'c1', 8,null,100040,1040,40);insert into xxxx_oebs_cash_payment_test (ID, INVOICE_ID, OEBS_PAYMENT, DOC_DATE, COMISS_DATE) values (s_xxxx_oebs_cash_payment_test.NEXTVAL, 100040, 2050, to_date('2015-02-02 00:00:00','YYYY-MM-DD HH24:MI:SS'), date'2015-01-30' );insert into xxxx_client_discount_m  (ID,CLIENT_ID,CLIENT_AVG_DISCOUNT,DT) values (s_xxxx_client_discount_m.NEXTVAL,129, 12, date'2015-02-01');</v>
      </c>
      <c r="AY48" s="163"/>
    </row>
    <row r="49" spans="1:51" x14ac:dyDescent="0.25">
      <c r="A49" s="263">
        <v>4</v>
      </c>
      <c r="B49" s="72">
        <v>0</v>
      </c>
      <c r="C49" s="165" t="str">
        <f t="shared" si="2"/>
        <v>10004</v>
      </c>
      <c r="D49" s="165" t="str">
        <f t="shared" si="3"/>
        <v>10004/13</v>
      </c>
      <c r="E49" s="167" t="s">
        <v>189</v>
      </c>
      <c r="F49" s="167" t="s">
        <v>37</v>
      </c>
      <c r="G49" s="165">
        <v>52</v>
      </c>
      <c r="H49" s="227">
        <v>100041</v>
      </c>
      <c r="I49" s="170" t="str">
        <f t="shared" si="4"/>
        <v>Б-100041-13</v>
      </c>
      <c r="J49" s="169">
        <v>3</v>
      </c>
      <c r="K49" s="165">
        <v>11</v>
      </c>
      <c r="L49" s="165" t="s">
        <v>38</v>
      </c>
      <c r="M49" s="169">
        <v>1</v>
      </c>
      <c r="N49" s="165">
        <v>18</v>
      </c>
      <c r="O49" s="167" t="s">
        <v>299</v>
      </c>
      <c r="P49" s="167" t="s">
        <v>301</v>
      </c>
      <c r="Q49" s="167" t="s">
        <v>302</v>
      </c>
      <c r="R49" s="227" t="str">
        <f>H49&amp;"4"</f>
        <v>1000414</v>
      </c>
      <c r="S49" s="170">
        <v>1</v>
      </c>
      <c r="T49" s="191" t="s">
        <v>311</v>
      </c>
      <c r="U49" s="165">
        <v>1000</v>
      </c>
      <c r="V49" s="165">
        <f t="shared" si="5"/>
        <v>180</v>
      </c>
      <c r="W49" s="165">
        <v>0</v>
      </c>
      <c r="X49" s="234">
        <v>130</v>
      </c>
      <c r="Y49" s="168" t="s">
        <v>42</v>
      </c>
      <c r="Z49" s="224" t="str">
        <f>"5: "&amp;(SUM(U49))-(SUM(V49))&amp;" / "&amp;((SUM(U49))-(SUM(V49)))*0.06&amp;" / "&amp;((SUM(U49))-(SUM(V49)))*0.02</f>
        <v>5: 820 / 49.2 / 16.4</v>
      </c>
      <c r="AA49" s="238" t="s">
        <v>197</v>
      </c>
      <c r="AB49" s="224" t="str">
        <f>"10: "&amp;SUM(AC49:AE49)&amp;" / "&amp;ROUND(SUM(AC49:AE49)/1.18,2)&amp;" / "&amp;ROUND(SUM(AC49:AE49)/1.18*0.08,2)&amp;" / "&amp;ROUND(SUM(AC49:AE49)/1.18*0.02,2)</f>
        <v>10: 2050 / 1737.29 / 138.98 / 34.75</v>
      </c>
      <c r="AC49" s="178">
        <f t="shared" si="12"/>
        <v>2050</v>
      </c>
      <c r="AD49" s="170"/>
      <c r="AE49" s="170"/>
      <c r="AF49" s="191" t="s">
        <v>150</v>
      </c>
      <c r="AG49" s="226" t="s">
        <v>190</v>
      </c>
      <c r="AH49" s="227">
        <v>12</v>
      </c>
      <c r="AI49" s="191" t="s">
        <v>319</v>
      </c>
      <c r="AJ49" s="170"/>
      <c r="AK49" s="170"/>
      <c r="AL49" s="166">
        <v>0</v>
      </c>
      <c r="AM49" s="170" t="s">
        <v>43</v>
      </c>
      <c r="AN49" s="165" t="s">
        <v>44</v>
      </c>
      <c r="AO49" s="165"/>
      <c r="AP49" s="166"/>
      <c r="AQ49" s="166"/>
      <c r="AR49" s="166"/>
      <c r="AS49" s="166">
        <f t="shared" si="6"/>
        <v>100041</v>
      </c>
      <c r="AT49" s="166">
        <f t="shared" si="7"/>
        <v>1041</v>
      </c>
      <c r="AU49" s="166">
        <f t="shared" si="8"/>
        <v>41</v>
      </c>
      <c r="AV49" s="166"/>
      <c r="AW49" s="163"/>
      <c r="AX4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100041, 'Б-100041-13',date'2014-02-05',3, 11, 11, 'RUR', 1, 18, date'2015-02-06', date'2015-02-07', 1000414, 1, to_date('2015-01-30 23:59:59','YYYY-MM-DD HH24:MI:SS'), 1000, 180, 0, 130, 0, 'c1', 8,null,100041,1041,41);insert into xxxx_oebs_cash_payment_test (ID, INVOICE_ID, OEBS_PAYMENT, DOC_DATE, COMISS_DATE) values (s_xxxx_oebs_cash_payment_test.NEXTVAL, 100041, 2050, to_date('2015-01-30 23:59:59','YYYY-MM-DD HH24:MI:SS'), date'2015-01-30' );insert into xxxx_client_discount_m  (ID,CLIENT_ID,CLIENT_AVG_DISCOUNT,DT) values (s_xxxx_client_discount_m.NEXTVAL,130, 12, date'2015-02-01');</v>
      </c>
      <c r="AY49" s="163"/>
    </row>
    <row r="50" spans="1:51" x14ac:dyDescent="0.25">
      <c r="A50" s="263">
        <v>4</v>
      </c>
      <c r="B50" s="72">
        <v>0</v>
      </c>
      <c r="C50" s="165" t="str">
        <f t="shared" si="2"/>
        <v>10004</v>
      </c>
      <c r="D50" s="165" t="str">
        <f t="shared" si="3"/>
        <v>10004/13</v>
      </c>
      <c r="E50" s="167" t="s">
        <v>189</v>
      </c>
      <c r="F50" s="167" t="s">
        <v>37</v>
      </c>
      <c r="G50" s="165">
        <v>52</v>
      </c>
      <c r="H50" s="230">
        <v>100037</v>
      </c>
      <c r="I50" s="170" t="str">
        <f t="shared" si="4"/>
        <v>Б-100037-13</v>
      </c>
      <c r="J50" s="169">
        <v>3</v>
      </c>
      <c r="K50" s="165">
        <v>11</v>
      </c>
      <c r="L50" s="165" t="s">
        <v>38</v>
      </c>
      <c r="M50" s="169">
        <v>1</v>
      </c>
      <c r="N50" s="165">
        <v>18</v>
      </c>
      <c r="O50" s="167" t="s">
        <v>299</v>
      </c>
      <c r="P50" s="167" t="s">
        <v>301</v>
      </c>
      <c r="Q50" s="167" t="s">
        <v>302</v>
      </c>
      <c r="R50" s="230" t="str">
        <f>H50&amp;"5"</f>
        <v>1000375</v>
      </c>
      <c r="S50" s="170">
        <v>1</v>
      </c>
      <c r="T50" s="237" t="s">
        <v>199</v>
      </c>
      <c r="U50" s="165">
        <v>1400</v>
      </c>
      <c r="V50" s="165">
        <f t="shared" si="5"/>
        <v>252</v>
      </c>
      <c r="W50" s="165">
        <v>0</v>
      </c>
      <c r="X50" s="236">
        <v>126</v>
      </c>
      <c r="Y50" s="168" t="s">
        <v>42</v>
      </c>
      <c r="Z50" s="224" t="str">
        <f>"5: "&amp;(SUM(U50))-(SUM(V50))&amp;" / "&amp;((SUM(U50))-(SUM(V50)))*0.06&amp;" / "&amp;((SUM(U50))-(SUM(V50)))*0.02</f>
        <v>5: 1148 / 68.88 / 22.96</v>
      </c>
      <c r="AA50" s="238" t="s">
        <v>212</v>
      </c>
      <c r="AB50" s="224" t="str">
        <f>"10: "&amp;SUM(AC50:AE50)&amp;" / "&amp;ROUND(SUM(AC50:AE50)/1.18,2)&amp;" / "&amp;ROUND(SUM(AC50:AE50)/1.18*0.08,2)&amp;" / "&amp;ROUND(SUM(AC50:AE50)/1.18*0.02,2)</f>
        <v>10: 2870 / 2432.2 / 194.58 / 48.64</v>
      </c>
      <c r="AC50" s="178">
        <f t="shared" si="12"/>
        <v>2870</v>
      </c>
      <c r="AD50" s="170"/>
      <c r="AE50" s="170"/>
      <c r="AF50" s="237" t="s">
        <v>153</v>
      </c>
      <c r="AG50" s="226" t="s">
        <v>190</v>
      </c>
      <c r="AH50" s="227">
        <v>12</v>
      </c>
      <c r="AI50" s="237" t="s">
        <v>200</v>
      </c>
      <c r="AJ50" s="170"/>
      <c r="AK50" s="170"/>
      <c r="AL50" s="166">
        <v>0</v>
      </c>
      <c r="AM50" s="170" t="s">
        <v>43</v>
      </c>
      <c r="AN50" s="165" t="s">
        <v>44</v>
      </c>
      <c r="AO50" s="165"/>
      <c r="AP50" s="166"/>
      <c r="AQ50" s="166"/>
      <c r="AR50" s="166"/>
      <c r="AS50" s="166">
        <f t="shared" si="6"/>
        <v>100037</v>
      </c>
      <c r="AT50" s="166">
        <f t="shared" si="7"/>
        <v>1037</v>
      </c>
      <c r="AU50" s="166">
        <f t="shared" si="8"/>
        <v>37</v>
      </c>
      <c r="AV50" s="166"/>
      <c r="AW50" s="163"/>
      <c r="AX5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100037, 'Б-100037-13',date'2014-02-05',3, 11, 11, 'RUR', 1, 18, date'2015-02-06', date'2015-02-07', 1000375, 1, to_date('2014-01-01 00:00:00','YYYY-MM-DD HH24:MI:SS'), 1400, 252, 0, 126, 0, 'c1', 8,null,100037,1037,37);insert into xxxx_oebs_cash_payment_test (ID, INVOICE_ID, OEBS_PAYMENT, DOC_DATE, COMISS_DATE) values (s_xxxx_oebs_cash_payment_test.NEXTVAL, 100037, 2870, to_date('2014-01-01 00:00:00','YYYY-MM-DD HH24:MI:SS'), date'2014-01-31' );insert into xxxx_client_discount_m  (ID,CLIENT_ID,CLIENT_AVG_DISCOUNT,DT) values (s_xxxx_client_discount_m.NEXTVAL,126, 12, date'2014-01-01');</v>
      </c>
      <c r="AY50" s="163"/>
    </row>
    <row r="51" spans="1:51" x14ac:dyDescent="0.25">
      <c r="A51" s="263">
        <v>4</v>
      </c>
      <c r="B51" s="72">
        <v>0</v>
      </c>
      <c r="C51" s="165" t="str">
        <f t="shared" si="2"/>
        <v>10004</v>
      </c>
      <c r="D51" s="165" t="str">
        <f t="shared" si="3"/>
        <v>10004/13</v>
      </c>
      <c r="E51" s="167" t="s">
        <v>189</v>
      </c>
      <c r="F51" s="167" t="s">
        <v>37</v>
      </c>
      <c r="G51" s="165">
        <v>52</v>
      </c>
      <c r="H51" s="230">
        <v>100038</v>
      </c>
      <c r="I51" s="170" t="str">
        <f t="shared" si="4"/>
        <v>Б-100038-13</v>
      </c>
      <c r="J51" s="169">
        <v>3</v>
      </c>
      <c r="K51" s="236">
        <v>111</v>
      </c>
      <c r="L51" s="165" t="s">
        <v>38</v>
      </c>
      <c r="M51" s="169">
        <v>1</v>
      </c>
      <c r="N51" s="165">
        <v>18</v>
      </c>
      <c r="O51" s="167" t="s">
        <v>299</v>
      </c>
      <c r="P51" s="167" t="s">
        <v>301</v>
      </c>
      <c r="Q51" s="167" t="s">
        <v>302</v>
      </c>
      <c r="R51" s="230" t="str">
        <f>H51&amp;"5"</f>
        <v>1000385</v>
      </c>
      <c r="S51" s="170">
        <v>1</v>
      </c>
      <c r="T51" s="191" t="s">
        <v>201</v>
      </c>
      <c r="U51" s="165">
        <v>1300</v>
      </c>
      <c r="V51" s="165">
        <f t="shared" si="5"/>
        <v>234</v>
      </c>
      <c r="W51" s="165">
        <v>0</v>
      </c>
      <c r="X51" s="236">
        <v>127</v>
      </c>
      <c r="Y51" s="168" t="s">
        <v>42</v>
      </c>
      <c r="Z51" s="225" t="str">
        <f>"5: "&amp;(SUM(U51:U52))-(SUM(V51:V52))&amp;" / "&amp;((SUM(U51:U52))-(SUM(V51:V52)))*0.06&amp;" / "&amp;((SUM(U51:U52))-(SUM(V51:V52)))*0.02</f>
        <v>5: 2050 / 123 / 41</v>
      </c>
      <c r="AA51" s="235" t="s">
        <v>211</v>
      </c>
      <c r="AB51" s="225" t="str">
        <f>"10: "&amp;SUM(AC51:AC52)&amp;" / "&amp;ROUND(SUM(AC51:AC52)/1.18,2)&amp;" / "&amp;ROUND(SUM(AC51:AC52)/1.18*0.08,2)&amp;" / "&amp;ROUND(SUM(AC51:AC52)/1.18*0.02,2)</f>
        <v>10: 5125 / 4343.22 / 347.46 / 86.86</v>
      </c>
      <c r="AC51" s="178">
        <f t="shared" si="12"/>
        <v>2665</v>
      </c>
      <c r="AD51" s="170"/>
      <c r="AE51" s="170"/>
      <c r="AF51" s="191" t="s">
        <v>203</v>
      </c>
      <c r="AG51" s="226" t="s">
        <v>190</v>
      </c>
      <c r="AH51" s="227">
        <v>12</v>
      </c>
      <c r="AI51" s="191" t="s">
        <v>204</v>
      </c>
      <c r="AJ51" s="170"/>
      <c r="AK51" s="170"/>
      <c r="AL51" s="166">
        <v>0</v>
      </c>
      <c r="AM51" s="170" t="s">
        <v>43</v>
      </c>
      <c r="AN51" s="165" t="s">
        <v>44</v>
      </c>
      <c r="AO51" s="165"/>
      <c r="AP51" s="166"/>
      <c r="AQ51" s="166"/>
      <c r="AR51" s="166"/>
      <c r="AS51" s="166">
        <f t="shared" si="6"/>
        <v>100038</v>
      </c>
      <c r="AT51" s="166">
        <f t="shared" si="7"/>
        <v>1038</v>
      </c>
      <c r="AU51" s="166">
        <f t="shared" si="8"/>
        <v>38</v>
      </c>
      <c r="AV51" s="166"/>
      <c r="AW51" s="163"/>
      <c r="AX5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100038, 'Б-100038-13',date'2014-02-05',3, 111, 111, 'RUR', 1, 18, date'2015-02-06', date'2015-02-07', 1000385, 1, to_date('2014-02-28 00:00:00','YYYY-MM-DD HH24:MI:SS'), 1300, 234, 0, 127, 0, 'c1', 8,null,100038,1038,38);insert into xxxx_oebs_cash_payment_test (ID, INVOICE_ID, OEBS_PAYMENT, DOC_DATE, COMISS_DATE) values (s_xxxx_oebs_cash_payment_test.NEXTVAL, 100038, 2665, to_date('2014-02-28 00:00:00','YYYY-MM-DD HH24:MI:SS'), date'2014-02-28' );insert into xxxx_client_discount_m  (ID,CLIENT_ID,CLIENT_AVG_DISCOUNT,DT) values (s_xxxx_client_discount_m.NEXTVAL,127, 12, date'2014-02-01');</v>
      </c>
      <c r="AY51" s="163"/>
    </row>
    <row r="52" spans="1:51" x14ac:dyDescent="0.25">
      <c r="A52" s="263">
        <v>4</v>
      </c>
      <c r="B52" s="72">
        <v>0</v>
      </c>
      <c r="C52" s="165" t="str">
        <f t="shared" si="2"/>
        <v>10004</v>
      </c>
      <c r="D52" s="165" t="str">
        <f t="shared" si="3"/>
        <v>10004/13</v>
      </c>
      <c r="E52" s="167" t="s">
        <v>189</v>
      </c>
      <c r="F52" s="167" t="s">
        <v>37</v>
      </c>
      <c r="G52" s="165">
        <v>52</v>
      </c>
      <c r="H52" s="230">
        <v>100039</v>
      </c>
      <c r="I52" s="170" t="str">
        <f t="shared" si="4"/>
        <v>Б-100039-13</v>
      </c>
      <c r="J52" s="169">
        <v>3</v>
      </c>
      <c r="K52" s="165">
        <v>11</v>
      </c>
      <c r="L52" s="165" t="s">
        <v>38</v>
      </c>
      <c r="M52" s="169">
        <v>1</v>
      </c>
      <c r="N52" s="165">
        <v>18</v>
      </c>
      <c r="O52" s="167" t="s">
        <v>299</v>
      </c>
      <c r="P52" s="167" t="s">
        <v>301</v>
      </c>
      <c r="Q52" s="167" t="s">
        <v>302</v>
      </c>
      <c r="R52" s="230" t="str">
        <f>H52&amp;"5"</f>
        <v>1000395</v>
      </c>
      <c r="S52" s="170">
        <v>1</v>
      </c>
      <c r="T52" s="191" t="s">
        <v>205</v>
      </c>
      <c r="U52" s="165">
        <v>1200</v>
      </c>
      <c r="V52" s="165">
        <f t="shared" si="5"/>
        <v>216</v>
      </c>
      <c r="W52" s="165">
        <v>0</v>
      </c>
      <c r="X52" s="236">
        <v>128</v>
      </c>
      <c r="Y52" s="168" t="s">
        <v>42</v>
      </c>
      <c r="Z52" s="224"/>
      <c r="AA52" s="228"/>
      <c r="AB52" s="224"/>
      <c r="AC52" s="178">
        <f t="shared" si="12"/>
        <v>2460</v>
      </c>
      <c r="AD52" s="170"/>
      <c r="AE52" s="170"/>
      <c r="AF52" s="191" t="s">
        <v>203</v>
      </c>
      <c r="AG52" s="226" t="s">
        <v>190</v>
      </c>
      <c r="AH52" s="227">
        <v>12</v>
      </c>
      <c r="AI52" s="191" t="s">
        <v>204</v>
      </c>
      <c r="AJ52" s="170"/>
      <c r="AK52" s="170"/>
      <c r="AL52" s="166">
        <v>0</v>
      </c>
      <c r="AM52" s="170" t="s">
        <v>43</v>
      </c>
      <c r="AN52" s="165" t="s">
        <v>44</v>
      </c>
      <c r="AO52" s="165"/>
      <c r="AP52" s="166"/>
      <c r="AQ52" s="166"/>
      <c r="AR52" s="166"/>
      <c r="AS52" s="166">
        <f t="shared" si="6"/>
        <v>100039</v>
      </c>
      <c r="AT52" s="166">
        <f t="shared" si="7"/>
        <v>1039</v>
      </c>
      <c r="AU52" s="166">
        <f t="shared" si="8"/>
        <v>39</v>
      </c>
      <c r="AV52" s="166"/>
      <c r="AW52" s="163"/>
      <c r="AX5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100039, 'Б-100039-13',date'2014-02-05',3, 11, 11, 'RUR', 1, 18, date'2015-02-06', date'2015-02-07', 1000395, 1, to_date('2014-02-28 23:59:59','YYYY-MM-DD HH24:MI:SS'), 1200, 216, 0, 128, 0, 'c1', 8,null,100039,1039,39);insert into xxxx_oebs_cash_payment_test (ID, INVOICE_ID, OEBS_PAYMENT, DOC_DATE, COMISS_DATE) values (s_xxxx_oebs_cash_payment_test.NEXTVAL, 100039, 2460, to_date('2014-02-28 23:59:59','YYYY-MM-DD HH24:MI:SS'), date'2014-02-28' );insert into xxxx_client_discount_m  (ID,CLIENT_ID,CLIENT_AVG_DISCOUNT,DT) values (s_xxxx_client_discount_m.NEXTVAL,128, 12, date'2014-02-01');</v>
      </c>
      <c r="AY52" s="163"/>
    </row>
    <row r="53" spans="1:51" x14ac:dyDescent="0.25">
      <c r="A53" s="263">
        <v>4</v>
      </c>
      <c r="B53" s="72">
        <v>0</v>
      </c>
      <c r="C53" s="165" t="str">
        <f t="shared" si="2"/>
        <v>10004</v>
      </c>
      <c r="D53" s="165" t="str">
        <f t="shared" si="3"/>
        <v>10004/13</v>
      </c>
      <c r="E53" s="167" t="s">
        <v>189</v>
      </c>
      <c r="F53" s="167" t="s">
        <v>37</v>
      </c>
      <c r="G53" s="165">
        <v>52</v>
      </c>
      <c r="H53" s="230">
        <v>100040</v>
      </c>
      <c r="I53" s="170" t="str">
        <f t="shared" si="4"/>
        <v>Б-100040-13</v>
      </c>
      <c r="J53" s="169">
        <v>3</v>
      </c>
      <c r="K53" s="236">
        <v>111</v>
      </c>
      <c r="L53" s="165" t="s">
        <v>38</v>
      </c>
      <c r="M53" s="169">
        <v>1</v>
      </c>
      <c r="N53" s="165">
        <v>18</v>
      </c>
      <c r="O53" s="167" t="s">
        <v>299</v>
      </c>
      <c r="P53" s="167" t="s">
        <v>301</v>
      </c>
      <c r="Q53" s="167" t="s">
        <v>302</v>
      </c>
      <c r="R53" s="166" t="str">
        <f>H53&amp;"5"</f>
        <v>1000405</v>
      </c>
      <c r="S53" s="170">
        <v>1</v>
      </c>
      <c r="T53" s="237" t="s">
        <v>313</v>
      </c>
      <c r="U53" s="165">
        <v>1200</v>
      </c>
      <c r="V53" s="165">
        <f t="shared" si="5"/>
        <v>216</v>
      </c>
      <c r="W53" s="165">
        <v>0</v>
      </c>
      <c r="X53" s="234">
        <v>129</v>
      </c>
      <c r="Y53" s="168" t="s">
        <v>42</v>
      </c>
      <c r="Z53" s="224"/>
      <c r="AA53" s="238" t="s">
        <v>210</v>
      </c>
      <c r="AB53" s="225" t="str">
        <f>"10: "&amp;SUM(AC53:AC54)&amp;" / "&amp;ROUND(SUM(AC53:AC54)/1.18,2)&amp;" / "&amp;ROUND(SUM(AC53:AC54)/1.18*0.08,2)&amp;" / "&amp;ROUND(SUM(AC53:AC54)/1.18*0.02,2)</f>
        <v>10: 4715 / 3995.76 / 319.66 / 79.92</v>
      </c>
      <c r="AC53" s="178">
        <f t="shared" si="12"/>
        <v>2460</v>
      </c>
      <c r="AD53" s="170"/>
      <c r="AE53" s="170"/>
      <c r="AF53" s="237" t="s">
        <v>153</v>
      </c>
      <c r="AG53" s="226" t="s">
        <v>190</v>
      </c>
      <c r="AH53" s="227">
        <v>12</v>
      </c>
      <c r="AI53" s="191" t="s">
        <v>204</v>
      </c>
      <c r="AJ53" s="170"/>
      <c r="AK53" s="170"/>
      <c r="AL53" s="166">
        <v>0</v>
      </c>
      <c r="AM53" s="170" t="s">
        <v>43</v>
      </c>
      <c r="AN53" s="165" t="s">
        <v>44</v>
      </c>
      <c r="AO53" s="165"/>
      <c r="AP53" s="166"/>
      <c r="AQ53" s="166"/>
      <c r="AR53" s="166"/>
      <c r="AS53" s="166">
        <f t="shared" si="6"/>
        <v>100040</v>
      </c>
      <c r="AT53" s="166">
        <f t="shared" si="7"/>
        <v>1040</v>
      </c>
      <c r="AU53" s="166">
        <f t="shared" si="8"/>
        <v>40</v>
      </c>
      <c r="AV53" s="166"/>
      <c r="AW53" s="163"/>
      <c r="AX5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100040, 'Б-100040-13',date'2014-02-05',3, 111, 111, 'RUR', 1, 18, date'2015-02-06', date'2015-02-07', 1000405, 1, to_date('2014-01-31 00:00:00','YYYY-MM-DD HH24:MI:SS'), 1200, 216, 0, 129, 0, 'c1', 8,null,100040,1040,40);insert into xxxx_oebs_cash_payment_test (ID, INVOICE_ID, OEBS_PAYMENT, DOC_DATE, COMISS_DATE) values (s_xxxx_oebs_cash_payment_test.NEXTVAL, 100040, 2460, to_date('2014-01-31 00:00:00','YYYY-MM-DD HH24:MI:SS'), date'2014-01-31' );insert into xxxx_client_discount_m  (ID,CLIENT_ID,CLIENT_AVG_DISCOUNT,DT) values (s_xxxx_client_discount_m.NEXTVAL,129, 12, date'2014-02-01');</v>
      </c>
      <c r="AY53" s="163"/>
    </row>
    <row r="54" spans="1:51" x14ac:dyDescent="0.25">
      <c r="A54" s="263">
        <v>4</v>
      </c>
      <c r="B54" s="72">
        <v>0</v>
      </c>
      <c r="C54" s="170" t="str">
        <f t="shared" si="2"/>
        <v>10004</v>
      </c>
      <c r="D54" s="170" t="str">
        <f t="shared" si="3"/>
        <v>10004/13</v>
      </c>
      <c r="E54" s="184" t="s">
        <v>189</v>
      </c>
      <c r="F54" s="184" t="s">
        <v>37</v>
      </c>
      <c r="G54" s="165">
        <v>52</v>
      </c>
      <c r="H54" s="230">
        <v>100041</v>
      </c>
      <c r="I54" s="170" t="str">
        <f t="shared" si="4"/>
        <v>Б-100041-13</v>
      </c>
      <c r="J54" s="169">
        <v>3</v>
      </c>
      <c r="K54" s="165">
        <v>11</v>
      </c>
      <c r="L54" s="170" t="s">
        <v>38</v>
      </c>
      <c r="M54" s="185">
        <v>1</v>
      </c>
      <c r="N54" s="165">
        <v>18</v>
      </c>
      <c r="O54" s="184" t="s">
        <v>299</v>
      </c>
      <c r="P54" s="184" t="s">
        <v>301</v>
      </c>
      <c r="Q54" s="184" t="s">
        <v>302</v>
      </c>
      <c r="R54" s="166" t="str">
        <f>H54&amp;"5"</f>
        <v>1000415</v>
      </c>
      <c r="S54" s="170">
        <v>1</v>
      </c>
      <c r="T54" s="239" t="s">
        <v>314</v>
      </c>
      <c r="U54" s="170">
        <v>1100</v>
      </c>
      <c r="V54" s="170">
        <f t="shared" si="5"/>
        <v>198</v>
      </c>
      <c r="W54" s="170">
        <v>0</v>
      </c>
      <c r="X54" s="234">
        <v>130</v>
      </c>
      <c r="Y54" s="188" t="s">
        <v>42</v>
      </c>
      <c r="Z54" s="224"/>
      <c r="AA54" s="228"/>
      <c r="AB54" s="224"/>
      <c r="AC54" s="178">
        <f t="shared" si="12"/>
        <v>2255</v>
      </c>
      <c r="AD54" s="170"/>
      <c r="AE54" s="170"/>
      <c r="AF54" s="237" t="s">
        <v>153</v>
      </c>
      <c r="AG54" s="226" t="s">
        <v>190</v>
      </c>
      <c r="AH54" s="227">
        <v>12</v>
      </c>
      <c r="AI54" s="191" t="s">
        <v>204</v>
      </c>
      <c r="AJ54" s="170"/>
      <c r="AK54" s="170"/>
      <c r="AL54" s="166">
        <v>0</v>
      </c>
      <c r="AM54" s="170" t="s">
        <v>43</v>
      </c>
      <c r="AN54" s="170" t="s">
        <v>44</v>
      </c>
      <c r="AO54" s="170"/>
      <c r="AP54" s="166"/>
      <c r="AQ54" s="166"/>
      <c r="AR54" s="166"/>
      <c r="AS54" s="166">
        <f t="shared" si="6"/>
        <v>100041</v>
      </c>
      <c r="AT54" s="166">
        <f t="shared" si="7"/>
        <v>1041</v>
      </c>
      <c r="AU54" s="166">
        <f t="shared" si="8"/>
        <v>41</v>
      </c>
      <c r="AV54" s="166"/>
      <c r="AW54" s="163"/>
      <c r="AX5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100041, 'Б-100041-13',date'2014-02-05',3, 11, 11, 'RUR', 1, 18, date'2015-02-06', date'2015-02-07', 1000415, 1, to_date('2014-01-31 23:59:59','YYYY-MM-DD HH24:MI:SS'), 1100, 198, 0, 130, 0, 'c1', 8,null,100041,1041,41);insert into xxxx_oebs_cash_payment_test (ID, INVOICE_ID, OEBS_PAYMENT, DOC_DATE, COMISS_DATE) values (s_xxxx_oebs_cash_payment_test.NEXTVAL, 100041, 2255, to_date('2014-01-31 23:59:59','YYYY-MM-DD HH24:MI:SS'), date'2014-01-31' );insert into xxxx_client_discount_m  (ID,CLIENT_ID,CLIENT_AVG_DISCOUNT,DT) values (s_xxxx_client_discount_m.NEXTVAL,130, 12, date'2014-02-01');</v>
      </c>
      <c r="AY54" s="163"/>
    </row>
    <row r="55" spans="1:51" x14ac:dyDescent="0.25">
      <c r="A55" s="262">
        <v>4</v>
      </c>
      <c r="B55" s="72">
        <v>0</v>
      </c>
      <c r="C55" s="171" t="str">
        <f t="shared" si="2"/>
        <v>10004</v>
      </c>
      <c r="D55" s="171" t="str">
        <f t="shared" si="3"/>
        <v>10004/13</v>
      </c>
      <c r="E55" s="172" t="s">
        <v>189</v>
      </c>
      <c r="F55" s="172" t="s">
        <v>37</v>
      </c>
      <c r="G55" s="171">
        <v>52</v>
      </c>
      <c r="H55" s="180">
        <v>100042</v>
      </c>
      <c r="I55" s="171" t="str">
        <f t="shared" si="4"/>
        <v>Б-100042-13</v>
      </c>
      <c r="J55" s="175">
        <v>3</v>
      </c>
      <c r="K55" s="171">
        <v>11</v>
      </c>
      <c r="L55" s="171" t="s">
        <v>38</v>
      </c>
      <c r="M55" s="175">
        <v>1</v>
      </c>
      <c r="N55" s="171">
        <v>18</v>
      </c>
      <c r="O55" s="172" t="s">
        <v>299</v>
      </c>
      <c r="P55" s="172" t="s">
        <v>301</v>
      </c>
      <c r="Q55" s="172" t="s">
        <v>302</v>
      </c>
      <c r="R55" s="173" t="str">
        <f t="shared" ref="R55:R88" si="13">H55&amp;"1"</f>
        <v>1000421</v>
      </c>
      <c r="S55" s="171">
        <v>1</v>
      </c>
      <c r="T55" s="177" t="s">
        <v>199</v>
      </c>
      <c r="U55" s="171">
        <v>1100</v>
      </c>
      <c r="V55" s="171">
        <f t="shared" si="5"/>
        <v>198</v>
      </c>
      <c r="W55" s="171">
        <v>0</v>
      </c>
      <c r="X55" s="192">
        <v>131</v>
      </c>
      <c r="Y55" s="174" t="s">
        <v>42</v>
      </c>
      <c r="Z55" s="232"/>
      <c r="AA55" s="240"/>
      <c r="AB55" s="241" t="str">
        <f>"10: "&amp;SUM(AC55:AE55)&amp;" / "&amp;ROUND(SUM(AC55:AE55)/1.18,2)&amp;" / "&amp;ROUND(SUM(AC55:AE55)/1.18*0.08,2)&amp;" / "&amp;ROUND(SUM(AC55:AE55)/1.18*0.02,2)</f>
        <v>10: 2255 / 1911.02 / 152.88 / 38.22</v>
      </c>
      <c r="AC55" s="180">
        <f t="shared" si="12"/>
        <v>2255</v>
      </c>
      <c r="AD55" s="171"/>
      <c r="AE55" s="171"/>
      <c r="AF55" s="177" t="s">
        <v>318</v>
      </c>
      <c r="AG55" s="233" t="s">
        <v>190</v>
      </c>
      <c r="AH55" s="205">
        <v>12</v>
      </c>
      <c r="AI55" s="177" t="s">
        <v>200</v>
      </c>
      <c r="AJ55" s="171"/>
      <c r="AK55" s="171"/>
      <c r="AL55" s="173">
        <v>0</v>
      </c>
      <c r="AM55" s="171" t="s">
        <v>43</v>
      </c>
      <c r="AN55" s="171" t="s">
        <v>44</v>
      </c>
      <c r="AO55" s="171"/>
      <c r="AP55" s="173"/>
      <c r="AQ55" s="173"/>
      <c r="AR55" s="173"/>
      <c r="AS55" s="166">
        <f t="shared" si="6"/>
        <v>100042</v>
      </c>
      <c r="AT55" s="166">
        <f t="shared" si="7"/>
        <v>1042</v>
      </c>
      <c r="AU55" s="166">
        <f t="shared" si="8"/>
        <v>42</v>
      </c>
      <c r="AV55" s="173"/>
      <c r="AW55" s="179"/>
      <c r="AX5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date'2015-03-01', 52, 100042, 'Б-100042-13',date'2014-02-05',3, 11, 11, 'RUR', 1, 18, date'2015-02-06', date'2015-02-07', 1000421, 1, to_date('2014-01-01 00:00:00','YYYY-MM-DD HH24:MI:SS'), 1100, 198, 0, 131, 0, 'c1', 8,null,100042,1042,42);insert into xxxx_oebs_cash_payment_test (ID, INVOICE_ID, OEBS_PAYMENT, DOC_DATE, COMISS_DATE) values (s_xxxx_oebs_cash_payment_test.NEXTVAL, 100042, 2255, to_date('2014-01-01 00:00:00','YYYY-MM-DD HH24:MI:SS'), date'2014-01-30' );insert into xxxx_client_discount_m  (ID,CLIENT_ID,CLIENT_AVG_DISCOUNT,DT) values (s_xxxx_client_discount_m.NEXTVAL,131, 12, date'2014-01-01');</v>
      </c>
      <c r="AY55" s="179"/>
    </row>
    <row r="56" spans="1:51" x14ac:dyDescent="0.25">
      <c r="A56" s="263">
        <v>5</v>
      </c>
      <c r="B56" s="72">
        <v>0</v>
      </c>
      <c r="C56" s="165" t="str">
        <f t="shared" si="2"/>
        <v>10005</v>
      </c>
      <c r="D56" s="165" t="str">
        <f t="shared" si="3"/>
        <v>10005/13</v>
      </c>
      <c r="E56" s="167" t="s">
        <v>189</v>
      </c>
      <c r="F56" s="167" t="s">
        <v>37</v>
      </c>
      <c r="G56" s="165">
        <v>52</v>
      </c>
      <c r="H56" s="178">
        <v>100043</v>
      </c>
      <c r="I56" s="170" t="str">
        <f t="shared" si="4"/>
        <v>Б-100043-13</v>
      </c>
      <c r="J56" s="169">
        <v>3</v>
      </c>
      <c r="K56" s="234">
        <v>11</v>
      </c>
      <c r="L56" s="165" t="s">
        <v>38</v>
      </c>
      <c r="M56" s="169">
        <v>1</v>
      </c>
      <c r="N56" s="165">
        <v>18</v>
      </c>
      <c r="O56" s="167" t="s">
        <v>299</v>
      </c>
      <c r="P56" s="167" t="s">
        <v>301</v>
      </c>
      <c r="Q56" s="167" t="s">
        <v>302</v>
      </c>
      <c r="R56" s="166" t="str">
        <f t="shared" si="13"/>
        <v>1000431</v>
      </c>
      <c r="S56" s="170">
        <v>1</v>
      </c>
      <c r="T56" s="167" t="s">
        <v>308</v>
      </c>
      <c r="U56" s="165">
        <v>1000</v>
      </c>
      <c r="V56" s="165">
        <f t="shared" si="5"/>
        <v>180</v>
      </c>
      <c r="W56" s="165">
        <v>0</v>
      </c>
      <c r="X56" s="24">
        <v>132</v>
      </c>
      <c r="Y56" s="168" t="s">
        <v>42</v>
      </c>
      <c r="Z56" s="225" t="str">
        <f>"1: "&amp;(SUM(U56:U57)-SUM(V56:V57))&amp;" / "&amp;(SUM(U56:U57)-SUM(V56:V57))*0.08&amp;" / "&amp;(SUM(U56:U57)-SUM(V56:V57))*0.02</f>
        <v>1: 1558 / 124.64 / 31.16</v>
      </c>
      <c r="AA56" s="235" t="s">
        <v>215</v>
      </c>
      <c r="AB56" s="225" t="str">
        <f>"10: "&amp;SUM(AC56:AC63)&amp;" / "&amp;ROUND(SUM(AC56:AC63)/1.18,2)&amp;" / "&amp;ROUND(SUM(AC56:AC63)/1.18*0.08,2)&amp;" / "&amp;ROUND(SUM(AC56:AC63)/1.18*0.02,2)</f>
        <v>10: 13735 / 11639.83 / 931.19 / 232.8</v>
      </c>
      <c r="AC56" s="178">
        <f t="shared" si="12"/>
        <v>2050</v>
      </c>
      <c r="AD56" s="165"/>
      <c r="AE56" s="165"/>
      <c r="AF56" s="167" t="s">
        <v>149</v>
      </c>
      <c r="AG56" s="226" t="s">
        <v>190</v>
      </c>
      <c r="AH56" s="227">
        <v>12</v>
      </c>
      <c r="AI56" s="167" t="s">
        <v>319</v>
      </c>
      <c r="AJ56" s="170"/>
      <c r="AK56" s="170"/>
      <c r="AL56" s="166">
        <v>0</v>
      </c>
      <c r="AM56" s="170" t="s">
        <v>43</v>
      </c>
      <c r="AN56" s="165" t="s">
        <v>44</v>
      </c>
      <c r="AO56" s="165"/>
      <c r="AP56" s="166"/>
      <c r="AQ56" s="166"/>
      <c r="AR56" s="166"/>
      <c r="AS56" s="166">
        <f t="shared" si="6"/>
        <v>100043</v>
      </c>
      <c r="AT56" s="166">
        <f t="shared" si="7"/>
        <v>1043</v>
      </c>
      <c r="AU56" s="166">
        <f t="shared" si="8"/>
        <v>43</v>
      </c>
      <c r="AV56" s="166" t="s">
        <v>216</v>
      </c>
      <c r="AW56" s="163"/>
      <c r="AX5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100043, 'Б-100043-13',date'2014-02-05',3, 11, 11, 'RUR', 1, 18, date'2015-02-06', date'2015-02-07', 1000431, 1, to_date('2015-02-01 00:00:00','YYYY-MM-DD HH24:MI:SS'), 1000, 180, 0, 132, 0, 'c1', 8,null,100043,1043,43);insert into xxxx_oebs_cash_payment_test (ID, INVOICE_ID, OEBS_PAYMENT, DOC_DATE, COMISS_DATE) values (s_xxxx_oebs_cash_payment_test.NEXTVAL, 100043, 2050, to_date('2015-02-01 00:00:00','YYYY-MM-DD HH24:MI:SS'), date'2015-01-31' );insert into xxxx_client_discount_m  (ID,CLIENT_ID,CLIENT_AVG_DISCOUNT,DT) values (s_xxxx_client_discount_m.NEXTVAL,132, 12, date'2015-02-01');</v>
      </c>
      <c r="AY56" s="163"/>
    </row>
    <row r="57" spans="1:51" x14ac:dyDescent="0.25">
      <c r="A57" s="263">
        <v>5</v>
      </c>
      <c r="B57" s="72">
        <v>0</v>
      </c>
      <c r="C57" s="165" t="str">
        <f t="shared" si="2"/>
        <v>10005</v>
      </c>
      <c r="D57" s="165" t="str">
        <f t="shared" si="3"/>
        <v>10005/13</v>
      </c>
      <c r="E57" s="167" t="s">
        <v>189</v>
      </c>
      <c r="F57" s="167" t="s">
        <v>37</v>
      </c>
      <c r="G57" s="165">
        <v>52</v>
      </c>
      <c r="H57" s="178">
        <v>100044</v>
      </c>
      <c r="I57" s="170" t="str">
        <f t="shared" si="4"/>
        <v>Б-100044-13</v>
      </c>
      <c r="J57" s="169">
        <v>3</v>
      </c>
      <c r="K57" s="236">
        <v>111</v>
      </c>
      <c r="L57" s="165" t="s">
        <v>38</v>
      </c>
      <c r="M57" s="169">
        <v>1</v>
      </c>
      <c r="N57" s="165">
        <v>18</v>
      </c>
      <c r="O57" s="167" t="s">
        <v>299</v>
      </c>
      <c r="P57" s="167" t="s">
        <v>301</v>
      </c>
      <c r="Q57" s="167" t="s">
        <v>302</v>
      </c>
      <c r="R57" s="166" t="str">
        <f t="shared" si="13"/>
        <v>1000441</v>
      </c>
      <c r="S57" s="170">
        <v>1</v>
      </c>
      <c r="T57" s="167" t="s">
        <v>307</v>
      </c>
      <c r="U57" s="165">
        <v>900</v>
      </c>
      <c r="V57" s="165">
        <f t="shared" si="5"/>
        <v>162</v>
      </c>
      <c r="W57" s="165">
        <v>0</v>
      </c>
      <c r="X57" s="24">
        <v>133</v>
      </c>
      <c r="Y57" s="168" t="s">
        <v>42</v>
      </c>
      <c r="Z57" s="224"/>
      <c r="AA57" s="228"/>
      <c r="AB57" s="229"/>
      <c r="AC57" s="178">
        <f t="shared" si="12"/>
        <v>1845</v>
      </c>
      <c r="AD57" s="165"/>
      <c r="AE57" s="165"/>
      <c r="AF57" s="167" t="s">
        <v>149</v>
      </c>
      <c r="AG57" s="226" t="s">
        <v>190</v>
      </c>
      <c r="AH57" s="227">
        <v>12</v>
      </c>
      <c r="AI57" s="167" t="s">
        <v>319</v>
      </c>
      <c r="AJ57" s="170"/>
      <c r="AK57" s="170"/>
      <c r="AL57" s="166">
        <v>0</v>
      </c>
      <c r="AM57" s="170" t="s">
        <v>43</v>
      </c>
      <c r="AN57" s="165" t="s">
        <v>44</v>
      </c>
      <c r="AO57" s="165"/>
      <c r="AP57" s="166"/>
      <c r="AQ57" s="166"/>
      <c r="AR57" s="166"/>
      <c r="AS57" s="166">
        <f t="shared" si="6"/>
        <v>100044</v>
      </c>
      <c r="AT57" s="166">
        <f t="shared" si="7"/>
        <v>1044</v>
      </c>
      <c r="AU57" s="166">
        <f t="shared" si="8"/>
        <v>44</v>
      </c>
      <c r="AV57" s="166"/>
      <c r="AW57" s="163"/>
      <c r="AX5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100044, 'Б-100044-13',date'2014-02-05',3, 111, 111, 'RUR', 1, 18, date'2015-02-06', date'2015-02-07', 1000441, 1, to_date('2015-02-02 00:00:00','YYYY-MM-DD HH24:MI:SS'), 900, 162, 0, 133, 0, 'c1', 8,null,100044,1044,44);insert into xxxx_oebs_cash_payment_test (ID, INVOICE_ID, OEBS_PAYMENT, DOC_DATE, COMISS_DATE) values (s_xxxx_oebs_cash_payment_test.NEXTVAL, 100044, 1845, to_date('2015-02-02 00:00:00','YYYY-MM-DD HH24:MI:SS'), date'2015-01-31' );insert into xxxx_client_discount_m  (ID,CLIENT_ID,CLIENT_AVG_DISCOUNT,DT) values (s_xxxx_client_discount_m.NEXTVAL,133, 12, date'2015-02-01');</v>
      </c>
      <c r="AY57" s="163"/>
    </row>
    <row r="58" spans="1:51" x14ac:dyDescent="0.25">
      <c r="A58" s="263">
        <v>5</v>
      </c>
      <c r="B58" s="72">
        <v>0</v>
      </c>
      <c r="C58" s="165" t="str">
        <f t="shared" si="2"/>
        <v>10005</v>
      </c>
      <c r="D58" s="165" t="str">
        <f t="shared" si="3"/>
        <v>10005/13</v>
      </c>
      <c r="E58" s="167" t="s">
        <v>189</v>
      </c>
      <c r="F58" s="167" t="s">
        <v>37</v>
      </c>
      <c r="G58" s="165">
        <v>52</v>
      </c>
      <c r="H58" s="178">
        <v>100045</v>
      </c>
      <c r="I58" s="170" t="str">
        <f t="shared" si="4"/>
        <v>Б-100045-13</v>
      </c>
      <c r="J58" s="169">
        <v>3</v>
      </c>
      <c r="K58" s="234">
        <v>12</v>
      </c>
      <c r="L58" s="165" t="s">
        <v>38</v>
      </c>
      <c r="M58" s="169">
        <v>1</v>
      </c>
      <c r="N58" s="165">
        <v>18</v>
      </c>
      <c r="O58" s="167" t="s">
        <v>299</v>
      </c>
      <c r="P58" s="167" t="s">
        <v>301</v>
      </c>
      <c r="Q58" s="167" t="s">
        <v>302</v>
      </c>
      <c r="R58" s="166" t="str">
        <f t="shared" si="13"/>
        <v>1000451</v>
      </c>
      <c r="S58" s="170">
        <v>1</v>
      </c>
      <c r="T58" s="167" t="s">
        <v>307</v>
      </c>
      <c r="U58" s="165">
        <v>800</v>
      </c>
      <c r="V58" s="165">
        <f t="shared" si="5"/>
        <v>144</v>
      </c>
      <c r="W58" s="165">
        <v>0</v>
      </c>
      <c r="X58" s="24">
        <v>134</v>
      </c>
      <c r="Y58" s="168" t="s">
        <v>42</v>
      </c>
      <c r="Z58" s="225" t="str">
        <f>"1: "&amp;(SUM(U58:U59)-SUM(V58:V59))&amp;" / "&amp;(SUM(U58:U59)-SUM(V58:V59))*0.08&amp;" / "&amp;(SUM(U58:U59)-SUM(V58:V59))*0.02</f>
        <v>1: 1476 / 118.08 / 29.52</v>
      </c>
      <c r="AA58" s="235" t="s">
        <v>217</v>
      </c>
      <c r="AB58" s="229"/>
      <c r="AC58" s="178">
        <f t="shared" si="12"/>
        <v>1640</v>
      </c>
      <c r="AD58" s="165"/>
      <c r="AE58" s="165"/>
      <c r="AF58" s="167" t="s">
        <v>149</v>
      </c>
      <c r="AG58" s="226" t="s">
        <v>190</v>
      </c>
      <c r="AH58" s="227">
        <v>12</v>
      </c>
      <c r="AI58" s="167" t="s">
        <v>319</v>
      </c>
      <c r="AJ58" s="170"/>
      <c r="AK58" s="170"/>
      <c r="AL58" s="166">
        <v>0</v>
      </c>
      <c r="AM58" s="170" t="s">
        <v>43</v>
      </c>
      <c r="AN58" s="165" t="s">
        <v>44</v>
      </c>
      <c r="AO58" s="165"/>
      <c r="AP58" s="166"/>
      <c r="AQ58" s="166"/>
      <c r="AR58" s="166"/>
      <c r="AS58" s="166">
        <f t="shared" si="6"/>
        <v>100045</v>
      </c>
      <c r="AT58" s="166">
        <f t="shared" si="7"/>
        <v>1045</v>
      </c>
      <c r="AU58" s="166">
        <f t="shared" si="8"/>
        <v>45</v>
      </c>
      <c r="AV58" s="166"/>
      <c r="AW58" s="163"/>
      <c r="AX5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100045, 'Б-100045-13',date'2014-02-05',3, 12, 12, 'RUR', 1, 18, date'2015-02-06', date'2015-02-07', 1000451, 1, to_date('2015-02-02 00:00:00','YYYY-MM-DD HH24:MI:SS'), 800, 144, 0, 134, 0, 'c1', 8,null,100045,1045,45);insert into xxxx_oebs_cash_payment_test (ID, INVOICE_ID, OEBS_PAYMENT, DOC_DATE, COMISS_DATE) values (s_xxxx_oebs_cash_payment_test.NEXTVAL, 100045, 1640, to_date('2015-02-02 00:00:00','YYYY-MM-DD HH24:MI:SS'), date'2015-01-31' );insert into xxxx_client_discount_m  (ID,CLIENT_ID,CLIENT_AVG_DISCOUNT,DT) values (s_xxxx_client_discount_m.NEXTVAL,134, 12, date'2015-02-01');</v>
      </c>
      <c r="AY58" s="163"/>
    </row>
    <row r="59" spans="1:51" x14ac:dyDescent="0.25">
      <c r="A59" s="263">
        <v>5</v>
      </c>
      <c r="B59" s="72">
        <v>0</v>
      </c>
      <c r="C59" s="165" t="str">
        <f t="shared" si="2"/>
        <v>10005</v>
      </c>
      <c r="D59" s="165" t="str">
        <f t="shared" si="3"/>
        <v>10005/13</v>
      </c>
      <c r="E59" s="167" t="s">
        <v>189</v>
      </c>
      <c r="F59" s="167" t="s">
        <v>37</v>
      </c>
      <c r="G59" s="165">
        <v>52</v>
      </c>
      <c r="H59" s="178">
        <v>100046</v>
      </c>
      <c r="I59" s="170" t="str">
        <f t="shared" si="4"/>
        <v>Б-100046-13</v>
      </c>
      <c r="J59" s="169">
        <v>3</v>
      </c>
      <c r="K59" s="234">
        <v>7</v>
      </c>
      <c r="L59" s="165" t="s">
        <v>38</v>
      </c>
      <c r="M59" s="169">
        <v>1</v>
      </c>
      <c r="N59" s="165">
        <v>18</v>
      </c>
      <c r="O59" s="167" t="s">
        <v>299</v>
      </c>
      <c r="P59" s="167" t="s">
        <v>301</v>
      </c>
      <c r="Q59" s="167" t="s">
        <v>302</v>
      </c>
      <c r="R59" s="166" t="str">
        <f t="shared" si="13"/>
        <v>1000461</v>
      </c>
      <c r="S59" s="170">
        <v>1</v>
      </c>
      <c r="T59" s="167" t="s">
        <v>308</v>
      </c>
      <c r="U59" s="165">
        <v>1000</v>
      </c>
      <c r="V59" s="165">
        <f t="shared" si="5"/>
        <v>180</v>
      </c>
      <c r="W59" s="165">
        <v>0</v>
      </c>
      <c r="X59" s="24">
        <v>135</v>
      </c>
      <c r="Y59" s="168" t="s">
        <v>42</v>
      </c>
      <c r="Z59" s="224"/>
      <c r="AA59" s="228"/>
      <c r="AB59" s="224"/>
      <c r="AC59" s="178">
        <f t="shared" si="12"/>
        <v>2050</v>
      </c>
      <c r="AD59" s="165"/>
      <c r="AE59" s="165"/>
      <c r="AF59" s="167" t="s">
        <v>149</v>
      </c>
      <c r="AG59" s="226" t="s">
        <v>190</v>
      </c>
      <c r="AH59" s="227">
        <v>12</v>
      </c>
      <c r="AI59" s="167" t="s">
        <v>319</v>
      </c>
      <c r="AJ59" s="170"/>
      <c r="AK59" s="170"/>
      <c r="AL59" s="166">
        <v>0</v>
      </c>
      <c r="AM59" s="170" t="s">
        <v>43</v>
      </c>
      <c r="AN59" s="165" t="s">
        <v>44</v>
      </c>
      <c r="AO59" s="165"/>
      <c r="AP59" s="166"/>
      <c r="AQ59" s="166"/>
      <c r="AR59" s="166"/>
      <c r="AS59" s="166">
        <f t="shared" si="6"/>
        <v>100046</v>
      </c>
      <c r="AT59" s="166">
        <f t="shared" si="7"/>
        <v>1046</v>
      </c>
      <c r="AU59" s="166">
        <f t="shared" si="8"/>
        <v>46</v>
      </c>
      <c r="AV59" s="166"/>
      <c r="AW59" s="163"/>
      <c r="AX5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100046, 'Б-100046-13',date'2014-02-05',3, 7, 7, 'RUR', 1, 18, date'2015-02-06', date'2015-02-07', 1000461, 1, to_date('2015-02-01 00:00:00','YYYY-MM-DD HH24:MI:SS'), 1000, 180, 0, 135, 0, 'c1', 8,null,100046,1046,46);insert into xxxx_oebs_cash_payment_test (ID, INVOICE_ID, OEBS_PAYMENT, DOC_DATE, COMISS_DATE) values (s_xxxx_oebs_cash_payment_test.NEXTVAL, 100046, 2050, to_date('2015-02-01 00:00:00','YYYY-MM-DD HH24:MI:SS'), date'2015-01-31' );insert into xxxx_client_discount_m  (ID,CLIENT_ID,CLIENT_AVG_DISCOUNT,DT) values (s_xxxx_client_discount_m.NEXTVAL,135, 12, date'2015-02-01');</v>
      </c>
      <c r="AY59" s="163"/>
    </row>
    <row r="60" spans="1:51" x14ac:dyDescent="0.25">
      <c r="A60" s="263">
        <v>5</v>
      </c>
      <c r="B60" s="72">
        <v>0</v>
      </c>
      <c r="C60" s="165" t="str">
        <f t="shared" si="2"/>
        <v>10005</v>
      </c>
      <c r="D60" s="165" t="str">
        <f t="shared" si="3"/>
        <v>10005/13</v>
      </c>
      <c r="E60" s="167" t="s">
        <v>189</v>
      </c>
      <c r="F60" s="167" t="s">
        <v>37</v>
      </c>
      <c r="G60" s="165">
        <v>52</v>
      </c>
      <c r="H60" s="178">
        <v>100047</v>
      </c>
      <c r="I60" s="170" t="str">
        <f t="shared" si="4"/>
        <v>Б-100047-13</v>
      </c>
      <c r="J60" s="169">
        <v>3</v>
      </c>
      <c r="K60" s="234">
        <v>14</v>
      </c>
      <c r="L60" s="165" t="s">
        <v>38</v>
      </c>
      <c r="M60" s="169">
        <v>1</v>
      </c>
      <c r="N60" s="165">
        <v>18</v>
      </c>
      <c r="O60" s="167" t="s">
        <v>299</v>
      </c>
      <c r="P60" s="167" t="s">
        <v>301</v>
      </c>
      <c r="Q60" s="167" t="s">
        <v>302</v>
      </c>
      <c r="R60" s="166" t="str">
        <f t="shared" si="13"/>
        <v>1000471</v>
      </c>
      <c r="S60" s="170">
        <v>1</v>
      </c>
      <c r="T60" s="167" t="s">
        <v>307</v>
      </c>
      <c r="U60" s="165">
        <v>900</v>
      </c>
      <c r="V60" s="165">
        <f t="shared" si="5"/>
        <v>162</v>
      </c>
      <c r="W60" s="165">
        <v>0</v>
      </c>
      <c r="X60" s="24">
        <v>136</v>
      </c>
      <c r="Y60" s="168" t="s">
        <v>42</v>
      </c>
      <c r="Z60" s="224" t="str">
        <f>"1: "&amp;(U60-V60)&amp;" / "&amp;(U60-V60)*0.08&amp;" / "&amp;(U60-V60)*0.02</f>
        <v>1: 738 / 59.04 / 14.76</v>
      </c>
      <c r="AA60" s="238" t="s">
        <v>218</v>
      </c>
      <c r="AB60" s="224"/>
      <c r="AC60" s="178">
        <f t="shared" si="12"/>
        <v>1845</v>
      </c>
      <c r="AD60" s="165"/>
      <c r="AE60" s="165"/>
      <c r="AF60" s="167" t="s">
        <v>149</v>
      </c>
      <c r="AG60" s="226" t="s">
        <v>190</v>
      </c>
      <c r="AH60" s="227">
        <v>12</v>
      </c>
      <c r="AI60" s="167" t="s">
        <v>319</v>
      </c>
      <c r="AJ60" s="170"/>
      <c r="AK60" s="170"/>
      <c r="AL60" s="166">
        <v>0</v>
      </c>
      <c r="AM60" s="170" t="s">
        <v>43</v>
      </c>
      <c r="AN60" s="165" t="s">
        <v>44</v>
      </c>
      <c r="AO60" s="165"/>
      <c r="AP60" s="166"/>
      <c r="AQ60" s="166"/>
      <c r="AR60" s="166"/>
      <c r="AS60" s="166">
        <f t="shared" si="6"/>
        <v>100047</v>
      </c>
      <c r="AT60" s="166">
        <f t="shared" si="7"/>
        <v>1047</v>
      </c>
      <c r="AU60" s="166">
        <f t="shared" si="8"/>
        <v>47</v>
      </c>
      <c r="AV60" s="166"/>
      <c r="AW60" s="163"/>
      <c r="AX6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100047, 'Б-100047-13',date'2014-02-05',3, 14, 14, 'RUR', 1, 18, date'2015-02-06', date'2015-02-07', 1000471, 1, to_date('2015-02-02 00:00:00','YYYY-MM-DD HH24:MI:SS'), 900, 162, 0, 136, 0, 'c1', 8,null,100047,1047,47);insert into xxxx_oebs_cash_payment_test (ID, INVOICE_ID, OEBS_PAYMENT, DOC_DATE, COMISS_DATE) values (s_xxxx_oebs_cash_payment_test.NEXTVAL, 100047, 1845, to_date('2015-02-02 00:00:00','YYYY-MM-DD HH24:MI:SS'), date'2015-01-31' );insert into xxxx_client_discount_m  (ID,CLIENT_ID,CLIENT_AVG_DISCOUNT,DT) values (s_xxxx_client_discount_m.NEXTVAL,136, 12, date'2015-02-01');</v>
      </c>
      <c r="AY60" s="163"/>
    </row>
    <row r="61" spans="1:51" x14ac:dyDescent="0.25">
      <c r="A61" s="263">
        <v>5</v>
      </c>
      <c r="B61" s="72">
        <v>0</v>
      </c>
      <c r="C61" s="165" t="str">
        <f t="shared" si="2"/>
        <v>10005</v>
      </c>
      <c r="D61" s="165" t="str">
        <f t="shared" si="3"/>
        <v>10005/13</v>
      </c>
      <c r="E61" s="167" t="s">
        <v>189</v>
      </c>
      <c r="F61" s="167" t="s">
        <v>37</v>
      </c>
      <c r="G61" s="165">
        <v>52</v>
      </c>
      <c r="H61" s="178">
        <v>100048</v>
      </c>
      <c r="I61" s="170" t="str">
        <f t="shared" si="4"/>
        <v>Б-100048-13</v>
      </c>
      <c r="J61" s="169">
        <v>3</v>
      </c>
      <c r="K61" s="234">
        <v>1</v>
      </c>
      <c r="L61" s="165" t="s">
        <v>38</v>
      </c>
      <c r="M61" s="169">
        <v>1</v>
      </c>
      <c r="N61" s="165">
        <v>18</v>
      </c>
      <c r="O61" s="167" t="s">
        <v>299</v>
      </c>
      <c r="P61" s="167" t="s">
        <v>301</v>
      </c>
      <c r="Q61" s="167" t="s">
        <v>302</v>
      </c>
      <c r="R61" s="166" t="str">
        <f t="shared" si="13"/>
        <v>1000481</v>
      </c>
      <c r="S61" s="170">
        <v>1</v>
      </c>
      <c r="T61" s="167" t="s">
        <v>307</v>
      </c>
      <c r="U61" s="165">
        <v>800</v>
      </c>
      <c r="V61" s="165">
        <f t="shared" si="5"/>
        <v>144</v>
      </c>
      <c r="W61" s="165">
        <v>0</v>
      </c>
      <c r="X61" s="24">
        <v>137</v>
      </c>
      <c r="Y61" s="168" t="s">
        <v>42</v>
      </c>
      <c r="Z61" s="224" t="str">
        <f>"1: "&amp;(U61-V61)&amp;" / "&amp;(U61-V61)*0.08&amp;" / "&amp;(U61-V61)*0.02</f>
        <v>1: 656 / 52.48 / 13.12</v>
      </c>
      <c r="AA61" s="238" t="s">
        <v>219</v>
      </c>
      <c r="AB61" s="224"/>
      <c r="AC61" s="178">
        <f t="shared" si="12"/>
        <v>1640</v>
      </c>
      <c r="AD61" s="165"/>
      <c r="AE61" s="165"/>
      <c r="AF61" s="167" t="s">
        <v>149</v>
      </c>
      <c r="AG61" s="226" t="s">
        <v>190</v>
      </c>
      <c r="AH61" s="227">
        <v>12</v>
      </c>
      <c r="AI61" s="167" t="s">
        <v>319</v>
      </c>
      <c r="AJ61" s="170"/>
      <c r="AK61" s="170"/>
      <c r="AL61" s="166">
        <v>0</v>
      </c>
      <c r="AM61" s="170" t="s">
        <v>43</v>
      </c>
      <c r="AN61" s="165" t="s">
        <v>44</v>
      </c>
      <c r="AO61" s="165"/>
      <c r="AP61" s="166"/>
      <c r="AQ61" s="166"/>
      <c r="AR61" s="166"/>
      <c r="AS61" s="166">
        <f t="shared" si="6"/>
        <v>100048</v>
      </c>
      <c r="AT61" s="166">
        <f t="shared" si="7"/>
        <v>1048</v>
      </c>
      <c r="AU61" s="166">
        <f t="shared" si="8"/>
        <v>48</v>
      </c>
      <c r="AV61" s="166"/>
      <c r="AW61" s="163"/>
      <c r="AX6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100048, 'Б-100048-13',date'2014-02-05',3, 1, 1, 'RUR', 1, 18, date'2015-02-06', date'2015-02-07', 1000481, 1, to_date('2015-02-02 00:00:00','YYYY-MM-DD HH24:MI:SS'), 800, 144, 0, 137, 0, 'c1', 8,null,100048,1048,48);insert into xxxx_oebs_cash_payment_test (ID, INVOICE_ID, OEBS_PAYMENT, DOC_DATE, COMISS_DATE) values (s_xxxx_oebs_cash_payment_test.NEXTVAL, 100048, 1640, to_date('2015-02-02 00:00:00','YYYY-MM-DD HH24:MI:SS'), date'2015-01-31' );insert into xxxx_client_discount_m  (ID,CLIENT_ID,CLIENT_AVG_DISCOUNT,DT) values (s_xxxx_client_discount_m.NEXTVAL,137, 12, date'2015-02-01');</v>
      </c>
      <c r="AY61" s="163"/>
    </row>
    <row r="62" spans="1:51" x14ac:dyDescent="0.25">
      <c r="A62" s="263">
        <v>5</v>
      </c>
      <c r="B62" s="72">
        <v>0</v>
      </c>
      <c r="C62" s="165" t="str">
        <f t="shared" si="2"/>
        <v>10005</v>
      </c>
      <c r="D62" s="165" t="str">
        <f t="shared" si="3"/>
        <v>10005/13</v>
      </c>
      <c r="E62" s="167" t="s">
        <v>189</v>
      </c>
      <c r="F62" s="167" t="s">
        <v>37</v>
      </c>
      <c r="G62" s="165">
        <v>52</v>
      </c>
      <c r="H62" s="178">
        <v>100049</v>
      </c>
      <c r="I62" s="170" t="str">
        <f t="shared" si="4"/>
        <v>Б-100049-13</v>
      </c>
      <c r="J62" s="169">
        <v>3</v>
      </c>
      <c r="K62" s="234">
        <v>2</v>
      </c>
      <c r="L62" s="165" t="s">
        <v>38</v>
      </c>
      <c r="M62" s="169">
        <v>1</v>
      </c>
      <c r="N62" s="165">
        <v>18</v>
      </c>
      <c r="O62" s="167" t="s">
        <v>299</v>
      </c>
      <c r="P62" s="167" t="s">
        <v>301</v>
      </c>
      <c r="Q62" s="167" t="s">
        <v>302</v>
      </c>
      <c r="R62" s="166" t="str">
        <f t="shared" si="13"/>
        <v>1000491</v>
      </c>
      <c r="S62" s="170">
        <v>1</v>
      </c>
      <c r="T62" s="167" t="s">
        <v>307</v>
      </c>
      <c r="U62" s="165">
        <v>700</v>
      </c>
      <c r="V62" s="165">
        <f t="shared" si="5"/>
        <v>126</v>
      </c>
      <c r="W62" s="165">
        <v>0</v>
      </c>
      <c r="X62" s="24">
        <v>138</v>
      </c>
      <c r="Y62" s="168" t="s">
        <v>42</v>
      </c>
      <c r="Z62" s="224" t="str">
        <f>"1: "&amp;(U62-V62)&amp;" / "&amp;(U62-V62)*0.08&amp;" / "&amp;(U62-V62)*0.02</f>
        <v>1: 574 / 45.92 / 11.48</v>
      </c>
      <c r="AA62" s="238" t="s">
        <v>220</v>
      </c>
      <c r="AB62" s="224"/>
      <c r="AC62" s="178">
        <f t="shared" si="12"/>
        <v>1435</v>
      </c>
      <c r="AD62" s="165"/>
      <c r="AE62" s="165"/>
      <c r="AF62" s="167" t="s">
        <v>149</v>
      </c>
      <c r="AG62" s="226" t="s">
        <v>190</v>
      </c>
      <c r="AH62" s="227">
        <v>12</v>
      </c>
      <c r="AI62" s="167" t="s">
        <v>319</v>
      </c>
      <c r="AJ62" s="170"/>
      <c r="AK62" s="170"/>
      <c r="AL62" s="166">
        <v>0</v>
      </c>
      <c r="AM62" s="170" t="s">
        <v>43</v>
      </c>
      <c r="AN62" s="165" t="s">
        <v>44</v>
      </c>
      <c r="AO62" s="165"/>
      <c r="AP62" s="166"/>
      <c r="AQ62" s="166"/>
      <c r="AR62" s="166"/>
      <c r="AS62" s="166">
        <f t="shared" si="6"/>
        <v>100049</v>
      </c>
      <c r="AT62" s="166">
        <f t="shared" si="7"/>
        <v>1049</v>
      </c>
      <c r="AU62" s="166">
        <f t="shared" si="8"/>
        <v>49</v>
      </c>
      <c r="AV62" s="166"/>
      <c r="AW62" s="163"/>
      <c r="AX6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100049, 'Б-100049-13',date'2014-02-05',3, 2, 2, 'RUR', 1, 18, date'2015-02-06', date'2015-02-07', 1000491, 1, to_date('2015-02-02 00:00:00','YYYY-MM-DD HH24:MI:SS'), 700, 126, 0, 138, 0, 'c1', 8,null,100049,1049,49);insert into xxxx_oebs_cash_payment_test (ID, INVOICE_ID, OEBS_PAYMENT, DOC_DATE, COMISS_DATE) values (s_xxxx_oebs_cash_payment_test.NEXTVAL, 100049, 1435, to_date('2015-02-02 00:00:00','YYYY-MM-DD HH24:MI:SS'), date'2015-01-31' );insert into xxxx_client_discount_m  (ID,CLIENT_ID,CLIENT_AVG_DISCOUNT,DT) values (s_xxxx_client_discount_m.NEXTVAL,138, 12, date'2015-02-01');</v>
      </c>
      <c r="AY62" s="163"/>
    </row>
    <row r="63" spans="1:51" x14ac:dyDescent="0.25">
      <c r="A63" s="264">
        <v>5</v>
      </c>
      <c r="B63" s="72">
        <v>0</v>
      </c>
      <c r="C63" s="171" t="str">
        <f t="shared" si="2"/>
        <v>10005</v>
      </c>
      <c r="D63" s="171" t="str">
        <f t="shared" si="3"/>
        <v>10005/13</v>
      </c>
      <c r="E63" s="172" t="s">
        <v>189</v>
      </c>
      <c r="F63" s="172" t="s">
        <v>37</v>
      </c>
      <c r="G63" s="171">
        <v>52</v>
      </c>
      <c r="H63" s="180">
        <v>100050</v>
      </c>
      <c r="I63" s="171" t="str">
        <f t="shared" si="4"/>
        <v>Б-100050-13</v>
      </c>
      <c r="J63" s="175">
        <v>3</v>
      </c>
      <c r="K63" s="192">
        <v>3</v>
      </c>
      <c r="L63" s="171" t="s">
        <v>38</v>
      </c>
      <c r="M63" s="175">
        <v>1</v>
      </c>
      <c r="N63" s="171">
        <v>18</v>
      </c>
      <c r="O63" s="172" t="s">
        <v>299</v>
      </c>
      <c r="P63" s="172" t="s">
        <v>301</v>
      </c>
      <c r="Q63" s="172" t="s">
        <v>302</v>
      </c>
      <c r="R63" s="173" t="str">
        <f t="shared" si="13"/>
        <v>1000501</v>
      </c>
      <c r="S63" s="171">
        <v>1</v>
      </c>
      <c r="T63" s="172" t="s">
        <v>307</v>
      </c>
      <c r="U63" s="171">
        <v>600</v>
      </c>
      <c r="V63" s="171">
        <f t="shared" si="5"/>
        <v>108</v>
      </c>
      <c r="W63" s="171">
        <v>0</v>
      </c>
      <c r="X63" s="24">
        <v>139</v>
      </c>
      <c r="Y63" s="174" t="s">
        <v>42</v>
      </c>
      <c r="Z63" s="232" t="str">
        <f>"1: "&amp;(U63-V63)&amp;" / "&amp;(U63-V63)*0.08&amp;" / "&amp;(U63-V63)*0.02</f>
        <v>1: 492 / 39.36 / 9.84</v>
      </c>
      <c r="AA63" s="240" t="s">
        <v>221</v>
      </c>
      <c r="AB63" s="232"/>
      <c r="AC63" s="180">
        <f t="shared" si="12"/>
        <v>1230</v>
      </c>
      <c r="AD63" s="171"/>
      <c r="AE63" s="171"/>
      <c r="AF63" s="172" t="s">
        <v>149</v>
      </c>
      <c r="AG63" s="233" t="s">
        <v>190</v>
      </c>
      <c r="AH63" s="205">
        <v>12</v>
      </c>
      <c r="AI63" s="172" t="s">
        <v>319</v>
      </c>
      <c r="AJ63" s="171"/>
      <c r="AK63" s="171"/>
      <c r="AL63" s="173">
        <v>0</v>
      </c>
      <c r="AM63" s="171" t="s">
        <v>43</v>
      </c>
      <c r="AN63" s="171" t="s">
        <v>44</v>
      </c>
      <c r="AO63" s="171"/>
      <c r="AP63" s="173"/>
      <c r="AQ63" s="173"/>
      <c r="AR63" s="173"/>
      <c r="AS63" s="166">
        <f t="shared" si="6"/>
        <v>100050</v>
      </c>
      <c r="AT63" s="166">
        <f t="shared" si="7"/>
        <v>1050</v>
      </c>
      <c r="AU63" s="166">
        <f t="shared" si="8"/>
        <v>50</v>
      </c>
      <c r="AV63" s="173"/>
      <c r="AW63" s="179"/>
      <c r="AX6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date'2015-03-01', 52, 100050, 'Б-100050-13',date'2014-02-05',3, 3, 3, 'RUR', 1, 18, date'2015-02-06', date'2015-02-07', 1000501, 1, to_date('2015-02-02 00:00:00','YYYY-MM-DD HH24:MI:SS'), 600, 108, 0, 139, 0, 'c1', 8,null,100050,1050,50);insert into xxxx_oebs_cash_payment_test (ID, INVOICE_ID, OEBS_PAYMENT, DOC_DATE, COMISS_DATE) values (s_xxxx_oebs_cash_payment_test.NEXTVAL, 100050, 1230, to_date('2015-02-02 00:00:00','YYYY-MM-DD HH24:MI:SS'), date'2015-01-31' );insert into xxxx_client_discount_m  (ID,CLIENT_ID,CLIENT_AVG_DISCOUNT,DT) values (s_xxxx_client_discount_m.NEXTVAL,139, 12, date'2015-02-01');</v>
      </c>
      <c r="AY63" s="179"/>
    </row>
    <row r="64" spans="1:51" x14ac:dyDescent="0.25">
      <c r="A64" s="263">
        <v>6</v>
      </c>
      <c r="B64" s="72">
        <v>0</v>
      </c>
      <c r="C64" s="165" t="str">
        <f t="shared" si="2"/>
        <v>10006</v>
      </c>
      <c r="D64" s="165" t="str">
        <f t="shared" si="3"/>
        <v>10006/13</v>
      </c>
      <c r="E64" s="167" t="s">
        <v>189</v>
      </c>
      <c r="F64" s="167" t="s">
        <v>37</v>
      </c>
      <c r="G64" s="165">
        <v>52</v>
      </c>
      <c r="H64" s="178">
        <v>100051</v>
      </c>
      <c r="I64" s="170" t="str">
        <f t="shared" si="4"/>
        <v>Б-100051-13</v>
      </c>
      <c r="J64" s="169">
        <v>3</v>
      </c>
      <c r="K64" s="234">
        <v>11</v>
      </c>
      <c r="L64" s="165" t="s">
        <v>38</v>
      </c>
      <c r="M64" s="169">
        <v>1</v>
      </c>
      <c r="N64" s="165">
        <v>18</v>
      </c>
      <c r="O64" s="167" t="s">
        <v>299</v>
      </c>
      <c r="P64" s="167" t="s">
        <v>301</v>
      </c>
      <c r="Q64" s="167" t="s">
        <v>302</v>
      </c>
      <c r="R64" s="166" t="str">
        <f t="shared" si="13"/>
        <v>1000511</v>
      </c>
      <c r="S64" s="170">
        <v>1</v>
      </c>
      <c r="T64" s="167" t="s">
        <v>308</v>
      </c>
      <c r="U64" s="165">
        <v>1000</v>
      </c>
      <c r="V64" s="165">
        <f t="shared" si="5"/>
        <v>180</v>
      </c>
      <c r="W64" s="165">
        <v>0</v>
      </c>
      <c r="X64" s="24">
        <v>140</v>
      </c>
      <c r="Y64" s="168" t="s">
        <v>42</v>
      </c>
      <c r="Z64" s="225" t="str">
        <f>"1: "&amp;(SUM(U64:U65)-SUM(V64:V65))&amp;" / "&amp;(SUM(U64:U65)-SUM(V64:V65))*0.08&amp;" / "&amp;(SUM(U64:U65)-SUM(V64:V65))*0.02</f>
        <v>1: 1558 / 124.64 / 31.16</v>
      </c>
      <c r="AA64" s="242" t="s">
        <v>215</v>
      </c>
      <c r="AB64" s="225" t="str">
        <f>"10: "&amp;SUM(AC64:AC71)&amp;" / "&amp;ROUND(SUM(AC64:AC71)/1.18,2)&amp;" / "&amp;ROUND(SUM(AC64:AC71)/1.18*0.08,2)&amp;" / "&amp;ROUND(SUM(AC64:AC71)/1.18*0.02,2)</f>
        <v>10: 13735 / 11639.83 / 931.19 / 232.8</v>
      </c>
      <c r="AC64" s="178">
        <f t="shared" si="12"/>
        <v>2050</v>
      </c>
      <c r="AD64" s="165"/>
      <c r="AE64" s="165"/>
      <c r="AF64" s="167" t="s">
        <v>149</v>
      </c>
      <c r="AG64" s="226" t="s">
        <v>190</v>
      </c>
      <c r="AH64" s="227">
        <v>12</v>
      </c>
      <c r="AI64" s="167" t="s">
        <v>319</v>
      </c>
      <c r="AJ64" s="170"/>
      <c r="AK64" s="170"/>
      <c r="AL64" s="166">
        <v>0</v>
      </c>
      <c r="AM64" s="170" t="s">
        <v>43</v>
      </c>
      <c r="AN64" s="165" t="s">
        <v>44</v>
      </c>
      <c r="AO64" s="165"/>
      <c r="AP64" s="166"/>
      <c r="AQ64" s="166"/>
      <c r="AR64" s="166"/>
      <c r="AS64" s="166">
        <f t="shared" si="6"/>
        <v>100051</v>
      </c>
      <c r="AT64" s="166">
        <f t="shared" si="7"/>
        <v>1051</v>
      </c>
      <c r="AU64" s="166">
        <f t="shared" si="8"/>
        <v>51</v>
      </c>
      <c r="AV64" s="166" t="s">
        <v>216</v>
      </c>
      <c r="AW64" s="163"/>
      <c r="AX6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100051, 'Б-100051-13',date'2014-02-05',3, 11, 11, 'RUR', 1, 18, date'2015-02-06', date'2015-02-07', 1000511, 1, to_date('2015-02-01 00:00:00','YYYY-MM-DD HH24:MI:SS'), 1000, 180, 0, 140, 0, 'c1', 8,null,100051,1051,51);insert into xxxx_oebs_cash_payment_test (ID, INVOICE_ID, OEBS_PAYMENT, DOC_DATE, COMISS_DATE) values (s_xxxx_oebs_cash_payment_test.NEXTVAL, 100051, 2050, to_date('2015-02-01 00:00:00','YYYY-MM-DD HH24:MI:SS'), date'2015-01-31' );insert into xxxx_client_discount_m  (ID,CLIENT_ID,CLIENT_AVG_DISCOUNT,DT) values (s_xxxx_client_discount_m.NEXTVAL,140, 12, date'2015-02-01');</v>
      </c>
      <c r="AY64" s="163"/>
    </row>
    <row r="65" spans="1:51" x14ac:dyDescent="0.25">
      <c r="A65" s="263">
        <v>6</v>
      </c>
      <c r="B65" s="72">
        <v>0</v>
      </c>
      <c r="C65" s="165" t="str">
        <f t="shared" si="2"/>
        <v>10006</v>
      </c>
      <c r="D65" s="165" t="str">
        <f t="shared" si="3"/>
        <v>10006/13</v>
      </c>
      <c r="E65" s="167" t="s">
        <v>189</v>
      </c>
      <c r="F65" s="167" t="s">
        <v>37</v>
      </c>
      <c r="G65" s="165">
        <v>52</v>
      </c>
      <c r="H65" s="178">
        <v>100052</v>
      </c>
      <c r="I65" s="170" t="str">
        <f t="shared" si="4"/>
        <v>Б-100052-13</v>
      </c>
      <c r="J65" s="169">
        <v>3</v>
      </c>
      <c r="K65" s="236">
        <v>111</v>
      </c>
      <c r="L65" s="165" t="s">
        <v>38</v>
      </c>
      <c r="M65" s="169">
        <v>1</v>
      </c>
      <c r="N65" s="165">
        <v>18</v>
      </c>
      <c r="O65" s="167" t="s">
        <v>299</v>
      </c>
      <c r="P65" s="167" t="s">
        <v>301</v>
      </c>
      <c r="Q65" s="167" t="s">
        <v>302</v>
      </c>
      <c r="R65" s="166" t="str">
        <f t="shared" si="13"/>
        <v>1000521</v>
      </c>
      <c r="S65" s="170">
        <v>1</v>
      </c>
      <c r="T65" s="167" t="s">
        <v>307</v>
      </c>
      <c r="U65" s="165">
        <v>900</v>
      </c>
      <c r="V65" s="165">
        <f t="shared" si="5"/>
        <v>162</v>
      </c>
      <c r="W65" s="165">
        <v>0</v>
      </c>
      <c r="X65" s="24">
        <v>141</v>
      </c>
      <c r="Y65" s="168" t="s">
        <v>42</v>
      </c>
      <c r="Z65" s="224"/>
      <c r="AA65" s="228"/>
      <c r="AB65" s="229"/>
      <c r="AC65" s="178">
        <f t="shared" si="12"/>
        <v>1845</v>
      </c>
      <c r="AD65" s="165"/>
      <c r="AE65" s="165"/>
      <c r="AF65" s="167" t="s">
        <v>149</v>
      </c>
      <c r="AG65" s="226" t="s">
        <v>190</v>
      </c>
      <c r="AH65" s="227">
        <v>12</v>
      </c>
      <c r="AI65" s="167" t="s">
        <v>319</v>
      </c>
      <c r="AJ65" s="170"/>
      <c r="AK65" s="170"/>
      <c r="AL65" s="166">
        <v>0</v>
      </c>
      <c r="AM65" s="170" t="s">
        <v>43</v>
      </c>
      <c r="AN65" s="165" t="s">
        <v>44</v>
      </c>
      <c r="AO65" s="165"/>
      <c r="AP65" s="166"/>
      <c r="AQ65" s="166"/>
      <c r="AR65" s="166"/>
      <c r="AS65" s="166">
        <f t="shared" si="6"/>
        <v>100052</v>
      </c>
      <c r="AT65" s="166">
        <f t="shared" si="7"/>
        <v>1052</v>
      </c>
      <c r="AU65" s="166">
        <f t="shared" si="8"/>
        <v>52</v>
      </c>
      <c r="AV65" s="166"/>
      <c r="AW65" s="163"/>
      <c r="AX6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100052, 'Б-100052-13',date'2014-02-05',3, 111, 111, 'RUR', 1, 18, date'2015-02-06', date'2015-02-07', 1000521, 1, to_date('2015-02-02 00:00:00','YYYY-MM-DD HH24:MI:SS'), 900, 162, 0, 141, 0, 'c1', 8,null,100052,1052,52);insert into xxxx_oebs_cash_payment_test (ID, INVOICE_ID, OEBS_PAYMENT, DOC_DATE, COMISS_DATE) values (s_xxxx_oebs_cash_payment_test.NEXTVAL, 100052, 1845, to_date('2015-02-02 00:00:00','YYYY-MM-DD HH24:MI:SS'), date'2015-01-31' );insert into xxxx_client_discount_m  (ID,CLIENT_ID,CLIENT_AVG_DISCOUNT,DT) values (s_xxxx_client_discount_m.NEXTVAL,141, 12, date'2015-02-01');</v>
      </c>
      <c r="AY65" s="163"/>
    </row>
    <row r="66" spans="1:51" x14ac:dyDescent="0.25">
      <c r="A66" s="263">
        <v>6</v>
      </c>
      <c r="B66" s="72">
        <v>0</v>
      </c>
      <c r="C66" s="165" t="str">
        <f t="shared" si="2"/>
        <v>10006</v>
      </c>
      <c r="D66" s="165" t="str">
        <f t="shared" si="3"/>
        <v>10006/13</v>
      </c>
      <c r="E66" s="167" t="s">
        <v>189</v>
      </c>
      <c r="F66" s="167" t="s">
        <v>37</v>
      </c>
      <c r="G66" s="165">
        <v>52</v>
      </c>
      <c r="H66" s="178">
        <v>100053</v>
      </c>
      <c r="I66" s="170" t="str">
        <f t="shared" si="4"/>
        <v>Б-100053-13</v>
      </c>
      <c r="J66" s="169">
        <v>3</v>
      </c>
      <c r="K66" s="234">
        <v>12</v>
      </c>
      <c r="L66" s="165" t="s">
        <v>38</v>
      </c>
      <c r="M66" s="169">
        <v>1</v>
      </c>
      <c r="N66" s="165">
        <v>18</v>
      </c>
      <c r="O66" s="167" t="s">
        <v>299</v>
      </c>
      <c r="P66" s="167" t="s">
        <v>301</v>
      </c>
      <c r="Q66" s="167" t="s">
        <v>302</v>
      </c>
      <c r="R66" s="166" t="str">
        <f t="shared" si="13"/>
        <v>1000531</v>
      </c>
      <c r="S66" s="170">
        <v>1</v>
      </c>
      <c r="T66" s="167" t="s">
        <v>307</v>
      </c>
      <c r="U66" s="165">
        <v>800</v>
      </c>
      <c r="V66" s="165">
        <f t="shared" si="5"/>
        <v>144</v>
      </c>
      <c r="W66" s="165">
        <v>0</v>
      </c>
      <c r="X66" s="24">
        <v>142</v>
      </c>
      <c r="Y66" s="168" t="s">
        <v>42</v>
      </c>
      <c r="Z66" s="225" t="str">
        <f>"1: "&amp;(SUM(U66:U67)-SUM(V66:V67))&amp;" / "&amp;(SUM(U66:U67)-SUM(V66:V67))*0.08&amp;" / "&amp;(SUM(U66:U67)-SUM(V66:V67))*0.02</f>
        <v>1: 1476 / 118.08 / 29.52</v>
      </c>
      <c r="AA66" s="235" t="s">
        <v>217</v>
      </c>
      <c r="AB66" s="229"/>
      <c r="AC66" s="178">
        <f t="shared" si="12"/>
        <v>1640</v>
      </c>
      <c r="AD66" s="165"/>
      <c r="AE66" s="165"/>
      <c r="AF66" s="167" t="s">
        <v>149</v>
      </c>
      <c r="AG66" s="226" t="s">
        <v>190</v>
      </c>
      <c r="AH66" s="227">
        <v>12</v>
      </c>
      <c r="AI66" s="167" t="s">
        <v>319</v>
      </c>
      <c r="AJ66" s="170"/>
      <c r="AK66" s="170"/>
      <c r="AL66" s="166">
        <v>0</v>
      </c>
      <c r="AM66" s="170" t="s">
        <v>43</v>
      </c>
      <c r="AN66" s="165" t="s">
        <v>44</v>
      </c>
      <c r="AO66" s="165"/>
      <c r="AP66" s="166"/>
      <c r="AQ66" s="166"/>
      <c r="AR66" s="166"/>
      <c r="AS66" s="166">
        <f t="shared" si="6"/>
        <v>100053</v>
      </c>
      <c r="AT66" s="166">
        <f t="shared" si="7"/>
        <v>1053</v>
      </c>
      <c r="AU66" s="166">
        <f t="shared" si="8"/>
        <v>53</v>
      </c>
      <c r="AV66" s="166"/>
      <c r="AW66" s="163"/>
      <c r="AX6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100053, 'Б-100053-13',date'2014-02-05',3, 12, 12, 'RUR', 1, 18, date'2015-02-06', date'2015-02-07', 1000531, 1, to_date('2015-02-02 00:00:00','YYYY-MM-DD HH24:MI:SS'), 800, 144, 0, 142, 0, 'c1', 8,null,100053,1053,53);insert into xxxx_oebs_cash_payment_test (ID, INVOICE_ID, OEBS_PAYMENT, DOC_DATE, COMISS_DATE) values (s_xxxx_oebs_cash_payment_test.NEXTVAL, 100053, 1640, to_date('2015-02-02 00:00:00','YYYY-MM-DD HH24:MI:SS'), date'2015-01-31' );insert into xxxx_client_discount_m  (ID,CLIENT_ID,CLIENT_AVG_DISCOUNT,DT) values (s_xxxx_client_discount_m.NEXTVAL,142, 12, date'2015-02-01');</v>
      </c>
      <c r="AY66" s="163"/>
    </row>
    <row r="67" spans="1:51" x14ac:dyDescent="0.25">
      <c r="A67" s="263">
        <v>6</v>
      </c>
      <c r="B67" s="72">
        <v>0</v>
      </c>
      <c r="C67" s="165" t="str">
        <f t="shared" si="2"/>
        <v>10006</v>
      </c>
      <c r="D67" s="165" t="str">
        <f t="shared" si="3"/>
        <v>10006/13</v>
      </c>
      <c r="E67" s="167" t="s">
        <v>189</v>
      </c>
      <c r="F67" s="167" t="s">
        <v>37</v>
      </c>
      <c r="G67" s="165">
        <v>52</v>
      </c>
      <c r="H67" s="178">
        <v>100054</v>
      </c>
      <c r="I67" s="170" t="str">
        <f t="shared" si="4"/>
        <v>Б-100054-13</v>
      </c>
      <c r="J67" s="169">
        <v>3</v>
      </c>
      <c r="K67" s="234">
        <v>12</v>
      </c>
      <c r="L67" s="165" t="s">
        <v>38</v>
      </c>
      <c r="M67" s="169">
        <v>1</v>
      </c>
      <c r="N67" s="165">
        <v>18</v>
      </c>
      <c r="O67" s="167" t="s">
        <v>299</v>
      </c>
      <c r="P67" s="167" t="s">
        <v>301</v>
      </c>
      <c r="Q67" s="167" t="s">
        <v>302</v>
      </c>
      <c r="R67" s="166" t="str">
        <f t="shared" si="13"/>
        <v>1000541</v>
      </c>
      <c r="S67" s="170">
        <v>1</v>
      </c>
      <c r="T67" s="167" t="s">
        <v>308</v>
      </c>
      <c r="U67" s="165">
        <v>1000</v>
      </c>
      <c r="V67" s="165">
        <f t="shared" si="5"/>
        <v>180</v>
      </c>
      <c r="W67" s="165">
        <v>0</v>
      </c>
      <c r="X67" s="24">
        <v>143</v>
      </c>
      <c r="Y67" s="168" t="s">
        <v>42</v>
      </c>
      <c r="Z67" s="224"/>
      <c r="AA67" s="228"/>
      <c r="AB67" s="224"/>
      <c r="AC67" s="178">
        <f t="shared" si="12"/>
        <v>2050</v>
      </c>
      <c r="AD67" s="165"/>
      <c r="AE67" s="165"/>
      <c r="AF67" s="167" t="s">
        <v>149</v>
      </c>
      <c r="AG67" s="226" t="s">
        <v>190</v>
      </c>
      <c r="AH67" s="227">
        <v>12</v>
      </c>
      <c r="AI67" s="167" t="s">
        <v>319</v>
      </c>
      <c r="AJ67" s="170"/>
      <c r="AK67" s="170"/>
      <c r="AL67" s="166">
        <v>0</v>
      </c>
      <c r="AM67" s="170" t="s">
        <v>43</v>
      </c>
      <c r="AN67" s="165" t="s">
        <v>44</v>
      </c>
      <c r="AO67" s="165"/>
      <c r="AP67" s="166"/>
      <c r="AQ67" s="166"/>
      <c r="AR67" s="166"/>
      <c r="AS67" s="166">
        <f t="shared" si="6"/>
        <v>100054</v>
      </c>
      <c r="AT67" s="166">
        <f t="shared" si="7"/>
        <v>1054</v>
      </c>
      <c r="AU67" s="166">
        <f t="shared" si="8"/>
        <v>54</v>
      </c>
      <c r="AV67" s="166"/>
      <c r="AW67" s="163"/>
      <c r="AX6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100054, 'Б-100054-13',date'2014-02-05',3, 12, 12, 'RUR', 1, 18, date'2015-02-06', date'2015-02-07', 1000541, 1, to_date('2015-02-01 00:00:00','YYYY-MM-DD HH24:MI:SS'), 1000, 180, 0, 143, 0, 'c1', 8,null,100054,1054,54);insert into xxxx_oebs_cash_payment_test (ID, INVOICE_ID, OEBS_PAYMENT, DOC_DATE, COMISS_DATE) values (s_xxxx_oebs_cash_payment_test.NEXTVAL, 100054, 2050, to_date('2015-02-01 00:00:00','YYYY-MM-DD HH24:MI:SS'), date'2015-01-31' );insert into xxxx_client_discount_m  (ID,CLIENT_ID,CLIENT_AVG_DISCOUNT,DT) values (s_xxxx_client_discount_m.NEXTVAL,143, 12, date'2015-02-01');</v>
      </c>
      <c r="AY67" s="163"/>
    </row>
    <row r="68" spans="1:51" x14ac:dyDescent="0.25">
      <c r="A68" s="263">
        <v>6</v>
      </c>
      <c r="B68" s="72">
        <v>0</v>
      </c>
      <c r="C68" s="165" t="str">
        <f t="shared" si="2"/>
        <v>10006</v>
      </c>
      <c r="D68" s="165" t="str">
        <f t="shared" si="3"/>
        <v>10006/13</v>
      </c>
      <c r="E68" s="167" t="s">
        <v>189</v>
      </c>
      <c r="F68" s="167" t="s">
        <v>37</v>
      </c>
      <c r="G68" s="165">
        <v>52</v>
      </c>
      <c r="H68" s="178">
        <v>100055</v>
      </c>
      <c r="I68" s="170" t="str">
        <f t="shared" si="4"/>
        <v>Б-100055-13</v>
      </c>
      <c r="J68" s="169">
        <v>3</v>
      </c>
      <c r="K68" s="234">
        <v>14</v>
      </c>
      <c r="L68" s="165" t="s">
        <v>38</v>
      </c>
      <c r="M68" s="169">
        <v>1</v>
      </c>
      <c r="N68" s="165">
        <v>18</v>
      </c>
      <c r="O68" s="167" t="s">
        <v>299</v>
      </c>
      <c r="P68" s="167" t="s">
        <v>301</v>
      </c>
      <c r="Q68" s="167" t="s">
        <v>302</v>
      </c>
      <c r="R68" s="166" t="str">
        <f t="shared" si="13"/>
        <v>1000551</v>
      </c>
      <c r="S68" s="170">
        <v>1</v>
      </c>
      <c r="T68" s="167" t="s">
        <v>307</v>
      </c>
      <c r="U68" s="165">
        <v>900</v>
      </c>
      <c r="V68" s="165">
        <f t="shared" si="5"/>
        <v>162</v>
      </c>
      <c r="W68" s="165">
        <v>0</v>
      </c>
      <c r="X68" s="24">
        <v>144</v>
      </c>
      <c r="Y68" s="168" t="s">
        <v>42</v>
      </c>
      <c r="Z68" s="224" t="str">
        <f>"1: "&amp;(U68-V68)&amp;" / "&amp;(U68-V68)*0.08&amp;" / "&amp;(U68-V68)*0.02</f>
        <v>1: 738 / 59.04 / 14.76</v>
      </c>
      <c r="AA68" s="238" t="s">
        <v>218</v>
      </c>
      <c r="AB68" s="224"/>
      <c r="AC68" s="178">
        <f t="shared" si="12"/>
        <v>1845</v>
      </c>
      <c r="AD68" s="165"/>
      <c r="AE68" s="165"/>
      <c r="AF68" s="167" t="s">
        <v>149</v>
      </c>
      <c r="AG68" s="226" t="s">
        <v>190</v>
      </c>
      <c r="AH68" s="227">
        <v>12</v>
      </c>
      <c r="AI68" s="167" t="s">
        <v>319</v>
      </c>
      <c r="AJ68" s="170"/>
      <c r="AK68" s="170"/>
      <c r="AL68" s="166">
        <v>0</v>
      </c>
      <c r="AM68" s="170" t="s">
        <v>43</v>
      </c>
      <c r="AN68" s="165" t="s">
        <v>44</v>
      </c>
      <c r="AO68" s="165"/>
      <c r="AP68" s="166"/>
      <c r="AQ68" s="166"/>
      <c r="AR68" s="166"/>
      <c r="AS68" s="166">
        <f t="shared" si="6"/>
        <v>100055</v>
      </c>
      <c r="AT68" s="166">
        <f t="shared" si="7"/>
        <v>1055</v>
      </c>
      <c r="AU68" s="166">
        <f t="shared" si="8"/>
        <v>55</v>
      </c>
      <c r="AV68" s="166"/>
      <c r="AW68" s="163"/>
      <c r="AX6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100055, 'Б-100055-13',date'2014-02-05',3, 14, 14, 'RUR', 1, 18, date'2015-02-06', date'2015-02-07', 1000551, 1, to_date('2015-02-02 00:00:00','YYYY-MM-DD HH24:MI:SS'), 900, 162, 0, 144, 0, 'c1', 8,null,100055,1055,55);insert into xxxx_oebs_cash_payment_test (ID, INVOICE_ID, OEBS_PAYMENT, DOC_DATE, COMISS_DATE) values (s_xxxx_oebs_cash_payment_test.NEXTVAL, 100055, 1845, to_date('2015-02-02 00:00:00','YYYY-MM-DD HH24:MI:SS'), date'2015-01-31' );insert into xxxx_client_discount_m  (ID,CLIENT_ID,CLIENT_AVG_DISCOUNT,DT) values (s_xxxx_client_discount_m.NEXTVAL,144, 12, date'2015-02-01');</v>
      </c>
      <c r="AY68" s="163"/>
    </row>
    <row r="69" spans="1:51" x14ac:dyDescent="0.25">
      <c r="A69" s="263">
        <v>6</v>
      </c>
      <c r="B69" s="72">
        <v>0</v>
      </c>
      <c r="C69" s="165" t="str">
        <f t="shared" ref="C69:C78" si="14">"1000"&amp;A69</f>
        <v>10006</v>
      </c>
      <c r="D69" s="165" t="str">
        <f t="shared" ref="D69:D78" si="15">"1000"&amp;A69&amp;"/13"</f>
        <v>10006/13</v>
      </c>
      <c r="E69" s="167" t="s">
        <v>189</v>
      </c>
      <c r="F69" s="167" t="s">
        <v>37</v>
      </c>
      <c r="G69" s="165">
        <v>52</v>
      </c>
      <c r="H69" s="178">
        <v>100056</v>
      </c>
      <c r="I69" s="170" t="str">
        <f t="shared" ref="I69:I132" si="16">"Б-"&amp;H69&amp;"-13"</f>
        <v>Б-100056-13</v>
      </c>
      <c r="J69" s="169">
        <v>3</v>
      </c>
      <c r="K69" s="234">
        <v>1</v>
      </c>
      <c r="L69" s="165" t="s">
        <v>38</v>
      </c>
      <c r="M69" s="169">
        <v>1</v>
      </c>
      <c r="N69" s="165">
        <v>18</v>
      </c>
      <c r="O69" s="167" t="s">
        <v>299</v>
      </c>
      <c r="P69" s="167" t="s">
        <v>301</v>
      </c>
      <c r="Q69" s="167" t="s">
        <v>302</v>
      </c>
      <c r="R69" s="166" t="str">
        <f t="shared" si="13"/>
        <v>1000561</v>
      </c>
      <c r="S69" s="170">
        <v>1</v>
      </c>
      <c r="T69" s="167" t="s">
        <v>307</v>
      </c>
      <c r="U69" s="165">
        <v>800</v>
      </c>
      <c r="V69" s="165">
        <f t="shared" ref="V69:V132" si="17">U69*0.18</f>
        <v>144</v>
      </c>
      <c r="W69" s="165">
        <v>0</v>
      </c>
      <c r="X69" s="24">
        <v>145</v>
      </c>
      <c r="Y69" s="168" t="s">
        <v>42</v>
      </c>
      <c r="Z69" s="224" t="str">
        <f>"1: "&amp;(U69-V69)&amp;" / "&amp;(U69-V69)*0.08&amp;" / "&amp;(U69-V69)*0.02</f>
        <v>1: 656 / 52.48 / 13.12</v>
      </c>
      <c r="AA69" s="238" t="s">
        <v>219</v>
      </c>
      <c r="AB69" s="224"/>
      <c r="AC69" s="178">
        <f t="shared" si="12"/>
        <v>1640</v>
      </c>
      <c r="AD69" s="165"/>
      <c r="AE69" s="165"/>
      <c r="AF69" s="167" t="s">
        <v>149</v>
      </c>
      <c r="AG69" s="226" t="s">
        <v>190</v>
      </c>
      <c r="AH69" s="227">
        <v>12</v>
      </c>
      <c r="AI69" s="167" t="s">
        <v>319</v>
      </c>
      <c r="AJ69" s="170"/>
      <c r="AK69" s="170"/>
      <c r="AL69" s="166">
        <v>0</v>
      </c>
      <c r="AM69" s="170" t="s">
        <v>43</v>
      </c>
      <c r="AN69" s="165" t="s">
        <v>44</v>
      </c>
      <c r="AO69" s="165"/>
      <c r="AP69" s="166"/>
      <c r="AQ69" s="166"/>
      <c r="AR69" s="166"/>
      <c r="AS69" s="166">
        <f t="shared" ref="AS69:AS132" si="18">H69</f>
        <v>100056</v>
      </c>
      <c r="AT69" s="166">
        <f t="shared" ref="AT69:AT132" si="19">AU69+1000</f>
        <v>1056</v>
      </c>
      <c r="AU69" s="166">
        <f t="shared" ref="AU69:AU132" si="20">H69-100000</f>
        <v>56</v>
      </c>
      <c r="AV69" s="166"/>
      <c r="AW69" s="163"/>
      <c r="AX69" s="163" t="str">
        <f t="shared" ref="AX69:AX132" si="21">IF(B69=0,"insert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"&amp;A69&amp;", "&amp;C69&amp;", '"&amp;D69&amp;"', date'"&amp;E69&amp;"', date'"&amp;F69&amp;"', "&amp;G69&amp;", "&amp;H69&amp;", '"&amp;I69&amp;"',date'"&amp;O69&amp;"',"&amp;J69&amp;", "&amp;K69&amp;", "&amp;K69&amp;", '"&amp;L69&amp;"', "&amp;M69&amp;", "&amp;N69&amp;", date'"&amp;P69&amp;"', date'"&amp;Q69&amp;"', "&amp;R69&amp;", "&amp;S69&amp;", to_date('"&amp;T69&amp;"','YYYY-MM-DD HH24:MI:SS'), "&amp;U69&amp;", "&amp;V69&amp;", "&amp;W69&amp;", "&amp;X69&amp;", "&amp;AL69&amp;", '"&amp;AN69&amp;"', "&amp;AG69&amp;","&amp;AM69&amp;","&amp;AS69&amp;","&amp;AT69&amp;","&amp;AU69&amp;");"&amp;
IF(LEN(AC69)&gt;0,"insert into xxxx_oebs_cash_payment_test (ID, INVOICE_ID, OEBS_PAYMENT, DOC_DATE, COMISS_DATE) values (s_xxxx_oebs_cash_payment_test.NEXTVAL, "&amp;H69&amp;", "&amp;AC69&amp;", to_date('"&amp;T69&amp;"','YYYY-MM-DD HH24:MI:SS'), "&amp;AF69&amp;" );","")&amp;
IF(LEN(AD69)&gt;0,"insert into xxxx_oebs_cash_payment_test (ID, INVOICE_ID, OEBS_PAYMENT, DOC_DATE, COMISS_DATE) values (s_xxxx_oebs_cash_payment_test.NEXTVAL, "&amp;H69&amp;", "&amp;AD69&amp;", to_date('"&amp;T69&amp;"','YYYY-MM-DD HH24:MI:SS'), "&amp;AF69&amp;" );","")&amp;
IF(LEN(AE69)&gt;0,"insert into xxxx_oebs_cash_payment_test (ID, INVOICE_ID, OEBS_PAYMENT, DOC_DATE, COMISS_DATE) values (s_xxxx_oebs_cash_payment_test.NEXTVAL, "&amp;H69&amp;", "&amp;AE69&amp;", to_date('"&amp;T69&amp;"','YYYY-MM-DD HH24:MI:SS'), "&amp;AF69&amp;" );","")&amp;
IF(LEN(AH69)&gt;0,"insert into xxxx_client_discount_m  (ID,CLIENT_ID,CLIENT_AVG_DISCOUNT,DT) values (s_xxxx_client_discount_m.NEXTVAL,"&amp;X69&amp;", "&amp;AH69&amp;", "&amp;AI69&amp;");","")&amp;
IF(LEN(AJ69)&gt;0,"insert into xxxx_client_discount_m  (ID,CLIENT_ID,CLIENT_AVG_DISCOUNT,DT) values (s_xxxx_client_discount_m.NEXTVAL,"&amp;X69&amp;", "&amp;AJ69&amp;", "&amp;AK69&amp;");","")&amp;
IF(LEN(AO69)&gt;0,"insert into xxxx_contract_signed_attr (ID, CONTRACT_ID, CODE, KEY_NUM) values (s_xxxx_contract_signed_attr.NEXTVAL, "&amp;C69&amp;", 'SUPERCOMMISSION_BONUS' , "&amp;AO69&amp;" );","")&amp;
IF(LEN(AP69)&gt;0,"insert into xxxx_loyal_clients_contr_attr (ID, CONTRACT_ID, CLIENT_ID, LC_TURNOVER, COLLATERAL_FIRST_DT, COLLATERAL_END_DT) values (s_xxxx_loyal_clients_contr_atr.NEXTVAL, "&amp;C69&amp;", "&amp;X69&amp;", "&amp;AP69&amp;", "&amp;AQ69&amp;", "&amp;AR69&amp;"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100056, 'Б-100056-13',date'2014-02-05',3, 1, 1, 'RUR', 1, 18, date'2015-02-06', date'2015-02-07', 1000561, 1, to_date('2015-02-02 00:00:00','YYYY-MM-DD HH24:MI:SS'), 800, 144, 0, 145, 0, 'c1', 8,null,100056,1056,56);insert into xxxx_oebs_cash_payment_test (ID, INVOICE_ID, OEBS_PAYMENT, DOC_DATE, COMISS_DATE) values (s_xxxx_oebs_cash_payment_test.NEXTVAL, 100056, 1640, to_date('2015-02-02 00:00:00','YYYY-MM-DD HH24:MI:SS'), date'2015-01-31' );insert into xxxx_client_discount_m  (ID,CLIENT_ID,CLIENT_AVG_DISCOUNT,DT) values (s_xxxx_client_discount_m.NEXTVAL,145, 12, date'2015-02-01');</v>
      </c>
      <c r="AY69" s="163"/>
    </row>
    <row r="70" spans="1:51" x14ac:dyDescent="0.25">
      <c r="A70" s="263">
        <v>6</v>
      </c>
      <c r="B70" s="72">
        <v>0</v>
      </c>
      <c r="C70" s="165" t="str">
        <f t="shared" si="14"/>
        <v>10006</v>
      </c>
      <c r="D70" s="165" t="str">
        <f t="shared" si="15"/>
        <v>10006/13</v>
      </c>
      <c r="E70" s="167" t="s">
        <v>189</v>
      </c>
      <c r="F70" s="167" t="s">
        <v>37</v>
      </c>
      <c r="G70" s="165">
        <v>52</v>
      </c>
      <c r="H70" s="178">
        <v>100057</v>
      </c>
      <c r="I70" s="170" t="str">
        <f t="shared" si="16"/>
        <v>Б-100057-13</v>
      </c>
      <c r="J70" s="169">
        <v>3</v>
      </c>
      <c r="K70" s="234">
        <v>2</v>
      </c>
      <c r="L70" s="165" t="s">
        <v>38</v>
      </c>
      <c r="M70" s="169">
        <v>1</v>
      </c>
      <c r="N70" s="165">
        <v>18</v>
      </c>
      <c r="O70" s="167" t="s">
        <v>299</v>
      </c>
      <c r="P70" s="167" t="s">
        <v>301</v>
      </c>
      <c r="Q70" s="167" t="s">
        <v>302</v>
      </c>
      <c r="R70" s="166" t="str">
        <f t="shared" si="13"/>
        <v>1000571</v>
      </c>
      <c r="S70" s="170">
        <v>1</v>
      </c>
      <c r="T70" s="167" t="s">
        <v>307</v>
      </c>
      <c r="U70" s="165">
        <v>700</v>
      </c>
      <c r="V70" s="165">
        <f t="shared" si="17"/>
        <v>126</v>
      </c>
      <c r="W70" s="165">
        <v>0</v>
      </c>
      <c r="X70" s="24">
        <v>146</v>
      </c>
      <c r="Y70" s="168" t="s">
        <v>42</v>
      </c>
      <c r="Z70" s="224" t="str">
        <f>"1: "&amp;(U70-V70)&amp;" / "&amp;(U70-V70)*0.08&amp;" / "&amp;(U70-V70)*0.02</f>
        <v>1: 574 / 45.92 / 11.48</v>
      </c>
      <c r="AA70" s="238" t="s">
        <v>220</v>
      </c>
      <c r="AB70" s="224"/>
      <c r="AC70" s="178">
        <f t="shared" si="12"/>
        <v>1435</v>
      </c>
      <c r="AD70" s="165"/>
      <c r="AE70" s="165"/>
      <c r="AF70" s="167" t="s">
        <v>149</v>
      </c>
      <c r="AG70" s="226" t="s">
        <v>190</v>
      </c>
      <c r="AH70" s="227">
        <v>12</v>
      </c>
      <c r="AI70" s="167" t="s">
        <v>319</v>
      </c>
      <c r="AJ70" s="170"/>
      <c r="AK70" s="170"/>
      <c r="AL70" s="166">
        <v>0</v>
      </c>
      <c r="AM70" s="170" t="s">
        <v>43</v>
      </c>
      <c r="AN70" s="165" t="s">
        <v>44</v>
      </c>
      <c r="AO70" s="165"/>
      <c r="AP70" s="166"/>
      <c r="AQ70" s="166"/>
      <c r="AR70" s="166"/>
      <c r="AS70" s="166">
        <f t="shared" si="18"/>
        <v>100057</v>
      </c>
      <c r="AT70" s="166">
        <f t="shared" si="19"/>
        <v>1057</v>
      </c>
      <c r="AU70" s="166">
        <f t="shared" si="20"/>
        <v>57</v>
      </c>
      <c r="AV70" s="166"/>
      <c r="AW70" s="163"/>
      <c r="AX7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100057, 'Б-100057-13',date'2014-02-05',3, 2, 2, 'RUR', 1, 18, date'2015-02-06', date'2015-02-07', 1000571, 1, to_date('2015-02-02 00:00:00','YYYY-MM-DD HH24:MI:SS'), 700, 126, 0, 146, 0, 'c1', 8,null,100057,1057,57);insert into xxxx_oebs_cash_payment_test (ID, INVOICE_ID, OEBS_PAYMENT, DOC_DATE, COMISS_DATE) values (s_xxxx_oebs_cash_payment_test.NEXTVAL, 100057, 1435, to_date('2015-02-02 00:00:00','YYYY-MM-DD HH24:MI:SS'), date'2015-01-31' );insert into xxxx_client_discount_m  (ID,CLIENT_ID,CLIENT_AVG_DISCOUNT,DT) values (s_xxxx_client_discount_m.NEXTVAL,146, 12, date'2015-02-01');</v>
      </c>
      <c r="AY70" s="163"/>
    </row>
    <row r="71" spans="1:51" x14ac:dyDescent="0.25">
      <c r="A71" s="264">
        <v>6</v>
      </c>
      <c r="B71" s="72">
        <v>0</v>
      </c>
      <c r="C71" s="171" t="str">
        <f t="shared" si="14"/>
        <v>10006</v>
      </c>
      <c r="D71" s="171" t="str">
        <f t="shared" si="15"/>
        <v>10006/13</v>
      </c>
      <c r="E71" s="172" t="s">
        <v>189</v>
      </c>
      <c r="F71" s="172" t="s">
        <v>37</v>
      </c>
      <c r="G71" s="171">
        <v>52</v>
      </c>
      <c r="H71" s="180">
        <v>100058</v>
      </c>
      <c r="I71" s="171" t="str">
        <f t="shared" si="16"/>
        <v>Б-100058-13</v>
      </c>
      <c r="J71" s="175">
        <v>3</v>
      </c>
      <c r="K71" s="192">
        <v>3</v>
      </c>
      <c r="L71" s="171" t="s">
        <v>38</v>
      </c>
      <c r="M71" s="175">
        <v>1</v>
      </c>
      <c r="N71" s="171">
        <v>18</v>
      </c>
      <c r="O71" s="172" t="s">
        <v>299</v>
      </c>
      <c r="P71" s="172" t="s">
        <v>301</v>
      </c>
      <c r="Q71" s="172" t="s">
        <v>302</v>
      </c>
      <c r="R71" s="173" t="str">
        <f t="shared" si="13"/>
        <v>1000581</v>
      </c>
      <c r="S71" s="171">
        <v>1</v>
      </c>
      <c r="T71" s="172" t="s">
        <v>307</v>
      </c>
      <c r="U71" s="171">
        <v>600</v>
      </c>
      <c r="V71" s="171">
        <f t="shared" si="17"/>
        <v>108</v>
      </c>
      <c r="W71" s="171">
        <v>0</v>
      </c>
      <c r="X71" s="24">
        <v>147</v>
      </c>
      <c r="Y71" s="174" t="s">
        <v>42</v>
      </c>
      <c r="Z71" s="232" t="str">
        <f>"1: "&amp;(U71-V71)&amp;" / "&amp;(U71-V71)*0.08&amp;" / "&amp;(U71-V71)*0.02</f>
        <v>1: 492 / 39.36 / 9.84</v>
      </c>
      <c r="AA71" s="240" t="s">
        <v>221</v>
      </c>
      <c r="AB71" s="232"/>
      <c r="AC71" s="180">
        <f t="shared" si="12"/>
        <v>1230</v>
      </c>
      <c r="AD71" s="171"/>
      <c r="AE71" s="171"/>
      <c r="AF71" s="172" t="s">
        <v>149</v>
      </c>
      <c r="AG71" s="233" t="s">
        <v>190</v>
      </c>
      <c r="AH71" s="205">
        <v>12</v>
      </c>
      <c r="AI71" s="172" t="s">
        <v>319</v>
      </c>
      <c r="AJ71" s="171"/>
      <c r="AK71" s="171"/>
      <c r="AL71" s="173">
        <v>0</v>
      </c>
      <c r="AM71" s="171" t="s">
        <v>43</v>
      </c>
      <c r="AN71" s="171" t="s">
        <v>44</v>
      </c>
      <c r="AO71" s="171"/>
      <c r="AP71" s="173"/>
      <c r="AQ71" s="173"/>
      <c r="AR71" s="173"/>
      <c r="AS71" s="166">
        <f t="shared" si="18"/>
        <v>100058</v>
      </c>
      <c r="AT71" s="166">
        <f t="shared" si="19"/>
        <v>1058</v>
      </c>
      <c r="AU71" s="166">
        <f t="shared" si="20"/>
        <v>58</v>
      </c>
      <c r="AV71" s="173"/>
      <c r="AW71" s="179"/>
      <c r="AX7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date'2015-03-01', 52, 100058, 'Б-100058-13',date'2014-02-05',3, 3, 3, 'RUR', 1, 18, date'2015-02-06', date'2015-02-07', 1000581, 1, to_date('2015-02-02 00:00:00','YYYY-MM-DD HH24:MI:SS'), 600, 108, 0, 147, 0, 'c1', 8,null,100058,1058,58);insert into xxxx_oebs_cash_payment_test (ID, INVOICE_ID, OEBS_PAYMENT, DOC_DATE, COMISS_DATE) values (s_xxxx_oebs_cash_payment_test.NEXTVAL, 100058, 1230, to_date('2015-02-02 00:00:00','YYYY-MM-DD HH24:MI:SS'), date'2015-01-31' );insert into xxxx_client_discount_m  (ID,CLIENT_ID,CLIENT_AVG_DISCOUNT,DT) values (s_xxxx_client_discount_m.NEXTVAL,147, 12, date'2015-02-01');</v>
      </c>
      <c r="AY71" s="179"/>
    </row>
    <row r="72" spans="1:51" x14ac:dyDescent="0.25">
      <c r="A72" s="263">
        <v>7</v>
      </c>
      <c r="B72" s="72">
        <v>0</v>
      </c>
      <c r="C72" s="165" t="str">
        <f t="shared" si="14"/>
        <v>10007</v>
      </c>
      <c r="D72" s="165" t="str">
        <f t="shared" si="15"/>
        <v>10007/13</v>
      </c>
      <c r="E72" s="167" t="s">
        <v>189</v>
      </c>
      <c r="F72" s="167" t="s">
        <v>37</v>
      </c>
      <c r="G72" s="234">
        <v>53</v>
      </c>
      <c r="H72" s="178">
        <v>100059</v>
      </c>
      <c r="I72" s="170" t="str">
        <f t="shared" si="16"/>
        <v>Б-100059-13</v>
      </c>
      <c r="J72" s="169">
        <v>3</v>
      </c>
      <c r="K72" s="165">
        <v>11</v>
      </c>
      <c r="L72" s="234" t="s">
        <v>222</v>
      </c>
      <c r="M72" s="169">
        <v>1</v>
      </c>
      <c r="N72" s="165">
        <v>18</v>
      </c>
      <c r="O72" s="167" t="s">
        <v>299</v>
      </c>
      <c r="P72" s="167" t="s">
        <v>301</v>
      </c>
      <c r="Q72" s="167" t="s">
        <v>302</v>
      </c>
      <c r="R72" s="166" t="str">
        <f t="shared" si="13"/>
        <v>1000591</v>
      </c>
      <c r="S72" s="170">
        <v>1</v>
      </c>
      <c r="T72" s="167" t="s">
        <v>308</v>
      </c>
      <c r="U72" s="165">
        <v>1000</v>
      </c>
      <c r="V72" s="165">
        <f t="shared" si="17"/>
        <v>180</v>
      </c>
      <c r="W72" s="165">
        <v>0</v>
      </c>
      <c r="X72" s="24">
        <v>148</v>
      </c>
      <c r="Y72" s="168" t="s">
        <v>42</v>
      </c>
      <c r="Z72" s="225" t="str">
        <f>"1: "&amp;(SUM(U72:U76)-SUM(V72:V76))&amp;" / "&amp;(SUM(U72:U76)-SUM(V72:V76))*0.08&amp;" / "&amp;(SUM(U72:U76)-SUM(V72:V76))*0.02</f>
        <v>1: 3444 / 275.52 / 68.88</v>
      </c>
      <c r="AA72" s="235" t="s">
        <v>223</v>
      </c>
      <c r="AB72" s="223" t="str">
        <f>"10: "&amp;SUM(AC72:AC76)+AD72+AD73+AD74+AE74&amp;" / "&amp;ROUND((SUM(AC72:AC76)+AD72+AD73+AD74+AE74)/1.18,2)&amp;" / "&amp;ROUND((SUM(AC72:AC76)+AD72+AD73+AD74+AE74)/1.18*0.08,2)&amp;" / "&amp;ROUND((SUM(AC72:AC76)+AD72+AD73+AD74+AE74)/1.18*0.02,2)</f>
        <v>10: 12110 / 10262.71 / 821.02 / 205.25</v>
      </c>
      <c r="AC72" s="178">
        <f t="shared" si="12"/>
        <v>2050</v>
      </c>
      <c r="AD72" s="122">
        <v>900</v>
      </c>
      <c r="AE72" s="165"/>
      <c r="AF72" s="167" t="s">
        <v>149</v>
      </c>
      <c r="AG72" s="226" t="s">
        <v>190</v>
      </c>
      <c r="AH72" s="227">
        <v>12</v>
      </c>
      <c r="AI72" s="167" t="s">
        <v>319</v>
      </c>
      <c r="AJ72" s="170"/>
      <c r="AK72" s="170"/>
      <c r="AL72" s="166">
        <v>0</v>
      </c>
      <c r="AM72" s="170" t="s">
        <v>43</v>
      </c>
      <c r="AN72" s="165" t="s">
        <v>44</v>
      </c>
      <c r="AO72" s="165"/>
      <c r="AP72" s="166"/>
      <c r="AQ72" s="166"/>
      <c r="AR72" s="166"/>
      <c r="AS72" s="166">
        <f t="shared" si="18"/>
        <v>100059</v>
      </c>
      <c r="AT72" s="166">
        <f t="shared" si="19"/>
        <v>1059</v>
      </c>
      <c r="AU72" s="166">
        <f t="shared" si="20"/>
        <v>59</v>
      </c>
      <c r="AV72" s="166" t="s">
        <v>224</v>
      </c>
      <c r="AW72" s="163"/>
      <c r="AX7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date'2015-03-01', 53, 100059, 'Б-100059-13',date'2014-02-05',3, 11, 11, 'UAH', 1, 18, date'2015-02-06', date'2015-02-07', 1000591, 1, to_date('2015-02-01 00:00:00','YYYY-MM-DD HH24:MI:SS'), 1000, 180, 0, 148, 0, 'c1', 8,null,100059,1059,59);insert into xxxx_oebs_cash_payment_test (ID, INVOICE_ID, OEBS_PAYMENT, DOC_DATE, COMISS_DATE) values (s_xxxx_oebs_cash_payment_test.NEXTVAL, 100059, 2050, to_date('2015-02-01 00:00:00','YYYY-MM-DD HH24:MI:SS'), date'2015-01-31' );insert into xxxx_oebs_cash_payment_test (ID, INVOICE_ID, OEBS_PAYMENT, DOC_DATE, COMISS_DATE) values (s_xxxx_oebs_cash_payment_test.NEXTVAL, 100059, 900, to_date('2015-02-01 00:00:00','YYYY-MM-DD HH24:MI:SS'), date'2015-01-31' );insert into xxxx_client_discount_m  (ID,CLIENT_ID,CLIENT_AVG_DISCOUNT,DT) values (s_xxxx_client_discount_m.NEXTVAL,148, 12, date'2015-02-01');</v>
      </c>
      <c r="AY72" s="163"/>
    </row>
    <row r="73" spans="1:51" x14ac:dyDescent="0.25">
      <c r="A73" s="263">
        <v>7</v>
      </c>
      <c r="B73" s="72">
        <v>0</v>
      </c>
      <c r="C73" s="165" t="str">
        <f t="shared" si="14"/>
        <v>10007</v>
      </c>
      <c r="D73" s="165" t="str">
        <f t="shared" si="15"/>
        <v>10007/13</v>
      </c>
      <c r="E73" s="167" t="s">
        <v>189</v>
      </c>
      <c r="F73" s="167" t="s">
        <v>37</v>
      </c>
      <c r="G73" s="234">
        <v>53</v>
      </c>
      <c r="H73" s="178">
        <v>100060</v>
      </c>
      <c r="I73" s="170" t="str">
        <f t="shared" si="16"/>
        <v>Б-100060-13</v>
      </c>
      <c r="J73" s="169">
        <v>3</v>
      </c>
      <c r="K73" s="165">
        <v>11</v>
      </c>
      <c r="L73" s="234" t="s">
        <v>222</v>
      </c>
      <c r="M73" s="169">
        <v>1</v>
      </c>
      <c r="N73" s="165">
        <v>18</v>
      </c>
      <c r="O73" s="167" t="s">
        <v>299</v>
      </c>
      <c r="P73" s="167" t="s">
        <v>301</v>
      </c>
      <c r="Q73" s="167" t="s">
        <v>302</v>
      </c>
      <c r="R73" s="166" t="str">
        <f t="shared" si="13"/>
        <v>1000601</v>
      </c>
      <c r="S73" s="170">
        <v>1</v>
      </c>
      <c r="T73" s="167" t="s">
        <v>307</v>
      </c>
      <c r="U73" s="165">
        <v>900</v>
      </c>
      <c r="V73" s="165">
        <f t="shared" si="17"/>
        <v>162</v>
      </c>
      <c r="W73" s="165">
        <v>0</v>
      </c>
      <c r="X73" s="24">
        <v>149</v>
      </c>
      <c r="Y73" s="168" t="s">
        <v>42</v>
      </c>
      <c r="Z73" s="224"/>
      <c r="AA73" s="224"/>
      <c r="AB73" s="229"/>
      <c r="AC73" s="178">
        <f t="shared" si="12"/>
        <v>1845</v>
      </c>
      <c r="AD73" s="122">
        <v>900</v>
      </c>
      <c r="AE73" s="165"/>
      <c r="AF73" s="167" t="s">
        <v>149</v>
      </c>
      <c r="AG73" s="226" t="s">
        <v>190</v>
      </c>
      <c r="AH73" s="227">
        <v>12</v>
      </c>
      <c r="AI73" s="167" t="s">
        <v>319</v>
      </c>
      <c r="AJ73" s="170"/>
      <c r="AK73" s="170"/>
      <c r="AL73" s="166">
        <v>0</v>
      </c>
      <c r="AM73" s="170" t="s">
        <v>43</v>
      </c>
      <c r="AN73" s="165" t="s">
        <v>44</v>
      </c>
      <c r="AO73" s="165"/>
      <c r="AP73" s="166"/>
      <c r="AQ73" s="166"/>
      <c r="AR73" s="166"/>
      <c r="AS73" s="166">
        <f t="shared" si="18"/>
        <v>100060</v>
      </c>
      <c r="AT73" s="166">
        <f t="shared" si="19"/>
        <v>1060</v>
      </c>
      <c r="AU73" s="166">
        <f t="shared" si="20"/>
        <v>60</v>
      </c>
      <c r="AV73" s="166"/>
      <c r="AW73" s="163"/>
      <c r="AX73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date'2015-03-01', 53, 100060, 'Б-100060-13',date'2014-02-05',3, 11, 11, 'UAH', 1, 18, date'2015-02-06', date'2015-02-07', 1000601, 1, to_date('2015-02-02 00:00:00','YYYY-MM-DD HH24:MI:SS'), 900, 162, 0, 149, 0, 'c1', 8,null,100060,1060,60);insert into xxxx_oebs_cash_payment_test (ID, INVOICE_ID, OEBS_PAYMENT, DOC_DATE, COMISS_DATE) values (s_xxxx_oebs_cash_payment_test.NEXTVAL, 100060, 1845, to_date('2015-02-02 00:00:00','YYYY-MM-DD HH24:MI:SS'), date'2015-01-31' );insert into xxxx_oebs_cash_payment_test (ID, INVOICE_ID, OEBS_PAYMENT, DOC_DATE, COMISS_DATE) values (s_xxxx_oebs_cash_payment_test.NEXTVAL, 100060, 900, to_date('2015-02-02 00:00:00','YYYY-MM-DD HH24:MI:SS'), date'2015-01-31' );insert into xxxx_client_discount_m  (ID,CLIENT_ID,CLIENT_AVG_DISCOUNT,DT) values (s_xxxx_client_discount_m.NEXTVAL,149, 12, date'2015-02-01');</v>
      </c>
      <c r="AY73" s="163"/>
    </row>
    <row r="74" spans="1:51" x14ac:dyDescent="0.25">
      <c r="A74" s="263">
        <v>7</v>
      </c>
      <c r="B74" s="72">
        <v>0</v>
      </c>
      <c r="C74" s="165" t="str">
        <f t="shared" si="14"/>
        <v>10007</v>
      </c>
      <c r="D74" s="165" t="str">
        <f t="shared" si="15"/>
        <v>10007/13</v>
      </c>
      <c r="E74" s="167" t="s">
        <v>189</v>
      </c>
      <c r="F74" s="167" t="s">
        <v>37</v>
      </c>
      <c r="G74" s="234">
        <v>53</v>
      </c>
      <c r="H74" s="178">
        <v>100061</v>
      </c>
      <c r="I74" s="170" t="str">
        <f t="shared" si="16"/>
        <v>Б-100061-13</v>
      </c>
      <c r="J74" s="169">
        <v>3</v>
      </c>
      <c r="K74" s="236">
        <v>111</v>
      </c>
      <c r="L74" s="234" t="s">
        <v>222</v>
      </c>
      <c r="M74" s="169">
        <v>1</v>
      </c>
      <c r="N74" s="165">
        <v>18</v>
      </c>
      <c r="O74" s="167" t="s">
        <v>299</v>
      </c>
      <c r="P74" s="167" t="s">
        <v>301</v>
      </c>
      <c r="Q74" s="167" t="s">
        <v>302</v>
      </c>
      <c r="R74" s="166" t="str">
        <f t="shared" si="13"/>
        <v>1000611</v>
      </c>
      <c r="S74" s="170">
        <v>1</v>
      </c>
      <c r="T74" s="167" t="s">
        <v>307</v>
      </c>
      <c r="U74" s="165">
        <v>800</v>
      </c>
      <c r="V74" s="165">
        <f t="shared" si="17"/>
        <v>144</v>
      </c>
      <c r="W74" s="165">
        <v>0</v>
      </c>
      <c r="X74" s="24">
        <v>150</v>
      </c>
      <c r="Y74" s="168" t="s">
        <v>42</v>
      </c>
      <c r="Z74" s="224">
        <f>SUM(U72:U76)-SUM(V72:V76)</f>
        <v>3444</v>
      </c>
      <c r="AA74" s="224"/>
      <c r="AB74" s="224"/>
      <c r="AC74" s="178">
        <f t="shared" si="12"/>
        <v>1640</v>
      </c>
      <c r="AD74" s="122">
        <v>900</v>
      </c>
      <c r="AE74" s="122">
        <v>800</v>
      </c>
      <c r="AF74" s="167" t="s">
        <v>149</v>
      </c>
      <c r="AG74" s="226" t="s">
        <v>190</v>
      </c>
      <c r="AH74" s="227">
        <v>12</v>
      </c>
      <c r="AI74" s="167" t="s">
        <v>319</v>
      </c>
      <c r="AJ74" s="170"/>
      <c r="AK74" s="170"/>
      <c r="AL74" s="166">
        <v>0</v>
      </c>
      <c r="AM74" s="170" t="s">
        <v>43</v>
      </c>
      <c r="AN74" s="165" t="s">
        <v>44</v>
      </c>
      <c r="AO74" s="165"/>
      <c r="AP74" s="166"/>
      <c r="AQ74" s="166"/>
      <c r="AR74" s="166"/>
      <c r="AS74" s="166">
        <f t="shared" si="18"/>
        <v>100061</v>
      </c>
      <c r="AT74" s="166">
        <f t="shared" si="19"/>
        <v>1061</v>
      </c>
      <c r="AU74" s="166">
        <f t="shared" si="20"/>
        <v>61</v>
      </c>
      <c r="AV74" s="166"/>
      <c r="AW74" s="163"/>
      <c r="AX74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date'2015-03-01', 53, 100061, 'Б-100061-13',date'2014-02-05',3, 111, 111, 'UAH', 1, 18, date'2015-02-06', date'2015-02-07', 1000611, 1, to_date('2015-02-02 00:00:00','YYYY-MM-DD HH24:MI:SS'), 800, 144, 0, 150, 0, 'c1', 8,null,100061,1061,61);insert into xxxx_oebs_cash_payment_test (ID, INVOICE_ID, OEBS_PAYMENT, DOC_DATE, COMISS_DATE) values (s_xxxx_oebs_cash_payment_test.NEXTVAL, 100061, 1640, to_date('2015-02-02 00:00:00','YYYY-MM-DD HH24:MI:SS'), date'2015-01-31' );insert into xxxx_oebs_cash_payment_test (ID, INVOICE_ID, OEBS_PAYMENT, DOC_DATE, COMISS_DATE) values (s_xxxx_oebs_cash_payment_test.NEXTVAL, 100061, 900, to_date('2015-02-02 00:00:00','YYYY-MM-DD HH24:MI:SS'), date'2015-01-31' );insert into xxxx_oebs_cash_payment_test (ID, INVOICE_ID, OEBS_PAYMENT, DOC_DATE, COMISS_DATE) values (s_xxxx_oebs_cash_payment_test.NEXTVAL, 100061, 800, to_date('2015-02-02 00:00:00','YYYY-MM-DD HH24:MI:SS'), date'2015-01-31' );insert into xxxx_client_discount_m  (ID,CLIENT_ID,CLIENT_AVG_DISCOUNT,DT) values (s_xxxx_client_discount_m.NEXTVAL,150, 12, date'2015-02-01');</v>
      </c>
      <c r="AY74" s="163"/>
    </row>
    <row r="75" spans="1:51" x14ac:dyDescent="0.25">
      <c r="A75" s="263">
        <v>7</v>
      </c>
      <c r="B75" s="72">
        <v>0</v>
      </c>
      <c r="C75" s="165" t="str">
        <f t="shared" si="14"/>
        <v>10007</v>
      </c>
      <c r="D75" s="165" t="str">
        <f t="shared" si="15"/>
        <v>10007/13</v>
      </c>
      <c r="E75" s="167" t="s">
        <v>189</v>
      </c>
      <c r="F75" s="167" t="s">
        <v>37</v>
      </c>
      <c r="G75" s="234">
        <v>53</v>
      </c>
      <c r="H75" s="178">
        <v>100062</v>
      </c>
      <c r="I75" s="170" t="str">
        <f t="shared" si="16"/>
        <v>Б-100062-13</v>
      </c>
      <c r="J75" s="169">
        <v>3</v>
      </c>
      <c r="K75" s="165">
        <v>11</v>
      </c>
      <c r="L75" s="234" t="s">
        <v>222</v>
      </c>
      <c r="M75" s="169">
        <v>1</v>
      </c>
      <c r="N75" s="165">
        <v>18</v>
      </c>
      <c r="O75" s="167" t="s">
        <v>299</v>
      </c>
      <c r="P75" s="167" t="s">
        <v>301</v>
      </c>
      <c r="Q75" s="167" t="s">
        <v>302</v>
      </c>
      <c r="R75" s="166" t="str">
        <f t="shared" si="13"/>
        <v>1000621</v>
      </c>
      <c r="S75" s="170">
        <v>1</v>
      </c>
      <c r="T75" s="167" t="s">
        <v>307</v>
      </c>
      <c r="U75" s="165">
        <v>700</v>
      </c>
      <c r="V75" s="165">
        <f t="shared" si="17"/>
        <v>126</v>
      </c>
      <c r="W75" s="165">
        <v>0</v>
      </c>
      <c r="X75" s="24">
        <v>151</v>
      </c>
      <c r="Y75" s="168" t="s">
        <v>42</v>
      </c>
      <c r="Z75" s="224">
        <f>U72+U73+U75-V72-V73-V75</f>
        <v>2132</v>
      </c>
      <c r="AA75" s="224"/>
      <c r="AB75" s="224"/>
      <c r="AC75" s="178">
        <f t="shared" si="12"/>
        <v>1435</v>
      </c>
      <c r="AD75" s="165"/>
      <c r="AE75" s="165"/>
      <c r="AF75" s="167" t="s">
        <v>149</v>
      </c>
      <c r="AG75" s="226" t="s">
        <v>190</v>
      </c>
      <c r="AH75" s="227">
        <v>12</v>
      </c>
      <c r="AI75" s="167" t="s">
        <v>319</v>
      </c>
      <c r="AJ75" s="170"/>
      <c r="AK75" s="170"/>
      <c r="AL75" s="166">
        <v>0</v>
      </c>
      <c r="AM75" s="170" t="s">
        <v>43</v>
      </c>
      <c r="AN75" s="165" t="s">
        <v>44</v>
      </c>
      <c r="AO75" s="165"/>
      <c r="AP75" s="166"/>
      <c r="AQ75" s="166"/>
      <c r="AR75" s="166"/>
      <c r="AS75" s="166">
        <f t="shared" si="18"/>
        <v>100062</v>
      </c>
      <c r="AT75" s="166">
        <f t="shared" si="19"/>
        <v>1062</v>
      </c>
      <c r="AU75" s="166">
        <f t="shared" si="20"/>
        <v>62</v>
      </c>
      <c r="AV75" s="166"/>
      <c r="AW75" s="163"/>
      <c r="AX75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date'2015-03-01', 53, 100062, 'Б-100062-13',date'2014-02-05',3, 11, 11, 'UAH', 1, 18, date'2015-02-06', date'2015-02-07', 1000621, 1, to_date('2015-02-02 00:00:00','YYYY-MM-DD HH24:MI:SS'), 700, 126, 0, 151, 0, 'c1', 8,null,100062,1062,62);insert into xxxx_oebs_cash_payment_test (ID, INVOICE_ID, OEBS_PAYMENT, DOC_DATE, COMISS_DATE) values (s_xxxx_oebs_cash_payment_test.NEXTVAL, 100062, 1435, to_date('2015-02-02 00:00:00','YYYY-MM-DD HH24:MI:SS'), date'2015-01-31' );insert into xxxx_client_discount_m  (ID,CLIENT_ID,CLIENT_AVG_DISCOUNT,DT) values (s_xxxx_client_discount_m.NEXTVAL,151, 12, date'2015-02-01');</v>
      </c>
      <c r="AY75" s="163"/>
    </row>
    <row r="76" spans="1:51" x14ac:dyDescent="0.25">
      <c r="A76" s="262">
        <v>7</v>
      </c>
      <c r="B76" s="72">
        <v>0</v>
      </c>
      <c r="C76" s="171" t="str">
        <f t="shared" si="14"/>
        <v>10007</v>
      </c>
      <c r="D76" s="171" t="str">
        <f t="shared" si="15"/>
        <v>10007/13</v>
      </c>
      <c r="E76" s="172" t="s">
        <v>189</v>
      </c>
      <c r="F76" s="172" t="s">
        <v>37</v>
      </c>
      <c r="G76" s="192">
        <v>53</v>
      </c>
      <c r="H76" s="180">
        <v>100063</v>
      </c>
      <c r="I76" s="171" t="str">
        <f t="shared" si="16"/>
        <v>Б-100063-13</v>
      </c>
      <c r="J76" s="175">
        <v>3</v>
      </c>
      <c r="K76" s="231">
        <v>111</v>
      </c>
      <c r="L76" s="192" t="s">
        <v>222</v>
      </c>
      <c r="M76" s="175">
        <v>1</v>
      </c>
      <c r="N76" s="171">
        <v>18</v>
      </c>
      <c r="O76" s="172" t="s">
        <v>299</v>
      </c>
      <c r="P76" s="172" t="s">
        <v>301</v>
      </c>
      <c r="Q76" s="172" t="s">
        <v>302</v>
      </c>
      <c r="R76" s="173" t="str">
        <f t="shared" si="13"/>
        <v>1000631</v>
      </c>
      <c r="S76" s="171">
        <v>1</v>
      </c>
      <c r="T76" s="172" t="s">
        <v>307</v>
      </c>
      <c r="U76" s="171">
        <v>800</v>
      </c>
      <c r="V76" s="171">
        <f t="shared" si="17"/>
        <v>144</v>
      </c>
      <c r="W76" s="171">
        <v>0</v>
      </c>
      <c r="X76" s="24">
        <v>152</v>
      </c>
      <c r="Y76" s="174" t="s">
        <v>42</v>
      </c>
      <c r="Z76" s="232"/>
      <c r="AA76" s="232"/>
      <c r="AB76" s="232"/>
      <c r="AC76" s="180">
        <f t="shared" si="12"/>
        <v>1640</v>
      </c>
      <c r="AD76" s="171"/>
      <c r="AE76" s="171"/>
      <c r="AF76" s="172" t="s">
        <v>149</v>
      </c>
      <c r="AG76" s="233" t="s">
        <v>190</v>
      </c>
      <c r="AH76" s="205">
        <v>12</v>
      </c>
      <c r="AI76" s="172" t="s">
        <v>319</v>
      </c>
      <c r="AJ76" s="171"/>
      <c r="AK76" s="171"/>
      <c r="AL76" s="173">
        <v>0</v>
      </c>
      <c r="AM76" s="171" t="s">
        <v>43</v>
      </c>
      <c r="AN76" s="171" t="s">
        <v>44</v>
      </c>
      <c r="AO76" s="171"/>
      <c r="AP76" s="173"/>
      <c r="AQ76" s="173"/>
      <c r="AR76" s="173"/>
      <c r="AS76" s="166">
        <f t="shared" si="18"/>
        <v>100063</v>
      </c>
      <c r="AT76" s="166">
        <f t="shared" si="19"/>
        <v>1063</v>
      </c>
      <c r="AU76" s="166">
        <f t="shared" si="20"/>
        <v>63</v>
      </c>
      <c r="AV76" s="173"/>
      <c r="AW76" s="179"/>
      <c r="AX76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date'2015-03-01', 53, 100063, 'Б-100063-13',date'2014-02-05',3, 111, 111, 'UAH', 1, 18, date'2015-02-06', date'2015-02-07', 1000631, 1, to_date('2015-02-02 00:00:00','YYYY-MM-DD HH24:MI:SS'), 800, 144, 0, 152, 0, 'c1', 8,null,100063,1063,63);insert into xxxx_oebs_cash_payment_test (ID, INVOICE_ID, OEBS_PAYMENT, DOC_DATE, COMISS_DATE) values (s_xxxx_oebs_cash_payment_test.NEXTVAL, 100063, 1640, to_date('2015-02-02 00:00:00','YYYY-MM-DD HH24:MI:SS'), date'2015-01-31' );insert into xxxx_client_discount_m  (ID,CLIENT_ID,CLIENT_AVG_DISCOUNT,DT) values (s_xxxx_client_discount_m.NEXTVAL,152, 12, date'2015-02-01');</v>
      </c>
      <c r="AY76" s="179"/>
    </row>
    <row r="77" spans="1:51" x14ac:dyDescent="0.25">
      <c r="A77" s="144">
        <v>8</v>
      </c>
      <c r="B77" s="72">
        <v>0</v>
      </c>
      <c r="C77" s="165" t="str">
        <f t="shared" si="14"/>
        <v>10008</v>
      </c>
      <c r="D77" s="165" t="str">
        <f t="shared" si="15"/>
        <v>10008/13</v>
      </c>
      <c r="E77" s="167" t="s">
        <v>189</v>
      </c>
      <c r="F77" s="167" t="s">
        <v>37</v>
      </c>
      <c r="G77" s="165">
        <v>52</v>
      </c>
      <c r="H77" s="178">
        <v>100064</v>
      </c>
      <c r="I77" s="170" t="str">
        <f t="shared" si="16"/>
        <v>Б-100064-13</v>
      </c>
      <c r="J77" s="169">
        <v>3</v>
      </c>
      <c r="K77" s="165">
        <v>11</v>
      </c>
      <c r="L77" s="165" t="s">
        <v>38</v>
      </c>
      <c r="M77" s="169">
        <v>1</v>
      </c>
      <c r="N77" s="165">
        <v>18</v>
      </c>
      <c r="O77" s="167" t="s">
        <v>299</v>
      </c>
      <c r="P77" s="167" t="s">
        <v>301</v>
      </c>
      <c r="Q77" s="167" t="s">
        <v>302</v>
      </c>
      <c r="R77" s="166" t="str">
        <f t="shared" si="13"/>
        <v>1000641</v>
      </c>
      <c r="S77" s="170">
        <v>1</v>
      </c>
      <c r="T77" s="167" t="s">
        <v>307</v>
      </c>
      <c r="U77" s="165">
        <v>1000</v>
      </c>
      <c r="V77" s="165">
        <f t="shared" si="17"/>
        <v>180</v>
      </c>
      <c r="W77" s="165">
        <v>0</v>
      </c>
      <c r="X77" s="24">
        <v>153</v>
      </c>
      <c r="Y77" s="168" t="s">
        <v>42</v>
      </c>
      <c r="Z77" s="224" t="str">
        <f>"1: "&amp;(U77-V77)&amp;" / "&amp;(U77-V77)*0.08&amp;" / "&amp;(U77-V77)*0.02</f>
        <v>1: 820 / 65.6 / 16.4</v>
      </c>
      <c r="AA77" s="228" t="s">
        <v>225</v>
      </c>
      <c r="AB77" s="224" t="str">
        <f>"10: "&amp;SUM(AC77:AC79)&amp;" / "&amp;ROUND(SUM(AC77:AC79)/1.18,2)&amp;" / "&amp;ROUND(SUM(AC77:AC79)/1.18*0.08,2)&amp;" / "&amp;ROUND(SUM(AC77:AC79)/1.18*0.02,2)</f>
        <v>10: 4920 / 4169.49 / 333.56 / 83.39</v>
      </c>
      <c r="AC77" s="178">
        <f t="shared" si="12"/>
        <v>2050</v>
      </c>
      <c r="AD77" s="165"/>
      <c r="AE77" s="165"/>
      <c r="AF77" s="167" t="s">
        <v>149</v>
      </c>
      <c r="AG77" s="226" t="s">
        <v>190</v>
      </c>
      <c r="AH77" s="227">
        <v>12</v>
      </c>
      <c r="AI77" s="167" t="s">
        <v>319</v>
      </c>
      <c r="AJ77" s="170"/>
      <c r="AK77" s="170"/>
      <c r="AL77" s="166">
        <v>0</v>
      </c>
      <c r="AM77" s="170" t="s">
        <v>43</v>
      </c>
      <c r="AN77" s="165" t="s">
        <v>44</v>
      </c>
      <c r="AO77" s="165"/>
      <c r="AP77" s="166"/>
      <c r="AQ77" s="166"/>
      <c r="AR77" s="166"/>
      <c r="AS77" s="166">
        <f t="shared" si="18"/>
        <v>100064</v>
      </c>
      <c r="AT77" s="166">
        <f t="shared" si="19"/>
        <v>1064</v>
      </c>
      <c r="AU77" s="166">
        <f t="shared" si="20"/>
        <v>64</v>
      </c>
      <c r="AV77" s="166" t="s">
        <v>226</v>
      </c>
      <c r="AW77" s="163"/>
      <c r="AX77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date'2015-03-01', 52, 100064, 'Б-100064-13',date'2014-02-05',3, 11, 11, 'RUR', 1, 18, date'2015-02-06', date'2015-02-07', 1000641, 1, to_date('2015-02-02 00:00:00','YYYY-MM-DD HH24:MI:SS'), 1000, 180, 0, 153, 0, 'c1', 8,null,100064,1064,64);insert into xxxx_oebs_cash_payment_test (ID, INVOICE_ID, OEBS_PAYMENT, DOC_DATE, COMISS_DATE) values (s_xxxx_oebs_cash_payment_test.NEXTVAL, 100064, 2050, to_date('2015-02-02 00:00:00','YYYY-MM-DD HH24:MI:SS'), date'2015-01-31' );insert into xxxx_client_discount_m  (ID,CLIENT_ID,CLIENT_AVG_DISCOUNT,DT) values (s_xxxx_client_discount_m.NEXTVAL,153, 12, date'2015-02-01');</v>
      </c>
      <c r="AY77" s="163"/>
    </row>
    <row r="78" spans="1:51" x14ac:dyDescent="0.25">
      <c r="A78" s="144">
        <v>8</v>
      </c>
      <c r="B78" s="72">
        <v>0</v>
      </c>
      <c r="C78" s="165" t="str">
        <f t="shared" si="14"/>
        <v>10008</v>
      </c>
      <c r="D78" s="165" t="str">
        <f t="shared" si="15"/>
        <v>10008/13</v>
      </c>
      <c r="E78" s="167" t="s">
        <v>189</v>
      </c>
      <c r="F78" s="167" t="s">
        <v>37</v>
      </c>
      <c r="G78" s="165">
        <v>52</v>
      </c>
      <c r="H78" s="178">
        <v>100065</v>
      </c>
      <c r="I78" s="170" t="str">
        <f t="shared" si="16"/>
        <v>Б-100065-13</v>
      </c>
      <c r="J78" s="169">
        <v>3</v>
      </c>
      <c r="K78" s="165">
        <v>11</v>
      </c>
      <c r="L78" s="165" t="s">
        <v>38</v>
      </c>
      <c r="M78" s="169">
        <v>1</v>
      </c>
      <c r="N78" s="165">
        <v>18</v>
      </c>
      <c r="O78" s="167" t="s">
        <v>299</v>
      </c>
      <c r="P78" s="167" t="s">
        <v>301</v>
      </c>
      <c r="Q78" s="167" t="s">
        <v>302</v>
      </c>
      <c r="R78" s="166" t="str">
        <f t="shared" si="13"/>
        <v>1000651</v>
      </c>
      <c r="S78" s="122">
        <v>4</v>
      </c>
      <c r="T78" s="167" t="s">
        <v>307</v>
      </c>
      <c r="U78" s="165">
        <v>900</v>
      </c>
      <c r="V78" s="165">
        <f t="shared" si="17"/>
        <v>162</v>
      </c>
      <c r="W78" s="165">
        <v>0</v>
      </c>
      <c r="X78" s="24">
        <v>154</v>
      </c>
      <c r="Y78" s="168" t="s">
        <v>42</v>
      </c>
      <c r="Z78" s="224"/>
      <c r="AA78" s="224"/>
      <c r="AB78" s="224"/>
      <c r="AC78" s="178">
        <f t="shared" si="12"/>
        <v>1845</v>
      </c>
      <c r="AD78" s="165"/>
      <c r="AE78" s="165"/>
      <c r="AF78" s="167" t="s">
        <v>149</v>
      </c>
      <c r="AG78" s="226" t="s">
        <v>190</v>
      </c>
      <c r="AH78" s="227">
        <v>12</v>
      </c>
      <c r="AI78" s="167" t="s">
        <v>319</v>
      </c>
      <c r="AJ78" s="170"/>
      <c r="AK78" s="170"/>
      <c r="AL78" s="166">
        <v>0</v>
      </c>
      <c r="AM78" s="170" t="s">
        <v>43</v>
      </c>
      <c r="AN78" s="165" t="s">
        <v>44</v>
      </c>
      <c r="AO78" s="165"/>
      <c r="AP78" s="166"/>
      <c r="AQ78" s="166"/>
      <c r="AR78" s="166"/>
      <c r="AS78" s="166">
        <f t="shared" si="18"/>
        <v>100065</v>
      </c>
      <c r="AT78" s="166">
        <f t="shared" si="19"/>
        <v>1065</v>
      </c>
      <c r="AU78" s="166">
        <f t="shared" si="20"/>
        <v>65</v>
      </c>
      <c r="AV78" s="220"/>
      <c r="AW78" s="163"/>
      <c r="AX78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date'2015-03-01', 52, 100065, 'Б-100065-13',date'2014-02-05',3, 11, 11, 'RUR', 1, 18, date'2015-02-06', date'2015-02-07', 1000651, 4, to_date('2015-02-02 00:00:00','YYYY-MM-DD HH24:MI:SS'), 900, 162, 0, 154, 0, 'c1', 8,null,100065,1065,65);insert into xxxx_oebs_cash_payment_test (ID, INVOICE_ID, OEBS_PAYMENT, DOC_DATE, COMISS_DATE) values (s_xxxx_oebs_cash_payment_test.NEXTVAL, 100065, 1845, to_date('2015-02-02 00:00:00','YYYY-MM-DD HH24:MI:SS'), date'2015-01-31' );insert into xxxx_client_discount_m  (ID,CLIENT_ID,CLIENT_AVG_DISCOUNT,DT) values (s_xxxx_client_discount_m.NEXTVAL,154, 12, date'2015-02-01');</v>
      </c>
      <c r="AY78" s="163"/>
    </row>
    <row r="79" spans="1:51" x14ac:dyDescent="0.25">
      <c r="A79" s="262">
        <v>8</v>
      </c>
      <c r="B79" s="72">
        <v>0</v>
      </c>
      <c r="C79" s="171" t="str">
        <f>"1000"&amp;A79</f>
        <v>10008</v>
      </c>
      <c r="D79" s="171" t="str">
        <f>"1000"&amp;A79&amp;"/13"</f>
        <v>10008/13</v>
      </c>
      <c r="E79" s="172" t="s">
        <v>189</v>
      </c>
      <c r="F79" s="172" t="s">
        <v>37</v>
      </c>
      <c r="G79" s="171">
        <v>52</v>
      </c>
      <c r="H79" s="180">
        <v>100066</v>
      </c>
      <c r="I79" s="171" t="str">
        <f t="shared" si="16"/>
        <v>Б-100066-13</v>
      </c>
      <c r="J79" s="175">
        <v>3</v>
      </c>
      <c r="K79" s="231">
        <v>111</v>
      </c>
      <c r="L79" s="171" t="s">
        <v>38</v>
      </c>
      <c r="M79" s="175">
        <v>1</v>
      </c>
      <c r="N79" s="171">
        <v>18</v>
      </c>
      <c r="O79" s="172" t="s">
        <v>299</v>
      </c>
      <c r="P79" s="172" t="s">
        <v>301</v>
      </c>
      <c r="Q79" s="172" t="s">
        <v>302</v>
      </c>
      <c r="R79" s="173" t="str">
        <f t="shared" si="13"/>
        <v>1000661</v>
      </c>
      <c r="S79" s="192">
        <v>4</v>
      </c>
      <c r="T79" s="172" t="s">
        <v>307</v>
      </c>
      <c r="U79" s="171">
        <v>500</v>
      </c>
      <c r="V79" s="171">
        <f t="shared" si="17"/>
        <v>90</v>
      </c>
      <c r="W79" s="171">
        <v>0</v>
      </c>
      <c r="X79" s="24">
        <v>155</v>
      </c>
      <c r="Y79" s="174" t="s">
        <v>42</v>
      </c>
      <c r="Z79" s="232"/>
      <c r="AA79" s="232"/>
      <c r="AB79" s="232"/>
      <c r="AC79" s="180">
        <f t="shared" si="12"/>
        <v>1025</v>
      </c>
      <c r="AD79" s="171"/>
      <c r="AE79" s="171"/>
      <c r="AF79" s="172" t="s">
        <v>149</v>
      </c>
      <c r="AG79" s="233" t="s">
        <v>190</v>
      </c>
      <c r="AH79" s="205">
        <v>12</v>
      </c>
      <c r="AI79" s="172" t="s">
        <v>319</v>
      </c>
      <c r="AJ79" s="171"/>
      <c r="AK79" s="171"/>
      <c r="AL79" s="173">
        <v>0</v>
      </c>
      <c r="AM79" s="171" t="s">
        <v>43</v>
      </c>
      <c r="AN79" s="171" t="s">
        <v>44</v>
      </c>
      <c r="AO79" s="171"/>
      <c r="AP79" s="173"/>
      <c r="AQ79" s="173"/>
      <c r="AR79" s="173"/>
      <c r="AS79" s="166">
        <f t="shared" si="18"/>
        <v>100066</v>
      </c>
      <c r="AT79" s="166">
        <f t="shared" si="19"/>
        <v>1066</v>
      </c>
      <c r="AU79" s="166">
        <f t="shared" si="20"/>
        <v>66</v>
      </c>
      <c r="AV79" s="173"/>
      <c r="AW79" s="179"/>
      <c r="AX79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date'2015-03-01', 52, 100066, 'Б-100066-13',date'2014-02-05',3, 111, 111, 'RUR', 1, 18, date'2015-02-06', date'2015-02-07', 1000661, 4, to_date('2015-02-02 00:00:00','YYYY-MM-DD HH24:MI:SS'), 500, 90, 0, 155, 0, 'c1', 8,null,100066,1066,66);insert into xxxx_oebs_cash_payment_test (ID, INVOICE_ID, OEBS_PAYMENT, DOC_DATE, COMISS_DATE) values (s_xxxx_oebs_cash_payment_test.NEXTVAL, 100066, 1025, to_date('2015-02-02 00:00:00','YYYY-MM-DD HH24:MI:SS'), date'2015-01-31' );insert into xxxx_client_discount_m  (ID,CLIENT_ID,CLIENT_AVG_DISCOUNT,DT) values (s_xxxx_client_discount_m.NEXTVAL,155, 12, date'2015-02-01');</v>
      </c>
      <c r="AY79" s="179"/>
    </row>
    <row r="80" spans="1:51" x14ac:dyDescent="0.25">
      <c r="A80" s="263">
        <v>9</v>
      </c>
      <c r="B80" s="72">
        <v>0</v>
      </c>
      <c r="C80" s="165" t="str">
        <f>"1000"&amp;A80</f>
        <v>10009</v>
      </c>
      <c r="D80" s="165" t="str">
        <f>"1000"&amp;A80&amp;"/13"</f>
        <v>10009/13</v>
      </c>
      <c r="E80" s="167" t="s">
        <v>189</v>
      </c>
      <c r="F80" s="167" t="s">
        <v>37</v>
      </c>
      <c r="G80" s="165">
        <v>52</v>
      </c>
      <c r="H80" s="178">
        <v>100067</v>
      </c>
      <c r="I80" s="170" t="str">
        <f t="shared" si="16"/>
        <v>Б-100067-13</v>
      </c>
      <c r="J80" s="169">
        <v>3</v>
      </c>
      <c r="K80" s="234">
        <v>8</v>
      </c>
      <c r="L80" s="165" t="s">
        <v>38</v>
      </c>
      <c r="M80" s="169">
        <v>1</v>
      </c>
      <c r="N80" s="165">
        <v>18</v>
      </c>
      <c r="O80" s="167" t="s">
        <v>299</v>
      </c>
      <c r="P80" s="167" t="s">
        <v>301</v>
      </c>
      <c r="Q80" s="167" t="s">
        <v>302</v>
      </c>
      <c r="R80" s="166" t="str">
        <f t="shared" si="13"/>
        <v>1000671</v>
      </c>
      <c r="S80" s="170">
        <v>1</v>
      </c>
      <c r="T80" s="167" t="s">
        <v>308</v>
      </c>
      <c r="U80" s="165">
        <v>1000</v>
      </c>
      <c r="V80" s="165">
        <f t="shared" si="17"/>
        <v>180</v>
      </c>
      <c r="W80" s="165">
        <v>0</v>
      </c>
      <c r="X80" s="24">
        <v>156</v>
      </c>
      <c r="Y80" s="168" t="s">
        <v>42</v>
      </c>
      <c r="Z80" s="224"/>
      <c r="AA80" s="224"/>
      <c r="AB80" s="224"/>
      <c r="AC80" s="178">
        <f t="shared" si="12"/>
        <v>2050</v>
      </c>
      <c r="AD80" s="165"/>
      <c r="AE80" s="165"/>
      <c r="AF80" s="167" t="s">
        <v>149</v>
      </c>
      <c r="AG80" s="226" t="s">
        <v>190</v>
      </c>
      <c r="AH80" s="227">
        <v>12</v>
      </c>
      <c r="AI80" s="167" t="s">
        <v>319</v>
      </c>
      <c r="AJ80" s="170"/>
      <c r="AK80" s="170"/>
      <c r="AL80" s="166">
        <v>0</v>
      </c>
      <c r="AM80" s="170" t="s">
        <v>43</v>
      </c>
      <c r="AN80" s="165" t="s">
        <v>44</v>
      </c>
      <c r="AO80" s="165"/>
      <c r="AP80" s="166"/>
      <c r="AQ80" s="166"/>
      <c r="AR80" s="166"/>
      <c r="AS80" s="166">
        <f t="shared" si="18"/>
        <v>100067</v>
      </c>
      <c r="AT80" s="166">
        <f t="shared" si="19"/>
        <v>1067</v>
      </c>
      <c r="AU80" s="166">
        <f t="shared" si="20"/>
        <v>67</v>
      </c>
      <c r="AV80" s="166" t="s">
        <v>227</v>
      </c>
      <c r="AW80" s="163"/>
      <c r="AX8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100067, 'Б-100067-13',date'2014-02-05',3, 8, 8, 'RUR', 1, 18, date'2015-02-06', date'2015-02-07', 1000671, 1, to_date('2015-02-01 00:00:00','YYYY-MM-DD HH24:MI:SS'), 1000, 180, 0, 156, 0, 'c1', 8,null,100067,1067,67);insert into xxxx_oebs_cash_payment_test (ID, INVOICE_ID, OEBS_PAYMENT, DOC_DATE, COMISS_DATE) values (s_xxxx_oebs_cash_payment_test.NEXTVAL, 100067, 2050, to_date('2015-02-01 00:00:00','YYYY-MM-DD HH24:MI:SS'), date'2015-01-31' );insert into xxxx_client_discount_m  (ID,CLIENT_ID,CLIENT_AVG_DISCOUNT,DT) values (s_xxxx_client_discount_m.NEXTVAL,156, 12, date'2015-02-01');</v>
      </c>
      <c r="AY80" s="163"/>
    </row>
    <row r="81" spans="1:51" x14ac:dyDescent="0.25">
      <c r="A81" s="263">
        <v>9</v>
      </c>
      <c r="B81" s="72">
        <v>0</v>
      </c>
      <c r="C81" s="165" t="str">
        <f>"1000"&amp;A81</f>
        <v>10009</v>
      </c>
      <c r="D81" s="165" t="str">
        <f>"1000"&amp;A81&amp;"/13"</f>
        <v>10009/13</v>
      </c>
      <c r="E81" s="167" t="s">
        <v>189</v>
      </c>
      <c r="F81" s="167" t="s">
        <v>37</v>
      </c>
      <c r="G81" s="165">
        <v>52</v>
      </c>
      <c r="H81" s="178">
        <v>100068</v>
      </c>
      <c r="I81" s="170" t="str">
        <f t="shared" si="16"/>
        <v>Б-100068-13</v>
      </c>
      <c r="J81" s="169">
        <v>3</v>
      </c>
      <c r="K81" s="234">
        <v>5</v>
      </c>
      <c r="L81" s="165" t="s">
        <v>38</v>
      </c>
      <c r="M81" s="169">
        <v>1</v>
      </c>
      <c r="N81" s="165">
        <v>18</v>
      </c>
      <c r="O81" s="167" t="s">
        <v>299</v>
      </c>
      <c r="P81" s="167" t="s">
        <v>301</v>
      </c>
      <c r="Q81" s="167" t="s">
        <v>302</v>
      </c>
      <c r="R81" s="166" t="str">
        <f t="shared" si="13"/>
        <v>1000681</v>
      </c>
      <c r="S81" s="170">
        <v>1</v>
      </c>
      <c r="T81" s="167" t="s">
        <v>307</v>
      </c>
      <c r="U81" s="165">
        <v>900</v>
      </c>
      <c r="V81" s="165">
        <f t="shared" si="17"/>
        <v>162</v>
      </c>
      <c r="W81" s="165">
        <v>0</v>
      </c>
      <c r="X81" s="24">
        <v>157</v>
      </c>
      <c r="Y81" s="168" t="s">
        <v>42</v>
      </c>
      <c r="Z81" s="224"/>
      <c r="AA81" s="224"/>
      <c r="AB81" s="224"/>
      <c r="AC81" s="178">
        <f t="shared" si="12"/>
        <v>1845</v>
      </c>
      <c r="AD81" s="165"/>
      <c r="AE81" s="165"/>
      <c r="AF81" s="167" t="s">
        <v>149</v>
      </c>
      <c r="AG81" s="226" t="s">
        <v>190</v>
      </c>
      <c r="AH81" s="227">
        <v>12</v>
      </c>
      <c r="AI81" s="167" t="s">
        <v>319</v>
      </c>
      <c r="AJ81" s="170"/>
      <c r="AK81" s="170"/>
      <c r="AL81" s="166">
        <v>0</v>
      </c>
      <c r="AM81" s="170" t="s">
        <v>43</v>
      </c>
      <c r="AN81" s="165" t="s">
        <v>44</v>
      </c>
      <c r="AO81" s="165"/>
      <c r="AP81" s="166"/>
      <c r="AQ81" s="166"/>
      <c r="AR81" s="166"/>
      <c r="AS81" s="166">
        <f t="shared" si="18"/>
        <v>100068</v>
      </c>
      <c r="AT81" s="166">
        <f t="shared" si="19"/>
        <v>1068</v>
      </c>
      <c r="AU81" s="166">
        <f t="shared" si="20"/>
        <v>68</v>
      </c>
      <c r="AV81" s="166"/>
      <c r="AW81" s="163"/>
      <c r="AX8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100068, 'Б-100068-13',date'2014-02-05',3, 5, 5, 'RUR', 1, 18, date'2015-02-06', date'2015-02-07', 1000681, 1, to_date('2015-02-02 00:00:00','YYYY-MM-DD HH24:MI:SS'), 900, 162, 0, 157, 0, 'c1', 8,null,100068,1068,68);insert into xxxx_oebs_cash_payment_test (ID, INVOICE_ID, OEBS_PAYMENT, DOC_DATE, COMISS_DATE) values (s_xxxx_oebs_cash_payment_test.NEXTVAL, 100068, 1845, to_date('2015-02-02 00:00:00','YYYY-MM-DD HH24:MI:SS'), date'2015-01-31' );insert into xxxx_client_discount_m  (ID,CLIENT_ID,CLIENT_AVG_DISCOUNT,DT) values (s_xxxx_client_discount_m.NEXTVAL,157, 12, date'2015-02-01');</v>
      </c>
      <c r="AY81" s="163"/>
    </row>
    <row r="82" spans="1:51" x14ac:dyDescent="0.25">
      <c r="A82" s="263">
        <v>9</v>
      </c>
      <c r="B82" s="72">
        <v>0</v>
      </c>
      <c r="C82" s="165" t="str">
        <f>"1000"&amp;A82</f>
        <v>10009</v>
      </c>
      <c r="D82" s="165" t="str">
        <f>"1000"&amp;A82&amp;"/13"</f>
        <v>10009/13</v>
      </c>
      <c r="E82" s="167" t="s">
        <v>189</v>
      </c>
      <c r="F82" s="167" t="s">
        <v>37</v>
      </c>
      <c r="G82" s="165">
        <v>52</v>
      </c>
      <c r="H82" s="178">
        <v>100069</v>
      </c>
      <c r="I82" s="170" t="str">
        <f t="shared" si="16"/>
        <v>Б-100069-13</v>
      </c>
      <c r="J82" s="169">
        <v>3</v>
      </c>
      <c r="K82" s="165">
        <v>11</v>
      </c>
      <c r="L82" s="165" t="s">
        <v>38</v>
      </c>
      <c r="M82" s="169">
        <v>1</v>
      </c>
      <c r="N82" s="165">
        <v>18</v>
      </c>
      <c r="O82" s="167" t="s">
        <v>299</v>
      </c>
      <c r="P82" s="167" t="s">
        <v>301</v>
      </c>
      <c r="Q82" s="167" t="s">
        <v>302</v>
      </c>
      <c r="R82" s="166" t="str">
        <f t="shared" si="13"/>
        <v>1000691</v>
      </c>
      <c r="S82" s="170">
        <v>1</v>
      </c>
      <c r="T82" s="167" t="s">
        <v>307</v>
      </c>
      <c r="U82" s="165">
        <v>800</v>
      </c>
      <c r="V82" s="165">
        <f t="shared" si="17"/>
        <v>144</v>
      </c>
      <c r="W82" s="165">
        <v>0</v>
      </c>
      <c r="X82" s="24">
        <v>158</v>
      </c>
      <c r="Y82" s="168" t="s">
        <v>42</v>
      </c>
      <c r="Z82" s="225" t="str">
        <f>"1: "&amp;(SUM(U82:U83)-SUM(V82:V83))&amp;" / "&amp;(SUM(U82:U83)-SUM(V82:V83))*0.08&amp;" / "&amp;(SUM(U82:U83)-SUM(V82:V83))*0.02</f>
        <v>1: 1476 / 118.08 / 29.52</v>
      </c>
      <c r="AA82" s="235" t="s">
        <v>217</v>
      </c>
      <c r="AB82" s="225" t="str">
        <f>"10: "&amp;SUM(AC82:AC86)&amp;" / "&amp;ROUND(SUM(AC82:AC86)/1.18,2)&amp;" / "&amp;ROUND(SUM(AC82:AC86)/1.18*0.08,2)&amp;" / "&amp;ROUND(SUM(AC82:AC86)/1.18*0.02,2)</f>
        <v>10: 8610 / 7296.61 / 583.73 / 145.93</v>
      </c>
      <c r="AC82" s="178">
        <f t="shared" si="12"/>
        <v>1640</v>
      </c>
      <c r="AD82" s="165"/>
      <c r="AE82" s="165"/>
      <c r="AF82" s="167" t="s">
        <v>149</v>
      </c>
      <c r="AG82" s="226" t="s">
        <v>190</v>
      </c>
      <c r="AH82" s="227">
        <v>12</v>
      </c>
      <c r="AI82" s="167" t="s">
        <v>319</v>
      </c>
      <c r="AJ82" s="170"/>
      <c r="AK82" s="170"/>
      <c r="AL82" s="166">
        <v>0</v>
      </c>
      <c r="AM82" s="170" t="s">
        <v>43</v>
      </c>
      <c r="AN82" s="165" t="s">
        <v>44</v>
      </c>
      <c r="AO82" s="165"/>
      <c r="AP82" s="166"/>
      <c r="AQ82" s="166"/>
      <c r="AR82" s="166"/>
      <c r="AS82" s="166">
        <f t="shared" si="18"/>
        <v>100069</v>
      </c>
      <c r="AT82" s="166">
        <f t="shared" si="19"/>
        <v>1069</v>
      </c>
      <c r="AU82" s="166">
        <f t="shared" si="20"/>
        <v>69</v>
      </c>
      <c r="AV82" s="166"/>
      <c r="AW82" s="163"/>
      <c r="AX8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100069, 'Б-100069-13',date'2014-02-05',3, 11, 11, 'RUR', 1, 18, date'2015-02-06', date'2015-02-07', 1000691, 1, to_date('2015-02-02 00:00:00','YYYY-MM-DD HH24:MI:SS'), 800, 144, 0, 158, 0, 'c1', 8,null,100069,1069,69);insert into xxxx_oebs_cash_payment_test (ID, INVOICE_ID, OEBS_PAYMENT, DOC_DATE, COMISS_DATE) values (s_xxxx_oebs_cash_payment_test.NEXTVAL, 100069, 1640, to_date('2015-02-02 00:00:00','YYYY-MM-DD HH24:MI:SS'), date'2015-01-31' );insert into xxxx_client_discount_m  (ID,CLIENT_ID,CLIENT_AVG_DISCOUNT,DT) values (s_xxxx_client_discount_m.NEXTVAL,158, 12, date'2015-02-01');</v>
      </c>
      <c r="AY82" s="163"/>
    </row>
    <row r="83" spans="1:51" x14ac:dyDescent="0.25">
      <c r="A83" s="263">
        <v>9</v>
      </c>
      <c r="B83" s="72">
        <v>0</v>
      </c>
      <c r="C83" s="165" t="str">
        <f>"1000"&amp;A83</f>
        <v>10009</v>
      </c>
      <c r="D83" s="165" t="str">
        <f>"1000"&amp;A83&amp;"/13"</f>
        <v>10009/13</v>
      </c>
      <c r="E83" s="167" t="s">
        <v>189</v>
      </c>
      <c r="F83" s="167" t="s">
        <v>37</v>
      </c>
      <c r="G83" s="165">
        <v>52</v>
      </c>
      <c r="H83" s="178">
        <v>100070</v>
      </c>
      <c r="I83" s="170" t="str">
        <f t="shared" si="16"/>
        <v>Б-100070-13</v>
      </c>
      <c r="J83" s="169">
        <v>3</v>
      </c>
      <c r="K83" s="236">
        <v>111</v>
      </c>
      <c r="L83" s="165" t="s">
        <v>38</v>
      </c>
      <c r="M83" s="169">
        <v>1</v>
      </c>
      <c r="N83" s="165">
        <v>18</v>
      </c>
      <c r="O83" s="167" t="s">
        <v>299</v>
      </c>
      <c r="P83" s="167" t="s">
        <v>301</v>
      </c>
      <c r="Q83" s="167" t="s">
        <v>302</v>
      </c>
      <c r="R83" s="166" t="str">
        <f t="shared" si="13"/>
        <v>1000701</v>
      </c>
      <c r="S83" s="170">
        <v>1</v>
      </c>
      <c r="T83" s="167" t="s">
        <v>308</v>
      </c>
      <c r="U83" s="165">
        <v>1000</v>
      </c>
      <c r="V83" s="165">
        <f t="shared" si="17"/>
        <v>180</v>
      </c>
      <c r="W83" s="165">
        <v>0</v>
      </c>
      <c r="X83" s="24">
        <v>159</v>
      </c>
      <c r="Y83" s="168" t="s">
        <v>42</v>
      </c>
      <c r="Z83" s="224"/>
      <c r="AA83" s="224"/>
      <c r="AB83" s="224"/>
      <c r="AC83" s="178">
        <f t="shared" si="12"/>
        <v>2050</v>
      </c>
      <c r="AD83" s="165"/>
      <c r="AE83" s="165"/>
      <c r="AF83" s="167" t="s">
        <v>149</v>
      </c>
      <c r="AG83" s="226" t="s">
        <v>190</v>
      </c>
      <c r="AH83" s="227">
        <v>12</v>
      </c>
      <c r="AI83" s="167" t="s">
        <v>319</v>
      </c>
      <c r="AJ83" s="170"/>
      <c r="AK83" s="170"/>
      <c r="AL83" s="166">
        <v>0</v>
      </c>
      <c r="AM83" s="170" t="s">
        <v>43</v>
      </c>
      <c r="AN83" s="165" t="s">
        <v>44</v>
      </c>
      <c r="AO83" s="165"/>
      <c r="AP83" s="166"/>
      <c r="AQ83" s="166"/>
      <c r="AR83" s="166"/>
      <c r="AS83" s="166">
        <f t="shared" si="18"/>
        <v>100070</v>
      </c>
      <c r="AT83" s="166">
        <f t="shared" si="19"/>
        <v>1070</v>
      </c>
      <c r="AU83" s="166">
        <f t="shared" si="20"/>
        <v>70</v>
      </c>
      <c r="AV83" s="166"/>
      <c r="AW83" s="163"/>
      <c r="AX83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100070, 'Б-100070-13',date'2014-02-05',3, 111, 111, 'RUR', 1, 18, date'2015-02-06', date'2015-02-07', 1000701, 1, to_date('2015-02-01 00:00:00','YYYY-MM-DD HH24:MI:SS'), 1000, 180, 0, 159, 0, 'c1', 8,null,100070,1070,70);insert into xxxx_oebs_cash_payment_test (ID, INVOICE_ID, OEBS_PAYMENT, DOC_DATE, COMISS_DATE) values (s_xxxx_oebs_cash_payment_test.NEXTVAL, 100070, 2050, to_date('2015-02-01 00:00:00','YYYY-MM-DD HH24:MI:SS'), date'2015-01-31' );insert into xxxx_client_discount_m  (ID,CLIENT_ID,CLIENT_AVG_DISCOUNT,DT) values (s_xxxx_client_discount_m.NEXTVAL,159, 12, date'2015-02-01');</v>
      </c>
      <c r="AY83" s="163"/>
    </row>
    <row r="84" spans="1:51" x14ac:dyDescent="0.25">
      <c r="A84" s="263">
        <v>9</v>
      </c>
      <c r="B84" s="72">
        <v>0</v>
      </c>
      <c r="C84" s="165" t="str">
        <f t="shared" ref="C84:C147" si="22">"1000"&amp;A84</f>
        <v>10009</v>
      </c>
      <c r="D84" s="165" t="str">
        <f t="shared" ref="D84:D147" si="23">"1000"&amp;A84&amp;"/13"</f>
        <v>10009/13</v>
      </c>
      <c r="E84" s="167" t="s">
        <v>189</v>
      </c>
      <c r="F84" s="167" t="s">
        <v>37</v>
      </c>
      <c r="G84" s="165">
        <v>52</v>
      </c>
      <c r="H84" s="178">
        <v>100071</v>
      </c>
      <c r="I84" s="170" t="str">
        <f t="shared" si="16"/>
        <v>Б-100071-13</v>
      </c>
      <c r="J84" s="169">
        <v>3</v>
      </c>
      <c r="K84" s="165">
        <v>11</v>
      </c>
      <c r="L84" s="165" t="s">
        <v>38</v>
      </c>
      <c r="M84" s="169">
        <v>1</v>
      </c>
      <c r="N84" s="165">
        <v>18</v>
      </c>
      <c r="O84" s="167" t="s">
        <v>299</v>
      </c>
      <c r="P84" s="167" t="s">
        <v>301</v>
      </c>
      <c r="Q84" s="167" t="s">
        <v>302</v>
      </c>
      <c r="R84" s="166" t="str">
        <f t="shared" si="13"/>
        <v>1000711</v>
      </c>
      <c r="S84" s="170">
        <v>1</v>
      </c>
      <c r="T84" s="167" t="s">
        <v>307</v>
      </c>
      <c r="U84" s="165">
        <v>900</v>
      </c>
      <c r="V84" s="165">
        <f t="shared" si="17"/>
        <v>162</v>
      </c>
      <c r="W84" s="165">
        <v>0</v>
      </c>
      <c r="X84" s="24">
        <v>160</v>
      </c>
      <c r="Y84" s="168" t="s">
        <v>42</v>
      </c>
      <c r="Z84" s="224" t="str">
        <f>"1: "&amp;(U84-V84)&amp;" / "&amp;(U84-V84)*0.08&amp;" / "&amp;(U84-V84)*0.02</f>
        <v>1: 738 / 59.04 / 14.76</v>
      </c>
      <c r="AA84" s="228" t="s">
        <v>218</v>
      </c>
      <c r="AB84" s="228"/>
      <c r="AC84" s="178">
        <f t="shared" si="12"/>
        <v>1845</v>
      </c>
      <c r="AD84" s="165"/>
      <c r="AE84" s="165"/>
      <c r="AF84" s="167" t="s">
        <v>149</v>
      </c>
      <c r="AG84" s="226" t="s">
        <v>190</v>
      </c>
      <c r="AH84" s="227">
        <v>12</v>
      </c>
      <c r="AI84" s="167" t="s">
        <v>319</v>
      </c>
      <c r="AJ84" s="170"/>
      <c r="AK84" s="170"/>
      <c r="AL84" s="166">
        <v>0</v>
      </c>
      <c r="AM84" s="170" t="s">
        <v>43</v>
      </c>
      <c r="AN84" s="165" t="s">
        <v>44</v>
      </c>
      <c r="AO84" s="165"/>
      <c r="AP84" s="166"/>
      <c r="AQ84" s="166"/>
      <c r="AR84" s="166"/>
      <c r="AS84" s="166">
        <f t="shared" si="18"/>
        <v>100071</v>
      </c>
      <c r="AT84" s="166">
        <f t="shared" si="19"/>
        <v>1071</v>
      </c>
      <c r="AU84" s="166">
        <f t="shared" si="20"/>
        <v>71</v>
      </c>
      <c r="AV84" s="166"/>
      <c r="AW84" s="163"/>
      <c r="AX84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100071, 'Б-100071-13',date'2014-02-05',3, 11, 11, 'RUR', 1, 18, date'2015-02-06', date'2015-02-07', 1000711, 1, to_date('2015-02-02 00:00:00','YYYY-MM-DD HH24:MI:SS'), 900, 162, 0, 160, 0, 'c1', 8,null,100071,1071,71);insert into xxxx_oebs_cash_payment_test (ID, INVOICE_ID, OEBS_PAYMENT, DOC_DATE, COMISS_DATE) values (s_xxxx_oebs_cash_payment_test.NEXTVAL, 100071, 1845, to_date('2015-02-02 00:00:00','YYYY-MM-DD HH24:MI:SS'), date'2015-01-31' );insert into xxxx_client_discount_m  (ID,CLIENT_ID,CLIENT_AVG_DISCOUNT,DT) values (s_xxxx_client_discount_m.NEXTVAL,160, 12, date'2015-02-01');</v>
      </c>
      <c r="AY84" s="163"/>
    </row>
    <row r="85" spans="1:51" x14ac:dyDescent="0.25">
      <c r="A85" s="263">
        <v>9</v>
      </c>
      <c r="B85" s="72">
        <v>0</v>
      </c>
      <c r="C85" s="165" t="str">
        <f t="shared" si="22"/>
        <v>10009</v>
      </c>
      <c r="D85" s="165" t="str">
        <f t="shared" si="23"/>
        <v>10009/13</v>
      </c>
      <c r="E85" s="167" t="s">
        <v>189</v>
      </c>
      <c r="F85" s="167" t="s">
        <v>37</v>
      </c>
      <c r="G85" s="165">
        <v>52</v>
      </c>
      <c r="H85" s="178">
        <v>100072</v>
      </c>
      <c r="I85" s="170" t="str">
        <f t="shared" si="16"/>
        <v>Б-100072-13</v>
      </c>
      <c r="J85" s="169">
        <v>3</v>
      </c>
      <c r="K85" s="236">
        <v>111</v>
      </c>
      <c r="L85" s="165" t="s">
        <v>38</v>
      </c>
      <c r="M85" s="169">
        <v>1</v>
      </c>
      <c r="N85" s="165">
        <v>18</v>
      </c>
      <c r="O85" s="167" t="s">
        <v>299</v>
      </c>
      <c r="P85" s="167" t="s">
        <v>301</v>
      </c>
      <c r="Q85" s="167" t="s">
        <v>302</v>
      </c>
      <c r="R85" s="166" t="str">
        <f t="shared" si="13"/>
        <v>1000721</v>
      </c>
      <c r="S85" s="170">
        <v>1</v>
      </c>
      <c r="T85" s="167" t="s">
        <v>307</v>
      </c>
      <c r="U85" s="165">
        <v>800</v>
      </c>
      <c r="V85" s="165">
        <f t="shared" si="17"/>
        <v>144</v>
      </c>
      <c r="W85" s="165">
        <v>0</v>
      </c>
      <c r="X85" s="24">
        <v>161</v>
      </c>
      <c r="Y85" s="168" t="s">
        <v>42</v>
      </c>
      <c r="Z85" s="224" t="str">
        <f>"1: "&amp;(U85-V85)&amp;" / "&amp;(U85-V85)*0.08&amp;" / "&amp;(U85-V85)*0.02</f>
        <v>1: 656 / 52.48 / 13.12</v>
      </c>
      <c r="AA85" s="228" t="s">
        <v>219</v>
      </c>
      <c r="AB85" s="228"/>
      <c r="AC85" s="178">
        <f t="shared" si="12"/>
        <v>1640</v>
      </c>
      <c r="AD85" s="165"/>
      <c r="AE85" s="165"/>
      <c r="AF85" s="167" t="s">
        <v>149</v>
      </c>
      <c r="AG85" s="226" t="s">
        <v>190</v>
      </c>
      <c r="AH85" s="227">
        <v>12</v>
      </c>
      <c r="AI85" s="167" t="s">
        <v>319</v>
      </c>
      <c r="AJ85" s="170"/>
      <c r="AK85" s="170"/>
      <c r="AL85" s="166">
        <v>0</v>
      </c>
      <c r="AM85" s="170" t="s">
        <v>43</v>
      </c>
      <c r="AN85" s="165" t="s">
        <v>44</v>
      </c>
      <c r="AO85" s="165"/>
      <c r="AP85" s="166"/>
      <c r="AQ85" s="166"/>
      <c r="AR85" s="166"/>
      <c r="AS85" s="166">
        <f t="shared" si="18"/>
        <v>100072</v>
      </c>
      <c r="AT85" s="166">
        <f t="shared" si="19"/>
        <v>1072</v>
      </c>
      <c r="AU85" s="166">
        <f t="shared" si="20"/>
        <v>72</v>
      </c>
      <c r="AV85" s="166"/>
      <c r="AW85" s="163"/>
      <c r="AX85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100072, 'Б-100072-13',date'2014-02-05',3, 111, 111, 'RUR', 1, 18, date'2015-02-06', date'2015-02-07', 1000721, 1, to_date('2015-02-02 00:00:00','YYYY-MM-DD HH24:MI:SS'), 800, 144, 0, 161, 0, 'c1', 8,null,100072,1072,72);insert into xxxx_oebs_cash_payment_test (ID, INVOICE_ID, OEBS_PAYMENT, DOC_DATE, COMISS_DATE) values (s_xxxx_oebs_cash_payment_test.NEXTVAL, 100072, 1640, to_date('2015-02-02 00:00:00','YYYY-MM-DD HH24:MI:SS'), date'2015-01-31' );insert into xxxx_client_discount_m  (ID,CLIENT_ID,CLIENT_AVG_DISCOUNT,DT) values (s_xxxx_client_discount_m.NEXTVAL,161, 12, date'2015-02-01');</v>
      </c>
      <c r="AY85" s="163"/>
    </row>
    <row r="86" spans="1:51" x14ac:dyDescent="0.25">
      <c r="A86" s="263">
        <v>9</v>
      </c>
      <c r="B86" s="72">
        <v>0</v>
      </c>
      <c r="C86" s="165" t="str">
        <f t="shared" si="22"/>
        <v>10009</v>
      </c>
      <c r="D86" s="165" t="str">
        <f t="shared" si="23"/>
        <v>10009/13</v>
      </c>
      <c r="E86" s="167" t="s">
        <v>189</v>
      </c>
      <c r="F86" s="167" t="s">
        <v>37</v>
      </c>
      <c r="G86" s="165">
        <v>52</v>
      </c>
      <c r="H86" s="178">
        <v>100073</v>
      </c>
      <c r="I86" s="170" t="str">
        <f t="shared" si="16"/>
        <v>Б-100073-13</v>
      </c>
      <c r="J86" s="169">
        <v>3</v>
      </c>
      <c r="K86" s="165">
        <v>11</v>
      </c>
      <c r="L86" s="165" t="s">
        <v>38</v>
      </c>
      <c r="M86" s="169">
        <v>1</v>
      </c>
      <c r="N86" s="165">
        <v>18</v>
      </c>
      <c r="O86" s="167" t="s">
        <v>299</v>
      </c>
      <c r="P86" s="167" t="s">
        <v>301</v>
      </c>
      <c r="Q86" s="167" t="s">
        <v>302</v>
      </c>
      <c r="R86" s="166" t="str">
        <f t="shared" si="13"/>
        <v>1000731</v>
      </c>
      <c r="S86" s="170">
        <v>1</v>
      </c>
      <c r="T86" s="167" t="s">
        <v>307</v>
      </c>
      <c r="U86" s="165">
        <v>700</v>
      </c>
      <c r="V86" s="165">
        <f t="shared" si="17"/>
        <v>126</v>
      </c>
      <c r="W86" s="165">
        <v>0</v>
      </c>
      <c r="X86" s="24">
        <v>162</v>
      </c>
      <c r="Y86" s="168" t="s">
        <v>42</v>
      </c>
      <c r="Z86" s="224" t="str">
        <f>"1: "&amp;(U86-V86)&amp;" / "&amp;(U86-V86)*0.08&amp;" / "&amp;(U86-V86)*0.02</f>
        <v>1: 574 / 45.92 / 11.48</v>
      </c>
      <c r="AA86" s="228" t="s">
        <v>220</v>
      </c>
      <c r="AB86" s="228"/>
      <c r="AC86" s="178">
        <f t="shared" ref="AC86:AC105" si="24">(U86-V86)*2.5</f>
        <v>1435</v>
      </c>
      <c r="AD86" s="165"/>
      <c r="AE86" s="165"/>
      <c r="AF86" s="167" t="s">
        <v>149</v>
      </c>
      <c r="AG86" s="226" t="s">
        <v>190</v>
      </c>
      <c r="AH86" s="227">
        <v>12</v>
      </c>
      <c r="AI86" s="167" t="s">
        <v>319</v>
      </c>
      <c r="AJ86" s="170"/>
      <c r="AK86" s="170"/>
      <c r="AL86" s="166">
        <v>0</v>
      </c>
      <c r="AM86" s="170" t="s">
        <v>43</v>
      </c>
      <c r="AN86" s="165" t="s">
        <v>44</v>
      </c>
      <c r="AO86" s="165"/>
      <c r="AP86" s="166"/>
      <c r="AQ86" s="166"/>
      <c r="AR86" s="166"/>
      <c r="AS86" s="166">
        <f t="shared" si="18"/>
        <v>100073</v>
      </c>
      <c r="AT86" s="166">
        <f t="shared" si="19"/>
        <v>1073</v>
      </c>
      <c r="AU86" s="166">
        <f t="shared" si="20"/>
        <v>73</v>
      </c>
      <c r="AV86" s="166"/>
      <c r="AW86" s="163"/>
      <c r="AX86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100073, 'Б-100073-13',date'2014-02-05',3, 11, 11, 'RUR', 1, 18, date'2015-02-06', date'2015-02-07', 1000731, 1, to_date('2015-02-02 00:00:00','YYYY-MM-DD HH24:MI:SS'), 700, 126, 0, 162, 0, 'c1', 8,null,100073,1073,73);insert into xxxx_oebs_cash_payment_test (ID, INVOICE_ID, OEBS_PAYMENT, DOC_DATE, COMISS_DATE) values (s_xxxx_oebs_cash_payment_test.NEXTVAL, 100073, 1435, to_date('2015-02-02 00:00:00','YYYY-MM-DD HH24:MI:SS'), date'2015-01-31' );insert into xxxx_client_discount_m  (ID,CLIENT_ID,CLIENT_AVG_DISCOUNT,DT) values (s_xxxx_client_discount_m.NEXTVAL,162, 12, date'2015-02-01');</v>
      </c>
      <c r="AY86" s="163"/>
    </row>
    <row r="87" spans="1:51" x14ac:dyDescent="0.25">
      <c r="A87" s="262">
        <v>9</v>
      </c>
      <c r="B87" s="72">
        <v>0</v>
      </c>
      <c r="C87" s="171" t="str">
        <f t="shared" si="22"/>
        <v>10009</v>
      </c>
      <c r="D87" s="171" t="str">
        <f t="shared" si="23"/>
        <v>10009/13</v>
      </c>
      <c r="E87" s="172" t="s">
        <v>189</v>
      </c>
      <c r="F87" s="172" t="s">
        <v>37</v>
      </c>
      <c r="G87" s="171">
        <v>52</v>
      </c>
      <c r="H87" s="180">
        <v>100074</v>
      </c>
      <c r="I87" s="171" t="str">
        <f t="shared" si="16"/>
        <v>Б-100074-13</v>
      </c>
      <c r="J87" s="175">
        <v>3</v>
      </c>
      <c r="K87" s="192">
        <v>13</v>
      </c>
      <c r="L87" s="171" t="s">
        <v>38</v>
      </c>
      <c r="M87" s="175">
        <v>1</v>
      </c>
      <c r="N87" s="171">
        <v>18</v>
      </c>
      <c r="O87" s="172" t="s">
        <v>299</v>
      </c>
      <c r="P87" s="172" t="s">
        <v>301</v>
      </c>
      <c r="Q87" s="172" t="s">
        <v>302</v>
      </c>
      <c r="R87" s="173" t="str">
        <f t="shared" si="13"/>
        <v>1000741</v>
      </c>
      <c r="S87" s="171">
        <v>1</v>
      </c>
      <c r="T87" s="172" t="s">
        <v>307</v>
      </c>
      <c r="U87" s="171">
        <v>600</v>
      </c>
      <c r="V87" s="171">
        <f t="shared" si="17"/>
        <v>108</v>
      </c>
      <c r="W87" s="171">
        <v>0</v>
      </c>
      <c r="X87" s="24">
        <v>163</v>
      </c>
      <c r="Y87" s="174" t="s">
        <v>42</v>
      </c>
      <c r="Z87" s="232"/>
      <c r="AA87" s="232"/>
      <c r="AB87" s="232"/>
      <c r="AC87" s="180">
        <f t="shared" si="24"/>
        <v>1230</v>
      </c>
      <c r="AD87" s="171"/>
      <c r="AE87" s="171"/>
      <c r="AF87" s="172" t="s">
        <v>149</v>
      </c>
      <c r="AG87" s="233" t="s">
        <v>190</v>
      </c>
      <c r="AH87" s="205">
        <v>12</v>
      </c>
      <c r="AI87" s="172" t="s">
        <v>319</v>
      </c>
      <c r="AJ87" s="171"/>
      <c r="AK87" s="171"/>
      <c r="AL87" s="173">
        <v>0</v>
      </c>
      <c r="AM87" s="171" t="s">
        <v>43</v>
      </c>
      <c r="AN87" s="171" t="s">
        <v>44</v>
      </c>
      <c r="AO87" s="171"/>
      <c r="AP87" s="173"/>
      <c r="AQ87" s="173"/>
      <c r="AR87" s="173"/>
      <c r="AS87" s="166">
        <f t="shared" si="18"/>
        <v>100074</v>
      </c>
      <c r="AT87" s="166">
        <f t="shared" si="19"/>
        <v>1074</v>
      </c>
      <c r="AU87" s="166">
        <f t="shared" si="20"/>
        <v>74</v>
      </c>
      <c r="AV87" s="173"/>
      <c r="AW87" s="179"/>
      <c r="AX87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date'2015-03-01', 52, 100074, 'Б-100074-13',date'2014-02-05',3, 13, 13, 'RUR', 1, 18, date'2015-02-06', date'2015-02-07', 1000741, 1, to_date('2015-02-02 00:00:00','YYYY-MM-DD HH24:MI:SS'), 600, 108, 0, 163, 0, 'c1', 8,null,100074,1074,74);insert into xxxx_oebs_cash_payment_test (ID, INVOICE_ID, OEBS_PAYMENT, DOC_DATE, COMISS_DATE) values (s_xxxx_oebs_cash_payment_test.NEXTVAL, 100074, 1230, to_date('2015-02-02 00:00:00','YYYY-MM-DD HH24:MI:SS'), date'2015-01-31' );insert into xxxx_client_discount_m  (ID,CLIENT_ID,CLIENT_AVG_DISCOUNT,DT) values (s_xxxx_client_discount_m.NEXTVAL,163, 12, date'2015-02-01');</v>
      </c>
      <c r="AY87" s="179"/>
    </row>
    <row r="88" spans="1:51" x14ac:dyDescent="0.25">
      <c r="A88" s="263">
        <v>10</v>
      </c>
      <c r="B88" s="72">
        <v>0</v>
      </c>
      <c r="C88" s="165" t="str">
        <f t="shared" si="22"/>
        <v>100010</v>
      </c>
      <c r="D88" s="165" t="str">
        <f t="shared" si="23"/>
        <v>100010/13</v>
      </c>
      <c r="E88" s="167" t="s">
        <v>189</v>
      </c>
      <c r="F88" s="167" t="s">
        <v>37</v>
      </c>
      <c r="G88" s="165">
        <v>52</v>
      </c>
      <c r="H88" s="227">
        <v>100075</v>
      </c>
      <c r="I88" s="170" t="str">
        <f t="shared" si="16"/>
        <v>Б-100075-13</v>
      </c>
      <c r="J88" s="169">
        <v>3</v>
      </c>
      <c r="K88" s="165">
        <v>11</v>
      </c>
      <c r="L88" s="165" t="s">
        <v>38</v>
      </c>
      <c r="M88" s="169">
        <v>1</v>
      </c>
      <c r="N88" s="165">
        <v>18</v>
      </c>
      <c r="O88" s="167" t="s">
        <v>299</v>
      </c>
      <c r="P88" s="167" t="s">
        <v>301</v>
      </c>
      <c r="Q88" s="167" t="s">
        <v>302</v>
      </c>
      <c r="R88" s="166" t="str">
        <f t="shared" si="13"/>
        <v>1000751</v>
      </c>
      <c r="S88" s="170">
        <v>1</v>
      </c>
      <c r="T88" s="167" t="s">
        <v>307</v>
      </c>
      <c r="U88" s="165">
        <v>1000</v>
      </c>
      <c r="V88" s="165">
        <f t="shared" si="17"/>
        <v>180</v>
      </c>
      <c r="W88" s="165">
        <v>0</v>
      </c>
      <c r="X88" s="234">
        <v>164</v>
      </c>
      <c r="Y88" s="168" t="s">
        <v>42</v>
      </c>
      <c r="Z88" s="225" t="str">
        <f>"1: "&amp;(SUM(U88:U95)-SUM(V88:V95))&amp;" / "&amp;(SUM(U88:U95)-SUM(V88:V95))*0.08&amp;" / "&amp;(SUM(U88:U95)-SUM(V88:V95))*0.02</f>
        <v>1: 5002 / 400.16 / 100.04</v>
      </c>
      <c r="AA88" s="235" t="s">
        <v>228</v>
      </c>
      <c r="AB88" s="225" t="str">
        <f>"10: "&amp;SUM(AC88:AC95)&amp;" / "&amp;ROUND(SUM(AC88:AC95)/1.18,2)&amp;" / "&amp;ROUND(SUM(AC88:AC95)/1.18*0.08,2)&amp;" / "&amp;ROUND(SUM(AC88:AC95)/1.18*0.02,2)</f>
        <v>10: 12505 / 10597.46 / 847.8 / 211.95</v>
      </c>
      <c r="AC88" s="178">
        <f t="shared" si="24"/>
        <v>2050</v>
      </c>
      <c r="AD88" s="165"/>
      <c r="AE88" s="165"/>
      <c r="AF88" s="167" t="s">
        <v>149</v>
      </c>
      <c r="AG88" s="226" t="s">
        <v>190</v>
      </c>
      <c r="AH88" s="227">
        <v>12</v>
      </c>
      <c r="AI88" s="167" t="s">
        <v>319</v>
      </c>
      <c r="AJ88" s="170"/>
      <c r="AK88" s="170"/>
      <c r="AL88" s="166">
        <v>0</v>
      </c>
      <c r="AM88" s="170" t="s">
        <v>43</v>
      </c>
      <c r="AN88" s="165" t="s">
        <v>44</v>
      </c>
      <c r="AO88" s="165"/>
      <c r="AP88" s="166"/>
      <c r="AQ88" s="166"/>
      <c r="AR88" s="166"/>
      <c r="AS88" s="166">
        <f t="shared" si="18"/>
        <v>100075</v>
      </c>
      <c r="AT88" s="166">
        <f t="shared" si="19"/>
        <v>1075</v>
      </c>
      <c r="AU88" s="166">
        <f t="shared" si="20"/>
        <v>75</v>
      </c>
      <c r="AV88" s="166"/>
      <c r="AW88" s="163"/>
      <c r="AX88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100075, 'Б-100075-13',date'2014-02-05',3, 11, 11, 'RUR', 1, 18, date'2015-02-06', date'2015-02-07', 1000751, 1, to_date('2015-02-02 00:00:00','YYYY-MM-DD HH24:MI:SS'), 1000, 180, 0, 164, 0, 'c1', 8,null,100075,1075,75);insert into xxxx_oebs_cash_payment_test (ID, INVOICE_ID, OEBS_PAYMENT, DOC_DATE, COMISS_DATE) values (s_xxxx_oebs_cash_payment_test.NEXTVAL, 100075, 2050, to_date('2015-02-02 00:00:00','YYYY-MM-DD HH24:MI:SS'), date'2015-01-31' );insert into xxxx_client_discount_m  (ID,CLIENT_ID,CLIENT_AVG_DISCOUNT,DT) values (s_xxxx_client_discount_m.NEXTVAL,164, 12, date'2015-02-01');</v>
      </c>
      <c r="AY88" s="163"/>
    </row>
    <row r="89" spans="1:51" x14ac:dyDescent="0.25">
      <c r="A89" s="263">
        <v>10</v>
      </c>
      <c r="B89" s="72">
        <v>0</v>
      </c>
      <c r="C89" s="165" t="str">
        <f t="shared" si="22"/>
        <v>100010</v>
      </c>
      <c r="D89" s="165" t="str">
        <f t="shared" si="23"/>
        <v>100010/13</v>
      </c>
      <c r="E89" s="167" t="s">
        <v>189</v>
      </c>
      <c r="F89" s="167" t="s">
        <v>37</v>
      </c>
      <c r="G89" s="165">
        <v>52</v>
      </c>
      <c r="H89" s="227">
        <v>100075</v>
      </c>
      <c r="I89" s="170" t="str">
        <f t="shared" si="16"/>
        <v>Б-100075-13</v>
      </c>
      <c r="J89" s="169">
        <v>3</v>
      </c>
      <c r="K89" s="165">
        <v>11</v>
      </c>
      <c r="L89" s="165" t="s">
        <v>38</v>
      </c>
      <c r="M89" s="169">
        <v>1</v>
      </c>
      <c r="N89" s="165">
        <v>18</v>
      </c>
      <c r="O89" s="167" t="s">
        <v>299</v>
      </c>
      <c r="P89" s="167" t="s">
        <v>301</v>
      </c>
      <c r="Q89" s="167" t="s">
        <v>302</v>
      </c>
      <c r="R89" s="227" t="str">
        <f>H89&amp;"2"</f>
        <v>1000752</v>
      </c>
      <c r="S89" s="170">
        <v>1</v>
      </c>
      <c r="T89" s="167" t="s">
        <v>307</v>
      </c>
      <c r="U89" s="165">
        <v>900</v>
      </c>
      <c r="V89" s="165">
        <f t="shared" si="17"/>
        <v>162</v>
      </c>
      <c r="W89" s="165">
        <v>0</v>
      </c>
      <c r="X89" s="234">
        <v>164</v>
      </c>
      <c r="Y89" s="168" t="s">
        <v>42</v>
      </c>
      <c r="Z89" s="224"/>
      <c r="AA89" s="224"/>
      <c r="AB89" s="224"/>
      <c r="AC89" s="178">
        <f t="shared" si="24"/>
        <v>1845</v>
      </c>
      <c r="AD89" s="163"/>
      <c r="AE89" s="163"/>
      <c r="AF89" s="167" t="s">
        <v>149</v>
      </c>
      <c r="AG89" s="226" t="s">
        <v>190</v>
      </c>
      <c r="AH89" s="227"/>
      <c r="AI89" s="167"/>
      <c r="AJ89" s="170"/>
      <c r="AK89" s="170"/>
      <c r="AL89" s="166">
        <v>0</v>
      </c>
      <c r="AM89" s="170" t="s">
        <v>43</v>
      </c>
      <c r="AN89" s="165" t="s">
        <v>44</v>
      </c>
      <c r="AO89" s="165"/>
      <c r="AP89" s="166"/>
      <c r="AQ89" s="166"/>
      <c r="AR89" s="166"/>
      <c r="AS89" s="166">
        <f t="shared" si="18"/>
        <v>100075</v>
      </c>
      <c r="AT89" s="166">
        <f t="shared" si="19"/>
        <v>1075</v>
      </c>
      <c r="AU89" s="166">
        <f t="shared" si="20"/>
        <v>75</v>
      </c>
      <c r="AV89" s="220"/>
      <c r="AW89" s="163"/>
      <c r="AX89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100075, 'Б-100075-13',date'2014-02-05',3, 11, 11, 'RUR', 1, 18, date'2015-02-06', date'2015-02-07', 1000752, 1, to_date('2015-02-02 00:00:00','YYYY-MM-DD HH24:MI:SS'), 900, 162, 0, 164, 0, 'c1', 8,null,100075,1075,75);insert into xxxx_oebs_cash_payment_test (ID, INVOICE_ID, OEBS_PAYMENT, DOC_DATE, COMISS_DATE) values (s_xxxx_oebs_cash_payment_test.NEXTVAL, 100075, 1845, to_date('2015-02-02 00:00:00','YYYY-MM-DD HH24:MI:SS'), date'2015-01-31' );</v>
      </c>
      <c r="AY89" s="163"/>
    </row>
    <row r="90" spans="1:51" x14ac:dyDescent="0.25">
      <c r="A90" s="263">
        <v>10</v>
      </c>
      <c r="B90" s="72">
        <v>0</v>
      </c>
      <c r="C90" s="165" t="str">
        <f t="shared" si="22"/>
        <v>100010</v>
      </c>
      <c r="D90" s="165" t="str">
        <f t="shared" si="23"/>
        <v>100010/13</v>
      </c>
      <c r="E90" s="167" t="s">
        <v>189</v>
      </c>
      <c r="F90" s="167" t="s">
        <v>37</v>
      </c>
      <c r="G90" s="165">
        <v>52</v>
      </c>
      <c r="H90" s="227">
        <v>100075</v>
      </c>
      <c r="I90" s="170" t="str">
        <f t="shared" si="16"/>
        <v>Б-100075-13</v>
      </c>
      <c r="J90" s="169">
        <v>3</v>
      </c>
      <c r="K90" s="236">
        <v>111</v>
      </c>
      <c r="L90" s="165" t="s">
        <v>38</v>
      </c>
      <c r="M90" s="169">
        <v>1</v>
      </c>
      <c r="N90" s="165">
        <v>18</v>
      </c>
      <c r="O90" s="167" t="s">
        <v>299</v>
      </c>
      <c r="P90" s="167" t="s">
        <v>301</v>
      </c>
      <c r="Q90" s="167" t="s">
        <v>302</v>
      </c>
      <c r="R90" s="227" t="str">
        <f>H90&amp;"3"</f>
        <v>1000753</v>
      </c>
      <c r="S90" s="170">
        <v>1</v>
      </c>
      <c r="T90" s="167" t="s">
        <v>307</v>
      </c>
      <c r="U90" s="165">
        <v>800</v>
      </c>
      <c r="V90" s="165">
        <f t="shared" si="17"/>
        <v>144</v>
      </c>
      <c r="W90" s="165">
        <v>0</v>
      </c>
      <c r="X90" s="234">
        <v>164</v>
      </c>
      <c r="Y90" s="168" t="s">
        <v>42</v>
      </c>
      <c r="Z90" s="224"/>
      <c r="AA90" s="224"/>
      <c r="AB90" s="224"/>
      <c r="AC90" s="178">
        <f t="shared" si="24"/>
        <v>1640</v>
      </c>
      <c r="AD90" s="165"/>
      <c r="AE90" s="165"/>
      <c r="AF90" s="167" t="s">
        <v>149</v>
      </c>
      <c r="AG90" s="226" t="s">
        <v>190</v>
      </c>
      <c r="AH90" s="227"/>
      <c r="AI90" s="167"/>
      <c r="AJ90" s="170"/>
      <c r="AK90" s="170"/>
      <c r="AL90" s="166">
        <v>0</v>
      </c>
      <c r="AM90" s="170" t="s">
        <v>43</v>
      </c>
      <c r="AN90" s="165" t="s">
        <v>44</v>
      </c>
      <c r="AO90" s="165"/>
      <c r="AP90" s="166"/>
      <c r="AQ90" s="166"/>
      <c r="AR90" s="166"/>
      <c r="AS90" s="166">
        <f t="shared" si="18"/>
        <v>100075</v>
      </c>
      <c r="AT90" s="166">
        <f t="shared" si="19"/>
        <v>1075</v>
      </c>
      <c r="AU90" s="166">
        <f t="shared" si="20"/>
        <v>75</v>
      </c>
      <c r="AV90" s="166"/>
      <c r="AW90" s="163"/>
      <c r="AX9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100075, 'Б-100075-13',date'2014-02-05',3, 111, 111, 'RUR', 1, 18, date'2015-02-06', date'2015-02-07', 1000753, 1, to_date('2015-02-02 00:00:00','YYYY-MM-DD HH24:MI:SS'), 800, 144, 0, 164, 0, 'c1', 8,null,100075,1075,75);insert into xxxx_oebs_cash_payment_test (ID, INVOICE_ID, OEBS_PAYMENT, DOC_DATE, COMISS_DATE) values (s_xxxx_oebs_cash_payment_test.NEXTVAL, 100075, 1640, to_date('2015-02-02 00:00:00','YYYY-MM-DD HH24:MI:SS'), date'2015-01-31' );</v>
      </c>
      <c r="AY90" s="163"/>
    </row>
    <row r="91" spans="1:51" x14ac:dyDescent="0.25">
      <c r="A91" s="263">
        <v>10</v>
      </c>
      <c r="B91" s="72">
        <v>0</v>
      </c>
      <c r="C91" s="165" t="str">
        <f t="shared" si="22"/>
        <v>100010</v>
      </c>
      <c r="D91" s="165" t="str">
        <f t="shared" si="23"/>
        <v>100010/13</v>
      </c>
      <c r="E91" s="167" t="s">
        <v>189</v>
      </c>
      <c r="F91" s="167" t="s">
        <v>37</v>
      </c>
      <c r="G91" s="165">
        <v>52</v>
      </c>
      <c r="H91" s="227">
        <v>100076</v>
      </c>
      <c r="I91" s="170" t="str">
        <f t="shared" si="16"/>
        <v>Б-100076-13</v>
      </c>
      <c r="J91" s="169">
        <v>3</v>
      </c>
      <c r="K91" s="165">
        <v>11</v>
      </c>
      <c r="L91" s="165" t="s">
        <v>38</v>
      </c>
      <c r="M91" s="169">
        <v>1</v>
      </c>
      <c r="N91" s="165">
        <v>18</v>
      </c>
      <c r="O91" s="167" t="s">
        <v>299</v>
      </c>
      <c r="P91" s="167" t="s">
        <v>301</v>
      </c>
      <c r="Q91" s="167" t="s">
        <v>302</v>
      </c>
      <c r="R91" s="166" t="str">
        <f>H91&amp;"1"</f>
        <v>1000761</v>
      </c>
      <c r="S91" s="170">
        <v>1</v>
      </c>
      <c r="T91" s="167" t="s">
        <v>307</v>
      </c>
      <c r="U91" s="165">
        <v>700</v>
      </c>
      <c r="V91" s="165">
        <f t="shared" si="17"/>
        <v>126</v>
      </c>
      <c r="W91" s="165">
        <v>0</v>
      </c>
      <c r="X91" s="234">
        <v>165</v>
      </c>
      <c r="Y91" s="168" t="s">
        <v>42</v>
      </c>
      <c r="Z91" s="224"/>
      <c r="AA91" s="224"/>
      <c r="AB91" s="224"/>
      <c r="AC91" s="178">
        <f t="shared" si="24"/>
        <v>1435</v>
      </c>
      <c r="AD91" s="165"/>
      <c r="AE91" s="165"/>
      <c r="AF91" s="167" t="s">
        <v>149</v>
      </c>
      <c r="AG91" s="226" t="s">
        <v>190</v>
      </c>
      <c r="AH91" s="227">
        <v>12</v>
      </c>
      <c r="AI91" s="167" t="s">
        <v>319</v>
      </c>
      <c r="AJ91" s="170"/>
      <c r="AK91" s="170"/>
      <c r="AL91" s="166">
        <v>0</v>
      </c>
      <c r="AM91" s="170" t="s">
        <v>43</v>
      </c>
      <c r="AN91" s="165" t="s">
        <v>44</v>
      </c>
      <c r="AO91" s="165"/>
      <c r="AP91" s="166"/>
      <c r="AQ91" s="166"/>
      <c r="AR91" s="166"/>
      <c r="AS91" s="166">
        <f t="shared" si="18"/>
        <v>100076</v>
      </c>
      <c r="AT91" s="166">
        <f t="shared" si="19"/>
        <v>1076</v>
      </c>
      <c r="AU91" s="166">
        <f t="shared" si="20"/>
        <v>76</v>
      </c>
      <c r="AV91" s="166"/>
      <c r="AW91" s="163"/>
      <c r="AX9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100076, 'Б-100076-13',date'2014-02-05',3, 11, 11, 'RUR', 1, 18, date'2015-02-06', date'2015-02-07', 1000761, 1, to_date('2015-02-02 00:00:00','YYYY-MM-DD HH24:MI:SS'), 700, 126, 0, 165, 0, 'c1', 8,null,100076,1076,76);insert into xxxx_oebs_cash_payment_test (ID, INVOICE_ID, OEBS_PAYMENT, DOC_DATE, COMISS_DATE) values (s_xxxx_oebs_cash_payment_test.NEXTVAL, 100076, 1435, to_date('2015-02-02 00:00:00','YYYY-MM-DD HH24:MI:SS'), date'2015-01-31' );insert into xxxx_client_discount_m  (ID,CLIENT_ID,CLIENT_AVG_DISCOUNT,DT) values (s_xxxx_client_discount_m.NEXTVAL,165, 12, date'2015-02-01');</v>
      </c>
      <c r="AY91" s="163"/>
    </row>
    <row r="92" spans="1:51" x14ac:dyDescent="0.25">
      <c r="A92" s="263">
        <v>10</v>
      </c>
      <c r="B92" s="72">
        <v>0</v>
      </c>
      <c r="C92" s="165" t="str">
        <f t="shared" si="22"/>
        <v>100010</v>
      </c>
      <c r="D92" s="165" t="str">
        <f t="shared" si="23"/>
        <v>100010/13</v>
      </c>
      <c r="E92" s="167" t="s">
        <v>189</v>
      </c>
      <c r="F92" s="167" t="s">
        <v>37</v>
      </c>
      <c r="G92" s="165">
        <v>52</v>
      </c>
      <c r="H92" s="227">
        <v>100076</v>
      </c>
      <c r="I92" s="170" t="str">
        <f t="shared" si="16"/>
        <v>Б-100076-13</v>
      </c>
      <c r="J92" s="169">
        <v>3</v>
      </c>
      <c r="K92" s="236">
        <v>111</v>
      </c>
      <c r="L92" s="165" t="s">
        <v>38</v>
      </c>
      <c r="M92" s="169">
        <v>1</v>
      </c>
      <c r="N92" s="165">
        <v>18</v>
      </c>
      <c r="O92" s="167" t="s">
        <v>299</v>
      </c>
      <c r="P92" s="167" t="s">
        <v>301</v>
      </c>
      <c r="Q92" s="167" t="s">
        <v>302</v>
      </c>
      <c r="R92" s="227" t="str">
        <f>H92&amp;"2"</f>
        <v>1000762</v>
      </c>
      <c r="S92" s="170">
        <v>1</v>
      </c>
      <c r="T92" s="167" t="s">
        <v>307</v>
      </c>
      <c r="U92" s="165">
        <v>800</v>
      </c>
      <c r="V92" s="165">
        <f t="shared" si="17"/>
        <v>144</v>
      </c>
      <c r="W92" s="165">
        <v>0</v>
      </c>
      <c r="X92" s="234">
        <v>165</v>
      </c>
      <c r="Y92" s="168" t="s">
        <v>42</v>
      </c>
      <c r="Z92" s="224"/>
      <c r="AA92" s="224"/>
      <c r="AB92" s="224"/>
      <c r="AC92" s="178">
        <f t="shared" si="24"/>
        <v>1640</v>
      </c>
      <c r="AD92" s="165"/>
      <c r="AE92" s="165"/>
      <c r="AF92" s="167" t="s">
        <v>149</v>
      </c>
      <c r="AG92" s="226" t="s">
        <v>190</v>
      </c>
      <c r="AH92" s="227"/>
      <c r="AI92" s="167"/>
      <c r="AJ92" s="170"/>
      <c r="AK92" s="170"/>
      <c r="AL92" s="166">
        <v>0</v>
      </c>
      <c r="AM92" s="170" t="s">
        <v>43</v>
      </c>
      <c r="AN92" s="165" t="s">
        <v>44</v>
      </c>
      <c r="AO92" s="165"/>
      <c r="AP92" s="166"/>
      <c r="AQ92" s="166"/>
      <c r="AR92" s="166"/>
      <c r="AS92" s="166">
        <f t="shared" si="18"/>
        <v>100076</v>
      </c>
      <c r="AT92" s="166">
        <f t="shared" si="19"/>
        <v>1076</v>
      </c>
      <c r="AU92" s="166">
        <f t="shared" si="20"/>
        <v>76</v>
      </c>
      <c r="AV92" s="166"/>
      <c r="AW92" s="163"/>
      <c r="AX9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100076, 'Б-100076-13',date'2014-02-05',3, 111, 111, 'RUR', 1, 18, date'2015-02-06', date'2015-02-07', 1000762, 1, to_date('2015-02-02 00:00:00','YYYY-MM-DD HH24:MI:SS'), 800, 144, 0, 165, 0, 'c1', 8,null,100076,1076,76);insert into xxxx_oebs_cash_payment_test (ID, INVOICE_ID, OEBS_PAYMENT, DOC_DATE, COMISS_DATE) values (s_xxxx_oebs_cash_payment_test.NEXTVAL, 100076, 1640, to_date('2015-02-02 00:00:00','YYYY-MM-DD HH24:MI:SS'), date'2015-01-31' );</v>
      </c>
      <c r="AY92" s="163"/>
    </row>
    <row r="93" spans="1:51" x14ac:dyDescent="0.25">
      <c r="A93" s="263">
        <v>10</v>
      </c>
      <c r="B93" s="72">
        <v>0</v>
      </c>
      <c r="C93" s="165" t="str">
        <f t="shared" si="22"/>
        <v>100010</v>
      </c>
      <c r="D93" s="165" t="str">
        <f t="shared" si="23"/>
        <v>100010/13</v>
      </c>
      <c r="E93" s="167" t="s">
        <v>189</v>
      </c>
      <c r="F93" s="167" t="s">
        <v>37</v>
      </c>
      <c r="G93" s="165">
        <v>52</v>
      </c>
      <c r="H93" s="178">
        <v>100077</v>
      </c>
      <c r="I93" s="170" t="str">
        <f t="shared" si="16"/>
        <v>Б-100077-13</v>
      </c>
      <c r="J93" s="169">
        <v>3</v>
      </c>
      <c r="K93" s="165">
        <v>11</v>
      </c>
      <c r="L93" s="165" t="s">
        <v>38</v>
      </c>
      <c r="M93" s="169">
        <v>1</v>
      </c>
      <c r="N93" s="165">
        <v>18</v>
      </c>
      <c r="O93" s="167" t="s">
        <v>299</v>
      </c>
      <c r="P93" s="167" t="s">
        <v>301</v>
      </c>
      <c r="Q93" s="167" t="s">
        <v>302</v>
      </c>
      <c r="R93" s="166" t="str">
        <f>H93&amp;"1"</f>
        <v>1000771</v>
      </c>
      <c r="S93" s="170">
        <v>1</v>
      </c>
      <c r="T93" s="167" t="s">
        <v>307</v>
      </c>
      <c r="U93" s="165">
        <v>700</v>
      </c>
      <c r="V93" s="165">
        <f t="shared" si="17"/>
        <v>126</v>
      </c>
      <c r="W93" s="165">
        <v>0</v>
      </c>
      <c r="X93" s="24">
        <v>166</v>
      </c>
      <c r="Y93" s="168" t="s">
        <v>42</v>
      </c>
      <c r="Z93" s="224"/>
      <c r="AA93" s="224"/>
      <c r="AB93" s="224"/>
      <c r="AC93" s="178">
        <f t="shared" si="24"/>
        <v>1435</v>
      </c>
      <c r="AD93" s="165"/>
      <c r="AE93" s="165"/>
      <c r="AF93" s="167" t="s">
        <v>149</v>
      </c>
      <c r="AG93" s="226" t="s">
        <v>190</v>
      </c>
      <c r="AH93" s="227">
        <v>12</v>
      </c>
      <c r="AI93" s="167" t="s">
        <v>319</v>
      </c>
      <c r="AJ93" s="170"/>
      <c r="AK93" s="170"/>
      <c r="AL93" s="166">
        <v>0</v>
      </c>
      <c r="AM93" s="170" t="s">
        <v>43</v>
      </c>
      <c r="AN93" s="165" t="s">
        <v>44</v>
      </c>
      <c r="AO93" s="165"/>
      <c r="AP93" s="166"/>
      <c r="AQ93" s="166"/>
      <c r="AR93" s="166"/>
      <c r="AS93" s="166">
        <f t="shared" si="18"/>
        <v>100077</v>
      </c>
      <c r="AT93" s="166">
        <f t="shared" si="19"/>
        <v>1077</v>
      </c>
      <c r="AU93" s="166">
        <f t="shared" si="20"/>
        <v>77</v>
      </c>
      <c r="AV93" s="166"/>
      <c r="AW93" s="163"/>
      <c r="AX93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100077, 'Б-100077-13',date'2014-02-05',3, 11, 11, 'RUR', 1, 18, date'2015-02-06', date'2015-02-07', 1000771, 1, to_date('2015-02-02 00:00:00','YYYY-MM-DD HH24:MI:SS'), 700, 126, 0, 166, 0, 'c1', 8,null,100077,1077,77);insert into xxxx_oebs_cash_payment_test (ID, INVOICE_ID, OEBS_PAYMENT, DOC_DATE, COMISS_DATE) values (s_xxxx_oebs_cash_payment_test.NEXTVAL, 100077, 1435, to_date('2015-02-02 00:00:00','YYYY-MM-DD HH24:MI:SS'), date'2015-01-31' );insert into xxxx_client_discount_m  (ID,CLIENT_ID,CLIENT_AVG_DISCOUNT,DT) values (s_xxxx_client_discount_m.NEXTVAL,166, 12, date'2015-02-01');</v>
      </c>
      <c r="AY93" s="163"/>
    </row>
    <row r="94" spans="1:51" x14ac:dyDescent="0.25">
      <c r="A94" s="263">
        <v>10</v>
      </c>
      <c r="B94" s="72">
        <v>0</v>
      </c>
      <c r="C94" s="165" t="str">
        <f t="shared" si="22"/>
        <v>100010</v>
      </c>
      <c r="D94" s="165" t="str">
        <f t="shared" si="23"/>
        <v>100010/13</v>
      </c>
      <c r="E94" s="167" t="s">
        <v>189</v>
      </c>
      <c r="F94" s="167" t="s">
        <v>37</v>
      </c>
      <c r="G94" s="165">
        <v>52</v>
      </c>
      <c r="H94" s="227">
        <v>100078</v>
      </c>
      <c r="I94" s="170" t="str">
        <f t="shared" si="16"/>
        <v>Б-100078-13</v>
      </c>
      <c r="J94" s="169">
        <v>3</v>
      </c>
      <c r="K94" s="236">
        <v>111</v>
      </c>
      <c r="L94" s="165" t="s">
        <v>38</v>
      </c>
      <c r="M94" s="169">
        <v>1</v>
      </c>
      <c r="N94" s="165">
        <v>18</v>
      </c>
      <c r="O94" s="167" t="s">
        <v>299</v>
      </c>
      <c r="P94" s="167" t="s">
        <v>301</v>
      </c>
      <c r="Q94" s="167" t="s">
        <v>305</v>
      </c>
      <c r="R94" s="166" t="str">
        <f>H94&amp;"1"</f>
        <v>1000781</v>
      </c>
      <c r="S94" s="170">
        <v>1</v>
      </c>
      <c r="T94" s="167" t="s">
        <v>307</v>
      </c>
      <c r="U94" s="165">
        <v>600</v>
      </c>
      <c r="V94" s="165">
        <f t="shared" si="17"/>
        <v>108</v>
      </c>
      <c r="W94" s="165">
        <v>0</v>
      </c>
      <c r="X94" s="234">
        <v>167</v>
      </c>
      <c r="Y94" s="168" t="s">
        <v>42</v>
      </c>
      <c r="Z94" s="224"/>
      <c r="AA94" s="224"/>
      <c r="AB94" s="224"/>
      <c r="AC94" s="178">
        <f t="shared" si="24"/>
        <v>1230</v>
      </c>
      <c r="AD94" s="165"/>
      <c r="AE94" s="165"/>
      <c r="AF94" s="167" t="s">
        <v>149</v>
      </c>
      <c r="AG94" s="226" t="s">
        <v>190</v>
      </c>
      <c r="AH94" s="227">
        <v>12</v>
      </c>
      <c r="AI94" s="167" t="s">
        <v>319</v>
      </c>
      <c r="AJ94" s="170"/>
      <c r="AK94" s="170"/>
      <c r="AL94" s="166">
        <v>0</v>
      </c>
      <c r="AM94" s="170" t="s">
        <v>43</v>
      </c>
      <c r="AN94" s="165" t="s">
        <v>44</v>
      </c>
      <c r="AO94" s="165"/>
      <c r="AP94" s="166"/>
      <c r="AQ94" s="166"/>
      <c r="AR94" s="166"/>
      <c r="AS94" s="166">
        <f t="shared" si="18"/>
        <v>100078</v>
      </c>
      <c r="AT94" s="166">
        <f t="shared" si="19"/>
        <v>1078</v>
      </c>
      <c r="AU94" s="166">
        <f t="shared" si="20"/>
        <v>78</v>
      </c>
      <c r="AV94" s="166"/>
      <c r="AW94" s="163"/>
      <c r="AX94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100078, 'Б-100078-13',date'2014-02-05',3, 111, 111, 'RUR', 1, 18, date'2015-02-06', date'2015-02-08', 1000781, 1, to_date('2015-02-02 00:00:00','YYYY-MM-DD HH24:MI:SS'), 600, 108, 0, 167, 0, 'c1', 8,null,100078,1078,78);insert into xxxx_oebs_cash_payment_test (ID, INVOICE_ID, OEBS_PAYMENT, DOC_DATE, COMISS_DATE) values (s_xxxx_oebs_cash_payment_test.NEXTVAL, 100078, 1230, to_date('2015-02-02 00:00:00','YYYY-MM-DD HH24:MI:SS'), date'2015-01-31' );insert into xxxx_client_discount_m  (ID,CLIENT_ID,CLIENT_AVG_DISCOUNT,DT) values (s_xxxx_client_discount_m.NEXTVAL,167, 12, date'2015-02-01');</v>
      </c>
      <c r="AY94" s="163"/>
    </row>
    <row r="95" spans="1:51" x14ac:dyDescent="0.25">
      <c r="A95" s="262">
        <v>10</v>
      </c>
      <c r="B95" s="72">
        <v>0</v>
      </c>
      <c r="C95" s="171" t="str">
        <f t="shared" si="22"/>
        <v>100010</v>
      </c>
      <c r="D95" s="171" t="str">
        <f t="shared" si="23"/>
        <v>100010/13</v>
      </c>
      <c r="E95" s="172" t="s">
        <v>189</v>
      </c>
      <c r="F95" s="172" t="s">
        <v>37</v>
      </c>
      <c r="G95" s="171">
        <v>52</v>
      </c>
      <c r="H95" s="227">
        <v>100078</v>
      </c>
      <c r="I95" s="171" t="str">
        <f t="shared" si="16"/>
        <v>Б-100078-13</v>
      </c>
      <c r="J95" s="175">
        <v>3</v>
      </c>
      <c r="K95" s="171">
        <v>11</v>
      </c>
      <c r="L95" s="171" t="s">
        <v>38</v>
      </c>
      <c r="M95" s="175">
        <v>1</v>
      </c>
      <c r="N95" s="171">
        <v>18</v>
      </c>
      <c r="O95" s="172" t="s">
        <v>299</v>
      </c>
      <c r="P95" s="172" t="s">
        <v>301</v>
      </c>
      <c r="Q95" s="172" t="s">
        <v>306</v>
      </c>
      <c r="R95" s="205" t="str">
        <f>H95&amp;"2"</f>
        <v>1000782</v>
      </c>
      <c r="S95" s="171">
        <v>1</v>
      </c>
      <c r="T95" s="172" t="s">
        <v>307</v>
      </c>
      <c r="U95" s="171">
        <v>600</v>
      </c>
      <c r="V95" s="171">
        <f t="shared" si="17"/>
        <v>108</v>
      </c>
      <c r="W95" s="171">
        <v>0</v>
      </c>
      <c r="X95" s="234">
        <v>167</v>
      </c>
      <c r="Y95" s="174" t="s">
        <v>42</v>
      </c>
      <c r="Z95" s="232"/>
      <c r="AA95" s="232"/>
      <c r="AB95" s="232"/>
      <c r="AC95" s="180">
        <f t="shared" si="24"/>
        <v>1230</v>
      </c>
      <c r="AD95" s="171"/>
      <c r="AE95" s="171"/>
      <c r="AF95" s="172" t="s">
        <v>149</v>
      </c>
      <c r="AG95" s="233" t="s">
        <v>190</v>
      </c>
      <c r="AH95" s="205"/>
      <c r="AI95" s="172"/>
      <c r="AJ95" s="171"/>
      <c r="AK95" s="171"/>
      <c r="AL95" s="173">
        <v>0</v>
      </c>
      <c r="AM95" s="171" t="s">
        <v>43</v>
      </c>
      <c r="AN95" s="171" t="s">
        <v>44</v>
      </c>
      <c r="AO95" s="171"/>
      <c r="AP95" s="173"/>
      <c r="AQ95" s="173"/>
      <c r="AR95" s="173"/>
      <c r="AS95" s="166">
        <f t="shared" si="18"/>
        <v>100078</v>
      </c>
      <c r="AT95" s="166">
        <f t="shared" si="19"/>
        <v>1078</v>
      </c>
      <c r="AU95" s="166">
        <f t="shared" si="20"/>
        <v>78</v>
      </c>
      <c r="AV95" s="173"/>
      <c r="AW95" s="179"/>
      <c r="AX95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date'2015-03-01', 52, 100078, 'Б-100078-13',date'2014-02-05',3, 11, 11, 'RUR', 1, 18, date'2015-02-06', date'2015-02-09', 1000782, 1, to_date('2015-02-02 00:00:00','YYYY-MM-DD HH24:MI:SS'), 600, 108, 0, 167, 0, 'c1', 8,null,100078,1078,78);insert into xxxx_oebs_cash_payment_test (ID, INVOICE_ID, OEBS_PAYMENT, DOC_DATE, COMISS_DATE) values (s_xxxx_oebs_cash_payment_test.NEXTVAL, 100078, 1230, to_date('2015-02-02 00:00:00','YYYY-MM-DD HH24:MI:SS'), date'2015-01-31' );</v>
      </c>
      <c r="AY95" s="179"/>
    </row>
    <row r="96" spans="1:51" x14ac:dyDescent="0.25">
      <c r="A96" s="263">
        <v>11</v>
      </c>
      <c r="B96" s="72">
        <v>0</v>
      </c>
      <c r="C96" s="165" t="str">
        <f t="shared" si="22"/>
        <v>100011</v>
      </c>
      <c r="D96" s="165" t="str">
        <f t="shared" si="23"/>
        <v>100011/13</v>
      </c>
      <c r="E96" s="167" t="s">
        <v>189</v>
      </c>
      <c r="F96" s="167" t="s">
        <v>37</v>
      </c>
      <c r="G96" s="165">
        <v>52</v>
      </c>
      <c r="H96" s="178">
        <v>100079</v>
      </c>
      <c r="I96" s="170" t="str">
        <f t="shared" si="16"/>
        <v>Б-100079-13</v>
      </c>
      <c r="J96" s="169">
        <v>2</v>
      </c>
      <c r="K96" s="165">
        <v>7</v>
      </c>
      <c r="L96" s="165" t="s">
        <v>38</v>
      </c>
      <c r="M96" s="169">
        <v>1</v>
      </c>
      <c r="N96" s="165">
        <v>18</v>
      </c>
      <c r="O96" s="167" t="s">
        <v>299</v>
      </c>
      <c r="P96" s="167" t="s">
        <v>301</v>
      </c>
      <c r="Q96" s="167" t="s">
        <v>302</v>
      </c>
      <c r="R96" s="166" t="str">
        <f t="shared" ref="R96:R159" si="25">H96&amp;"1"</f>
        <v>1000791</v>
      </c>
      <c r="S96" s="170">
        <v>1</v>
      </c>
      <c r="T96" s="167" t="s">
        <v>308</v>
      </c>
      <c r="U96" s="165">
        <v>1000</v>
      </c>
      <c r="V96" s="165">
        <f t="shared" si="17"/>
        <v>180</v>
      </c>
      <c r="W96" s="165">
        <v>0</v>
      </c>
      <c r="X96" s="234">
        <v>168</v>
      </c>
      <c r="Y96" s="168" t="s">
        <v>42</v>
      </c>
      <c r="Z96" s="223" t="str">
        <f>"4: "&amp;(U96+U104)-(V96+V104)&amp;" / "&amp;((U96+U104)-(V96+V104))*0.08&amp;" / "&amp;((U96+U104)-(V96+V104))*0.02</f>
        <v>4: 1312 / 104.96 / 26.24</v>
      </c>
      <c r="AA96" s="243">
        <v>3.2012999999999998</v>
      </c>
      <c r="AB96" s="225" t="str">
        <f>"10: "&amp;(AC96+AC98+AC100+AC102+AC104)&amp;" / "&amp;ROUND((AC96+AC98+AC100+AC102+AC104)/1.18,2)&amp;" / "&amp;ROUND((AC96+AC98+AC100+AC102+AC104)/1.18*0.08,2)&amp;" / "&amp;ROUND((AC96+AC98+AC100+AC102+AC104)/1.18*0.02,2)</f>
        <v>10: 7790 / 6601.69 / 528.14 / 132.03</v>
      </c>
      <c r="AC96" s="178">
        <f t="shared" si="24"/>
        <v>2050</v>
      </c>
      <c r="AD96" s="165"/>
      <c r="AE96" s="165"/>
      <c r="AF96" s="167" t="s">
        <v>149</v>
      </c>
      <c r="AG96" s="226" t="s">
        <v>190</v>
      </c>
      <c r="AH96" s="178">
        <v>10</v>
      </c>
      <c r="AI96" s="167" t="s">
        <v>319</v>
      </c>
      <c r="AJ96" s="170"/>
      <c r="AK96" s="170"/>
      <c r="AL96" s="166">
        <v>0</v>
      </c>
      <c r="AM96" s="170" t="s">
        <v>43</v>
      </c>
      <c r="AN96" s="165" t="s">
        <v>44</v>
      </c>
      <c r="AO96" s="165"/>
      <c r="AP96" s="166"/>
      <c r="AQ96" s="166"/>
      <c r="AR96" s="166"/>
      <c r="AS96" s="166">
        <f t="shared" si="18"/>
        <v>100079</v>
      </c>
      <c r="AT96" s="166">
        <f t="shared" si="19"/>
        <v>1079</v>
      </c>
      <c r="AU96" s="166">
        <f t="shared" si="20"/>
        <v>79</v>
      </c>
      <c r="AV96" s="166" t="s">
        <v>229</v>
      </c>
      <c r="AW96" s="163"/>
      <c r="AX96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100079, 'Б-100079-13',date'2014-02-05',2, 7, 7, 'RUR', 1, 18, date'2015-02-06', date'2015-02-07', 1000791, 1, to_date('2015-02-01 00:00:00','YYYY-MM-DD HH24:MI:SS'), 1000, 180, 0, 168, 0, 'c1', 8,null,100079,1079,79);insert into xxxx_oebs_cash_payment_test (ID, INVOICE_ID, OEBS_PAYMENT, DOC_DATE, COMISS_DATE) values (s_xxxx_oebs_cash_payment_test.NEXTVAL, 100079, 2050, to_date('2015-02-01 00:00:00','YYYY-MM-DD HH24:MI:SS'), date'2015-01-31' );insert into xxxx_client_discount_m  (ID,CLIENT_ID,CLIENT_AVG_DISCOUNT,DT) values (s_xxxx_client_discount_m.NEXTVAL,168, 10, date'2015-02-01');</v>
      </c>
      <c r="AY96" s="163"/>
    </row>
    <row r="97" spans="1:51" x14ac:dyDescent="0.25">
      <c r="A97" s="263">
        <v>11</v>
      </c>
      <c r="B97" s="72">
        <v>0</v>
      </c>
      <c r="C97" s="165" t="str">
        <f t="shared" si="22"/>
        <v>100011</v>
      </c>
      <c r="D97" s="165" t="str">
        <f t="shared" si="23"/>
        <v>100011/13</v>
      </c>
      <c r="E97" s="167" t="s">
        <v>189</v>
      </c>
      <c r="F97" s="167" t="s">
        <v>37</v>
      </c>
      <c r="G97" s="165">
        <v>52</v>
      </c>
      <c r="H97" s="178">
        <v>100080</v>
      </c>
      <c r="I97" s="170" t="str">
        <f t="shared" si="16"/>
        <v>Б-100080-13</v>
      </c>
      <c r="J97" s="169">
        <v>2</v>
      </c>
      <c r="K97" s="165">
        <v>7</v>
      </c>
      <c r="L97" s="165" t="s">
        <v>38</v>
      </c>
      <c r="M97" s="169">
        <v>1</v>
      </c>
      <c r="N97" s="165">
        <v>18</v>
      </c>
      <c r="O97" s="167" t="s">
        <v>299</v>
      </c>
      <c r="P97" s="167" t="s">
        <v>301</v>
      </c>
      <c r="Q97" s="167" t="s">
        <v>302</v>
      </c>
      <c r="R97" s="166" t="str">
        <f t="shared" si="25"/>
        <v>1000801</v>
      </c>
      <c r="S97" s="170">
        <v>1</v>
      </c>
      <c r="T97" s="191" t="s">
        <v>144</v>
      </c>
      <c r="U97" s="165">
        <v>900</v>
      </c>
      <c r="V97" s="165">
        <f t="shared" si="17"/>
        <v>162</v>
      </c>
      <c r="W97" s="165">
        <v>0</v>
      </c>
      <c r="X97" s="234">
        <v>168</v>
      </c>
      <c r="Y97" s="168" t="s">
        <v>42</v>
      </c>
      <c r="Z97" s="223" t="str">
        <f>"5: "&amp;(U98+U100)-(V98+V100)&amp;" / "&amp;((U98+U100)-(V98+V100))*0.06&amp;" / "&amp;((U98+U100)-(V98+V100))*0.02</f>
        <v>5: 1312 / 78.72 / 26.24</v>
      </c>
      <c r="AA97" s="243"/>
      <c r="AB97" s="225" t="str">
        <f>"10: "&amp;(AC97+AC105)&amp;" / "&amp;ROUND((AC97+AC105)/1.18,2)&amp;" / "&amp;ROUND((AC97+AC105)/1.18*0.08,2)&amp;" / "&amp;ROUND((AC97+AC105)/1.18*0.02,2)</f>
        <v>10: 3280 / 2779.66 / 222.37 / 55.59</v>
      </c>
      <c r="AC97" s="178">
        <f t="shared" si="24"/>
        <v>1845</v>
      </c>
      <c r="AD97" s="165"/>
      <c r="AE97" s="165"/>
      <c r="AF97" s="191" t="s">
        <v>150</v>
      </c>
      <c r="AG97" s="226" t="s">
        <v>190</v>
      </c>
      <c r="AH97" s="178">
        <v>13</v>
      </c>
      <c r="AI97" s="191" t="s">
        <v>320</v>
      </c>
      <c r="AJ97" s="170"/>
      <c r="AK97" s="170"/>
      <c r="AL97" s="166">
        <v>0</v>
      </c>
      <c r="AM97" s="170" t="s">
        <v>43</v>
      </c>
      <c r="AN97" s="165" t="s">
        <v>44</v>
      </c>
      <c r="AO97" s="165"/>
      <c r="AP97" s="166"/>
      <c r="AQ97" s="166"/>
      <c r="AR97" s="166"/>
      <c r="AS97" s="166">
        <f t="shared" si="18"/>
        <v>100080</v>
      </c>
      <c r="AT97" s="166">
        <f t="shared" si="19"/>
        <v>1080</v>
      </c>
      <c r="AU97" s="166">
        <f t="shared" si="20"/>
        <v>80</v>
      </c>
      <c r="AV97" s="166" t="s">
        <v>230</v>
      </c>
      <c r="AW97" s="163"/>
      <c r="AX97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100080, 'Б-100080-13',date'2014-02-05',2, 7, 7, 'RUR', 1, 18, date'2015-02-06', date'2015-02-07', 1000801, 1, to_date('2015-01-01 00:00:00','YYYY-MM-DD HH24:MI:SS'), 900, 162, 0, 168, 0, 'c1', 8,null,100080,1080,80);insert into xxxx_oebs_cash_payment_test (ID, INVOICE_ID, OEBS_PAYMENT, DOC_DATE, COMISS_DATE) values (s_xxxx_oebs_cash_payment_test.NEXTVAL, 100080, 1845, to_date('2015-01-01 00:00:00','YYYY-MM-DD HH24:MI:SS'), date'2015-01-30' );insert into xxxx_client_discount_m  (ID,CLIENT_ID,CLIENT_AVG_DISCOUNT,DT) values (s_xxxx_client_discount_m.NEXTVAL,168, 13, date'2015-01-01');</v>
      </c>
      <c r="AY97" s="163"/>
    </row>
    <row r="98" spans="1:51" x14ac:dyDescent="0.25">
      <c r="A98" s="263">
        <v>11</v>
      </c>
      <c r="B98" s="72">
        <v>0</v>
      </c>
      <c r="C98" s="165" t="str">
        <f t="shared" si="22"/>
        <v>100011</v>
      </c>
      <c r="D98" s="165" t="str">
        <f t="shared" si="23"/>
        <v>100011/13</v>
      </c>
      <c r="E98" s="167" t="s">
        <v>189</v>
      </c>
      <c r="F98" s="167" t="s">
        <v>37</v>
      </c>
      <c r="G98" s="165">
        <v>52</v>
      </c>
      <c r="H98" s="178">
        <v>100081</v>
      </c>
      <c r="I98" s="170" t="str">
        <f t="shared" si="16"/>
        <v>Б-100081-13</v>
      </c>
      <c r="J98" s="169">
        <v>2</v>
      </c>
      <c r="K98" s="165">
        <v>7</v>
      </c>
      <c r="L98" s="165" t="s">
        <v>38</v>
      </c>
      <c r="M98" s="169">
        <v>1</v>
      </c>
      <c r="N98" s="165">
        <v>18</v>
      </c>
      <c r="O98" s="167" t="s">
        <v>299</v>
      </c>
      <c r="P98" s="167" t="s">
        <v>301</v>
      </c>
      <c r="Q98" s="167" t="s">
        <v>302</v>
      </c>
      <c r="R98" s="166" t="str">
        <f t="shared" si="25"/>
        <v>1000811</v>
      </c>
      <c r="S98" s="170">
        <v>1</v>
      </c>
      <c r="T98" s="167" t="s">
        <v>307</v>
      </c>
      <c r="U98" s="165">
        <v>800</v>
      </c>
      <c r="V98" s="165">
        <f t="shared" si="17"/>
        <v>144</v>
      </c>
      <c r="W98" s="165">
        <v>0</v>
      </c>
      <c r="X98" s="236">
        <v>169</v>
      </c>
      <c r="Y98" s="168" t="s">
        <v>42</v>
      </c>
      <c r="Z98" s="223" t="str">
        <f>"6: "&amp;(U102)-(V102)&amp;" / "&amp;((U102)-(V102))*0.05&amp;" / "&amp;((U102)-(V102))*0.02</f>
        <v>6: 492 / 24.6 / 9.84</v>
      </c>
      <c r="AA98" s="243"/>
      <c r="AB98" s="243"/>
      <c r="AC98" s="178">
        <f t="shared" si="24"/>
        <v>1640</v>
      </c>
      <c r="AD98" s="165"/>
      <c r="AE98" s="165"/>
      <c r="AF98" s="167" t="s">
        <v>149</v>
      </c>
      <c r="AG98" s="226" t="s">
        <v>190</v>
      </c>
      <c r="AH98" s="227">
        <v>12</v>
      </c>
      <c r="AI98" s="167" t="s">
        <v>319</v>
      </c>
      <c r="AJ98" s="170"/>
      <c r="AK98" s="170"/>
      <c r="AL98" s="166">
        <v>0</v>
      </c>
      <c r="AM98" s="170" t="s">
        <v>43</v>
      </c>
      <c r="AN98" s="165" t="s">
        <v>44</v>
      </c>
      <c r="AO98" s="165"/>
      <c r="AP98" s="166"/>
      <c r="AQ98" s="166"/>
      <c r="AR98" s="166"/>
      <c r="AS98" s="166">
        <f t="shared" si="18"/>
        <v>100081</v>
      </c>
      <c r="AT98" s="166">
        <f t="shared" si="19"/>
        <v>1081</v>
      </c>
      <c r="AU98" s="166">
        <f t="shared" si="20"/>
        <v>81</v>
      </c>
      <c r="AV98" s="166"/>
      <c r="AW98" s="163"/>
      <c r="AX98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100081, 'Б-100081-13',date'2014-02-05',2, 7, 7, 'RUR', 1, 18, date'2015-02-06', date'2015-02-07', 1000811, 1, to_date('2015-02-02 00:00:00','YYYY-MM-DD HH24:MI:SS'), 800, 144, 0, 169, 0, 'c1', 8,null,100081,1081,81);insert into xxxx_oebs_cash_payment_test (ID, INVOICE_ID, OEBS_PAYMENT, DOC_DATE, COMISS_DATE) values (s_xxxx_oebs_cash_payment_test.NEXTVAL, 100081, 1640, to_date('2015-02-02 00:00:00','YYYY-MM-DD HH24:MI:SS'), date'2015-01-31' );insert into xxxx_client_discount_m  (ID,CLIENT_ID,CLIENT_AVG_DISCOUNT,DT) values (s_xxxx_client_discount_m.NEXTVAL,169, 12, date'2015-02-01');</v>
      </c>
      <c r="AY98" s="163"/>
    </row>
    <row r="99" spans="1:51" x14ac:dyDescent="0.25">
      <c r="A99" s="263">
        <v>11</v>
      </c>
      <c r="B99" s="72">
        <v>0</v>
      </c>
      <c r="C99" s="165" t="str">
        <f t="shared" si="22"/>
        <v>100011</v>
      </c>
      <c r="D99" s="165" t="str">
        <f t="shared" si="23"/>
        <v>100011/13</v>
      </c>
      <c r="E99" s="167" t="s">
        <v>189</v>
      </c>
      <c r="F99" s="167" t="s">
        <v>37</v>
      </c>
      <c r="G99" s="165">
        <v>52</v>
      </c>
      <c r="H99" s="178">
        <v>100082</v>
      </c>
      <c r="I99" s="170" t="str">
        <f t="shared" si="16"/>
        <v>Б-100082-13</v>
      </c>
      <c r="J99" s="169">
        <v>2</v>
      </c>
      <c r="K99" s="165">
        <v>7</v>
      </c>
      <c r="L99" s="165" t="s">
        <v>38</v>
      </c>
      <c r="M99" s="169">
        <v>1</v>
      </c>
      <c r="N99" s="165">
        <v>18</v>
      </c>
      <c r="O99" s="167" t="s">
        <v>299</v>
      </c>
      <c r="P99" s="167" t="s">
        <v>301</v>
      </c>
      <c r="Q99" s="167" t="s">
        <v>302</v>
      </c>
      <c r="R99" s="166" t="str">
        <f t="shared" si="25"/>
        <v>1000821</v>
      </c>
      <c r="S99" s="170">
        <v>1</v>
      </c>
      <c r="T99" s="237" t="s">
        <v>316</v>
      </c>
      <c r="U99" s="165">
        <v>1000</v>
      </c>
      <c r="V99" s="165">
        <f t="shared" si="17"/>
        <v>180</v>
      </c>
      <c r="W99" s="165">
        <v>0</v>
      </c>
      <c r="X99" s="236">
        <v>169</v>
      </c>
      <c r="Y99" s="168" t="s">
        <v>42</v>
      </c>
      <c r="Z99" s="224"/>
      <c r="AA99" s="243"/>
      <c r="AB99" s="225" t="str">
        <f>"10: "&amp;(AC99+AC103)&amp;" / "&amp;ROUND((AC99+AC103)/1.18,2)&amp;" / "&amp;ROUND((AC99+AC103)/1.18*0.08,2)&amp;" / "&amp;ROUND((AC99+AC103)/1.18*0.02,2)</f>
        <v>10: 3485 / 2953.39 / 236.27 / 59.07</v>
      </c>
      <c r="AC99" s="178">
        <f t="shared" si="24"/>
        <v>2050</v>
      </c>
      <c r="AD99" s="165"/>
      <c r="AE99" s="165"/>
      <c r="AF99" s="237" t="s">
        <v>149</v>
      </c>
      <c r="AG99" s="226" t="s">
        <v>190</v>
      </c>
      <c r="AH99" s="227">
        <v>3</v>
      </c>
      <c r="AI99" s="237" t="s">
        <v>320</v>
      </c>
      <c r="AJ99" s="170"/>
      <c r="AK99" s="170"/>
      <c r="AL99" s="166">
        <v>0</v>
      </c>
      <c r="AM99" s="170" t="s">
        <v>43</v>
      </c>
      <c r="AN99" s="165" t="s">
        <v>44</v>
      </c>
      <c r="AO99" s="165"/>
      <c r="AP99" s="166"/>
      <c r="AQ99" s="166"/>
      <c r="AR99" s="166"/>
      <c r="AS99" s="166">
        <f t="shared" si="18"/>
        <v>100082</v>
      </c>
      <c r="AT99" s="166">
        <f t="shared" si="19"/>
        <v>1082</v>
      </c>
      <c r="AU99" s="166">
        <f t="shared" si="20"/>
        <v>82</v>
      </c>
      <c r="AV99" s="166"/>
      <c r="AW99" s="163"/>
      <c r="AX99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100082, 'Б-100082-13',date'2014-02-05',2, 7, 7, 'RUR', 1, 18, date'2015-02-06', date'2015-02-07', 1000821, 1, to_date('2015-01-02 00:00:00','YYYY-MM-DD HH24:MI:SS'), 1000, 180, 0, 169, 0, 'c1', 8,null,100082,1082,82);insert into xxxx_oebs_cash_payment_test (ID, INVOICE_ID, OEBS_PAYMENT, DOC_DATE, COMISS_DATE) values (s_xxxx_oebs_cash_payment_test.NEXTVAL, 100082, 2050, to_date('2015-01-02 00:00:00','YYYY-MM-DD HH24:MI:SS'), date'2015-01-31' );insert into xxxx_client_discount_m  (ID,CLIENT_ID,CLIENT_AVG_DISCOUNT,DT) values (s_xxxx_client_discount_m.NEXTVAL,169, 3, date'2015-01-01');</v>
      </c>
      <c r="AY99" s="163"/>
    </row>
    <row r="100" spans="1:51" x14ac:dyDescent="0.25">
      <c r="A100" s="263">
        <v>11</v>
      </c>
      <c r="B100" s="72">
        <v>0</v>
      </c>
      <c r="C100" s="165" t="str">
        <f t="shared" si="22"/>
        <v>100011</v>
      </c>
      <c r="D100" s="165" t="str">
        <f t="shared" si="23"/>
        <v>100011/13</v>
      </c>
      <c r="E100" s="167" t="s">
        <v>189</v>
      </c>
      <c r="F100" s="167" t="s">
        <v>37</v>
      </c>
      <c r="G100" s="165">
        <v>52</v>
      </c>
      <c r="H100" s="178">
        <v>100083</v>
      </c>
      <c r="I100" s="170" t="str">
        <f t="shared" si="16"/>
        <v>Б-100083-13</v>
      </c>
      <c r="J100" s="169">
        <v>2</v>
      </c>
      <c r="K100" s="165">
        <v>7</v>
      </c>
      <c r="L100" s="165" t="s">
        <v>38</v>
      </c>
      <c r="M100" s="169">
        <v>1</v>
      </c>
      <c r="N100" s="165">
        <v>18</v>
      </c>
      <c r="O100" s="167" t="s">
        <v>299</v>
      </c>
      <c r="P100" s="167" t="s">
        <v>301</v>
      </c>
      <c r="Q100" s="167" t="s">
        <v>302</v>
      </c>
      <c r="R100" s="166" t="str">
        <f t="shared" si="25"/>
        <v>1000831</v>
      </c>
      <c r="S100" s="170">
        <v>1</v>
      </c>
      <c r="T100" s="167" t="s">
        <v>307</v>
      </c>
      <c r="U100" s="165">
        <v>800</v>
      </c>
      <c r="V100" s="165">
        <f t="shared" si="17"/>
        <v>144</v>
      </c>
      <c r="W100" s="165">
        <v>0</v>
      </c>
      <c r="X100" s="234">
        <v>170</v>
      </c>
      <c r="Y100" s="168" t="s">
        <v>42</v>
      </c>
      <c r="Z100" s="223" t="str">
        <f>"4: "&amp;(U105)-(V105)&amp;" / "&amp;((U105)-(V105))*0.08&amp;" / "&amp;((U105)-(V105))*0.02</f>
        <v>4: 574 / 45.92 / 11.48</v>
      </c>
      <c r="AA100" s="243">
        <v>4.2012999999999998</v>
      </c>
      <c r="AB100" s="243"/>
      <c r="AC100" s="178">
        <f t="shared" si="24"/>
        <v>1640</v>
      </c>
      <c r="AD100" s="165"/>
      <c r="AE100" s="165"/>
      <c r="AF100" s="167" t="s">
        <v>149</v>
      </c>
      <c r="AG100" s="226" t="s">
        <v>190</v>
      </c>
      <c r="AH100" s="230">
        <v>17.989999999999998</v>
      </c>
      <c r="AI100" s="167" t="s">
        <v>319</v>
      </c>
      <c r="AJ100" s="170"/>
      <c r="AK100" s="170"/>
      <c r="AL100" s="166">
        <v>0</v>
      </c>
      <c r="AM100" s="170" t="s">
        <v>43</v>
      </c>
      <c r="AN100" s="165" t="s">
        <v>44</v>
      </c>
      <c r="AO100" s="165"/>
      <c r="AP100" s="166"/>
      <c r="AQ100" s="166"/>
      <c r="AR100" s="166"/>
      <c r="AS100" s="166">
        <f t="shared" si="18"/>
        <v>100083</v>
      </c>
      <c r="AT100" s="166">
        <f t="shared" si="19"/>
        <v>1083</v>
      </c>
      <c r="AU100" s="166">
        <f t="shared" si="20"/>
        <v>83</v>
      </c>
      <c r="AV100" s="166"/>
      <c r="AW100" s="163"/>
      <c r="AX10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100083, 'Б-100083-13',date'2014-02-05',2, 7, 7, 'RUR', 1, 18, date'2015-02-06', date'2015-02-07', 1000831, 1, to_date('2015-02-02 00:00:00','YYYY-MM-DD HH24:MI:SS'), 800, 144, 0, 170, 0, 'c1', 8,null,100083,1083,83);insert into xxxx_oebs_cash_payment_test (ID, INVOICE_ID, OEBS_PAYMENT, DOC_DATE, COMISS_DATE) values (s_xxxx_oebs_cash_payment_test.NEXTVAL, 100083, 1640, to_date('2015-02-02 00:00:00','YYYY-MM-DD HH24:MI:SS'), date'2015-01-31' );insert into xxxx_client_discount_m  (ID,CLIENT_ID,CLIENT_AVG_DISCOUNT,DT) values (s_xxxx_client_discount_m.NEXTVAL,170, 17.99, date'2015-02-01');</v>
      </c>
      <c r="AY100" s="163"/>
    </row>
    <row r="101" spans="1:51" x14ac:dyDescent="0.25">
      <c r="A101" s="263">
        <v>11</v>
      </c>
      <c r="B101" s="72">
        <v>0</v>
      </c>
      <c r="C101" s="165" t="str">
        <f t="shared" si="22"/>
        <v>100011</v>
      </c>
      <c r="D101" s="165" t="str">
        <f t="shared" si="23"/>
        <v>100011/13</v>
      </c>
      <c r="E101" s="167" t="s">
        <v>189</v>
      </c>
      <c r="F101" s="167" t="s">
        <v>37</v>
      </c>
      <c r="G101" s="165">
        <v>52</v>
      </c>
      <c r="H101" s="178">
        <v>100084</v>
      </c>
      <c r="I101" s="170" t="str">
        <f t="shared" si="16"/>
        <v>Б-100084-13</v>
      </c>
      <c r="J101" s="169">
        <v>2</v>
      </c>
      <c r="K101" s="165">
        <v>7</v>
      </c>
      <c r="L101" s="165" t="s">
        <v>38</v>
      </c>
      <c r="M101" s="169">
        <v>1</v>
      </c>
      <c r="N101" s="165">
        <v>18</v>
      </c>
      <c r="O101" s="167" t="s">
        <v>299</v>
      </c>
      <c r="P101" s="167" t="s">
        <v>301</v>
      </c>
      <c r="Q101" s="167" t="s">
        <v>302</v>
      </c>
      <c r="R101" s="166" t="str">
        <f t="shared" si="25"/>
        <v>1000841</v>
      </c>
      <c r="S101" s="170">
        <v>1</v>
      </c>
      <c r="T101" s="191" t="s">
        <v>311</v>
      </c>
      <c r="U101" s="165">
        <v>700</v>
      </c>
      <c r="V101" s="165">
        <f t="shared" si="17"/>
        <v>126</v>
      </c>
      <c r="W101" s="165">
        <v>0</v>
      </c>
      <c r="X101" s="234">
        <v>170</v>
      </c>
      <c r="Y101" s="168" t="s">
        <v>42</v>
      </c>
      <c r="Z101" s="223" t="str">
        <f>"5: "&amp;(U97)-(V97)&amp;" / "&amp;((U97)-(V97))*0.06&amp;" / "&amp;((U97)-(V97))*0.02</f>
        <v>5: 738 / 44.28 / 14.76</v>
      </c>
      <c r="AA101" s="243"/>
      <c r="AB101" s="225" t="str">
        <f>"10: "&amp;(AC101)&amp;" / "&amp;ROUND((AC101)/1.18,2)&amp;" / "&amp;ROUND((AC101)/1.18*0.08,2)&amp;" / "&amp;ROUND((AC101)/1.18*0.02,2)</f>
        <v>10: 1435 / 1216.1 / 97.29 / 24.32</v>
      </c>
      <c r="AC101" s="178">
        <f t="shared" si="24"/>
        <v>1435</v>
      </c>
      <c r="AD101" s="165"/>
      <c r="AE101" s="165"/>
      <c r="AF101" s="191" t="s">
        <v>150</v>
      </c>
      <c r="AG101" s="226" t="s">
        <v>190</v>
      </c>
      <c r="AH101" s="227">
        <v>18</v>
      </c>
      <c r="AI101" s="191" t="s">
        <v>320</v>
      </c>
      <c r="AJ101" s="170"/>
      <c r="AK101" s="170"/>
      <c r="AL101" s="166">
        <v>0</v>
      </c>
      <c r="AM101" s="170" t="s">
        <v>43</v>
      </c>
      <c r="AN101" s="165" t="s">
        <v>44</v>
      </c>
      <c r="AO101" s="165"/>
      <c r="AP101" s="166"/>
      <c r="AQ101" s="166"/>
      <c r="AR101" s="166"/>
      <c r="AS101" s="166">
        <f t="shared" si="18"/>
        <v>100084</v>
      </c>
      <c r="AT101" s="166">
        <f t="shared" si="19"/>
        <v>1084</v>
      </c>
      <c r="AU101" s="166">
        <f t="shared" si="20"/>
        <v>84</v>
      </c>
      <c r="AV101" s="166"/>
      <c r="AW101" s="163"/>
      <c r="AX10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100084, 'Б-100084-13',date'2014-02-05',2, 7, 7, 'RUR', 1, 18, date'2015-02-06', date'2015-02-07', 1000841, 1, to_date('2015-01-30 23:59:59','YYYY-MM-DD HH24:MI:SS'), 700, 126, 0, 170, 0, 'c1', 8,null,100084,1084,84);insert into xxxx_oebs_cash_payment_test (ID, INVOICE_ID, OEBS_PAYMENT, DOC_DATE, COMISS_DATE) values (s_xxxx_oebs_cash_payment_test.NEXTVAL, 100084, 1435, to_date('2015-01-30 23:59:59','YYYY-MM-DD HH24:MI:SS'), date'2015-01-30' );insert into xxxx_client_discount_m  (ID,CLIENT_ID,CLIENT_AVG_DISCOUNT,DT) values (s_xxxx_client_discount_m.NEXTVAL,170, 18, date'2015-01-01');</v>
      </c>
      <c r="AY101" s="163"/>
    </row>
    <row r="102" spans="1:51" x14ac:dyDescent="0.25">
      <c r="A102" s="263">
        <v>11</v>
      </c>
      <c r="B102" s="72">
        <v>0</v>
      </c>
      <c r="C102" s="170" t="str">
        <f t="shared" si="22"/>
        <v>100011</v>
      </c>
      <c r="D102" s="170" t="str">
        <f t="shared" si="23"/>
        <v>100011/13</v>
      </c>
      <c r="E102" s="184" t="s">
        <v>189</v>
      </c>
      <c r="F102" s="184" t="s">
        <v>37</v>
      </c>
      <c r="G102" s="165">
        <v>52</v>
      </c>
      <c r="H102" s="178">
        <v>100085</v>
      </c>
      <c r="I102" s="170" t="str">
        <f t="shared" si="16"/>
        <v>Б-100085-13</v>
      </c>
      <c r="J102" s="169">
        <v>2</v>
      </c>
      <c r="K102" s="170">
        <v>7</v>
      </c>
      <c r="L102" s="170" t="s">
        <v>38</v>
      </c>
      <c r="M102" s="185">
        <v>1</v>
      </c>
      <c r="N102" s="170">
        <v>18</v>
      </c>
      <c r="O102" s="184" t="s">
        <v>299</v>
      </c>
      <c r="P102" s="184" t="s">
        <v>301</v>
      </c>
      <c r="Q102" s="184" t="s">
        <v>302</v>
      </c>
      <c r="R102" s="166" t="str">
        <f t="shared" si="25"/>
        <v>1000851</v>
      </c>
      <c r="S102" s="170">
        <v>1</v>
      </c>
      <c r="T102" s="184" t="s">
        <v>307</v>
      </c>
      <c r="U102" s="170">
        <v>600</v>
      </c>
      <c r="V102" s="170">
        <f t="shared" si="17"/>
        <v>108</v>
      </c>
      <c r="W102" s="170">
        <v>0</v>
      </c>
      <c r="X102" s="244">
        <v>171</v>
      </c>
      <c r="Y102" s="188" t="s">
        <v>42</v>
      </c>
      <c r="Z102" s="224"/>
      <c r="AA102" s="243"/>
      <c r="AB102" s="243"/>
      <c r="AC102" s="178">
        <f t="shared" si="24"/>
        <v>1230</v>
      </c>
      <c r="AD102" s="170"/>
      <c r="AE102" s="170"/>
      <c r="AF102" s="184" t="s">
        <v>149</v>
      </c>
      <c r="AG102" s="226" t="s">
        <v>190</v>
      </c>
      <c r="AH102" s="227">
        <v>18</v>
      </c>
      <c r="AI102" s="184" t="s">
        <v>319</v>
      </c>
      <c r="AJ102" s="170"/>
      <c r="AK102" s="170"/>
      <c r="AL102" s="166">
        <v>0</v>
      </c>
      <c r="AM102" s="170" t="s">
        <v>43</v>
      </c>
      <c r="AN102" s="170" t="s">
        <v>44</v>
      </c>
      <c r="AO102" s="170"/>
      <c r="AP102" s="166"/>
      <c r="AQ102" s="166"/>
      <c r="AR102" s="166"/>
      <c r="AS102" s="166">
        <f t="shared" si="18"/>
        <v>100085</v>
      </c>
      <c r="AT102" s="166">
        <f t="shared" si="19"/>
        <v>1085</v>
      </c>
      <c r="AU102" s="166">
        <f t="shared" si="20"/>
        <v>85</v>
      </c>
      <c r="AV102" s="166"/>
      <c r="AW102" s="163"/>
      <c r="AX10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100085, 'Б-100085-13',date'2014-02-05',2, 7, 7, 'RUR', 1, 18, date'2015-02-06', date'2015-02-07', 1000851, 1, to_date('2015-02-02 00:00:00','YYYY-MM-DD HH24:MI:SS'), 600, 108, 0, 171, 0, 'c1', 8,null,100085,1085,85);insert into xxxx_oebs_cash_payment_test (ID, INVOICE_ID, OEBS_PAYMENT, DOC_DATE, COMISS_DATE) values (s_xxxx_oebs_cash_payment_test.NEXTVAL, 100085, 1230, to_date('2015-02-02 00:00:00','YYYY-MM-DD HH24:MI:SS'), date'2015-01-31' );insert into xxxx_client_discount_m  (ID,CLIENT_ID,CLIENT_AVG_DISCOUNT,DT) values (s_xxxx_client_discount_m.NEXTVAL,171, 18, date'2015-02-01');</v>
      </c>
      <c r="AY102" s="163"/>
    </row>
    <row r="103" spans="1:51" x14ac:dyDescent="0.25">
      <c r="A103" s="263">
        <v>11</v>
      </c>
      <c r="B103" s="72">
        <v>0</v>
      </c>
      <c r="C103" s="165" t="str">
        <f t="shared" si="22"/>
        <v>100011</v>
      </c>
      <c r="D103" s="165" t="str">
        <f t="shared" si="23"/>
        <v>100011/13</v>
      </c>
      <c r="E103" s="167" t="s">
        <v>189</v>
      </c>
      <c r="F103" s="167" t="s">
        <v>37</v>
      </c>
      <c r="G103" s="165">
        <v>52</v>
      </c>
      <c r="H103" s="178">
        <v>100086</v>
      </c>
      <c r="I103" s="170" t="str">
        <f t="shared" si="16"/>
        <v>Б-100086-13</v>
      </c>
      <c r="J103" s="169">
        <v>2</v>
      </c>
      <c r="K103" s="165">
        <v>7</v>
      </c>
      <c r="L103" s="165" t="s">
        <v>38</v>
      </c>
      <c r="M103" s="169">
        <v>1</v>
      </c>
      <c r="N103" s="165">
        <v>18</v>
      </c>
      <c r="O103" s="167" t="s">
        <v>299</v>
      </c>
      <c r="P103" s="167" t="s">
        <v>301</v>
      </c>
      <c r="Q103" s="167" t="s">
        <v>302</v>
      </c>
      <c r="R103" s="166" t="str">
        <f t="shared" si="25"/>
        <v>1000861</v>
      </c>
      <c r="S103" s="170">
        <v>1</v>
      </c>
      <c r="T103" s="191" t="s">
        <v>316</v>
      </c>
      <c r="U103" s="165">
        <v>700</v>
      </c>
      <c r="V103" s="165">
        <f t="shared" si="17"/>
        <v>126</v>
      </c>
      <c r="W103" s="165">
        <v>0</v>
      </c>
      <c r="X103" s="236">
        <v>171</v>
      </c>
      <c r="Y103" s="168" t="s">
        <v>42</v>
      </c>
      <c r="Z103" s="223" t="str">
        <f>"4: "&amp;(U99+U103)-(V99+V103)&amp;" / "&amp;((U99+U103)-(V99+V103))*0.08&amp;" / "&amp;((U99+U103)-(V99+V103))*0.02</f>
        <v>4: 1394 / 111.52 / 27.88</v>
      </c>
      <c r="AA103" s="243">
        <v>5.2012999999999998</v>
      </c>
      <c r="AB103" s="243"/>
      <c r="AC103" s="178">
        <f t="shared" si="24"/>
        <v>1435</v>
      </c>
      <c r="AD103" s="165"/>
      <c r="AE103" s="165"/>
      <c r="AF103" s="237" t="s">
        <v>149</v>
      </c>
      <c r="AG103" s="226" t="s">
        <v>190</v>
      </c>
      <c r="AH103" s="227">
        <v>0</v>
      </c>
      <c r="AI103" s="237" t="s">
        <v>320</v>
      </c>
      <c r="AJ103" s="170"/>
      <c r="AK103" s="170"/>
      <c r="AL103" s="166">
        <v>0</v>
      </c>
      <c r="AM103" s="170" t="s">
        <v>43</v>
      </c>
      <c r="AN103" s="165" t="s">
        <v>44</v>
      </c>
      <c r="AO103" s="165"/>
      <c r="AP103" s="166"/>
      <c r="AQ103" s="166"/>
      <c r="AR103" s="166"/>
      <c r="AS103" s="166">
        <f t="shared" si="18"/>
        <v>100086</v>
      </c>
      <c r="AT103" s="166">
        <f t="shared" si="19"/>
        <v>1086</v>
      </c>
      <c r="AU103" s="166">
        <f t="shared" si="20"/>
        <v>86</v>
      </c>
      <c r="AV103" s="166"/>
      <c r="AW103" s="163"/>
      <c r="AX103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100086, 'Б-100086-13',date'2014-02-05',2, 7, 7, 'RUR', 1, 18, date'2015-02-06', date'2015-02-07', 1000861, 1, to_date('2015-01-02 00:00:00','YYYY-MM-DD HH24:MI:SS'), 700, 126, 0, 171, 0, 'c1', 8,null,100086,1086,86);insert into xxxx_oebs_cash_payment_test (ID, INVOICE_ID, OEBS_PAYMENT, DOC_DATE, COMISS_DATE) values (s_xxxx_oebs_cash_payment_test.NEXTVAL, 100086, 1435, to_date('2015-01-02 00:00:00','YYYY-MM-DD HH24:MI:SS'), date'2015-01-31' );insert into xxxx_client_discount_m  (ID,CLIENT_ID,CLIENT_AVG_DISCOUNT,DT) values (s_xxxx_client_discount_m.NEXTVAL,171, 0, date'2015-01-01');</v>
      </c>
      <c r="AY103" s="163"/>
    </row>
    <row r="104" spans="1:51" x14ac:dyDescent="0.25">
      <c r="A104" s="263">
        <v>11</v>
      </c>
      <c r="B104" s="72">
        <v>0</v>
      </c>
      <c r="C104" s="170" t="str">
        <f t="shared" si="22"/>
        <v>100011</v>
      </c>
      <c r="D104" s="170" t="str">
        <f t="shared" si="23"/>
        <v>100011/13</v>
      </c>
      <c r="E104" s="184" t="s">
        <v>189</v>
      </c>
      <c r="F104" s="184" t="s">
        <v>37</v>
      </c>
      <c r="G104" s="165">
        <v>52</v>
      </c>
      <c r="H104" s="178">
        <v>100087</v>
      </c>
      <c r="I104" s="170" t="str">
        <f t="shared" si="16"/>
        <v>Б-100087-13</v>
      </c>
      <c r="J104" s="169">
        <v>2</v>
      </c>
      <c r="K104" s="170">
        <v>7</v>
      </c>
      <c r="L104" s="170" t="s">
        <v>38</v>
      </c>
      <c r="M104" s="185">
        <v>1</v>
      </c>
      <c r="N104" s="170">
        <v>18</v>
      </c>
      <c r="O104" s="184" t="s">
        <v>299</v>
      </c>
      <c r="P104" s="184" t="s">
        <v>301</v>
      </c>
      <c r="Q104" s="184" t="s">
        <v>302</v>
      </c>
      <c r="R104" s="166" t="str">
        <f t="shared" si="25"/>
        <v>1000871</v>
      </c>
      <c r="S104" s="170">
        <v>1</v>
      </c>
      <c r="T104" s="184" t="s">
        <v>307</v>
      </c>
      <c r="U104" s="170">
        <v>600</v>
      </c>
      <c r="V104" s="170">
        <f t="shared" si="17"/>
        <v>108</v>
      </c>
      <c r="W104" s="170">
        <v>0</v>
      </c>
      <c r="X104" s="122">
        <v>172</v>
      </c>
      <c r="Y104" s="188" t="s">
        <v>42</v>
      </c>
      <c r="Z104" s="224"/>
      <c r="AA104" s="243"/>
      <c r="AB104" s="243"/>
      <c r="AC104" s="178">
        <f t="shared" si="24"/>
        <v>1230</v>
      </c>
      <c r="AD104" s="170"/>
      <c r="AE104" s="170"/>
      <c r="AF104" s="184" t="s">
        <v>149</v>
      </c>
      <c r="AG104" s="226" t="s">
        <v>190</v>
      </c>
      <c r="AH104" s="227">
        <v>0</v>
      </c>
      <c r="AI104" s="184" t="s">
        <v>319</v>
      </c>
      <c r="AJ104" s="170"/>
      <c r="AK104" s="170"/>
      <c r="AL104" s="166">
        <v>0</v>
      </c>
      <c r="AM104" s="170" t="s">
        <v>43</v>
      </c>
      <c r="AN104" s="170" t="s">
        <v>44</v>
      </c>
      <c r="AO104" s="170"/>
      <c r="AP104" s="166"/>
      <c r="AQ104" s="166"/>
      <c r="AR104" s="166"/>
      <c r="AS104" s="166">
        <f t="shared" si="18"/>
        <v>100087</v>
      </c>
      <c r="AT104" s="166">
        <f t="shared" si="19"/>
        <v>1087</v>
      </c>
      <c r="AU104" s="166">
        <f t="shared" si="20"/>
        <v>87</v>
      </c>
      <c r="AV104" s="166"/>
      <c r="AW104" s="163"/>
      <c r="AX104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100087, 'Б-100087-13',date'2014-02-05',2, 7, 7, 'RUR', 1, 18, date'2015-02-06', date'2015-02-07', 1000871, 1, to_date('2015-02-02 00:00:00','YYYY-MM-DD HH24:MI:SS'), 600, 108, 0, 172, 0, 'c1', 8,null,100087,1087,87);insert into xxxx_oebs_cash_payment_test (ID, INVOICE_ID, OEBS_PAYMENT, DOC_DATE, COMISS_DATE) values (s_xxxx_oebs_cash_payment_test.NEXTVAL, 100087, 1230, to_date('2015-02-02 00:00:00','YYYY-MM-DD HH24:MI:SS'), date'2015-01-31' );insert into xxxx_client_discount_m  (ID,CLIENT_ID,CLIENT_AVG_DISCOUNT,DT) values (s_xxxx_client_discount_m.NEXTVAL,172, 0, date'2015-02-01');</v>
      </c>
      <c r="AY104" s="163"/>
    </row>
    <row r="105" spans="1:51" x14ac:dyDescent="0.25">
      <c r="A105" s="263">
        <v>11</v>
      </c>
      <c r="B105" s="72">
        <v>0</v>
      </c>
      <c r="C105" s="171" t="str">
        <f t="shared" si="22"/>
        <v>100011</v>
      </c>
      <c r="D105" s="171" t="str">
        <f t="shared" si="23"/>
        <v>100011/13</v>
      </c>
      <c r="E105" s="172" t="s">
        <v>189</v>
      </c>
      <c r="F105" s="172" t="s">
        <v>37</v>
      </c>
      <c r="G105" s="165">
        <v>52</v>
      </c>
      <c r="H105" s="178">
        <v>100088</v>
      </c>
      <c r="I105" s="171" t="str">
        <f t="shared" si="16"/>
        <v>Б-100088-13</v>
      </c>
      <c r="J105" s="169">
        <v>2</v>
      </c>
      <c r="K105" s="171">
        <v>7</v>
      </c>
      <c r="L105" s="171" t="s">
        <v>38</v>
      </c>
      <c r="M105" s="175">
        <v>1</v>
      </c>
      <c r="N105" s="171">
        <v>18</v>
      </c>
      <c r="O105" s="172" t="s">
        <v>299</v>
      </c>
      <c r="P105" s="172" t="s">
        <v>301</v>
      </c>
      <c r="Q105" s="172" t="s">
        <v>302</v>
      </c>
      <c r="R105" s="173" t="str">
        <f t="shared" si="25"/>
        <v>1000881</v>
      </c>
      <c r="S105" s="171">
        <v>1</v>
      </c>
      <c r="T105" s="177" t="s">
        <v>144</v>
      </c>
      <c r="U105" s="171">
        <v>700</v>
      </c>
      <c r="V105" s="171">
        <f t="shared" si="17"/>
        <v>126</v>
      </c>
      <c r="W105" s="171">
        <v>0</v>
      </c>
      <c r="X105" s="192">
        <v>172</v>
      </c>
      <c r="Y105" s="174" t="s">
        <v>42</v>
      </c>
      <c r="Z105" s="245" t="str">
        <f>"6: "&amp;(U101)-(V101)&amp;" / "&amp;((U101)-(V101))*0.05&amp;" / "&amp;((U101)-(V101))*0.02</f>
        <v>6: 574 / 28.7 / 11.48</v>
      </c>
      <c r="AA105" s="246">
        <v>6.2012999999999998</v>
      </c>
      <c r="AB105" s="246"/>
      <c r="AC105" s="180">
        <f t="shared" si="24"/>
        <v>1435</v>
      </c>
      <c r="AD105" s="171"/>
      <c r="AE105" s="171"/>
      <c r="AF105" s="191" t="s">
        <v>150</v>
      </c>
      <c r="AG105" s="226" t="s">
        <v>190</v>
      </c>
      <c r="AH105" s="205">
        <v>1</v>
      </c>
      <c r="AI105" s="177" t="s">
        <v>320</v>
      </c>
      <c r="AJ105" s="171"/>
      <c r="AK105" s="171"/>
      <c r="AL105" s="166">
        <v>0</v>
      </c>
      <c r="AM105" s="170" t="s">
        <v>43</v>
      </c>
      <c r="AN105" s="171" t="s">
        <v>44</v>
      </c>
      <c r="AO105" s="171"/>
      <c r="AP105" s="166"/>
      <c r="AQ105" s="166"/>
      <c r="AR105" s="166"/>
      <c r="AS105" s="166">
        <f t="shared" si="18"/>
        <v>100088</v>
      </c>
      <c r="AT105" s="166">
        <f t="shared" si="19"/>
        <v>1088</v>
      </c>
      <c r="AU105" s="166">
        <f t="shared" si="20"/>
        <v>88</v>
      </c>
      <c r="AV105" s="173"/>
      <c r="AW105" s="163"/>
      <c r="AX105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date'2015-03-01', 52, 100088, 'Б-100088-13',date'2014-02-05',2, 7, 7, 'RUR', 1, 18, date'2015-02-06', date'2015-02-07', 1000881, 1, to_date('2015-01-01 00:00:00','YYYY-MM-DD HH24:MI:SS'), 700, 126, 0, 172, 0, 'c1', 8,null,100088,1088,88);insert into xxxx_oebs_cash_payment_test (ID, INVOICE_ID, OEBS_PAYMENT, DOC_DATE, COMISS_DATE) values (s_xxxx_oebs_cash_payment_test.NEXTVAL, 100088, 1435, to_date('2015-01-01 00:00:00','YYYY-MM-DD HH24:MI:SS'), date'2015-01-30' );insert into xxxx_client_discount_m  (ID,CLIENT_ID,CLIENT_AVG_DISCOUNT,DT) values (s_xxxx_client_discount_m.NEXTVAL,172, 1, date'2015-01-01');</v>
      </c>
      <c r="AY105" s="163"/>
    </row>
    <row r="106" spans="1:51" x14ac:dyDescent="0.25">
      <c r="A106" s="263">
        <v>12</v>
      </c>
      <c r="B106" s="72">
        <v>0</v>
      </c>
      <c r="C106" s="165" t="str">
        <f t="shared" si="22"/>
        <v>100012</v>
      </c>
      <c r="D106" s="165" t="str">
        <f t="shared" si="23"/>
        <v>100012/13</v>
      </c>
      <c r="E106" s="167" t="s">
        <v>189</v>
      </c>
      <c r="F106" s="167" t="s">
        <v>37</v>
      </c>
      <c r="G106" s="165">
        <v>52</v>
      </c>
      <c r="H106" s="178">
        <v>100089</v>
      </c>
      <c r="I106" s="170" t="str">
        <f t="shared" si="16"/>
        <v>Б-100089-13</v>
      </c>
      <c r="J106" s="185">
        <v>3</v>
      </c>
      <c r="K106" s="165">
        <v>11</v>
      </c>
      <c r="L106" s="165" t="s">
        <v>38</v>
      </c>
      <c r="M106" s="169">
        <v>1</v>
      </c>
      <c r="N106" s="165">
        <v>18</v>
      </c>
      <c r="O106" s="167" t="s">
        <v>299</v>
      </c>
      <c r="P106" s="167" t="s">
        <v>301</v>
      </c>
      <c r="Q106" s="167" t="s">
        <v>302</v>
      </c>
      <c r="R106" s="166" t="str">
        <f t="shared" si="25"/>
        <v>1000891</v>
      </c>
      <c r="S106" s="170">
        <v>1</v>
      </c>
      <c r="T106" s="167" t="s">
        <v>308</v>
      </c>
      <c r="U106" s="165">
        <v>1000</v>
      </c>
      <c r="V106" s="165">
        <f t="shared" si="17"/>
        <v>180</v>
      </c>
      <c r="W106" s="165">
        <v>0</v>
      </c>
      <c r="X106" s="24">
        <v>173</v>
      </c>
      <c r="Y106" s="168" t="s">
        <v>42</v>
      </c>
      <c r="Z106" s="224" t="str">
        <f>"1: "&amp;(U106-V106)&amp;" / "&amp;(U106-V106)*0.08&amp;" / "&amp;(U106-V106)*0.02</f>
        <v>1: 820 / 65.6 / 16.4</v>
      </c>
      <c r="AA106" s="238" t="s">
        <v>221</v>
      </c>
      <c r="AB106" s="247" t="str">
        <f>"10: "&amp;SUM(AC106:AE106)&amp;" / "&amp;SUM(AC106:AE106)&amp;" / "&amp;SUM(AC106:AE106)*0.08&amp;" / "&amp;SUM(AC106:AE106)*0.02</f>
        <v>10: 410 / 410 / 32.8 / 8.2</v>
      </c>
      <c r="AC106" s="227">
        <f>(U106-V106)*0.5</f>
        <v>410</v>
      </c>
      <c r="AD106" s="170"/>
      <c r="AE106" s="170"/>
      <c r="AF106" s="167" t="s">
        <v>149</v>
      </c>
      <c r="AG106" s="248" t="s">
        <v>190</v>
      </c>
      <c r="AH106" s="249">
        <v>19</v>
      </c>
      <c r="AI106" s="167" t="s">
        <v>319</v>
      </c>
      <c r="AJ106" s="167"/>
      <c r="AK106" s="167"/>
      <c r="AL106" s="166">
        <v>0</v>
      </c>
      <c r="AM106" s="170" t="s">
        <v>43</v>
      </c>
      <c r="AN106" s="165" t="s">
        <v>44</v>
      </c>
      <c r="AO106" s="165"/>
      <c r="AP106" s="166"/>
      <c r="AQ106" s="166"/>
      <c r="AR106" s="166"/>
      <c r="AS106" s="166">
        <f t="shared" si="18"/>
        <v>100089</v>
      </c>
      <c r="AT106" s="166">
        <f t="shared" si="19"/>
        <v>1089</v>
      </c>
      <c r="AU106" s="166">
        <f t="shared" si="20"/>
        <v>89</v>
      </c>
      <c r="AV106" s="166" t="s">
        <v>231</v>
      </c>
      <c r="AW106" s="163"/>
      <c r="AX106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100089, 'Б-100089-13',date'2014-02-05',3, 11, 11, 'RUR', 1, 18, date'2015-02-06', date'2015-02-07', 1000891, 1, to_date('2015-02-01 00:00:00','YYYY-MM-DD HH24:MI:SS'), 1000, 180, 0, 173, 0, 'c1', 8,null,100089,1089,89);insert into xxxx_oebs_cash_payment_test (ID, INVOICE_ID, OEBS_PAYMENT, DOC_DATE, COMISS_DATE) values (s_xxxx_oebs_cash_payment_test.NEXTVAL, 100089, 410, to_date('2015-02-01 00:00:00','YYYY-MM-DD HH24:MI:SS'), date'2015-01-31' );insert into xxxx_client_discount_m  (ID,CLIENT_ID,CLIENT_AVG_DISCOUNT,DT) values (s_xxxx_client_discount_m.NEXTVAL,173, 19, date'2015-02-01');</v>
      </c>
      <c r="AY106" s="163"/>
    </row>
    <row r="107" spans="1:51" x14ac:dyDescent="0.25">
      <c r="A107" s="263">
        <v>12</v>
      </c>
      <c r="B107" s="72">
        <v>0</v>
      </c>
      <c r="C107" s="165" t="str">
        <f t="shared" si="22"/>
        <v>100012</v>
      </c>
      <c r="D107" s="165" t="str">
        <f t="shared" si="23"/>
        <v>100012/13</v>
      </c>
      <c r="E107" s="167" t="s">
        <v>189</v>
      </c>
      <c r="F107" s="167" t="s">
        <v>37</v>
      </c>
      <c r="G107" s="165">
        <v>52</v>
      </c>
      <c r="H107" s="178">
        <v>100090</v>
      </c>
      <c r="I107" s="170" t="str">
        <f t="shared" si="16"/>
        <v>Б-100090-13</v>
      </c>
      <c r="J107" s="185">
        <v>3</v>
      </c>
      <c r="K107" s="165">
        <v>11</v>
      </c>
      <c r="L107" s="165" t="s">
        <v>38</v>
      </c>
      <c r="M107" s="169">
        <v>1</v>
      </c>
      <c r="N107" s="165">
        <v>18</v>
      </c>
      <c r="O107" s="167" t="s">
        <v>299</v>
      </c>
      <c r="P107" s="167" t="s">
        <v>301</v>
      </c>
      <c r="Q107" s="167" t="s">
        <v>302</v>
      </c>
      <c r="R107" s="166" t="str">
        <f t="shared" si="25"/>
        <v>1000901</v>
      </c>
      <c r="S107" s="170">
        <v>1</v>
      </c>
      <c r="T107" s="167" t="s">
        <v>307</v>
      </c>
      <c r="U107" s="165">
        <v>900</v>
      </c>
      <c r="V107" s="165">
        <f t="shared" si="17"/>
        <v>162</v>
      </c>
      <c r="W107" s="165">
        <v>0</v>
      </c>
      <c r="X107" s="24">
        <v>174</v>
      </c>
      <c r="Y107" s="168" t="s">
        <v>42</v>
      </c>
      <c r="Z107" s="225" t="str">
        <f>"1: "&amp;(SUM(U107:U109)-SUM(V107:V109))&amp;" / "&amp;(SUM(U107:U109)-SUM(V107:V109))*0.08&amp;" / "&amp;(SUM(U107:U109)-SUM(V107:V109))*0.02</f>
        <v>1: 1968 / 157.44 / 39.36</v>
      </c>
      <c r="AA107" s="235" t="s">
        <v>232</v>
      </c>
      <c r="AB107" s="225" t="str">
        <f>"10: "&amp;SUM(AC107:AC109)&amp;" / "&amp;ROUND(SUM(AC107:AC109)/1.18,2)&amp;" / "&amp;ROUND(SUM(AC107:AC109)/1.18*0.08,2)&amp;" / "&amp;ROUND(SUM(AC107:AC109)/1.18*0.02,2)</f>
        <v>10: 984 / 833.9 / 66.71 / 16.68</v>
      </c>
      <c r="AC107" s="227">
        <f>(U107-V107)*0.5</f>
        <v>369</v>
      </c>
      <c r="AD107" s="170"/>
      <c r="AE107" s="170"/>
      <c r="AF107" s="167" t="s">
        <v>149</v>
      </c>
      <c r="AG107" s="248" t="s">
        <v>190</v>
      </c>
      <c r="AH107" s="249">
        <v>19</v>
      </c>
      <c r="AI107" s="167" t="s">
        <v>319</v>
      </c>
      <c r="AJ107" s="167"/>
      <c r="AK107" s="167"/>
      <c r="AL107" s="166">
        <v>0</v>
      </c>
      <c r="AM107" s="170" t="s">
        <v>43</v>
      </c>
      <c r="AN107" s="165" t="s">
        <v>44</v>
      </c>
      <c r="AO107" s="165"/>
      <c r="AP107" s="166"/>
      <c r="AQ107" s="166"/>
      <c r="AR107" s="166"/>
      <c r="AS107" s="166">
        <f t="shared" si="18"/>
        <v>100090</v>
      </c>
      <c r="AT107" s="166">
        <f t="shared" si="19"/>
        <v>1090</v>
      </c>
      <c r="AU107" s="166">
        <f t="shared" si="20"/>
        <v>90</v>
      </c>
      <c r="AV107" s="166" t="s">
        <v>233</v>
      </c>
      <c r="AW107" s="163"/>
      <c r="AX107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100090, 'Б-100090-13',date'2014-02-05',3, 11, 11, 'RUR', 1, 18, date'2015-02-06', date'2015-02-07', 1000901, 1, to_date('2015-02-02 00:00:00','YYYY-MM-DD HH24:MI:SS'), 900, 162, 0, 174, 0, 'c1', 8,null,100090,1090,90);insert into xxxx_oebs_cash_payment_test (ID, INVOICE_ID, OEBS_PAYMENT, DOC_DATE, COMISS_DATE) values (s_xxxx_oebs_cash_payment_test.NEXTVAL, 100090, 369, to_date('2015-02-02 00:00:00','YYYY-MM-DD HH24:MI:SS'), date'2015-01-31' );insert into xxxx_client_discount_m  (ID,CLIENT_ID,CLIENT_AVG_DISCOUNT,DT) values (s_xxxx_client_discount_m.NEXTVAL,174, 19, date'2015-02-01');</v>
      </c>
      <c r="AY107" s="163"/>
    </row>
    <row r="108" spans="1:51" x14ac:dyDescent="0.25">
      <c r="A108" s="263">
        <v>12</v>
      </c>
      <c r="B108" s="72">
        <v>0</v>
      </c>
      <c r="C108" s="165" t="str">
        <f t="shared" si="22"/>
        <v>100012</v>
      </c>
      <c r="D108" s="165" t="str">
        <f t="shared" si="23"/>
        <v>100012/13</v>
      </c>
      <c r="E108" s="167" t="s">
        <v>189</v>
      </c>
      <c r="F108" s="167" t="s">
        <v>37</v>
      </c>
      <c r="G108" s="165">
        <v>52</v>
      </c>
      <c r="H108" s="178">
        <v>100091</v>
      </c>
      <c r="I108" s="170" t="str">
        <f t="shared" si="16"/>
        <v>Б-100091-13</v>
      </c>
      <c r="J108" s="185">
        <v>3</v>
      </c>
      <c r="K108" s="165">
        <v>11</v>
      </c>
      <c r="L108" s="165" t="s">
        <v>38</v>
      </c>
      <c r="M108" s="169">
        <v>1</v>
      </c>
      <c r="N108" s="165">
        <v>18</v>
      </c>
      <c r="O108" s="167" t="s">
        <v>299</v>
      </c>
      <c r="P108" s="167" t="s">
        <v>301</v>
      </c>
      <c r="Q108" s="167" t="s">
        <v>302</v>
      </c>
      <c r="R108" s="166" t="str">
        <f t="shared" si="25"/>
        <v>1000911</v>
      </c>
      <c r="S108" s="170">
        <v>1</v>
      </c>
      <c r="T108" s="167" t="s">
        <v>307</v>
      </c>
      <c r="U108" s="165">
        <v>800</v>
      </c>
      <c r="V108" s="165">
        <f t="shared" si="17"/>
        <v>144</v>
      </c>
      <c r="W108" s="165">
        <v>0</v>
      </c>
      <c r="X108" s="24">
        <v>175</v>
      </c>
      <c r="Y108" s="168" t="s">
        <v>42</v>
      </c>
      <c r="Z108" s="224"/>
      <c r="AA108" s="224"/>
      <c r="AB108" s="224"/>
      <c r="AC108" s="227">
        <f>(U108-V108)*0.5</f>
        <v>328</v>
      </c>
      <c r="AD108" s="170"/>
      <c r="AE108" s="170"/>
      <c r="AF108" s="167" t="s">
        <v>149</v>
      </c>
      <c r="AG108" s="248" t="s">
        <v>190</v>
      </c>
      <c r="AH108" s="249">
        <v>19</v>
      </c>
      <c r="AI108" s="167" t="s">
        <v>319</v>
      </c>
      <c r="AJ108" s="167"/>
      <c r="AK108" s="167"/>
      <c r="AL108" s="166">
        <v>0</v>
      </c>
      <c r="AM108" s="170" t="s">
        <v>43</v>
      </c>
      <c r="AN108" s="165" t="s">
        <v>44</v>
      </c>
      <c r="AO108" s="165"/>
      <c r="AP108" s="166"/>
      <c r="AQ108" s="166"/>
      <c r="AR108" s="166"/>
      <c r="AS108" s="166">
        <f t="shared" si="18"/>
        <v>100091</v>
      </c>
      <c r="AT108" s="166">
        <f t="shared" si="19"/>
        <v>1091</v>
      </c>
      <c r="AU108" s="166">
        <f t="shared" si="20"/>
        <v>91</v>
      </c>
      <c r="AV108" s="250" t="s">
        <v>234</v>
      </c>
      <c r="AW108" s="163"/>
      <c r="AX108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100091, 'Б-100091-13',date'2014-02-05',3, 11, 11, 'RUR', 1, 18, date'2015-02-06', date'2015-02-07', 1000911, 1, to_date('2015-02-02 00:00:00','YYYY-MM-DD HH24:MI:SS'), 800, 144, 0, 175, 0, 'c1', 8,null,100091,1091,91);insert into xxxx_oebs_cash_payment_test (ID, INVOICE_ID, OEBS_PAYMENT, DOC_DATE, COMISS_DATE) values (s_xxxx_oebs_cash_payment_test.NEXTVAL, 100091, 328, to_date('2015-02-02 00:00:00','YYYY-MM-DD HH24:MI:SS'), date'2015-01-31' );insert into xxxx_client_discount_m  (ID,CLIENT_ID,CLIENT_AVG_DISCOUNT,DT) values (s_xxxx_client_discount_m.NEXTVAL,175, 19, date'2015-02-01');</v>
      </c>
      <c r="AY108" s="163"/>
    </row>
    <row r="109" spans="1:51" x14ac:dyDescent="0.25">
      <c r="A109" s="263">
        <v>12</v>
      </c>
      <c r="B109" s="72">
        <v>0</v>
      </c>
      <c r="C109" s="165" t="str">
        <f t="shared" si="22"/>
        <v>100012</v>
      </c>
      <c r="D109" s="165" t="str">
        <f t="shared" si="23"/>
        <v>100012/13</v>
      </c>
      <c r="E109" s="167" t="s">
        <v>189</v>
      </c>
      <c r="F109" s="167" t="s">
        <v>37</v>
      </c>
      <c r="G109" s="165">
        <v>52</v>
      </c>
      <c r="H109" s="178">
        <v>100092</v>
      </c>
      <c r="I109" s="170" t="str">
        <f t="shared" si="16"/>
        <v>Б-100092-13</v>
      </c>
      <c r="J109" s="185">
        <v>3</v>
      </c>
      <c r="K109" s="165">
        <v>11</v>
      </c>
      <c r="L109" s="165" t="s">
        <v>38</v>
      </c>
      <c r="M109" s="169">
        <v>1</v>
      </c>
      <c r="N109" s="165">
        <v>18</v>
      </c>
      <c r="O109" s="167" t="s">
        <v>299</v>
      </c>
      <c r="P109" s="167" t="s">
        <v>301</v>
      </c>
      <c r="Q109" s="167" t="s">
        <v>302</v>
      </c>
      <c r="R109" s="166" t="str">
        <f t="shared" si="25"/>
        <v>1000921</v>
      </c>
      <c r="S109" s="170">
        <v>1</v>
      </c>
      <c r="T109" s="167" t="s">
        <v>307</v>
      </c>
      <c r="U109" s="165">
        <v>700</v>
      </c>
      <c r="V109" s="165">
        <f t="shared" si="17"/>
        <v>126</v>
      </c>
      <c r="W109" s="165">
        <v>0</v>
      </c>
      <c r="X109" s="24">
        <v>176</v>
      </c>
      <c r="Y109" s="168" t="s">
        <v>42</v>
      </c>
      <c r="Z109" s="224"/>
      <c r="AA109" s="224"/>
      <c r="AB109" s="224"/>
      <c r="AC109" s="227">
        <f>(U109-V109)*0.5</f>
        <v>287</v>
      </c>
      <c r="AD109" s="170"/>
      <c r="AE109" s="170"/>
      <c r="AF109" s="167" t="s">
        <v>149</v>
      </c>
      <c r="AG109" s="248" t="s">
        <v>190</v>
      </c>
      <c r="AH109" s="249">
        <v>19</v>
      </c>
      <c r="AI109" s="167" t="s">
        <v>319</v>
      </c>
      <c r="AJ109" s="167"/>
      <c r="AK109" s="167"/>
      <c r="AL109" s="166">
        <v>0</v>
      </c>
      <c r="AM109" s="170" t="s">
        <v>43</v>
      </c>
      <c r="AN109" s="165" t="s">
        <v>44</v>
      </c>
      <c r="AO109" s="165"/>
      <c r="AP109" s="166"/>
      <c r="AQ109" s="166"/>
      <c r="AR109" s="166"/>
      <c r="AS109" s="166">
        <f t="shared" si="18"/>
        <v>100092</v>
      </c>
      <c r="AT109" s="166">
        <f t="shared" si="19"/>
        <v>1092</v>
      </c>
      <c r="AU109" s="166">
        <f t="shared" si="20"/>
        <v>92</v>
      </c>
      <c r="AV109" s="250"/>
      <c r="AW109" s="163"/>
      <c r="AX109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100092, 'Б-100092-13',date'2014-02-05',3, 11, 11, 'RUR', 1, 18, date'2015-02-06', date'2015-02-07', 1000921, 1, to_date('2015-02-02 00:00:00','YYYY-MM-DD HH24:MI:SS'), 700, 126, 0, 176, 0, 'c1', 8,null,100092,1092,92);insert into xxxx_oebs_cash_payment_test (ID, INVOICE_ID, OEBS_PAYMENT, DOC_DATE, COMISS_DATE) values (s_xxxx_oebs_cash_payment_test.NEXTVAL, 100092, 287, to_date('2015-02-02 00:00:00','YYYY-MM-DD HH24:MI:SS'), date'2015-01-31' );insert into xxxx_client_discount_m  (ID,CLIENT_ID,CLIENT_AVG_DISCOUNT,DT) values (s_xxxx_client_discount_m.NEXTVAL,176, 19, date'2015-02-01');</v>
      </c>
      <c r="AY109" s="163"/>
    </row>
    <row r="110" spans="1:51" x14ac:dyDescent="0.25">
      <c r="A110" s="263">
        <v>12</v>
      </c>
      <c r="B110" s="72">
        <v>0</v>
      </c>
      <c r="C110" s="165" t="str">
        <f t="shared" si="22"/>
        <v>100012</v>
      </c>
      <c r="D110" s="165" t="str">
        <f t="shared" si="23"/>
        <v>100012/13</v>
      </c>
      <c r="E110" s="167" t="s">
        <v>189</v>
      </c>
      <c r="F110" s="167" t="s">
        <v>37</v>
      </c>
      <c r="G110" s="165">
        <v>52</v>
      </c>
      <c r="H110" s="178">
        <v>100093</v>
      </c>
      <c r="I110" s="170" t="str">
        <f t="shared" si="16"/>
        <v>Б-100093-13</v>
      </c>
      <c r="J110" s="185">
        <v>3</v>
      </c>
      <c r="K110" s="165">
        <v>11</v>
      </c>
      <c r="L110" s="165" t="s">
        <v>38</v>
      </c>
      <c r="M110" s="169">
        <v>1</v>
      </c>
      <c r="N110" s="165">
        <v>18</v>
      </c>
      <c r="O110" s="167" t="s">
        <v>299</v>
      </c>
      <c r="P110" s="167" t="s">
        <v>301</v>
      </c>
      <c r="Q110" s="167" t="s">
        <v>302</v>
      </c>
      <c r="R110" s="166" t="str">
        <f t="shared" si="25"/>
        <v>1000931</v>
      </c>
      <c r="S110" s="170">
        <v>1</v>
      </c>
      <c r="T110" s="167" t="s">
        <v>310</v>
      </c>
      <c r="U110" s="165">
        <v>700</v>
      </c>
      <c r="V110" s="165">
        <f t="shared" si="17"/>
        <v>126</v>
      </c>
      <c r="W110" s="165">
        <v>0</v>
      </c>
      <c r="X110" s="24">
        <v>177</v>
      </c>
      <c r="Y110" s="168" t="s">
        <v>42</v>
      </c>
      <c r="Z110" s="224" t="str">
        <f>"1: "&amp;(U110-V110)&amp;" / "&amp;(U110-V110)*0.08&amp;" / "&amp;(U110-V110)*0.02</f>
        <v>1: 574 / 45.92 / 11.48</v>
      </c>
      <c r="AA110" s="238" t="s">
        <v>220</v>
      </c>
      <c r="AB110" s="224" t="str">
        <f t="shared" ref="AB110:AB116" si="26">"10: "&amp;SUM(AC110:AE110)&amp;" / "&amp;ROUND(SUM(AC110:AE110)/1.18,2)&amp;" / "&amp;ROUND(SUM(AC110:AE110)/1.18*0.08,2)&amp;" / "&amp;ROUND(SUM(AC110:AE110)/1.18*0.02,2)</f>
        <v>10: 430.5 / 364.83 / 29.19 / 7.3</v>
      </c>
      <c r="AC110" s="227">
        <f>(U110-V110)*0.75</f>
        <v>430.5</v>
      </c>
      <c r="AD110" s="170"/>
      <c r="AE110" s="170"/>
      <c r="AF110" s="167" t="s">
        <v>149</v>
      </c>
      <c r="AG110" s="248" t="s">
        <v>190</v>
      </c>
      <c r="AH110" s="249">
        <v>19</v>
      </c>
      <c r="AI110" s="167" t="s">
        <v>319</v>
      </c>
      <c r="AJ110" s="167"/>
      <c r="AK110" s="167"/>
      <c r="AL110" s="166">
        <v>0</v>
      </c>
      <c r="AM110" s="170" t="s">
        <v>43</v>
      </c>
      <c r="AN110" s="165" t="s">
        <v>44</v>
      </c>
      <c r="AO110" s="165"/>
      <c r="AP110" s="166"/>
      <c r="AQ110" s="166"/>
      <c r="AR110" s="166"/>
      <c r="AS110" s="166">
        <f t="shared" si="18"/>
        <v>100093</v>
      </c>
      <c r="AT110" s="166">
        <f t="shared" si="19"/>
        <v>1093</v>
      </c>
      <c r="AU110" s="166">
        <f t="shared" si="20"/>
        <v>93</v>
      </c>
      <c r="AV110" s="250"/>
      <c r="AW110" s="163"/>
      <c r="AX11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100093, 'Б-100093-13',date'2014-02-05',3, 11, 11, 'RUR', 1, 18, date'2015-02-06', date'2015-02-07', 1000931, 1, to_date('2015-01-31 23:59:59','YYYY-MM-DD HH24:MI:SS'), 700, 126, 0, 177, 0, 'c1', 8,null,100093,1093,93);insert into xxxx_oebs_cash_payment_test (ID, INVOICE_ID, OEBS_PAYMENT, DOC_DATE, COMISS_DATE) values (s_xxxx_oebs_cash_payment_test.NEXTVAL, 100093, 430.5, to_date('2015-01-31 23:59:59','YYYY-MM-DD HH24:MI:SS'), date'2015-01-31' );insert into xxxx_client_discount_m  (ID,CLIENT_ID,CLIENT_AVG_DISCOUNT,DT) values (s_xxxx_client_discount_m.NEXTVAL,177, 19, date'2015-02-01');</v>
      </c>
      <c r="AY110" s="163"/>
    </row>
    <row r="111" spans="1:51" x14ac:dyDescent="0.25">
      <c r="A111" s="263">
        <v>12</v>
      </c>
      <c r="B111" s="72">
        <v>0</v>
      </c>
      <c r="C111" s="165" t="str">
        <f t="shared" si="22"/>
        <v>100012</v>
      </c>
      <c r="D111" s="165" t="str">
        <f t="shared" si="23"/>
        <v>100012/13</v>
      </c>
      <c r="E111" s="167" t="s">
        <v>189</v>
      </c>
      <c r="F111" s="167" t="s">
        <v>37</v>
      </c>
      <c r="G111" s="165">
        <v>52</v>
      </c>
      <c r="H111" s="178">
        <v>100094</v>
      </c>
      <c r="I111" s="170" t="str">
        <f t="shared" si="16"/>
        <v>Б-100094-13</v>
      </c>
      <c r="J111" s="185">
        <v>3</v>
      </c>
      <c r="K111" s="165">
        <v>11</v>
      </c>
      <c r="L111" s="165" t="s">
        <v>38</v>
      </c>
      <c r="M111" s="169">
        <v>1</v>
      </c>
      <c r="N111" s="165">
        <v>18</v>
      </c>
      <c r="O111" s="167" t="s">
        <v>299</v>
      </c>
      <c r="P111" s="167" t="s">
        <v>301</v>
      </c>
      <c r="Q111" s="167" t="s">
        <v>302</v>
      </c>
      <c r="R111" s="166" t="str">
        <f t="shared" si="25"/>
        <v>1000941</v>
      </c>
      <c r="S111" s="170">
        <v>1</v>
      </c>
      <c r="T111" s="191" t="s">
        <v>144</v>
      </c>
      <c r="U111" s="165">
        <v>1100</v>
      </c>
      <c r="V111" s="165">
        <f t="shared" si="17"/>
        <v>198</v>
      </c>
      <c r="W111" s="165">
        <v>0</v>
      </c>
      <c r="X111" s="24">
        <v>178</v>
      </c>
      <c r="Y111" s="168" t="s">
        <v>42</v>
      </c>
      <c r="Z111" s="224" t="str">
        <f>"1: "&amp;(U111-V111)&amp;" / "&amp;(U111-V111)*0.06&amp;" / "&amp;(U111-V111)*0.02</f>
        <v>1: 902 / 54.12 / 18.04</v>
      </c>
      <c r="AA111" s="238" t="s">
        <v>235</v>
      </c>
      <c r="AB111" s="224" t="str">
        <f t="shared" si="26"/>
        <v>10: 676.5 / 573.31 / 45.86 / 11.47</v>
      </c>
      <c r="AC111" s="227">
        <f>(U111-V111)*0.75</f>
        <v>676.5</v>
      </c>
      <c r="AD111" s="170"/>
      <c r="AE111" s="170"/>
      <c r="AF111" s="191" t="s">
        <v>150</v>
      </c>
      <c r="AG111" s="248" t="s">
        <v>190</v>
      </c>
      <c r="AH111" s="249">
        <v>19</v>
      </c>
      <c r="AI111" s="191" t="s">
        <v>320</v>
      </c>
      <c r="AJ111" s="167"/>
      <c r="AK111" s="167"/>
      <c r="AL111" s="166">
        <v>0</v>
      </c>
      <c r="AM111" s="170" t="s">
        <v>43</v>
      </c>
      <c r="AN111" s="165" t="s">
        <v>44</v>
      </c>
      <c r="AO111" s="165"/>
      <c r="AP111" s="166"/>
      <c r="AQ111" s="166"/>
      <c r="AR111" s="166"/>
      <c r="AS111" s="166">
        <f t="shared" si="18"/>
        <v>100094</v>
      </c>
      <c r="AT111" s="166">
        <f t="shared" si="19"/>
        <v>1094</v>
      </c>
      <c r="AU111" s="166">
        <f t="shared" si="20"/>
        <v>94</v>
      </c>
      <c r="AV111" s="250"/>
      <c r="AW111" s="163"/>
      <c r="AX11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100094, 'Б-100094-13',date'2014-02-05',3, 11, 11, 'RUR', 1, 18, date'2015-02-06', date'2015-02-07', 1000941, 1, to_date('2015-01-01 00:00:00','YYYY-MM-DD HH24:MI:SS'), 1100, 198, 0, 178, 0, 'c1', 8,null,100094,1094,94);insert into xxxx_oebs_cash_payment_test (ID, INVOICE_ID, OEBS_PAYMENT, DOC_DATE, COMISS_DATE) values (s_xxxx_oebs_cash_payment_test.NEXTVAL, 100094, 676.5, to_date('2015-01-01 00:00:00','YYYY-MM-DD HH24:MI:SS'), date'2015-01-30' );insert into xxxx_client_discount_m  (ID,CLIENT_ID,CLIENT_AVG_DISCOUNT,DT) values (s_xxxx_client_discount_m.NEXTVAL,178, 19, date'2015-01-01');</v>
      </c>
      <c r="AY111" s="163"/>
    </row>
    <row r="112" spans="1:51" x14ac:dyDescent="0.25">
      <c r="A112" s="263">
        <v>12</v>
      </c>
      <c r="B112" s="72">
        <v>0</v>
      </c>
      <c r="C112" s="165" t="str">
        <f t="shared" si="22"/>
        <v>100012</v>
      </c>
      <c r="D112" s="165" t="str">
        <f t="shared" si="23"/>
        <v>100012/13</v>
      </c>
      <c r="E112" s="167" t="s">
        <v>189</v>
      </c>
      <c r="F112" s="167" t="s">
        <v>37</v>
      </c>
      <c r="G112" s="165">
        <v>52</v>
      </c>
      <c r="H112" s="178">
        <v>100095</v>
      </c>
      <c r="I112" s="170" t="str">
        <f t="shared" si="16"/>
        <v>Б-100095-13</v>
      </c>
      <c r="J112" s="185">
        <v>3</v>
      </c>
      <c r="K112" s="165">
        <v>11</v>
      </c>
      <c r="L112" s="165" t="s">
        <v>38</v>
      </c>
      <c r="M112" s="169">
        <v>1</v>
      </c>
      <c r="N112" s="165">
        <v>18</v>
      </c>
      <c r="O112" s="167" t="s">
        <v>299</v>
      </c>
      <c r="P112" s="167" t="s">
        <v>301</v>
      </c>
      <c r="Q112" s="167" t="s">
        <v>302</v>
      </c>
      <c r="R112" s="166" t="str">
        <f t="shared" si="25"/>
        <v>1000951</v>
      </c>
      <c r="S112" s="170">
        <v>1</v>
      </c>
      <c r="T112" s="191" t="s">
        <v>316</v>
      </c>
      <c r="U112" s="165">
        <v>1000</v>
      </c>
      <c r="V112" s="165">
        <f t="shared" si="17"/>
        <v>180</v>
      </c>
      <c r="W112" s="165">
        <v>0</v>
      </c>
      <c r="X112" s="24">
        <v>179</v>
      </c>
      <c r="Y112" s="168" t="s">
        <v>42</v>
      </c>
      <c r="Z112" s="224" t="str">
        <f t="shared" ref="Z112:Z117" si="27">"1: "&amp;(U112-V112)&amp;" / "&amp;(U112-V112)*0.08&amp;" / "&amp;(U112-V112)*0.02</f>
        <v>1: 820 / 65.6 / 16.4</v>
      </c>
      <c r="AA112" s="238" t="s">
        <v>225</v>
      </c>
      <c r="AB112" s="224" t="str">
        <f t="shared" si="26"/>
        <v>10: 615 / 521.19 / 41.69 / 10.42</v>
      </c>
      <c r="AC112" s="227">
        <f>(U112-V112)*0.75</f>
        <v>615</v>
      </c>
      <c r="AD112" s="170"/>
      <c r="AE112" s="170"/>
      <c r="AF112" s="237" t="s">
        <v>149</v>
      </c>
      <c r="AG112" s="248" t="s">
        <v>190</v>
      </c>
      <c r="AH112" s="249">
        <v>19</v>
      </c>
      <c r="AI112" s="237" t="s">
        <v>320</v>
      </c>
      <c r="AJ112" s="167"/>
      <c r="AK112" s="167"/>
      <c r="AL112" s="166">
        <v>0</v>
      </c>
      <c r="AM112" s="170" t="s">
        <v>43</v>
      </c>
      <c r="AN112" s="165" t="s">
        <v>44</v>
      </c>
      <c r="AO112" s="165"/>
      <c r="AP112" s="166"/>
      <c r="AQ112" s="166"/>
      <c r="AR112" s="166"/>
      <c r="AS112" s="166">
        <f t="shared" si="18"/>
        <v>100095</v>
      </c>
      <c r="AT112" s="166">
        <f t="shared" si="19"/>
        <v>1095</v>
      </c>
      <c r="AU112" s="166">
        <f t="shared" si="20"/>
        <v>95</v>
      </c>
      <c r="AV112" s="250"/>
      <c r="AW112" s="163"/>
      <c r="AX11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100095, 'Б-100095-13',date'2014-02-05',3, 11, 11, 'RUR', 1, 18, date'2015-02-06', date'2015-02-07', 1000951, 1, to_date('2015-01-02 00:00:00','YYYY-MM-DD HH24:MI:SS'), 1000, 180, 0, 179, 0, 'c1', 8,null,100095,1095,95);insert into xxxx_oebs_cash_payment_test (ID, INVOICE_ID, OEBS_PAYMENT, DOC_DATE, COMISS_DATE) values (s_xxxx_oebs_cash_payment_test.NEXTVAL, 100095, 615, to_date('2015-01-02 00:00:00','YYYY-MM-DD HH24:MI:SS'), date'2015-01-31' );insert into xxxx_client_discount_m  (ID,CLIENT_ID,CLIENT_AVG_DISCOUNT,DT) values (s_xxxx_client_discount_m.NEXTVAL,179, 19, date'2015-01-01');</v>
      </c>
      <c r="AY112" s="163"/>
    </row>
    <row r="113" spans="1:51" x14ac:dyDescent="0.25">
      <c r="A113" s="263">
        <v>12</v>
      </c>
      <c r="B113" s="72">
        <v>0</v>
      </c>
      <c r="C113" s="165" t="str">
        <f t="shared" si="22"/>
        <v>100012</v>
      </c>
      <c r="D113" s="165" t="str">
        <f t="shared" si="23"/>
        <v>100012/13</v>
      </c>
      <c r="E113" s="167" t="s">
        <v>189</v>
      </c>
      <c r="F113" s="167" t="s">
        <v>37</v>
      </c>
      <c r="G113" s="165">
        <v>52</v>
      </c>
      <c r="H113" s="178">
        <v>100096</v>
      </c>
      <c r="I113" s="170" t="str">
        <f t="shared" si="16"/>
        <v>Б-100096-13</v>
      </c>
      <c r="J113" s="185">
        <v>3</v>
      </c>
      <c r="K113" s="165">
        <v>11</v>
      </c>
      <c r="L113" s="165" t="s">
        <v>38</v>
      </c>
      <c r="M113" s="169">
        <v>1</v>
      </c>
      <c r="N113" s="165">
        <v>18</v>
      </c>
      <c r="O113" s="167" t="s">
        <v>299</v>
      </c>
      <c r="P113" s="167" t="s">
        <v>301</v>
      </c>
      <c r="Q113" s="167" t="s">
        <v>302</v>
      </c>
      <c r="R113" s="166" t="str">
        <f t="shared" si="25"/>
        <v>1000961</v>
      </c>
      <c r="S113" s="170">
        <v>1</v>
      </c>
      <c r="T113" s="191" t="s">
        <v>311</v>
      </c>
      <c r="U113" s="165">
        <v>800</v>
      </c>
      <c r="V113" s="165">
        <f t="shared" si="17"/>
        <v>144</v>
      </c>
      <c r="W113" s="165">
        <v>0</v>
      </c>
      <c r="X113" s="24">
        <v>180</v>
      </c>
      <c r="Y113" s="168" t="s">
        <v>42</v>
      </c>
      <c r="Z113" s="224" t="str">
        <f t="shared" si="27"/>
        <v>1: 656 / 52.48 / 13.12</v>
      </c>
      <c r="AA113" s="238" t="s">
        <v>219</v>
      </c>
      <c r="AB113" s="224" t="str">
        <f t="shared" si="26"/>
        <v>10: 1640 / 1389.83 / 111.19 / 27.8</v>
      </c>
      <c r="AC113" s="178">
        <f t="shared" ref="AC113:AC118" si="28">(U113-V113)*2.5</f>
        <v>1640</v>
      </c>
      <c r="AD113" s="170"/>
      <c r="AE113" s="170"/>
      <c r="AF113" s="191" t="s">
        <v>150</v>
      </c>
      <c r="AG113" s="248" t="s">
        <v>190</v>
      </c>
      <c r="AH113" s="249">
        <v>19</v>
      </c>
      <c r="AI113" s="191" t="s">
        <v>320</v>
      </c>
      <c r="AJ113" s="167"/>
      <c r="AK113" s="167"/>
      <c r="AL113" s="166">
        <v>0</v>
      </c>
      <c r="AM113" s="170" t="s">
        <v>43</v>
      </c>
      <c r="AN113" s="165" t="s">
        <v>44</v>
      </c>
      <c r="AO113" s="165"/>
      <c r="AP113" s="166"/>
      <c r="AQ113" s="166"/>
      <c r="AR113" s="166"/>
      <c r="AS113" s="166">
        <f t="shared" si="18"/>
        <v>100096</v>
      </c>
      <c r="AT113" s="166">
        <f t="shared" si="19"/>
        <v>1096</v>
      </c>
      <c r="AU113" s="166">
        <f t="shared" si="20"/>
        <v>96</v>
      </c>
      <c r="AV113" s="250"/>
      <c r="AW113" s="163"/>
      <c r="AX113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100096, 'Б-100096-13',date'2014-02-05',3, 11, 11, 'RUR', 1, 18, date'2015-02-06', date'2015-02-07', 1000961, 1, to_date('2015-01-30 23:59:59','YYYY-MM-DD HH24:MI:SS'), 800, 144, 0, 180, 0, 'c1', 8,null,100096,1096,96);insert into xxxx_oebs_cash_payment_test (ID, INVOICE_ID, OEBS_PAYMENT, DOC_DATE, COMISS_DATE) values (s_xxxx_oebs_cash_payment_test.NEXTVAL, 100096, 1640, to_date('2015-01-30 23:59:59','YYYY-MM-DD HH24:MI:SS'), date'2015-01-30' );insert into xxxx_client_discount_m  (ID,CLIENT_ID,CLIENT_AVG_DISCOUNT,DT) values (s_xxxx_client_discount_m.NEXTVAL,180, 19, date'2015-01-01');</v>
      </c>
      <c r="AY113" s="163"/>
    </row>
    <row r="114" spans="1:51" x14ac:dyDescent="0.25">
      <c r="A114" s="263">
        <v>12</v>
      </c>
      <c r="B114" s="72">
        <v>0</v>
      </c>
      <c r="C114" s="165" t="str">
        <f t="shared" si="22"/>
        <v>100012</v>
      </c>
      <c r="D114" s="165" t="str">
        <f t="shared" si="23"/>
        <v>100012/13</v>
      </c>
      <c r="E114" s="167" t="s">
        <v>189</v>
      </c>
      <c r="F114" s="167" t="s">
        <v>37</v>
      </c>
      <c r="G114" s="165">
        <v>52</v>
      </c>
      <c r="H114" s="178">
        <v>100097</v>
      </c>
      <c r="I114" s="170" t="str">
        <f t="shared" si="16"/>
        <v>Б-100097-13</v>
      </c>
      <c r="J114" s="185">
        <v>3</v>
      </c>
      <c r="K114" s="165">
        <v>11</v>
      </c>
      <c r="L114" s="165" t="s">
        <v>38</v>
      </c>
      <c r="M114" s="169">
        <v>1</v>
      </c>
      <c r="N114" s="165">
        <v>18</v>
      </c>
      <c r="O114" s="167" t="s">
        <v>299</v>
      </c>
      <c r="P114" s="167" t="s">
        <v>301</v>
      </c>
      <c r="Q114" s="167" t="s">
        <v>302</v>
      </c>
      <c r="R114" s="166" t="str">
        <f t="shared" si="25"/>
        <v>1000971</v>
      </c>
      <c r="S114" s="170">
        <v>1</v>
      </c>
      <c r="T114" s="237" t="s">
        <v>144</v>
      </c>
      <c r="U114" s="165">
        <v>1200</v>
      </c>
      <c r="V114" s="165">
        <f t="shared" si="17"/>
        <v>216</v>
      </c>
      <c r="W114" s="165">
        <v>0</v>
      </c>
      <c r="X114" s="24">
        <v>181</v>
      </c>
      <c r="Y114" s="168" t="s">
        <v>42</v>
      </c>
      <c r="Z114" s="224" t="str">
        <f t="shared" si="27"/>
        <v>1: 984 / 78.72 / 19.68</v>
      </c>
      <c r="AA114" s="238" t="s">
        <v>236</v>
      </c>
      <c r="AB114" s="224" t="str">
        <f t="shared" si="26"/>
        <v>10: 2460 / 2084.75 / 166.78 / 41.69</v>
      </c>
      <c r="AC114" s="178">
        <f t="shared" si="28"/>
        <v>2460</v>
      </c>
      <c r="AD114" s="170"/>
      <c r="AE114" s="170"/>
      <c r="AF114" s="237" t="s">
        <v>149</v>
      </c>
      <c r="AG114" s="248" t="s">
        <v>190</v>
      </c>
      <c r="AH114" s="249">
        <v>19</v>
      </c>
      <c r="AI114" s="237" t="s">
        <v>320</v>
      </c>
      <c r="AJ114" s="167"/>
      <c r="AK114" s="167"/>
      <c r="AL114" s="166">
        <v>0</v>
      </c>
      <c r="AM114" s="170" t="s">
        <v>43</v>
      </c>
      <c r="AN114" s="165" t="s">
        <v>44</v>
      </c>
      <c r="AO114" s="165"/>
      <c r="AP114" s="166"/>
      <c r="AQ114" s="166"/>
      <c r="AR114" s="166"/>
      <c r="AS114" s="166">
        <f t="shared" si="18"/>
        <v>100097</v>
      </c>
      <c r="AT114" s="166">
        <f t="shared" si="19"/>
        <v>1097</v>
      </c>
      <c r="AU114" s="166">
        <f t="shared" si="20"/>
        <v>97</v>
      </c>
      <c r="AV114" s="250"/>
      <c r="AW114" s="163"/>
      <c r="AX114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100097, 'Б-100097-13',date'2014-02-05',3, 11, 11, 'RUR', 1, 18, date'2015-02-06', date'2015-02-07', 1000971, 1, to_date('2015-01-01 00:00:00','YYYY-MM-DD HH24:MI:SS'), 1200, 216, 0, 181, 0, 'c1', 8,null,100097,1097,97);insert into xxxx_oebs_cash_payment_test (ID, INVOICE_ID, OEBS_PAYMENT, DOC_DATE, COMISS_DATE) values (s_xxxx_oebs_cash_payment_test.NEXTVAL, 100097, 2460, to_date('2015-01-01 00:00:00','YYYY-MM-DD HH24:MI:SS'), date'2015-01-31' );insert into xxxx_client_discount_m  (ID,CLIENT_ID,CLIENT_AVG_DISCOUNT,DT) values (s_xxxx_client_discount_m.NEXTVAL,181, 19, date'2015-01-01');</v>
      </c>
      <c r="AY114" s="163"/>
    </row>
    <row r="115" spans="1:51" x14ac:dyDescent="0.25">
      <c r="A115" s="263">
        <v>12</v>
      </c>
      <c r="B115" s="72">
        <v>0</v>
      </c>
      <c r="C115" s="165" t="str">
        <f t="shared" si="22"/>
        <v>100012</v>
      </c>
      <c r="D115" s="165" t="str">
        <f t="shared" si="23"/>
        <v>100012/13</v>
      </c>
      <c r="E115" s="167" t="s">
        <v>189</v>
      </c>
      <c r="F115" s="167" t="s">
        <v>37</v>
      </c>
      <c r="G115" s="165">
        <v>52</v>
      </c>
      <c r="H115" s="178">
        <v>100098</v>
      </c>
      <c r="I115" s="170" t="str">
        <f t="shared" si="16"/>
        <v>Б-100098-13</v>
      </c>
      <c r="J115" s="185">
        <v>3</v>
      </c>
      <c r="K115" s="165">
        <v>11</v>
      </c>
      <c r="L115" s="165" t="s">
        <v>38</v>
      </c>
      <c r="M115" s="169">
        <v>1</v>
      </c>
      <c r="N115" s="165">
        <v>18</v>
      </c>
      <c r="O115" s="167" t="s">
        <v>299</v>
      </c>
      <c r="P115" s="167" t="s">
        <v>301</v>
      </c>
      <c r="Q115" s="167" t="s">
        <v>302</v>
      </c>
      <c r="R115" s="166" t="str">
        <f t="shared" si="25"/>
        <v>1000981</v>
      </c>
      <c r="S115" s="170">
        <v>1</v>
      </c>
      <c r="T115" s="237" t="s">
        <v>307</v>
      </c>
      <c r="U115" s="165">
        <v>1000</v>
      </c>
      <c r="V115" s="165">
        <f t="shared" si="17"/>
        <v>180</v>
      </c>
      <c r="W115" s="165">
        <v>0</v>
      </c>
      <c r="X115" s="24">
        <v>182</v>
      </c>
      <c r="Y115" s="168" t="s">
        <v>42</v>
      </c>
      <c r="Z115" s="224" t="str">
        <f t="shared" si="27"/>
        <v>1: 820 / 65.6 / 16.4</v>
      </c>
      <c r="AA115" s="238" t="s">
        <v>225</v>
      </c>
      <c r="AB115" s="224" t="str">
        <f t="shared" si="26"/>
        <v>10: 2050 / 1737.29 / 138.98 / 34.75</v>
      </c>
      <c r="AC115" s="178">
        <f t="shared" si="28"/>
        <v>2050</v>
      </c>
      <c r="AD115" s="170"/>
      <c r="AE115" s="170"/>
      <c r="AF115" s="191" t="s">
        <v>150</v>
      </c>
      <c r="AG115" s="248" t="s">
        <v>190</v>
      </c>
      <c r="AH115" s="249">
        <v>19</v>
      </c>
      <c r="AI115" s="191" t="s">
        <v>319</v>
      </c>
      <c r="AJ115" s="167"/>
      <c r="AK115" s="167"/>
      <c r="AL115" s="166">
        <v>0</v>
      </c>
      <c r="AM115" s="170" t="s">
        <v>43</v>
      </c>
      <c r="AN115" s="165" t="s">
        <v>44</v>
      </c>
      <c r="AO115" s="165"/>
      <c r="AP115" s="166"/>
      <c r="AQ115" s="166"/>
      <c r="AR115" s="166"/>
      <c r="AS115" s="166">
        <f t="shared" si="18"/>
        <v>100098</v>
      </c>
      <c r="AT115" s="166">
        <f t="shared" si="19"/>
        <v>1098</v>
      </c>
      <c r="AU115" s="166">
        <f t="shared" si="20"/>
        <v>98</v>
      </c>
      <c r="AV115" s="250"/>
      <c r="AW115" s="163"/>
      <c r="AX115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100098, 'Б-100098-13',date'2014-02-05',3, 11, 11, 'RUR', 1, 18, date'2015-02-06', date'2015-02-07', 1000981, 1, to_date('2015-02-02 00:00:00','YYYY-MM-DD HH24:MI:SS'), 1000, 180, 0, 182, 0, 'c1', 8,null,100098,1098,98);insert into xxxx_oebs_cash_payment_test (ID, INVOICE_ID, OEBS_PAYMENT, DOC_DATE, COMISS_DATE) values (s_xxxx_oebs_cash_payment_test.NEXTVAL, 100098, 2050, to_date('2015-02-02 00:00:00','YYYY-MM-DD HH24:MI:SS'), date'2015-01-30' );insert into xxxx_client_discount_m  (ID,CLIENT_ID,CLIENT_AVG_DISCOUNT,DT) values (s_xxxx_client_discount_m.NEXTVAL,182, 19, date'2015-02-01');</v>
      </c>
      <c r="AY115" s="163"/>
    </row>
    <row r="116" spans="1:51" x14ac:dyDescent="0.25">
      <c r="A116" s="263">
        <v>12</v>
      </c>
      <c r="B116" s="72">
        <v>0</v>
      </c>
      <c r="C116" s="171" t="str">
        <f t="shared" si="22"/>
        <v>100012</v>
      </c>
      <c r="D116" s="171" t="str">
        <f t="shared" si="23"/>
        <v>100012/13</v>
      </c>
      <c r="E116" s="172" t="s">
        <v>189</v>
      </c>
      <c r="F116" s="172" t="s">
        <v>37</v>
      </c>
      <c r="G116" s="165">
        <v>52</v>
      </c>
      <c r="H116" s="178">
        <v>100099</v>
      </c>
      <c r="I116" s="171" t="str">
        <f t="shared" si="16"/>
        <v>Б-100099-13</v>
      </c>
      <c r="J116" s="185">
        <v>3</v>
      </c>
      <c r="K116" s="165">
        <v>11</v>
      </c>
      <c r="L116" s="171" t="s">
        <v>38</v>
      </c>
      <c r="M116" s="175">
        <v>1</v>
      </c>
      <c r="N116" s="171">
        <v>18</v>
      </c>
      <c r="O116" s="172" t="s">
        <v>299</v>
      </c>
      <c r="P116" s="172" t="s">
        <v>301</v>
      </c>
      <c r="Q116" s="172" t="s">
        <v>302</v>
      </c>
      <c r="R116" s="173" t="str">
        <f t="shared" si="25"/>
        <v>1000991</v>
      </c>
      <c r="S116" s="171">
        <v>1</v>
      </c>
      <c r="T116" s="211" t="s">
        <v>311</v>
      </c>
      <c r="U116" s="171">
        <v>900</v>
      </c>
      <c r="V116" s="171">
        <f t="shared" si="17"/>
        <v>162</v>
      </c>
      <c r="W116" s="171">
        <v>0</v>
      </c>
      <c r="X116" s="24">
        <v>183</v>
      </c>
      <c r="Y116" s="174" t="s">
        <v>42</v>
      </c>
      <c r="Z116" s="232" t="str">
        <f t="shared" si="27"/>
        <v>1: 738 / 59.04 / 14.76</v>
      </c>
      <c r="AA116" s="240" t="s">
        <v>218</v>
      </c>
      <c r="AB116" s="232" t="str">
        <f t="shared" si="26"/>
        <v>10: 1845 / 1563.56 / 125.08 / 31.27</v>
      </c>
      <c r="AC116" s="178">
        <f t="shared" si="28"/>
        <v>1845</v>
      </c>
      <c r="AD116" s="171"/>
      <c r="AE116" s="171"/>
      <c r="AF116" s="211" t="s">
        <v>150</v>
      </c>
      <c r="AG116" s="251" t="s">
        <v>190</v>
      </c>
      <c r="AH116" s="252">
        <v>19</v>
      </c>
      <c r="AI116" s="211" t="s">
        <v>319</v>
      </c>
      <c r="AJ116" s="172"/>
      <c r="AK116" s="172"/>
      <c r="AL116" s="166">
        <v>0</v>
      </c>
      <c r="AM116" s="170" t="s">
        <v>43</v>
      </c>
      <c r="AN116" s="171" t="s">
        <v>44</v>
      </c>
      <c r="AO116" s="171"/>
      <c r="AP116" s="166"/>
      <c r="AQ116" s="166"/>
      <c r="AR116" s="166"/>
      <c r="AS116" s="166">
        <f t="shared" si="18"/>
        <v>100099</v>
      </c>
      <c r="AT116" s="166">
        <f t="shared" si="19"/>
        <v>1099</v>
      </c>
      <c r="AU116" s="166">
        <f t="shared" si="20"/>
        <v>99</v>
      </c>
      <c r="AV116" s="253"/>
      <c r="AW116" s="163"/>
      <c r="AX116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date'2015-03-01', 52, 100099, 'Б-100099-13',date'2014-02-05',3, 11, 11, 'RUR', 1, 18, date'2015-02-06', date'2015-02-07', 1000991, 1, to_date('2015-01-30 23:59:59','YYYY-MM-DD HH24:MI:SS'), 900, 162, 0, 183, 0, 'c1', 8,null,100099,1099,99);insert into xxxx_oebs_cash_payment_test (ID, INVOICE_ID, OEBS_PAYMENT, DOC_DATE, COMISS_DATE) values (s_xxxx_oebs_cash_payment_test.NEXTVAL, 100099, 1845, to_date('2015-01-30 23:59:59','YYYY-MM-DD HH24:MI:SS'), date'2015-01-30' );insert into xxxx_client_discount_m  (ID,CLIENT_ID,CLIENT_AVG_DISCOUNT,DT) values (s_xxxx_client_discount_m.NEXTVAL,183, 19, date'2015-02-01');</v>
      </c>
      <c r="AY116" s="163"/>
    </row>
    <row r="117" spans="1:51" x14ac:dyDescent="0.25">
      <c r="A117" s="263">
        <v>13</v>
      </c>
      <c r="B117" s="72">
        <v>0</v>
      </c>
      <c r="C117" s="165" t="str">
        <f t="shared" si="22"/>
        <v>100013</v>
      </c>
      <c r="D117" s="165" t="str">
        <f t="shared" si="23"/>
        <v>100013/13</v>
      </c>
      <c r="E117" s="167" t="s">
        <v>189</v>
      </c>
      <c r="F117" s="167" t="s">
        <v>37</v>
      </c>
      <c r="G117" s="165">
        <v>52</v>
      </c>
      <c r="H117" s="178">
        <v>100100</v>
      </c>
      <c r="I117" s="170" t="str">
        <f t="shared" si="16"/>
        <v>Б-100100-13</v>
      </c>
      <c r="J117" s="185">
        <v>3</v>
      </c>
      <c r="K117" s="165">
        <v>11</v>
      </c>
      <c r="L117" s="165" t="s">
        <v>38</v>
      </c>
      <c r="M117" s="169">
        <v>1</v>
      </c>
      <c r="N117" s="165">
        <v>18</v>
      </c>
      <c r="O117" s="167" t="s">
        <v>299</v>
      </c>
      <c r="P117" s="167" t="s">
        <v>301</v>
      </c>
      <c r="Q117" s="167" t="s">
        <v>302</v>
      </c>
      <c r="R117" s="166" t="str">
        <f t="shared" si="25"/>
        <v>1001001</v>
      </c>
      <c r="S117" s="170">
        <v>1</v>
      </c>
      <c r="T117" s="167" t="s">
        <v>308</v>
      </c>
      <c r="U117" s="165">
        <v>1000</v>
      </c>
      <c r="V117" s="165">
        <f t="shared" si="17"/>
        <v>180</v>
      </c>
      <c r="W117" s="165">
        <v>0</v>
      </c>
      <c r="X117" s="24">
        <v>184</v>
      </c>
      <c r="Y117" s="168" t="s">
        <v>42</v>
      </c>
      <c r="Z117" s="224" t="str">
        <f t="shared" si="27"/>
        <v>1: 820 / 65.6 / 16.4</v>
      </c>
      <c r="AA117" s="238" t="s">
        <v>221</v>
      </c>
      <c r="AB117" s="247" t="str">
        <f>"10: "&amp;SUM(AC117:AE117)&amp;" / "&amp;SUM(AC117:AE117)&amp;" / "&amp;SUM(AC117:AE117)*0.08&amp;" / "&amp;SUM(AC117:AE117)*0.02</f>
        <v>10: 2050 / 2050 / 164 / 41</v>
      </c>
      <c r="AC117" s="178">
        <f t="shared" si="28"/>
        <v>2050</v>
      </c>
      <c r="AD117" s="170"/>
      <c r="AE117" s="170"/>
      <c r="AF117" s="167" t="s">
        <v>149</v>
      </c>
      <c r="AG117" s="254" t="s">
        <v>237</v>
      </c>
      <c r="AH117" s="255">
        <v>2</v>
      </c>
      <c r="AI117" s="167" t="s">
        <v>319</v>
      </c>
      <c r="AJ117" s="167"/>
      <c r="AK117" s="167"/>
      <c r="AL117" s="166">
        <v>0</v>
      </c>
      <c r="AM117" s="170" t="s">
        <v>43</v>
      </c>
      <c r="AN117" s="165" t="s">
        <v>44</v>
      </c>
      <c r="AO117" s="165"/>
      <c r="AP117" s="166"/>
      <c r="AQ117" s="166"/>
      <c r="AR117" s="166"/>
      <c r="AS117" s="166">
        <f t="shared" si="18"/>
        <v>100100</v>
      </c>
      <c r="AT117" s="166">
        <f t="shared" si="19"/>
        <v>1100</v>
      </c>
      <c r="AU117" s="166">
        <f t="shared" si="20"/>
        <v>100</v>
      </c>
      <c r="AV117" s="166" t="s">
        <v>231</v>
      </c>
      <c r="AW117" s="163"/>
      <c r="AX117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100100, 'Б-100100-13',date'2014-02-05',3, 11, 11, 'RUR', 1, 18, date'2015-02-06', date'2015-02-07', 1001001, 1, to_date('2015-02-01 00:00:00','YYYY-MM-DD HH24:MI:SS'), 1000, 180, 0, 184, 0, 'c1', 5,null,100100,1100,100);insert into xxxx_oebs_cash_payment_test (ID, INVOICE_ID, OEBS_PAYMENT, DOC_DATE, COMISS_DATE) values (s_xxxx_oebs_cash_payment_test.NEXTVAL, 100100, 2050, to_date('2015-02-01 00:00:00','YYYY-MM-DD HH24:MI:SS'), date'2015-01-31' );insert into xxxx_client_discount_m  (ID,CLIENT_ID,CLIENT_AVG_DISCOUNT,DT) values (s_xxxx_client_discount_m.NEXTVAL,184, 2, date'2015-02-01');</v>
      </c>
      <c r="AY117" s="163"/>
    </row>
    <row r="118" spans="1:51" x14ac:dyDescent="0.25">
      <c r="A118" s="263">
        <v>13</v>
      </c>
      <c r="B118" s="72">
        <v>0</v>
      </c>
      <c r="C118" s="165" t="str">
        <f t="shared" si="22"/>
        <v>100013</v>
      </c>
      <c r="D118" s="165" t="str">
        <f t="shared" si="23"/>
        <v>100013/13</v>
      </c>
      <c r="E118" s="167" t="s">
        <v>189</v>
      </c>
      <c r="F118" s="167" t="s">
        <v>37</v>
      </c>
      <c r="G118" s="165">
        <v>52</v>
      </c>
      <c r="H118" s="178">
        <v>100101</v>
      </c>
      <c r="I118" s="170" t="str">
        <f t="shared" si="16"/>
        <v>Б-100101-13</v>
      </c>
      <c r="J118" s="185">
        <v>3</v>
      </c>
      <c r="K118" s="165">
        <v>11</v>
      </c>
      <c r="L118" s="165" t="s">
        <v>38</v>
      </c>
      <c r="M118" s="169">
        <v>1</v>
      </c>
      <c r="N118" s="165">
        <v>18</v>
      </c>
      <c r="O118" s="167" t="s">
        <v>299</v>
      </c>
      <c r="P118" s="167" t="s">
        <v>301</v>
      </c>
      <c r="Q118" s="167" t="s">
        <v>302</v>
      </c>
      <c r="R118" s="166" t="str">
        <f t="shared" si="25"/>
        <v>1001011</v>
      </c>
      <c r="S118" s="170">
        <v>1</v>
      </c>
      <c r="T118" s="167" t="s">
        <v>307</v>
      </c>
      <c r="U118" s="165">
        <v>900</v>
      </c>
      <c r="V118" s="165">
        <f t="shared" si="17"/>
        <v>162</v>
      </c>
      <c r="W118" s="165">
        <v>0</v>
      </c>
      <c r="X118" s="24">
        <v>185</v>
      </c>
      <c r="Y118" s="168" t="s">
        <v>42</v>
      </c>
      <c r="Z118" s="225" t="str">
        <f>"1: "&amp;(SUM(U118:U120)-SUM(V118:V120))&amp;" / "&amp;(SUM(U118:U120)-SUM(V118:V120))*0.08&amp;" / "&amp;(SUM(U118:U120)-SUM(V118:V120))*0.02</f>
        <v>1: 1968 / 157.44 / 39.36</v>
      </c>
      <c r="AA118" s="235" t="s">
        <v>232</v>
      </c>
      <c r="AB118" s="225" t="str">
        <f>"10: "&amp;SUM(AC118:AC120)&amp;" / "&amp;ROUND(SUM(AC118:AC120)/1.18,2)&amp;" / "&amp;ROUND(SUM(AC118:AC120)/1.18*0.08,2)&amp;" / "&amp;ROUND(SUM(AC118:AC120)/1.18*0.02,2)</f>
        <v>10: 2767.5 / 2345.34 / 187.63 / 46.91</v>
      </c>
      <c r="AC118" s="178">
        <f t="shared" si="28"/>
        <v>1845</v>
      </c>
      <c r="AD118" s="170"/>
      <c r="AE118" s="170"/>
      <c r="AF118" s="167" t="s">
        <v>149</v>
      </c>
      <c r="AG118" s="254" t="s">
        <v>237</v>
      </c>
      <c r="AH118" s="255">
        <v>2</v>
      </c>
      <c r="AI118" s="167" t="s">
        <v>319</v>
      </c>
      <c r="AJ118" s="167"/>
      <c r="AK118" s="167"/>
      <c r="AL118" s="166">
        <v>0</v>
      </c>
      <c r="AM118" s="170" t="s">
        <v>43</v>
      </c>
      <c r="AN118" s="165" t="s">
        <v>44</v>
      </c>
      <c r="AO118" s="165"/>
      <c r="AP118" s="166"/>
      <c r="AQ118" s="166"/>
      <c r="AR118" s="166"/>
      <c r="AS118" s="166">
        <f t="shared" si="18"/>
        <v>100101</v>
      </c>
      <c r="AT118" s="166">
        <f t="shared" si="19"/>
        <v>1101</v>
      </c>
      <c r="AU118" s="166">
        <f t="shared" si="20"/>
        <v>101</v>
      </c>
      <c r="AV118" s="166" t="s">
        <v>233</v>
      </c>
      <c r="AW118" s="163"/>
      <c r="AX118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100101, 'Б-100101-13',date'2014-02-05',3, 11, 11, 'RUR', 1, 18, date'2015-02-06', date'2015-02-07', 1001011, 1, to_date('2015-02-02 00:00:00','YYYY-MM-DD HH24:MI:SS'), 900, 162, 0, 185, 0, 'c1', 5,null,100101,1101,101);insert into xxxx_oebs_cash_payment_test (ID, INVOICE_ID, OEBS_PAYMENT, DOC_DATE, COMISS_DATE) values (s_xxxx_oebs_cash_payment_test.NEXTVAL, 100101, 1845, to_date('2015-02-02 00:00:00','YYYY-MM-DD HH24:MI:SS'), date'2015-01-31' );insert into xxxx_client_discount_m  (ID,CLIENT_ID,CLIENT_AVG_DISCOUNT,DT) values (s_xxxx_client_discount_m.NEXTVAL,185, 2, date'2015-02-01');</v>
      </c>
      <c r="AY118" s="163"/>
    </row>
    <row r="119" spans="1:51" x14ac:dyDescent="0.25">
      <c r="A119" s="263">
        <v>13</v>
      </c>
      <c r="B119" s="72">
        <v>0</v>
      </c>
      <c r="C119" s="165" t="str">
        <f t="shared" si="22"/>
        <v>100013</v>
      </c>
      <c r="D119" s="165" t="str">
        <f t="shared" si="23"/>
        <v>100013/13</v>
      </c>
      <c r="E119" s="167" t="s">
        <v>189</v>
      </c>
      <c r="F119" s="167" t="s">
        <v>37</v>
      </c>
      <c r="G119" s="165">
        <v>52</v>
      </c>
      <c r="H119" s="178">
        <v>100102</v>
      </c>
      <c r="I119" s="170" t="str">
        <f t="shared" si="16"/>
        <v>Б-100102-13</v>
      </c>
      <c r="J119" s="185">
        <v>3</v>
      </c>
      <c r="K119" s="165">
        <v>11</v>
      </c>
      <c r="L119" s="165" t="s">
        <v>38</v>
      </c>
      <c r="M119" s="169">
        <v>1</v>
      </c>
      <c r="N119" s="165">
        <v>18</v>
      </c>
      <c r="O119" s="167" t="s">
        <v>299</v>
      </c>
      <c r="P119" s="167" t="s">
        <v>301</v>
      </c>
      <c r="Q119" s="167" t="s">
        <v>302</v>
      </c>
      <c r="R119" s="166" t="str">
        <f t="shared" si="25"/>
        <v>1001021</v>
      </c>
      <c r="S119" s="170">
        <v>1</v>
      </c>
      <c r="T119" s="167" t="s">
        <v>307</v>
      </c>
      <c r="U119" s="165">
        <v>800</v>
      </c>
      <c r="V119" s="165">
        <f t="shared" si="17"/>
        <v>144</v>
      </c>
      <c r="W119" s="165">
        <v>0</v>
      </c>
      <c r="X119" s="24">
        <v>186</v>
      </c>
      <c r="Y119" s="168" t="s">
        <v>42</v>
      </c>
      <c r="Z119" s="224"/>
      <c r="AA119" s="224"/>
      <c r="AB119" s="224"/>
      <c r="AC119" s="227">
        <f>(U119-V119)*0.75</f>
        <v>492</v>
      </c>
      <c r="AD119" s="170"/>
      <c r="AE119" s="170"/>
      <c r="AF119" s="167" t="s">
        <v>149</v>
      </c>
      <c r="AG119" s="254" t="s">
        <v>237</v>
      </c>
      <c r="AH119" s="255">
        <v>2</v>
      </c>
      <c r="AI119" s="167" t="s">
        <v>319</v>
      </c>
      <c r="AJ119" s="167"/>
      <c r="AK119" s="167"/>
      <c r="AL119" s="166">
        <v>0</v>
      </c>
      <c r="AM119" s="170" t="s">
        <v>43</v>
      </c>
      <c r="AN119" s="165" t="s">
        <v>44</v>
      </c>
      <c r="AO119" s="165"/>
      <c r="AP119" s="166"/>
      <c r="AQ119" s="166"/>
      <c r="AR119" s="166"/>
      <c r="AS119" s="166">
        <f t="shared" si="18"/>
        <v>100102</v>
      </c>
      <c r="AT119" s="166">
        <f t="shared" si="19"/>
        <v>1102</v>
      </c>
      <c r="AU119" s="166">
        <f t="shared" si="20"/>
        <v>102</v>
      </c>
      <c r="AV119" s="250" t="s">
        <v>238</v>
      </c>
      <c r="AW119" s="163"/>
      <c r="AX119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100102, 'Б-100102-13',date'2014-02-05',3, 11, 11, 'RUR', 1, 18, date'2015-02-06', date'2015-02-07', 1001021, 1, to_date('2015-02-02 00:00:00','YYYY-MM-DD HH24:MI:SS'), 800, 144, 0, 186, 0, 'c1', 5,null,100102,1102,102);insert into xxxx_oebs_cash_payment_test (ID, INVOICE_ID, OEBS_PAYMENT, DOC_DATE, COMISS_DATE) values (s_xxxx_oebs_cash_payment_test.NEXTVAL, 100102, 492, to_date('2015-02-02 00:00:00','YYYY-MM-DD HH24:MI:SS'), date'2015-01-31' );insert into xxxx_client_discount_m  (ID,CLIENT_ID,CLIENT_AVG_DISCOUNT,DT) values (s_xxxx_client_discount_m.NEXTVAL,186, 2, date'2015-02-01');</v>
      </c>
      <c r="AY119" s="163"/>
    </row>
    <row r="120" spans="1:51" x14ac:dyDescent="0.25">
      <c r="A120" s="263">
        <v>13</v>
      </c>
      <c r="B120" s="72">
        <v>0</v>
      </c>
      <c r="C120" s="165" t="str">
        <f t="shared" si="22"/>
        <v>100013</v>
      </c>
      <c r="D120" s="165" t="str">
        <f t="shared" si="23"/>
        <v>100013/13</v>
      </c>
      <c r="E120" s="167" t="s">
        <v>189</v>
      </c>
      <c r="F120" s="167" t="s">
        <v>37</v>
      </c>
      <c r="G120" s="165">
        <v>52</v>
      </c>
      <c r="H120" s="178">
        <v>100103</v>
      </c>
      <c r="I120" s="170" t="str">
        <f t="shared" si="16"/>
        <v>Б-100103-13</v>
      </c>
      <c r="J120" s="185">
        <v>3</v>
      </c>
      <c r="K120" s="165">
        <v>11</v>
      </c>
      <c r="L120" s="165" t="s">
        <v>38</v>
      </c>
      <c r="M120" s="169">
        <v>1</v>
      </c>
      <c r="N120" s="165">
        <v>18</v>
      </c>
      <c r="O120" s="167" t="s">
        <v>299</v>
      </c>
      <c r="P120" s="167" t="s">
        <v>301</v>
      </c>
      <c r="Q120" s="167" t="s">
        <v>302</v>
      </c>
      <c r="R120" s="166" t="str">
        <f t="shared" si="25"/>
        <v>1001031</v>
      </c>
      <c r="S120" s="170">
        <v>1</v>
      </c>
      <c r="T120" s="167" t="s">
        <v>307</v>
      </c>
      <c r="U120" s="165">
        <v>700</v>
      </c>
      <c r="V120" s="165">
        <f t="shared" si="17"/>
        <v>126</v>
      </c>
      <c r="W120" s="165">
        <v>0</v>
      </c>
      <c r="X120" s="24">
        <v>187</v>
      </c>
      <c r="Y120" s="168" t="s">
        <v>42</v>
      </c>
      <c r="Z120" s="224"/>
      <c r="AA120" s="224"/>
      <c r="AB120" s="224"/>
      <c r="AC120" s="227">
        <f>(U120-V120)*0.75</f>
        <v>430.5</v>
      </c>
      <c r="AD120" s="170"/>
      <c r="AE120" s="170"/>
      <c r="AF120" s="167" t="s">
        <v>149</v>
      </c>
      <c r="AG120" s="254" t="s">
        <v>237</v>
      </c>
      <c r="AH120" s="255">
        <v>2</v>
      </c>
      <c r="AI120" s="167" t="s">
        <v>319</v>
      </c>
      <c r="AJ120" s="167"/>
      <c r="AK120" s="167"/>
      <c r="AL120" s="166">
        <v>0</v>
      </c>
      <c r="AM120" s="170" t="s">
        <v>43</v>
      </c>
      <c r="AN120" s="165" t="s">
        <v>44</v>
      </c>
      <c r="AO120" s="165"/>
      <c r="AP120" s="166"/>
      <c r="AQ120" s="166"/>
      <c r="AR120" s="166"/>
      <c r="AS120" s="166">
        <f t="shared" si="18"/>
        <v>100103</v>
      </c>
      <c r="AT120" s="166">
        <f t="shared" si="19"/>
        <v>1103</v>
      </c>
      <c r="AU120" s="166">
        <f t="shared" si="20"/>
        <v>103</v>
      </c>
      <c r="AV120" s="250"/>
      <c r="AW120" s="163"/>
      <c r="AX12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100103, 'Б-100103-13',date'2014-02-05',3, 11, 11, 'RUR', 1, 18, date'2015-02-06', date'2015-02-07', 1001031, 1, to_date('2015-02-02 00:00:00','YYYY-MM-DD HH24:MI:SS'), 700, 126, 0, 187, 0, 'c1', 5,null,100103,1103,103);insert into xxxx_oebs_cash_payment_test (ID, INVOICE_ID, OEBS_PAYMENT, DOC_DATE, COMISS_DATE) values (s_xxxx_oebs_cash_payment_test.NEXTVAL, 100103, 430.5, to_date('2015-02-02 00:00:00','YYYY-MM-DD HH24:MI:SS'), date'2015-01-31' );insert into xxxx_client_discount_m  (ID,CLIENT_ID,CLIENT_AVG_DISCOUNT,DT) values (s_xxxx_client_discount_m.NEXTVAL,187, 2, date'2015-02-01');</v>
      </c>
      <c r="AY120" s="163"/>
    </row>
    <row r="121" spans="1:51" x14ac:dyDescent="0.25">
      <c r="A121" s="263">
        <v>13</v>
      </c>
      <c r="B121" s="72">
        <v>0</v>
      </c>
      <c r="C121" s="165" t="str">
        <f t="shared" si="22"/>
        <v>100013</v>
      </c>
      <c r="D121" s="165" t="str">
        <f t="shared" si="23"/>
        <v>100013/13</v>
      </c>
      <c r="E121" s="167" t="s">
        <v>189</v>
      </c>
      <c r="F121" s="167" t="s">
        <v>37</v>
      </c>
      <c r="G121" s="165">
        <v>52</v>
      </c>
      <c r="H121" s="178">
        <v>100104</v>
      </c>
      <c r="I121" s="170" t="str">
        <f t="shared" si="16"/>
        <v>Б-100104-13</v>
      </c>
      <c r="J121" s="185">
        <v>3</v>
      </c>
      <c r="K121" s="165">
        <v>11</v>
      </c>
      <c r="L121" s="165" t="s">
        <v>38</v>
      </c>
      <c r="M121" s="169">
        <v>1</v>
      </c>
      <c r="N121" s="165">
        <v>18</v>
      </c>
      <c r="O121" s="167" t="s">
        <v>299</v>
      </c>
      <c r="P121" s="167" t="s">
        <v>301</v>
      </c>
      <c r="Q121" s="167" t="s">
        <v>302</v>
      </c>
      <c r="R121" s="166" t="str">
        <f t="shared" si="25"/>
        <v>1001041</v>
      </c>
      <c r="S121" s="170">
        <v>1</v>
      </c>
      <c r="T121" s="167" t="s">
        <v>310</v>
      </c>
      <c r="U121" s="165">
        <v>700</v>
      </c>
      <c r="V121" s="165">
        <f t="shared" si="17"/>
        <v>126</v>
      </c>
      <c r="W121" s="165">
        <v>0</v>
      </c>
      <c r="X121" s="24">
        <v>188</v>
      </c>
      <c r="Y121" s="168" t="s">
        <v>42</v>
      </c>
      <c r="Z121" s="224" t="str">
        <f>"1: "&amp;(U121-V121)&amp;" / "&amp;(U121-V121)*0.08&amp;" / "&amp;(U121-V121)*0.02</f>
        <v>1: 574 / 45.92 / 11.48</v>
      </c>
      <c r="AA121" s="238" t="s">
        <v>220</v>
      </c>
      <c r="AB121" s="224" t="str">
        <f t="shared" ref="AB121:AB127" si="29">"10: "&amp;SUM(AC121:AE121)&amp;" / "&amp;ROUND(SUM(AC121:AE121)/1.18,2)&amp;" / "&amp;ROUND(SUM(AC121:AE121)/1.18*0.08,2)&amp;" / "&amp;ROUND(SUM(AC121:AE121)/1.18*0.02,2)</f>
        <v>10: 430.5 / 364.83 / 29.19 / 7.3</v>
      </c>
      <c r="AC121" s="227">
        <f>(U121-V121)*0.75</f>
        <v>430.5</v>
      </c>
      <c r="AD121" s="170"/>
      <c r="AE121" s="170"/>
      <c r="AF121" s="167" t="s">
        <v>149</v>
      </c>
      <c r="AG121" s="254" t="s">
        <v>237</v>
      </c>
      <c r="AH121" s="255">
        <v>2</v>
      </c>
      <c r="AI121" s="167" t="s">
        <v>319</v>
      </c>
      <c r="AJ121" s="167"/>
      <c r="AK121" s="167"/>
      <c r="AL121" s="166">
        <v>0</v>
      </c>
      <c r="AM121" s="170" t="s">
        <v>43</v>
      </c>
      <c r="AN121" s="165" t="s">
        <v>44</v>
      </c>
      <c r="AO121" s="165"/>
      <c r="AP121" s="166"/>
      <c r="AQ121" s="166"/>
      <c r="AR121" s="166"/>
      <c r="AS121" s="166">
        <f t="shared" si="18"/>
        <v>100104</v>
      </c>
      <c r="AT121" s="166">
        <f t="shared" si="19"/>
        <v>1104</v>
      </c>
      <c r="AU121" s="166">
        <f t="shared" si="20"/>
        <v>104</v>
      </c>
      <c r="AV121" s="250"/>
      <c r="AW121" s="163"/>
      <c r="AX12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100104, 'Б-100104-13',date'2014-02-05',3, 11, 11, 'RUR', 1, 18, date'2015-02-06', date'2015-02-07', 1001041, 1, to_date('2015-01-31 23:59:59','YYYY-MM-DD HH24:MI:SS'), 700, 126, 0, 188, 0, 'c1', 5,null,100104,1104,104);insert into xxxx_oebs_cash_payment_test (ID, INVOICE_ID, OEBS_PAYMENT, DOC_DATE, COMISS_DATE) values (s_xxxx_oebs_cash_payment_test.NEXTVAL, 100104, 430.5, to_date('2015-01-31 23:59:59','YYYY-MM-DD HH24:MI:SS'), date'2015-01-31' );insert into xxxx_client_discount_m  (ID,CLIENT_ID,CLIENT_AVG_DISCOUNT,DT) values (s_xxxx_client_discount_m.NEXTVAL,188, 2, date'2015-02-01');</v>
      </c>
      <c r="AY121" s="163"/>
    </row>
    <row r="122" spans="1:51" x14ac:dyDescent="0.25">
      <c r="A122" s="263">
        <v>13</v>
      </c>
      <c r="B122" s="72">
        <v>0</v>
      </c>
      <c r="C122" s="165" t="str">
        <f t="shared" si="22"/>
        <v>100013</v>
      </c>
      <c r="D122" s="165" t="str">
        <f t="shared" si="23"/>
        <v>100013/13</v>
      </c>
      <c r="E122" s="167" t="s">
        <v>189</v>
      </c>
      <c r="F122" s="167" t="s">
        <v>37</v>
      </c>
      <c r="G122" s="165">
        <v>52</v>
      </c>
      <c r="H122" s="178">
        <v>100105</v>
      </c>
      <c r="I122" s="170" t="str">
        <f t="shared" si="16"/>
        <v>Б-100105-13</v>
      </c>
      <c r="J122" s="185">
        <v>3</v>
      </c>
      <c r="K122" s="165">
        <v>11</v>
      </c>
      <c r="L122" s="165" t="s">
        <v>38</v>
      </c>
      <c r="M122" s="169">
        <v>1</v>
      </c>
      <c r="N122" s="165">
        <v>18</v>
      </c>
      <c r="O122" s="167" t="s">
        <v>299</v>
      </c>
      <c r="P122" s="167" t="s">
        <v>301</v>
      </c>
      <c r="Q122" s="167" t="s">
        <v>302</v>
      </c>
      <c r="R122" s="166" t="str">
        <f t="shared" si="25"/>
        <v>1001051</v>
      </c>
      <c r="S122" s="170">
        <v>1</v>
      </c>
      <c r="T122" s="191" t="s">
        <v>144</v>
      </c>
      <c r="U122" s="165">
        <v>1100</v>
      </c>
      <c r="V122" s="165">
        <f t="shared" si="17"/>
        <v>198</v>
      </c>
      <c r="W122" s="165">
        <v>0</v>
      </c>
      <c r="X122" s="24">
        <v>189</v>
      </c>
      <c r="Y122" s="168" t="s">
        <v>42</v>
      </c>
      <c r="Z122" s="224" t="str">
        <f>"1: "&amp;(U122-V122)&amp;" / "&amp;(U122-V122)*0.06&amp;" / "&amp;(U122-V122)*0.02</f>
        <v>1: 902 / 54.12 / 18.04</v>
      </c>
      <c r="AA122" s="238" t="s">
        <v>235</v>
      </c>
      <c r="AB122" s="224" t="str">
        <f t="shared" si="29"/>
        <v>10: 676.5 / 573.31 / 45.86 / 11.47</v>
      </c>
      <c r="AC122" s="227">
        <f>(U122-V122)*0.75</f>
        <v>676.5</v>
      </c>
      <c r="AD122" s="170"/>
      <c r="AE122" s="170"/>
      <c r="AF122" s="191" t="s">
        <v>150</v>
      </c>
      <c r="AG122" s="254" t="s">
        <v>237</v>
      </c>
      <c r="AH122" s="255">
        <v>2</v>
      </c>
      <c r="AI122" s="191" t="s">
        <v>320</v>
      </c>
      <c r="AJ122" s="167"/>
      <c r="AK122" s="167"/>
      <c r="AL122" s="166">
        <v>0</v>
      </c>
      <c r="AM122" s="170" t="s">
        <v>43</v>
      </c>
      <c r="AN122" s="165" t="s">
        <v>44</v>
      </c>
      <c r="AO122" s="165"/>
      <c r="AP122" s="166"/>
      <c r="AQ122" s="166"/>
      <c r="AR122" s="166"/>
      <c r="AS122" s="166">
        <f t="shared" si="18"/>
        <v>100105</v>
      </c>
      <c r="AT122" s="166">
        <f t="shared" si="19"/>
        <v>1105</v>
      </c>
      <c r="AU122" s="166">
        <f t="shared" si="20"/>
        <v>105</v>
      </c>
      <c r="AV122" s="250"/>
      <c r="AW122" s="163"/>
      <c r="AX12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100105, 'Б-100105-13',date'2014-02-05',3, 11, 11, 'RUR', 1, 18, date'2015-02-06', date'2015-02-07', 1001051, 1, to_date('2015-01-01 00:00:00','YYYY-MM-DD HH24:MI:SS'), 1100, 198, 0, 189, 0, 'c1', 5,null,100105,1105,105);insert into xxxx_oebs_cash_payment_test (ID, INVOICE_ID, OEBS_PAYMENT, DOC_DATE, COMISS_DATE) values (s_xxxx_oebs_cash_payment_test.NEXTVAL, 100105, 676.5, to_date('2015-01-01 00:00:00','YYYY-MM-DD HH24:MI:SS'), date'2015-01-30' );insert into xxxx_client_discount_m  (ID,CLIENT_ID,CLIENT_AVG_DISCOUNT,DT) values (s_xxxx_client_discount_m.NEXTVAL,189, 2, date'2015-01-01');</v>
      </c>
      <c r="AY122" s="163"/>
    </row>
    <row r="123" spans="1:51" x14ac:dyDescent="0.25">
      <c r="A123" s="263">
        <v>13</v>
      </c>
      <c r="B123" s="72">
        <v>0</v>
      </c>
      <c r="C123" s="165" t="str">
        <f t="shared" si="22"/>
        <v>100013</v>
      </c>
      <c r="D123" s="165" t="str">
        <f t="shared" si="23"/>
        <v>100013/13</v>
      </c>
      <c r="E123" s="167" t="s">
        <v>189</v>
      </c>
      <c r="F123" s="167" t="s">
        <v>37</v>
      </c>
      <c r="G123" s="165">
        <v>52</v>
      </c>
      <c r="H123" s="178">
        <v>100106</v>
      </c>
      <c r="I123" s="170" t="str">
        <f t="shared" si="16"/>
        <v>Б-100106-13</v>
      </c>
      <c r="J123" s="185">
        <v>3</v>
      </c>
      <c r="K123" s="165">
        <v>11</v>
      </c>
      <c r="L123" s="165" t="s">
        <v>38</v>
      </c>
      <c r="M123" s="169">
        <v>1</v>
      </c>
      <c r="N123" s="165">
        <v>18</v>
      </c>
      <c r="O123" s="167" t="s">
        <v>299</v>
      </c>
      <c r="P123" s="167" t="s">
        <v>301</v>
      </c>
      <c r="Q123" s="167" t="s">
        <v>302</v>
      </c>
      <c r="R123" s="166" t="str">
        <f t="shared" si="25"/>
        <v>1001061</v>
      </c>
      <c r="S123" s="170">
        <v>1</v>
      </c>
      <c r="T123" s="191" t="s">
        <v>316</v>
      </c>
      <c r="U123" s="165">
        <v>1000</v>
      </c>
      <c r="V123" s="165">
        <f t="shared" si="17"/>
        <v>180</v>
      </c>
      <c r="W123" s="165">
        <v>0</v>
      </c>
      <c r="X123" s="24">
        <v>190</v>
      </c>
      <c r="Y123" s="168" t="s">
        <v>42</v>
      </c>
      <c r="Z123" s="224" t="str">
        <f t="shared" ref="Z123:Z128" si="30">"1: "&amp;(U123-V123)&amp;" / "&amp;(U123-V123)*0.08&amp;" / "&amp;(U123-V123)*0.02</f>
        <v>1: 820 / 65.6 / 16.4</v>
      </c>
      <c r="AA123" s="238" t="s">
        <v>225</v>
      </c>
      <c r="AB123" s="224" t="str">
        <f t="shared" si="29"/>
        <v>10: 615 / 521.19 / 41.69 / 10.42</v>
      </c>
      <c r="AC123" s="227">
        <f>(U123-V123)*0.75</f>
        <v>615</v>
      </c>
      <c r="AD123" s="170"/>
      <c r="AE123" s="170"/>
      <c r="AF123" s="237" t="s">
        <v>149</v>
      </c>
      <c r="AG123" s="254" t="s">
        <v>237</v>
      </c>
      <c r="AH123" s="255">
        <v>2</v>
      </c>
      <c r="AI123" s="237" t="s">
        <v>320</v>
      </c>
      <c r="AJ123" s="167"/>
      <c r="AK123" s="167"/>
      <c r="AL123" s="166">
        <v>0</v>
      </c>
      <c r="AM123" s="170" t="s">
        <v>43</v>
      </c>
      <c r="AN123" s="165" t="s">
        <v>44</v>
      </c>
      <c r="AO123" s="165"/>
      <c r="AP123" s="166"/>
      <c r="AQ123" s="166"/>
      <c r="AR123" s="166"/>
      <c r="AS123" s="166">
        <f t="shared" si="18"/>
        <v>100106</v>
      </c>
      <c r="AT123" s="166">
        <f t="shared" si="19"/>
        <v>1106</v>
      </c>
      <c r="AU123" s="166">
        <f t="shared" si="20"/>
        <v>106</v>
      </c>
      <c r="AV123" s="250"/>
      <c r="AW123" s="163"/>
      <c r="AX123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100106, 'Б-100106-13',date'2014-02-05',3, 11, 11, 'RUR', 1, 18, date'2015-02-06', date'2015-02-07', 1001061, 1, to_date('2015-01-02 00:00:00','YYYY-MM-DD HH24:MI:SS'), 1000, 180, 0, 190, 0, 'c1', 5,null,100106,1106,106);insert into xxxx_oebs_cash_payment_test (ID, INVOICE_ID, OEBS_PAYMENT, DOC_DATE, COMISS_DATE) values (s_xxxx_oebs_cash_payment_test.NEXTVAL, 100106, 615, to_date('2015-01-02 00:00:00','YYYY-MM-DD HH24:MI:SS'), date'2015-01-31' );insert into xxxx_client_discount_m  (ID,CLIENT_ID,CLIENT_AVG_DISCOUNT,DT) values (s_xxxx_client_discount_m.NEXTVAL,190, 2, date'2015-01-01');</v>
      </c>
      <c r="AY123" s="163"/>
    </row>
    <row r="124" spans="1:51" x14ac:dyDescent="0.25">
      <c r="A124" s="263">
        <v>13</v>
      </c>
      <c r="B124" s="72">
        <v>0</v>
      </c>
      <c r="C124" s="165" t="str">
        <f t="shared" si="22"/>
        <v>100013</v>
      </c>
      <c r="D124" s="165" t="str">
        <f t="shared" si="23"/>
        <v>100013/13</v>
      </c>
      <c r="E124" s="167" t="s">
        <v>189</v>
      </c>
      <c r="F124" s="167" t="s">
        <v>37</v>
      </c>
      <c r="G124" s="165">
        <v>52</v>
      </c>
      <c r="H124" s="178">
        <v>100107</v>
      </c>
      <c r="I124" s="170" t="str">
        <f t="shared" si="16"/>
        <v>Б-100107-13</v>
      </c>
      <c r="J124" s="185">
        <v>3</v>
      </c>
      <c r="K124" s="165">
        <v>11</v>
      </c>
      <c r="L124" s="165" t="s">
        <v>38</v>
      </c>
      <c r="M124" s="169">
        <v>1</v>
      </c>
      <c r="N124" s="165">
        <v>18</v>
      </c>
      <c r="O124" s="167" t="s">
        <v>299</v>
      </c>
      <c r="P124" s="167" t="s">
        <v>301</v>
      </c>
      <c r="Q124" s="167" t="s">
        <v>302</v>
      </c>
      <c r="R124" s="166" t="str">
        <f t="shared" si="25"/>
        <v>1001071</v>
      </c>
      <c r="S124" s="170">
        <v>1</v>
      </c>
      <c r="T124" s="191" t="s">
        <v>311</v>
      </c>
      <c r="U124" s="165">
        <v>800</v>
      </c>
      <c r="V124" s="165">
        <f t="shared" si="17"/>
        <v>144</v>
      </c>
      <c r="W124" s="165">
        <v>0</v>
      </c>
      <c r="X124" s="24">
        <v>191</v>
      </c>
      <c r="Y124" s="168" t="s">
        <v>42</v>
      </c>
      <c r="Z124" s="224" t="str">
        <f t="shared" si="30"/>
        <v>1: 656 / 52.48 / 13.12</v>
      </c>
      <c r="AA124" s="238" t="s">
        <v>219</v>
      </c>
      <c r="AB124" s="224" t="str">
        <f t="shared" si="29"/>
        <v>10: 1968 / 1667.8 / 133.42 / 33.36</v>
      </c>
      <c r="AC124" s="178">
        <f>(U124-V124)*3</f>
        <v>1968</v>
      </c>
      <c r="AD124" s="170"/>
      <c r="AE124" s="170"/>
      <c r="AF124" s="191" t="s">
        <v>150</v>
      </c>
      <c r="AG124" s="254" t="s">
        <v>237</v>
      </c>
      <c r="AH124" s="255">
        <v>2</v>
      </c>
      <c r="AI124" s="191" t="s">
        <v>320</v>
      </c>
      <c r="AJ124" s="167"/>
      <c r="AK124" s="167"/>
      <c r="AL124" s="166">
        <v>0</v>
      </c>
      <c r="AM124" s="170" t="s">
        <v>43</v>
      </c>
      <c r="AN124" s="165" t="s">
        <v>44</v>
      </c>
      <c r="AO124" s="165"/>
      <c r="AP124" s="166"/>
      <c r="AQ124" s="166"/>
      <c r="AR124" s="166"/>
      <c r="AS124" s="166">
        <f t="shared" si="18"/>
        <v>100107</v>
      </c>
      <c r="AT124" s="166">
        <f t="shared" si="19"/>
        <v>1107</v>
      </c>
      <c r="AU124" s="166">
        <f t="shared" si="20"/>
        <v>107</v>
      </c>
      <c r="AV124" s="250"/>
      <c r="AW124" s="163"/>
      <c r="AX124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100107, 'Б-100107-13',date'2014-02-05',3, 11, 11, 'RUR', 1, 18, date'2015-02-06', date'2015-02-07', 1001071, 1, to_date('2015-01-30 23:59:59','YYYY-MM-DD HH24:MI:SS'), 800, 144, 0, 191, 0, 'c1', 5,null,100107,1107,107);insert into xxxx_oebs_cash_payment_test (ID, INVOICE_ID, OEBS_PAYMENT, DOC_DATE, COMISS_DATE) values (s_xxxx_oebs_cash_payment_test.NEXTVAL, 100107, 1968, to_date('2015-01-30 23:59:59','YYYY-MM-DD HH24:MI:SS'), date'2015-01-30' );insert into xxxx_client_discount_m  (ID,CLIENT_ID,CLIENT_AVG_DISCOUNT,DT) values (s_xxxx_client_discount_m.NEXTVAL,191, 2, date'2015-01-01');</v>
      </c>
      <c r="AY124" s="163"/>
    </row>
    <row r="125" spans="1:51" x14ac:dyDescent="0.25">
      <c r="A125" s="263">
        <v>13</v>
      </c>
      <c r="B125" s="72">
        <v>0</v>
      </c>
      <c r="C125" s="165" t="str">
        <f t="shared" si="22"/>
        <v>100013</v>
      </c>
      <c r="D125" s="165" t="str">
        <f t="shared" si="23"/>
        <v>100013/13</v>
      </c>
      <c r="E125" s="167" t="s">
        <v>189</v>
      </c>
      <c r="F125" s="167" t="s">
        <v>37</v>
      </c>
      <c r="G125" s="165">
        <v>52</v>
      </c>
      <c r="H125" s="178">
        <v>100108</v>
      </c>
      <c r="I125" s="170" t="str">
        <f t="shared" si="16"/>
        <v>Б-100108-13</v>
      </c>
      <c r="J125" s="185">
        <v>3</v>
      </c>
      <c r="K125" s="165">
        <v>11</v>
      </c>
      <c r="L125" s="165" t="s">
        <v>38</v>
      </c>
      <c r="M125" s="169">
        <v>1</v>
      </c>
      <c r="N125" s="165">
        <v>18</v>
      </c>
      <c r="O125" s="167" t="s">
        <v>299</v>
      </c>
      <c r="P125" s="167" t="s">
        <v>301</v>
      </c>
      <c r="Q125" s="167" t="s">
        <v>302</v>
      </c>
      <c r="R125" s="166" t="str">
        <f t="shared" si="25"/>
        <v>1001081</v>
      </c>
      <c r="S125" s="170">
        <v>1</v>
      </c>
      <c r="T125" s="237" t="s">
        <v>144</v>
      </c>
      <c r="U125" s="165">
        <v>1200</v>
      </c>
      <c r="V125" s="165">
        <f t="shared" si="17"/>
        <v>216</v>
      </c>
      <c r="W125" s="165">
        <v>0</v>
      </c>
      <c r="X125" s="24">
        <v>192</v>
      </c>
      <c r="Y125" s="168" t="s">
        <v>42</v>
      </c>
      <c r="Z125" s="224" t="str">
        <f t="shared" si="30"/>
        <v>1: 984 / 78.72 / 19.68</v>
      </c>
      <c r="AA125" s="238" t="s">
        <v>236</v>
      </c>
      <c r="AB125" s="224" t="str">
        <f t="shared" si="29"/>
        <v>10: 2952 / 2501.69 / 200.14 / 50.03</v>
      </c>
      <c r="AC125" s="178">
        <f>(U125-V125)*3</f>
        <v>2952</v>
      </c>
      <c r="AD125" s="170"/>
      <c r="AE125" s="170"/>
      <c r="AF125" s="237" t="s">
        <v>149</v>
      </c>
      <c r="AG125" s="254" t="s">
        <v>237</v>
      </c>
      <c r="AH125" s="255">
        <v>2</v>
      </c>
      <c r="AI125" s="237" t="s">
        <v>320</v>
      </c>
      <c r="AJ125" s="167"/>
      <c r="AK125" s="167"/>
      <c r="AL125" s="166">
        <v>0</v>
      </c>
      <c r="AM125" s="170" t="s">
        <v>43</v>
      </c>
      <c r="AN125" s="165" t="s">
        <v>44</v>
      </c>
      <c r="AO125" s="165"/>
      <c r="AP125" s="166"/>
      <c r="AQ125" s="166"/>
      <c r="AR125" s="166"/>
      <c r="AS125" s="166">
        <f t="shared" si="18"/>
        <v>100108</v>
      </c>
      <c r="AT125" s="166">
        <f t="shared" si="19"/>
        <v>1108</v>
      </c>
      <c r="AU125" s="166">
        <f t="shared" si="20"/>
        <v>108</v>
      </c>
      <c r="AV125" s="250"/>
      <c r="AW125" s="163"/>
      <c r="AX125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100108, 'Б-100108-13',date'2014-02-05',3, 11, 11, 'RUR', 1, 18, date'2015-02-06', date'2015-02-07', 1001081, 1, to_date('2015-01-01 00:00:00','YYYY-MM-DD HH24:MI:SS'), 1200, 216, 0, 192, 0, 'c1', 5,null,100108,1108,108);insert into xxxx_oebs_cash_payment_test (ID, INVOICE_ID, OEBS_PAYMENT, DOC_DATE, COMISS_DATE) values (s_xxxx_oebs_cash_payment_test.NEXTVAL, 100108, 2952, to_date('2015-01-01 00:00:00','YYYY-MM-DD HH24:MI:SS'), date'2015-01-31' );insert into xxxx_client_discount_m  (ID,CLIENT_ID,CLIENT_AVG_DISCOUNT,DT) values (s_xxxx_client_discount_m.NEXTVAL,192, 2, date'2015-01-01');</v>
      </c>
      <c r="AY125" s="163"/>
    </row>
    <row r="126" spans="1:51" x14ac:dyDescent="0.25">
      <c r="A126" s="263">
        <v>13</v>
      </c>
      <c r="B126" s="72">
        <v>0</v>
      </c>
      <c r="C126" s="165" t="str">
        <f t="shared" si="22"/>
        <v>100013</v>
      </c>
      <c r="D126" s="165" t="str">
        <f t="shared" si="23"/>
        <v>100013/13</v>
      </c>
      <c r="E126" s="167" t="s">
        <v>189</v>
      </c>
      <c r="F126" s="167" t="s">
        <v>37</v>
      </c>
      <c r="G126" s="165">
        <v>52</v>
      </c>
      <c r="H126" s="178">
        <v>100109</v>
      </c>
      <c r="I126" s="170" t="str">
        <f t="shared" si="16"/>
        <v>Б-100109-13</v>
      </c>
      <c r="J126" s="185">
        <v>3</v>
      </c>
      <c r="K126" s="165">
        <v>11</v>
      </c>
      <c r="L126" s="165" t="s">
        <v>38</v>
      </c>
      <c r="M126" s="169">
        <v>1</v>
      </c>
      <c r="N126" s="165">
        <v>18</v>
      </c>
      <c r="O126" s="167" t="s">
        <v>299</v>
      </c>
      <c r="P126" s="167" t="s">
        <v>301</v>
      </c>
      <c r="Q126" s="167" t="s">
        <v>302</v>
      </c>
      <c r="R126" s="166" t="str">
        <f t="shared" si="25"/>
        <v>1001091</v>
      </c>
      <c r="S126" s="170">
        <v>1</v>
      </c>
      <c r="T126" s="237" t="s">
        <v>307</v>
      </c>
      <c r="U126" s="165">
        <v>1000</v>
      </c>
      <c r="V126" s="165">
        <f t="shared" si="17"/>
        <v>180</v>
      </c>
      <c r="W126" s="165">
        <v>0</v>
      </c>
      <c r="X126" s="24">
        <v>193</v>
      </c>
      <c r="Y126" s="168" t="s">
        <v>42</v>
      </c>
      <c r="Z126" s="224" t="str">
        <f t="shared" si="30"/>
        <v>1: 820 / 65.6 / 16.4</v>
      </c>
      <c r="AA126" s="238" t="s">
        <v>225</v>
      </c>
      <c r="AB126" s="224" t="str">
        <f t="shared" si="29"/>
        <v>10: 2460 / 2084.75 / 166.78 / 41.69</v>
      </c>
      <c r="AC126" s="178">
        <f>(U126-V126)*3</f>
        <v>2460</v>
      </c>
      <c r="AD126" s="170"/>
      <c r="AE126" s="170"/>
      <c r="AF126" s="191" t="s">
        <v>150</v>
      </c>
      <c r="AG126" s="254" t="s">
        <v>237</v>
      </c>
      <c r="AH126" s="255">
        <v>2</v>
      </c>
      <c r="AI126" s="191" t="s">
        <v>319</v>
      </c>
      <c r="AJ126" s="167"/>
      <c r="AK126" s="167"/>
      <c r="AL126" s="166">
        <v>0</v>
      </c>
      <c r="AM126" s="170" t="s">
        <v>43</v>
      </c>
      <c r="AN126" s="165" t="s">
        <v>44</v>
      </c>
      <c r="AO126" s="165"/>
      <c r="AP126" s="166"/>
      <c r="AQ126" s="166"/>
      <c r="AR126" s="166"/>
      <c r="AS126" s="166">
        <f t="shared" si="18"/>
        <v>100109</v>
      </c>
      <c r="AT126" s="166">
        <f t="shared" si="19"/>
        <v>1109</v>
      </c>
      <c r="AU126" s="166">
        <f t="shared" si="20"/>
        <v>109</v>
      </c>
      <c r="AV126" s="250"/>
      <c r="AW126" s="163"/>
      <c r="AX126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100109, 'Б-100109-13',date'2014-02-05',3, 11, 11, 'RUR', 1, 18, date'2015-02-06', date'2015-02-07', 1001091, 1, to_date('2015-02-02 00:00:00','YYYY-MM-DD HH24:MI:SS'), 1000, 180, 0, 193, 0, 'c1', 5,null,100109,1109,109);insert into xxxx_oebs_cash_payment_test (ID, INVOICE_ID, OEBS_PAYMENT, DOC_DATE, COMISS_DATE) values (s_xxxx_oebs_cash_payment_test.NEXTVAL, 100109, 2460, to_date('2015-02-02 00:00:00','YYYY-MM-DD HH24:MI:SS'), date'2015-01-30' );insert into xxxx_client_discount_m  (ID,CLIENT_ID,CLIENT_AVG_DISCOUNT,DT) values (s_xxxx_client_discount_m.NEXTVAL,193, 2, date'2015-02-01');</v>
      </c>
      <c r="AY126" s="163"/>
    </row>
    <row r="127" spans="1:51" x14ac:dyDescent="0.25">
      <c r="A127" s="263">
        <v>13</v>
      </c>
      <c r="B127" s="72">
        <v>0</v>
      </c>
      <c r="C127" s="171" t="str">
        <f t="shared" si="22"/>
        <v>100013</v>
      </c>
      <c r="D127" s="171" t="str">
        <f t="shared" si="23"/>
        <v>100013/13</v>
      </c>
      <c r="E127" s="172" t="s">
        <v>189</v>
      </c>
      <c r="F127" s="172" t="s">
        <v>37</v>
      </c>
      <c r="G127" s="165">
        <v>52</v>
      </c>
      <c r="H127" s="178">
        <v>100110</v>
      </c>
      <c r="I127" s="171" t="str">
        <f t="shared" si="16"/>
        <v>Б-100110-13</v>
      </c>
      <c r="J127" s="185">
        <v>3</v>
      </c>
      <c r="K127" s="165">
        <v>11</v>
      </c>
      <c r="L127" s="171" t="s">
        <v>38</v>
      </c>
      <c r="M127" s="175">
        <v>1</v>
      </c>
      <c r="N127" s="171">
        <v>18</v>
      </c>
      <c r="O127" s="172" t="s">
        <v>299</v>
      </c>
      <c r="P127" s="172" t="s">
        <v>301</v>
      </c>
      <c r="Q127" s="172" t="s">
        <v>302</v>
      </c>
      <c r="R127" s="173" t="str">
        <f t="shared" si="25"/>
        <v>1001101</v>
      </c>
      <c r="S127" s="171">
        <v>1</v>
      </c>
      <c r="T127" s="211" t="s">
        <v>311</v>
      </c>
      <c r="U127" s="171">
        <v>900</v>
      </c>
      <c r="V127" s="171">
        <f t="shared" si="17"/>
        <v>162</v>
      </c>
      <c r="W127" s="171">
        <v>0</v>
      </c>
      <c r="X127" s="24">
        <v>194</v>
      </c>
      <c r="Y127" s="174" t="s">
        <v>42</v>
      </c>
      <c r="Z127" s="232" t="str">
        <f t="shared" si="30"/>
        <v>1: 738 / 59.04 / 14.76</v>
      </c>
      <c r="AA127" s="240" t="s">
        <v>218</v>
      </c>
      <c r="AB127" s="232" t="str">
        <f t="shared" si="29"/>
        <v>10: 2214 / 1876.27 / 150.1 / 37.53</v>
      </c>
      <c r="AC127" s="178">
        <f>(U127-V127)*3</f>
        <v>2214</v>
      </c>
      <c r="AD127" s="171"/>
      <c r="AE127" s="171"/>
      <c r="AF127" s="211" t="s">
        <v>150</v>
      </c>
      <c r="AG127" s="256" t="s">
        <v>237</v>
      </c>
      <c r="AH127" s="257">
        <v>2</v>
      </c>
      <c r="AI127" s="211" t="s">
        <v>319</v>
      </c>
      <c r="AJ127" s="172"/>
      <c r="AK127" s="172"/>
      <c r="AL127" s="166">
        <v>0</v>
      </c>
      <c r="AM127" s="170" t="s">
        <v>43</v>
      </c>
      <c r="AN127" s="171" t="s">
        <v>44</v>
      </c>
      <c r="AO127" s="171"/>
      <c r="AP127" s="166"/>
      <c r="AQ127" s="166"/>
      <c r="AR127" s="166"/>
      <c r="AS127" s="166">
        <f t="shared" si="18"/>
        <v>100110</v>
      </c>
      <c r="AT127" s="166">
        <f t="shared" si="19"/>
        <v>1110</v>
      </c>
      <c r="AU127" s="166">
        <f t="shared" si="20"/>
        <v>110</v>
      </c>
      <c r="AV127" s="253"/>
      <c r="AW127" s="163"/>
      <c r="AX127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date'2015-03-01', 52, 100110, 'Б-100110-13',date'2014-02-05',3, 11, 11, 'RUR', 1, 18, date'2015-02-06', date'2015-02-07', 1001101, 1, to_date('2015-01-30 23:59:59','YYYY-MM-DD HH24:MI:SS'), 900, 162, 0, 194, 0, 'c1', 5,null,100110,1110,110);insert into xxxx_oebs_cash_payment_test (ID, INVOICE_ID, OEBS_PAYMENT, DOC_DATE, COMISS_DATE) values (s_xxxx_oebs_cash_payment_test.NEXTVAL, 100110, 2214, to_date('2015-01-30 23:59:59','YYYY-MM-DD HH24:MI:SS'), date'2015-01-30' );insert into xxxx_client_discount_m  (ID,CLIENT_ID,CLIENT_AVG_DISCOUNT,DT) values (s_xxxx_client_discount_m.NEXTVAL,194, 2, date'2015-02-01');</v>
      </c>
      <c r="AY127" s="163"/>
    </row>
    <row r="128" spans="1:51" x14ac:dyDescent="0.25">
      <c r="A128" s="263">
        <v>14</v>
      </c>
      <c r="B128" s="72">
        <v>0</v>
      </c>
      <c r="C128" s="165" t="str">
        <f t="shared" si="22"/>
        <v>100014</v>
      </c>
      <c r="D128" s="165" t="str">
        <f t="shared" si="23"/>
        <v>100014/13</v>
      </c>
      <c r="E128" s="167" t="s">
        <v>189</v>
      </c>
      <c r="F128" s="167" t="s">
        <v>37</v>
      </c>
      <c r="G128" s="165">
        <v>52</v>
      </c>
      <c r="H128" s="178">
        <v>100111</v>
      </c>
      <c r="I128" s="170" t="str">
        <f t="shared" si="16"/>
        <v>Б-100111-13</v>
      </c>
      <c r="J128" s="185">
        <v>3</v>
      </c>
      <c r="K128" s="165">
        <v>11</v>
      </c>
      <c r="L128" s="165" t="s">
        <v>38</v>
      </c>
      <c r="M128" s="169">
        <v>1</v>
      </c>
      <c r="N128" s="165">
        <v>18</v>
      </c>
      <c r="O128" s="167" t="s">
        <v>299</v>
      </c>
      <c r="P128" s="167" t="s">
        <v>301</v>
      </c>
      <c r="Q128" s="167" t="s">
        <v>302</v>
      </c>
      <c r="R128" s="166" t="str">
        <f t="shared" si="25"/>
        <v>1001111</v>
      </c>
      <c r="S128" s="170">
        <v>1</v>
      </c>
      <c r="T128" s="167" t="s">
        <v>308</v>
      </c>
      <c r="U128" s="165">
        <v>1000</v>
      </c>
      <c r="V128" s="165">
        <f t="shared" si="17"/>
        <v>180</v>
      </c>
      <c r="W128" s="165">
        <v>0</v>
      </c>
      <c r="X128" s="24">
        <v>195</v>
      </c>
      <c r="Y128" s="168" t="s">
        <v>42</v>
      </c>
      <c r="Z128" s="224" t="str">
        <f t="shared" si="30"/>
        <v>1: 820 / 65.6 / 16.4</v>
      </c>
      <c r="AA128" s="238" t="s">
        <v>221</v>
      </c>
      <c r="AB128" s="247" t="str">
        <f>"10: "&amp;SUM(AC128:AE128)&amp;" / "&amp;SUM(AC128:AE128)&amp;" / "&amp;SUM(AC128:AE128)*0.08&amp;" / "&amp;SUM(AC128:AE128)*0.02</f>
        <v>10: 2050 / 2050 / 164 / 41</v>
      </c>
      <c r="AC128" s="178">
        <f>(U128-V128)*2.5</f>
        <v>2050</v>
      </c>
      <c r="AD128" s="170"/>
      <c r="AE128" s="170"/>
      <c r="AF128" s="167" t="s">
        <v>149</v>
      </c>
      <c r="AG128" s="254" t="s">
        <v>237</v>
      </c>
      <c r="AH128" s="249">
        <v>19</v>
      </c>
      <c r="AI128" s="167" t="s">
        <v>319</v>
      </c>
      <c r="AJ128" s="167"/>
      <c r="AK128" s="167"/>
      <c r="AL128" s="166">
        <v>0</v>
      </c>
      <c r="AM128" s="170" t="s">
        <v>43</v>
      </c>
      <c r="AN128" s="165" t="s">
        <v>44</v>
      </c>
      <c r="AO128" s="165"/>
      <c r="AP128" s="166"/>
      <c r="AQ128" s="166"/>
      <c r="AR128" s="166"/>
      <c r="AS128" s="166">
        <f t="shared" si="18"/>
        <v>100111</v>
      </c>
      <c r="AT128" s="166">
        <f t="shared" si="19"/>
        <v>1111</v>
      </c>
      <c r="AU128" s="166">
        <f t="shared" si="20"/>
        <v>111</v>
      </c>
      <c r="AV128" s="166" t="s">
        <v>231</v>
      </c>
      <c r="AW128" s="163"/>
      <c r="AX128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100111, 'Б-100111-13',date'2014-02-05',3, 11, 11, 'RUR', 1, 18, date'2015-02-06', date'2015-02-07', 1001111, 1, to_date('2015-02-01 00:00:00','YYYY-MM-DD HH24:MI:SS'), 1000, 180, 0, 195, 0, 'c1', 5,null,100111,1111,111);insert into xxxx_oebs_cash_payment_test (ID, INVOICE_ID, OEBS_PAYMENT, DOC_DATE, COMISS_DATE) values (s_xxxx_oebs_cash_payment_test.NEXTVAL, 100111, 2050, to_date('2015-02-01 00:00:00','YYYY-MM-DD HH24:MI:SS'), date'2015-01-31' );insert into xxxx_client_discount_m  (ID,CLIENT_ID,CLIENT_AVG_DISCOUNT,DT) values (s_xxxx_client_discount_m.NEXTVAL,195, 19, date'2015-02-01');</v>
      </c>
      <c r="AY128" s="163"/>
    </row>
    <row r="129" spans="1:51" x14ac:dyDescent="0.25">
      <c r="A129" s="263">
        <v>14</v>
      </c>
      <c r="B129" s="72">
        <v>0</v>
      </c>
      <c r="C129" s="165" t="str">
        <f t="shared" si="22"/>
        <v>100014</v>
      </c>
      <c r="D129" s="165" t="str">
        <f t="shared" si="23"/>
        <v>100014/13</v>
      </c>
      <c r="E129" s="167" t="s">
        <v>189</v>
      </c>
      <c r="F129" s="167" t="s">
        <v>37</v>
      </c>
      <c r="G129" s="165">
        <v>52</v>
      </c>
      <c r="H129" s="178">
        <v>100112</v>
      </c>
      <c r="I129" s="170" t="str">
        <f t="shared" si="16"/>
        <v>Б-100112-13</v>
      </c>
      <c r="J129" s="185">
        <v>3</v>
      </c>
      <c r="K129" s="165">
        <v>11</v>
      </c>
      <c r="L129" s="165" t="s">
        <v>38</v>
      </c>
      <c r="M129" s="169">
        <v>1</v>
      </c>
      <c r="N129" s="165">
        <v>18</v>
      </c>
      <c r="O129" s="167" t="s">
        <v>299</v>
      </c>
      <c r="P129" s="167" t="s">
        <v>301</v>
      </c>
      <c r="Q129" s="167" t="s">
        <v>302</v>
      </c>
      <c r="R129" s="166" t="str">
        <f t="shared" si="25"/>
        <v>1001121</v>
      </c>
      <c r="S129" s="170">
        <v>1</v>
      </c>
      <c r="T129" s="167" t="s">
        <v>307</v>
      </c>
      <c r="U129" s="165">
        <v>900</v>
      </c>
      <c r="V129" s="165">
        <f t="shared" si="17"/>
        <v>162</v>
      </c>
      <c r="W129" s="165">
        <v>0</v>
      </c>
      <c r="X129" s="24">
        <v>196</v>
      </c>
      <c r="Y129" s="168" t="s">
        <v>42</v>
      </c>
      <c r="Z129" s="225" t="str">
        <f>"1: "&amp;(SUM(U129:U131)-SUM(V129:V131))&amp;" / "&amp;(SUM(U129:U131)-SUM(V129:V131))*0.08&amp;" / "&amp;(SUM(U129:U131)-SUM(V129:V131))*0.02</f>
        <v>1: 1968 / 157.44 / 39.36</v>
      </c>
      <c r="AA129" s="235" t="s">
        <v>232</v>
      </c>
      <c r="AB129" s="225" t="str">
        <f>"10: "&amp;SUM(AC129:AC131)&amp;" / "&amp;ROUND(SUM(AC129:AC131)/1.18,2)&amp;" / "&amp;ROUND(SUM(AC129:AC131)/1.18*0.08,2)&amp;" / "&amp;ROUND(SUM(AC129:AC131)/1.18*0.02,2)</f>
        <v>10: 3915.5 / 3318.22 / 265.46 / 66.36</v>
      </c>
      <c r="AC129" s="178">
        <f>(U129-V129)*2.5</f>
        <v>1845</v>
      </c>
      <c r="AD129" s="170"/>
      <c r="AE129" s="170"/>
      <c r="AF129" s="167" t="s">
        <v>149</v>
      </c>
      <c r="AG129" s="254" t="s">
        <v>237</v>
      </c>
      <c r="AH129" s="249">
        <v>19</v>
      </c>
      <c r="AI129" s="167" t="s">
        <v>319</v>
      </c>
      <c r="AJ129" s="167"/>
      <c r="AK129" s="167"/>
      <c r="AL129" s="166">
        <v>0</v>
      </c>
      <c r="AM129" s="170" t="s">
        <v>43</v>
      </c>
      <c r="AN129" s="165" t="s">
        <v>44</v>
      </c>
      <c r="AO129" s="165"/>
      <c r="AP129" s="166"/>
      <c r="AQ129" s="166"/>
      <c r="AR129" s="166"/>
      <c r="AS129" s="166">
        <f t="shared" si="18"/>
        <v>100112</v>
      </c>
      <c r="AT129" s="166">
        <f t="shared" si="19"/>
        <v>1112</v>
      </c>
      <c r="AU129" s="166">
        <f t="shared" si="20"/>
        <v>112</v>
      </c>
      <c r="AV129" s="166" t="s">
        <v>233</v>
      </c>
      <c r="AW129" s="163"/>
      <c r="AX129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100112, 'Б-100112-13',date'2014-02-05',3, 11, 11, 'RUR', 1, 18, date'2015-02-06', date'2015-02-07', 1001121, 1, to_date('2015-02-02 00:00:00','YYYY-MM-DD HH24:MI:SS'), 900, 162, 0, 196, 0, 'c1', 5,null,100112,1112,112);insert into xxxx_oebs_cash_payment_test (ID, INVOICE_ID, OEBS_PAYMENT, DOC_DATE, COMISS_DATE) values (s_xxxx_oebs_cash_payment_test.NEXTVAL, 100112, 1845, to_date('2015-02-02 00:00:00','YYYY-MM-DD HH24:MI:SS'), date'2015-01-31' );insert into xxxx_client_discount_m  (ID,CLIENT_ID,CLIENT_AVG_DISCOUNT,DT) values (s_xxxx_client_discount_m.NEXTVAL,196, 19, date'2015-02-01');</v>
      </c>
      <c r="AY129" s="163"/>
    </row>
    <row r="130" spans="1:51" x14ac:dyDescent="0.25">
      <c r="A130" s="263">
        <v>14</v>
      </c>
      <c r="B130" s="72">
        <v>0</v>
      </c>
      <c r="C130" s="165" t="str">
        <f t="shared" si="22"/>
        <v>100014</v>
      </c>
      <c r="D130" s="165" t="str">
        <f t="shared" si="23"/>
        <v>100014/13</v>
      </c>
      <c r="E130" s="167" t="s">
        <v>189</v>
      </c>
      <c r="F130" s="167" t="s">
        <v>37</v>
      </c>
      <c r="G130" s="165">
        <v>52</v>
      </c>
      <c r="H130" s="178">
        <v>100113</v>
      </c>
      <c r="I130" s="170" t="str">
        <f t="shared" si="16"/>
        <v>Б-100113-13</v>
      </c>
      <c r="J130" s="185">
        <v>3</v>
      </c>
      <c r="K130" s="165">
        <v>11</v>
      </c>
      <c r="L130" s="165" t="s">
        <v>38</v>
      </c>
      <c r="M130" s="169">
        <v>1</v>
      </c>
      <c r="N130" s="165">
        <v>18</v>
      </c>
      <c r="O130" s="167" t="s">
        <v>299</v>
      </c>
      <c r="P130" s="167" t="s">
        <v>301</v>
      </c>
      <c r="Q130" s="167" t="s">
        <v>302</v>
      </c>
      <c r="R130" s="166" t="str">
        <f t="shared" si="25"/>
        <v>1001131</v>
      </c>
      <c r="S130" s="170">
        <v>1</v>
      </c>
      <c r="T130" s="167" t="s">
        <v>307</v>
      </c>
      <c r="U130" s="165">
        <v>800</v>
      </c>
      <c r="V130" s="165">
        <f t="shared" si="17"/>
        <v>144</v>
      </c>
      <c r="W130" s="165">
        <v>0</v>
      </c>
      <c r="X130" s="24">
        <v>197</v>
      </c>
      <c r="Y130" s="168" t="s">
        <v>42</v>
      </c>
      <c r="Z130" s="224"/>
      <c r="AA130" s="224"/>
      <c r="AB130" s="224"/>
      <c r="AC130" s="178">
        <f>(U130-V130)*2.5</f>
        <v>1640</v>
      </c>
      <c r="AD130" s="170"/>
      <c r="AE130" s="170"/>
      <c r="AF130" s="167" t="s">
        <v>149</v>
      </c>
      <c r="AG130" s="254" t="s">
        <v>237</v>
      </c>
      <c r="AH130" s="249">
        <v>19</v>
      </c>
      <c r="AI130" s="167" t="s">
        <v>319</v>
      </c>
      <c r="AJ130" s="167"/>
      <c r="AK130" s="167"/>
      <c r="AL130" s="166">
        <v>0</v>
      </c>
      <c r="AM130" s="170" t="s">
        <v>43</v>
      </c>
      <c r="AN130" s="165" t="s">
        <v>44</v>
      </c>
      <c r="AO130" s="165"/>
      <c r="AP130" s="166"/>
      <c r="AQ130" s="166"/>
      <c r="AR130" s="166"/>
      <c r="AS130" s="166">
        <f t="shared" si="18"/>
        <v>100113</v>
      </c>
      <c r="AT130" s="166">
        <f t="shared" si="19"/>
        <v>1113</v>
      </c>
      <c r="AU130" s="166">
        <f t="shared" si="20"/>
        <v>113</v>
      </c>
      <c r="AV130" s="250" t="s">
        <v>239</v>
      </c>
      <c r="AW130" s="163"/>
      <c r="AX130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100113, 'Б-100113-13',date'2014-02-05',3, 11, 11, 'RUR', 1, 18, date'2015-02-06', date'2015-02-07', 1001131, 1, to_date('2015-02-02 00:00:00','YYYY-MM-DD HH24:MI:SS'), 800, 144, 0, 197, 0, 'c1', 5,null,100113,1113,113);insert into xxxx_oebs_cash_payment_test (ID, INVOICE_ID, OEBS_PAYMENT, DOC_DATE, COMISS_DATE) values (s_xxxx_oebs_cash_payment_test.NEXTVAL, 100113, 1640, to_date('2015-02-02 00:00:00','YYYY-MM-DD HH24:MI:SS'), date'2015-01-31' );insert into xxxx_client_discount_m  (ID,CLIENT_ID,CLIENT_AVG_DISCOUNT,DT) values (s_xxxx_client_discount_m.NEXTVAL,197, 19, date'2015-02-01');</v>
      </c>
      <c r="AY130" s="163"/>
    </row>
    <row r="131" spans="1:51" x14ac:dyDescent="0.25">
      <c r="A131" s="263">
        <v>14</v>
      </c>
      <c r="B131" s="72">
        <v>0</v>
      </c>
      <c r="C131" s="165" t="str">
        <f t="shared" si="22"/>
        <v>100014</v>
      </c>
      <c r="D131" s="165" t="str">
        <f t="shared" si="23"/>
        <v>100014/13</v>
      </c>
      <c r="E131" s="167" t="s">
        <v>189</v>
      </c>
      <c r="F131" s="167" t="s">
        <v>37</v>
      </c>
      <c r="G131" s="165">
        <v>52</v>
      </c>
      <c r="H131" s="178">
        <v>100114</v>
      </c>
      <c r="I131" s="170" t="str">
        <f t="shared" si="16"/>
        <v>Б-100114-13</v>
      </c>
      <c r="J131" s="185">
        <v>3</v>
      </c>
      <c r="K131" s="165">
        <v>11</v>
      </c>
      <c r="L131" s="165" t="s">
        <v>38</v>
      </c>
      <c r="M131" s="169">
        <v>1</v>
      </c>
      <c r="N131" s="165">
        <v>18</v>
      </c>
      <c r="O131" s="167" t="s">
        <v>299</v>
      </c>
      <c r="P131" s="167" t="s">
        <v>301</v>
      </c>
      <c r="Q131" s="167" t="s">
        <v>302</v>
      </c>
      <c r="R131" s="166" t="str">
        <f t="shared" si="25"/>
        <v>1001141</v>
      </c>
      <c r="S131" s="170">
        <v>1</v>
      </c>
      <c r="T131" s="167" t="s">
        <v>307</v>
      </c>
      <c r="U131" s="165">
        <v>700</v>
      </c>
      <c r="V131" s="165">
        <f t="shared" si="17"/>
        <v>126</v>
      </c>
      <c r="W131" s="165">
        <v>0</v>
      </c>
      <c r="X131" s="24">
        <v>198</v>
      </c>
      <c r="Y131" s="168" t="s">
        <v>42</v>
      </c>
      <c r="Z131" s="224"/>
      <c r="AA131" s="224"/>
      <c r="AB131" s="224"/>
      <c r="AC131" s="227">
        <f>(U131-V131)*0.75</f>
        <v>430.5</v>
      </c>
      <c r="AD131" s="170"/>
      <c r="AE131" s="170"/>
      <c r="AF131" s="167" t="s">
        <v>149</v>
      </c>
      <c r="AG131" s="254" t="s">
        <v>237</v>
      </c>
      <c r="AH131" s="249">
        <v>19</v>
      </c>
      <c r="AI131" s="167" t="s">
        <v>319</v>
      </c>
      <c r="AJ131" s="167"/>
      <c r="AK131" s="167"/>
      <c r="AL131" s="166">
        <v>0</v>
      </c>
      <c r="AM131" s="170" t="s">
        <v>43</v>
      </c>
      <c r="AN131" s="165" t="s">
        <v>44</v>
      </c>
      <c r="AO131" s="165"/>
      <c r="AP131" s="166"/>
      <c r="AQ131" s="166"/>
      <c r="AR131" s="166"/>
      <c r="AS131" s="166">
        <f t="shared" si="18"/>
        <v>100114</v>
      </c>
      <c r="AT131" s="166">
        <f t="shared" si="19"/>
        <v>1114</v>
      </c>
      <c r="AU131" s="166">
        <f t="shared" si="20"/>
        <v>114</v>
      </c>
      <c r="AV131" s="166"/>
      <c r="AW131" s="163"/>
      <c r="AX131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100114, 'Б-100114-13',date'2014-02-05',3, 11, 11, 'RUR', 1, 18, date'2015-02-06', date'2015-02-07', 1001141, 1, to_date('2015-02-02 00:00:00','YYYY-MM-DD HH24:MI:SS'), 700, 126, 0, 198, 0, 'c1', 5,null,100114,1114,114);insert into xxxx_oebs_cash_payment_test (ID, INVOICE_ID, OEBS_PAYMENT, DOC_DATE, COMISS_DATE) values (s_xxxx_oebs_cash_payment_test.NEXTVAL, 100114, 430.5, to_date('2015-02-02 00:00:00','YYYY-MM-DD HH24:MI:SS'), date'2015-01-31' );insert into xxxx_client_discount_m  (ID,CLIENT_ID,CLIENT_AVG_DISCOUNT,DT) values (s_xxxx_client_discount_m.NEXTVAL,198, 19, date'2015-02-01');</v>
      </c>
      <c r="AY131" s="163"/>
    </row>
    <row r="132" spans="1:51" x14ac:dyDescent="0.25">
      <c r="A132" s="263">
        <v>14</v>
      </c>
      <c r="B132" s="72">
        <v>0</v>
      </c>
      <c r="C132" s="165" t="str">
        <f t="shared" si="22"/>
        <v>100014</v>
      </c>
      <c r="D132" s="165" t="str">
        <f t="shared" si="23"/>
        <v>100014/13</v>
      </c>
      <c r="E132" s="167" t="s">
        <v>189</v>
      </c>
      <c r="F132" s="167" t="s">
        <v>37</v>
      </c>
      <c r="G132" s="165">
        <v>52</v>
      </c>
      <c r="H132" s="178">
        <v>100115</v>
      </c>
      <c r="I132" s="170" t="str">
        <f t="shared" si="16"/>
        <v>Б-100115-13</v>
      </c>
      <c r="J132" s="185">
        <v>3</v>
      </c>
      <c r="K132" s="165">
        <v>11</v>
      </c>
      <c r="L132" s="165" t="s">
        <v>38</v>
      </c>
      <c r="M132" s="169">
        <v>1</v>
      </c>
      <c r="N132" s="165">
        <v>18</v>
      </c>
      <c r="O132" s="167" t="s">
        <v>299</v>
      </c>
      <c r="P132" s="167" t="s">
        <v>301</v>
      </c>
      <c r="Q132" s="167" t="s">
        <v>302</v>
      </c>
      <c r="R132" s="166" t="str">
        <f t="shared" si="25"/>
        <v>1001151</v>
      </c>
      <c r="S132" s="170">
        <v>1</v>
      </c>
      <c r="T132" s="167" t="s">
        <v>310</v>
      </c>
      <c r="U132" s="165">
        <v>700</v>
      </c>
      <c r="V132" s="165">
        <f t="shared" si="17"/>
        <v>126</v>
      </c>
      <c r="W132" s="165">
        <v>0</v>
      </c>
      <c r="X132" s="24">
        <v>199</v>
      </c>
      <c r="Y132" s="168" t="s">
        <v>42</v>
      </c>
      <c r="Z132" s="224" t="str">
        <f>"1: "&amp;(U132-V132)&amp;" / "&amp;(U132-V132)*0.08&amp;" / "&amp;(U132-V132)*0.02</f>
        <v>1: 574 / 45.92 / 11.48</v>
      </c>
      <c r="AA132" s="238" t="s">
        <v>220</v>
      </c>
      <c r="AB132" s="224" t="str">
        <f t="shared" ref="AB132:AB138" si="31">"10: "&amp;SUM(AC132:AE132)&amp;" / "&amp;ROUND(SUM(AC132:AE132)/1.18,2)&amp;" / "&amp;ROUND(SUM(AC132:AE132)/1.18*0.08,2)&amp;" / "&amp;ROUND(SUM(AC132:AE132)/1.18*0.02,2)</f>
        <v>10: 430.5 / 364.83 / 29.19 / 7.3</v>
      </c>
      <c r="AC132" s="227">
        <f>(U132-V132)*0.75</f>
        <v>430.5</v>
      </c>
      <c r="AD132" s="170"/>
      <c r="AE132" s="170"/>
      <c r="AF132" s="167" t="s">
        <v>149</v>
      </c>
      <c r="AG132" s="254" t="s">
        <v>237</v>
      </c>
      <c r="AH132" s="249">
        <v>19</v>
      </c>
      <c r="AI132" s="167" t="s">
        <v>319</v>
      </c>
      <c r="AJ132" s="167"/>
      <c r="AK132" s="167"/>
      <c r="AL132" s="166">
        <v>0</v>
      </c>
      <c r="AM132" s="170" t="s">
        <v>43</v>
      </c>
      <c r="AN132" s="165" t="s">
        <v>44</v>
      </c>
      <c r="AO132" s="165"/>
      <c r="AP132" s="166"/>
      <c r="AQ132" s="166"/>
      <c r="AR132" s="166"/>
      <c r="AS132" s="166">
        <f t="shared" si="18"/>
        <v>100115</v>
      </c>
      <c r="AT132" s="166">
        <f t="shared" si="19"/>
        <v>1115</v>
      </c>
      <c r="AU132" s="166">
        <f t="shared" si="20"/>
        <v>115</v>
      </c>
      <c r="AV132" s="166"/>
      <c r="AW132" s="163"/>
      <c r="AX132" s="163" t="str">
        <f t="shared" si="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100115, 'Б-100115-13',date'2014-02-05',3, 11, 11, 'RUR', 1, 18, date'2015-02-06', date'2015-02-07', 1001151, 1, to_date('2015-01-31 23:59:59','YYYY-MM-DD HH24:MI:SS'), 700, 126, 0, 199, 0, 'c1', 5,null,100115,1115,115);insert into xxxx_oebs_cash_payment_test (ID, INVOICE_ID, OEBS_PAYMENT, DOC_DATE, COMISS_DATE) values (s_xxxx_oebs_cash_payment_test.NEXTVAL, 100115, 430.5, to_date('2015-01-31 23:59:59','YYYY-MM-DD HH24:MI:SS'), date'2015-01-31' );insert into xxxx_client_discount_m  (ID,CLIENT_ID,CLIENT_AVG_DISCOUNT,DT) values (s_xxxx_client_discount_m.NEXTVAL,199, 19, date'2015-02-01');</v>
      </c>
      <c r="AY132" s="163"/>
    </row>
    <row r="133" spans="1:51" x14ac:dyDescent="0.25">
      <c r="A133" s="263">
        <v>14</v>
      </c>
      <c r="B133" s="72">
        <v>0</v>
      </c>
      <c r="C133" s="165" t="str">
        <f t="shared" si="22"/>
        <v>100014</v>
      </c>
      <c r="D133" s="165" t="str">
        <f t="shared" si="23"/>
        <v>100014/13</v>
      </c>
      <c r="E133" s="167" t="s">
        <v>189</v>
      </c>
      <c r="F133" s="167" t="s">
        <v>37</v>
      </c>
      <c r="G133" s="165">
        <v>52</v>
      </c>
      <c r="H133" s="178">
        <v>100116</v>
      </c>
      <c r="I133" s="170" t="str">
        <f t="shared" ref="I133:I193" si="32">"Б-"&amp;H133&amp;"-13"</f>
        <v>Б-100116-13</v>
      </c>
      <c r="J133" s="185">
        <v>3</v>
      </c>
      <c r="K133" s="165">
        <v>11</v>
      </c>
      <c r="L133" s="165" t="s">
        <v>38</v>
      </c>
      <c r="M133" s="169">
        <v>1</v>
      </c>
      <c r="N133" s="165">
        <v>18</v>
      </c>
      <c r="O133" s="167" t="s">
        <v>299</v>
      </c>
      <c r="P133" s="167" t="s">
        <v>301</v>
      </c>
      <c r="Q133" s="167" t="s">
        <v>302</v>
      </c>
      <c r="R133" s="166" t="str">
        <f t="shared" si="25"/>
        <v>1001161</v>
      </c>
      <c r="S133" s="170">
        <v>1</v>
      </c>
      <c r="T133" s="191" t="s">
        <v>144</v>
      </c>
      <c r="U133" s="165">
        <v>1100</v>
      </c>
      <c r="V133" s="165">
        <f t="shared" ref="V133:V193" si="33">U133*0.18</f>
        <v>198</v>
      </c>
      <c r="W133" s="165">
        <v>0</v>
      </c>
      <c r="X133" s="24">
        <v>200</v>
      </c>
      <c r="Y133" s="168" t="s">
        <v>42</v>
      </c>
      <c r="Z133" s="224" t="str">
        <f>"1: "&amp;(U133-V133)&amp;" / "&amp;(U133-V133)*0.06&amp;" / "&amp;(U133-V133)*0.02</f>
        <v>1: 902 / 54.12 / 18.04</v>
      </c>
      <c r="AA133" s="238" t="s">
        <v>235</v>
      </c>
      <c r="AB133" s="224" t="str">
        <f t="shared" si="31"/>
        <v>10: 541.2 / 458.64 / 36.69 / 9.17</v>
      </c>
      <c r="AC133" s="227">
        <f>(U133-V133)*0.6</f>
        <v>541.19999999999993</v>
      </c>
      <c r="AD133" s="170"/>
      <c r="AE133" s="170"/>
      <c r="AF133" s="191" t="s">
        <v>150</v>
      </c>
      <c r="AG133" s="254" t="s">
        <v>237</v>
      </c>
      <c r="AH133" s="249">
        <v>19</v>
      </c>
      <c r="AI133" s="191" t="s">
        <v>320</v>
      </c>
      <c r="AJ133" s="167"/>
      <c r="AK133" s="167"/>
      <c r="AL133" s="166">
        <v>0</v>
      </c>
      <c r="AM133" s="170" t="s">
        <v>43</v>
      </c>
      <c r="AN133" s="165" t="s">
        <v>44</v>
      </c>
      <c r="AO133" s="165"/>
      <c r="AP133" s="166"/>
      <c r="AQ133" s="166"/>
      <c r="AR133" s="166"/>
      <c r="AS133" s="166">
        <f t="shared" ref="AS133:AS193" si="34">H133</f>
        <v>100116</v>
      </c>
      <c r="AT133" s="166">
        <f t="shared" ref="AT133:AT193" si="35">AU133+1000</f>
        <v>1116</v>
      </c>
      <c r="AU133" s="166">
        <f t="shared" ref="AU133:AU193" si="36">H133-100000</f>
        <v>116</v>
      </c>
      <c r="AV133" s="166"/>
      <c r="AW133" s="163"/>
      <c r="AX133" s="163" t="str">
        <f t="shared" ref="AX133:AX192" si="37">IF(B133=0,"insert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"&amp;A133&amp;", "&amp;C133&amp;", '"&amp;D133&amp;"', date'"&amp;E133&amp;"', date'"&amp;F133&amp;"', "&amp;G133&amp;", "&amp;H133&amp;", '"&amp;I133&amp;"',date'"&amp;O133&amp;"',"&amp;J133&amp;", "&amp;K133&amp;", "&amp;K133&amp;", '"&amp;L133&amp;"', "&amp;M133&amp;", "&amp;N133&amp;", date'"&amp;P133&amp;"', date'"&amp;Q133&amp;"', "&amp;R133&amp;", "&amp;S133&amp;", to_date('"&amp;T133&amp;"','YYYY-MM-DD HH24:MI:SS'), "&amp;U133&amp;", "&amp;V133&amp;", "&amp;W133&amp;", "&amp;X133&amp;", "&amp;AL133&amp;", '"&amp;AN133&amp;"', "&amp;AG133&amp;","&amp;AM133&amp;","&amp;AS133&amp;","&amp;AT133&amp;","&amp;AU133&amp;");"&amp;
IF(LEN(AC133)&gt;0,"insert into xxxx_oebs_cash_payment_test (ID, INVOICE_ID, OEBS_PAYMENT, DOC_DATE, COMISS_DATE) values (s_xxxx_oebs_cash_payment_test.NEXTVAL, "&amp;H133&amp;", "&amp;AC133&amp;", to_date('"&amp;T133&amp;"','YYYY-MM-DD HH24:MI:SS'), "&amp;AF133&amp;" );","")&amp;
IF(LEN(AD133)&gt;0,"insert into xxxx_oebs_cash_payment_test (ID, INVOICE_ID, OEBS_PAYMENT, DOC_DATE, COMISS_DATE) values (s_xxxx_oebs_cash_payment_test.NEXTVAL, "&amp;H133&amp;", "&amp;AD133&amp;", to_date('"&amp;T133&amp;"','YYYY-MM-DD HH24:MI:SS'), "&amp;AF133&amp;" );","")&amp;
IF(LEN(AE133)&gt;0,"insert into xxxx_oebs_cash_payment_test (ID, INVOICE_ID, OEBS_PAYMENT, DOC_DATE, COMISS_DATE) values (s_xxxx_oebs_cash_payment_test.NEXTVAL, "&amp;H133&amp;", "&amp;AE133&amp;", to_date('"&amp;T133&amp;"','YYYY-MM-DD HH24:MI:SS'), "&amp;AF133&amp;" );","")&amp;
IF(LEN(AH133)&gt;0,"insert into xxxx_client_discount_m  (ID,CLIENT_ID,CLIENT_AVG_DISCOUNT,DT) values (s_xxxx_client_discount_m.NEXTVAL,"&amp;X133&amp;", "&amp;AH133&amp;", "&amp;AI133&amp;");","")&amp;
IF(LEN(AJ133)&gt;0,"insert into xxxx_client_discount_m  (ID,CLIENT_ID,CLIENT_AVG_DISCOUNT,DT) values (s_xxxx_client_discount_m.NEXTVAL,"&amp;X133&amp;", "&amp;AJ133&amp;", "&amp;AK133&amp;");","")&amp;
IF(LEN(AO133)&gt;0,"insert into xxxx_contract_signed_attr (ID, CONTRACT_ID, CODE, KEY_NUM) values (s_xxxx_contract_signed_attr.NEXTVAL, "&amp;C133&amp;", 'SUPERCOMMISSION_BONUS' , "&amp;AO133&amp;" );","")&amp;
IF(LEN(AP133)&gt;0,"insert into xxxx_loyal_clients_contr_attr (ID, CONTRACT_ID, CLIENT_ID, LC_TURNOVER, COLLATERAL_FIRST_DT, COLLATERAL_END_DT) values (s_xxxx_loyal_clients_contr_atr.NEXTVAL, "&amp;C133&amp;", "&amp;X133&amp;", "&amp;AP133&amp;", "&amp;AQ133&amp;", "&amp;AR133&amp;"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100116, 'Б-100116-13',date'2014-02-05',3, 11, 11, 'RUR', 1, 18, date'2015-02-06', date'2015-02-07', 1001161, 1, to_date('2015-01-01 00:00:00','YYYY-MM-DD HH24:MI:SS'), 1100, 198, 0, 200, 0, 'c1', 5,null,100116,1116,116);insert into xxxx_oebs_cash_payment_test (ID, INVOICE_ID, OEBS_PAYMENT, DOC_DATE, COMISS_DATE) values (s_xxxx_oebs_cash_payment_test.NEXTVAL, 100116, 541.2, to_date('2015-01-01 00:00:00','YYYY-MM-DD HH24:MI:SS'), date'2015-01-30' );insert into xxxx_client_discount_m  (ID,CLIENT_ID,CLIENT_AVG_DISCOUNT,DT) values (s_xxxx_client_discount_m.NEXTVAL,200, 19, date'2015-01-01');</v>
      </c>
      <c r="AY133" s="163"/>
    </row>
    <row r="134" spans="1:51" x14ac:dyDescent="0.25">
      <c r="A134" s="263">
        <v>14</v>
      </c>
      <c r="B134" s="72">
        <v>0</v>
      </c>
      <c r="C134" s="165" t="str">
        <f t="shared" si="22"/>
        <v>100014</v>
      </c>
      <c r="D134" s="165" t="str">
        <f t="shared" si="23"/>
        <v>100014/13</v>
      </c>
      <c r="E134" s="167" t="s">
        <v>189</v>
      </c>
      <c r="F134" s="167" t="s">
        <v>37</v>
      </c>
      <c r="G134" s="165">
        <v>52</v>
      </c>
      <c r="H134" s="178">
        <v>100117</v>
      </c>
      <c r="I134" s="170" t="str">
        <f t="shared" si="32"/>
        <v>Б-100117-13</v>
      </c>
      <c r="J134" s="185">
        <v>3</v>
      </c>
      <c r="K134" s="165">
        <v>11</v>
      </c>
      <c r="L134" s="165" t="s">
        <v>38</v>
      </c>
      <c r="M134" s="169">
        <v>1</v>
      </c>
      <c r="N134" s="165">
        <v>18</v>
      </c>
      <c r="O134" s="167" t="s">
        <v>299</v>
      </c>
      <c r="P134" s="167" t="s">
        <v>301</v>
      </c>
      <c r="Q134" s="167" t="s">
        <v>302</v>
      </c>
      <c r="R134" s="166" t="str">
        <f t="shared" si="25"/>
        <v>1001171</v>
      </c>
      <c r="S134" s="170">
        <v>1</v>
      </c>
      <c r="T134" s="191" t="s">
        <v>316</v>
      </c>
      <c r="U134" s="165">
        <v>1000</v>
      </c>
      <c r="V134" s="165">
        <f t="shared" si="33"/>
        <v>180</v>
      </c>
      <c r="W134" s="165">
        <v>0</v>
      </c>
      <c r="X134" s="24">
        <v>201</v>
      </c>
      <c r="Y134" s="168" t="s">
        <v>42</v>
      </c>
      <c r="Z134" s="224" t="str">
        <f t="shared" ref="Z134:Z139" si="38">"1: "&amp;(U134-V134)&amp;" / "&amp;(U134-V134)*0.08&amp;" / "&amp;(U134-V134)*0.02</f>
        <v>1: 820 / 65.6 / 16.4</v>
      </c>
      <c r="AA134" s="238" t="s">
        <v>225</v>
      </c>
      <c r="AB134" s="224" t="str">
        <f t="shared" si="31"/>
        <v>10: 410 / 347.46 / 27.8 / 6.95</v>
      </c>
      <c r="AC134" s="227">
        <f>(U134-V134)*0.5</f>
        <v>410</v>
      </c>
      <c r="AD134" s="170"/>
      <c r="AE134" s="170"/>
      <c r="AF134" s="237" t="s">
        <v>149</v>
      </c>
      <c r="AG134" s="254" t="s">
        <v>237</v>
      </c>
      <c r="AH134" s="249">
        <v>19</v>
      </c>
      <c r="AI134" s="237" t="s">
        <v>320</v>
      </c>
      <c r="AJ134" s="167"/>
      <c r="AK134" s="167"/>
      <c r="AL134" s="166">
        <v>0</v>
      </c>
      <c r="AM134" s="170" t="s">
        <v>43</v>
      </c>
      <c r="AN134" s="165" t="s">
        <v>44</v>
      </c>
      <c r="AO134" s="165"/>
      <c r="AP134" s="166"/>
      <c r="AQ134" s="166"/>
      <c r="AR134" s="166"/>
      <c r="AS134" s="166">
        <f t="shared" si="34"/>
        <v>100117</v>
      </c>
      <c r="AT134" s="166">
        <f t="shared" si="35"/>
        <v>1117</v>
      </c>
      <c r="AU134" s="166">
        <f t="shared" si="36"/>
        <v>117</v>
      </c>
      <c r="AV134" s="166"/>
      <c r="AW134" s="163"/>
      <c r="AX134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100117, 'Б-100117-13',date'2014-02-05',3, 11, 11, 'RUR', 1, 18, date'2015-02-06', date'2015-02-07', 1001171, 1, to_date('2015-01-02 00:00:00','YYYY-MM-DD HH24:MI:SS'), 1000, 180, 0, 201, 0, 'c1', 5,null,100117,1117,117);insert into xxxx_oebs_cash_payment_test (ID, INVOICE_ID, OEBS_PAYMENT, DOC_DATE, COMISS_DATE) values (s_xxxx_oebs_cash_payment_test.NEXTVAL, 100117, 410, to_date('2015-01-02 00:00:00','YYYY-MM-DD HH24:MI:SS'), date'2015-01-31' );insert into xxxx_client_discount_m  (ID,CLIENT_ID,CLIENT_AVG_DISCOUNT,DT) values (s_xxxx_client_discount_m.NEXTVAL,201, 19, date'2015-01-01');</v>
      </c>
      <c r="AY134" s="163"/>
    </row>
    <row r="135" spans="1:51" x14ac:dyDescent="0.25">
      <c r="A135" s="263">
        <v>14</v>
      </c>
      <c r="B135" s="72">
        <v>0</v>
      </c>
      <c r="C135" s="165" t="str">
        <f t="shared" si="22"/>
        <v>100014</v>
      </c>
      <c r="D135" s="165" t="str">
        <f t="shared" si="23"/>
        <v>100014/13</v>
      </c>
      <c r="E135" s="167" t="s">
        <v>189</v>
      </c>
      <c r="F135" s="167" t="s">
        <v>37</v>
      </c>
      <c r="G135" s="165">
        <v>52</v>
      </c>
      <c r="H135" s="178">
        <v>100118</v>
      </c>
      <c r="I135" s="170" t="str">
        <f t="shared" si="32"/>
        <v>Б-100118-13</v>
      </c>
      <c r="J135" s="185">
        <v>3</v>
      </c>
      <c r="K135" s="165">
        <v>11</v>
      </c>
      <c r="L135" s="165" t="s">
        <v>38</v>
      </c>
      <c r="M135" s="169">
        <v>1</v>
      </c>
      <c r="N135" s="165">
        <v>18</v>
      </c>
      <c r="O135" s="167" t="s">
        <v>299</v>
      </c>
      <c r="P135" s="167" t="s">
        <v>301</v>
      </c>
      <c r="Q135" s="167" t="s">
        <v>302</v>
      </c>
      <c r="R135" s="166" t="str">
        <f t="shared" si="25"/>
        <v>1001181</v>
      </c>
      <c r="S135" s="170">
        <v>1</v>
      </c>
      <c r="T135" s="191" t="s">
        <v>311</v>
      </c>
      <c r="U135" s="165">
        <v>800</v>
      </c>
      <c r="V135" s="165">
        <f t="shared" si="33"/>
        <v>144</v>
      </c>
      <c r="W135" s="165">
        <v>0</v>
      </c>
      <c r="X135" s="24">
        <v>202</v>
      </c>
      <c r="Y135" s="168" t="s">
        <v>42</v>
      </c>
      <c r="Z135" s="224" t="str">
        <f t="shared" si="38"/>
        <v>1: 656 / 52.48 / 13.12</v>
      </c>
      <c r="AA135" s="238" t="s">
        <v>219</v>
      </c>
      <c r="AB135" s="224" t="str">
        <f t="shared" si="31"/>
        <v>10: 164 / 138.98 / 11.12 / 2.78</v>
      </c>
      <c r="AC135" s="227">
        <f>(U135-V135)*0.25</f>
        <v>164</v>
      </c>
      <c r="AD135" s="170"/>
      <c r="AE135" s="170"/>
      <c r="AF135" s="191" t="s">
        <v>150</v>
      </c>
      <c r="AG135" s="254" t="s">
        <v>237</v>
      </c>
      <c r="AH135" s="249">
        <v>19</v>
      </c>
      <c r="AI135" s="191" t="s">
        <v>320</v>
      </c>
      <c r="AJ135" s="167"/>
      <c r="AK135" s="167"/>
      <c r="AL135" s="166">
        <v>0</v>
      </c>
      <c r="AM135" s="170" t="s">
        <v>43</v>
      </c>
      <c r="AN135" s="165" t="s">
        <v>44</v>
      </c>
      <c r="AO135" s="165"/>
      <c r="AP135" s="166"/>
      <c r="AQ135" s="166"/>
      <c r="AR135" s="166"/>
      <c r="AS135" s="166">
        <f t="shared" si="34"/>
        <v>100118</v>
      </c>
      <c r="AT135" s="166">
        <f t="shared" si="35"/>
        <v>1118</v>
      </c>
      <c r="AU135" s="166">
        <f t="shared" si="36"/>
        <v>118</v>
      </c>
      <c r="AV135" s="166"/>
      <c r="AW135" s="163"/>
      <c r="AX135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100118, 'Б-100118-13',date'2014-02-05',3, 11, 11, 'RUR', 1, 18, date'2015-02-06', date'2015-02-07', 1001181, 1, to_date('2015-01-30 23:59:59','YYYY-MM-DD HH24:MI:SS'), 800, 144, 0, 202, 0, 'c1', 5,null,100118,1118,118);insert into xxxx_oebs_cash_payment_test (ID, INVOICE_ID, OEBS_PAYMENT, DOC_DATE, COMISS_DATE) values (s_xxxx_oebs_cash_payment_test.NEXTVAL, 100118, 164, to_date('2015-01-30 23:59:59','YYYY-MM-DD HH24:MI:SS'), date'2015-01-30' );insert into xxxx_client_discount_m  (ID,CLIENT_ID,CLIENT_AVG_DISCOUNT,DT) values (s_xxxx_client_discount_m.NEXTVAL,202, 19, date'2015-01-01');</v>
      </c>
      <c r="AY135" s="163"/>
    </row>
    <row r="136" spans="1:51" x14ac:dyDescent="0.25">
      <c r="A136" s="263">
        <v>14</v>
      </c>
      <c r="B136" s="72">
        <v>0</v>
      </c>
      <c r="C136" s="165" t="str">
        <f t="shared" si="22"/>
        <v>100014</v>
      </c>
      <c r="D136" s="165" t="str">
        <f t="shared" si="23"/>
        <v>100014/13</v>
      </c>
      <c r="E136" s="167" t="s">
        <v>189</v>
      </c>
      <c r="F136" s="167" t="s">
        <v>37</v>
      </c>
      <c r="G136" s="165">
        <v>52</v>
      </c>
      <c r="H136" s="178">
        <v>100119</v>
      </c>
      <c r="I136" s="170" t="str">
        <f t="shared" si="32"/>
        <v>Б-100119-13</v>
      </c>
      <c r="J136" s="185">
        <v>3</v>
      </c>
      <c r="K136" s="165">
        <v>11</v>
      </c>
      <c r="L136" s="165" t="s">
        <v>38</v>
      </c>
      <c r="M136" s="169">
        <v>1</v>
      </c>
      <c r="N136" s="165">
        <v>18</v>
      </c>
      <c r="O136" s="167" t="s">
        <v>299</v>
      </c>
      <c r="P136" s="167" t="s">
        <v>301</v>
      </c>
      <c r="Q136" s="167" t="s">
        <v>302</v>
      </c>
      <c r="R136" s="166" t="str">
        <f t="shared" si="25"/>
        <v>1001191</v>
      </c>
      <c r="S136" s="170">
        <v>1</v>
      </c>
      <c r="T136" s="237" t="s">
        <v>144</v>
      </c>
      <c r="U136" s="165">
        <v>1200</v>
      </c>
      <c r="V136" s="165">
        <f t="shared" si="33"/>
        <v>216</v>
      </c>
      <c r="W136" s="165">
        <v>0</v>
      </c>
      <c r="X136" s="24">
        <v>203</v>
      </c>
      <c r="Y136" s="168" t="s">
        <v>42</v>
      </c>
      <c r="Z136" s="224" t="str">
        <f t="shared" si="38"/>
        <v>1: 984 / 78.72 / 19.68</v>
      </c>
      <c r="AA136" s="238" t="s">
        <v>236</v>
      </c>
      <c r="AB136" s="224" t="str">
        <f t="shared" si="31"/>
        <v>10: 246 / 208.47 / 16.68 / 4.17</v>
      </c>
      <c r="AC136" s="227">
        <f>(U136-V136)*0.25</f>
        <v>246</v>
      </c>
      <c r="AD136" s="170"/>
      <c r="AE136" s="170"/>
      <c r="AF136" s="237" t="s">
        <v>149</v>
      </c>
      <c r="AG136" s="254" t="s">
        <v>237</v>
      </c>
      <c r="AH136" s="249">
        <v>19</v>
      </c>
      <c r="AI136" s="237" t="s">
        <v>320</v>
      </c>
      <c r="AJ136" s="167"/>
      <c r="AK136" s="167"/>
      <c r="AL136" s="166">
        <v>0</v>
      </c>
      <c r="AM136" s="170" t="s">
        <v>43</v>
      </c>
      <c r="AN136" s="165" t="s">
        <v>44</v>
      </c>
      <c r="AO136" s="165"/>
      <c r="AP136" s="166"/>
      <c r="AQ136" s="166"/>
      <c r="AR136" s="166"/>
      <c r="AS136" s="166">
        <f t="shared" si="34"/>
        <v>100119</v>
      </c>
      <c r="AT136" s="166">
        <f t="shared" si="35"/>
        <v>1119</v>
      </c>
      <c r="AU136" s="166">
        <f t="shared" si="36"/>
        <v>119</v>
      </c>
      <c r="AV136" s="166"/>
      <c r="AW136" s="163"/>
      <c r="AX136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100119, 'Б-100119-13',date'2014-02-05',3, 11, 11, 'RUR', 1, 18, date'2015-02-06', date'2015-02-07', 1001191, 1, to_date('2015-01-01 00:00:00','YYYY-MM-DD HH24:MI:SS'), 1200, 216, 0, 203, 0, 'c1', 5,null,100119,1119,119);insert into xxxx_oebs_cash_payment_test (ID, INVOICE_ID, OEBS_PAYMENT, DOC_DATE, COMISS_DATE) values (s_xxxx_oebs_cash_payment_test.NEXTVAL, 100119, 246, to_date('2015-01-01 00:00:00','YYYY-MM-DD HH24:MI:SS'), date'2015-01-31' );insert into xxxx_client_discount_m  (ID,CLIENT_ID,CLIENT_AVG_DISCOUNT,DT) values (s_xxxx_client_discount_m.NEXTVAL,203, 19, date'2015-01-01');</v>
      </c>
      <c r="AY136" s="163"/>
    </row>
    <row r="137" spans="1:51" x14ac:dyDescent="0.25">
      <c r="A137" s="263">
        <v>14</v>
      </c>
      <c r="B137" s="72">
        <v>0</v>
      </c>
      <c r="C137" s="165" t="str">
        <f t="shared" si="22"/>
        <v>100014</v>
      </c>
      <c r="D137" s="165" t="str">
        <f t="shared" si="23"/>
        <v>100014/13</v>
      </c>
      <c r="E137" s="167" t="s">
        <v>189</v>
      </c>
      <c r="F137" s="167" t="s">
        <v>37</v>
      </c>
      <c r="G137" s="165">
        <v>52</v>
      </c>
      <c r="H137" s="178">
        <v>100120</v>
      </c>
      <c r="I137" s="170" t="str">
        <f t="shared" si="32"/>
        <v>Б-100120-13</v>
      </c>
      <c r="J137" s="185">
        <v>3</v>
      </c>
      <c r="K137" s="165">
        <v>11</v>
      </c>
      <c r="L137" s="165" t="s">
        <v>38</v>
      </c>
      <c r="M137" s="169">
        <v>1</v>
      </c>
      <c r="N137" s="165">
        <v>18</v>
      </c>
      <c r="O137" s="167" t="s">
        <v>299</v>
      </c>
      <c r="P137" s="167" t="s">
        <v>301</v>
      </c>
      <c r="Q137" s="167" t="s">
        <v>302</v>
      </c>
      <c r="R137" s="166" t="str">
        <f t="shared" si="25"/>
        <v>1001201</v>
      </c>
      <c r="S137" s="170">
        <v>1</v>
      </c>
      <c r="T137" s="237" t="s">
        <v>307</v>
      </c>
      <c r="U137" s="165">
        <v>1000</v>
      </c>
      <c r="V137" s="165">
        <f t="shared" si="33"/>
        <v>180</v>
      </c>
      <c r="W137" s="165">
        <v>0</v>
      </c>
      <c r="X137" s="24">
        <v>204</v>
      </c>
      <c r="Y137" s="168" t="s">
        <v>42</v>
      </c>
      <c r="Z137" s="224" t="str">
        <f t="shared" si="38"/>
        <v>1: 820 / 65.6 / 16.4</v>
      </c>
      <c r="AA137" s="238" t="s">
        <v>225</v>
      </c>
      <c r="AB137" s="224" t="str">
        <f t="shared" si="31"/>
        <v>10: 205 / 173.73 / 13.9 / 3.47</v>
      </c>
      <c r="AC137" s="227">
        <f>(U137-V137)*0.25</f>
        <v>205</v>
      </c>
      <c r="AD137" s="170"/>
      <c r="AE137" s="170"/>
      <c r="AF137" s="191" t="s">
        <v>150</v>
      </c>
      <c r="AG137" s="254" t="s">
        <v>237</v>
      </c>
      <c r="AH137" s="249">
        <v>19</v>
      </c>
      <c r="AI137" s="191" t="s">
        <v>319</v>
      </c>
      <c r="AJ137" s="167"/>
      <c r="AK137" s="167"/>
      <c r="AL137" s="166">
        <v>0</v>
      </c>
      <c r="AM137" s="170" t="s">
        <v>43</v>
      </c>
      <c r="AN137" s="165" t="s">
        <v>44</v>
      </c>
      <c r="AO137" s="165"/>
      <c r="AP137" s="166"/>
      <c r="AQ137" s="166"/>
      <c r="AR137" s="166"/>
      <c r="AS137" s="166">
        <f t="shared" si="34"/>
        <v>100120</v>
      </c>
      <c r="AT137" s="166">
        <f t="shared" si="35"/>
        <v>1120</v>
      </c>
      <c r="AU137" s="166">
        <f t="shared" si="36"/>
        <v>120</v>
      </c>
      <c r="AV137" s="166"/>
      <c r="AW137" s="163"/>
      <c r="AX137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100120, 'Б-100120-13',date'2014-02-05',3, 11, 11, 'RUR', 1, 18, date'2015-02-06', date'2015-02-07', 1001201, 1, to_date('2015-02-02 00:00:00','YYYY-MM-DD HH24:MI:SS'), 1000, 180, 0, 204, 0, 'c1', 5,null,100120,1120,120);insert into xxxx_oebs_cash_payment_test (ID, INVOICE_ID, OEBS_PAYMENT, DOC_DATE, COMISS_DATE) values (s_xxxx_oebs_cash_payment_test.NEXTVAL, 100120, 205, to_date('2015-02-02 00:00:00','YYYY-MM-DD HH24:MI:SS'), date'2015-01-30' );insert into xxxx_client_discount_m  (ID,CLIENT_ID,CLIENT_AVG_DISCOUNT,DT) values (s_xxxx_client_discount_m.NEXTVAL,204, 19, date'2015-02-01');</v>
      </c>
      <c r="AY137" s="163"/>
    </row>
    <row r="138" spans="1:51" x14ac:dyDescent="0.25">
      <c r="A138" s="263">
        <v>14</v>
      </c>
      <c r="B138" s="72">
        <v>0</v>
      </c>
      <c r="C138" s="171" t="str">
        <f t="shared" si="22"/>
        <v>100014</v>
      </c>
      <c r="D138" s="171" t="str">
        <f t="shared" si="23"/>
        <v>100014/13</v>
      </c>
      <c r="E138" s="172" t="s">
        <v>189</v>
      </c>
      <c r="F138" s="172" t="s">
        <v>37</v>
      </c>
      <c r="G138" s="165">
        <v>52</v>
      </c>
      <c r="H138" s="178">
        <v>100121</v>
      </c>
      <c r="I138" s="171" t="str">
        <f t="shared" si="32"/>
        <v>Б-100121-13</v>
      </c>
      <c r="J138" s="185">
        <v>3</v>
      </c>
      <c r="K138" s="165">
        <v>11</v>
      </c>
      <c r="L138" s="171" t="s">
        <v>38</v>
      </c>
      <c r="M138" s="175">
        <v>1</v>
      </c>
      <c r="N138" s="171">
        <v>18</v>
      </c>
      <c r="O138" s="172" t="s">
        <v>299</v>
      </c>
      <c r="P138" s="172" t="s">
        <v>301</v>
      </c>
      <c r="Q138" s="172" t="s">
        <v>302</v>
      </c>
      <c r="R138" s="173" t="str">
        <f t="shared" si="25"/>
        <v>1001211</v>
      </c>
      <c r="S138" s="171">
        <v>1</v>
      </c>
      <c r="T138" s="211" t="s">
        <v>311</v>
      </c>
      <c r="U138" s="171">
        <v>900</v>
      </c>
      <c r="V138" s="171">
        <f t="shared" si="33"/>
        <v>162</v>
      </c>
      <c r="W138" s="171">
        <v>0</v>
      </c>
      <c r="X138" s="24">
        <v>205</v>
      </c>
      <c r="Y138" s="174" t="s">
        <v>42</v>
      </c>
      <c r="Z138" s="232" t="str">
        <f t="shared" si="38"/>
        <v>1: 738 / 59.04 / 14.76</v>
      </c>
      <c r="AA138" s="240" t="s">
        <v>218</v>
      </c>
      <c r="AB138" s="232" t="str">
        <f t="shared" si="31"/>
        <v>10: 1845 / 1563.56 / 125.08 / 31.27</v>
      </c>
      <c r="AC138" s="180">
        <f>(U138-V138)*2.5</f>
        <v>1845</v>
      </c>
      <c r="AD138" s="171"/>
      <c r="AE138" s="171"/>
      <c r="AF138" s="211" t="s">
        <v>150</v>
      </c>
      <c r="AG138" s="256" t="s">
        <v>237</v>
      </c>
      <c r="AH138" s="252">
        <v>19</v>
      </c>
      <c r="AI138" s="211" t="s">
        <v>319</v>
      </c>
      <c r="AJ138" s="172"/>
      <c r="AK138" s="172"/>
      <c r="AL138" s="166">
        <v>0</v>
      </c>
      <c r="AM138" s="170" t="s">
        <v>43</v>
      </c>
      <c r="AN138" s="171" t="s">
        <v>44</v>
      </c>
      <c r="AO138" s="171"/>
      <c r="AP138" s="166"/>
      <c r="AQ138" s="166"/>
      <c r="AR138" s="166"/>
      <c r="AS138" s="166">
        <f t="shared" si="34"/>
        <v>100121</v>
      </c>
      <c r="AT138" s="166">
        <f t="shared" si="35"/>
        <v>1121</v>
      </c>
      <c r="AU138" s="166">
        <f t="shared" si="36"/>
        <v>121</v>
      </c>
      <c r="AV138" s="173"/>
      <c r="AW138" s="163"/>
      <c r="AX138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date'2015-03-01', 52, 100121, 'Б-100121-13',date'2014-02-05',3, 11, 11, 'RUR', 1, 18, date'2015-02-06', date'2015-02-07', 1001211, 1, to_date('2015-01-30 23:59:59','YYYY-MM-DD HH24:MI:SS'), 900, 162, 0, 205, 0, 'c1', 5,null,100121,1121,121);insert into xxxx_oebs_cash_payment_test (ID, INVOICE_ID, OEBS_PAYMENT, DOC_DATE, COMISS_DATE) values (s_xxxx_oebs_cash_payment_test.NEXTVAL, 100121, 1845, to_date('2015-01-30 23:59:59','YYYY-MM-DD HH24:MI:SS'), date'2015-01-30' );insert into xxxx_client_discount_m  (ID,CLIENT_ID,CLIENT_AVG_DISCOUNT,DT) values (s_xxxx_client_discount_m.NEXTVAL,205, 19, date'2015-02-01');</v>
      </c>
      <c r="AY138" s="163"/>
    </row>
    <row r="139" spans="1:51" x14ac:dyDescent="0.25">
      <c r="A139" s="263">
        <v>15</v>
      </c>
      <c r="B139" s="72">
        <v>0</v>
      </c>
      <c r="C139" s="165" t="str">
        <f t="shared" si="22"/>
        <v>100015</v>
      </c>
      <c r="D139" s="165" t="str">
        <f t="shared" si="23"/>
        <v>100015/13</v>
      </c>
      <c r="E139" s="167" t="s">
        <v>189</v>
      </c>
      <c r="F139" s="167" t="s">
        <v>37</v>
      </c>
      <c r="G139" s="165">
        <v>52</v>
      </c>
      <c r="H139" s="178">
        <v>100122</v>
      </c>
      <c r="I139" s="170" t="str">
        <f t="shared" si="32"/>
        <v>Б-100122-13</v>
      </c>
      <c r="J139" s="185">
        <v>3</v>
      </c>
      <c r="K139" s="165">
        <v>11</v>
      </c>
      <c r="L139" s="165" t="s">
        <v>38</v>
      </c>
      <c r="M139" s="169">
        <v>1</v>
      </c>
      <c r="N139" s="165">
        <v>18</v>
      </c>
      <c r="O139" s="167" t="s">
        <v>299</v>
      </c>
      <c r="P139" s="167" t="s">
        <v>301</v>
      </c>
      <c r="Q139" s="167" t="s">
        <v>302</v>
      </c>
      <c r="R139" s="166" t="str">
        <f t="shared" si="25"/>
        <v>1001221</v>
      </c>
      <c r="S139" s="170">
        <v>1</v>
      </c>
      <c r="T139" s="167" t="s">
        <v>308</v>
      </c>
      <c r="U139" s="165">
        <v>1000</v>
      </c>
      <c r="V139" s="165">
        <f t="shared" si="33"/>
        <v>180</v>
      </c>
      <c r="W139" s="165">
        <v>0</v>
      </c>
      <c r="X139" s="24">
        <v>206</v>
      </c>
      <c r="Y139" s="168" t="s">
        <v>42</v>
      </c>
      <c r="Z139" s="224" t="str">
        <f t="shared" si="38"/>
        <v>1: 820 / 65.6 / 16.4</v>
      </c>
      <c r="AA139" s="238" t="s">
        <v>221</v>
      </c>
      <c r="AB139" s="247" t="str">
        <f>"10: "&amp;SUM(AC139:AE139)&amp;" / "&amp;SUM(AC139:AE139)&amp;" / "&amp;SUM(AC139:AE139)*0.08&amp;" / "&amp;SUM(AC139:AE139)*0.02</f>
        <v>10: 2050 / 2050 / 164 / 41</v>
      </c>
      <c r="AC139" s="178">
        <f>(U139-V139)*2.5</f>
        <v>2050</v>
      </c>
      <c r="AD139" s="170"/>
      <c r="AE139" s="170"/>
      <c r="AF139" s="167" t="s">
        <v>149</v>
      </c>
      <c r="AG139" s="248" t="s">
        <v>190</v>
      </c>
      <c r="AH139" s="255">
        <v>2</v>
      </c>
      <c r="AI139" s="167" t="s">
        <v>319</v>
      </c>
      <c r="AJ139" s="167"/>
      <c r="AK139" s="167"/>
      <c r="AL139" s="166">
        <v>0</v>
      </c>
      <c r="AM139" s="170" t="s">
        <v>43</v>
      </c>
      <c r="AN139" s="165" t="s">
        <v>44</v>
      </c>
      <c r="AO139" s="165"/>
      <c r="AP139" s="166"/>
      <c r="AQ139" s="166"/>
      <c r="AR139" s="166"/>
      <c r="AS139" s="166">
        <f t="shared" si="34"/>
        <v>100122</v>
      </c>
      <c r="AT139" s="166">
        <f t="shared" si="35"/>
        <v>1122</v>
      </c>
      <c r="AU139" s="166">
        <f t="shared" si="36"/>
        <v>122</v>
      </c>
      <c r="AV139" s="166" t="s">
        <v>231</v>
      </c>
      <c r="AW139" s="163"/>
      <c r="AX139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100122, 'Б-100122-13',date'2014-02-05',3, 11, 11, 'RUR', 1, 18, date'2015-02-06', date'2015-02-07', 1001221, 1, to_date('2015-02-01 00:00:00','YYYY-MM-DD HH24:MI:SS'), 1000, 180, 0, 206, 0, 'c1', 8,null,100122,1122,122);insert into xxxx_oebs_cash_payment_test (ID, INVOICE_ID, OEBS_PAYMENT, DOC_DATE, COMISS_DATE) values (s_xxxx_oebs_cash_payment_test.NEXTVAL, 100122, 2050, to_date('2015-02-01 00:00:00','YYYY-MM-DD HH24:MI:SS'), date'2015-01-31' );insert into xxxx_client_discount_m  (ID,CLIENT_ID,CLIENT_AVG_DISCOUNT,DT) values (s_xxxx_client_discount_m.NEXTVAL,206, 2, date'2015-02-01');</v>
      </c>
      <c r="AY139" s="163"/>
    </row>
    <row r="140" spans="1:51" x14ac:dyDescent="0.25">
      <c r="A140" s="263">
        <v>15</v>
      </c>
      <c r="B140" s="72">
        <v>0</v>
      </c>
      <c r="C140" s="165" t="str">
        <f t="shared" si="22"/>
        <v>100015</v>
      </c>
      <c r="D140" s="165" t="str">
        <f t="shared" si="23"/>
        <v>100015/13</v>
      </c>
      <c r="E140" s="167" t="s">
        <v>189</v>
      </c>
      <c r="F140" s="167" t="s">
        <v>37</v>
      </c>
      <c r="G140" s="165">
        <v>52</v>
      </c>
      <c r="H140" s="178">
        <v>100123</v>
      </c>
      <c r="I140" s="170" t="str">
        <f t="shared" si="32"/>
        <v>Б-100123-13</v>
      </c>
      <c r="J140" s="185">
        <v>3</v>
      </c>
      <c r="K140" s="165">
        <v>11</v>
      </c>
      <c r="L140" s="165" t="s">
        <v>38</v>
      </c>
      <c r="M140" s="169">
        <v>1</v>
      </c>
      <c r="N140" s="165">
        <v>18</v>
      </c>
      <c r="O140" s="167" t="s">
        <v>299</v>
      </c>
      <c r="P140" s="167" t="s">
        <v>301</v>
      </c>
      <c r="Q140" s="167" t="s">
        <v>302</v>
      </c>
      <c r="R140" s="166" t="str">
        <f t="shared" si="25"/>
        <v>1001231</v>
      </c>
      <c r="S140" s="170">
        <v>1</v>
      </c>
      <c r="T140" s="167" t="s">
        <v>307</v>
      </c>
      <c r="U140" s="165">
        <v>900</v>
      </c>
      <c r="V140" s="165">
        <f t="shared" si="33"/>
        <v>162</v>
      </c>
      <c r="W140" s="165">
        <v>0</v>
      </c>
      <c r="X140" s="24">
        <v>207</v>
      </c>
      <c r="Y140" s="168" t="s">
        <v>42</v>
      </c>
      <c r="Z140" s="225" t="str">
        <f>"1: "&amp;(SUM(U140:U142)-SUM(V140:V142))&amp;" / "&amp;(SUM(U140:U142)-SUM(V140:V142))*0.08&amp;" / "&amp;(SUM(U140:U142)-SUM(V140:V142))*0.02</f>
        <v>1: 1968 / 157.44 / 39.36</v>
      </c>
      <c r="AA140" s="235" t="s">
        <v>232</v>
      </c>
      <c r="AB140" s="225" t="str">
        <f>"10: "&amp;SUM(AC140:AC142)&amp;" / "&amp;ROUND(SUM(AC140:AC142)/1.18,2)&amp;" / "&amp;ROUND(SUM(AC140:AC142)/1.18*0.08,2)&amp;" / "&amp;ROUND(SUM(AC140:AC142)/1.18*0.02,2)</f>
        <v>10: 2767.5 / 2345.34 / 187.63 / 46.91</v>
      </c>
      <c r="AC140" s="178">
        <f>(U140-V140)*2.5</f>
        <v>1845</v>
      </c>
      <c r="AD140" s="170"/>
      <c r="AE140" s="170"/>
      <c r="AF140" s="167" t="s">
        <v>149</v>
      </c>
      <c r="AG140" s="248" t="s">
        <v>190</v>
      </c>
      <c r="AH140" s="255">
        <v>2</v>
      </c>
      <c r="AI140" s="167" t="s">
        <v>319</v>
      </c>
      <c r="AJ140" s="167"/>
      <c r="AK140" s="167"/>
      <c r="AL140" s="166">
        <v>0</v>
      </c>
      <c r="AM140" s="170" t="s">
        <v>43</v>
      </c>
      <c r="AN140" s="165" t="s">
        <v>44</v>
      </c>
      <c r="AO140" s="165"/>
      <c r="AP140" s="166"/>
      <c r="AQ140" s="166"/>
      <c r="AR140" s="166"/>
      <c r="AS140" s="166">
        <f t="shared" si="34"/>
        <v>100123</v>
      </c>
      <c r="AT140" s="166">
        <f t="shared" si="35"/>
        <v>1123</v>
      </c>
      <c r="AU140" s="166">
        <f t="shared" si="36"/>
        <v>123</v>
      </c>
      <c r="AV140" s="166" t="s">
        <v>233</v>
      </c>
      <c r="AW140" s="163"/>
      <c r="AX140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100123, 'Б-100123-13',date'2014-02-05',3, 11, 11, 'RUR', 1, 18, date'2015-02-06', date'2015-02-07', 1001231, 1, to_date('2015-02-02 00:00:00','YYYY-MM-DD HH24:MI:SS'), 900, 162, 0, 207, 0, 'c1', 8,null,100123,1123,123);insert into xxxx_oebs_cash_payment_test (ID, INVOICE_ID, OEBS_PAYMENT, DOC_DATE, COMISS_DATE) values (s_xxxx_oebs_cash_payment_test.NEXTVAL, 100123, 1845, to_date('2015-02-02 00:00:00','YYYY-MM-DD HH24:MI:SS'), date'2015-01-31' );insert into xxxx_client_discount_m  (ID,CLIENT_ID,CLIENT_AVG_DISCOUNT,DT) values (s_xxxx_client_discount_m.NEXTVAL,207, 2, date'2015-02-01');</v>
      </c>
      <c r="AY140" s="163"/>
    </row>
    <row r="141" spans="1:51" x14ac:dyDescent="0.25">
      <c r="A141" s="263">
        <v>15</v>
      </c>
      <c r="B141" s="72">
        <v>0</v>
      </c>
      <c r="C141" s="165" t="str">
        <f t="shared" si="22"/>
        <v>100015</v>
      </c>
      <c r="D141" s="165" t="str">
        <f t="shared" si="23"/>
        <v>100015/13</v>
      </c>
      <c r="E141" s="167" t="s">
        <v>189</v>
      </c>
      <c r="F141" s="167" t="s">
        <v>37</v>
      </c>
      <c r="G141" s="165">
        <v>52</v>
      </c>
      <c r="H141" s="178">
        <v>100124</v>
      </c>
      <c r="I141" s="170" t="str">
        <f t="shared" si="32"/>
        <v>Б-100124-13</v>
      </c>
      <c r="J141" s="185">
        <v>3</v>
      </c>
      <c r="K141" s="165">
        <v>11</v>
      </c>
      <c r="L141" s="165" t="s">
        <v>38</v>
      </c>
      <c r="M141" s="169">
        <v>1</v>
      </c>
      <c r="N141" s="165">
        <v>18</v>
      </c>
      <c r="O141" s="167" t="s">
        <v>299</v>
      </c>
      <c r="P141" s="167" t="s">
        <v>301</v>
      </c>
      <c r="Q141" s="167" t="s">
        <v>302</v>
      </c>
      <c r="R141" s="166" t="str">
        <f t="shared" si="25"/>
        <v>1001241</v>
      </c>
      <c r="S141" s="170">
        <v>1</v>
      </c>
      <c r="T141" s="167" t="s">
        <v>307</v>
      </c>
      <c r="U141" s="165">
        <v>800</v>
      </c>
      <c r="V141" s="165">
        <f t="shared" si="33"/>
        <v>144</v>
      </c>
      <c r="W141" s="165">
        <v>0</v>
      </c>
      <c r="X141" s="24">
        <v>208</v>
      </c>
      <c r="Y141" s="168" t="s">
        <v>42</v>
      </c>
      <c r="Z141" s="224"/>
      <c r="AA141" s="224"/>
      <c r="AB141" s="224"/>
      <c r="AC141" s="227">
        <f>(U141-V141)*0.75</f>
        <v>492</v>
      </c>
      <c r="AD141" s="170"/>
      <c r="AE141" s="170"/>
      <c r="AF141" s="167" t="s">
        <v>149</v>
      </c>
      <c r="AG141" s="248" t="s">
        <v>190</v>
      </c>
      <c r="AH141" s="255">
        <v>2</v>
      </c>
      <c r="AI141" s="167" t="s">
        <v>319</v>
      </c>
      <c r="AJ141" s="167"/>
      <c r="AK141" s="167"/>
      <c r="AL141" s="166">
        <v>0</v>
      </c>
      <c r="AM141" s="170" t="s">
        <v>43</v>
      </c>
      <c r="AN141" s="165" t="s">
        <v>44</v>
      </c>
      <c r="AO141" s="165"/>
      <c r="AP141" s="166"/>
      <c r="AQ141" s="166"/>
      <c r="AR141" s="166"/>
      <c r="AS141" s="166">
        <f t="shared" si="34"/>
        <v>100124</v>
      </c>
      <c r="AT141" s="166">
        <f t="shared" si="35"/>
        <v>1124</v>
      </c>
      <c r="AU141" s="166">
        <f t="shared" si="36"/>
        <v>124</v>
      </c>
      <c r="AV141" s="250" t="s">
        <v>240</v>
      </c>
      <c r="AW141" s="163"/>
      <c r="AX141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100124, 'Б-100124-13',date'2014-02-05',3, 11, 11, 'RUR', 1, 18, date'2015-02-06', date'2015-02-07', 1001241, 1, to_date('2015-02-02 00:00:00','YYYY-MM-DD HH24:MI:SS'), 800, 144, 0, 208, 0, 'c1', 8,null,100124,1124,124);insert into xxxx_oebs_cash_payment_test (ID, INVOICE_ID, OEBS_PAYMENT, DOC_DATE, COMISS_DATE) values (s_xxxx_oebs_cash_payment_test.NEXTVAL, 100124, 492, to_date('2015-02-02 00:00:00','YYYY-MM-DD HH24:MI:SS'), date'2015-01-31' );insert into xxxx_client_discount_m  (ID,CLIENT_ID,CLIENT_AVG_DISCOUNT,DT) values (s_xxxx_client_discount_m.NEXTVAL,208, 2, date'2015-02-01');</v>
      </c>
      <c r="AY141" s="163"/>
    </row>
    <row r="142" spans="1:51" x14ac:dyDescent="0.25">
      <c r="A142" s="263">
        <v>15</v>
      </c>
      <c r="B142" s="72">
        <v>0</v>
      </c>
      <c r="C142" s="165" t="str">
        <f t="shared" si="22"/>
        <v>100015</v>
      </c>
      <c r="D142" s="165" t="str">
        <f t="shared" si="23"/>
        <v>100015/13</v>
      </c>
      <c r="E142" s="167" t="s">
        <v>189</v>
      </c>
      <c r="F142" s="167" t="s">
        <v>37</v>
      </c>
      <c r="G142" s="165">
        <v>52</v>
      </c>
      <c r="H142" s="178">
        <v>100125</v>
      </c>
      <c r="I142" s="170" t="str">
        <f t="shared" si="32"/>
        <v>Б-100125-13</v>
      </c>
      <c r="J142" s="185">
        <v>3</v>
      </c>
      <c r="K142" s="165">
        <v>11</v>
      </c>
      <c r="L142" s="165" t="s">
        <v>38</v>
      </c>
      <c r="M142" s="169">
        <v>1</v>
      </c>
      <c r="N142" s="165">
        <v>18</v>
      </c>
      <c r="O142" s="167" t="s">
        <v>299</v>
      </c>
      <c r="P142" s="167" t="s">
        <v>301</v>
      </c>
      <c r="Q142" s="167" t="s">
        <v>302</v>
      </c>
      <c r="R142" s="166" t="str">
        <f t="shared" si="25"/>
        <v>1001251</v>
      </c>
      <c r="S142" s="170">
        <v>1</v>
      </c>
      <c r="T142" s="167" t="s">
        <v>307</v>
      </c>
      <c r="U142" s="165">
        <v>700</v>
      </c>
      <c r="V142" s="165">
        <f t="shared" si="33"/>
        <v>126</v>
      </c>
      <c r="W142" s="165">
        <v>0</v>
      </c>
      <c r="X142" s="24">
        <v>209</v>
      </c>
      <c r="Y142" s="168" t="s">
        <v>42</v>
      </c>
      <c r="Z142" s="224"/>
      <c r="AA142" s="224"/>
      <c r="AB142" s="224"/>
      <c r="AC142" s="227">
        <f>(U142-V142)*0.75</f>
        <v>430.5</v>
      </c>
      <c r="AD142" s="170"/>
      <c r="AE142" s="170"/>
      <c r="AF142" s="167" t="s">
        <v>149</v>
      </c>
      <c r="AG142" s="248" t="s">
        <v>190</v>
      </c>
      <c r="AH142" s="255">
        <v>2</v>
      </c>
      <c r="AI142" s="167" t="s">
        <v>319</v>
      </c>
      <c r="AJ142" s="167"/>
      <c r="AK142" s="167"/>
      <c r="AL142" s="166">
        <v>0</v>
      </c>
      <c r="AM142" s="170" t="s">
        <v>43</v>
      </c>
      <c r="AN142" s="165" t="s">
        <v>44</v>
      </c>
      <c r="AO142" s="165"/>
      <c r="AP142" s="166"/>
      <c r="AQ142" s="166"/>
      <c r="AR142" s="166"/>
      <c r="AS142" s="166">
        <f t="shared" si="34"/>
        <v>100125</v>
      </c>
      <c r="AT142" s="166">
        <f t="shared" si="35"/>
        <v>1125</v>
      </c>
      <c r="AU142" s="166">
        <f t="shared" si="36"/>
        <v>125</v>
      </c>
      <c r="AV142" s="220"/>
      <c r="AW142" s="163"/>
      <c r="AX142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100125, 'Б-100125-13',date'2014-02-05',3, 11, 11, 'RUR', 1, 18, date'2015-02-06', date'2015-02-07', 1001251, 1, to_date('2015-02-02 00:00:00','YYYY-MM-DD HH24:MI:SS'), 700, 126, 0, 209, 0, 'c1', 8,null,100125,1125,125);insert into xxxx_oebs_cash_payment_test (ID, INVOICE_ID, OEBS_PAYMENT, DOC_DATE, COMISS_DATE) values (s_xxxx_oebs_cash_payment_test.NEXTVAL, 100125, 430.5, to_date('2015-02-02 00:00:00','YYYY-MM-DD HH24:MI:SS'), date'2015-01-31' );insert into xxxx_client_discount_m  (ID,CLIENT_ID,CLIENT_AVG_DISCOUNT,DT) values (s_xxxx_client_discount_m.NEXTVAL,209, 2, date'2015-02-01');</v>
      </c>
      <c r="AY142" s="163"/>
    </row>
    <row r="143" spans="1:51" x14ac:dyDescent="0.25">
      <c r="A143" s="263">
        <v>15</v>
      </c>
      <c r="B143" s="72">
        <v>0</v>
      </c>
      <c r="C143" s="165" t="str">
        <f t="shared" si="22"/>
        <v>100015</v>
      </c>
      <c r="D143" s="165" t="str">
        <f t="shared" si="23"/>
        <v>100015/13</v>
      </c>
      <c r="E143" s="167" t="s">
        <v>189</v>
      </c>
      <c r="F143" s="167" t="s">
        <v>37</v>
      </c>
      <c r="G143" s="165">
        <v>52</v>
      </c>
      <c r="H143" s="178">
        <v>100126</v>
      </c>
      <c r="I143" s="170" t="str">
        <f t="shared" si="32"/>
        <v>Б-100126-13</v>
      </c>
      <c r="J143" s="185">
        <v>3</v>
      </c>
      <c r="K143" s="165">
        <v>11</v>
      </c>
      <c r="L143" s="165" t="s">
        <v>38</v>
      </c>
      <c r="M143" s="169">
        <v>1</v>
      </c>
      <c r="N143" s="165">
        <v>18</v>
      </c>
      <c r="O143" s="167" t="s">
        <v>299</v>
      </c>
      <c r="P143" s="167" t="s">
        <v>301</v>
      </c>
      <c r="Q143" s="167" t="s">
        <v>302</v>
      </c>
      <c r="R143" s="166" t="str">
        <f t="shared" si="25"/>
        <v>1001261</v>
      </c>
      <c r="S143" s="170">
        <v>1</v>
      </c>
      <c r="T143" s="167" t="s">
        <v>310</v>
      </c>
      <c r="U143" s="165">
        <v>700</v>
      </c>
      <c r="V143" s="165">
        <f t="shared" si="33"/>
        <v>126</v>
      </c>
      <c r="W143" s="165">
        <v>0</v>
      </c>
      <c r="X143" s="24">
        <v>210</v>
      </c>
      <c r="Y143" s="168" t="s">
        <v>42</v>
      </c>
      <c r="Z143" s="224" t="str">
        <f>"1: "&amp;(U143-V143)&amp;" / "&amp;(U143-V143)*0.08&amp;" / "&amp;(U143-V143)*0.02</f>
        <v>1: 574 / 45.92 / 11.48</v>
      </c>
      <c r="AA143" s="238" t="s">
        <v>220</v>
      </c>
      <c r="AB143" s="224" t="str">
        <f t="shared" ref="AB143:AB149" si="39">"10: "&amp;SUM(AC143:AE143)&amp;" / "&amp;ROUND(SUM(AC143:AE143)/1.18,2)&amp;" / "&amp;ROUND(SUM(AC143:AE143)/1.18*0.08,2)&amp;" / "&amp;ROUND(SUM(AC143:AE143)/1.18*0.02,2)</f>
        <v>10: 430.5 / 364.83 / 29.19 / 7.3</v>
      </c>
      <c r="AC143" s="227">
        <f>(U143-V143)*0.75</f>
        <v>430.5</v>
      </c>
      <c r="AD143" s="170"/>
      <c r="AE143" s="170"/>
      <c r="AF143" s="167" t="s">
        <v>149</v>
      </c>
      <c r="AG143" s="248" t="s">
        <v>190</v>
      </c>
      <c r="AH143" s="255">
        <v>2</v>
      </c>
      <c r="AI143" s="167" t="s">
        <v>319</v>
      </c>
      <c r="AJ143" s="167"/>
      <c r="AK143" s="167"/>
      <c r="AL143" s="166">
        <v>0</v>
      </c>
      <c r="AM143" s="170" t="s">
        <v>43</v>
      </c>
      <c r="AN143" s="165" t="s">
        <v>44</v>
      </c>
      <c r="AO143" s="165"/>
      <c r="AP143" s="166"/>
      <c r="AQ143" s="166"/>
      <c r="AR143" s="166"/>
      <c r="AS143" s="166">
        <f t="shared" si="34"/>
        <v>100126</v>
      </c>
      <c r="AT143" s="166">
        <f t="shared" si="35"/>
        <v>1126</v>
      </c>
      <c r="AU143" s="166">
        <f t="shared" si="36"/>
        <v>126</v>
      </c>
      <c r="AV143" s="220"/>
      <c r="AW143" s="163"/>
      <c r="AX143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100126, 'Б-100126-13',date'2014-02-05',3, 11, 11, 'RUR', 1, 18, date'2015-02-06', date'2015-02-07', 1001261, 1, to_date('2015-01-31 23:59:59','YYYY-MM-DD HH24:MI:SS'), 700, 126, 0, 210, 0, 'c1', 8,null,100126,1126,126);insert into xxxx_oebs_cash_payment_test (ID, INVOICE_ID, OEBS_PAYMENT, DOC_DATE, COMISS_DATE) values (s_xxxx_oebs_cash_payment_test.NEXTVAL, 100126, 430.5, to_date('2015-01-31 23:59:59','YYYY-MM-DD HH24:MI:SS'), date'2015-01-31' );insert into xxxx_client_discount_m  (ID,CLIENT_ID,CLIENT_AVG_DISCOUNT,DT) values (s_xxxx_client_discount_m.NEXTVAL,210, 2, date'2015-02-01');</v>
      </c>
      <c r="AY143" s="163"/>
    </row>
    <row r="144" spans="1:51" x14ac:dyDescent="0.25">
      <c r="A144" s="263">
        <v>15</v>
      </c>
      <c r="B144" s="72">
        <v>0</v>
      </c>
      <c r="C144" s="165" t="str">
        <f t="shared" si="22"/>
        <v>100015</v>
      </c>
      <c r="D144" s="165" t="str">
        <f t="shared" si="23"/>
        <v>100015/13</v>
      </c>
      <c r="E144" s="167" t="s">
        <v>189</v>
      </c>
      <c r="F144" s="167" t="s">
        <v>37</v>
      </c>
      <c r="G144" s="165">
        <v>52</v>
      </c>
      <c r="H144" s="178">
        <v>100127</v>
      </c>
      <c r="I144" s="170" t="str">
        <f t="shared" si="32"/>
        <v>Б-100127-13</v>
      </c>
      <c r="J144" s="185">
        <v>3</v>
      </c>
      <c r="K144" s="165">
        <v>11</v>
      </c>
      <c r="L144" s="165" t="s">
        <v>38</v>
      </c>
      <c r="M144" s="169">
        <v>1</v>
      </c>
      <c r="N144" s="165">
        <v>18</v>
      </c>
      <c r="O144" s="167" t="s">
        <v>299</v>
      </c>
      <c r="P144" s="167" t="s">
        <v>301</v>
      </c>
      <c r="Q144" s="167" t="s">
        <v>302</v>
      </c>
      <c r="R144" s="166" t="str">
        <f t="shared" si="25"/>
        <v>1001271</v>
      </c>
      <c r="S144" s="170">
        <v>1</v>
      </c>
      <c r="T144" s="191" t="s">
        <v>144</v>
      </c>
      <c r="U144" s="165">
        <v>1100</v>
      </c>
      <c r="V144" s="165">
        <f t="shared" si="33"/>
        <v>198</v>
      </c>
      <c r="W144" s="165">
        <v>0</v>
      </c>
      <c r="X144" s="24">
        <v>211</v>
      </c>
      <c r="Y144" s="168" t="s">
        <v>42</v>
      </c>
      <c r="Z144" s="224" t="str">
        <f>"1: "&amp;(U144-V144)&amp;" / "&amp;(U144-V144)*0.06&amp;" / "&amp;(U144-V144)*0.02</f>
        <v>1: 902 / 54.12 / 18.04</v>
      </c>
      <c r="AA144" s="238" t="s">
        <v>235</v>
      </c>
      <c r="AB144" s="224" t="str">
        <f t="shared" si="39"/>
        <v>10: 541.2 / 458.64 / 36.69 / 9.17</v>
      </c>
      <c r="AC144" s="227">
        <f>(U144-V144)*0.6</f>
        <v>541.19999999999993</v>
      </c>
      <c r="AD144" s="170"/>
      <c r="AE144" s="170"/>
      <c r="AF144" s="191" t="s">
        <v>150</v>
      </c>
      <c r="AG144" s="248" t="s">
        <v>190</v>
      </c>
      <c r="AH144" s="255">
        <v>2</v>
      </c>
      <c r="AI144" s="191" t="s">
        <v>320</v>
      </c>
      <c r="AJ144" s="167"/>
      <c r="AK144" s="167"/>
      <c r="AL144" s="166">
        <v>0</v>
      </c>
      <c r="AM144" s="170" t="s">
        <v>43</v>
      </c>
      <c r="AN144" s="165" t="s">
        <v>44</v>
      </c>
      <c r="AO144" s="165"/>
      <c r="AP144" s="166"/>
      <c r="AQ144" s="166"/>
      <c r="AR144" s="166"/>
      <c r="AS144" s="166">
        <f t="shared" si="34"/>
        <v>100127</v>
      </c>
      <c r="AT144" s="166">
        <f t="shared" si="35"/>
        <v>1127</v>
      </c>
      <c r="AU144" s="166">
        <f t="shared" si="36"/>
        <v>127</v>
      </c>
      <c r="AV144" s="220"/>
      <c r="AW144" s="163"/>
      <c r="AX144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100127, 'Б-100127-13',date'2014-02-05',3, 11, 11, 'RUR', 1, 18, date'2015-02-06', date'2015-02-07', 1001271, 1, to_date('2015-01-01 00:00:00','YYYY-MM-DD HH24:MI:SS'), 1100, 198, 0, 211, 0, 'c1', 8,null,100127,1127,127);insert into xxxx_oebs_cash_payment_test (ID, INVOICE_ID, OEBS_PAYMENT, DOC_DATE, COMISS_DATE) values (s_xxxx_oebs_cash_payment_test.NEXTVAL, 100127, 541.2, to_date('2015-01-01 00:00:00','YYYY-MM-DD HH24:MI:SS'), date'2015-01-30' );insert into xxxx_client_discount_m  (ID,CLIENT_ID,CLIENT_AVG_DISCOUNT,DT) values (s_xxxx_client_discount_m.NEXTVAL,211, 2, date'2015-01-01');</v>
      </c>
      <c r="AY144" s="163"/>
    </row>
    <row r="145" spans="1:51" x14ac:dyDescent="0.25">
      <c r="A145" s="263">
        <v>15</v>
      </c>
      <c r="B145" s="72">
        <v>0</v>
      </c>
      <c r="C145" s="165" t="str">
        <f t="shared" si="22"/>
        <v>100015</v>
      </c>
      <c r="D145" s="165" t="str">
        <f t="shared" si="23"/>
        <v>100015/13</v>
      </c>
      <c r="E145" s="167" t="s">
        <v>189</v>
      </c>
      <c r="F145" s="167" t="s">
        <v>37</v>
      </c>
      <c r="G145" s="165">
        <v>52</v>
      </c>
      <c r="H145" s="178">
        <v>100128</v>
      </c>
      <c r="I145" s="170" t="str">
        <f t="shared" si="32"/>
        <v>Б-100128-13</v>
      </c>
      <c r="J145" s="185">
        <v>3</v>
      </c>
      <c r="K145" s="165">
        <v>11</v>
      </c>
      <c r="L145" s="165" t="s">
        <v>38</v>
      </c>
      <c r="M145" s="169">
        <v>1</v>
      </c>
      <c r="N145" s="165">
        <v>18</v>
      </c>
      <c r="O145" s="167" t="s">
        <v>299</v>
      </c>
      <c r="P145" s="167" t="s">
        <v>301</v>
      </c>
      <c r="Q145" s="167" t="s">
        <v>302</v>
      </c>
      <c r="R145" s="166" t="str">
        <f t="shared" si="25"/>
        <v>1001281</v>
      </c>
      <c r="S145" s="170">
        <v>1</v>
      </c>
      <c r="T145" s="191" t="s">
        <v>316</v>
      </c>
      <c r="U145" s="165">
        <v>1000</v>
      </c>
      <c r="V145" s="165">
        <f t="shared" si="33"/>
        <v>180</v>
      </c>
      <c r="W145" s="165">
        <v>0</v>
      </c>
      <c r="X145" s="24">
        <v>212</v>
      </c>
      <c r="Y145" s="168" t="s">
        <v>42</v>
      </c>
      <c r="Z145" s="224" t="str">
        <f t="shared" ref="Z145:Z150" si="40">"1: "&amp;(U145-V145)&amp;" / "&amp;(U145-V145)*0.08&amp;" / "&amp;(U145-V145)*0.02</f>
        <v>1: 820 / 65.6 / 16.4</v>
      </c>
      <c r="AA145" s="238" t="s">
        <v>225</v>
      </c>
      <c r="AB145" s="224" t="str">
        <f t="shared" si="39"/>
        <v>10: 410 / 347.46 / 27.8 / 6.95</v>
      </c>
      <c r="AC145" s="227">
        <f>(U145-V145)*0.5</f>
        <v>410</v>
      </c>
      <c r="AD145" s="170"/>
      <c r="AE145" s="170"/>
      <c r="AF145" s="237" t="s">
        <v>149</v>
      </c>
      <c r="AG145" s="248" t="s">
        <v>190</v>
      </c>
      <c r="AH145" s="255">
        <v>2</v>
      </c>
      <c r="AI145" s="237" t="s">
        <v>320</v>
      </c>
      <c r="AJ145" s="167"/>
      <c r="AK145" s="167"/>
      <c r="AL145" s="166">
        <v>0</v>
      </c>
      <c r="AM145" s="170" t="s">
        <v>43</v>
      </c>
      <c r="AN145" s="165" t="s">
        <v>44</v>
      </c>
      <c r="AO145" s="165"/>
      <c r="AP145" s="166"/>
      <c r="AQ145" s="166"/>
      <c r="AR145" s="166"/>
      <c r="AS145" s="166">
        <f t="shared" si="34"/>
        <v>100128</v>
      </c>
      <c r="AT145" s="166">
        <f t="shared" si="35"/>
        <v>1128</v>
      </c>
      <c r="AU145" s="166">
        <f t="shared" si="36"/>
        <v>128</v>
      </c>
      <c r="AV145" s="220"/>
      <c r="AW145" s="163"/>
      <c r="AX145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100128, 'Б-100128-13',date'2014-02-05',3, 11, 11, 'RUR', 1, 18, date'2015-02-06', date'2015-02-07', 1001281, 1, to_date('2015-01-02 00:00:00','YYYY-MM-DD HH24:MI:SS'), 1000, 180, 0, 212, 0, 'c1', 8,null,100128,1128,128);insert into xxxx_oebs_cash_payment_test (ID, INVOICE_ID, OEBS_PAYMENT, DOC_DATE, COMISS_DATE) values (s_xxxx_oebs_cash_payment_test.NEXTVAL, 100128, 410, to_date('2015-01-02 00:00:00','YYYY-MM-DD HH24:MI:SS'), date'2015-01-31' );insert into xxxx_client_discount_m  (ID,CLIENT_ID,CLIENT_AVG_DISCOUNT,DT) values (s_xxxx_client_discount_m.NEXTVAL,212, 2, date'2015-01-01');</v>
      </c>
      <c r="AY145" s="163"/>
    </row>
    <row r="146" spans="1:51" x14ac:dyDescent="0.25">
      <c r="A146" s="263">
        <v>15</v>
      </c>
      <c r="B146" s="72">
        <v>0</v>
      </c>
      <c r="C146" s="165" t="str">
        <f t="shared" si="22"/>
        <v>100015</v>
      </c>
      <c r="D146" s="165" t="str">
        <f t="shared" si="23"/>
        <v>100015/13</v>
      </c>
      <c r="E146" s="167" t="s">
        <v>189</v>
      </c>
      <c r="F146" s="167" t="s">
        <v>37</v>
      </c>
      <c r="G146" s="165">
        <v>52</v>
      </c>
      <c r="H146" s="178">
        <v>100129</v>
      </c>
      <c r="I146" s="170" t="str">
        <f t="shared" si="32"/>
        <v>Б-100129-13</v>
      </c>
      <c r="J146" s="185">
        <v>3</v>
      </c>
      <c r="K146" s="165">
        <v>11</v>
      </c>
      <c r="L146" s="165" t="s">
        <v>38</v>
      </c>
      <c r="M146" s="169">
        <v>1</v>
      </c>
      <c r="N146" s="165">
        <v>18</v>
      </c>
      <c r="O146" s="167" t="s">
        <v>299</v>
      </c>
      <c r="P146" s="167" t="s">
        <v>301</v>
      </c>
      <c r="Q146" s="167" t="s">
        <v>302</v>
      </c>
      <c r="R146" s="166" t="str">
        <f t="shared" si="25"/>
        <v>1001291</v>
      </c>
      <c r="S146" s="170">
        <v>1</v>
      </c>
      <c r="T146" s="191" t="s">
        <v>311</v>
      </c>
      <c r="U146" s="165">
        <v>800</v>
      </c>
      <c r="V146" s="165">
        <f t="shared" si="33"/>
        <v>144</v>
      </c>
      <c r="W146" s="165">
        <v>0</v>
      </c>
      <c r="X146" s="24">
        <v>213</v>
      </c>
      <c r="Y146" s="168" t="s">
        <v>42</v>
      </c>
      <c r="Z146" s="224" t="str">
        <f t="shared" si="40"/>
        <v>1: 656 / 52.48 / 13.12</v>
      </c>
      <c r="AA146" s="238" t="s">
        <v>219</v>
      </c>
      <c r="AB146" s="224" t="str">
        <f t="shared" si="39"/>
        <v>10: 164 / 138.98 / 11.12 / 2.78</v>
      </c>
      <c r="AC146" s="227">
        <f>(U146-V146)*0.25</f>
        <v>164</v>
      </c>
      <c r="AD146" s="170"/>
      <c r="AE146" s="170"/>
      <c r="AF146" s="191" t="s">
        <v>150</v>
      </c>
      <c r="AG146" s="248" t="s">
        <v>190</v>
      </c>
      <c r="AH146" s="255">
        <v>2</v>
      </c>
      <c r="AI146" s="191" t="s">
        <v>320</v>
      </c>
      <c r="AJ146" s="167"/>
      <c r="AK146" s="167"/>
      <c r="AL146" s="166">
        <v>0</v>
      </c>
      <c r="AM146" s="170" t="s">
        <v>43</v>
      </c>
      <c r="AN146" s="165" t="s">
        <v>44</v>
      </c>
      <c r="AO146" s="165"/>
      <c r="AP146" s="166"/>
      <c r="AQ146" s="166"/>
      <c r="AR146" s="166"/>
      <c r="AS146" s="166">
        <f t="shared" si="34"/>
        <v>100129</v>
      </c>
      <c r="AT146" s="166">
        <f t="shared" si="35"/>
        <v>1129</v>
      </c>
      <c r="AU146" s="166">
        <f t="shared" si="36"/>
        <v>129</v>
      </c>
      <c r="AV146" s="220"/>
      <c r="AW146" s="163"/>
      <c r="AX146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100129, 'Б-100129-13',date'2014-02-05',3, 11, 11, 'RUR', 1, 18, date'2015-02-06', date'2015-02-07', 1001291, 1, to_date('2015-01-30 23:59:59','YYYY-MM-DD HH24:MI:SS'), 800, 144, 0, 213, 0, 'c1', 8,null,100129,1129,129);insert into xxxx_oebs_cash_payment_test (ID, INVOICE_ID, OEBS_PAYMENT, DOC_DATE, COMISS_DATE) values (s_xxxx_oebs_cash_payment_test.NEXTVAL, 100129, 164, to_date('2015-01-30 23:59:59','YYYY-MM-DD HH24:MI:SS'), date'2015-01-30' );insert into xxxx_client_discount_m  (ID,CLIENT_ID,CLIENT_AVG_DISCOUNT,DT) values (s_xxxx_client_discount_m.NEXTVAL,213, 2, date'2015-01-01');</v>
      </c>
      <c r="AY146" s="163"/>
    </row>
    <row r="147" spans="1:51" x14ac:dyDescent="0.25">
      <c r="A147" s="263">
        <v>15</v>
      </c>
      <c r="B147" s="72">
        <v>0</v>
      </c>
      <c r="C147" s="165" t="str">
        <f t="shared" si="22"/>
        <v>100015</v>
      </c>
      <c r="D147" s="165" t="str">
        <f t="shared" si="23"/>
        <v>100015/13</v>
      </c>
      <c r="E147" s="167" t="s">
        <v>189</v>
      </c>
      <c r="F147" s="167" t="s">
        <v>37</v>
      </c>
      <c r="G147" s="165">
        <v>52</v>
      </c>
      <c r="H147" s="178">
        <v>100130</v>
      </c>
      <c r="I147" s="170" t="str">
        <f t="shared" si="32"/>
        <v>Б-100130-13</v>
      </c>
      <c r="J147" s="185">
        <v>3</v>
      </c>
      <c r="K147" s="165">
        <v>11</v>
      </c>
      <c r="L147" s="165" t="s">
        <v>38</v>
      </c>
      <c r="M147" s="169">
        <v>1</v>
      </c>
      <c r="N147" s="165">
        <v>18</v>
      </c>
      <c r="O147" s="167" t="s">
        <v>299</v>
      </c>
      <c r="P147" s="167" t="s">
        <v>301</v>
      </c>
      <c r="Q147" s="167" t="s">
        <v>302</v>
      </c>
      <c r="R147" s="166" t="str">
        <f t="shared" si="25"/>
        <v>1001301</v>
      </c>
      <c r="S147" s="170">
        <v>1</v>
      </c>
      <c r="T147" s="237" t="s">
        <v>144</v>
      </c>
      <c r="U147" s="165">
        <v>1200</v>
      </c>
      <c r="V147" s="165">
        <f t="shared" si="33"/>
        <v>216</v>
      </c>
      <c r="W147" s="165">
        <v>0</v>
      </c>
      <c r="X147" s="24">
        <v>214</v>
      </c>
      <c r="Y147" s="168" t="s">
        <v>42</v>
      </c>
      <c r="Z147" s="224" t="str">
        <f t="shared" si="40"/>
        <v>1: 984 / 78.72 / 19.68</v>
      </c>
      <c r="AA147" s="238" t="s">
        <v>236</v>
      </c>
      <c r="AB147" s="224" t="str">
        <f t="shared" si="39"/>
        <v>10: 246 / 208.47 / 16.68 / 4.17</v>
      </c>
      <c r="AC147" s="227">
        <f>(U147-V147)*0.25</f>
        <v>246</v>
      </c>
      <c r="AD147" s="170"/>
      <c r="AE147" s="170"/>
      <c r="AF147" s="237" t="s">
        <v>149</v>
      </c>
      <c r="AG147" s="248" t="s">
        <v>190</v>
      </c>
      <c r="AH147" s="255">
        <v>2</v>
      </c>
      <c r="AI147" s="237" t="s">
        <v>320</v>
      </c>
      <c r="AJ147" s="167"/>
      <c r="AK147" s="167"/>
      <c r="AL147" s="166">
        <v>0</v>
      </c>
      <c r="AM147" s="170" t="s">
        <v>43</v>
      </c>
      <c r="AN147" s="165" t="s">
        <v>44</v>
      </c>
      <c r="AO147" s="165"/>
      <c r="AP147" s="166"/>
      <c r="AQ147" s="166"/>
      <c r="AR147" s="166"/>
      <c r="AS147" s="166">
        <f t="shared" si="34"/>
        <v>100130</v>
      </c>
      <c r="AT147" s="166">
        <f t="shared" si="35"/>
        <v>1130</v>
      </c>
      <c r="AU147" s="166">
        <f t="shared" si="36"/>
        <v>130</v>
      </c>
      <c r="AV147" s="220"/>
      <c r="AW147" s="163"/>
      <c r="AX147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100130, 'Б-100130-13',date'2014-02-05',3, 11, 11, 'RUR', 1, 18, date'2015-02-06', date'2015-02-07', 1001301, 1, to_date('2015-01-01 00:00:00','YYYY-MM-DD HH24:MI:SS'), 1200, 216, 0, 214, 0, 'c1', 8,null,100130,1130,130);insert into xxxx_oebs_cash_payment_test (ID, INVOICE_ID, OEBS_PAYMENT, DOC_DATE, COMISS_DATE) values (s_xxxx_oebs_cash_payment_test.NEXTVAL, 100130, 246, to_date('2015-01-01 00:00:00','YYYY-MM-DD HH24:MI:SS'), date'2015-01-31' );insert into xxxx_client_discount_m  (ID,CLIENT_ID,CLIENT_AVG_DISCOUNT,DT) values (s_xxxx_client_discount_m.NEXTVAL,214, 2, date'2015-01-01');</v>
      </c>
      <c r="AY147" s="163"/>
    </row>
    <row r="148" spans="1:51" x14ac:dyDescent="0.25">
      <c r="A148" s="263">
        <v>15</v>
      </c>
      <c r="B148" s="72">
        <v>0</v>
      </c>
      <c r="C148" s="165" t="str">
        <f t="shared" ref="C148:C193" si="41">"1000"&amp;A148</f>
        <v>100015</v>
      </c>
      <c r="D148" s="165" t="str">
        <f t="shared" ref="D148:D193" si="42">"1000"&amp;A148&amp;"/13"</f>
        <v>100015/13</v>
      </c>
      <c r="E148" s="167" t="s">
        <v>189</v>
      </c>
      <c r="F148" s="167" t="s">
        <v>37</v>
      </c>
      <c r="G148" s="165">
        <v>52</v>
      </c>
      <c r="H148" s="178">
        <v>100131</v>
      </c>
      <c r="I148" s="170" t="str">
        <f t="shared" si="32"/>
        <v>Б-100131-13</v>
      </c>
      <c r="J148" s="185">
        <v>3</v>
      </c>
      <c r="K148" s="165">
        <v>11</v>
      </c>
      <c r="L148" s="165" t="s">
        <v>38</v>
      </c>
      <c r="M148" s="169">
        <v>1</v>
      </c>
      <c r="N148" s="165">
        <v>18</v>
      </c>
      <c r="O148" s="167" t="s">
        <v>299</v>
      </c>
      <c r="P148" s="167" t="s">
        <v>301</v>
      </c>
      <c r="Q148" s="167" t="s">
        <v>302</v>
      </c>
      <c r="R148" s="166" t="str">
        <f t="shared" si="25"/>
        <v>1001311</v>
      </c>
      <c r="S148" s="170">
        <v>1</v>
      </c>
      <c r="T148" s="237" t="s">
        <v>307</v>
      </c>
      <c r="U148" s="165">
        <v>1000</v>
      </c>
      <c r="V148" s="165">
        <f t="shared" si="33"/>
        <v>180</v>
      </c>
      <c r="W148" s="165">
        <v>0</v>
      </c>
      <c r="X148" s="24">
        <v>215</v>
      </c>
      <c r="Y148" s="168" t="s">
        <v>42</v>
      </c>
      <c r="Z148" s="224" t="str">
        <f t="shared" si="40"/>
        <v>1: 820 / 65.6 / 16.4</v>
      </c>
      <c r="AA148" s="238" t="s">
        <v>225</v>
      </c>
      <c r="AB148" s="224" t="str">
        <f t="shared" si="39"/>
        <v>10: 205 / 173.73 / 13.9 / 3.47</v>
      </c>
      <c r="AC148" s="227">
        <f>(U148-V148)*0.25</f>
        <v>205</v>
      </c>
      <c r="AD148" s="170"/>
      <c r="AE148" s="170"/>
      <c r="AF148" s="191" t="s">
        <v>150</v>
      </c>
      <c r="AG148" s="248" t="s">
        <v>190</v>
      </c>
      <c r="AH148" s="255">
        <v>2</v>
      </c>
      <c r="AI148" s="191" t="s">
        <v>319</v>
      </c>
      <c r="AJ148" s="167"/>
      <c r="AK148" s="167"/>
      <c r="AL148" s="166">
        <v>0</v>
      </c>
      <c r="AM148" s="170" t="s">
        <v>43</v>
      </c>
      <c r="AN148" s="165" t="s">
        <v>44</v>
      </c>
      <c r="AO148" s="165"/>
      <c r="AP148" s="166"/>
      <c r="AQ148" s="166"/>
      <c r="AR148" s="166"/>
      <c r="AS148" s="166">
        <f t="shared" si="34"/>
        <v>100131</v>
      </c>
      <c r="AT148" s="166">
        <f t="shared" si="35"/>
        <v>1131</v>
      </c>
      <c r="AU148" s="166">
        <f t="shared" si="36"/>
        <v>131</v>
      </c>
      <c r="AV148" s="220"/>
      <c r="AW148" s="163"/>
      <c r="AX148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100131, 'Б-100131-13',date'2014-02-05',3, 11, 11, 'RUR', 1, 18, date'2015-02-06', date'2015-02-07', 1001311, 1, to_date('2015-02-02 00:00:00','YYYY-MM-DD HH24:MI:SS'), 1000, 180, 0, 215, 0, 'c1', 8,null,100131,1131,131);insert into xxxx_oebs_cash_payment_test (ID, INVOICE_ID, OEBS_PAYMENT, DOC_DATE, COMISS_DATE) values (s_xxxx_oebs_cash_payment_test.NEXTVAL, 100131, 205, to_date('2015-02-02 00:00:00','YYYY-MM-DD HH24:MI:SS'), date'2015-01-30' );insert into xxxx_client_discount_m  (ID,CLIENT_ID,CLIENT_AVG_DISCOUNT,DT) values (s_xxxx_client_discount_m.NEXTVAL,215, 2, date'2015-02-01');</v>
      </c>
      <c r="AY148" s="163"/>
    </row>
    <row r="149" spans="1:51" x14ac:dyDescent="0.25">
      <c r="A149" s="263">
        <v>15</v>
      </c>
      <c r="B149" s="72">
        <v>0</v>
      </c>
      <c r="C149" s="171" t="str">
        <f t="shared" si="41"/>
        <v>100015</v>
      </c>
      <c r="D149" s="171" t="str">
        <f t="shared" si="42"/>
        <v>100015/13</v>
      </c>
      <c r="E149" s="172" t="s">
        <v>189</v>
      </c>
      <c r="F149" s="172" t="s">
        <v>37</v>
      </c>
      <c r="G149" s="165">
        <v>52</v>
      </c>
      <c r="H149" s="178">
        <v>100132</v>
      </c>
      <c r="I149" s="171" t="str">
        <f t="shared" si="32"/>
        <v>Б-100132-13</v>
      </c>
      <c r="J149" s="185">
        <v>3</v>
      </c>
      <c r="K149" s="165">
        <v>11</v>
      </c>
      <c r="L149" s="171" t="s">
        <v>38</v>
      </c>
      <c r="M149" s="175">
        <v>1</v>
      </c>
      <c r="N149" s="171">
        <v>18</v>
      </c>
      <c r="O149" s="172" t="s">
        <v>299</v>
      </c>
      <c r="P149" s="172" t="s">
        <v>301</v>
      </c>
      <c r="Q149" s="172" t="s">
        <v>302</v>
      </c>
      <c r="R149" s="173" t="str">
        <f t="shared" si="25"/>
        <v>1001321</v>
      </c>
      <c r="S149" s="171">
        <v>1</v>
      </c>
      <c r="T149" s="211" t="s">
        <v>311</v>
      </c>
      <c r="U149" s="171">
        <v>900</v>
      </c>
      <c r="V149" s="171">
        <f t="shared" si="33"/>
        <v>162</v>
      </c>
      <c r="W149" s="171">
        <v>0</v>
      </c>
      <c r="X149" s="24">
        <v>216</v>
      </c>
      <c r="Y149" s="174" t="s">
        <v>42</v>
      </c>
      <c r="Z149" s="232" t="str">
        <f t="shared" si="40"/>
        <v>1: 738 / 59.04 / 14.76</v>
      </c>
      <c r="AA149" s="240" t="s">
        <v>218</v>
      </c>
      <c r="AB149" s="232" t="str">
        <f t="shared" si="39"/>
        <v>10: 1845 / 1563.56 / 125.08 / 31.27</v>
      </c>
      <c r="AC149" s="180">
        <f>(U149-V149)*2.5</f>
        <v>1845</v>
      </c>
      <c r="AD149" s="171"/>
      <c r="AE149" s="171"/>
      <c r="AF149" s="211" t="s">
        <v>150</v>
      </c>
      <c r="AG149" s="251" t="s">
        <v>190</v>
      </c>
      <c r="AH149" s="257">
        <v>2</v>
      </c>
      <c r="AI149" s="211" t="s">
        <v>319</v>
      </c>
      <c r="AJ149" s="172"/>
      <c r="AK149" s="172"/>
      <c r="AL149" s="166">
        <v>0</v>
      </c>
      <c r="AM149" s="170" t="s">
        <v>43</v>
      </c>
      <c r="AN149" s="171" t="s">
        <v>44</v>
      </c>
      <c r="AO149" s="171"/>
      <c r="AP149" s="166"/>
      <c r="AQ149" s="166"/>
      <c r="AR149" s="166"/>
      <c r="AS149" s="166">
        <f t="shared" si="34"/>
        <v>100132</v>
      </c>
      <c r="AT149" s="166">
        <f t="shared" si="35"/>
        <v>1132</v>
      </c>
      <c r="AU149" s="166">
        <f t="shared" si="36"/>
        <v>132</v>
      </c>
      <c r="AV149" s="258"/>
      <c r="AW149" s="163"/>
      <c r="AX149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date'2015-03-01', 52, 100132, 'Б-100132-13',date'2014-02-05',3, 11, 11, 'RUR', 1, 18, date'2015-02-06', date'2015-02-07', 1001321, 1, to_date('2015-01-30 23:59:59','YYYY-MM-DD HH24:MI:SS'), 900, 162, 0, 216, 0, 'c1', 8,null,100132,1132,132);insert into xxxx_oebs_cash_payment_test (ID, INVOICE_ID, OEBS_PAYMENT, DOC_DATE, COMISS_DATE) values (s_xxxx_oebs_cash_payment_test.NEXTVAL, 100132, 1845, to_date('2015-01-30 23:59:59','YYYY-MM-DD HH24:MI:SS'), date'2015-01-30' );insert into xxxx_client_discount_m  (ID,CLIENT_ID,CLIENT_AVG_DISCOUNT,DT) values (s_xxxx_client_discount_m.NEXTVAL,216, 2, date'2015-02-01');</v>
      </c>
      <c r="AY149" s="163"/>
    </row>
    <row r="150" spans="1:51" x14ac:dyDescent="0.25">
      <c r="A150" s="263">
        <v>16</v>
      </c>
      <c r="B150" s="72">
        <v>0</v>
      </c>
      <c r="C150" s="165" t="str">
        <f t="shared" si="41"/>
        <v>100016</v>
      </c>
      <c r="D150" s="165" t="str">
        <f t="shared" si="42"/>
        <v>100016/13</v>
      </c>
      <c r="E150" s="167" t="s">
        <v>189</v>
      </c>
      <c r="F150" s="167" t="s">
        <v>37</v>
      </c>
      <c r="G150" s="165">
        <v>52</v>
      </c>
      <c r="H150" s="178">
        <v>100133</v>
      </c>
      <c r="I150" s="170" t="str">
        <f t="shared" si="32"/>
        <v>Б-100133-13</v>
      </c>
      <c r="J150" s="185">
        <v>3</v>
      </c>
      <c r="K150" s="165">
        <v>11</v>
      </c>
      <c r="L150" s="165" t="s">
        <v>38</v>
      </c>
      <c r="M150" s="169">
        <v>1</v>
      </c>
      <c r="N150" s="165">
        <v>18</v>
      </c>
      <c r="O150" s="167" t="s">
        <v>299</v>
      </c>
      <c r="P150" s="167" t="s">
        <v>301</v>
      </c>
      <c r="Q150" s="167" t="s">
        <v>302</v>
      </c>
      <c r="R150" s="166" t="str">
        <f t="shared" si="25"/>
        <v>1001331</v>
      </c>
      <c r="S150" s="170">
        <v>1</v>
      </c>
      <c r="T150" s="167" t="s">
        <v>308</v>
      </c>
      <c r="U150" s="165">
        <v>1000</v>
      </c>
      <c r="V150" s="165">
        <f t="shared" si="33"/>
        <v>180</v>
      </c>
      <c r="W150" s="165">
        <v>0</v>
      </c>
      <c r="X150" s="24">
        <v>217</v>
      </c>
      <c r="Y150" s="168" t="s">
        <v>42</v>
      </c>
      <c r="Z150" s="224" t="str">
        <f t="shared" si="40"/>
        <v>1: 820 / 65.6 / 16.4</v>
      </c>
      <c r="AA150" s="238" t="s">
        <v>221</v>
      </c>
      <c r="AB150" s="247" t="str">
        <f>"10: "&amp;SUM(AC150:AE150)&amp;" / "&amp;SUM(AC150:AE150)&amp;" / "&amp;SUM(AC150:AE150)*0.08&amp;" / "&amp;SUM(AC150:AE150)*0.02</f>
        <v>10: 2050 / 2050 / 164 / 41</v>
      </c>
      <c r="AC150" s="178">
        <f>(U150-V150)*2.5</f>
        <v>2050</v>
      </c>
      <c r="AD150" s="170"/>
      <c r="AE150" s="170"/>
      <c r="AF150" s="167" t="s">
        <v>149</v>
      </c>
      <c r="AG150" s="248" t="s">
        <v>190</v>
      </c>
      <c r="AH150" s="249">
        <v>19</v>
      </c>
      <c r="AI150" s="167" t="s">
        <v>319</v>
      </c>
      <c r="AJ150" s="167"/>
      <c r="AK150" s="167"/>
      <c r="AL150" s="166">
        <v>0</v>
      </c>
      <c r="AM150" s="170" t="s">
        <v>43</v>
      </c>
      <c r="AN150" s="165" t="s">
        <v>44</v>
      </c>
      <c r="AO150" s="165"/>
      <c r="AP150" s="166"/>
      <c r="AQ150" s="166"/>
      <c r="AR150" s="166"/>
      <c r="AS150" s="166">
        <f t="shared" si="34"/>
        <v>100133</v>
      </c>
      <c r="AT150" s="166">
        <f t="shared" si="35"/>
        <v>1133</v>
      </c>
      <c r="AU150" s="166">
        <f t="shared" si="36"/>
        <v>133</v>
      </c>
      <c r="AV150" s="166" t="s">
        <v>231</v>
      </c>
      <c r="AW150" s="163"/>
      <c r="AX150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100133, 'Б-100133-13',date'2014-02-05',3, 11, 11, 'RUR', 1, 18, date'2015-02-06', date'2015-02-07', 1001331, 1, to_date('2015-02-01 00:00:00','YYYY-MM-DD HH24:MI:SS'), 1000, 180, 0, 217, 0, 'c1', 8,null,100133,1133,133);insert into xxxx_oebs_cash_payment_test (ID, INVOICE_ID, OEBS_PAYMENT, DOC_DATE, COMISS_DATE) values (s_xxxx_oebs_cash_payment_test.NEXTVAL, 100133, 2050, to_date('2015-02-01 00:00:00','YYYY-MM-DD HH24:MI:SS'), date'2015-01-31' );insert into xxxx_client_discount_m  (ID,CLIENT_ID,CLIENT_AVG_DISCOUNT,DT) values (s_xxxx_client_discount_m.NEXTVAL,217, 19, date'2015-02-01');</v>
      </c>
      <c r="AY150" s="163"/>
    </row>
    <row r="151" spans="1:51" x14ac:dyDescent="0.25">
      <c r="A151" s="263">
        <v>16</v>
      </c>
      <c r="B151" s="72">
        <v>0</v>
      </c>
      <c r="C151" s="165" t="str">
        <f t="shared" si="41"/>
        <v>100016</v>
      </c>
      <c r="D151" s="165" t="str">
        <f t="shared" si="42"/>
        <v>100016/13</v>
      </c>
      <c r="E151" s="167" t="s">
        <v>189</v>
      </c>
      <c r="F151" s="167" t="s">
        <v>37</v>
      </c>
      <c r="G151" s="165">
        <v>52</v>
      </c>
      <c r="H151" s="178">
        <v>100134</v>
      </c>
      <c r="I151" s="170" t="str">
        <f t="shared" si="32"/>
        <v>Б-100134-13</v>
      </c>
      <c r="J151" s="185">
        <v>3</v>
      </c>
      <c r="K151" s="236">
        <v>111</v>
      </c>
      <c r="L151" s="165" t="s">
        <v>38</v>
      </c>
      <c r="M151" s="169">
        <v>1</v>
      </c>
      <c r="N151" s="165">
        <v>18</v>
      </c>
      <c r="O151" s="167" t="s">
        <v>299</v>
      </c>
      <c r="P151" s="167" t="s">
        <v>301</v>
      </c>
      <c r="Q151" s="167" t="s">
        <v>302</v>
      </c>
      <c r="R151" s="166" t="str">
        <f t="shared" si="25"/>
        <v>1001341</v>
      </c>
      <c r="S151" s="170">
        <v>1</v>
      </c>
      <c r="T151" s="167" t="s">
        <v>307</v>
      </c>
      <c r="U151" s="165">
        <v>900</v>
      </c>
      <c r="V151" s="165">
        <f t="shared" si="33"/>
        <v>162</v>
      </c>
      <c r="W151" s="165">
        <v>0</v>
      </c>
      <c r="X151" s="24">
        <v>218</v>
      </c>
      <c r="Y151" s="168" t="s">
        <v>42</v>
      </c>
      <c r="Z151" s="225" t="str">
        <f>"1: "&amp;(SUM(U151:U153)-SUM(V151:V153))&amp;" / "&amp;(SUM(U151:U153)-SUM(V151:V153))*0.08&amp;" / "&amp;(SUM(U151:U153)-SUM(V151:V153))*0.02</f>
        <v>1: 1968 / 157.44 / 39.36</v>
      </c>
      <c r="AA151" s="235" t="s">
        <v>232</v>
      </c>
      <c r="AB151" s="225" t="str">
        <f>"10: "&amp;SUM(AC151:AC153)&amp;" / "&amp;ROUND(SUM(AC151:AC153)/1.18,2)&amp;" / "&amp;ROUND(SUM(AC151:AC153)/1.18*0.08,2)&amp;" / "&amp;ROUND(SUM(AC151:AC153)/1.18*0.02,2)</f>
        <v>10: 3915.5 / 3318.22 / 265.46 / 66.36</v>
      </c>
      <c r="AC151" s="178">
        <f>(U151-V151)*2.5</f>
        <v>1845</v>
      </c>
      <c r="AD151" s="170"/>
      <c r="AE151" s="170"/>
      <c r="AF151" s="167" t="s">
        <v>149</v>
      </c>
      <c r="AG151" s="248" t="s">
        <v>190</v>
      </c>
      <c r="AH151" s="249">
        <v>19</v>
      </c>
      <c r="AI151" s="167" t="s">
        <v>319</v>
      </c>
      <c r="AJ151" s="167"/>
      <c r="AK151" s="167"/>
      <c r="AL151" s="166">
        <v>0</v>
      </c>
      <c r="AM151" s="170" t="s">
        <v>43</v>
      </c>
      <c r="AN151" s="165" t="s">
        <v>44</v>
      </c>
      <c r="AO151" s="165"/>
      <c r="AP151" s="166"/>
      <c r="AQ151" s="166"/>
      <c r="AR151" s="166"/>
      <c r="AS151" s="166">
        <f t="shared" si="34"/>
        <v>100134</v>
      </c>
      <c r="AT151" s="166">
        <f t="shared" si="35"/>
        <v>1134</v>
      </c>
      <c r="AU151" s="166">
        <f t="shared" si="36"/>
        <v>134</v>
      </c>
      <c r="AV151" s="166" t="s">
        <v>233</v>
      </c>
      <c r="AW151" s="163"/>
      <c r="AX151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100134, 'Б-100134-13',date'2014-02-05',3, 111, 111, 'RUR', 1, 18, date'2015-02-06', date'2015-02-07', 1001341, 1, to_date('2015-02-02 00:00:00','YYYY-MM-DD HH24:MI:SS'), 900, 162, 0, 218, 0, 'c1', 8,null,100134,1134,134);insert into xxxx_oebs_cash_payment_test (ID, INVOICE_ID, OEBS_PAYMENT, DOC_DATE, COMISS_DATE) values (s_xxxx_oebs_cash_payment_test.NEXTVAL, 100134, 1845, to_date('2015-02-02 00:00:00','YYYY-MM-DD HH24:MI:SS'), date'2015-01-31' );insert into xxxx_client_discount_m  (ID,CLIENT_ID,CLIENT_AVG_DISCOUNT,DT) values (s_xxxx_client_discount_m.NEXTVAL,218, 19, date'2015-02-01');</v>
      </c>
      <c r="AY151" s="163"/>
    </row>
    <row r="152" spans="1:51" x14ac:dyDescent="0.25">
      <c r="A152" s="263">
        <v>16</v>
      </c>
      <c r="B152" s="72">
        <v>0</v>
      </c>
      <c r="C152" s="165" t="str">
        <f t="shared" si="41"/>
        <v>100016</v>
      </c>
      <c r="D152" s="165" t="str">
        <f t="shared" si="42"/>
        <v>100016/13</v>
      </c>
      <c r="E152" s="167" t="s">
        <v>189</v>
      </c>
      <c r="F152" s="167" t="s">
        <v>37</v>
      </c>
      <c r="G152" s="165">
        <v>52</v>
      </c>
      <c r="H152" s="178">
        <v>100135</v>
      </c>
      <c r="I152" s="170" t="str">
        <f t="shared" si="32"/>
        <v>Б-100135-13</v>
      </c>
      <c r="J152" s="185">
        <v>3</v>
      </c>
      <c r="K152" s="165">
        <v>11</v>
      </c>
      <c r="L152" s="165" t="s">
        <v>38</v>
      </c>
      <c r="M152" s="169">
        <v>1</v>
      </c>
      <c r="N152" s="165">
        <v>18</v>
      </c>
      <c r="O152" s="167" t="s">
        <v>299</v>
      </c>
      <c r="P152" s="167" t="s">
        <v>301</v>
      </c>
      <c r="Q152" s="167" t="s">
        <v>302</v>
      </c>
      <c r="R152" s="166" t="str">
        <f t="shared" si="25"/>
        <v>1001351</v>
      </c>
      <c r="S152" s="170">
        <v>1</v>
      </c>
      <c r="T152" s="167" t="s">
        <v>307</v>
      </c>
      <c r="U152" s="165">
        <v>800</v>
      </c>
      <c r="V152" s="165">
        <f t="shared" si="33"/>
        <v>144</v>
      </c>
      <c r="W152" s="165">
        <v>0</v>
      </c>
      <c r="X152" s="24">
        <v>219</v>
      </c>
      <c r="Y152" s="168" t="s">
        <v>42</v>
      </c>
      <c r="Z152" s="224"/>
      <c r="AA152" s="224"/>
      <c r="AB152" s="224"/>
      <c r="AC152" s="178">
        <f>(U152-V152)*2.5</f>
        <v>1640</v>
      </c>
      <c r="AD152" s="170"/>
      <c r="AE152" s="170"/>
      <c r="AF152" s="167" t="s">
        <v>149</v>
      </c>
      <c r="AG152" s="248" t="s">
        <v>190</v>
      </c>
      <c r="AH152" s="249">
        <v>19</v>
      </c>
      <c r="AI152" s="167" t="s">
        <v>319</v>
      </c>
      <c r="AJ152" s="167"/>
      <c r="AK152" s="167"/>
      <c r="AL152" s="166">
        <v>0</v>
      </c>
      <c r="AM152" s="170" t="s">
        <v>43</v>
      </c>
      <c r="AN152" s="165" t="s">
        <v>44</v>
      </c>
      <c r="AO152" s="165"/>
      <c r="AP152" s="166"/>
      <c r="AQ152" s="166"/>
      <c r="AR152" s="166"/>
      <c r="AS152" s="166">
        <f t="shared" si="34"/>
        <v>100135</v>
      </c>
      <c r="AT152" s="166">
        <f t="shared" si="35"/>
        <v>1135</v>
      </c>
      <c r="AU152" s="166">
        <f t="shared" si="36"/>
        <v>135</v>
      </c>
      <c r="AV152" s="250" t="s">
        <v>234</v>
      </c>
      <c r="AW152" s="163"/>
      <c r="AX152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100135, 'Б-100135-13',date'2014-02-05',3, 11, 11, 'RUR', 1, 18, date'2015-02-06', date'2015-02-07', 1001351, 1, to_date('2015-02-02 00:00:00','YYYY-MM-DD HH24:MI:SS'), 800, 144, 0, 219, 0, 'c1', 8,null,100135,1135,135);insert into xxxx_oebs_cash_payment_test (ID, INVOICE_ID, OEBS_PAYMENT, DOC_DATE, COMISS_DATE) values (s_xxxx_oebs_cash_payment_test.NEXTVAL, 100135, 1640, to_date('2015-02-02 00:00:00','YYYY-MM-DD HH24:MI:SS'), date'2015-01-31' );insert into xxxx_client_discount_m  (ID,CLIENT_ID,CLIENT_AVG_DISCOUNT,DT) values (s_xxxx_client_discount_m.NEXTVAL,219, 19, date'2015-02-01');</v>
      </c>
      <c r="AY152" s="163"/>
    </row>
    <row r="153" spans="1:51" x14ac:dyDescent="0.25">
      <c r="A153" s="263">
        <v>16</v>
      </c>
      <c r="B153" s="72">
        <v>0</v>
      </c>
      <c r="C153" s="165" t="str">
        <f t="shared" si="41"/>
        <v>100016</v>
      </c>
      <c r="D153" s="165" t="str">
        <f t="shared" si="42"/>
        <v>100016/13</v>
      </c>
      <c r="E153" s="167" t="s">
        <v>189</v>
      </c>
      <c r="F153" s="167" t="s">
        <v>37</v>
      </c>
      <c r="G153" s="165">
        <v>52</v>
      </c>
      <c r="H153" s="178">
        <v>100136</v>
      </c>
      <c r="I153" s="170" t="str">
        <f t="shared" si="32"/>
        <v>Б-100136-13</v>
      </c>
      <c r="J153" s="185">
        <v>3</v>
      </c>
      <c r="K153" s="165">
        <v>11</v>
      </c>
      <c r="L153" s="165" t="s">
        <v>38</v>
      </c>
      <c r="M153" s="169">
        <v>1</v>
      </c>
      <c r="N153" s="165">
        <v>18</v>
      </c>
      <c r="O153" s="167" t="s">
        <v>299</v>
      </c>
      <c r="P153" s="167" t="s">
        <v>301</v>
      </c>
      <c r="Q153" s="167" t="s">
        <v>302</v>
      </c>
      <c r="R153" s="166" t="str">
        <f t="shared" si="25"/>
        <v>1001361</v>
      </c>
      <c r="S153" s="170">
        <v>1</v>
      </c>
      <c r="T153" s="167" t="s">
        <v>307</v>
      </c>
      <c r="U153" s="165">
        <v>700</v>
      </c>
      <c r="V153" s="165">
        <f t="shared" si="33"/>
        <v>126</v>
      </c>
      <c r="W153" s="165">
        <v>0</v>
      </c>
      <c r="X153" s="24">
        <v>220</v>
      </c>
      <c r="Y153" s="168" t="s">
        <v>42</v>
      </c>
      <c r="Z153" s="224"/>
      <c r="AA153" s="224"/>
      <c r="AB153" s="224"/>
      <c r="AC153" s="227">
        <f>(U153-V153)*0.75</f>
        <v>430.5</v>
      </c>
      <c r="AD153" s="170"/>
      <c r="AE153" s="170"/>
      <c r="AF153" s="167" t="s">
        <v>149</v>
      </c>
      <c r="AG153" s="248" t="s">
        <v>190</v>
      </c>
      <c r="AH153" s="249">
        <v>19</v>
      </c>
      <c r="AI153" s="167" t="s">
        <v>319</v>
      </c>
      <c r="AJ153" s="167"/>
      <c r="AK153" s="167"/>
      <c r="AL153" s="166">
        <v>0</v>
      </c>
      <c r="AM153" s="170" t="s">
        <v>43</v>
      </c>
      <c r="AN153" s="165" t="s">
        <v>44</v>
      </c>
      <c r="AO153" s="165"/>
      <c r="AP153" s="166"/>
      <c r="AQ153" s="166"/>
      <c r="AR153" s="166"/>
      <c r="AS153" s="166">
        <f t="shared" si="34"/>
        <v>100136</v>
      </c>
      <c r="AT153" s="166">
        <f t="shared" si="35"/>
        <v>1136</v>
      </c>
      <c r="AU153" s="166">
        <f t="shared" si="36"/>
        <v>136</v>
      </c>
      <c r="AV153" s="250"/>
      <c r="AW153" s="163"/>
      <c r="AX153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100136, 'Б-100136-13',date'2014-02-05',3, 11, 11, 'RUR', 1, 18, date'2015-02-06', date'2015-02-07', 1001361, 1, to_date('2015-02-02 00:00:00','YYYY-MM-DD HH24:MI:SS'), 700, 126, 0, 220, 0, 'c1', 8,null,100136,1136,136);insert into xxxx_oebs_cash_payment_test (ID, INVOICE_ID, OEBS_PAYMENT, DOC_DATE, COMISS_DATE) values (s_xxxx_oebs_cash_payment_test.NEXTVAL, 100136, 430.5, to_date('2015-02-02 00:00:00','YYYY-MM-DD HH24:MI:SS'), date'2015-01-31' );insert into xxxx_client_discount_m  (ID,CLIENT_ID,CLIENT_AVG_DISCOUNT,DT) values (s_xxxx_client_discount_m.NEXTVAL,220, 19, date'2015-02-01');</v>
      </c>
      <c r="AY153" s="163"/>
    </row>
    <row r="154" spans="1:51" x14ac:dyDescent="0.25">
      <c r="A154" s="263">
        <v>16</v>
      </c>
      <c r="B154" s="72">
        <v>0</v>
      </c>
      <c r="C154" s="165" t="str">
        <f t="shared" si="41"/>
        <v>100016</v>
      </c>
      <c r="D154" s="165" t="str">
        <f t="shared" si="42"/>
        <v>100016/13</v>
      </c>
      <c r="E154" s="167" t="s">
        <v>189</v>
      </c>
      <c r="F154" s="167" t="s">
        <v>37</v>
      </c>
      <c r="G154" s="165">
        <v>52</v>
      </c>
      <c r="H154" s="178">
        <v>100137</v>
      </c>
      <c r="I154" s="170" t="str">
        <f t="shared" si="32"/>
        <v>Б-100137-13</v>
      </c>
      <c r="J154" s="185">
        <v>3</v>
      </c>
      <c r="K154" s="165">
        <v>11</v>
      </c>
      <c r="L154" s="165" t="s">
        <v>38</v>
      </c>
      <c r="M154" s="169">
        <v>1</v>
      </c>
      <c r="N154" s="165">
        <v>18</v>
      </c>
      <c r="O154" s="167" t="s">
        <v>299</v>
      </c>
      <c r="P154" s="167" t="s">
        <v>301</v>
      </c>
      <c r="Q154" s="167" t="s">
        <v>302</v>
      </c>
      <c r="R154" s="166" t="str">
        <f t="shared" si="25"/>
        <v>1001371</v>
      </c>
      <c r="S154" s="170">
        <v>1</v>
      </c>
      <c r="T154" s="167" t="s">
        <v>310</v>
      </c>
      <c r="U154" s="165">
        <v>700</v>
      </c>
      <c r="V154" s="165">
        <f t="shared" si="33"/>
        <v>126</v>
      </c>
      <c r="W154" s="165">
        <v>0</v>
      </c>
      <c r="X154" s="24">
        <v>221</v>
      </c>
      <c r="Y154" s="168" t="s">
        <v>42</v>
      </c>
      <c r="Z154" s="224" t="str">
        <f>"1: "&amp;(U154-V154)&amp;" / "&amp;(U154-V154)*0.08&amp;" / "&amp;(U154-V154)*0.02</f>
        <v>1: 574 / 45.92 / 11.48</v>
      </c>
      <c r="AA154" s="238" t="s">
        <v>220</v>
      </c>
      <c r="AB154" s="224" t="str">
        <f t="shared" ref="AB154:AB160" si="43">"10: "&amp;SUM(AC154:AE154)&amp;" / "&amp;ROUND(SUM(AC154:AE154)/1.18,2)&amp;" / "&amp;ROUND(SUM(AC154:AE154)/1.18*0.08,2)&amp;" / "&amp;ROUND(SUM(AC154:AE154)/1.18*0.02,2)</f>
        <v>10: 430.5 / 364.83 / 29.19 / 7.3</v>
      </c>
      <c r="AC154" s="227">
        <f>(U154-V154)*0.75</f>
        <v>430.5</v>
      </c>
      <c r="AD154" s="170"/>
      <c r="AE154" s="170"/>
      <c r="AF154" s="167" t="s">
        <v>149</v>
      </c>
      <c r="AG154" s="248" t="s">
        <v>190</v>
      </c>
      <c r="AH154" s="249">
        <v>19</v>
      </c>
      <c r="AI154" s="167" t="s">
        <v>319</v>
      </c>
      <c r="AJ154" s="167"/>
      <c r="AK154" s="167"/>
      <c r="AL154" s="166">
        <v>0</v>
      </c>
      <c r="AM154" s="170" t="s">
        <v>43</v>
      </c>
      <c r="AN154" s="165" t="s">
        <v>44</v>
      </c>
      <c r="AO154" s="165"/>
      <c r="AP154" s="166"/>
      <c r="AQ154" s="166"/>
      <c r="AR154" s="166"/>
      <c r="AS154" s="166">
        <f t="shared" si="34"/>
        <v>100137</v>
      </c>
      <c r="AT154" s="166">
        <f t="shared" si="35"/>
        <v>1137</v>
      </c>
      <c r="AU154" s="166">
        <f t="shared" si="36"/>
        <v>137</v>
      </c>
      <c r="AV154" s="250"/>
      <c r="AW154" s="163"/>
      <c r="AX154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100137, 'Б-100137-13',date'2014-02-05',3, 11, 11, 'RUR', 1, 18, date'2015-02-06', date'2015-02-07', 1001371, 1, to_date('2015-01-31 23:59:59','YYYY-MM-DD HH24:MI:SS'), 700, 126, 0, 221, 0, 'c1', 8,null,100137,1137,137);insert into xxxx_oebs_cash_payment_test (ID, INVOICE_ID, OEBS_PAYMENT, DOC_DATE, COMISS_DATE) values (s_xxxx_oebs_cash_payment_test.NEXTVAL, 100137, 430.5, to_date('2015-01-31 23:59:59','YYYY-MM-DD HH24:MI:SS'), date'2015-01-31' );insert into xxxx_client_discount_m  (ID,CLIENT_ID,CLIENT_AVG_DISCOUNT,DT) values (s_xxxx_client_discount_m.NEXTVAL,221, 19, date'2015-02-01');</v>
      </c>
      <c r="AY154" s="163"/>
    </row>
    <row r="155" spans="1:51" x14ac:dyDescent="0.25">
      <c r="A155" s="263">
        <v>16</v>
      </c>
      <c r="B155" s="72">
        <v>0</v>
      </c>
      <c r="C155" s="165" t="str">
        <f t="shared" si="41"/>
        <v>100016</v>
      </c>
      <c r="D155" s="165" t="str">
        <f t="shared" si="42"/>
        <v>100016/13</v>
      </c>
      <c r="E155" s="167" t="s">
        <v>189</v>
      </c>
      <c r="F155" s="167" t="s">
        <v>37</v>
      </c>
      <c r="G155" s="165">
        <v>52</v>
      </c>
      <c r="H155" s="178">
        <v>100138</v>
      </c>
      <c r="I155" s="170" t="str">
        <f t="shared" si="32"/>
        <v>Б-100138-13</v>
      </c>
      <c r="J155" s="185">
        <v>3</v>
      </c>
      <c r="K155" s="236">
        <v>111</v>
      </c>
      <c r="L155" s="165" t="s">
        <v>38</v>
      </c>
      <c r="M155" s="169">
        <v>1</v>
      </c>
      <c r="N155" s="165">
        <v>18</v>
      </c>
      <c r="O155" s="167" t="s">
        <v>299</v>
      </c>
      <c r="P155" s="167" t="s">
        <v>301</v>
      </c>
      <c r="Q155" s="167" t="s">
        <v>302</v>
      </c>
      <c r="R155" s="166" t="str">
        <f t="shared" si="25"/>
        <v>1001381</v>
      </c>
      <c r="S155" s="170">
        <v>1</v>
      </c>
      <c r="T155" s="191" t="s">
        <v>144</v>
      </c>
      <c r="U155" s="165">
        <v>1100</v>
      </c>
      <c r="V155" s="165">
        <f t="shared" si="33"/>
        <v>198</v>
      </c>
      <c r="W155" s="165">
        <v>0</v>
      </c>
      <c r="X155" s="24">
        <v>222</v>
      </c>
      <c r="Y155" s="168" t="s">
        <v>42</v>
      </c>
      <c r="Z155" s="224" t="str">
        <f>"1: "&amp;(U155-V155)&amp;" / "&amp;(U155-V155)*0.06&amp;" / "&amp;(U155-V155)*0.02</f>
        <v>1: 902 / 54.12 / 18.04</v>
      </c>
      <c r="AA155" s="238" t="s">
        <v>235</v>
      </c>
      <c r="AB155" s="224" t="str">
        <f t="shared" si="43"/>
        <v>10: 541.2 / 458.64 / 36.69 / 9.17</v>
      </c>
      <c r="AC155" s="227">
        <f>(U155-V155)*0.6</f>
        <v>541.19999999999993</v>
      </c>
      <c r="AD155" s="170"/>
      <c r="AE155" s="170"/>
      <c r="AF155" s="191" t="s">
        <v>150</v>
      </c>
      <c r="AG155" s="248" t="s">
        <v>190</v>
      </c>
      <c r="AH155" s="249">
        <v>19</v>
      </c>
      <c r="AI155" s="191" t="s">
        <v>320</v>
      </c>
      <c r="AJ155" s="167"/>
      <c r="AK155" s="167"/>
      <c r="AL155" s="166">
        <v>0</v>
      </c>
      <c r="AM155" s="170" t="s">
        <v>43</v>
      </c>
      <c r="AN155" s="165" t="s">
        <v>44</v>
      </c>
      <c r="AO155" s="165"/>
      <c r="AP155" s="166"/>
      <c r="AQ155" s="166"/>
      <c r="AR155" s="166"/>
      <c r="AS155" s="166">
        <f t="shared" si="34"/>
        <v>100138</v>
      </c>
      <c r="AT155" s="166">
        <f t="shared" si="35"/>
        <v>1138</v>
      </c>
      <c r="AU155" s="166">
        <f t="shared" si="36"/>
        <v>138</v>
      </c>
      <c r="AV155" s="250"/>
      <c r="AW155" s="163"/>
      <c r="AX155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100138, 'Б-100138-13',date'2014-02-05',3, 111, 111, 'RUR', 1, 18, date'2015-02-06', date'2015-02-07', 1001381, 1, to_date('2015-01-01 00:00:00','YYYY-MM-DD HH24:MI:SS'), 1100, 198, 0, 222, 0, 'c1', 8,null,100138,1138,138);insert into xxxx_oebs_cash_payment_test (ID, INVOICE_ID, OEBS_PAYMENT, DOC_DATE, COMISS_DATE) values (s_xxxx_oebs_cash_payment_test.NEXTVAL, 100138, 541.2, to_date('2015-01-01 00:00:00','YYYY-MM-DD HH24:MI:SS'), date'2015-01-30' );insert into xxxx_client_discount_m  (ID,CLIENT_ID,CLIENT_AVG_DISCOUNT,DT) values (s_xxxx_client_discount_m.NEXTVAL,222, 19, date'2015-01-01');</v>
      </c>
      <c r="AY155" s="163"/>
    </row>
    <row r="156" spans="1:51" x14ac:dyDescent="0.25">
      <c r="A156" s="263">
        <v>16</v>
      </c>
      <c r="B156" s="72">
        <v>0</v>
      </c>
      <c r="C156" s="165" t="str">
        <f t="shared" si="41"/>
        <v>100016</v>
      </c>
      <c r="D156" s="165" t="str">
        <f t="shared" si="42"/>
        <v>100016/13</v>
      </c>
      <c r="E156" s="167" t="s">
        <v>189</v>
      </c>
      <c r="F156" s="167" t="s">
        <v>37</v>
      </c>
      <c r="G156" s="165">
        <v>52</v>
      </c>
      <c r="H156" s="178">
        <v>100139</v>
      </c>
      <c r="I156" s="170" t="str">
        <f t="shared" si="32"/>
        <v>Б-100139-13</v>
      </c>
      <c r="J156" s="185">
        <v>3</v>
      </c>
      <c r="K156" s="165">
        <v>11</v>
      </c>
      <c r="L156" s="165" t="s">
        <v>38</v>
      </c>
      <c r="M156" s="169">
        <v>1</v>
      </c>
      <c r="N156" s="165">
        <v>18</v>
      </c>
      <c r="O156" s="167" t="s">
        <v>299</v>
      </c>
      <c r="P156" s="167" t="s">
        <v>301</v>
      </c>
      <c r="Q156" s="167" t="s">
        <v>302</v>
      </c>
      <c r="R156" s="166" t="str">
        <f t="shared" si="25"/>
        <v>1001391</v>
      </c>
      <c r="S156" s="170">
        <v>1</v>
      </c>
      <c r="T156" s="191" t="s">
        <v>316</v>
      </c>
      <c r="U156" s="165">
        <v>1000</v>
      </c>
      <c r="V156" s="165">
        <f t="shared" si="33"/>
        <v>180</v>
      </c>
      <c r="W156" s="165">
        <v>0</v>
      </c>
      <c r="X156" s="24">
        <v>223</v>
      </c>
      <c r="Y156" s="168" t="s">
        <v>42</v>
      </c>
      <c r="Z156" s="224" t="str">
        <f t="shared" ref="Z156:Z161" si="44">"1: "&amp;(U156-V156)&amp;" / "&amp;(U156-V156)*0.08&amp;" / "&amp;(U156-V156)*0.02</f>
        <v>1: 820 / 65.6 / 16.4</v>
      </c>
      <c r="AA156" s="238" t="s">
        <v>225</v>
      </c>
      <c r="AB156" s="224" t="str">
        <f t="shared" si="43"/>
        <v>10: 410 / 347.46 / 27.8 / 6.95</v>
      </c>
      <c r="AC156" s="227">
        <f>(U156-V156)*0.5</f>
        <v>410</v>
      </c>
      <c r="AD156" s="170"/>
      <c r="AE156" s="170"/>
      <c r="AF156" s="191" t="s">
        <v>150</v>
      </c>
      <c r="AG156" s="248" t="s">
        <v>190</v>
      </c>
      <c r="AH156" s="249">
        <v>19</v>
      </c>
      <c r="AI156" s="191" t="s">
        <v>320</v>
      </c>
      <c r="AJ156" s="167"/>
      <c r="AK156" s="167"/>
      <c r="AL156" s="166">
        <v>0</v>
      </c>
      <c r="AM156" s="170" t="s">
        <v>43</v>
      </c>
      <c r="AN156" s="165" t="s">
        <v>44</v>
      </c>
      <c r="AO156" s="165"/>
      <c r="AP156" s="166"/>
      <c r="AQ156" s="166"/>
      <c r="AR156" s="166"/>
      <c r="AS156" s="166">
        <f t="shared" si="34"/>
        <v>100139</v>
      </c>
      <c r="AT156" s="166">
        <f t="shared" si="35"/>
        <v>1139</v>
      </c>
      <c r="AU156" s="166">
        <f t="shared" si="36"/>
        <v>139</v>
      </c>
      <c r="AV156" s="250"/>
      <c r="AW156" s="163"/>
      <c r="AX156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100139, 'Б-100139-13',date'2014-02-05',3, 11, 11, 'RUR', 1, 18, date'2015-02-06', date'2015-02-07', 1001391, 1, to_date('2015-01-02 00:00:00','YYYY-MM-DD HH24:MI:SS'), 1000, 180, 0, 223, 0, 'c1', 8,null,100139,1139,139);insert into xxxx_oebs_cash_payment_test (ID, INVOICE_ID, OEBS_PAYMENT, DOC_DATE, COMISS_DATE) values (s_xxxx_oebs_cash_payment_test.NEXTVAL, 100139, 410, to_date('2015-01-02 00:00:00','YYYY-MM-DD HH24:MI:SS'), date'2015-01-30' );insert into xxxx_client_discount_m  (ID,CLIENT_ID,CLIENT_AVG_DISCOUNT,DT) values (s_xxxx_client_discount_m.NEXTVAL,223, 19, date'2015-01-01');</v>
      </c>
      <c r="AY156" s="163"/>
    </row>
    <row r="157" spans="1:51" x14ac:dyDescent="0.25">
      <c r="A157" s="263">
        <v>16</v>
      </c>
      <c r="B157" s="72">
        <v>0</v>
      </c>
      <c r="C157" s="165" t="str">
        <f t="shared" si="41"/>
        <v>100016</v>
      </c>
      <c r="D157" s="165" t="str">
        <f t="shared" si="42"/>
        <v>100016/13</v>
      </c>
      <c r="E157" s="167" t="s">
        <v>189</v>
      </c>
      <c r="F157" s="167" t="s">
        <v>37</v>
      </c>
      <c r="G157" s="165">
        <v>52</v>
      </c>
      <c r="H157" s="178">
        <v>100140</v>
      </c>
      <c r="I157" s="170" t="str">
        <f t="shared" si="32"/>
        <v>Б-100140-13</v>
      </c>
      <c r="J157" s="185">
        <v>3</v>
      </c>
      <c r="K157" s="165">
        <v>11</v>
      </c>
      <c r="L157" s="165" t="s">
        <v>38</v>
      </c>
      <c r="M157" s="169">
        <v>1</v>
      </c>
      <c r="N157" s="165">
        <v>18</v>
      </c>
      <c r="O157" s="167" t="s">
        <v>299</v>
      </c>
      <c r="P157" s="167" t="s">
        <v>301</v>
      </c>
      <c r="Q157" s="167" t="s">
        <v>302</v>
      </c>
      <c r="R157" s="166" t="str">
        <f t="shared" si="25"/>
        <v>1001401</v>
      </c>
      <c r="S157" s="170">
        <v>1</v>
      </c>
      <c r="T157" s="191" t="s">
        <v>311</v>
      </c>
      <c r="U157" s="165">
        <v>800</v>
      </c>
      <c r="V157" s="165">
        <f t="shared" si="33"/>
        <v>144</v>
      </c>
      <c r="W157" s="165">
        <v>0</v>
      </c>
      <c r="X157" s="24">
        <v>224</v>
      </c>
      <c r="Y157" s="168" t="s">
        <v>42</v>
      </c>
      <c r="Z157" s="224" t="str">
        <f t="shared" si="44"/>
        <v>1: 656 / 52.48 / 13.12</v>
      </c>
      <c r="AA157" s="238" t="s">
        <v>219</v>
      </c>
      <c r="AB157" s="224" t="str">
        <f t="shared" si="43"/>
        <v>10: 164 / 138.98 / 11.12 / 2.78</v>
      </c>
      <c r="AC157" s="227">
        <f>(U157-V157)*0.25</f>
        <v>164</v>
      </c>
      <c r="AD157" s="170"/>
      <c r="AE157" s="170"/>
      <c r="AF157" s="191" t="s">
        <v>150</v>
      </c>
      <c r="AG157" s="248" t="s">
        <v>190</v>
      </c>
      <c r="AH157" s="249">
        <v>19</v>
      </c>
      <c r="AI157" s="191" t="s">
        <v>320</v>
      </c>
      <c r="AJ157" s="167"/>
      <c r="AK157" s="167"/>
      <c r="AL157" s="166">
        <v>0</v>
      </c>
      <c r="AM157" s="170" t="s">
        <v>43</v>
      </c>
      <c r="AN157" s="165" t="s">
        <v>44</v>
      </c>
      <c r="AO157" s="165"/>
      <c r="AP157" s="166"/>
      <c r="AQ157" s="166"/>
      <c r="AR157" s="166"/>
      <c r="AS157" s="166">
        <f t="shared" si="34"/>
        <v>100140</v>
      </c>
      <c r="AT157" s="166">
        <f t="shared" si="35"/>
        <v>1140</v>
      </c>
      <c r="AU157" s="166">
        <f t="shared" si="36"/>
        <v>140</v>
      </c>
      <c r="AV157" s="250"/>
      <c r="AW157" s="163"/>
      <c r="AX157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100140, 'Б-100140-13',date'2014-02-05',3, 11, 11, 'RUR', 1, 18, date'2015-02-06', date'2015-02-07', 1001401, 1, to_date('2015-01-30 23:59:59','YYYY-MM-DD HH24:MI:SS'), 800, 144, 0, 224, 0, 'c1', 8,null,100140,1140,140);insert into xxxx_oebs_cash_payment_test (ID, INVOICE_ID, OEBS_PAYMENT, DOC_DATE, COMISS_DATE) values (s_xxxx_oebs_cash_payment_test.NEXTVAL, 100140, 164, to_date('2015-01-30 23:59:59','YYYY-MM-DD HH24:MI:SS'), date'2015-01-30' );insert into xxxx_client_discount_m  (ID,CLIENT_ID,CLIENT_AVG_DISCOUNT,DT) values (s_xxxx_client_discount_m.NEXTVAL,224, 19, date'2015-01-01');</v>
      </c>
      <c r="AY157" s="163"/>
    </row>
    <row r="158" spans="1:51" x14ac:dyDescent="0.25">
      <c r="A158" s="263">
        <v>16</v>
      </c>
      <c r="B158" s="72">
        <v>0</v>
      </c>
      <c r="C158" s="165" t="str">
        <f t="shared" si="41"/>
        <v>100016</v>
      </c>
      <c r="D158" s="165" t="str">
        <f t="shared" si="42"/>
        <v>100016/13</v>
      </c>
      <c r="E158" s="167" t="s">
        <v>189</v>
      </c>
      <c r="F158" s="167" t="s">
        <v>37</v>
      </c>
      <c r="G158" s="165">
        <v>52</v>
      </c>
      <c r="H158" s="178">
        <v>100141</v>
      </c>
      <c r="I158" s="170" t="str">
        <f t="shared" si="32"/>
        <v>Б-100141-13</v>
      </c>
      <c r="J158" s="185">
        <v>3</v>
      </c>
      <c r="K158" s="236">
        <v>111</v>
      </c>
      <c r="L158" s="165" t="s">
        <v>38</v>
      </c>
      <c r="M158" s="169">
        <v>1</v>
      </c>
      <c r="N158" s="165">
        <v>18</v>
      </c>
      <c r="O158" s="167" t="s">
        <v>299</v>
      </c>
      <c r="P158" s="167" t="s">
        <v>301</v>
      </c>
      <c r="Q158" s="167" t="s">
        <v>302</v>
      </c>
      <c r="R158" s="166" t="str">
        <f t="shared" si="25"/>
        <v>1001411</v>
      </c>
      <c r="S158" s="170">
        <v>1</v>
      </c>
      <c r="T158" s="237" t="s">
        <v>144</v>
      </c>
      <c r="U158" s="165">
        <v>1200</v>
      </c>
      <c r="V158" s="165">
        <f t="shared" si="33"/>
        <v>216</v>
      </c>
      <c r="W158" s="165">
        <v>0</v>
      </c>
      <c r="X158" s="24">
        <v>225</v>
      </c>
      <c r="Y158" s="168" t="s">
        <v>42</v>
      </c>
      <c r="Z158" s="224" t="str">
        <f t="shared" si="44"/>
        <v>1: 984 / 78.72 / 19.68</v>
      </c>
      <c r="AA158" s="238" t="s">
        <v>236</v>
      </c>
      <c r="AB158" s="224" t="str">
        <f t="shared" si="43"/>
        <v>10: 246 / 208.47 / 16.68 / 4.17</v>
      </c>
      <c r="AC158" s="227">
        <f>(U158-V158)*0.25</f>
        <v>246</v>
      </c>
      <c r="AD158" s="170"/>
      <c r="AE158" s="170"/>
      <c r="AF158" s="237" t="s">
        <v>149</v>
      </c>
      <c r="AG158" s="248" t="s">
        <v>190</v>
      </c>
      <c r="AH158" s="249">
        <v>19</v>
      </c>
      <c r="AI158" s="237" t="s">
        <v>320</v>
      </c>
      <c r="AJ158" s="167"/>
      <c r="AK158" s="167"/>
      <c r="AL158" s="166">
        <v>0</v>
      </c>
      <c r="AM158" s="170" t="s">
        <v>43</v>
      </c>
      <c r="AN158" s="165" t="s">
        <v>44</v>
      </c>
      <c r="AO158" s="165"/>
      <c r="AP158" s="166"/>
      <c r="AQ158" s="166"/>
      <c r="AR158" s="166"/>
      <c r="AS158" s="166">
        <f t="shared" si="34"/>
        <v>100141</v>
      </c>
      <c r="AT158" s="166">
        <f t="shared" si="35"/>
        <v>1141</v>
      </c>
      <c r="AU158" s="166">
        <f t="shared" si="36"/>
        <v>141</v>
      </c>
      <c r="AV158" s="250"/>
      <c r="AW158" s="163"/>
      <c r="AX158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100141, 'Б-100141-13',date'2014-02-05',3, 111, 111, 'RUR', 1, 18, date'2015-02-06', date'2015-02-07', 1001411, 1, to_date('2015-01-01 00:00:00','YYYY-MM-DD HH24:MI:SS'), 1200, 216, 0, 225, 0, 'c1', 8,null,100141,1141,141);insert into xxxx_oebs_cash_payment_test (ID, INVOICE_ID, OEBS_PAYMENT, DOC_DATE, COMISS_DATE) values (s_xxxx_oebs_cash_payment_test.NEXTVAL, 100141, 246, to_date('2015-01-01 00:00:00','YYYY-MM-DD HH24:MI:SS'), date'2015-01-31' );insert into xxxx_client_discount_m  (ID,CLIENT_ID,CLIENT_AVG_DISCOUNT,DT) values (s_xxxx_client_discount_m.NEXTVAL,225, 19, date'2015-01-01');</v>
      </c>
      <c r="AY158" s="163"/>
    </row>
    <row r="159" spans="1:51" x14ac:dyDescent="0.25">
      <c r="A159" s="263">
        <v>16</v>
      </c>
      <c r="B159" s="72">
        <v>0</v>
      </c>
      <c r="C159" s="165" t="str">
        <f t="shared" si="41"/>
        <v>100016</v>
      </c>
      <c r="D159" s="165" t="str">
        <f t="shared" si="42"/>
        <v>100016/13</v>
      </c>
      <c r="E159" s="167" t="s">
        <v>189</v>
      </c>
      <c r="F159" s="167" t="s">
        <v>37</v>
      </c>
      <c r="G159" s="165">
        <v>52</v>
      </c>
      <c r="H159" s="178">
        <v>100142</v>
      </c>
      <c r="I159" s="170" t="str">
        <f t="shared" si="32"/>
        <v>Б-100142-13</v>
      </c>
      <c r="J159" s="185">
        <v>3</v>
      </c>
      <c r="K159" s="165">
        <v>11</v>
      </c>
      <c r="L159" s="165" t="s">
        <v>38</v>
      </c>
      <c r="M159" s="169">
        <v>1</v>
      </c>
      <c r="N159" s="165">
        <v>18</v>
      </c>
      <c r="O159" s="167" t="s">
        <v>299</v>
      </c>
      <c r="P159" s="167" t="s">
        <v>301</v>
      </c>
      <c r="Q159" s="167" t="s">
        <v>302</v>
      </c>
      <c r="R159" s="166" t="str">
        <f t="shared" si="25"/>
        <v>1001421</v>
      </c>
      <c r="S159" s="170">
        <v>1</v>
      </c>
      <c r="T159" s="237" t="s">
        <v>316</v>
      </c>
      <c r="U159" s="165">
        <v>1000</v>
      </c>
      <c r="V159" s="165">
        <f t="shared" si="33"/>
        <v>180</v>
      </c>
      <c r="W159" s="165">
        <v>0</v>
      </c>
      <c r="X159" s="24">
        <v>226</v>
      </c>
      <c r="Y159" s="168" t="s">
        <v>42</v>
      </c>
      <c r="Z159" s="224" t="str">
        <f t="shared" si="44"/>
        <v>1: 820 / 65.6 / 16.4</v>
      </c>
      <c r="AA159" s="238" t="s">
        <v>225</v>
      </c>
      <c r="AB159" s="224" t="str">
        <f t="shared" si="43"/>
        <v>10: 205 / 173.73 / 13.9 / 3.47</v>
      </c>
      <c r="AC159" s="227">
        <f>(U159-V159)*0.25</f>
        <v>205</v>
      </c>
      <c r="AD159" s="170"/>
      <c r="AE159" s="170"/>
      <c r="AF159" s="237" t="s">
        <v>149</v>
      </c>
      <c r="AG159" s="248" t="s">
        <v>190</v>
      </c>
      <c r="AH159" s="249">
        <v>19</v>
      </c>
      <c r="AI159" s="237" t="s">
        <v>320</v>
      </c>
      <c r="AJ159" s="167"/>
      <c r="AK159" s="167"/>
      <c r="AL159" s="166">
        <v>0</v>
      </c>
      <c r="AM159" s="170" t="s">
        <v>43</v>
      </c>
      <c r="AN159" s="165" t="s">
        <v>44</v>
      </c>
      <c r="AO159" s="165"/>
      <c r="AP159" s="166"/>
      <c r="AQ159" s="166"/>
      <c r="AR159" s="166"/>
      <c r="AS159" s="166">
        <f t="shared" si="34"/>
        <v>100142</v>
      </c>
      <c r="AT159" s="166">
        <f t="shared" si="35"/>
        <v>1142</v>
      </c>
      <c r="AU159" s="166">
        <f t="shared" si="36"/>
        <v>142</v>
      </c>
      <c r="AV159" s="250"/>
      <c r="AW159" s="163"/>
      <c r="AX159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100142, 'Б-100142-13',date'2014-02-05',3, 11, 11, 'RUR', 1, 18, date'2015-02-06', date'2015-02-07', 1001421, 1, to_date('2015-01-02 00:00:00','YYYY-MM-DD HH24:MI:SS'), 1000, 180, 0, 226, 0, 'c1', 8,null,100142,1142,142);insert into xxxx_oebs_cash_payment_test (ID, INVOICE_ID, OEBS_PAYMENT, DOC_DATE, COMISS_DATE) values (s_xxxx_oebs_cash_payment_test.NEXTVAL, 100142, 205, to_date('2015-01-02 00:00:00','YYYY-MM-DD HH24:MI:SS'), date'2015-01-31' );insert into xxxx_client_discount_m  (ID,CLIENT_ID,CLIENT_AVG_DISCOUNT,DT) values (s_xxxx_client_discount_m.NEXTVAL,226, 19, date'2015-01-01');</v>
      </c>
      <c r="AY159" s="163"/>
    </row>
    <row r="160" spans="1:51" x14ac:dyDescent="0.25">
      <c r="A160" s="263">
        <v>16</v>
      </c>
      <c r="B160" s="72">
        <v>0</v>
      </c>
      <c r="C160" s="171" t="str">
        <f t="shared" si="41"/>
        <v>100016</v>
      </c>
      <c r="D160" s="171" t="str">
        <f t="shared" si="42"/>
        <v>100016/13</v>
      </c>
      <c r="E160" s="172" t="s">
        <v>189</v>
      </c>
      <c r="F160" s="172" t="s">
        <v>37</v>
      </c>
      <c r="G160" s="165">
        <v>52</v>
      </c>
      <c r="H160" s="178">
        <v>100143</v>
      </c>
      <c r="I160" s="171" t="str">
        <f t="shared" si="32"/>
        <v>Б-100143-13</v>
      </c>
      <c r="J160" s="185">
        <v>3</v>
      </c>
      <c r="K160" s="165">
        <v>11</v>
      </c>
      <c r="L160" s="171" t="s">
        <v>38</v>
      </c>
      <c r="M160" s="175">
        <v>1</v>
      </c>
      <c r="N160" s="171">
        <v>18</v>
      </c>
      <c r="O160" s="172" t="s">
        <v>299</v>
      </c>
      <c r="P160" s="172" t="s">
        <v>301</v>
      </c>
      <c r="Q160" s="172" t="s">
        <v>302</v>
      </c>
      <c r="R160" s="173" t="str">
        <f t="shared" ref="R160:R199" si="45">H160&amp;"1"</f>
        <v>1001431</v>
      </c>
      <c r="S160" s="171">
        <v>1</v>
      </c>
      <c r="T160" s="211" t="s">
        <v>311</v>
      </c>
      <c r="U160" s="171">
        <v>900</v>
      </c>
      <c r="V160" s="171">
        <f t="shared" si="33"/>
        <v>162</v>
      </c>
      <c r="W160" s="171">
        <v>0</v>
      </c>
      <c r="X160" s="24">
        <v>227</v>
      </c>
      <c r="Y160" s="174" t="s">
        <v>42</v>
      </c>
      <c r="Z160" s="232" t="str">
        <f t="shared" si="44"/>
        <v>1: 738 / 59.04 / 14.76</v>
      </c>
      <c r="AA160" s="240" t="s">
        <v>218</v>
      </c>
      <c r="AB160" s="232" t="str">
        <f t="shared" si="43"/>
        <v>10: 1845 / 1563.56 / 125.08 / 31.27</v>
      </c>
      <c r="AC160" s="180">
        <f>(U160-V160)*2.5</f>
        <v>1845</v>
      </c>
      <c r="AD160" s="171"/>
      <c r="AE160" s="171"/>
      <c r="AF160" s="211" t="s">
        <v>150</v>
      </c>
      <c r="AG160" s="251" t="s">
        <v>190</v>
      </c>
      <c r="AH160" s="252">
        <v>19</v>
      </c>
      <c r="AI160" s="211" t="s">
        <v>319</v>
      </c>
      <c r="AJ160" s="172"/>
      <c r="AK160" s="172"/>
      <c r="AL160" s="166">
        <v>0</v>
      </c>
      <c r="AM160" s="170" t="s">
        <v>43</v>
      </c>
      <c r="AN160" s="171" t="s">
        <v>44</v>
      </c>
      <c r="AO160" s="171"/>
      <c r="AP160" s="166"/>
      <c r="AQ160" s="166"/>
      <c r="AR160" s="166"/>
      <c r="AS160" s="166">
        <f t="shared" si="34"/>
        <v>100143</v>
      </c>
      <c r="AT160" s="166">
        <f t="shared" si="35"/>
        <v>1143</v>
      </c>
      <c r="AU160" s="166">
        <f t="shared" si="36"/>
        <v>143</v>
      </c>
      <c r="AV160" s="253"/>
      <c r="AW160" s="163"/>
      <c r="AX160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date'2015-03-01', 52, 100143, 'Б-100143-13',date'2014-02-05',3, 11, 11, 'RUR', 1, 18, date'2015-02-06', date'2015-02-07', 1001431, 1, to_date('2015-01-30 23:59:59','YYYY-MM-DD HH24:MI:SS'), 900, 162, 0, 227, 0, 'c1', 8,null,100143,1143,143);insert into xxxx_oebs_cash_payment_test (ID, INVOICE_ID, OEBS_PAYMENT, DOC_DATE, COMISS_DATE) values (s_xxxx_oebs_cash_payment_test.NEXTVAL, 100143, 1845, to_date('2015-01-30 23:59:59','YYYY-MM-DD HH24:MI:SS'), date'2015-01-30' );insert into xxxx_client_discount_m  (ID,CLIENT_ID,CLIENT_AVG_DISCOUNT,DT) values (s_xxxx_client_discount_m.NEXTVAL,227, 19, date'2015-02-01');</v>
      </c>
      <c r="AY160" s="163"/>
    </row>
    <row r="161" spans="1:51" x14ac:dyDescent="0.25">
      <c r="A161" s="263">
        <v>17</v>
      </c>
      <c r="B161" s="72">
        <v>0</v>
      </c>
      <c r="C161" s="165" t="str">
        <f t="shared" si="41"/>
        <v>100017</v>
      </c>
      <c r="D161" s="165" t="str">
        <f t="shared" si="42"/>
        <v>100017/13</v>
      </c>
      <c r="E161" s="167" t="s">
        <v>189</v>
      </c>
      <c r="F161" s="167" t="s">
        <v>37</v>
      </c>
      <c r="G161" s="165">
        <v>52</v>
      </c>
      <c r="H161" s="178">
        <v>100144</v>
      </c>
      <c r="I161" s="170" t="str">
        <f t="shared" si="32"/>
        <v>Б-100144-13</v>
      </c>
      <c r="J161" s="185">
        <v>3</v>
      </c>
      <c r="K161" s="165">
        <v>11</v>
      </c>
      <c r="L161" s="165" t="s">
        <v>38</v>
      </c>
      <c r="M161" s="169">
        <v>1</v>
      </c>
      <c r="N161" s="165">
        <v>18</v>
      </c>
      <c r="O161" s="167" t="s">
        <v>299</v>
      </c>
      <c r="P161" s="167" t="s">
        <v>301</v>
      </c>
      <c r="Q161" s="167" t="s">
        <v>302</v>
      </c>
      <c r="R161" s="166" t="str">
        <f t="shared" si="45"/>
        <v>1001441</v>
      </c>
      <c r="S161" s="170">
        <v>1</v>
      </c>
      <c r="T161" s="167" t="s">
        <v>308</v>
      </c>
      <c r="U161" s="165">
        <v>1000</v>
      </c>
      <c r="V161" s="165">
        <f t="shared" si="33"/>
        <v>180</v>
      </c>
      <c r="W161" s="165">
        <v>0</v>
      </c>
      <c r="X161" s="24">
        <v>228</v>
      </c>
      <c r="Y161" s="168" t="s">
        <v>42</v>
      </c>
      <c r="Z161" s="224" t="str">
        <f t="shared" si="44"/>
        <v>1: 820 / 65.6 / 16.4</v>
      </c>
      <c r="AA161" s="238" t="s">
        <v>221</v>
      </c>
      <c r="AB161" s="247" t="str">
        <f>"10: "&amp;SUM(AC161:AE161)&amp;" / "&amp;SUM(AC161:AE161)&amp;" / "&amp;SUM(AC161:AE161)*0.08&amp;" / "&amp;SUM(AC161:AE161)*0.02</f>
        <v>10: 2050 / 2050 / 164 / 41</v>
      </c>
      <c r="AC161" s="178">
        <f>(U161-V161)*2.5</f>
        <v>2050</v>
      </c>
      <c r="AD161" s="170"/>
      <c r="AE161" s="170"/>
      <c r="AF161" s="167" t="s">
        <v>149</v>
      </c>
      <c r="AG161" s="254" t="s">
        <v>237</v>
      </c>
      <c r="AH161" s="255">
        <v>2</v>
      </c>
      <c r="AI161" s="167" t="s">
        <v>319</v>
      </c>
      <c r="AJ161" s="167"/>
      <c r="AK161" s="167"/>
      <c r="AL161" s="166">
        <v>0</v>
      </c>
      <c r="AM161" s="170" t="s">
        <v>43</v>
      </c>
      <c r="AN161" s="165" t="s">
        <v>44</v>
      </c>
      <c r="AO161" s="165"/>
      <c r="AP161" s="166"/>
      <c r="AQ161" s="166"/>
      <c r="AR161" s="166"/>
      <c r="AS161" s="166">
        <f t="shared" si="34"/>
        <v>100144</v>
      </c>
      <c r="AT161" s="166">
        <f t="shared" si="35"/>
        <v>1144</v>
      </c>
      <c r="AU161" s="166">
        <f t="shared" si="36"/>
        <v>144</v>
      </c>
      <c r="AV161" s="166" t="s">
        <v>231</v>
      </c>
      <c r="AW161" s="163"/>
      <c r="AX161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100144, 'Б-100144-13',date'2014-02-05',3, 11, 11, 'RUR', 1, 18, date'2015-02-06', date'2015-02-07', 1001441, 1, to_date('2015-02-01 00:00:00','YYYY-MM-DD HH24:MI:SS'), 1000, 180, 0, 228, 0, 'c1', 5,null,100144,1144,144);insert into xxxx_oebs_cash_payment_test (ID, INVOICE_ID, OEBS_PAYMENT, DOC_DATE, COMISS_DATE) values (s_xxxx_oebs_cash_payment_test.NEXTVAL, 100144, 2050, to_date('2015-02-01 00:00:00','YYYY-MM-DD HH24:MI:SS'), date'2015-01-31' );insert into xxxx_client_discount_m  (ID,CLIENT_ID,CLIENT_AVG_DISCOUNT,DT) values (s_xxxx_client_discount_m.NEXTVAL,228, 2, date'2015-02-01');</v>
      </c>
      <c r="AY161" s="163"/>
    </row>
    <row r="162" spans="1:51" x14ac:dyDescent="0.25">
      <c r="A162" s="263">
        <v>17</v>
      </c>
      <c r="B162" s="72">
        <v>0</v>
      </c>
      <c r="C162" s="165" t="str">
        <f t="shared" si="41"/>
        <v>100017</v>
      </c>
      <c r="D162" s="165" t="str">
        <f t="shared" si="42"/>
        <v>100017/13</v>
      </c>
      <c r="E162" s="167" t="s">
        <v>189</v>
      </c>
      <c r="F162" s="167" t="s">
        <v>37</v>
      </c>
      <c r="G162" s="165">
        <v>52</v>
      </c>
      <c r="H162" s="178">
        <v>100145</v>
      </c>
      <c r="I162" s="170" t="str">
        <f t="shared" si="32"/>
        <v>Б-100145-13</v>
      </c>
      <c r="J162" s="185">
        <v>3</v>
      </c>
      <c r="K162" s="165">
        <v>11</v>
      </c>
      <c r="L162" s="165" t="s">
        <v>38</v>
      </c>
      <c r="M162" s="169">
        <v>1</v>
      </c>
      <c r="N162" s="165">
        <v>18</v>
      </c>
      <c r="O162" s="167" t="s">
        <v>299</v>
      </c>
      <c r="P162" s="167" t="s">
        <v>301</v>
      </c>
      <c r="Q162" s="167" t="s">
        <v>302</v>
      </c>
      <c r="R162" s="166" t="str">
        <f t="shared" si="45"/>
        <v>1001451</v>
      </c>
      <c r="S162" s="170">
        <v>1</v>
      </c>
      <c r="T162" s="167" t="s">
        <v>307</v>
      </c>
      <c r="U162" s="165">
        <v>900</v>
      </c>
      <c r="V162" s="165">
        <f t="shared" si="33"/>
        <v>162</v>
      </c>
      <c r="W162" s="165">
        <v>0</v>
      </c>
      <c r="X162" s="24">
        <v>229</v>
      </c>
      <c r="Y162" s="168" t="s">
        <v>42</v>
      </c>
      <c r="Z162" s="225" t="str">
        <f>"1: "&amp;(SUM(U162:U164)-SUM(V162:V164))&amp;" / "&amp;(SUM(U162:U164)-SUM(V162:V164))*0.08&amp;" / "&amp;(SUM(U162:U164)-SUM(V162:V164))*0.02</f>
        <v>1: 1968 / 157.44 / 39.36</v>
      </c>
      <c r="AA162" s="235" t="s">
        <v>232</v>
      </c>
      <c r="AB162" s="225" t="str">
        <f>"10: "&amp;SUM(AC162:AC164)&amp;" / "&amp;ROUND(SUM(AC162:AC164)/1.18,2)&amp;" / "&amp;ROUND(SUM(AC162:AC164)/1.18*0.08,2)&amp;" / "&amp;ROUND(SUM(AC162:AC164)/1.18*0.02,2)</f>
        <v>10: 2767.5 / 2345.34 / 187.63 / 46.91</v>
      </c>
      <c r="AC162" s="178">
        <f>(U162-V162)*2.5</f>
        <v>1845</v>
      </c>
      <c r="AD162" s="170"/>
      <c r="AE162" s="170"/>
      <c r="AF162" s="167" t="s">
        <v>149</v>
      </c>
      <c r="AG162" s="254" t="s">
        <v>237</v>
      </c>
      <c r="AH162" s="255">
        <v>2</v>
      </c>
      <c r="AI162" s="167" t="s">
        <v>319</v>
      </c>
      <c r="AJ162" s="167"/>
      <c r="AK162" s="167"/>
      <c r="AL162" s="166">
        <v>0</v>
      </c>
      <c r="AM162" s="170" t="s">
        <v>43</v>
      </c>
      <c r="AN162" s="165" t="s">
        <v>44</v>
      </c>
      <c r="AO162" s="165"/>
      <c r="AP162" s="166"/>
      <c r="AQ162" s="166"/>
      <c r="AR162" s="166"/>
      <c r="AS162" s="166">
        <f t="shared" si="34"/>
        <v>100145</v>
      </c>
      <c r="AT162" s="166">
        <f t="shared" si="35"/>
        <v>1145</v>
      </c>
      <c r="AU162" s="166">
        <f t="shared" si="36"/>
        <v>145</v>
      </c>
      <c r="AV162" s="166" t="s">
        <v>233</v>
      </c>
      <c r="AW162" s="163"/>
      <c r="AX162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100145, 'Б-100145-13',date'2014-02-05',3, 11, 11, 'RUR', 1, 18, date'2015-02-06', date'2015-02-07', 1001451, 1, to_date('2015-02-02 00:00:00','YYYY-MM-DD HH24:MI:SS'), 900, 162, 0, 229, 0, 'c1', 5,null,100145,1145,145);insert into xxxx_oebs_cash_payment_test (ID, INVOICE_ID, OEBS_PAYMENT, DOC_DATE, COMISS_DATE) values (s_xxxx_oebs_cash_payment_test.NEXTVAL, 100145, 1845, to_date('2015-02-02 00:00:00','YYYY-MM-DD HH24:MI:SS'), date'2015-01-31' );insert into xxxx_client_discount_m  (ID,CLIENT_ID,CLIENT_AVG_DISCOUNT,DT) values (s_xxxx_client_discount_m.NEXTVAL,229, 2, date'2015-02-01');</v>
      </c>
      <c r="AY162" s="163"/>
    </row>
    <row r="163" spans="1:51" x14ac:dyDescent="0.25">
      <c r="A163" s="263">
        <v>17</v>
      </c>
      <c r="B163" s="72">
        <v>0</v>
      </c>
      <c r="C163" s="165" t="str">
        <f t="shared" si="41"/>
        <v>100017</v>
      </c>
      <c r="D163" s="165" t="str">
        <f t="shared" si="42"/>
        <v>100017/13</v>
      </c>
      <c r="E163" s="167" t="s">
        <v>189</v>
      </c>
      <c r="F163" s="167" t="s">
        <v>37</v>
      </c>
      <c r="G163" s="165">
        <v>52</v>
      </c>
      <c r="H163" s="178">
        <v>100146</v>
      </c>
      <c r="I163" s="170" t="str">
        <f t="shared" si="32"/>
        <v>Б-100146-13</v>
      </c>
      <c r="J163" s="185">
        <v>3</v>
      </c>
      <c r="K163" s="236">
        <v>111</v>
      </c>
      <c r="L163" s="165" t="s">
        <v>38</v>
      </c>
      <c r="M163" s="169">
        <v>1</v>
      </c>
      <c r="N163" s="165">
        <v>18</v>
      </c>
      <c r="O163" s="167" t="s">
        <v>299</v>
      </c>
      <c r="P163" s="167" t="s">
        <v>301</v>
      </c>
      <c r="Q163" s="167" t="s">
        <v>302</v>
      </c>
      <c r="R163" s="166" t="str">
        <f t="shared" si="45"/>
        <v>1001461</v>
      </c>
      <c r="S163" s="170">
        <v>1</v>
      </c>
      <c r="T163" s="167" t="s">
        <v>307</v>
      </c>
      <c r="U163" s="165">
        <v>800</v>
      </c>
      <c r="V163" s="165">
        <f t="shared" si="33"/>
        <v>144</v>
      </c>
      <c r="W163" s="165">
        <v>0</v>
      </c>
      <c r="X163" s="24">
        <v>230</v>
      </c>
      <c r="Y163" s="168" t="s">
        <v>42</v>
      </c>
      <c r="Z163" s="224"/>
      <c r="AA163" s="224"/>
      <c r="AB163" s="224"/>
      <c r="AC163" s="227">
        <f>(U163-V163)*0.75</f>
        <v>492</v>
      </c>
      <c r="AD163" s="170"/>
      <c r="AE163" s="170"/>
      <c r="AF163" s="167" t="s">
        <v>149</v>
      </c>
      <c r="AG163" s="254" t="s">
        <v>237</v>
      </c>
      <c r="AH163" s="255">
        <v>2</v>
      </c>
      <c r="AI163" s="167" t="s">
        <v>319</v>
      </c>
      <c r="AJ163" s="167"/>
      <c r="AK163" s="167"/>
      <c r="AL163" s="166">
        <v>0</v>
      </c>
      <c r="AM163" s="170" t="s">
        <v>43</v>
      </c>
      <c r="AN163" s="165" t="s">
        <v>44</v>
      </c>
      <c r="AO163" s="165"/>
      <c r="AP163" s="166"/>
      <c r="AQ163" s="166"/>
      <c r="AR163" s="166"/>
      <c r="AS163" s="166">
        <f t="shared" si="34"/>
        <v>100146</v>
      </c>
      <c r="AT163" s="166">
        <f t="shared" si="35"/>
        <v>1146</v>
      </c>
      <c r="AU163" s="166">
        <f t="shared" si="36"/>
        <v>146</v>
      </c>
      <c r="AV163" s="250" t="s">
        <v>238</v>
      </c>
      <c r="AW163" s="163"/>
      <c r="AX163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100146, 'Б-100146-13',date'2014-02-05',3, 111, 111, 'RUR', 1, 18, date'2015-02-06', date'2015-02-07', 1001461, 1, to_date('2015-02-02 00:00:00','YYYY-MM-DD HH24:MI:SS'), 800, 144, 0, 230, 0, 'c1', 5,null,100146,1146,146);insert into xxxx_oebs_cash_payment_test (ID, INVOICE_ID, OEBS_PAYMENT, DOC_DATE, COMISS_DATE) values (s_xxxx_oebs_cash_payment_test.NEXTVAL, 100146, 492, to_date('2015-02-02 00:00:00','YYYY-MM-DD HH24:MI:SS'), date'2015-01-31' );insert into xxxx_client_discount_m  (ID,CLIENT_ID,CLIENT_AVG_DISCOUNT,DT) values (s_xxxx_client_discount_m.NEXTVAL,230, 2, date'2015-02-01');</v>
      </c>
      <c r="AY163" s="163"/>
    </row>
    <row r="164" spans="1:51" x14ac:dyDescent="0.25">
      <c r="A164" s="263">
        <v>17</v>
      </c>
      <c r="B164" s="72">
        <v>0</v>
      </c>
      <c r="C164" s="165" t="str">
        <f t="shared" si="41"/>
        <v>100017</v>
      </c>
      <c r="D164" s="165" t="str">
        <f t="shared" si="42"/>
        <v>100017/13</v>
      </c>
      <c r="E164" s="167" t="s">
        <v>189</v>
      </c>
      <c r="F164" s="167" t="s">
        <v>37</v>
      </c>
      <c r="G164" s="165">
        <v>52</v>
      </c>
      <c r="H164" s="178">
        <v>100147</v>
      </c>
      <c r="I164" s="170" t="str">
        <f t="shared" si="32"/>
        <v>Б-100147-13</v>
      </c>
      <c r="J164" s="185">
        <v>3</v>
      </c>
      <c r="K164" s="236">
        <v>111</v>
      </c>
      <c r="L164" s="165" t="s">
        <v>38</v>
      </c>
      <c r="M164" s="169">
        <v>1</v>
      </c>
      <c r="N164" s="165">
        <v>18</v>
      </c>
      <c r="O164" s="167" t="s">
        <v>299</v>
      </c>
      <c r="P164" s="167" t="s">
        <v>301</v>
      </c>
      <c r="Q164" s="167" t="s">
        <v>302</v>
      </c>
      <c r="R164" s="166" t="str">
        <f t="shared" si="45"/>
        <v>1001471</v>
      </c>
      <c r="S164" s="170">
        <v>1</v>
      </c>
      <c r="T164" s="167" t="s">
        <v>307</v>
      </c>
      <c r="U164" s="165">
        <v>700</v>
      </c>
      <c r="V164" s="165">
        <f t="shared" si="33"/>
        <v>126</v>
      </c>
      <c r="W164" s="165">
        <v>0</v>
      </c>
      <c r="X164" s="24">
        <v>231</v>
      </c>
      <c r="Y164" s="168" t="s">
        <v>42</v>
      </c>
      <c r="Z164" s="224"/>
      <c r="AA164" s="224"/>
      <c r="AB164" s="224"/>
      <c r="AC164" s="227">
        <f>(U164-V164)*0.75</f>
        <v>430.5</v>
      </c>
      <c r="AD164" s="170"/>
      <c r="AE164" s="170"/>
      <c r="AF164" s="167" t="s">
        <v>149</v>
      </c>
      <c r="AG164" s="254" t="s">
        <v>237</v>
      </c>
      <c r="AH164" s="255">
        <v>2</v>
      </c>
      <c r="AI164" s="167" t="s">
        <v>319</v>
      </c>
      <c r="AJ164" s="167"/>
      <c r="AK164" s="167"/>
      <c r="AL164" s="166">
        <v>0</v>
      </c>
      <c r="AM164" s="170" t="s">
        <v>43</v>
      </c>
      <c r="AN164" s="165" t="s">
        <v>44</v>
      </c>
      <c r="AO164" s="165"/>
      <c r="AP164" s="166"/>
      <c r="AQ164" s="166"/>
      <c r="AR164" s="166"/>
      <c r="AS164" s="166">
        <f t="shared" si="34"/>
        <v>100147</v>
      </c>
      <c r="AT164" s="166">
        <f t="shared" si="35"/>
        <v>1147</v>
      </c>
      <c r="AU164" s="166">
        <f t="shared" si="36"/>
        <v>147</v>
      </c>
      <c r="AV164" s="250"/>
      <c r="AW164" s="163"/>
      <c r="AX164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100147, 'Б-100147-13',date'2014-02-05',3, 111, 111, 'RUR', 1, 18, date'2015-02-06', date'2015-02-07', 1001471, 1, to_date('2015-02-02 00:00:00','YYYY-MM-DD HH24:MI:SS'), 700, 126, 0, 231, 0, 'c1', 5,null,100147,1147,147);insert into xxxx_oebs_cash_payment_test (ID, INVOICE_ID, OEBS_PAYMENT, DOC_DATE, COMISS_DATE) values (s_xxxx_oebs_cash_payment_test.NEXTVAL, 100147, 430.5, to_date('2015-02-02 00:00:00','YYYY-MM-DD HH24:MI:SS'), date'2015-01-31' );insert into xxxx_client_discount_m  (ID,CLIENT_ID,CLIENT_AVG_DISCOUNT,DT) values (s_xxxx_client_discount_m.NEXTVAL,231, 2, date'2015-02-01');</v>
      </c>
      <c r="AY164" s="163"/>
    </row>
    <row r="165" spans="1:51" x14ac:dyDescent="0.25">
      <c r="A165" s="263">
        <v>17</v>
      </c>
      <c r="B165" s="72">
        <v>0</v>
      </c>
      <c r="C165" s="165" t="str">
        <f t="shared" si="41"/>
        <v>100017</v>
      </c>
      <c r="D165" s="165" t="str">
        <f t="shared" si="42"/>
        <v>100017/13</v>
      </c>
      <c r="E165" s="167" t="s">
        <v>189</v>
      </c>
      <c r="F165" s="167" t="s">
        <v>37</v>
      </c>
      <c r="G165" s="165">
        <v>52</v>
      </c>
      <c r="H165" s="178">
        <v>100148</v>
      </c>
      <c r="I165" s="170" t="str">
        <f t="shared" si="32"/>
        <v>Б-100148-13</v>
      </c>
      <c r="J165" s="185">
        <v>3</v>
      </c>
      <c r="K165" s="165">
        <v>11</v>
      </c>
      <c r="L165" s="165" t="s">
        <v>38</v>
      </c>
      <c r="M165" s="169">
        <v>1</v>
      </c>
      <c r="N165" s="165">
        <v>18</v>
      </c>
      <c r="O165" s="167" t="s">
        <v>299</v>
      </c>
      <c r="P165" s="167" t="s">
        <v>301</v>
      </c>
      <c r="Q165" s="167" t="s">
        <v>302</v>
      </c>
      <c r="R165" s="166" t="str">
        <f t="shared" si="45"/>
        <v>1001481</v>
      </c>
      <c r="S165" s="170">
        <v>1</v>
      </c>
      <c r="T165" s="167" t="s">
        <v>310</v>
      </c>
      <c r="U165" s="165">
        <v>700</v>
      </c>
      <c r="V165" s="165">
        <f t="shared" si="33"/>
        <v>126</v>
      </c>
      <c r="W165" s="165">
        <v>0</v>
      </c>
      <c r="X165" s="24">
        <v>232</v>
      </c>
      <c r="Y165" s="168" t="s">
        <v>42</v>
      </c>
      <c r="Z165" s="224" t="str">
        <f>"1: "&amp;(U165-V165)&amp;" / "&amp;(U165-V165)*0.08&amp;" / "&amp;(U165-V165)*0.02</f>
        <v>1: 574 / 45.92 / 11.48</v>
      </c>
      <c r="AA165" s="238" t="s">
        <v>220</v>
      </c>
      <c r="AB165" s="224" t="str">
        <f t="shared" ref="AB165:AB171" si="46">"10: "&amp;SUM(AC165:AE165)&amp;" / "&amp;ROUND(SUM(AC165:AE165)/1.18,2)&amp;" / "&amp;ROUND(SUM(AC165:AE165)/1.18*0.08,2)&amp;" / "&amp;ROUND(SUM(AC165:AE165)/1.18*0.02,2)</f>
        <v>10: 430.5 / 364.83 / 29.19 / 7.3</v>
      </c>
      <c r="AC165" s="227">
        <f>(U165-V165)*0.75</f>
        <v>430.5</v>
      </c>
      <c r="AD165" s="170"/>
      <c r="AE165" s="170"/>
      <c r="AF165" s="167" t="s">
        <v>149</v>
      </c>
      <c r="AG165" s="254" t="s">
        <v>237</v>
      </c>
      <c r="AH165" s="255">
        <v>2</v>
      </c>
      <c r="AI165" s="167" t="s">
        <v>319</v>
      </c>
      <c r="AJ165" s="167"/>
      <c r="AK165" s="167"/>
      <c r="AL165" s="166">
        <v>0</v>
      </c>
      <c r="AM165" s="170" t="s">
        <v>43</v>
      </c>
      <c r="AN165" s="165" t="s">
        <v>44</v>
      </c>
      <c r="AO165" s="165"/>
      <c r="AP165" s="166"/>
      <c r="AQ165" s="166"/>
      <c r="AR165" s="166"/>
      <c r="AS165" s="166">
        <f t="shared" si="34"/>
        <v>100148</v>
      </c>
      <c r="AT165" s="166">
        <f t="shared" si="35"/>
        <v>1148</v>
      </c>
      <c r="AU165" s="166">
        <f t="shared" si="36"/>
        <v>148</v>
      </c>
      <c r="AV165" s="250"/>
      <c r="AW165" s="163"/>
      <c r="AX165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100148, 'Б-100148-13',date'2014-02-05',3, 11, 11, 'RUR', 1, 18, date'2015-02-06', date'2015-02-07', 1001481, 1, to_date('2015-01-31 23:59:59','YYYY-MM-DD HH24:MI:SS'), 700, 126, 0, 232, 0, 'c1', 5,null,100148,1148,148);insert into xxxx_oebs_cash_payment_test (ID, INVOICE_ID, OEBS_PAYMENT, DOC_DATE, COMISS_DATE) values (s_xxxx_oebs_cash_payment_test.NEXTVAL, 100148, 430.5, to_date('2015-01-31 23:59:59','YYYY-MM-DD HH24:MI:SS'), date'2015-01-31' );insert into xxxx_client_discount_m  (ID,CLIENT_ID,CLIENT_AVG_DISCOUNT,DT) values (s_xxxx_client_discount_m.NEXTVAL,232, 2, date'2015-02-01');</v>
      </c>
      <c r="AY165" s="163"/>
    </row>
    <row r="166" spans="1:51" x14ac:dyDescent="0.25">
      <c r="A166" s="263">
        <v>17</v>
      </c>
      <c r="B166" s="72">
        <v>0</v>
      </c>
      <c r="C166" s="165" t="str">
        <f t="shared" si="41"/>
        <v>100017</v>
      </c>
      <c r="D166" s="165" t="str">
        <f t="shared" si="42"/>
        <v>100017/13</v>
      </c>
      <c r="E166" s="167" t="s">
        <v>189</v>
      </c>
      <c r="F166" s="167" t="s">
        <v>37</v>
      </c>
      <c r="G166" s="165">
        <v>52</v>
      </c>
      <c r="H166" s="178">
        <v>100149</v>
      </c>
      <c r="I166" s="170" t="str">
        <f t="shared" si="32"/>
        <v>Б-100149-13</v>
      </c>
      <c r="J166" s="185">
        <v>3</v>
      </c>
      <c r="K166" s="165">
        <v>11</v>
      </c>
      <c r="L166" s="165" t="s">
        <v>38</v>
      </c>
      <c r="M166" s="169">
        <v>1</v>
      </c>
      <c r="N166" s="165">
        <v>18</v>
      </c>
      <c r="O166" s="167" t="s">
        <v>299</v>
      </c>
      <c r="P166" s="167" t="s">
        <v>301</v>
      </c>
      <c r="Q166" s="167" t="s">
        <v>302</v>
      </c>
      <c r="R166" s="166" t="str">
        <f t="shared" si="45"/>
        <v>1001491</v>
      </c>
      <c r="S166" s="170">
        <v>1</v>
      </c>
      <c r="T166" s="191" t="s">
        <v>144</v>
      </c>
      <c r="U166" s="165">
        <v>1100</v>
      </c>
      <c r="V166" s="165">
        <f t="shared" si="33"/>
        <v>198</v>
      </c>
      <c r="W166" s="165">
        <v>0</v>
      </c>
      <c r="X166" s="24">
        <v>233</v>
      </c>
      <c r="Y166" s="168" t="s">
        <v>42</v>
      </c>
      <c r="Z166" s="224" t="str">
        <f>"1: "&amp;(U166-V166)&amp;" / "&amp;(U166-V166)*0.06&amp;" / "&amp;(U166-V166)*0.02</f>
        <v>1: 902 / 54.12 / 18.04</v>
      </c>
      <c r="AA166" s="238" t="s">
        <v>235</v>
      </c>
      <c r="AB166" s="224" t="str">
        <f t="shared" si="46"/>
        <v>10: 541.2 / 458.64 / 36.69 / 9.17</v>
      </c>
      <c r="AC166" s="227">
        <f>(U166-V166)*0.6</f>
        <v>541.19999999999993</v>
      </c>
      <c r="AD166" s="170"/>
      <c r="AE166" s="170"/>
      <c r="AF166" s="191" t="s">
        <v>150</v>
      </c>
      <c r="AG166" s="254" t="s">
        <v>237</v>
      </c>
      <c r="AH166" s="255">
        <v>2</v>
      </c>
      <c r="AI166" s="191" t="s">
        <v>320</v>
      </c>
      <c r="AJ166" s="167"/>
      <c r="AK166" s="167"/>
      <c r="AL166" s="166">
        <v>0</v>
      </c>
      <c r="AM166" s="170" t="s">
        <v>43</v>
      </c>
      <c r="AN166" s="165" t="s">
        <v>44</v>
      </c>
      <c r="AO166" s="165"/>
      <c r="AP166" s="166"/>
      <c r="AQ166" s="166"/>
      <c r="AR166" s="166"/>
      <c r="AS166" s="166">
        <f t="shared" si="34"/>
        <v>100149</v>
      </c>
      <c r="AT166" s="166">
        <f t="shared" si="35"/>
        <v>1149</v>
      </c>
      <c r="AU166" s="166">
        <f t="shared" si="36"/>
        <v>149</v>
      </c>
      <c r="AV166" s="250"/>
      <c r="AW166" s="163"/>
      <c r="AX166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100149, 'Б-100149-13',date'2014-02-05',3, 11, 11, 'RUR', 1, 18, date'2015-02-06', date'2015-02-07', 1001491, 1, to_date('2015-01-01 00:00:00','YYYY-MM-DD HH24:MI:SS'), 1100, 198, 0, 233, 0, 'c1', 5,null,100149,1149,149);insert into xxxx_oebs_cash_payment_test (ID, INVOICE_ID, OEBS_PAYMENT, DOC_DATE, COMISS_DATE) values (s_xxxx_oebs_cash_payment_test.NEXTVAL, 100149, 541.2, to_date('2015-01-01 00:00:00','YYYY-MM-DD HH24:MI:SS'), date'2015-01-30' );insert into xxxx_client_discount_m  (ID,CLIENT_ID,CLIENT_AVG_DISCOUNT,DT) values (s_xxxx_client_discount_m.NEXTVAL,233, 2, date'2015-01-01');</v>
      </c>
      <c r="AY166" s="163"/>
    </row>
    <row r="167" spans="1:51" x14ac:dyDescent="0.25">
      <c r="A167" s="263">
        <v>17</v>
      </c>
      <c r="B167" s="72">
        <v>0</v>
      </c>
      <c r="C167" s="165" t="str">
        <f t="shared" si="41"/>
        <v>100017</v>
      </c>
      <c r="D167" s="165" t="str">
        <f t="shared" si="42"/>
        <v>100017/13</v>
      </c>
      <c r="E167" s="167" t="s">
        <v>189</v>
      </c>
      <c r="F167" s="167" t="s">
        <v>37</v>
      </c>
      <c r="G167" s="165">
        <v>52</v>
      </c>
      <c r="H167" s="178">
        <v>100150</v>
      </c>
      <c r="I167" s="170" t="str">
        <f t="shared" si="32"/>
        <v>Б-100150-13</v>
      </c>
      <c r="J167" s="185">
        <v>3</v>
      </c>
      <c r="K167" s="236">
        <v>111</v>
      </c>
      <c r="L167" s="165" t="s">
        <v>38</v>
      </c>
      <c r="M167" s="169">
        <v>1</v>
      </c>
      <c r="N167" s="165">
        <v>18</v>
      </c>
      <c r="O167" s="167" t="s">
        <v>299</v>
      </c>
      <c r="P167" s="167" t="s">
        <v>301</v>
      </c>
      <c r="Q167" s="167" t="s">
        <v>302</v>
      </c>
      <c r="R167" s="166" t="str">
        <f t="shared" si="45"/>
        <v>1001501</v>
      </c>
      <c r="S167" s="170">
        <v>1</v>
      </c>
      <c r="T167" s="191" t="s">
        <v>316</v>
      </c>
      <c r="U167" s="165">
        <v>1000</v>
      </c>
      <c r="V167" s="165">
        <f t="shared" si="33"/>
        <v>180</v>
      </c>
      <c r="W167" s="165">
        <v>0</v>
      </c>
      <c r="X167" s="24">
        <v>234</v>
      </c>
      <c r="Y167" s="168" t="s">
        <v>42</v>
      </c>
      <c r="Z167" s="224" t="str">
        <f t="shared" ref="Z167:Z172" si="47">"1: "&amp;(U167-V167)&amp;" / "&amp;(U167-V167)*0.08&amp;" / "&amp;(U167-V167)*0.02</f>
        <v>1: 820 / 65.6 / 16.4</v>
      </c>
      <c r="AA167" s="238" t="s">
        <v>225</v>
      </c>
      <c r="AB167" s="224" t="str">
        <f t="shared" si="46"/>
        <v>10: 410 / 347.46 / 27.8 / 6.95</v>
      </c>
      <c r="AC167" s="227">
        <f>(U167-V167)*0.5</f>
        <v>410</v>
      </c>
      <c r="AD167" s="170"/>
      <c r="AE167" s="170"/>
      <c r="AF167" s="237" t="s">
        <v>149</v>
      </c>
      <c r="AG167" s="254" t="s">
        <v>237</v>
      </c>
      <c r="AH167" s="255">
        <v>2</v>
      </c>
      <c r="AI167" s="237" t="s">
        <v>320</v>
      </c>
      <c r="AJ167" s="167"/>
      <c r="AK167" s="167"/>
      <c r="AL167" s="166">
        <v>0</v>
      </c>
      <c r="AM167" s="170" t="s">
        <v>43</v>
      </c>
      <c r="AN167" s="165" t="s">
        <v>44</v>
      </c>
      <c r="AO167" s="165"/>
      <c r="AP167" s="166"/>
      <c r="AQ167" s="166"/>
      <c r="AR167" s="166"/>
      <c r="AS167" s="166">
        <f t="shared" si="34"/>
        <v>100150</v>
      </c>
      <c r="AT167" s="166">
        <f t="shared" si="35"/>
        <v>1150</v>
      </c>
      <c r="AU167" s="166">
        <f t="shared" si="36"/>
        <v>150</v>
      </c>
      <c r="AV167" s="250"/>
      <c r="AW167" s="163"/>
      <c r="AX167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100150, 'Б-100150-13',date'2014-02-05',3, 111, 111, 'RUR', 1, 18, date'2015-02-06', date'2015-02-07', 1001501, 1, to_date('2015-01-02 00:00:00','YYYY-MM-DD HH24:MI:SS'), 1000, 180, 0, 234, 0, 'c1', 5,null,100150,1150,150);insert into xxxx_oebs_cash_payment_test (ID, INVOICE_ID, OEBS_PAYMENT, DOC_DATE, COMISS_DATE) values (s_xxxx_oebs_cash_payment_test.NEXTVAL, 100150, 410, to_date('2015-01-02 00:00:00','YYYY-MM-DD HH24:MI:SS'), date'2015-01-31' );insert into xxxx_client_discount_m  (ID,CLIENT_ID,CLIENT_AVG_DISCOUNT,DT) values (s_xxxx_client_discount_m.NEXTVAL,234, 2, date'2015-01-01');</v>
      </c>
      <c r="AY167" s="163"/>
    </row>
    <row r="168" spans="1:51" x14ac:dyDescent="0.25">
      <c r="A168" s="263">
        <v>17</v>
      </c>
      <c r="B168" s="72">
        <v>0</v>
      </c>
      <c r="C168" s="165" t="str">
        <f t="shared" si="41"/>
        <v>100017</v>
      </c>
      <c r="D168" s="165" t="str">
        <f t="shared" si="42"/>
        <v>100017/13</v>
      </c>
      <c r="E168" s="167" t="s">
        <v>189</v>
      </c>
      <c r="F168" s="167" t="s">
        <v>37</v>
      </c>
      <c r="G168" s="165">
        <v>52</v>
      </c>
      <c r="H168" s="178">
        <v>100151</v>
      </c>
      <c r="I168" s="170" t="str">
        <f t="shared" si="32"/>
        <v>Б-100151-13</v>
      </c>
      <c r="J168" s="185">
        <v>3</v>
      </c>
      <c r="K168" s="165">
        <v>11</v>
      </c>
      <c r="L168" s="165" t="s">
        <v>38</v>
      </c>
      <c r="M168" s="169">
        <v>1</v>
      </c>
      <c r="N168" s="165">
        <v>18</v>
      </c>
      <c r="O168" s="167" t="s">
        <v>299</v>
      </c>
      <c r="P168" s="167" t="s">
        <v>301</v>
      </c>
      <c r="Q168" s="167" t="s">
        <v>302</v>
      </c>
      <c r="R168" s="166" t="str">
        <f t="shared" si="45"/>
        <v>1001511</v>
      </c>
      <c r="S168" s="170">
        <v>1</v>
      </c>
      <c r="T168" s="191" t="s">
        <v>316</v>
      </c>
      <c r="U168" s="165">
        <v>800</v>
      </c>
      <c r="V168" s="165">
        <f t="shared" si="33"/>
        <v>144</v>
      </c>
      <c r="W168" s="165">
        <v>0</v>
      </c>
      <c r="X168" s="24">
        <v>235</v>
      </c>
      <c r="Y168" s="168" t="s">
        <v>42</v>
      </c>
      <c r="Z168" s="224" t="str">
        <f t="shared" si="47"/>
        <v>1: 656 / 52.48 / 13.12</v>
      </c>
      <c r="AA168" s="238" t="s">
        <v>219</v>
      </c>
      <c r="AB168" s="224" t="str">
        <f t="shared" si="46"/>
        <v>10: 164 / 138.98 / 11.12 / 2.78</v>
      </c>
      <c r="AC168" s="227">
        <f>(U168-V168)*0.25</f>
        <v>164</v>
      </c>
      <c r="AD168" s="170"/>
      <c r="AE168" s="170"/>
      <c r="AF168" s="237" t="s">
        <v>149</v>
      </c>
      <c r="AG168" s="254" t="s">
        <v>237</v>
      </c>
      <c r="AH168" s="255">
        <v>2</v>
      </c>
      <c r="AI168" s="237" t="s">
        <v>320</v>
      </c>
      <c r="AJ168" s="167"/>
      <c r="AK168" s="167"/>
      <c r="AL168" s="166">
        <v>0</v>
      </c>
      <c r="AM168" s="170" t="s">
        <v>43</v>
      </c>
      <c r="AN168" s="165" t="s">
        <v>44</v>
      </c>
      <c r="AO168" s="165"/>
      <c r="AP168" s="166"/>
      <c r="AQ168" s="166"/>
      <c r="AR168" s="166"/>
      <c r="AS168" s="166">
        <f t="shared" si="34"/>
        <v>100151</v>
      </c>
      <c r="AT168" s="166">
        <f t="shared" si="35"/>
        <v>1151</v>
      </c>
      <c r="AU168" s="166">
        <f t="shared" si="36"/>
        <v>151</v>
      </c>
      <c r="AV168" s="250"/>
      <c r="AW168" s="163"/>
      <c r="AX168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100151, 'Б-100151-13',date'2014-02-05',3, 11, 11, 'RUR', 1, 18, date'2015-02-06', date'2015-02-07', 1001511, 1, to_date('2015-01-02 00:00:00','YYYY-MM-DD HH24:MI:SS'), 800, 144, 0, 235, 0, 'c1', 5,null,100151,1151,151);insert into xxxx_oebs_cash_payment_test (ID, INVOICE_ID, OEBS_PAYMENT, DOC_DATE, COMISS_DATE) values (s_xxxx_oebs_cash_payment_test.NEXTVAL, 100151, 164, to_date('2015-01-02 00:00:00','YYYY-MM-DD HH24:MI:SS'), date'2015-01-31' );insert into xxxx_client_discount_m  (ID,CLIENT_ID,CLIENT_AVG_DISCOUNT,DT) values (s_xxxx_client_discount_m.NEXTVAL,235, 2, date'2015-01-01');</v>
      </c>
      <c r="AY168" s="163"/>
    </row>
    <row r="169" spans="1:51" x14ac:dyDescent="0.25">
      <c r="A169" s="263">
        <v>17</v>
      </c>
      <c r="B169" s="72">
        <v>0</v>
      </c>
      <c r="C169" s="165" t="str">
        <f t="shared" si="41"/>
        <v>100017</v>
      </c>
      <c r="D169" s="165" t="str">
        <f t="shared" si="42"/>
        <v>100017/13</v>
      </c>
      <c r="E169" s="167" t="s">
        <v>189</v>
      </c>
      <c r="F169" s="167" t="s">
        <v>37</v>
      </c>
      <c r="G169" s="165">
        <v>52</v>
      </c>
      <c r="H169" s="178">
        <v>100152</v>
      </c>
      <c r="I169" s="170" t="str">
        <f t="shared" si="32"/>
        <v>Б-100152-13</v>
      </c>
      <c r="J169" s="185">
        <v>3</v>
      </c>
      <c r="K169" s="165">
        <v>11</v>
      </c>
      <c r="L169" s="165" t="s">
        <v>38</v>
      </c>
      <c r="M169" s="169">
        <v>1</v>
      </c>
      <c r="N169" s="165">
        <v>18</v>
      </c>
      <c r="O169" s="167" t="s">
        <v>299</v>
      </c>
      <c r="P169" s="167" t="s">
        <v>301</v>
      </c>
      <c r="Q169" s="167" t="s">
        <v>302</v>
      </c>
      <c r="R169" s="166" t="str">
        <f t="shared" si="45"/>
        <v>1001521</v>
      </c>
      <c r="S169" s="170">
        <v>1</v>
      </c>
      <c r="T169" s="237" t="s">
        <v>144</v>
      </c>
      <c r="U169" s="165">
        <v>1200</v>
      </c>
      <c r="V169" s="165">
        <f t="shared" si="33"/>
        <v>216</v>
      </c>
      <c r="W169" s="165">
        <v>0</v>
      </c>
      <c r="X169" s="24">
        <v>236</v>
      </c>
      <c r="Y169" s="168" t="s">
        <v>42</v>
      </c>
      <c r="Z169" s="224" t="str">
        <f t="shared" si="47"/>
        <v>1: 984 / 78.72 / 19.68</v>
      </c>
      <c r="AA169" s="238" t="s">
        <v>236</v>
      </c>
      <c r="AB169" s="224" t="str">
        <f t="shared" si="46"/>
        <v>10: 246 / 208.47 / 16.68 / 4.17</v>
      </c>
      <c r="AC169" s="227">
        <f>(U169-V169)*0.25</f>
        <v>246</v>
      </c>
      <c r="AD169" s="170"/>
      <c r="AE169" s="170"/>
      <c r="AF169" s="237" t="s">
        <v>149</v>
      </c>
      <c r="AG169" s="254" t="s">
        <v>237</v>
      </c>
      <c r="AH169" s="255">
        <v>2</v>
      </c>
      <c r="AI169" s="237" t="s">
        <v>320</v>
      </c>
      <c r="AJ169" s="167"/>
      <c r="AK169" s="167"/>
      <c r="AL169" s="166">
        <v>0</v>
      </c>
      <c r="AM169" s="170" t="s">
        <v>43</v>
      </c>
      <c r="AN169" s="165" t="s">
        <v>44</v>
      </c>
      <c r="AO169" s="165"/>
      <c r="AP169" s="166"/>
      <c r="AQ169" s="166"/>
      <c r="AR169" s="166"/>
      <c r="AS169" s="166">
        <f t="shared" si="34"/>
        <v>100152</v>
      </c>
      <c r="AT169" s="166">
        <f t="shared" si="35"/>
        <v>1152</v>
      </c>
      <c r="AU169" s="166">
        <f t="shared" si="36"/>
        <v>152</v>
      </c>
      <c r="AV169" s="250"/>
      <c r="AW169" s="163"/>
      <c r="AX169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100152, 'Б-100152-13',date'2014-02-05',3, 11, 11, 'RUR', 1, 18, date'2015-02-06', date'2015-02-07', 1001521, 1, to_date('2015-01-01 00:00:00','YYYY-MM-DD HH24:MI:SS'), 1200, 216, 0, 236, 0, 'c1', 5,null,100152,1152,152);insert into xxxx_oebs_cash_payment_test (ID, INVOICE_ID, OEBS_PAYMENT, DOC_DATE, COMISS_DATE) values (s_xxxx_oebs_cash_payment_test.NEXTVAL, 100152, 246, to_date('2015-01-01 00:00:00','YYYY-MM-DD HH24:MI:SS'), date'2015-01-31' );insert into xxxx_client_discount_m  (ID,CLIENT_ID,CLIENT_AVG_DISCOUNT,DT) values (s_xxxx_client_discount_m.NEXTVAL,236, 2, date'2015-01-01');</v>
      </c>
      <c r="AY169" s="163"/>
    </row>
    <row r="170" spans="1:51" x14ac:dyDescent="0.25">
      <c r="A170" s="263">
        <v>17</v>
      </c>
      <c r="B170" s="72">
        <v>0</v>
      </c>
      <c r="C170" s="165" t="str">
        <f t="shared" si="41"/>
        <v>100017</v>
      </c>
      <c r="D170" s="165" t="str">
        <f t="shared" si="42"/>
        <v>100017/13</v>
      </c>
      <c r="E170" s="167" t="s">
        <v>189</v>
      </c>
      <c r="F170" s="167" t="s">
        <v>37</v>
      </c>
      <c r="G170" s="165">
        <v>52</v>
      </c>
      <c r="H170" s="178">
        <v>100153</v>
      </c>
      <c r="I170" s="170" t="str">
        <f t="shared" si="32"/>
        <v>Б-100153-13</v>
      </c>
      <c r="J170" s="185">
        <v>3</v>
      </c>
      <c r="K170" s="165">
        <v>11</v>
      </c>
      <c r="L170" s="165" t="s">
        <v>38</v>
      </c>
      <c r="M170" s="169">
        <v>1</v>
      </c>
      <c r="N170" s="165">
        <v>18</v>
      </c>
      <c r="O170" s="167" t="s">
        <v>299</v>
      </c>
      <c r="P170" s="167" t="s">
        <v>301</v>
      </c>
      <c r="Q170" s="167" t="s">
        <v>302</v>
      </c>
      <c r="R170" s="166" t="str">
        <f t="shared" si="45"/>
        <v>1001531</v>
      </c>
      <c r="S170" s="170">
        <v>1</v>
      </c>
      <c r="T170" s="237" t="s">
        <v>307</v>
      </c>
      <c r="U170" s="165">
        <v>1000</v>
      </c>
      <c r="V170" s="165">
        <f t="shared" si="33"/>
        <v>180</v>
      </c>
      <c r="W170" s="165">
        <v>0</v>
      </c>
      <c r="X170" s="24">
        <v>237</v>
      </c>
      <c r="Y170" s="168" t="s">
        <v>42</v>
      </c>
      <c r="Z170" s="224" t="str">
        <f t="shared" si="47"/>
        <v>1: 820 / 65.6 / 16.4</v>
      </c>
      <c r="AA170" s="238" t="s">
        <v>225</v>
      </c>
      <c r="AB170" s="224" t="str">
        <f t="shared" si="46"/>
        <v>10: 205 / 173.73 / 13.9 / 3.47</v>
      </c>
      <c r="AC170" s="227">
        <f>(U170-V170)*0.25</f>
        <v>205</v>
      </c>
      <c r="AD170" s="170"/>
      <c r="AE170" s="170"/>
      <c r="AF170" s="191" t="s">
        <v>150</v>
      </c>
      <c r="AG170" s="254" t="s">
        <v>237</v>
      </c>
      <c r="AH170" s="255">
        <v>2</v>
      </c>
      <c r="AI170" s="191" t="s">
        <v>319</v>
      </c>
      <c r="AJ170" s="167"/>
      <c r="AK170" s="167"/>
      <c r="AL170" s="166">
        <v>0</v>
      </c>
      <c r="AM170" s="170" t="s">
        <v>43</v>
      </c>
      <c r="AN170" s="165" t="s">
        <v>44</v>
      </c>
      <c r="AO170" s="165"/>
      <c r="AP170" s="166"/>
      <c r="AQ170" s="166"/>
      <c r="AR170" s="166"/>
      <c r="AS170" s="166">
        <f t="shared" si="34"/>
        <v>100153</v>
      </c>
      <c r="AT170" s="166">
        <f t="shared" si="35"/>
        <v>1153</v>
      </c>
      <c r="AU170" s="166">
        <f t="shared" si="36"/>
        <v>153</v>
      </c>
      <c r="AV170" s="250"/>
      <c r="AW170" s="163"/>
      <c r="AX170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100153, 'Б-100153-13',date'2014-02-05',3, 11, 11, 'RUR', 1, 18, date'2015-02-06', date'2015-02-07', 1001531, 1, to_date('2015-02-02 00:00:00','YYYY-MM-DD HH24:MI:SS'), 1000, 180, 0, 237, 0, 'c1', 5,null,100153,1153,153);insert into xxxx_oebs_cash_payment_test (ID, INVOICE_ID, OEBS_PAYMENT, DOC_DATE, COMISS_DATE) values (s_xxxx_oebs_cash_payment_test.NEXTVAL, 100153, 205, to_date('2015-02-02 00:00:00','YYYY-MM-DD HH24:MI:SS'), date'2015-01-30' );insert into xxxx_client_discount_m  (ID,CLIENT_ID,CLIENT_AVG_DISCOUNT,DT) values (s_xxxx_client_discount_m.NEXTVAL,237, 2, date'2015-02-01');</v>
      </c>
      <c r="AY170" s="163"/>
    </row>
    <row r="171" spans="1:51" x14ac:dyDescent="0.25">
      <c r="A171" s="263">
        <v>17</v>
      </c>
      <c r="B171" s="72">
        <v>0</v>
      </c>
      <c r="C171" s="171" t="str">
        <f t="shared" si="41"/>
        <v>100017</v>
      </c>
      <c r="D171" s="171" t="str">
        <f t="shared" si="42"/>
        <v>100017/13</v>
      </c>
      <c r="E171" s="172" t="s">
        <v>189</v>
      </c>
      <c r="F171" s="172" t="s">
        <v>37</v>
      </c>
      <c r="G171" s="165">
        <v>52</v>
      </c>
      <c r="H171" s="178">
        <v>100154</v>
      </c>
      <c r="I171" s="171" t="str">
        <f t="shared" si="32"/>
        <v>Б-100154-13</v>
      </c>
      <c r="J171" s="185">
        <v>3</v>
      </c>
      <c r="K171" s="236">
        <v>111</v>
      </c>
      <c r="L171" s="171" t="s">
        <v>38</v>
      </c>
      <c r="M171" s="175">
        <v>1</v>
      </c>
      <c r="N171" s="171">
        <v>18</v>
      </c>
      <c r="O171" s="172" t="s">
        <v>299</v>
      </c>
      <c r="P171" s="172" t="s">
        <v>301</v>
      </c>
      <c r="Q171" s="172" t="s">
        <v>302</v>
      </c>
      <c r="R171" s="173" t="str">
        <f t="shared" si="45"/>
        <v>1001541</v>
      </c>
      <c r="S171" s="171">
        <v>1</v>
      </c>
      <c r="T171" s="211" t="s">
        <v>311</v>
      </c>
      <c r="U171" s="171">
        <v>900</v>
      </c>
      <c r="V171" s="171">
        <f t="shared" si="33"/>
        <v>162</v>
      </c>
      <c r="W171" s="171">
        <v>0</v>
      </c>
      <c r="X171" s="24">
        <v>238</v>
      </c>
      <c r="Y171" s="174" t="s">
        <v>42</v>
      </c>
      <c r="Z171" s="232" t="str">
        <f t="shared" si="47"/>
        <v>1: 738 / 59.04 / 14.76</v>
      </c>
      <c r="AA171" s="240" t="s">
        <v>218</v>
      </c>
      <c r="AB171" s="232" t="str">
        <f t="shared" si="46"/>
        <v>10: 1845 / 1563.56 / 125.08 / 31.27</v>
      </c>
      <c r="AC171" s="180">
        <f>(U171-V171)*2.5</f>
        <v>1845</v>
      </c>
      <c r="AD171" s="171"/>
      <c r="AE171" s="171"/>
      <c r="AF171" s="211" t="s">
        <v>150</v>
      </c>
      <c r="AG171" s="256" t="s">
        <v>237</v>
      </c>
      <c r="AH171" s="257">
        <v>2</v>
      </c>
      <c r="AI171" s="211" t="s">
        <v>319</v>
      </c>
      <c r="AJ171" s="172"/>
      <c r="AK171" s="172"/>
      <c r="AL171" s="166">
        <v>0</v>
      </c>
      <c r="AM171" s="170" t="s">
        <v>43</v>
      </c>
      <c r="AN171" s="171" t="s">
        <v>44</v>
      </c>
      <c r="AO171" s="171"/>
      <c r="AP171" s="166"/>
      <c r="AQ171" s="166"/>
      <c r="AR171" s="166"/>
      <c r="AS171" s="166">
        <f t="shared" si="34"/>
        <v>100154</v>
      </c>
      <c r="AT171" s="166">
        <f t="shared" si="35"/>
        <v>1154</v>
      </c>
      <c r="AU171" s="166">
        <f t="shared" si="36"/>
        <v>154</v>
      </c>
      <c r="AV171" s="253"/>
      <c r="AW171" s="163"/>
      <c r="AX171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date'2015-03-01', 52, 100154, 'Б-100154-13',date'2014-02-05',3, 111, 111, 'RUR', 1, 18, date'2015-02-06', date'2015-02-07', 1001541, 1, to_date('2015-01-30 23:59:59','YYYY-MM-DD HH24:MI:SS'), 900, 162, 0, 238, 0, 'c1', 5,null,100154,1154,154);insert into xxxx_oebs_cash_payment_test (ID, INVOICE_ID, OEBS_PAYMENT, DOC_DATE, COMISS_DATE) values (s_xxxx_oebs_cash_payment_test.NEXTVAL, 100154, 1845, to_date('2015-01-30 23:59:59','YYYY-MM-DD HH24:MI:SS'), date'2015-01-30' );insert into xxxx_client_discount_m  (ID,CLIENT_ID,CLIENT_AVG_DISCOUNT,DT) values (s_xxxx_client_discount_m.NEXTVAL,238, 2, date'2015-02-01');</v>
      </c>
      <c r="AY171" s="163"/>
    </row>
    <row r="172" spans="1:51" x14ac:dyDescent="0.25">
      <c r="A172" s="263">
        <v>18</v>
      </c>
      <c r="B172" s="72">
        <v>0</v>
      </c>
      <c r="C172" s="165" t="str">
        <f t="shared" si="41"/>
        <v>100018</v>
      </c>
      <c r="D172" s="165" t="str">
        <f t="shared" si="42"/>
        <v>100018/13</v>
      </c>
      <c r="E172" s="167" t="s">
        <v>189</v>
      </c>
      <c r="F172" s="167" t="s">
        <v>37</v>
      </c>
      <c r="G172" s="165">
        <v>52</v>
      </c>
      <c r="H172" s="178">
        <v>100155</v>
      </c>
      <c r="I172" s="170" t="str">
        <f t="shared" si="32"/>
        <v>Б-100155-13</v>
      </c>
      <c r="J172" s="185">
        <v>3</v>
      </c>
      <c r="K172" s="165">
        <v>11</v>
      </c>
      <c r="L172" s="165" t="s">
        <v>38</v>
      </c>
      <c r="M172" s="169">
        <v>1</v>
      </c>
      <c r="N172" s="165">
        <v>18</v>
      </c>
      <c r="O172" s="167" t="s">
        <v>299</v>
      </c>
      <c r="P172" s="167" t="s">
        <v>301</v>
      </c>
      <c r="Q172" s="167" t="s">
        <v>302</v>
      </c>
      <c r="R172" s="166" t="str">
        <f t="shared" si="45"/>
        <v>1001551</v>
      </c>
      <c r="S172" s="170">
        <v>1</v>
      </c>
      <c r="T172" s="167" t="s">
        <v>308</v>
      </c>
      <c r="U172" s="165">
        <v>1000</v>
      </c>
      <c r="V172" s="165">
        <f t="shared" si="33"/>
        <v>180</v>
      </c>
      <c r="W172" s="165">
        <v>0</v>
      </c>
      <c r="X172" s="24">
        <v>239</v>
      </c>
      <c r="Y172" s="168" t="s">
        <v>42</v>
      </c>
      <c r="Z172" s="224" t="str">
        <f t="shared" si="47"/>
        <v>1: 820 / 65.6 / 16.4</v>
      </c>
      <c r="AA172" s="238" t="s">
        <v>221</v>
      </c>
      <c r="AB172" s="247" t="str">
        <f>"10: "&amp;SUM(AC172:AE172)&amp;" / "&amp;SUM(AC172:AE172)&amp;" / "&amp;SUM(AC172:AE172)*0.08&amp;" / "&amp;SUM(AC172:AE172)*0.02</f>
        <v>10: 410 / 410 / 32.8 / 8.2</v>
      </c>
      <c r="AC172" s="227">
        <f>(U172-V172)*0.5</f>
        <v>410</v>
      </c>
      <c r="AD172" s="170"/>
      <c r="AE172" s="170"/>
      <c r="AF172" s="167" t="s">
        <v>149</v>
      </c>
      <c r="AG172" s="254" t="s">
        <v>237</v>
      </c>
      <c r="AH172" s="249">
        <v>19</v>
      </c>
      <c r="AI172" s="167" t="s">
        <v>319</v>
      </c>
      <c r="AJ172" s="167"/>
      <c r="AK172" s="167"/>
      <c r="AL172" s="166">
        <v>0</v>
      </c>
      <c r="AM172" s="170" t="s">
        <v>43</v>
      </c>
      <c r="AN172" s="165" t="s">
        <v>44</v>
      </c>
      <c r="AO172" s="165"/>
      <c r="AP172" s="166"/>
      <c r="AQ172" s="166"/>
      <c r="AR172" s="166"/>
      <c r="AS172" s="166">
        <f t="shared" si="34"/>
        <v>100155</v>
      </c>
      <c r="AT172" s="166">
        <f t="shared" si="35"/>
        <v>1155</v>
      </c>
      <c r="AU172" s="166">
        <f t="shared" si="36"/>
        <v>155</v>
      </c>
      <c r="AV172" s="166" t="s">
        <v>231</v>
      </c>
      <c r="AW172" s="163"/>
      <c r="AX172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100155, 'Б-100155-13',date'2014-02-05',3, 11, 11, 'RUR', 1, 18, date'2015-02-06', date'2015-02-07', 1001551, 1, to_date('2015-02-01 00:00:00','YYYY-MM-DD HH24:MI:SS'), 1000, 180, 0, 239, 0, 'c1', 5,null,100155,1155,155);insert into xxxx_oebs_cash_payment_test (ID, INVOICE_ID, OEBS_PAYMENT, DOC_DATE, COMISS_DATE) values (s_xxxx_oebs_cash_payment_test.NEXTVAL, 100155, 410, to_date('2015-02-01 00:00:00','YYYY-MM-DD HH24:MI:SS'), date'2015-01-31' );insert into xxxx_client_discount_m  (ID,CLIENT_ID,CLIENT_AVG_DISCOUNT,DT) values (s_xxxx_client_discount_m.NEXTVAL,239, 19, date'2015-02-01');</v>
      </c>
      <c r="AY172" s="163"/>
    </row>
    <row r="173" spans="1:51" x14ac:dyDescent="0.25">
      <c r="A173" s="263">
        <v>18</v>
      </c>
      <c r="B173" s="72">
        <v>0</v>
      </c>
      <c r="C173" s="165" t="str">
        <f t="shared" si="41"/>
        <v>100018</v>
      </c>
      <c r="D173" s="165" t="str">
        <f t="shared" si="42"/>
        <v>100018/13</v>
      </c>
      <c r="E173" s="167" t="s">
        <v>189</v>
      </c>
      <c r="F173" s="167" t="s">
        <v>37</v>
      </c>
      <c r="G173" s="165">
        <v>52</v>
      </c>
      <c r="H173" s="178">
        <v>100156</v>
      </c>
      <c r="I173" s="170" t="str">
        <f t="shared" si="32"/>
        <v>Б-100156-13</v>
      </c>
      <c r="J173" s="185">
        <v>3</v>
      </c>
      <c r="K173" s="165">
        <v>11</v>
      </c>
      <c r="L173" s="165" t="s">
        <v>38</v>
      </c>
      <c r="M173" s="169">
        <v>1</v>
      </c>
      <c r="N173" s="165">
        <v>18</v>
      </c>
      <c r="O173" s="167" t="s">
        <v>299</v>
      </c>
      <c r="P173" s="167" t="s">
        <v>301</v>
      </c>
      <c r="Q173" s="167" t="s">
        <v>302</v>
      </c>
      <c r="R173" s="166" t="str">
        <f t="shared" si="45"/>
        <v>1001561</v>
      </c>
      <c r="S173" s="170">
        <v>1</v>
      </c>
      <c r="T173" s="167" t="s">
        <v>307</v>
      </c>
      <c r="U173" s="165">
        <v>900</v>
      </c>
      <c r="V173" s="165">
        <f t="shared" si="33"/>
        <v>162</v>
      </c>
      <c r="W173" s="165">
        <v>0</v>
      </c>
      <c r="X173" s="24">
        <v>240</v>
      </c>
      <c r="Y173" s="168" t="s">
        <v>42</v>
      </c>
      <c r="Z173" s="225" t="str">
        <f>"1: "&amp;(SUM(U173:U175)-SUM(V173:V175))&amp;" / "&amp;(SUM(U173:U175)-SUM(V173:V175))*0.08&amp;" / "&amp;(SUM(U173:U175)-SUM(V173:V175))*0.02</f>
        <v>1: 1968 / 157.44 / 39.36</v>
      </c>
      <c r="AA173" s="235" t="s">
        <v>232</v>
      </c>
      <c r="AB173" s="225" t="str">
        <f>"10: "&amp;SUM(AC173:AC175)&amp;" / "&amp;ROUND(SUM(AC173:AC175)/1.18,2)&amp;" / "&amp;ROUND(SUM(AC173:AC175)/1.18*0.08,2)&amp;" / "&amp;ROUND(SUM(AC173:AC175)/1.18*0.02,2)</f>
        <v>10: 984 / 833.9 / 66.71 / 16.68</v>
      </c>
      <c r="AC173" s="227">
        <f>(U173-V173)*0.5</f>
        <v>369</v>
      </c>
      <c r="AD173" s="170"/>
      <c r="AE173" s="170"/>
      <c r="AF173" s="167" t="s">
        <v>149</v>
      </c>
      <c r="AG173" s="254" t="s">
        <v>237</v>
      </c>
      <c r="AH173" s="249">
        <v>19</v>
      </c>
      <c r="AI173" s="167" t="s">
        <v>319</v>
      </c>
      <c r="AJ173" s="167"/>
      <c r="AK173" s="167"/>
      <c r="AL173" s="166">
        <v>0</v>
      </c>
      <c r="AM173" s="170" t="s">
        <v>43</v>
      </c>
      <c r="AN173" s="165" t="s">
        <v>44</v>
      </c>
      <c r="AO173" s="165"/>
      <c r="AP173" s="166"/>
      <c r="AQ173" s="166"/>
      <c r="AR173" s="166"/>
      <c r="AS173" s="166">
        <f t="shared" si="34"/>
        <v>100156</v>
      </c>
      <c r="AT173" s="166">
        <f t="shared" si="35"/>
        <v>1156</v>
      </c>
      <c r="AU173" s="166">
        <f t="shared" si="36"/>
        <v>156</v>
      </c>
      <c r="AV173" s="166" t="s">
        <v>233</v>
      </c>
      <c r="AW173" s="163"/>
      <c r="AX173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100156, 'Б-100156-13',date'2014-02-05',3, 11, 11, 'RUR', 1, 18, date'2015-02-06', date'2015-02-07', 1001561, 1, to_date('2015-02-02 00:00:00','YYYY-MM-DD HH24:MI:SS'), 900, 162, 0, 240, 0, 'c1', 5,null,100156,1156,156);insert into xxxx_oebs_cash_payment_test (ID, INVOICE_ID, OEBS_PAYMENT, DOC_DATE, COMISS_DATE) values (s_xxxx_oebs_cash_payment_test.NEXTVAL, 100156, 369, to_date('2015-02-02 00:00:00','YYYY-MM-DD HH24:MI:SS'), date'2015-01-31' );insert into xxxx_client_discount_m  (ID,CLIENT_ID,CLIENT_AVG_DISCOUNT,DT) values (s_xxxx_client_discount_m.NEXTVAL,240, 19, date'2015-02-01');</v>
      </c>
      <c r="AY173" s="163"/>
    </row>
    <row r="174" spans="1:51" x14ac:dyDescent="0.25">
      <c r="A174" s="263">
        <v>18</v>
      </c>
      <c r="B174" s="72">
        <v>0</v>
      </c>
      <c r="C174" s="165" t="str">
        <f t="shared" si="41"/>
        <v>100018</v>
      </c>
      <c r="D174" s="165" t="str">
        <f t="shared" si="42"/>
        <v>100018/13</v>
      </c>
      <c r="E174" s="167" t="s">
        <v>189</v>
      </c>
      <c r="F174" s="167" t="s">
        <v>37</v>
      </c>
      <c r="G174" s="165">
        <v>52</v>
      </c>
      <c r="H174" s="178">
        <v>100157</v>
      </c>
      <c r="I174" s="170" t="str">
        <f t="shared" si="32"/>
        <v>Б-100157-13</v>
      </c>
      <c r="J174" s="185">
        <v>3</v>
      </c>
      <c r="K174" s="165">
        <v>11</v>
      </c>
      <c r="L174" s="165" t="s">
        <v>38</v>
      </c>
      <c r="M174" s="169">
        <v>1</v>
      </c>
      <c r="N174" s="165">
        <v>18</v>
      </c>
      <c r="O174" s="167" t="s">
        <v>299</v>
      </c>
      <c r="P174" s="167" t="s">
        <v>301</v>
      </c>
      <c r="Q174" s="167" t="s">
        <v>302</v>
      </c>
      <c r="R174" s="166" t="str">
        <f t="shared" si="45"/>
        <v>1001571</v>
      </c>
      <c r="S174" s="170">
        <v>1</v>
      </c>
      <c r="T174" s="167" t="s">
        <v>307</v>
      </c>
      <c r="U174" s="165">
        <v>800</v>
      </c>
      <c r="V174" s="165">
        <f t="shared" si="33"/>
        <v>144</v>
      </c>
      <c r="W174" s="165">
        <v>0</v>
      </c>
      <c r="X174" s="24">
        <v>241</v>
      </c>
      <c r="Y174" s="168" t="s">
        <v>42</v>
      </c>
      <c r="Z174" s="224"/>
      <c r="AA174" s="224"/>
      <c r="AB174" s="224"/>
      <c r="AC174" s="227">
        <f>(U174-V174)*0.5</f>
        <v>328</v>
      </c>
      <c r="AD174" s="170"/>
      <c r="AE174" s="170"/>
      <c r="AF174" s="167" t="s">
        <v>149</v>
      </c>
      <c r="AG174" s="254" t="s">
        <v>237</v>
      </c>
      <c r="AH174" s="249">
        <v>19</v>
      </c>
      <c r="AI174" s="167" t="s">
        <v>319</v>
      </c>
      <c r="AJ174" s="167"/>
      <c r="AK174" s="167"/>
      <c r="AL174" s="166">
        <v>0</v>
      </c>
      <c r="AM174" s="170" t="s">
        <v>43</v>
      </c>
      <c r="AN174" s="165" t="s">
        <v>44</v>
      </c>
      <c r="AO174" s="165"/>
      <c r="AP174" s="166"/>
      <c r="AQ174" s="166"/>
      <c r="AR174" s="166"/>
      <c r="AS174" s="166">
        <f t="shared" si="34"/>
        <v>100157</v>
      </c>
      <c r="AT174" s="166">
        <f t="shared" si="35"/>
        <v>1157</v>
      </c>
      <c r="AU174" s="166">
        <f t="shared" si="36"/>
        <v>157</v>
      </c>
      <c r="AV174" s="250" t="s">
        <v>239</v>
      </c>
      <c r="AW174" s="163"/>
      <c r="AX174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100157, 'Б-100157-13',date'2014-02-05',3, 11, 11, 'RUR', 1, 18, date'2015-02-06', date'2015-02-07', 1001571, 1, to_date('2015-02-02 00:00:00','YYYY-MM-DD HH24:MI:SS'), 800, 144, 0, 241, 0, 'c1', 5,null,100157,1157,157);insert into xxxx_oebs_cash_payment_test (ID, INVOICE_ID, OEBS_PAYMENT, DOC_DATE, COMISS_DATE) values (s_xxxx_oebs_cash_payment_test.NEXTVAL, 100157, 328, to_date('2015-02-02 00:00:00','YYYY-MM-DD HH24:MI:SS'), date'2015-01-31' );insert into xxxx_client_discount_m  (ID,CLIENT_ID,CLIENT_AVG_DISCOUNT,DT) values (s_xxxx_client_discount_m.NEXTVAL,241, 19, date'2015-02-01');</v>
      </c>
      <c r="AY174" s="163"/>
    </row>
    <row r="175" spans="1:51" x14ac:dyDescent="0.25">
      <c r="A175" s="263">
        <v>18</v>
      </c>
      <c r="B175" s="72">
        <v>0</v>
      </c>
      <c r="C175" s="165" t="str">
        <f t="shared" si="41"/>
        <v>100018</v>
      </c>
      <c r="D175" s="165" t="str">
        <f t="shared" si="42"/>
        <v>100018/13</v>
      </c>
      <c r="E175" s="167" t="s">
        <v>189</v>
      </c>
      <c r="F175" s="167" t="s">
        <v>37</v>
      </c>
      <c r="G175" s="165">
        <v>52</v>
      </c>
      <c r="H175" s="178">
        <v>100158</v>
      </c>
      <c r="I175" s="170" t="str">
        <f t="shared" si="32"/>
        <v>Б-100158-13</v>
      </c>
      <c r="J175" s="185">
        <v>3</v>
      </c>
      <c r="K175" s="165">
        <v>11</v>
      </c>
      <c r="L175" s="165" t="s">
        <v>38</v>
      </c>
      <c r="M175" s="169">
        <v>1</v>
      </c>
      <c r="N175" s="165">
        <v>18</v>
      </c>
      <c r="O175" s="167" t="s">
        <v>299</v>
      </c>
      <c r="P175" s="167" t="s">
        <v>301</v>
      </c>
      <c r="Q175" s="167" t="s">
        <v>302</v>
      </c>
      <c r="R175" s="166" t="str">
        <f t="shared" si="45"/>
        <v>1001581</v>
      </c>
      <c r="S175" s="170">
        <v>1</v>
      </c>
      <c r="T175" s="167" t="s">
        <v>307</v>
      </c>
      <c r="U175" s="165">
        <v>700</v>
      </c>
      <c r="V175" s="165">
        <f t="shared" si="33"/>
        <v>126</v>
      </c>
      <c r="W175" s="165">
        <v>0</v>
      </c>
      <c r="X175" s="24">
        <v>242</v>
      </c>
      <c r="Y175" s="168" t="s">
        <v>42</v>
      </c>
      <c r="Z175" s="224"/>
      <c r="AA175" s="224"/>
      <c r="AB175" s="224"/>
      <c r="AC175" s="227">
        <f>(U175-V175)*0.5</f>
        <v>287</v>
      </c>
      <c r="AD175" s="170"/>
      <c r="AE175" s="170"/>
      <c r="AF175" s="167" t="s">
        <v>149</v>
      </c>
      <c r="AG175" s="254" t="s">
        <v>237</v>
      </c>
      <c r="AH175" s="249">
        <v>19</v>
      </c>
      <c r="AI175" s="167" t="s">
        <v>319</v>
      </c>
      <c r="AJ175" s="167"/>
      <c r="AK175" s="167"/>
      <c r="AL175" s="166">
        <v>0</v>
      </c>
      <c r="AM175" s="170" t="s">
        <v>43</v>
      </c>
      <c r="AN175" s="165" t="s">
        <v>44</v>
      </c>
      <c r="AO175" s="165"/>
      <c r="AP175" s="166"/>
      <c r="AQ175" s="166"/>
      <c r="AR175" s="166"/>
      <c r="AS175" s="166">
        <f t="shared" si="34"/>
        <v>100158</v>
      </c>
      <c r="AT175" s="166">
        <f t="shared" si="35"/>
        <v>1158</v>
      </c>
      <c r="AU175" s="166">
        <f t="shared" si="36"/>
        <v>158</v>
      </c>
      <c r="AV175" s="166"/>
      <c r="AW175" s="163"/>
      <c r="AX175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100158, 'Б-100158-13',date'2014-02-05',3, 11, 11, 'RUR', 1, 18, date'2015-02-06', date'2015-02-07', 1001581, 1, to_date('2015-02-02 00:00:00','YYYY-MM-DD HH24:MI:SS'), 700, 126, 0, 242, 0, 'c1', 5,null,100158,1158,158);insert into xxxx_oebs_cash_payment_test (ID, INVOICE_ID, OEBS_PAYMENT, DOC_DATE, COMISS_DATE) values (s_xxxx_oebs_cash_payment_test.NEXTVAL, 100158, 287, to_date('2015-02-02 00:00:00','YYYY-MM-DD HH24:MI:SS'), date'2015-01-31' );insert into xxxx_client_discount_m  (ID,CLIENT_ID,CLIENT_AVG_DISCOUNT,DT) values (s_xxxx_client_discount_m.NEXTVAL,242, 19, date'2015-02-01');</v>
      </c>
      <c r="AY175" s="163"/>
    </row>
    <row r="176" spans="1:51" x14ac:dyDescent="0.25">
      <c r="A176" s="263">
        <v>18</v>
      </c>
      <c r="B176" s="72">
        <v>0</v>
      </c>
      <c r="C176" s="165" t="str">
        <f t="shared" si="41"/>
        <v>100018</v>
      </c>
      <c r="D176" s="165" t="str">
        <f t="shared" si="42"/>
        <v>100018/13</v>
      </c>
      <c r="E176" s="167" t="s">
        <v>189</v>
      </c>
      <c r="F176" s="167" t="s">
        <v>37</v>
      </c>
      <c r="G176" s="165">
        <v>52</v>
      </c>
      <c r="H176" s="178">
        <v>100159</v>
      </c>
      <c r="I176" s="170" t="str">
        <f t="shared" si="32"/>
        <v>Б-100159-13</v>
      </c>
      <c r="J176" s="185">
        <v>3</v>
      </c>
      <c r="K176" s="236">
        <v>111</v>
      </c>
      <c r="L176" s="165" t="s">
        <v>38</v>
      </c>
      <c r="M176" s="169">
        <v>1</v>
      </c>
      <c r="N176" s="165">
        <v>18</v>
      </c>
      <c r="O176" s="167" t="s">
        <v>299</v>
      </c>
      <c r="P176" s="167" t="s">
        <v>301</v>
      </c>
      <c r="Q176" s="167" t="s">
        <v>302</v>
      </c>
      <c r="R176" s="166" t="str">
        <f t="shared" si="45"/>
        <v>1001591</v>
      </c>
      <c r="S176" s="170">
        <v>1</v>
      </c>
      <c r="T176" s="167" t="s">
        <v>310</v>
      </c>
      <c r="U176" s="165">
        <v>700</v>
      </c>
      <c r="V176" s="165">
        <f t="shared" si="33"/>
        <v>126</v>
      </c>
      <c r="W176" s="165">
        <v>0</v>
      </c>
      <c r="X176" s="24">
        <v>243</v>
      </c>
      <c r="Y176" s="168" t="s">
        <v>42</v>
      </c>
      <c r="Z176" s="224" t="str">
        <f>"1: "&amp;(U176-V176)&amp;" / "&amp;(U176-V176)*0.08&amp;" / "&amp;(U176-V176)*0.02</f>
        <v>1: 574 / 45.92 / 11.48</v>
      </c>
      <c r="AA176" s="238" t="s">
        <v>220</v>
      </c>
      <c r="AB176" s="224" t="str">
        <f t="shared" ref="AB176:AB182" si="48">"10: "&amp;SUM(AC176:AE176)&amp;" / "&amp;ROUND(SUM(AC176:AE176)/1.18,2)&amp;" / "&amp;ROUND(SUM(AC176:AE176)/1.18*0.08,2)&amp;" / "&amp;ROUND(SUM(AC176:AE176)/1.18*0.02,2)</f>
        <v>10: 430.5 / 364.83 / 29.19 / 7.3</v>
      </c>
      <c r="AC176" s="227">
        <f>(U176-V176)*0.75</f>
        <v>430.5</v>
      </c>
      <c r="AD176" s="170"/>
      <c r="AE176" s="170"/>
      <c r="AF176" s="167" t="s">
        <v>149</v>
      </c>
      <c r="AG176" s="254" t="s">
        <v>237</v>
      </c>
      <c r="AH176" s="249">
        <v>19</v>
      </c>
      <c r="AI176" s="167" t="s">
        <v>319</v>
      </c>
      <c r="AJ176" s="167"/>
      <c r="AK176" s="167"/>
      <c r="AL176" s="166">
        <v>0</v>
      </c>
      <c r="AM176" s="170" t="s">
        <v>43</v>
      </c>
      <c r="AN176" s="165" t="s">
        <v>44</v>
      </c>
      <c r="AO176" s="165"/>
      <c r="AP176" s="166"/>
      <c r="AQ176" s="166"/>
      <c r="AR176" s="166"/>
      <c r="AS176" s="166">
        <f t="shared" si="34"/>
        <v>100159</v>
      </c>
      <c r="AT176" s="166">
        <f t="shared" si="35"/>
        <v>1159</v>
      </c>
      <c r="AU176" s="166">
        <f t="shared" si="36"/>
        <v>159</v>
      </c>
      <c r="AV176" s="166"/>
      <c r="AW176" s="163"/>
      <c r="AX176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100159, 'Б-100159-13',date'2014-02-05',3, 111, 111, 'RUR', 1, 18, date'2015-02-06', date'2015-02-07', 1001591, 1, to_date('2015-01-31 23:59:59','YYYY-MM-DD HH24:MI:SS'), 700, 126, 0, 243, 0, 'c1', 5,null,100159,1159,159);insert into xxxx_oebs_cash_payment_test (ID, INVOICE_ID, OEBS_PAYMENT, DOC_DATE, COMISS_DATE) values (s_xxxx_oebs_cash_payment_test.NEXTVAL, 100159, 430.5, to_date('2015-01-31 23:59:59','YYYY-MM-DD HH24:MI:SS'), date'2015-01-31' );insert into xxxx_client_discount_m  (ID,CLIENT_ID,CLIENT_AVG_DISCOUNT,DT) values (s_xxxx_client_discount_m.NEXTVAL,243, 19, date'2015-02-01');</v>
      </c>
      <c r="AY176" s="163"/>
    </row>
    <row r="177" spans="1:51" x14ac:dyDescent="0.25">
      <c r="A177" s="263">
        <v>18</v>
      </c>
      <c r="B177" s="72">
        <v>0</v>
      </c>
      <c r="C177" s="165" t="str">
        <f t="shared" si="41"/>
        <v>100018</v>
      </c>
      <c r="D177" s="165" t="str">
        <f t="shared" si="42"/>
        <v>100018/13</v>
      </c>
      <c r="E177" s="167" t="s">
        <v>189</v>
      </c>
      <c r="F177" s="167" t="s">
        <v>37</v>
      </c>
      <c r="G177" s="165">
        <v>52</v>
      </c>
      <c r="H177" s="178">
        <v>100160</v>
      </c>
      <c r="I177" s="170" t="str">
        <f t="shared" si="32"/>
        <v>Б-100160-13</v>
      </c>
      <c r="J177" s="185">
        <v>3</v>
      </c>
      <c r="K177" s="236">
        <v>111</v>
      </c>
      <c r="L177" s="165" t="s">
        <v>38</v>
      </c>
      <c r="M177" s="169">
        <v>1</v>
      </c>
      <c r="N177" s="165">
        <v>18</v>
      </c>
      <c r="O177" s="167" t="s">
        <v>299</v>
      </c>
      <c r="P177" s="167" t="s">
        <v>301</v>
      </c>
      <c r="Q177" s="167" t="s">
        <v>302</v>
      </c>
      <c r="R177" s="166" t="str">
        <f t="shared" si="45"/>
        <v>1001601</v>
      </c>
      <c r="S177" s="170">
        <v>1</v>
      </c>
      <c r="T177" s="191" t="s">
        <v>144</v>
      </c>
      <c r="U177" s="165">
        <v>1100</v>
      </c>
      <c r="V177" s="165">
        <f t="shared" si="33"/>
        <v>198</v>
      </c>
      <c r="W177" s="165">
        <v>0</v>
      </c>
      <c r="X177" s="24">
        <v>244</v>
      </c>
      <c r="Y177" s="168" t="s">
        <v>42</v>
      </c>
      <c r="Z177" s="224" t="str">
        <f>"1: "&amp;(U177-V177)&amp;" / "&amp;(U177-V177)*0.06&amp;" / "&amp;(U177-V177)*0.02</f>
        <v>1: 902 / 54.12 / 18.04</v>
      </c>
      <c r="AA177" s="238" t="s">
        <v>235</v>
      </c>
      <c r="AB177" s="224" t="str">
        <f t="shared" si="48"/>
        <v>10: 676.5 / 573.31 / 45.86 / 11.47</v>
      </c>
      <c r="AC177" s="227">
        <f>(U177-V177)*0.75</f>
        <v>676.5</v>
      </c>
      <c r="AD177" s="170"/>
      <c r="AE177" s="170"/>
      <c r="AF177" s="191" t="s">
        <v>150</v>
      </c>
      <c r="AG177" s="254" t="s">
        <v>237</v>
      </c>
      <c r="AH177" s="249">
        <v>19</v>
      </c>
      <c r="AI177" s="191" t="s">
        <v>320</v>
      </c>
      <c r="AJ177" s="167"/>
      <c r="AK177" s="167"/>
      <c r="AL177" s="166">
        <v>0</v>
      </c>
      <c r="AM177" s="170" t="s">
        <v>43</v>
      </c>
      <c r="AN177" s="165" t="s">
        <v>44</v>
      </c>
      <c r="AO177" s="165"/>
      <c r="AP177" s="166"/>
      <c r="AQ177" s="166"/>
      <c r="AR177" s="166"/>
      <c r="AS177" s="166">
        <f t="shared" si="34"/>
        <v>100160</v>
      </c>
      <c r="AT177" s="166">
        <f t="shared" si="35"/>
        <v>1160</v>
      </c>
      <c r="AU177" s="166">
        <f t="shared" si="36"/>
        <v>160</v>
      </c>
      <c r="AV177" s="166"/>
      <c r="AW177" s="163"/>
      <c r="AX177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100160, 'Б-100160-13',date'2014-02-05',3, 111, 111, 'RUR', 1, 18, date'2015-02-06', date'2015-02-07', 1001601, 1, to_date('2015-01-01 00:00:00','YYYY-MM-DD HH24:MI:SS'), 1100, 198, 0, 244, 0, 'c1', 5,null,100160,1160,160);insert into xxxx_oebs_cash_payment_test (ID, INVOICE_ID, OEBS_PAYMENT, DOC_DATE, COMISS_DATE) values (s_xxxx_oebs_cash_payment_test.NEXTVAL, 100160, 676.5, to_date('2015-01-01 00:00:00','YYYY-MM-DD HH24:MI:SS'), date'2015-01-30' );insert into xxxx_client_discount_m  (ID,CLIENT_ID,CLIENT_AVG_DISCOUNT,DT) values (s_xxxx_client_discount_m.NEXTVAL,244, 19, date'2015-01-01');</v>
      </c>
      <c r="AY177" s="163"/>
    </row>
    <row r="178" spans="1:51" x14ac:dyDescent="0.25">
      <c r="A178" s="263">
        <v>18</v>
      </c>
      <c r="B178" s="72">
        <v>0</v>
      </c>
      <c r="C178" s="165" t="str">
        <f t="shared" si="41"/>
        <v>100018</v>
      </c>
      <c r="D178" s="165" t="str">
        <f t="shared" si="42"/>
        <v>100018/13</v>
      </c>
      <c r="E178" s="167" t="s">
        <v>189</v>
      </c>
      <c r="F178" s="167" t="s">
        <v>37</v>
      </c>
      <c r="G178" s="165">
        <v>52</v>
      </c>
      <c r="H178" s="178">
        <v>100161</v>
      </c>
      <c r="I178" s="170" t="str">
        <f t="shared" si="32"/>
        <v>Б-100161-13</v>
      </c>
      <c r="J178" s="185">
        <v>3</v>
      </c>
      <c r="K178" s="165">
        <v>11</v>
      </c>
      <c r="L178" s="165" t="s">
        <v>38</v>
      </c>
      <c r="M178" s="169">
        <v>1</v>
      </c>
      <c r="N178" s="165">
        <v>18</v>
      </c>
      <c r="O178" s="167" t="s">
        <v>299</v>
      </c>
      <c r="P178" s="167" t="s">
        <v>301</v>
      </c>
      <c r="Q178" s="167" t="s">
        <v>302</v>
      </c>
      <c r="R178" s="166" t="str">
        <f t="shared" si="45"/>
        <v>1001611</v>
      </c>
      <c r="S178" s="170">
        <v>1</v>
      </c>
      <c r="T178" s="191" t="s">
        <v>144</v>
      </c>
      <c r="U178" s="165">
        <v>1000</v>
      </c>
      <c r="V178" s="165">
        <f t="shared" si="33"/>
        <v>180</v>
      </c>
      <c r="W178" s="165">
        <v>0</v>
      </c>
      <c r="X178" s="24">
        <v>245</v>
      </c>
      <c r="Y178" s="168" t="s">
        <v>42</v>
      </c>
      <c r="Z178" s="224" t="str">
        <f t="shared" ref="Z178:Z183" si="49">"1: "&amp;(U178-V178)&amp;" / "&amp;(U178-V178)*0.08&amp;" / "&amp;(U178-V178)*0.02</f>
        <v>1: 820 / 65.6 / 16.4</v>
      </c>
      <c r="AA178" s="238" t="s">
        <v>225</v>
      </c>
      <c r="AB178" s="224" t="str">
        <f t="shared" si="48"/>
        <v>10: 615 / 521.19 / 41.69 / 10.42</v>
      </c>
      <c r="AC178" s="227">
        <f>(U178-V178)*0.75</f>
        <v>615</v>
      </c>
      <c r="AD178" s="170"/>
      <c r="AE178" s="170"/>
      <c r="AF178" s="191" t="s">
        <v>150</v>
      </c>
      <c r="AG178" s="254" t="s">
        <v>237</v>
      </c>
      <c r="AH178" s="249">
        <v>19</v>
      </c>
      <c r="AI178" s="191" t="s">
        <v>320</v>
      </c>
      <c r="AJ178" s="167"/>
      <c r="AK178" s="167"/>
      <c r="AL178" s="166">
        <v>0</v>
      </c>
      <c r="AM178" s="170" t="s">
        <v>43</v>
      </c>
      <c r="AN178" s="165" t="s">
        <v>44</v>
      </c>
      <c r="AO178" s="165"/>
      <c r="AP178" s="166"/>
      <c r="AQ178" s="166"/>
      <c r="AR178" s="166"/>
      <c r="AS178" s="166">
        <f t="shared" si="34"/>
        <v>100161</v>
      </c>
      <c r="AT178" s="166">
        <f t="shared" si="35"/>
        <v>1161</v>
      </c>
      <c r="AU178" s="166">
        <f t="shared" si="36"/>
        <v>161</v>
      </c>
      <c r="AV178" s="166"/>
      <c r="AW178" s="163"/>
      <c r="AX178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100161, 'Б-100161-13',date'2014-02-05',3, 11, 11, 'RUR', 1, 18, date'2015-02-06', date'2015-02-07', 1001611, 1, to_date('2015-01-01 00:00:00','YYYY-MM-DD HH24:MI:SS'), 1000, 180, 0, 245, 0, 'c1', 5,null,100161,1161,161);insert into xxxx_oebs_cash_payment_test (ID, INVOICE_ID, OEBS_PAYMENT, DOC_DATE, COMISS_DATE) values (s_xxxx_oebs_cash_payment_test.NEXTVAL, 100161, 615, to_date('2015-01-01 00:00:00','YYYY-MM-DD HH24:MI:SS'), date'2015-01-30' );insert into xxxx_client_discount_m  (ID,CLIENT_ID,CLIENT_AVG_DISCOUNT,DT) values (s_xxxx_client_discount_m.NEXTVAL,245, 19, date'2015-01-01');</v>
      </c>
      <c r="AY178" s="163"/>
    </row>
    <row r="179" spans="1:51" x14ac:dyDescent="0.25">
      <c r="A179" s="263">
        <v>18</v>
      </c>
      <c r="B179" s="72">
        <v>0</v>
      </c>
      <c r="C179" s="165" t="str">
        <f t="shared" si="41"/>
        <v>100018</v>
      </c>
      <c r="D179" s="165" t="str">
        <f t="shared" si="42"/>
        <v>100018/13</v>
      </c>
      <c r="E179" s="167" t="s">
        <v>189</v>
      </c>
      <c r="F179" s="167" t="s">
        <v>37</v>
      </c>
      <c r="G179" s="165">
        <v>52</v>
      </c>
      <c r="H179" s="178">
        <v>100162</v>
      </c>
      <c r="I179" s="170" t="str">
        <f t="shared" si="32"/>
        <v>Б-100162-13</v>
      </c>
      <c r="J179" s="185">
        <v>3</v>
      </c>
      <c r="K179" s="165">
        <v>11</v>
      </c>
      <c r="L179" s="165" t="s">
        <v>38</v>
      </c>
      <c r="M179" s="169">
        <v>1</v>
      </c>
      <c r="N179" s="165">
        <v>18</v>
      </c>
      <c r="O179" s="167" t="s">
        <v>299</v>
      </c>
      <c r="P179" s="167" t="s">
        <v>301</v>
      </c>
      <c r="Q179" s="167" t="s">
        <v>302</v>
      </c>
      <c r="R179" s="166" t="str">
        <f t="shared" si="45"/>
        <v>1001621</v>
      </c>
      <c r="S179" s="170">
        <v>1</v>
      </c>
      <c r="T179" s="191" t="s">
        <v>311</v>
      </c>
      <c r="U179" s="165">
        <v>800</v>
      </c>
      <c r="V179" s="165">
        <f t="shared" si="33"/>
        <v>144</v>
      </c>
      <c r="W179" s="165">
        <v>0</v>
      </c>
      <c r="X179" s="24">
        <v>246</v>
      </c>
      <c r="Y179" s="168" t="s">
        <v>42</v>
      </c>
      <c r="Z179" s="224" t="str">
        <f t="shared" si="49"/>
        <v>1: 656 / 52.48 / 13.12</v>
      </c>
      <c r="AA179" s="238" t="s">
        <v>219</v>
      </c>
      <c r="AB179" s="224" t="str">
        <f t="shared" si="48"/>
        <v>10: 1640 / 1389.83 / 111.19 / 27.8</v>
      </c>
      <c r="AC179" s="178">
        <f t="shared" ref="AC179:AC184" si="50">(U179-V179)*2.5</f>
        <v>1640</v>
      </c>
      <c r="AD179" s="170"/>
      <c r="AE179" s="170"/>
      <c r="AF179" s="191" t="s">
        <v>150</v>
      </c>
      <c r="AG179" s="254" t="s">
        <v>237</v>
      </c>
      <c r="AH179" s="249">
        <v>19</v>
      </c>
      <c r="AI179" s="191" t="s">
        <v>320</v>
      </c>
      <c r="AJ179" s="167"/>
      <c r="AK179" s="167"/>
      <c r="AL179" s="166">
        <v>0</v>
      </c>
      <c r="AM179" s="170" t="s">
        <v>43</v>
      </c>
      <c r="AN179" s="165" t="s">
        <v>44</v>
      </c>
      <c r="AO179" s="165"/>
      <c r="AP179" s="166"/>
      <c r="AQ179" s="166"/>
      <c r="AR179" s="166"/>
      <c r="AS179" s="166">
        <f t="shared" si="34"/>
        <v>100162</v>
      </c>
      <c r="AT179" s="166">
        <f t="shared" si="35"/>
        <v>1162</v>
      </c>
      <c r="AU179" s="166">
        <f t="shared" si="36"/>
        <v>162</v>
      </c>
      <c r="AV179" s="166"/>
      <c r="AW179" s="163"/>
      <c r="AX179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100162, 'Б-100162-13',date'2014-02-05',3, 11, 11, 'RUR', 1, 18, date'2015-02-06', date'2015-02-07', 1001621, 1, to_date('2015-01-30 23:59:59','YYYY-MM-DD HH24:MI:SS'), 800, 144, 0, 246, 0, 'c1', 5,null,100162,1162,162);insert into xxxx_oebs_cash_payment_test (ID, INVOICE_ID, OEBS_PAYMENT, DOC_DATE, COMISS_DATE) values (s_xxxx_oebs_cash_payment_test.NEXTVAL, 100162, 1640, to_date('2015-01-30 23:59:59','YYYY-MM-DD HH24:MI:SS'), date'2015-01-30' );insert into xxxx_client_discount_m  (ID,CLIENT_ID,CLIENT_AVG_DISCOUNT,DT) values (s_xxxx_client_discount_m.NEXTVAL,246, 19, date'2015-01-01');</v>
      </c>
      <c r="AY179" s="163"/>
    </row>
    <row r="180" spans="1:51" x14ac:dyDescent="0.25">
      <c r="A180" s="263">
        <v>18</v>
      </c>
      <c r="B180" s="72">
        <v>0</v>
      </c>
      <c r="C180" s="165" t="str">
        <f t="shared" si="41"/>
        <v>100018</v>
      </c>
      <c r="D180" s="165" t="str">
        <f t="shared" si="42"/>
        <v>100018/13</v>
      </c>
      <c r="E180" s="167" t="s">
        <v>189</v>
      </c>
      <c r="F180" s="167" t="s">
        <v>37</v>
      </c>
      <c r="G180" s="165">
        <v>52</v>
      </c>
      <c r="H180" s="178">
        <v>100163</v>
      </c>
      <c r="I180" s="170" t="str">
        <f t="shared" si="32"/>
        <v>Б-100163-13</v>
      </c>
      <c r="J180" s="185">
        <v>3</v>
      </c>
      <c r="K180" s="165">
        <v>11</v>
      </c>
      <c r="L180" s="165" t="s">
        <v>38</v>
      </c>
      <c r="M180" s="169">
        <v>1</v>
      </c>
      <c r="N180" s="165">
        <v>18</v>
      </c>
      <c r="O180" s="167" t="s">
        <v>299</v>
      </c>
      <c r="P180" s="167" t="s">
        <v>301</v>
      </c>
      <c r="Q180" s="167" t="s">
        <v>302</v>
      </c>
      <c r="R180" s="166" t="str">
        <f t="shared" si="45"/>
        <v>1001631</v>
      </c>
      <c r="S180" s="170">
        <v>1</v>
      </c>
      <c r="T180" s="237" t="s">
        <v>144</v>
      </c>
      <c r="U180" s="165">
        <v>1200</v>
      </c>
      <c r="V180" s="165">
        <f t="shared" si="33"/>
        <v>216</v>
      </c>
      <c r="W180" s="165">
        <v>0</v>
      </c>
      <c r="X180" s="24">
        <v>247</v>
      </c>
      <c r="Y180" s="168" t="s">
        <v>42</v>
      </c>
      <c r="Z180" s="224" t="str">
        <f t="shared" si="49"/>
        <v>1: 984 / 78.72 / 19.68</v>
      </c>
      <c r="AA180" s="238" t="s">
        <v>236</v>
      </c>
      <c r="AB180" s="224" t="str">
        <f t="shared" si="48"/>
        <v>10: 2460 / 2084.75 / 166.78 / 41.69</v>
      </c>
      <c r="AC180" s="178">
        <f t="shared" si="50"/>
        <v>2460</v>
      </c>
      <c r="AD180" s="170"/>
      <c r="AE180" s="170"/>
      <c r="AF180" s="237" t="s">
        <v>149</v>
      </c>
      <c r="AG180" s="254" t="s">
        <v>237</v>
      </c>
      <c r="AH180" s="249">
        <v>19</v>
      </c>
      <c r="AI180" s="237" t="s">
        <v>320</v>
      </c>
      <c r="AJ180" s="167"/>
      <c r="AK180" s="167"/>
      <c r="AL180" s="166">
        <v>0</v>
      </c>
      <c r="AM180" s="170" t="s">
        <v>43</v>
      </c>
      <c r="AN180" s="165" t="s">
        <v>44</v>
      </c>
      <c r="AO180" s="165"/>
      <c r="AP180" s="166"/>
      <c r="AQ180" s="166"/>
      <c r="AR180" s="166"/>
      <c r="AS180" s="166">
        <f t="shared" si="34"/>
        <v>100163</v>
      </c>
      <c r="AT180" s="166">
        <f t="shared" si="35"/>
        <v>1163</v>
      </c>
      <c r="AU180" s="166">
        <f t="shared" si="36"/>
        <v>163</v>
      </c>
      <c r="AV180" s="166"/>
      <c r="AW180" s="163"/>
      <c r="AX180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100163, 'Б-100163-13',date'2014-02-05',3, 11, 11, 'RUR', 1, 18, date'2015-02-06', date'2015-02-07', 1001631, 1, to_date('2015-01-01 00:00:00','YYYY-MM-DD HH24:MI:SS'), 1200, 216, 0, 247, 0, 'c1', 5,null,100163,1163,163);insert into xxxx_oebs_cash_payment_test (ID, INVOICE_ID, OEBS_PAYMENT, DOC_DATE, COMISS_DATE) values (s_xxxx_oebs_cash_payment_test.NEXTVAL, 100163, 2460, to_date('2015-01-01 00:00:00','YYYY-MM-DD HH24:MI:SS'), date'2015-01-31' );insert into xxxx_client_discount_m  (ID,CLIENT_ID,CLIENT_AVG_DISCOUNT,DT) values (s_xxxx_client_discount_m.NEXTVAL,247, 19, date'2015-01-01');</v>
      </c>
      <c r="AY180" s="163"/>
    </row>
    <row r="181" spans="1:51" x14ac:dyDescent="0.25">
      <c r="A181" s="263">
        <v>18</v>
      </c>
      <c r="B181" s="72">
        <v>0</v>
      </c>
      <c r="C181" s="165" t="str">
        <f t="shared" si="41"/>
        <v>100018</v>
      </c>
      <c r="D181" s="165" t="str">
        <f t="shared" si="42"/>
        <v>100018/13</v>
      </c>
      <c r="E181" s="167" t="s">
        <v>189</v>
      </c>
      <c r="F181" s="167" t="s">
        <v>37</v>
      </c>
      <c r="G181" s="165">
        <v>52</v>
      </c>
      <c r="H181" s="178">
        <v>100164</v>
      </c>
      <c r="I181" s="170" t="str">
        <f t="shared" si="32"/>
        <v>Б-100164-13</v>
      </c>
      <c r="J181" s="185">
        <v>3</v>
      </c>
      <c r="K181" s="165">
        <v>11</v>
      </c>
      <c r="L181" s="165" t="s">
        <v>38</v>
      </c>
      <c r="M181" s="169">
        <v>1</v>
      </c>
      <c r="N181" s="165">
        <v>18</v>
      </c>
      <c r="O181" s="167" t="s">
        <v>299</v>
      </c>
      <c r="P181" s="167" t="s">
        <v>301</v>
      </c>
      <c r="Q181" s="167" t="s">
        <v>302</v>
      </c>
      <c r="R181" s="166" t="str">
        <f t="shared" si="45"/>
        <v>1001641</v>
      </c>
      <c r="S181" s="170">
        <v>1</v>
      </c>
      <c r="T181" s="237" t="s">
        <v>307</v>
      </c>
      <c r="U181" s="165">
        <v>1000</v>
      </c>
      <c r="V181" s="165">
        <f t="shared" si="33"/>
        <v>180</v>
      </c>
      <c r="W181" s="165">
        <v>0</v>
      </c>
      <c r="X181" s="24">
        <v>248</v>
      </c>
      <c r="Y181" s="168" t="s">
        <v>42</v>
      </c>
      <c r="Z181" s="224" t="str">
        <f t="shared" si="49"/>
        <v>1: 820 / 65.6 / 16.4</v>
      </c>
      <c r="AA181" s="238" t="s">
        <v>225</v>
      </c>
      <c r="AB181" s="224" t="str">
        <f t="shared" si="48"/>
        <v>10: 2050 / 1737.29 / 138.98 / 34.75</v>
      </c>
      <c r="AC181" s="178">
        <f t="shared" si="50"/>
        <v>2050</v>
      </c>
      <c r="AD181" s="170"/>
      <c r="AE181" s="170"/>
      <c r="AF181" s="191" t="s">
        <v>150</v>
      </c>
      <c r="AG181" s="254" t="s">
        <v>237</v>
      </c>
      <c r="AH181" s="249">
        <v>19</v>
      </c>
      <c r="AI181" s="191" t="s">
        <v>319</v>
      </c>
      <c r="AJ181" s="167"/>
      <c r="AK181" s="167"/>
      <c r="AL181" s="166">
        <v>0</v>
      </c>
      <c r="AM181" s="170" t="s">
        <v>43</v>
      </c>
      <c r="AN181" s="165" t="s">
        <v>44</v>
      </c>
      <c r="AO181" s="165"/>
      <c r="AP181" s="166"/>
      <c r="AQ181" s="166"/>
      <c r="AR181" s="166"/>
      <c r="AS181" s="166">
        <f t="shared" si="34"/>
        <v>100164</v>
      </c>
      <c r="AT181" s="166">
        <f t="shared" si="35"/>
        <v>1164</v>
      </c>
      <c r="AU181" s="166">
        <f t="shared" si="36"/>
        <v>164</v>
      </c>
      <c r="AV181" s="166"/>
      <c r="AW181" s="163"/>
      <c r="AX181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100164, 'Б-100164-13',date'2014-02-05',3, 11, 11, 'RUR', 1, 18, date'2015-02-06', date'2015-02-07', 1001641, 1, to_date('2015-02-02 00:00:00','YYYY-MM-DD HH24:MI:SS'), 1000, 180, 0, 248, 0, 'c1', 5,null,100164,1164,164);insert into xxxx_oebs_cash_payment_test (ID, INVOICE_ID, OEBS_PAYMENT, DOC_DATE, COMISS_DATE) values (s_xxxx_oebs_cash_payment_test.NEXTVAL, 100164, 2050, to_date('2015-02-02 00:00:00','YYYY-MM-DD HH24:MI:SS'), date'2015-01-30' );insert into xxxx_client_discount_m  (ID,CLIENT_ID,CLIENT_AVG_DISCOUNT,DT) values (s_xxxx_client_discount_m.NEXTVAL,248, 19, date'2015-02-01');</v>
      </c>
      <c r="AY181" s="163"/>
    </row>
    <row r="182" spans="1:51" x14ac:dyDescent="0.25">
      <c r="A182" s="263">
        <v>18</v>
      </c>
      <c r="B182" s="72">
        <v>0</v>
      </c>
      <c r="C182" s="171" t="str">
        <f t="shared" si="41"/>
        <v>100018</v>
      </c>
      <c r="D182" s="171" t="str">
        <f t="shared" si="42"/>
        <v>100018/13</v>
      </c>
      <c r="E182" s="172" t="s">
        <v>189</v>
      </c>
      <c r="F182" s="172" t="s">
        <v>37</v>
      </c>
      <c r="G182" s="165">
        <v>52</v>
      </c>
      <c r="H182" s="178">
        <v>100165</v>
      </c>
      <c r="I182" s="171" t="str">
        <f t="shared" si="32"/>
        <v>Б-100165-13</v>
      </c>
      <c r="J182" s="185">
        <v>3</v>
      </c>
      <c r="K182" s="165">
        <v>11</v>
      </c>
      <c r="L182" s="171" t="s">
        <v>38</v>
      </c>
      <c r="M182" s="175">
        <v>1</v>
      </c>
      <c r="N182" s="171">
        <v>18</v>
      </c>
      <c r="O182" s="172" t="s">
        <v>299</v>
      </c>
      <c r="P182" s="172" t="s">
        <v>301</v>
      </c>
      <c r="Q182" s="172" t="s">
        <v>302</v>
      </c>
      <c r="R182" s="173" t="str">
        <f t="shared" si="45"/>
        <v>1001651</v>
      </c>
      <c r="S182" s="171">
        <v>1</v>
      </c>
      <c r="T182" s="211" t="s">
        <v>311</v>
      </c>
      <c r="U182" s="171">
        <v>900</v>
      </c>
      <c r="V182" s="171">
        <f t="shared" si="33"/>
        <v>162</v>
      </c>
      <c r="W182" s="171">
        <v>0</v>
      </c>
      <c r="X182" s="24">
        <v>249</v>
      </c>
      <c r="Y182" s="174" t="s">
        <v>42</v>
      </c>
      <c r="Z182" s="232" t="str">
        <f t="shared" si="49"/>
        <v>1: 738 / 59.04 / 14.76</v>
      </c>
      <c r="AA182" s="240" t="s">
        <v>218</v>
      </c>
      <c r="AB182" s="232" t="str">
        <f t="shared" si="48"/>
        <v>10: 1845 / 1563.56 / 125.08 / 31.27</v>
      </c>
      <c r="AC182" s="178">
        <f t="shared" si="50"/>
        <v>1845</v>
      </c>
      <c r="AD182" s="171"/>
      <c r="AE182" s="171"/>
      <c r="AF182" s="211" t="s">
        <v>150</v>
      </c>
      <c r="AG182" s="256" t="s">
        <v>237</v>
      </c>
      <c r="AH182" s="252">
        <v>19</v>
      </c>
      <c r="AI182" s="211" t="s">
        <v>319</v>
      </c>
      <c r="AJ182" s="172"/>
      <c r="AK182" s="172"/>
      <c r="AL182" s="166">
        <v>0</v>
      </c>
      <c r="AM182" s="170" t="s">
        <v>43</v>
      </c>
      <c r="AN182" s="171" t="s">
        <v>44</v>
      </c>
      <c r="AO182" s="171"/>
      <c r="AP182" s="166"/>
      <c r="AQ182" s="166"/>
      <c r="AR182" s="166"/>
      <c r="AS182" s="166">
        <f t="shared" si="34"/>
        <v>100165</v>
      </c>
      <c r="AT182" s="166">
        <f t="shared" si="35"/>
        <v>1165</v>
      </c>
      <c r="AU182" s="166">
        <f t="shared" si="36"/>
        <v>165</v>
      </c>
      <c r="AV182" s="173"/>
      <c r="AW182" s="163"/>
      <c r="AX182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date'2015-03-01', 52, 100165, 'Б-100165-13',date'2014-02-05',3, 11, 11, 'RUR', 1, 18, date'2015-02-06', date'2015-02-07', 1001651, 1, to_date('2015-01-30 23:59:59','YYYY-MM-DD HH24:MI:SS'), 900, 162, 0, 249, 0, 'c1', 5,null,100165,1165,165);insert into xxxx_oebs_cash_payment_test (ID, INVOICE_ID, OEBS_PAYMENT, DOC_DATE, COMISS_DATE) values (s_xxxx_oebs_cash_payment_test.NEXTVAL, 100165, 1845, to_date('2015-01-30 23:59:59','YYYY-MM-DD HH24:MI:SS'), date'2015-01-30' );insert into xxxx_client_discount_m  (ID,CLIENT_ID,CLIENT_AVG_DISCOUNT,DT) values (s_xxxx_client_discount_m.NEXTVAL,249, 19, date'2015-02-01');</v>
      </c>
      <c r="AY182" s="163"/>
    </row>
    <row r="183" spans="1:51" x14ac:dyDescent="0.25">
      <c r="A183" s="263">
        <v>19</v>
      </c>
      <c r="B183" s="72">
        <v>0</v>
      </c>
      <c r="C183" s="165" t="str">
        <f t="shared" si="41"/>
        <v>100019</v>
      </c>
      <c r="D183" s="165" t="str">
        <f t="shared" si="42"/>
        <v>100019/13</v>
      </c>
      <c r="E183" s="167" t="s">
        <v>189</v>
      </c>
      <c r="F183" s="167" t="s">
        <v>37</v>
      </c>
      <c r="G183" s="165">
        <v>52</v>
      </c>
      <c r="H183" s="178">
        <v>100166</v>
      </c>
      <c r="I183" s="170" t="str">
        <f t="shared" si="32"/>
        <v>Б-100166-13</v>
      </c>
      <c r="J183" s="185">
        <v>3</v>
      </c>
      <c r="K183" s="165">
        <v>11</v>
      </c>
      <c r="L183" s="165" t="s">
        <v>38</v>
      </c>
      <c r="M183" s="169">
        <v>1</v>
      </c>
      <c r="N183" s="165">
        <v>18</v>
      </c>
      <c r="O183" s="167" t="s">
        <v>299</v>
      </c>
      <c r="P183" s="167" t="s">
        <v>301</v>
      </c>
      <c r="Q183" s="167" t="s">
        <v>302</v>
      </c>
      <c r="R183" s="166" t="str">
        <f t="shared" si="45"/>
        <v>1001661</v>
      </c>
      <c r="S183" s="170">
        <v>1</v>
      </c>
      <c r="T183" s="167" t="s">
        <v>308</v>
      </c>
      <c r="U183" s="165">
        <v>1000</v>
      </c>
      <c r="V183" s="165">
        <f t="shared" si="33"/>
        <v>180</v>
      </c>
      <c r="W183" s="165">
        <v>0</v>
      </c>
      <c r="X183" s="24">
        <v>250</v>
      </c>
      <c r="Y183" s="168" t="s">
        <v>42</v>
      </c>
      <c r="Z183" s="224" t="str">
        <f t="shared" si="49"/>
        <v>1: 820 / 65.6 / 16.4</v>
      </c>
      <c r="AA183" s="238" t="s">
        <v>221</v>
      </c>
      <c r="AB183" s="247" t="str">
        <f>"10: "&amp;SUM(AC183:AE183)&amp;" / "&amp;SUM(AC183:AE183)&amp;" / "&amp;SUM(AC183:AE183)*0.08&amp;" / "&amp;SUM(AC183:AE183)*0.02</f>
        <v>10: 2050 / 2050 / 164 / 41</v>
      </c>
      <c r="AC183" s="178">
        <f t="shared" si="50"/>
        <v>2050</v>
      </c>
      <c r="AD183" s="170"/>
      <c r="AE183" s="170"/>
      <c r="AF183" s="167" t="s">
        <v>149</v>
      </c>
      <c r="AG183" s="248" t="s">
        <v>190</v>
      </c>
      <c r="AH183" s="255">
        <v>2</v>
      </c>
      <c r="AI183" s="167" t="s">
        <v>319</v>
      </c>
      <c r="AJ183" s="167"/>
      <c r="AK183" s="167"/>
      <c r="AL183" s="166">
        <v>0</v>
      </c>
      <c r="AM183" s="170" t="s">
        <v>43</v>
      </c>
      <c r="AN183" s="165" t="s">
        <v>44</v>
      </c>
      <c r="AO183" s="165"/>
      <c r="AP183" s="166"/>
      <c r="AQ183" s="166"/>
      <c r="AR183" s="166"/>
      <c r="AS183" s="166">
        <f t="shared" si="34"/>
        <v>100166</v>
      </c>
      <c r="AT183" s="166">
        <f t="shared" si="35"/>
        <v>1166</v>
      </c>
      <c r="AU183" s="166">
        <f t="shared" si="36"/>
        <v>166</v>
      </c>
      <c r="AV183" s="166" t="s">
        <v>231</v>
      </c>
      <c r="AW183" s="163"/>
      <c r="AX183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100166, 'Б-100166-13',date'2014-02-05',3, 11, 11, 'RUR', 1, 18, date'2015-02-06', date'2015-02-07', 1001661, 1, to_date('2015-02-01 00:00:00','YYYY-MM-DD HH24:MI:SS'), 1000, 180, 0, 250, 0, 'c1', 8,null,100166,1166,166);insert into xxxx_oebs_cash_payment_test (ID, INVOICE_ID, OEBS_PAYMENT, DOC_DATE, COMISS_DATE) values (s_xxxx_oebs_cash_payment_test.NEXTVAL, 100166, 2050, to_date('2015-02-01 00:00:00','YYYY-MM-DD HH24:MI:SS'), date'2015-01-31' );insert into xxxx_client_discount_m  (ID,CLIENT_ID,CLIENT_AVG_DISCOUNT,DT) values (s_xxxx_client_discount_m.NEXTVAL,250, 2, date'2015-02-01');</v>
      </c>
      <c r="AY183" s="163"/>
    </row>
    <row r="184" spans="1:51" x14ac:dyDescent="0.25">
      <c r="A184" s="263">
        <v>19</v>
      </c>
      <c r="B184" s="72">
        <v>0</v>
      </c>
      <c r="C184" s="165" t="str">
        <f t="shared" si="41"/>
        <v>100019</v>
      </c>
      <c r="D184" s="165" t="str">
        <f t="shared" si="42"/>
        <v>100019/13</v>
      </c>
      <c r="E184" s="167" t="s">
        <v>189</v>
      </c>
      <c r="F184" s="167" t="s">
        <v>37</v>
      </c>
      <c r="G184" s="165">
        <v>52</v>
      </c>
      <c r="H184" s="178">
        <v>100167</v>
      </c>
      <c r="I184" s="170" t="str">
        <f t="shared" si="32"/>
        <v>Б-100167-13</v>
      </c>
      <c r="J184" s="185">
        <v>3</v>
      </c>
      <c r="K184" s="236">
        <v>111</v>
      </c>
      <c r="L184" s="165" t="s">
        <v>38</v>
      </c>
      <c r="M184" s="169">
        <v>1</v>
      </c>
      <c r="N184" s="165">
        <v>18</v>
      </c>
      <c r="O184" s="167" t="s">
        <v>299</v>
      </c>
      <c r="P184" s="167" t="s">
        <v>301</v>
      </c>
      <c r="Q184" s="167" t="s">
        <v>302</v>
      </c>
      <c r="R184" s="166" t="str">
        <f t="shared" si="45"/>
        <v>1001671</v>
      </c>
      <c r="S184" s="170">
        <v>1</v>
      </c>
      <c r="T184" s="167" t="s">
        <v>307</v>
      </c>
      <c r="U184" s="165">
        <v>900</v>
      </c>
      <c r="V184" s="165">
        <f t="shared" si="33"/>
        <v>162</v>
      </c>
      <c r="W184" s="165">
        <v>0</v>
      </c>
      <c r="X184" s="24">
        <v>251</v>
      </c>
      <c r="Y184" s="168" t="s">
        <v>42</v>
      </c>
      <c r="Z184" s="225" t="str">
        <f>"1: "&amp;(SUM(U184:U186)-SUM(V184:V186))&amp;" / "&amp;(SUM(U184:U186)-SUM(V184:V186))*0.08&amp;" / "&amp;(SUM(U184:U186)-SUM(V184:V186))*0.02</f>
        <v>1: 1968 / 157.44 / 39.36</v>
      </c>
      <c r="AA184" s="235" t="s">
        <v>232</v>
      </c>
      <c r="AB184" s="225" t="str">
        <f>"10: "&amp;SUM(AC184:AC186)&amp;" / "&amp;ROUND(SUM(AC184:AC186)/1.18,2)&amp;" / "&amp;ROUND(SUM(AC184:AC186)/1.18*0.08,2)&amp;" / "&amp;ROUND(SUM(AC184:AC186)/1.18*0.02,2)</f>
        <v>10: 2767.5 / 2345.34 / 187.63 / 46.91</v>
      </c>
      <c r="AC184" s="178">
        <f t="shared" si="50"/>
        <v>1845</v>
      </c>
      <c r="AD184" s="170"/>
      <c r="AE184" s="170"/>
      <c r="AF184" s="167" t="s">
        <v>149</v>
      </c>
      <c r="AG184" s="248" t="s">
        <v>190</v>
      </c>
      <c r="AH184" s="255">
        <v>2</v>
      </c>
      <c r="AI184" s="167" t="s">
        <v>319</v>
      </c>
      <c r="AJ184" s="167"/>
      <c r="AK184" s="167"/>
      <c r="AL184" s="166">
        <v>0</v>
      </c>
      <c r="AM184" s="170" t="s">
        <v>43</v>
      </c>
      <c r="AN184" s="165" t="s">
        <v>44</v>
      </c>
      <c r="AO184" s="165"/>
      <c r="AP184" s="166"/>
      <c r="AQ184" s="166"/>
      <c r="AR184" s="166"/>
      <c r="AS184" s="166">
        <f t="shared" si="34"/>
        <v>100167</v>
      </c>
      <c r="AT184" s="166">
        <f t="shared" si="35"/>
        <v>1167</v>
      </c>
      <c r="AU184" s="166">
        <f t="shared" si="36"/>
        <v>167</v>
      </c>
      <c r="AV184" s="166" t="s">
        <v>233</v>
      </c>
      <c r="AW184" s="163"/>
      <c r="AX184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100167, 'Б-100167-13',date'2014-02-05',3, 111, 111, 'RUR', 1, 18, date'2015-02-06', date'2015-02-07', 1001671, 1, to_date('2015-02-02 00:00:00','YYYY-MM-DD HH24:MI:SS'), 900, 162, 0, 251, 0, 'c1', 8,null,100167,1167,167);insert into xxxx_oebs_cash_payment_test (ID, INVOICE_ID, OEBS_PAYMENT, DOC_DATE, COMISS_DATE) values (s_xxxx_oebs_cash_payment_test.NEXTVAL, 100167, 1845, to_date('2015-02-02 00:00:00','YYYY-MM-DD HH24:MI:SS'), date'2015-01-31' );insert into xxxx_client_discount_m  (ID,CLIENT_ID,CLIENT_AVG_DISCOUNT,DT) values (s_xxxx_client_discount_m.NEXTVAL,251, 2, date'2015-02-01');</v>
      </c>
      <c r="AY184" s="163"/>
    </row>
    <row r="185" spans="1:51" x14ac:dyDescent="0.25">
      <c r="A185" s="263">
        <v>19</v>
      </c>
      <c r="B185" s="72">
        <v>0</v>
      </c>
      <c r="C185" s="165" t="str">
        <f t="shared" si="41"/>
        <v>100019</v>
      </c>
      <c r="D185" s="165" t="str">
        <f t="shared" si="42"/>
        <v>100019/13</v>
      </c>
      <c r="E185" s="167" t="s">
        <v>189</v>
      </c>
      <c r="F185" s="167" t="s">
        <v>37</v>
      </c>
      <c r="G185" s="165">
        <v>52</v>
      </c>
      <c r="H185" s="178">
        <v>100168</v>
      </c>
      <c r="I185" s="170" t="str">
        <f t="shared" si="32"/>
        <v>Б-100168-13</v>
      </c>
      <c r="J185" s="185">
        <v>3</v>
      </c>
      <c r="K185" s="236">
        <v>111</v>
      </c>
      <c r="L185" s="165" t="s">
        <v>38</v>
      </c>
      <c r="M185" s="169">
        <v>1</v>
      </c>
      <c r="N185" s="165">
        <v>18</v>
      </c>
      <c r="O185" s="167" t="s">
        <v>299</v>
      </c>
      <c r="P185" s="167" t="s">
        <v>301</v>
      </c>
      <c r="Q185" s="167" t="s">
        <v>302</v>
      </c>
      <c r="R185" s="166" t="str">
        <f t="shared" si="45"/>
        <v>1001681</v>
      </c>
      <c r="S185" s="170">
        <v>1</v>
      </c>
      <c r="T185" s="167" t="s">
        <v>307</v>
      </c>
      <c r="U185" s="165">
        <v>800</v>
      </c>
      <c r="V185" s="165">
        <f t="shared" si="33"/>
        <v>144</v>
      </c>
      <c r="W185" s="165">
        <v>0</v>
      </c>
      <c r="X185" s="24">
        <v>252</v>
      </c>
      <c r="Y185" s="168" t="s">
        <v>42</v>
      </c>
      <c r="Z185" s="224"/>
      <c r="AA185" s="224"/>
      <c r="AB185" s="224"/>
      <c r="AC185" s="227">
        <f>(U185-V185)*0.75</f>
        <v>492</v>
      </c>
      <c r="AD185" s="170"/>
      <c r="AE185" s="170"/>
      <c r="AF185" s="167" t="s">
        <v>149</v>
      </c>
      <c r="AG185" s="248" t="s">
        <v>190</v>
      </c>
      <c r="AH185" s="255">
        <v>2</v>
      </c>
      <c r="AI185" s="167" t="s">
        <v>319</v>
      </c>
      <c r="AJ185" s="167"/>
      <c r="AK185" s="167"/>
      <c r="AL185" s="166">
        <v>0</v>
      </c>
      <c r="AM185" s="170" t="s">
        <v>43</v>
      </c>
      <c r="AN185" s="165" t="s">
        <v>44</v>
      </c>
      <c r="AO185" s="165"/>
      <c r="AP185" s="166"/>
      <c r="AQ185" s="166"/>
      <c r="AR185" s="166"/>
      <c r="AS185" s="166">
        <f t="shared" si="34"/>
        <v>100168</v>
      </c>
      <c r="AT185" s="166">
        <f t="shared" si="35"/>
        <v>1168</v>
      </c>
      <c r="AU185" s="166">
        <f t="shared" si="36"/>
        <v>168</v>
      </c>
      <c r="AV185" s="250" t="s">
        <v>240</v>
      </c>
      <c r="AW185" s="163"/>
      <c r="AX185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100168, 'Б-100168-13',date'2014-02-05',3, 111, 111, 'RUR', 1, 18, date'2015-02-06', date'2015-02-07', 1001681, 1, to_date('2015-02-02 00:00:00','YYYY-MM-DD HH24:MI:SS'), 800, 144, 0, 252, 0, 'c1', 8,null,100168,1168,168);insert into xxxx_oebs_cash_payment_test (ID, INVOICE_ID, OEBS_PAYMENT, DOC_DATE, COMISS_DATE) values (s_xxxx_oebs_cash_payment_test.NEXTVAL, 100168, 492, to_date('2015-02-02 00:00:00','YYYY-MM-DD HH24:MI:SS'), date'2015-01-31' );insert into xxxx_client_discount_m  (ID,CLIENT_ID,CLIENT_AVG_DISCOUNT,DT) values (s_xxxx_client_discount_m.NEXTVAL,252, 2, date'2015-02-01');</v>
      </c>
      <c r="AY185" s="163"/>
    </row>
    <row r="186" spans="1:51" x14ac:dyDescent="0.25">
      <c r="A186" s="263">
        <v>19</v>
      </c>
      <c r="B186" s="72">
        <v>0</v>
      </c>
      <c r="C186" s="165" t="str">
        <f t="shared" si="41"/>
        <v>100019</v>
      </c>
      <c r="D186" s="165" t="str">
        <f t="shared" si="42"/>
        <v>100019/13</v>
      </c>
      <c r="E186" s="167" t="s">
        <v>189</v>
      </c>
      <c r="F186" s="167" t="s">
        <v>37</v>
      </c>
      <c r="G186" s="165">
        <v>52</v>
      </c>
      <c r="H186" s="178">
        <v>100169</v>
      </c>
      <c r="I186" s="170" t="str">
        <f t="shared" si="32"/>
        <v>Б-100169-13</v>
      </c>
      <c r="J186" s="185">
        <v>3</v>
      </c>
      <c r="K186" s="236">
        <v>111</v>
      </c>
      <c r="L186" s="165" t="s">
        <v>38</v>
      </c>
      <c r="M186" s="169">
        <v>1</v>
      </c>
      <c r="N186" s="165">
        <v>18</v>
      </c>
      <c r="O186" s="167" t="s">
        <v>299</v>
      </c>
      <c r="P186" s="167" t="s">
        <v>301</v>
      </c>
      <c r="Q186" s="167" t="s">
        <v>302</v>
      </c>
      <c r="R186" s="166" t="str">
        <f t="shared" si="45"/>
        <v>1001691</v>
      </c>
      <c r="S186" s="170">
        <v>1</v>
      </c>
      <c r="T186" s="167" t="s">
        <v>307</v>
      </c>
      <c r="U186" s="165">
        <v>700</v>
      </c>
      <c r="V186" s="165">
        <f t="shared" si="33"/>
        <v>126</v>
      </c>
      <c r="W186" s="165">
        <v>0</v>
      </c>
      <c r="X186" s="24">
        <v>253</v>
      </c>
      <c r="Y186" s="168" t="s">
        <v>42</v>
      </c>
      <c r="Z186" s="224"/>
      <c r="AA186" s="224"/>
      <c r="AB186" s="224"/>
      <c r="AC186" s="227">
        <f>(U186-V186)*0.75</f>
        <v>430.5</v>
      </c>
      <c r="AD186" s="170"/>
      <c r="AE186" s="170"/>
      <c r="AF186" s="167" t="s">
        <v>149</v>
      </c>
      <c r="AG186" s="248" t="s">
        <v>190</v>
      </c>
      <c r="AH186" s="255">
        <v>2</v>
      </c>
      <c r="AI186" s="167" t="s">
        <v>319</v>
      </c>
      <c r="AJ186" s="167"/>
      <c r="AK186" s="167"/>
      <c r="AL186" s="166">
        <v>0</v>
      </c>
      <c r="AM186" s="170" t="s">
        <v>43</v>
      </c>
      <c r="AN186" s="165" t="s">
        <v>44</v>
      </c>
      <c r="AO186" s="165"/>
      <c r="AP186" s="166"/>
      <c r="AQ186" s="166"/>
      <c r="AR186" s="166"/>
      <c r="AS186" s="166">
        <f t="shared" si="34"/>
        <v>100169</v>
      </c>
      <c r="AT186" s="166">
        <f t="shared" si="35"/>
        <v>1169</v>
      </c>
      <c r="AU186" s="166">
        <f t="shared" si="36"/>
        <v>169</v>
      </c>
      <c r="AV186" s="220"/>
      <c r="AW186" s="163"/>
      <c r="AX186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100169, 'Б-100169-13',date'2014-02-05',3, 111, 111, 'RUR', 1, 18, date'2015-02-06', date'2015-02-07', 1001691, 1, to_date('2015-02-02 00:00:00','YYYY-MM-DD HH24:MI:SS'), 700, 126, 0, 253, 0, 'c1', 8,null,100169,1169,169);insert into xxxx_oebs_cash_payment_test (ID, INVOICE_ID, OEBS_PAYMENT, DOC_DATE, COMISS_DATE) values (s_xxxx_oebs_cash_payment_test.NEXTVAL, 100169, 430.5, to_date('2015-02-02 00:00:00','YYYY-MM-DD HH24:MI:SS'), date'2015-01-31' );insert into xxxx_client_discount_m  (ID,CLIENT_ID,CLIENT_AVG_DISCOUNT,DT) values (s_xxxx_client_discount_m.NEXTVAL,253, 2, date'2015-02-01');</v>
      </c>
      <c r="AY186" s="163"/>
    </row>
    <row r="187" spans="1:51" x14ac:dyDescent="0.25">
      <c r="A187" s="263">
        <v>19</v>
      </c>
      <c r="B187" s="72">
        <v>0</v>
      </c>
      <c r="C187" s="165" t="str">
        <f t="shared" si="41"/>
        <v>100019</v>
      </c>
      <c r="D187" s="165" t="str">
        <f t="shared" si="42"/>
        <v>100019/13</v>
      </c>
      <c r="E187" s="167" t="s">
        <v>189</v>
      </c>
      <c r="F187" s="167" t="s">
        <v>37</v>
      </c>
      <c r="G187" s="165">
        <v>52</v>
      </c>
      <c r="H187" s="178">
        <v>100170</v>
      </c>
      <c r="I187" s="170" t="str">
        <f t="shared" si="32"/>
        <v>Б-100170-13</v>
      </c>
      <c r="J187" s="185">
        <v>3</v>
      </c>
      <c r="K187" s="165">
        <v>11</v>
      </c>
      <c r="L187" s="165" t="s">
        <v>38</v>
      </c>
      <c r="M187" s="169">
        <v>1</v>
      </c>
      <c r="N187" s="165">
        <v>18</v>
      </c>
      <c r="O187" s="167" t="s">
        <v>299</v>
      </c>
      <c r="P187" s="167" t="s">
        <v>301</v>
      </c>
      <c r="Q187" s="167" t="s">
        <v>302</v>
      </c>
      <c r="R187" s="166" t="str">
        <f t="shared" si="45"/>
        <v>1001701</v>
      </c>
      <c r="S187" s="170">
        <v>1</v>
      </c>
      <c r="T187" s="167" t="s">
        <v>310</v>
      </c>
      <c r="U187" s="165">
        <v>700</v>
      </c>
      <c r="V187" s="165">
        <f t="shared" si="33"/>
        <v>126</v>
      </c>
      <c r="W187" s="165">
        <v>0</v>
      </c>
      <c r="X187" s="24">
        <v>254</v>
      </c>
      <c r="Y187" s="168" t="s">
        <v>42</v>
      </c>
      <c r="Z187" s="224" t="str">
        <f>"1: "&amp;(U187-V187)&amp;" / "&amp;(U187-V187)*0.08&amp;" / "&amp;(U187-V187)*0.02</f>
        <v>1: 574 / 45.92 / 11.48</v>
      </c>
      <c r="AA187" s="238" t="s">
        <v>220</v>
      </c>
      <c r="AB187" s="224" t="str">
        <f t="shared" ref="AB187:AB193" si="51">"10: "&amp;SUM(AC187:AE187)&amp;" / "&amp;ROUND(SUM(AC187:AE187)/1.18,2)&amp;" / "&amp;ROUND(SUM(AC187:AE187)/1.18*0.08,2)&amp;" / "&amp;ROUND(SUM(AC187:AE187)/1.18*0.02,2)</f>
        <v>10: 430.5 / 364.83 / 29.19 / 7.3</v>
      </c>
      <c r="AC187" s="227">
        <f>(U187-V187)*0.75</f>
        <v>430.5</v>
      </c>
      <c r="AD187" s="170"/>
      <c r="AE187" s="170"/>
      <c r="AF187" s="167" t="s">
        <v>149</v>
      </c>
      <c r="AG187" s="248" t="s">
        <v>190</v>
      </c>
      <c r="AH187" s="255">
        <v>2</v>
      </c>
      <c r="AI187" s="167" t="s">
        <v>319</v>
      </c>
      <c r="AJ187" s="167"/>
      <c r="AK187" s="167"/>
      <c r="AL187" s="166">
        <v>0</v>
      </c>
      <c r="AM187" s="170" t="s">
        <v>43</v>
      </c>
      <c r="AN187" s="165" t="s">
        <v>44</v>
      </c>
      <c r="AO187" s="165"/>
      <c r="AP187" s="166"/>
      <c r="AQ187" s="166"/>
      <c r="AR187" s="166"/>
      <c r="AS187" s="166">
        <f t="shared" si="34"/>
        <v>100170</v>
      </c>
      <c r="AT187" s="166">
        <f t="shared" si="35"/>
        <v>1170</v>
      </c>
      <c r="AU187" s="166">
        <f t="shared" si="36"/>
        <v>170</v>
      </c>
      <c r="AV187" s="220"/>
      <c r="AW187" s="163"/>
      <c r="AX187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100170, 'Б-100170-13',date'2014-02-05',3, 11, 11, 'RUR', 1, 18, date'2015-02-06', date'2015-02-07', 1001701, 1, to_date('2015-01-31 23:59:59','YYYY-MM-DD HH24:MI:SS'), 700, 126, 0, 254, 0, 'c1', 8,null,100170,1170,170);insert into xxxx_oebs_cash_payment_test (ID, INVOICE_ID, OEBS_PAYMENT, DOC_DATE, COMISS_DATE) values (s_xxxx_oebs_cash_payment_test.NEXTVAL, 100170, 430.5, to_date('2015-01-31 23:59:59','YYYY-MM-DD HH24:MI:SS'), date'2015-01-31' );insert into xxxx_client_discount_m  (ID,CLIENT_ID,CLIENT_AVG_DISCOUNT,DT) values (s_xxxx_client_discount_m.NEXTVAL,254, 2, date'2015-02-01');</v>
      </c>
      <c r="AY187" s="163"/>
    </row>
    <row r="188" spans="1:51" x14ac:dyDescent="0.25">
      <c r="A188" s="263">
        <v>19</v>
      </c>
      <c r="B188" s="72">
        <v>0</v>
      </c>
      <c r="C188" s="165" t="str">
        <f t="shared" si="41"/>
        <v>100019</v>
      </c>
      <c r="D188" s="165" t="str">
        <f t="shared" si="42"/>
        <v>100019/13</v>
      </c>
      <c r="E188" s="167" t="s">
        <v>189</v>
      </c>
      <c r="F188" s="167" t="s">
        <v>37</v>
      </c>
      <c r="G188" s="165">
        <v>52</v>
      </c>
      <c r="H188" s="178">
        <v>100171</v>
      </c>
      <c r="I188" s="170" t="str">
        <f t="shared" si="32"/>
        <v>Б-100171-13</v>
      </c>
      <c r="J188" s="185">
        <v>3</v>
      </c>
      <c r="K188" s="236">
        <v>111</v>
      </c>
      <c r="L188" s="165" t="s">
        <v>38</v>
      </c>
      <c r="M188" s="169">
        <v>1</v>
      </c>
      <c r="N188" s="165">
        <v>18</v>
      </c>
      <c r="O188" s="167" t="s">
        <v>299</v>
      </c>
      <c r="P188" s="167" t="s">
        <v>301</v>
      </c>
      <c r="Q188" s="167" t="s">
        <v>302</v>
      </c>
      <c r="R188" s="166" t="str">
        <f t="shared" si="45"/>
        <v>1001711</v>
      </c>
      <c r="S188" s="170">
        <v>1</v>
      </c>
      <c r="T188" s="191" t="s">
        <v>144</v>
      </c>
      <c r="U188" s="165">
        <v>1100</v>
      </c>
      <c r="V188" s="165">
        <f t="shared" si="33"/>
        <v>198</v>
      </c>
      <c r="W188" s="165">
        <v>0</v>
      </c>
      <c r="X188" s="24">
        <v>255</v>
      </c>
      <c r="Y188" s="168" t="s">
        <v>42</v>
      </c>
      <c r="Z188" s="224" t="str">
        <f>"1: "&amp;(U188-V188)&amp;" / "&amp;(U188-V188)*0.06&amp;" / "&amp;(U188-V188)*0.02</f>
        <v>1: 902 / 54.12 / 18.04</v>
      </c>
      <c r="AA188" s="238" t="s">
        <v>235</v>
      </c>
      <c r="AB188" s="224" t="str">
        <f t="shared" si="51"/>
        <v>10: 676.5 / 573.31 / 45.86 / 11.47</v>
      </c>
      <c r="AC188" s="227">
        <f>(U188-V188)*0.75</f>
        <v>676.5</v>
      </c>
      <c r="AD188" s="170"/>
      <c r="AE188" s="170"/>
      <c r="AF188" s="191" t="s">
        <v>150</v>
      </c>
      <c r="AG188" s="248" t="s">
        <v>190</v>
      </c>
      <c r="AH188" s="255">
        <v>2</v>
      </c>
      <c r="AI188" s="191" t="s">
        <v>320</v>
      </c>
      <c r="AJ188" s="167"/>
      <c r="AK188" s="167"/>
      <c r="AL188" s="166">
        <v>0</v>
      </c>
      <c r="AM188" s="170" t="s">
        <v>43</v>
      </c>
      <c r="AN188" s="165" t="s">
        <v>44</v>
      </c>
      <c r="AO188" s="165"/>
      <c r="AP188" s="166"/>
      <c r="AQ188" s="166"/>
      <c r="AR188" s="166"/>
      <c r="AS188" s="166">
        <f t="shared" si="34"/>
        <v>100171</v>
      </c>
      <c r="AT188" s="166">
        <f t="shared" si="35"/>
        <v>1171</v>
      </c>
      <c r="AU188" s="166">
        <f t="shared" si="36"/>
        <v>171</v>
      </c>
      <c r="AV188" s="220"/>
      <c r="AW188" s="163"/>
      <c r="AX188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100171, 'Б-100171-13',date'2014-02-05',3, 111, 111, 'RUR', 1, 18, date'2015-02-06', date'2015-02-07', 1001711, 1, to_date('2015-01-01 00:00:00','YYYY-MM-DD HH24:MI:SS'), 1100, 198, 0, 255, 0, 'c1', 8,null,100171,1171,171);insert into xxxx_oebs_cash_payment_test (ID, INVOICE_ID, OEBS_PAYMENT, DOC_DATE, COMISS_DATE) values (s_xxxx_oebs_cash_payment_test.NEXTVAL, 100171, 676.5, to_date('2015-01-01 00:00:00','YYYY-MM-DD HH24:MI:SS'), date'2015-01-30' );insert into xxxx_client_discount_m  (ID,CLIENT_ID,CLIENT_AVG_DISCOUNT,DT) values (s_xxxx_client_discount_m.NEXTVAL,255, 2, date'2015-01-01');</v>
      </c>
      <c r="AY188" s="163"/>
    </row>
    <row r="189" spans="1:51" x14ac:dyDescent="0.25">
      <c r="A189" s="263">
        <v>19</v>
      </c>
      <c r="B189" s="72">
        <v>0</v>
      </c>
      <c r="C189" s="165" t="str">
        <f t="shared" si="41"/>
        <v>100019</v>
      </c>
      <c r="D189" s="165" t="str">
        <f t="shared" si="42"/>
        <v>100019/13</v>
      </c>
      <c r="E189" s="167" t="s">
        <v>189</v>
      </c>
      <c r="F189" s="167" t="s">
        <v>37</v>
      </c>
      <c r="G189" s="165">
        <v>52</v>
      </c>
      <c r="H189" s="178">
        <v>100172</v>
      </c>
      <c r="I189" s="170" t="str">
        <f t="shared" si="32"/>
        <v>Б-100172-13</v>
      </c>
      <c r="J189" s="185">
        <v>3</v>
      </c>
      <c r="K189" s="165">
        <v>11</v>
      </c>
      <c r="L189" s="165" t="s">
        <v>38</v>
      </c>
      <c r="M189" s="169">
        <v>1</v>
      </c>
      <c r="N189" s="165">
        <v>18</v>
      </c>
      <c r="O189" s="167" t="s">
        <v>299</v>
      </c>
      <c r="P189" s="167" t="s">
        <v>301</v>
      </c>
      <c r="Q189" s="167" t="s">
        <v>302</v>
      </c>
      <c r="R189" s="166" t="str">
        <f t="shared" si="45"/>
        <v>1001721</v>
      </c>
      <c r="S189" s="170">
        <v>1</v>
      </c>
      <c r="T189" s="191" t="s">
        <v>144</v>
      </c>
      <c r="U189" s="165">
        <v>1000</v>
      </c>
      <c r="V189" s="165">
        <f t="shared" si="33"/>
        <v>180</v>
      </c>
      <c r="W189" s="165">
        <v>0</v>
      </c>
      <c r="X189" s="24">
        <v>256</v>
      </c>
      <c r="Y189" s="168" t="s">
        <v>42</v>
      </c>
      <c r="Z189" s="224" t="str">
        <f>"1: "&amp;(U189-V189)&amp;" / "&amp;(U189-V189)*0.08&amp;" / "&amp;(U189-V189)*0.02</f>
        <v>1: 820 / 65.6 / 16.4</v>
      </c>
      <c r="AA189" s="238" t="s">
        <v>225</v>
      </c>
      <c r="AB189" s="224" t="str">
        <f t="shared" si="51"/>
        <v>10: 615 / 521.19 / 41.69 / 10.42</v>
      </c>
      <c r="AC189" s="227">
        <f>(U189-V189)*0.75</f>
        <v>615</v>
      </c>
      <c r="AD189" s="170"/>
      <c r="AE189" s="170"/>
      <c r="AF189" s="191" t="s">
        <v>150</v>
      </c>
      <c r="AG189" s="248" t="s">
        <v>190</v>
      </c>
      <c r="AH189" s="255">
        <v>2</v>
      </c>
      <c r="AI189" s="191" t="s">
        <v>320</v>
      </c>
      <c r="AJ189" s="167"/>
      <c r="AK189" s="167"/>
      <c r="AL189" s="166">
        <v>0</v>
      </c>
      <c r="AM189" s="170" t="s">
        <v>43</v>
      </c>
      <c r="AN189" s="165" t="s">
        <v>44</v>
      </c>
      <c r="AO189" s="165"/>
      <c r="AP189" s="166"/>
      <c r="AQ189" s="166"/>
      <c r="AR189" s="166"/>
      <c r="AS189" s="166">
        <f t="shared" si="34"/>
        <v>100172</v>
      </c>
      <c r="AT189" s="166">
        <f t="shared" si="35"/>
        <v>1172</v>
      </c>
      <c r="AU189" s="166">
        <f t="shared" si="36"/>
        <v>172</v>
      </c>
      <c r="AV189" s="220"/>
      <c r="AW189" s="163"/>
      <c r="AX189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100172, 'Б-100172-13',date'2014-02-05',3, 11, 11, 'RUR', 1, 18, date'2015-02-06', date'2015-02-07', 1001721, 1, to_date('2015-01-01 00:00:00','YYYY-MM-DD HH24:MI:SS'), 1000, 180, 0, 256, 0, 'c1', 8,null,100172,1172,172);insert into xxxx_oebs_cash_payment_test (ID, INVOICE_ID, OEBS_PAYMENT, DOC_DATE, COMISS_DATE) values (s_xxxx_oebs_cash_payment_test.NEXTVAL, 100172, 615, to_date('2015-01-01 00:00:00','YYYY-MM-DD HH24:MI:SS'), date'2015-01-30' );insert into xxxx_client_discount_m  (ID,CLIENT_ID,CLIENT_AVG_DISCOUNT,DT) values (s_xxxx_client_discount_m.NEXTVAL,256, 2, date'2015-01-01');</v>
      </c>
      <c r="AY189" s="163"/>
    </row>
    <row r="190" spans="1:51" x14ac:dyDescent="0.25">
      <c r="A190" s="263">
        <v>19</v>
      </c>
      <c r="B190" s="72">
        <v>0</v>
      </c>
      <c r="C190" s="165" t="str">
        <f t="shared" si="41"/>
        <v>100019</v>
      </c>
      <c r="D190" s="165" t="str">
        <f t="shared" si="42"/>
        <v>100019/13</v>
      </c>
      <c r="E190" s="167" t="s">
        <v>189</v>
      </c>
      <c r="F190" s="167" t="s">
        <v>37</v>
      </c>
      <c r="G190" s="165">
        <v>52</v>
      </c>
      <c r="H190" s="178">
        <v>100173</v>
      </c>
      <c r="I190" s="170" t="str">
        <f t="shared" si="32"/>
        <v>Б-100173-13</v>
      </c>
      <c r="J190" s="185">
        <v>3</v>
      </c>
      <c r="K190" s="236">
        <v>111</v>
      </c>
      <c r="L190" s="165" t="s">
        <v>38</v>
      </c>
      <c r="M190" s="169">
        <v>1</v>
      </c>
      <c r="N190" s="165">
        <v>18</v>
      </c>
      <c r="O190" s="167" t="s">
        <v>299</v>
      </c>
      <c r="P190" s="167" t="s">
        <v>301</v>
      </c>
      <c r="Q190" s="167" t="s">
        <v>302</v>
      </c>
      <c r="R190" s="166" t="str">
        <f t="shared" si="45"/>
        <v>1001731</v>
      </c>
      <c r="S190" s="170">
        <v>1</v>
      </c>
      <c r="T190" s="191" t="s">
        <v>311</v>
      </c>
      <c r="U190" s="165">
        <v>800</v>
      </c>
      <c r="V190" s="165">
        <f t="shared" si="33"/>
        <v>144</v>
      </c>
      <c r="W190" s="165">
        <v>0</v>
      </c>
      <c r="X190" s="24">
        <v>257</v>
      </c>
      <c r="Y190" s="168" t="s">
        <v>42</v>
      </c>
      <c r="Z190" s="224" t="str">
        <f>"1: "&amp;(U190-V190)&amp;" / "&amp;(U190-V190)*0.08&amp;" / "&amp;(U190-V190)*0.02</f>
        <v>1: 656 / 52.48 / 13.12</v>
      </c>
      <c r="AA190" s="238" t="s">
        <v>219</v>
      </c>
      <c r="AB190" s="224" t="str">
        <f t="shared" si="51"/>
        <v>10: 1968 / 1667.8 / 133.42 / 33.36</v>
      </c>
      <c r="AC190" s="178">
        <f>(U190-V190)*3</f>
        <v>1968</v>
      </c>
      <c r="AD190" s="170"/>
      <c r="AE190" s="170"/>
      <c r="AF190" s="191" t="s">
        <v>150</v>
      </c>
      <c r="AG190" s="248" t="s">
        <v>190</v>
      </c>
      <c r="AH190" s="255">
        <v>2</v>
      </c>
      <c r="AI190" s="191" t="s">
        <v>320</v>
      </c>
      <c r="AJ190" s="167"/>
      <c r="AK190" s="167"/>
      <c r="AL190" s="166">
        <v>0</v>
      </c>
      <c r="AM190" s="170" t="s">
        <v>43</v>
      </c>
      <c r="AN190" s="165" t="s">
        <v>44</v>
      </c>
      <c r="AO190" s="165"/>
      <c r="AP190" s="166"/>
      <c r="AQ190" s="166"/>
      <c r="AR190" s="166"/>
      <c r="AS190" s="166">
        <f t="shared" si="34"/>
        <v>100173</v>
      </c>
      <c r="AT190" s="166">
        <f t="shared" si="35"/>
        <v>1173</v>
      </c>
      <c r="AU190" s="166">
        <f t="shared" si="36"/>
        <v>173</v>
      </c>
      <c r="AV190" s="220"/>
      <c r="AW190" s="163"/>
      <c r="AX190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100173, 'Б-100173-13',date'2014-02-05',3, 111, 111, 'RUR', 1, 18, date'2015-02-06', date'2015-02-07', 1001731, 1, to_date('2015-01-30 23:59:59','YYYY-MM-DD HH24:MI:SS'), 800, 144, 0, 257, 0, 'c1', 8,null,100173,1173,173);insert into xxxx_oebs_cash_payment_test (ID, INVOICE_ID, OEBS_PAYMENT, DOC_DATE, COMISS_DATE) values (s_xxxx_oebs_cash_payment_test.NEXTVAL, 100173, 1968, to_date('2015-01-30 23:59:59','YYYY-MM-DD HH24:MI:SS'), date'2015-01-30' );insert into xxxx_client_discount_m  (ID,CLIENT_ID,CLIENT_AVG_DISCOUNT,DT) values (s_xxxx_client_discount_m.NEXTVAL,257, 2, date'2015-01-01');</v>
      </c>
      <c r="AY190" s="163"/>
    </row>
    <row r="191" spans="1:51" x14ac:dyDescent="0.25">
      <c r="A191" s="263">
        <v>19</v>
      </c>
      <c r="B191" s="72">
        <v>0</v>
      </c>
      <c r="C191" s="165" t="str">
        <f t="shared" si="41"/>
        <v>100019</v>
      </c>
      <c r="D191" s="165" t="str">
        <f t="shared" si="42"/>
        <v>100019/13</v>
      </c>
      <c r="E191" s="167" t="s">
        <v>189</v>
      </c>
      <c r="F191" s="167" t="s">
        <v>37</v>
      </c>
      <c r="G191" s="165">
        <v>52</v>
      </c>
      <c r="H191" s="178">
        <v>100174</v>
      </c>
      <c r="I191" s="170" t="str">
        <f t="shared" si="32"/>
        <v>Б-100174-13</v>
      </c>
      <c r="J191" s="185">
        <v>3</v>
      </c>
      <c r="K191" s="165">
        <v>11</v>
      </c>
      <c r="L191" s="165" t="s">
        <v>38</v>
      </c>
      <c r="M191" s="169">
        <v>1</v>
      </c>
      <c r="N191" s="165">
        <v>18</v>
      </c>
      <c r="O191" s="167" t="s">
        <v>299</v>
      </c>
      <c r="P191" s="167" t="s">
        <v>301</v>
      </c>
      <c r="Q191" s="167" t="s">
        <v>302</v>
      </c>
      <c r="R191" s="166" t="str">
        <f t="shared" si="45"/>
        <v>1001741</v>
      </c>
      <c r="S191" s="170">
        <v>1</v>
      </c>
      <c r="T191" s="191" t="s">
        <v>311</v>
      </c>
      <c r="U191" s="165">
        <v>1200</v>
      </c>
      <c r="V191" s="165">
        <f t="shared" si="33"/>
        <v>216</v>
      </c>
      <c r="W191" s="165">
        <v>0</v>
      </c>
      <c r="X191" s="24">
        <v>258</v>
      </c>
      <c r="Y191" s="168" t="s">
        <v>42</v>
      </c>
      <c r="Z191" s="224" t="str">
        <f>"1: "&amp;(U191-V191)&amp;" / "&amp;(U191-V191)*0.08&amp;" / "&amp;(U191-V191)*0.02</f>
        <v>1: 984 / 78.72 / 19.68</v>
      </c>
      <c r="AA191" s="238" t="s">
        <v>236</v>
      </c>
      <c r="AB191" s="224" t="str">
        <f t="shared" si="51"/>
        <v>10: 20 / 16.95 / 1.36 / 0.34</v>
      </c>
      <c r="AC191" s="178">
        <v>20</v>
      </c>
      <c r="AD191" s="170"/>
      <c r="AE191" s="170"/>
      <c r="AF191" s="191" t="s">
        <v>150</v>
      </c>
      <c r="AG191" s="248" t="s">
        <v>190</v>
      </c>
      <c r="AH191" s="255">
        <v>2</v>
      </c>
      <c r="AI191" s="191" t="s">
        <v>320</v>
      </c>
      <c r="AJ191" s="167"/>
      <c r="AK191" s="167"/>
      <c r="AL191" s="166">
        <v>0</v>
      </c>
      <c r="AM191" s="170" t="s">
        <v>43</v>
      </c>
      <c r="AN191" s="165" t="s">
        <v>44</v>
      </c>
      <c r="AO191" s="165"/>
      <c r="AP191" s="166"/>
      <c r="AQ191" s="166"/>
      <c r="AR191" s="166"/>
      <c r="AS191" s="166">
        <f t="shared" si="34"/>
        <v>100174</v>
      </c>
      <c r="AT191" s="166">
        <f t="shared" si="35"/>
        <v>1174</v>
      </c>
      <c r="AU191" s="166">
        <f t="shared" si="36"/>
        <v>174</v>
      </c>
      <c r="AV191" s="220"/>
      <c r="AW191" s="163"/>
      <c r="AX191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100174, 'Б-100174-13',date'2014-02-05',3, 11, 11, 'RUR', 1, 18, date'2015-02-06', date'2015-02-07', 1001741, 1, to_date('2015-01-30 23:59:59','YYYY-MM-DD HH24:MI:SS'), 1200, 216, 0, 258, 0, 'c1', 8,null,100174,1174,174);insert into xxxx_oebs_cash_payment_test (ID, INVOICE_ID, OEBS_PAYMENT, DOC_DATE, COMISS_DATE) values (s_xxxx_oebs_cash_payment_test.NEXTVAL, 100174, 20, to_date('2015-01-30 23:59:59','YYYY-MM-DD HH24:MI:SS'), date'2015-01-30' );insert into xxxx_client_discount_m  (ID,CLIENT_ID,CLIENT_AVG_DISCOUNT,DT) values (s_xxxx_client_discount_m.NEXTVAL,258, 2, date'2015-01-01');</v>
      </c>
      <c r="AY191" s="163"/>
    </row>
    <row r="192" spans="1:51" x14ac:dyDescent="0.25">
      <c r="A192" s="263">
        <v>19</v>
      </c>
      <c r="B192" s="72">
        <v>0</v>
      </c>
      <c r="C192" s="165" t="str">
        <f t="shared" si="41"/>
        <v>100019</v>
      </c>
      <c r="D192" s="165" t="str">
        <f t="shared" si="42"/>
        <v>100019/13</v>
      </c>
      <c r="E192" s="167" t="s">
        <v>189</v>
      </c>
      <c r="F192" s="167" t="s">
        <v>37</v>
      </c>
      <c r="G192" s="165">
        <v>52</v>
      </c>
      <c r="H192" s="178">
        <v>100175</v>
      </c>
      <c r="I192" s="170" t="str">
        <f t="shared" si="32"/>
        <v>Б-100175-13</v>
      </c>
      <c r="J192" s="185">
        <v>3</v>
      </c>
      <c r="K192" s="165">
        <v>11</v>
      </c>
      <c r="L192" s="165" t="s">
        <v>38</v>
      </c>
      <c r="M192" s="169">
        <v>1</v>
      </c>
      <c r="N192" s="165">
        <v>18</v>
      </c>
      <c r="O192" s="167" t="s">
        <v>299</v>
      </c>
      <c r="P192" s="167" t="s">
        <v>301</v>
      </c>
      <c r="Q192" s="167" t="s">
        <v>302</v>
      </c>
      <c r="R192" s="166" t="str">
        <f t="shared" si="45"/>
        <v>1001751</v>
      </c>
      <c r="S192" s="170">
        <v>1</v>
      </c>
      <c r="T192" s="237" t="s">
        <v>307</v>
      </c>
      <c r="U192" s="165">
        <v>1000</v>
      </c>
      <c r="V192" s="165">
        <f t="shared" si="33"/>
        <v>180</v>
      </c>
      <c r="W192" s="165">
        <v>0</v>
      </c>
      <c r="X192" s="24">
        <v>259</v>
      </c>
      <c r="Y192" s="168" t="s">
        <v>42</v>
      </c>
      <c r="Z192" s="224" t="str">
        <f>"1: "&amp;(U192-V192)&amp;" / "&amp;(U192-V192)*0.08&amp;" / "&amp;(U192-V192)*0.02</f>
        <v>1: 820 / 65.6 / 16.4</v>
      </c>
      <c r="AA192" s="238" t="s">
        <v>225</v>
      </c>
      <c r="AB192" s="224" t="str">
        <f t="shared" si="51"/>
        <v>10: 2460 / 2084.75 / 166.78 / 41.69</v>
      </c>
      <c r="AC192" s="178">
        <f>(U192-V192)*3</f>
        <v>2460</v>
      </c>
      <c r="AD192" s="170"/>
      <c r="AE192" s="170"/>
      <c r="AF192" s="191" t="s">
        <v>150</v>
      </c>
      <c r="AG192" s="248" t="s">
        <v>190</v>
      </c>
      <c r="AH192" s="255">
        <v>2</v>
      </c>
      <c r="AI192" s="191" t="s">
        <v>319</v>
      </c>
      <c r="AJ192" s="167"/>
      <c r="AK192" s="167"/>
      <c r="AL192" s="166">
        <v>0</v>
      </c>
      <c r="AM192" s="170" t="s">
        <v>43</v>
      </c>
      <c r="AN192" s="165" t="s">
        <v>44</v>
      </c>
      <c r="AO192" s="165"/>
      <c r="AP192" s="166"/>
      <c r="AQ192" s="166"/>
      <c r="AR192" s="166"/>
      <c r="AS192" s="166">
        <f t="shared" si="34"/>
        <v>100175</v>
      </c>
      <c r="AT192" s="166">
        <f t="shared" si="35"/>
        <v>1175</v>
      </c>
      <c r="AU192" s="166">
        <f t="shared" si="36"/>
        <v>175</v>
      </c>
      <c r="AV192" s="220"/>
      <c r="AW192" s="163"/>
      <c r="AX192" s="163" t="str">
        <f t="shared" si="3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100175, 'Б-100175-13',date'2014-02-05',3, 11, 11, 'RUR', 1, 18, date'2015-02-06', date'2015-02-07', 1001751, 1, to_date('2015-02-02 00:00:00','YYYY-MM-DD HH24:MI:SS'), 1000, 180, 0, 259, 0, 'c1', 8,null,100175,1175,175);insert into xxxx_oebs_cash_payment_test (ID, INVOICE_ID, OEBS_PAYMENT, DOC_DATE, COMISS_DATE) values (s_xxxx_oebs_cash_payment_test.NEXTVAL, 100175, 2460, to_date('2015-02-02 00:00:00','YYYY-MM-DD HH24:MI:SS'), date'2015-01-30' );insert into xxxx_client_discount_m  (ID,CLIENT_ID,CLIENT_AVG_DISCOUNT,DT) values (s_xxxx_client_discount_m.NEXTVAL,259, 2, date'2015-02-01');</v>
      </c>
      <c r="AY192" s="163"/>
    </row>
    <row r="193" spans="1:51" x14ac:dyDescent="0.25">
      <c r="A193" s="263">
        <v>19</v>
      </c>
      <c r="B193" s="72">
        <v>0</v>
      </c>
      <c r="C193" s="171" t="str">
        <f t="shared" si="41"/>
        <v>100019</v>
      </c>
      <c r="D193" s="171" t="str">
        <f t="shared" si="42"/>
        <v>100019/13</v>
      </c>
      <c r="E193" s="172" t="s">
        <v>189</v>
      </c>
      <c r="F193" s="172" t="s">
        <v>37</v>
      </c>
      <c r="G193" s="165">
        <v>52</v>
      </c>
      <c r="H193" s="178">
        <v>100176</v>
      </c>
      <c r="I193" s="171" t="str">
        <f t="shared" si="32"/>
        <v>Б-100176-13</v>
      </c>
      <c r="J193" s="185">
        <v>3</v>
      </c>
      <c r="K193" s="165">
        <v>11</v>
      </c>
      <c r="L193" s="171" t="s">
        <v>38</v>
      </c>
      <c r="M193" s="175">
        <v>1</v>
      </c>
      <c r="N193" s="171">
        <v>18</v>
      </c>
      <c r="O193" s="172" t="s">
        <v>299</v>
      </c>
      <c r="P193" s="172" t="s">
        <v>301</v>
      </c>
      <c r="Q193" s="172" t="s">
        <v>302</v>
      </c>
      <c r="R193" s="173" t="str">
        <f t="shared" si="45"/>
        <v>1001761</v>
      </c>
      <c r="S193" s="171">
        <v>1</v>
      </c>
      <c r="T193" s="211" t="s">
        <v>311</v>
      </c>
      <c r="U193" s="171">
        <v>900</v>
      </c>
      <c r="V193" s="171">
        <f t="shared" si="33"/>
        <v>162</v>
      </c>
      <c r="W193" s="171">
        <v>0</v>
      </c>
      <c r="X193" s="24">
        <v>260</v>
      </c>
      <c r="Y193" s="174" t="s">
        <v>42</v>
      </c>
      <c r="Z193" s="232" t="str">
        <f>"1: "&amp;(U193-V193)&amp;" / "&amp;(U193-V193)*0.08&amp;" / "&amp;(U193-V193)*0.02</f>
        <v>1: 738 / 59.04 / 14.76</v>
      </c>
      <c r="AA193" s="240" t="s">
        <v>218</v>
      </c>
      <c r="AB193" s="232" t="str">
        <f t="shared" si="51"/>
        <v>10: 2214 / 1876.27 / 150.1 / 37.53</v>
      </c>
      <c r="AC193" s="178">
        <f>(U193-V193)*3</f>
        <v>2214</v>
      </c>
      <c r="AD193" s="171"/>
      <c r="AE193" s="171"/>
      <c r="AF193" s="211" t="s">
        <v>150</v>
      </c>
      <c r="AG193" s="251" t="s">
        <v>190</v>
      </c>
      <c r="AH193" s="257">
        <v>2</v>
      </c>
      <c r="AI193" s="211" t="s">
        <v>319</v>
      </c>
      <c r="AJ193" s="172"/>
      <c r="AK193" s="172"/>
      <c r="AL193" s="166">
        <v>0</v>
      </c>
      <c r="AM193" s="170" t="s">
        <v>43</v>
      </c>
      <c r="AN193" s="171" t="s">
        <v>44</v>
      </c>
      <c r="AO193" s="171"/>
      <c r="AP193" s="166"/>
      <c r="AQ193" s="166"/>
      <c r="AR193" s="166"/>
      <c r="AS193" s="166">
        <f t="shared" si="34"/>
        <v>100176</v>
      </c>
      <c r="AT193" s="166">
        <f t="shared" si="35"/>
        <v>1176</v>
      </c>
      <c r="AU193" s="166">
        <f t="shared" si="36"/>
        <v>176</v>
      </c>
      <c r="AV193" s="258"/>
      <c r="AW193" s="163"/>
      <c r="AX193" s="163" t="str">
        <f>IF(B193=0,"insert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"&amp;A193&amp;", "&amp;C193&amp;", '"&amp;D193&amp;"', date'"&amp;E193&amp;"', date'"&amp;F193&amp;"', "&amp;G193&amp;", "&amp;H193&amp;", '"&amp;I193&amp;"',date'"&amp;O193&amp;"',"&amp;J193&amp;", "&amp;K193&amp;", "&amp;K193&amp;", '"&amp;L193&amp;"', "&amp;M193&amp;", "&amp;N193&amp;", date'"&amp;P193&amp;"', date'"&amp;Q193&amp;"', "&amp;R193&amp;", "&amp;S193&amp;", to_date('"&amp;T193&amp;"','YYYY-MM-DD HH24:MI:SS'), "&amp;U193&amp;", "&amp;V193&amp;", "&amp;W193&amp;", "&amp;X193&amp;", "&amp;AL193&amp;", '"&amp;AN193&amp;"', "&amp;AG193&amp;","&amp;AM193&amp;","&amp;AS193&amp;","&amp;AT193&amp;","&amp;AU193&amp;");"&amp;
IF(LEN(AC193)&gt;0,"insert into xxxx_oebs_cash_payment_test (ID, INVOICE_ID, OEBS_PAYMENT, DOC_DATE, COMISS_DATE) values (s_xxxx_oebs_cash_payment_test.NEXTVAL, "&amp;H193&amp;", "&amp;AC193&amp;", to_date('"&amp;T193&amp;"','YYYY-MM-DD HH24:MI:SS'), "&amp;AF193&amp;" );","")&amp;
IF(LEN(AD193)&gt;0,"insert into xxxx_oebs_cash_payment_test (ID, INVOICE_ID, OEBS_PAYMENT, DOC_DATE, COMISS_DATE) values (s_xxxx_oebs_cash_payment_test.NEXTVAL, "&amp;H193&amp;", "&amp;AD193&amp;", to_date('"&amp;T193&amp;"','YYYY-MM-DD HH24:MI:SS'), "&amp;AF193&amp;" );","")&amp;
IF(LEN(AE193)&gt;0,"insert into xxxx_oebs_cash_payment_test (ID, INVOICE_ID, OEBS_PAYMENT, DOC_DATE, COMISS_DATE) values (s_xxxx_oebs_cash_payment_test.NEXTVAL, "&amp;H193&amp;", "&amp;AE193&amp;", to_date('"&amp;T193&amp;"','YYYY-MM-DD HH24:MI:SS'), "&amp;AF193&amp;" );","")&amp;
IF(LEN(AH193)&gt;0,"insert into xxxx_client_discount_m  (ID,CLIENT_ID,CLIENT_AVG_DISCOUNT,DT) values (s_xxxx_client_discount_m.NEXTVAL,"&amp;X193&amp;", "&amp;AH193&amp;", "&amp;AI193&amp;");","")&amp;
IF(LEN(AJ193)&gt;0,"insert into xxxx_client_discount_m  (ID,CLIENT_ID,CLIENT_AVG_DISCOUNT,DT) values (s_xxxx_client_discount_m.NEXTVAL,"&amp;X193&amp;", "&amp;AJ193&amp;", "&amp;AK193&amp;");","")&amp;
IF(LEN(AO193)&gt;0,"insert into xxxx_contract_signed_attr (ID, CONTRACT_ID, CODE, KEY_NUM) values (s_xxxx_contract_signed_attr.NEXTVAL, "&amp;C193&amp;", 'SUPERCOMMISSION_BONUS' , "&amp;AO193&amp;" );","")&amp;
IF(LEN(AP193)&gt;0,"insert into xxxx_loyal_clients_contr_attr (ID, CONTRACT_ID, CLIENT_ID, LC_TURNOVER, COLLATERAL_FIRST_DT, COLLATERAL_END_DT) values (s_xxxx_loyal_clients_contr_atr.NEXTVAL, "&amp;C193&amp;", "&amp;X193&amp;", "&amp;AP193&amp;", "&amp;AQ193&amp;", "&amp;AR193&amp;"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"&amp;C193&amp;", "&amp;E193&amp;" , "&amp;F193&amp;", "&amp;G193&amp;", '"&amp;H193&amp;"', "&amp;K193&amp;", "&amp;J193&amp;", "&amp;I193&amp;", "&amp;M193&amp;", "&amp;N193&amp;","&amp;O193&amp;","&amp;R193&amp;","&amp;S193&amp;","&amp;T193&amp;");")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date'2015-03-01', 52, 100176, 'Б-100176-13',date'2014-02-05',3, 11, 11, 'RUR', 1, 18, date'2015-02-06', date'2015-02-07', 1001761, 1, to_date('2015-01-30 23:59:59','YYYY-MM-DD HH24:MI:SS'), 900, 162, 0, 260, 0, 'c1', 8,null,100176,1176,176);insert into xxxx_oebs_cash_payment_test (ID, INVOICE_ID, OEBS_PAYMENT, DOC_DATE, COMISS_DATE) values (s_xxxx_oebs_cash_payment_test.NEXTVAL, 100176, 2214, to_date('2015-01-30 23:59:59','YYYY-MM-DD HH24:MI:SS'), date'2015-01-30' );insert into xxxx_client_discount_m  (ID,CLIENT_ID,CLIENT_AVG_DISCOUNT,DT) values (s_xxxx_client_discount_m.NEXTVAL,260, 2, date'2015-02-01');</v>
      </c>
      <c r="AY193" s="163"/>
    </row>
    <row r="194" spans="1:51" x14ac:dyDescent="0.25">
      <c r="AT194"/>
      <c r="AU194"/>
    </row>
    <row r="195" spans="1:51" s="93" customFormat="1" x14ac:dyDescent="0.25"/>
    <row r="196" spans="1:51" s="163" customFormat="1" x14ac:dyDescent="0.25">
      <c r="A196" s="144">
        <v>20</v>
      </c>
      <c r="B196" s="72">
        <v>0</v>
      </c>
      <c r="C196" s="165" t="str">
        <f>"1000"&amp;A196</f>
        <v>100020</v>
      </c>
      <c r="D196" s="165" t="str">
        <f>"1000"&amp;A196&amp;"/13"</f>
        <v>100020/13</v>
      </c>
      <c r="E196" s="167" t="s">
        <v>189</v>
      </c>
      <c r="F196" s="167" t="s">
        <v>37</v>
      </c>
      <c r="G196" s="165">
        <v>53</v>
      </c>
      <c r="H196" s="178">
        <v>100177</v>
      </c>
      <c r="I196" s="170" t="str">
        <f>"Б-"&amp;H196&amp;"-13"</f>
        <v>Б-100177-13</v>
      </c>
      <c r="J196" s="274">
        <v>3</v>
      </c>
      <c r="K196" s="165">
        <v>11</v>
      </c>
      <c r="L196" s="165" t="s">
        <v>38</v>
      </c>
      <c r="M196" s="169">
        <v>1</v>
      </c>
      <c r="N196" s="165">
        <v>18</v>
      </c>
      <c r="O196" s="167" t="s">
        <v>299</v>
      </c>
      <c r="P196" s="167" t="s">
        <v>395</v>
      </c>
      <c r="Q196" s="167" t="s">
        <v>396</v>
      </c>
      <c r="R196" s="166" t="str">
        <f t="shared" si="45"/>
        <v>1001771</v>
      </c>
      <c r="S196" s="170">
        <v>1</v>
      </c>
      <c r="T196" s="167" t="s">
        <v>315</v>
      </c>
      <c r="U196" s="165">
        <v>1000</v>
      </c>
      <c r="V196" s="165">
        <f>U196*0.18</f>
        <v>180</v>
      </c>
      <c r="W196" s="165">
        <v>0</v>
      </c>
      <c r="X196" s="24">
        <v>260</v>
      </c>
      <c r="Y196" s="168" t="s">
        <v>42</v>
      </c>
      <c r="Z196" s="223" t="str">
        <f>"CH: "&amp;(SUM(U196:U198)-SUM(V196:V198))&amp;" / "&amp;(SUM(U196:U198)-SUM(V196:V198))*0.08&amp;" / "&amp;(SUM(U196:U198)-SUM(V196:V198))*0.02</f>
        <v>CH: 2214 / 177.12 / 44.28</v>
      </c>
      <c r="AA196" s="224">
        <f>(SUM(U196:U198)-SUM(V196:V198))*((ROUND((SUM(U199)-SUM(V199))/(SUM(U196:U198)-SUM(V196:V198)),2)*10/100))</f>
        <v>48.708000000000006</v>
      </c>
      <c r="AB196" s="225"/>
      <c r="AC196" s="178">
        <f t="shared" ref="AC196:AC199" si="52">(U196-V196)*2.5</f>
        <v>2050</v>
      </c>
      <c r="AD196" s="165"/>
      <c r="AE196" s="165"/>
      <c r="AF196" s="167" t="s">
        <v>153</v>
      </c>
      <c r="AG196" s="226" t="s">
        <v>190</v>
      </c>
      <c r="AH196" s="227">
        <v>13</v>
      </c>
      <c r="AI196" s="167" t="s">
        <v>204</v>
      </c>
      <c r="AJ196" s="167"/>
      <c r="AK196" s="167"/>
      <c r="AL196" s="166">
        <v>0</v>
      </c>
      <c r="AM196" s="170" t="s">
        <v>43</v>
      </c>
      <c r="AN196" s="165" t="s">
        <v>44</v>
      </c>
      <c r="AO196" s="165"/>
      <c r="AP196" s="166"/>
      <c r="AQ196" s="166"/>
      <c r="AR196" s="166"/>
      <c r="AS196" s="166">
        <f>H196</f>
        <v>100177</v>
      </c>
      <c r="AT196" s="166">
        <f>AU196+1000</f>
        <v>1177</v>
      </c>
      <c r="AU196" s="166">
        <f>H196-100000</f>
        <v>177</v>
      </c>
      <c r="AV196" s="166" t="s">
        <v>397</v>
      </c>
      <c r="AX196" s="163" t="str">
        <f>IF(B196=0,"insert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"&amp;A196&amp;", "&amp;C196&amp;", '"&amp;D196&amp;"', date'"&amp;E196&amp;"', date'"&amp;F196&amp;"', "&amp;G196&amp;", "&amp;H196&amp;", '"&amp;I196&amp;"',date'"&amp;O196&amp;"',"&amp;J196&amp;", "&amp;K196&amp;", "&amp;K196&amp;", '"&amp;L196&amp;"', "&amp;M196&amp;", "&amp;N196&amp;", date'"&amp;P196&amp;"', date'"&amp;Q196&amp;"', "&amp;R196&amp;", "&amp;S196&amp;", to_date('"&amp;T196&amp;"','YYYY-MM-DD HH24:MI:SS'), "&amp;U196&amp;", "&amp;V196&amp;", "&amp;W196&amp;", "&amp;X196&amp;", "&amp;AL196&amp;", '"&amp;AN196&amp;"', "&amp;AG196&amp;","&amp;AM196&amp;","&amp;AS196&amp;","&amp;AT196&amp;","&amp;AU196&amp;");"&amp;
IF(LEN(AC196)&gt;0,"insert into xxxx_oebs_cash_payment_test (ID, INVOICE_ID, OEBS_PAYMENT, DOC_DATE, COMISS_DATE) values (s_xxxx_oebs_cash_payment_test.NEXTVAL, "&amp;H196&amp;", "&amp;AC196&amp;", to_date('"&amp;T196&amp;"','YYYY-MM-DD HH24:MI:SS'), "&amp;AF196&amp;" );","")&amp;
IF(LEN(AD196)&gt;0,"insert into xxxx_oebs_cash_payment_test (ID, INVOICE_ID, OEBS_PAYMENT, DOC_DATE, COMISS_DATE) values (s_xxxx_oebs_cash_payment_test.NEXTVAL, "&amp;H196&amp;", "&amp;AD196&amp;", to_date('"&amp;T196&amp;"','YYYY-MM-DD HH24:MI:SS'), "&amp;AF196&amp;" );","")&amp;
IF(LEN(AE196)&gt;0,"insert into xxxx_oebs_cash_payment_test (ID, INVOICE_ID, OEBS_PAYMENT, DOC_DATE, COMISS_DATE) values (s_xxxx_oebs_cash_payment_test.NEXTVAL, "&amp;H196&amp;", "&amp;AE196&amp;", to_date('"&amp;T196&amp;"','YYYY-MM-DD HH24:MI:SS'), "&amp;AF196&amp;" );","")&amp;
IF(LEN(AH196)&gt;0,"insert into xxxx_client_discount_m  (ID,CLIENT_ID,CLIENT_AVG_DISCOUNT,DT) values (s_xxxx_client_discount_m.NEXTVAL,"&amp;X196&amp;", "&amp;AH196&amp;", "&amp;AI196&amp;");","")&amp;
IF(LEN(AJ196)&gt;0,"insert into xxxx_client_discount_m  (ID,CLIENT_ID,CLIENT_AVG_DISCOUNT,DT) values (s_xxxx_client_discount_m.NEXTVAL,"&amp;X196&amp;", "&amp;AJ196&amp;", "&amp;AK196&amp;");","")&amp;
IF(LEN(AO196)&gt;0,"insert into xxxx_contract_signed_attr (ID, CONTRACT_ID, CODE, KEY_NUM) values (s_xxxx_contract_signed_attr.NEXTVAL, "&amp;C196&amp;", 'SUPERCOMMISSION_BONUS' , "&amp;AO196&amp;" );","")&amp;
IF(LEN(AP196)&gt;0,"insert into xxxx_loyal_clients_contr_attr (ID, CONTRACT_ID, CLIENT_ID, LC_TURNOVER, COLLATERAL_FIRST_DT, COLLATERAL_END_DT) values (s_xxxx_loyal_clients_contr_atr.NEXTVAL, "&amp;C196&amp;", "&amp;X196&amp;", "&amp;AP196&amp;", "&amp;AQ196&amp;", "&amp;AR196&amp;"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date'2015-03-01', 53, 100177, 'Б-100177-13',date'2014-02-05',3, 11, 11, 'RUR', 1, 18, date'2014-02-06', date'2014-02-07', 1001771, 1, to_date('2014-02-01 00:00:00','YYYY-MM-DD HH24:MI:SS'), 1000, 180, 0, 260, 0, 'c1', 8,null,100177,1177,177);insert into xxxx_oebs_cash_payment_test (ID, INVOICE_ID, OEBS_PAYMENT, DOC_DATE, COMISS_DATE) values (s_xxxx_oebs_cash_payment_test.NEXTVAL, 100177, 2050, to_date('2014-02-01 00:00:00','YYYY-MM-DD HH24:MI:SS'), date'2014-01-31' );insert into xxxx_client_discount_m  (ID,CLIENT_ID,CLIENT_AVG_DISCOUNT,DT) values (s_xxxx_client_discount_m.NEXTVAL,260, 13, date'2014-02-01');</v>
      </c>
    </row>
    <row r="197" spans="1:51" s="163" customFormat="1" x14ac:dyDescent="0.25">
      <c r="A197" s="144">
        <v>20</v>
      </c>
      <c r="B197" s="72">
        <v>0</v>
      </c>
      <c r="C197" s="165" t="str">
        <f t="shared" ref="C197:C199" si="53">"1000"&amp;A197</f>
        <v>100020</v>
      </c>
      <c r="D197" s="165" t="str">
        <f t="shared" ref="D197:D199" si="54">"1000"&amp;A197&amp;"/13"</f>
        <v>100020/13</v>
      </c>
      <c r="E197" s="167" t="s">
        <v>189</v>
      </c>
      <c r="F197" s="167" t="s">
        <v>37</v>
      </c>
      <c r="G197" s="165">
        <v>53</v>
      </c>
      <c r="H197" s="178">
        <v>100177</v>
      </c>
      <c r="I197" s="170" t="str">
        <f t="shared" ref="I197:I199" si="55">"Б-"&amp;H197&amp;"-13"</f>
        <v>Б-100177-13</v>
      </c>
      <c r="J197" s="274">
        <v>3</v>
      </c>
      <c r="K197" s="165">
        <v>11</v>
      </c>
      <c r="L197" s="165" t="s">
        <v>38</v>
      </c>
      <c r="M197" s="169">
        <v>1</v>
      </c>
      <c r="N197" s="165">
        <v>18</v>
      </c>
      <c r="O197" s="167" t="s">
        <v>299</v>
      </c>
      <c r="P197" s="167" t="s">
        <v>395</v>
      </c>
      <c r="Q197" s="167" t="s">
        <v>396</v>
      </c>
      <c r="R197" s="166" t="str">
        <f t="shared" si="45"/>
        <v>1001771</v>
      </c>
      <c r="S197" s="170">
        <v>1</v>
      </c>
      <c r="T197" s="167" t="s">
        <v>315</v>
      </c>
      <c r="U197" s="165">
        <v>900</v>
      </c>
      <c r="V197" s="165">
        <f t="shared" ref="V197:V199" si="56">U197*0.18</f>
        <v>162</v>
      </c>
      <c r="W197" s="165">
        <v>0</v>
      </c>
      <c r="X197" s="24">
        <v>260</v>
      </c>
      <c r="Y197" s="168" t="s">
        <v>42</v>
      </c>
      <c r="Z197" s="223"/>
      <c r="AA197" s="228"/>
      <c r="AB197" s="229"/>
      <c r="AC197" s="178">
        <f t="shared" si="52"/>
        <v>1845</v>
      </c>
      <c r="AD197" s="165"/>
      <c r="AE197" s="165"/>
      <c r="AF197" s="167" t="s">
        <v>153</v>
      </c>
      <c r="AG197" s="226" t="s">
        <v>190</v>
      </c>
      <c r="AH197" s="166">
        <v>7</v>
      </c>
      <c r="AI197" s="167" t="s">
        <v>204</v>
      </c>
      <c r="AJ197" s="167"/>
      <c r="AK197" s="167"/>
      <c r="AL197" s="166">
        <v>0</v>
      </c>
      <c r="AM197" s="170" t="s">
        <v>43</v>
      </c>
      <c r="AN197" s="165" t="s">
        <v>44</v>
      </c>
      <c r="AO197" s="165"/>
      <c r="AP197" s="166"/>
      <c r="AQ197" s="166"/>
      <c r="AR197" s="166"/>
      <c r="AS197" s="166">
        <f t="shared" ref="AS197:AS199" si="57">H197</f>
        <v>100177</v>
      </c>
      <c r="AT197" s="166">
        <f t="shared" ref="AT197:AT203" si="58">AU197+1000</f>
        <v>1177</v>
      </c>
      <c r="AU197" s="166">
        <f t="shared" ref="AU197:AU199" si="59">H197-100000</f>
        <v>177</v>
      </c>
      <c r="AV197" s="166" t="s">
        <v>398</v>
      </c>
      <c r="AX197" s="163" t="str">
        <f t="shared" ref="AX197:AX199" si="60">IF(B197=0,"insert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"&amp;A197&amp;", "&amp;C197&amp;", '"&amp;D197&amp;"', date'"&amp;E197&amp;"', date'"&amp;F197&amp;"', "&amp;G197&amp;", "&amp;H197&amp;", '"&amp;I197&amp;"',date'"&amp;O197&amp;"',"&amp;J197&amp;", "&amp;K197&amp;", "&amp;K197&amp;", '"&amp;L197&amp;"', "&amp;M197&amp;", "&amp;N197&amp;", date'"&amp;P197&amp;"', date'"&amp;Q197&amp;"', "&amp;R197&amp;", "&amp;S197&amp;", to_date('"&amp;T197&amp;"','YYYY-MM-DD HH24:MI:SS'), "&amp;U197&amp;", "&amp;V197&amp;", "&amp;W197&amp;", "&amp;X197&amp;", "&amp;AL197&amp;", '"&amp;AN197&amp;"', "&amp;AG197&amp;","&amp;AM197&amp;","&amp;AS197&amp;","&amp;AT197&amp;","&amp;AU197&amp;");"&amp;
IF(LEN(AC197)&gt;0,"insert into xxxx_oebs_cash_payment_test (ID, INVOICE_ID, OEBS_PAYMENT, DOC_DATE, COMISS_DATE) values (s_xxxx_oebs_cash_payment_test.NEXTVAL, "&amp;H197&amp;", "&amp;AC197&amp;", to_date('"&amp;T197&amp;"','YYYY-MM-DD HH24:MI:SS'), "&amp;AF197&amp;" );","")&amp;
IF(LEN(AD197)&gt;0,"insert into xxxx_oebs_cash_payment_test (ID, INVOICE_ID, OEBS_PAYMENT, DOC_DATE, COMISS_DATE) values (s_xxxx_oebs_cash_payment_test.NEXTVAL, "&amp;H197&amp;", "&amp;AD197&amp;", to_date('"&amp;T197&amp;"','YYYY-MM-DD HH24:MI:SS'), "&amp;AF197&amp;" );","")&amp;
IF(LEN(AE197)&gt;0,"insert into xxxx_oebs_cash_payment_test (ID, INVOICE_ID, OEBS_PAYMENT, DOC_DATE, COMISS_DATE) values (s_xxxx_oebs_cash_payment_test.NEXTVAL, "&amp;H197&amp;", "&amp;AE197&amp;", to_date('"&amp;T197&amp;"','YYYY-MM-DD HH24:MI:SS'), "&amp;AF197&amp;" );","")&amp;
IF(LEN(AH197)&gt;0,"insert into xxxx_client_discount_m  (ID,CLIENT_ID,CLIENT_AVG_DISCOUNT,DT) values (s_xxxx_client_discount_m.NEXTVAL,"&amp;X197&amp;", "&amp;AH197&amp;", "&amp;AI197&amp;");","")&amp;
IF(LEN(AJ197)&gt;0,"insert into xxxx_client_discount_m  (ID,CLIENT_ID,CLIENT_AVG_DISCOUNT,DT) values (s_xxxx_client_discount_m.NEXTVAL,"&amp;X197&amp;", "&amp;AJ197&amp;", "&amp;AK197&amp;");","")&amp;
IF(LEN(AO197)&gt;0,"insert into xxxx_contract_signed_attr (ID, CONTRACT_ID, CODE, KEY_NUM) values (s_xxxx_contract_signed_attr.NEXTVAL, "&amp;C197&amp;", 'SUPERCOMMISSION_BONUS' , "&amp;AO197&amp;" );","")&amp;
IF(LEN(AP197)&gt;0,"insert into xxxx_loyal_clients_contr_attr (ID, CONTRACT_ID, CLIENT_ID, LC_TURNOVER, COLLATERAL_FIRST_DT, COLLATERAL_END_DT) values (s_xxxx_loyal_clients_contr_atr.NEXTVAL, "&amp;C197&amp;", "&amp;X197&amp;", "&amp;AP197&amp;", "&amp;AQ197&amp;", "&amp;AR197&amp;"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date'2015-03-01', 53, 100177, 'Б-100177-13',date'2014-02-05',3, 11, 11, 'RUR', 1, 18, date'2014-02-06', date'2014-02-07', 1001771, 1, to_date('2014-02-01 00:00:00','YYYY-MM-DD HH24:MI:SS'), 900, 162, 0, 260, 0, 'c1', 8,null,100177,1177,177);insert into xxxx_oebs_cash_payment_test (ID, INVOICE_ID, OEBS_PAYMENT, DOC_DATE, COMISS_DATE) values (s_xxxx_oebs_cash_payment_test.NEXTVAL, 100177, 1845, to_date('2014-02-01 00:00:00','YYYY-MM-DD HH24:MI:SS'), date'2014-01-31' );insert into xxxx_client_discount_m  (ID,CLIENT_ID,CLIENT_AVG_DISCOUNT,DT) values (s_xxxx_client_discount_m.NEXTVAL,260, 7, date'2014-02-01');</v>
      </c>
    </row>
    <row r="198" spans="1:51" s="163" customFormat="1" x14ac:dyDescent="0.25">
      <c r="A198" s="144">
        <v>20</v>
      </c>
      <c r="B198" s="72">
        <v>0</v>
      </c>
      <c r="C198" s="165" t="str">
        <f t="shared" si="53"/>
        <v>100020</v>
      </c>
      <c r="D198" s="165" t="str">
        <f t="shared" si="54"/>
        <v>100020/13</v>
      </c>
      <c r="E198" s="167" t="s">
        <v>189</v>
      </c>
      <c r="F198" s="167" t="s">
        <v>37</v>
      </c>
      <c r="G198" s="165">
        <v>53</v>
      </c>
      <c r="H198" s="178">
        <v>100177</v>
      </c>
      <c r="I198" s="170" t="str">
        <f t="shared" si="55"/>
        <v>Б-100177-13</v>
      </c>
      <c r="J198" s="274">
        <v>3</v>
      </c>
      <c r="K198" s="165">
        <v>11</v>
      </c>
      <c r="L198" s="165" t="s">
        <v>38</v>
      </c>
      <c r="M198" s="169">
        <v>1</v>
      </c>
      <c r="N198" s="165">
        <v>18</v>
      </c>
      <c r="O198" s="167" t="s">
        <v>299</v>
      </c>
      <c r="P198" s="167" t="s">
        <v>395</v>
      </c>
      <c r="Q198" s="167" t="s">
        <v>396</v>
      </c>
      <c r="R198" s="166" t="str">
        <f t="shared" si="45"/>
        <v>1001771</v>
      </c>
      <c r="S198" s="170">
        <v>1</v>
      </c>
      <c r="T198" s="167" t="s">
        <v>315</v>
      </c>
      <c r="U198" s="165">
        <v>800</v>
      </c>
      <c r="V198" s="165">
        <f t="shared" si="56"/>
        <v>144</v>
      </c>
      <c r="W198" s="165">
        <v>0</v>
      </c>
      <c r="X198" s="24">
        <v>260</v>
      </c>
      <c r="Y198" s="168" t="s">
        <v>42</v>
      </c>
      <c r="Z198" s="223"/>
      <c r="AA198" s="228"/>
      <c r="AB198" s="224"/>
      <c r="AC198" s="178">
        <f t="shared" si="52"/>
        <v>1640</v>
      </c>
      <c r="AD198" s="165"/>
      <c r="AE198" s="165"/>
      <c r="AF198" s="167" t="s">
        <v>153</v>
      </c>
      <c r="AG198" s="226" t="s">
        <v>190</v>
      </c>
      <c r="AH198" s="230">
        <v>20</v>
      </c>
      <c r="AI198" s="167" t="s">
        <v>204</v>
      </c>
      <c r="AJ198" s="167"/>
      <c r="AK198" s="167"/>
      <c r="AL198" s="166">
        <v>0</v>
      </c>
      <c r="AM198" s="170" t="s">
        <v>43</v>
      </c>
      <c r="AN198" s="165" t="s">
        <v>44</v>
      </c>
      <c r="AO198" s="165"/>
      <c r="AP198" s="166"/>
      <c r="AQ198" s="166"/>
      <c r="AR198" s="166"/>
      <c r="AS198" s="166">
        <f t="shared" si="57"/>
        <v>100177</v>
      </c>
      <c r="AT198" s="166">
        <f t="shared" si="58"/>
        <v>1177</v>
      </c>
      <c r="AU198" s="166">
        <f t="shared" si="59"/>
        <v>177</v>
      </c>
      <c r="AV198" s="166" t="s">
        <v>399</v>
      </c>
      <c r="AX198" s="163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date'2015-03-01', 53, 100177, 'Б-100177-13',date'2014-02-05',3, 11, 11, 'RUR', 1, 18, date'2014-02-06', date'2014-02-07', 1001771, 1, to_date('2014-02-01 00:00:00','YYYY-MM-DD HH24:MI:SS'), 800, 144, 0, 260, 0, 'c1', 8,null,100177,1177,177);insert into xxxx_oebs_cash_payment_test (ID, INVOICE_ID, OEBS_PAYMENT, DOC_DATE, COMISS_DATE) values (s_xxxx_oebs_cash_payment_test.NEXTVAL, 100177, 1640, to_date('2014-02-01 00:00:00','YYYY-MM-DD HH24:MI:SS'), date'2014-01-31' );insert into xxxx_client_discount_m  (ID,CLIENT_ID,CLIENT_AVG_DISCOUNT,DT) values (s_xxxx_client_discount_m.NEXTVAL,260, 20, date'2014-02-01');</v>
      </c>
    </row>
    <row r="199" spans="1:51" s="163" customFormat="1" x14ac:dyDescent="0.25">
      <c r="A199" s="144">
        <v>20</v>
      </c>
      <c r="B199" s="72">
        <v>0</v>
      </c>
      <c r="C199" s="171" t="str">
        <f t="shared" si="53"/>
        <v>100020</v>
      </c>
      <c r="D199" s="171" t="str">
        <f t="shared" si="54"/>
        <v>100020/13</v>
      </c>
      <c r="E199" s="172" t="s">
        <v>189</v>
      </c>
      <c r="F199" s="172" t="s">
        <v>37</v>
      </c>
      <c r="G199" s="165">
        <v>53</v>
      </c>
      <c r="H199" s="178">
        <v>100177</v>
      </c>
      <c r="I199" s="171" t="str">
        <f t="shared" si="55"/>
        <v>Б-100177-13</v>
      </c>
      <c r="J199" s="274">
        <v>3</v>
      </c>
      <c r="K199" s="231">
        <v>111</v>
      </c>
      <c r="L199" s="171" t="s">
        <v>38</v>
      </c>
      <c r="M199" s="175">
        <v>1</v>
      </c>
      <c r="N199" s="171">
        <v>18</v>
      </c>
      <c r="O199" s="172" t="s">
        <v>299</v>
      </c>
      <c r="P199" s="167" t="s">
        <v>395</v>
      </c>
      <c r="Q199" s="167" t="s">
        <v>396</v>
      </c>
      <c r="R199" s="173" t="str">
        <f t="shared" si="45"/>
        <v>1001771</v>
      </c>
      <c r="S199" s="171">
        <v>1</v>
      </c>
      <c r="T199" s="167" t="s">
        <v>315</v>
      </c>
      <c r="U199" s="171">
        <v>600</v>
      </c>
      <c r="V199" s="171">
        <f t="shared" si="56"/>
        <v>108</v>
      </c>
      <c r="W199" s="171">
        <v>0</v>
      </c>
      <c r="X199" s="24">
        <v>260</v>
      </c>
      <c r="Y199" s="174" t="s">
        <v>42</v>
      </c>
      <c r="Z199" s="232"/>
      <c r="AA199" s="232"/>
      <c r="AB199" s="232"/>
      <c r="AC199" s="180">
        <f t="shared" si="52"/>
        <v>1230</v>
      </c>
      <c r="AD199" s="171"/>
      <c r="AE199" s="171"/>
      <c r="AF199" s="172" t="s">
        <v>153</v>
      </c>
      <c r="AG199" s="233" t="s">
        <v>190</v>
      </c>
      <c r="AH199" s="205">
        <v>13</v>
      </c>
      <c r="AI199" s="172" t="s">
        <v>204</v>
      </c>
      <c r="AJ199" s="172"/>
      <c r="AK199" s="172"/>
      <c r="AL199" s="173">
        <v>0</v>
      </c>
      <c r="AM199" s="170" t="s">
        <v>43</v>
      </c>
      <c r="AN199" s="171" t="s">
        <v>44</v>
      </c>
      <c r="AO199" s="171"/>
      <c r="AP199" s="173"/>
      <c r="AQ199" s="173"/>
      <c r="AR199" s="173"/>
      <c r="AS199" s="166">
        <f t="shared" si="57"/>
        <v>100177</v>
      </c>
      <c r="AT199" s="166">
        <f t="shared" si="58"/>
        <v>1177</v>
      </c>
      <c r="AU199" s="166">
        <f t="shared" si="59"/>
        <v>177</v>
      </c>
      <c r="AV199" s="173"/>
      <c r="AW199" s="179"/>
      <c r="AX199" s="163" t="str">
        <f t="shared" si="6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date'2015-03-01', 53, 100177, 'Б-100177-13',date'2014-02-05',3, 111, 111, 'RUR', 1, 18, date'2014-02-06', date'2014-02-07', 1001771, 1, to_date('2014-02-01 00:00:00','YYYY-MM-DD HH24:MI:SS'), 600, 108, 0, 260, 0, 'c1', 8,null,100177,1177,177);insert into xxxx_oebs_cash_payment_test (ID, INVOICE_ID, OEBS_PAYMENT, DOC_DATE, COMISS_DATE) values (s_xxxx_oebs_cash_payment_test.NEXTVAL, 100177, 1230, to_date('2014-02-01 00:00:00','YYYY-MM-DD HH24:MI:SS'), date'2014-01-31' );insert into xxxx_client_discount_m  (ID,CLIENT_ID,CLIENT_AVG_DISCOUNT,DT) values (s_xxxx_client_discount_m.NEXTVAL,260, 13, date'2014-02-01');</v>
      </c>
      <c r="AY199" s="179"/>
    </row>
    <row r="200" spans="1:51" s="163" customFormat="1" x14ac:dyDescent="0.25">
      <c r="A200" s="144">
        <v>21</v>
      </c>
      <c r="B200" s="72">
        <v>0</v>
      </c>
      <c r="C200" s="165" t="str">
        <f>"1000"&amp;A200</f>
        <v>100021</v>
      </c>
      <c r="D200" s="165" t="str">
        <f>"1000"&amp;A200&amp;"/13"</f>
        <v>100021/13</v>
      </c>
      <c r="E200" s="167" t="s">
        <v>189</v>
      </c>
      <c r="F200" s="167" t="s">
        <v>37</v>
      </c>
      <c r="G200" s="165">
        <v>53</v>
      </c>
      <c r="H200" s="178">
        <v>100178</v>
      </c>
      <c r="I200" s="170" t="str">
        <f>"Б-"&amp;H200&amp;"-13"</f>
        <v>Б-100178-13</v>
      </c>
      <c r="J200" s="274">
        <v>2</v>
      </c>
      <c r="K200" s="165">
        <v>11</v>
      </c>
      <c r="L200" s="165" t="s">
        <v>38</v>
      </c>
      <c r="M200" s="169">
        <v>1</v>
      </c>
      <c r="N200" s="165">
        <v>18</v>
      </c>
      <c r="O200" s="167" t="s">
        <v>299</v>
      </c>
      <c r="P200" s="167" t="s">
        <v>395</v>
      </c>
      <c r="Q200" s="167" t="s">
        <v>396</v>
      </c>
      <c r="R200" s="166" t="str">
        <f t="shared" ref="R200:R203" si="61">H200&amp;"1"</f>
        <v>1001781</v>
      </c>
      <c r="S200" s="170">
        <v>1</v>
      </c>
      <c r="T200" s="167" t="s">
        <v>315</v>
      </c>
      <c r="U200" s="165">
        <v>1000</v>
      </c>
      <c r="V200" s="165">
        <f>U200*0.18</f>
        <v>180</v>
      </c>
      <c r="W200" s="165">
        <v>0</v>
      </c>
      <c r="X200" s="24">
        <v>261</v>
      </c>
      <c r="Y200" s="168" t="s">
        <v>42</v>
      </c>
      <c r="Z200" s="223" t="str">
        <f>"CH: "&amp;(SUM(U200:U202)-SUM(V200:V202))&amp;" / "&amp;(SUM(U200:U202)-SUM(V200:V202))*0.08&amp;" / "&amp;(SUM(U200:U202)-SUM(V200:V202))*0.02</f>
        <v>CH: 2214 / 177.12 / 44.28</v>
      </c>
      <c r="AA200" s="224">
        <f>(SUM(U200:U202)-SUM(V200:V202))*((ROUND((SUM(U203)-SUM(V203))/(SUM(U200:U202)-SUM(V200:V202)),2)*10/100))</f>
        <v>48.708000000000006</v>
      </c>
      <c r="AB200" s="225"/>
      <c r="AC200" s="178">
        <f t="shared" ref="AC200:AC203" si="62">(U200-V200)*2.5</f>
        <v>2050</v>
      </c>
      <c r="AD200" s="165"/>
      <c r="AE200" s="165"/>
      <c r="AF200" s="167" t="s">
        <v>153</v>
      </c>
      <c r="AG200" s="226" t="s">
        <v>190</v>
      </c>
      <c r="AH200" s="227">
        <v>13</v>
      </c>
      <c r="AI200" s="167" t="s">
        <v>204</v>
      </c>
      <c r="AJ200" s="167"/>
      <c r="AK200" s="167"/>
      <c r="AL200" s="166">
        <v>0</v>
      </c>
      <c r="AM200" s="170" t="s">
        <v>43</v>
      </c>
      <c r="AN200" s="165" t="s">
        <v>44</v>
      </c>
      <c r="AO200" s="165"/>
      <c r="AP200" s="166"/>
      <c r="AQ200" s="166"/>
      <c r="AR200" s="166"/>
      <c r="AS200" s="166">
        <f>H200</f>
        <v>100178</v>
      </c>
      <c r="AT200" s="166">
        <f>AU200+1000</f>
        <v>1178</v>
      </c>
      <c r="AU200" s="166">
        <f>H200-100000</f>
        <v>178</v>
      </c>
      <c r="AV200" s="166" t="s">
        <v>397</v>
      </c>
      <c r="AX200" s="163" t="str">
        <f>IF(B200=0,"insert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"&amp;A200&amp;", "&amp;C200&amp;", '"&amp;D200&amp;"', date'"&amp;E200&amp;"', date'"&amp;F200&amp;"', "&amp;G200&amp;", "&amp;H200&amp;", '"&amp;I200&amp;"',date'"&amp;O200&amp;"',"&amp;J200&amp;", "&amp;K200&amp;", "&amp;K200&amp;", '"&amp;L200&amp;"', "&amp;M200&amp;", "&amp;N200&amp;", date'"&amp;P200&amp;"', date'"&amp;Q200&amp;"', "&amp;R200&amp;", "&amp;S200&amp;", to_date('"&amp;T200&amp;"','YYYY-MM-DD HH24:MI:SS'), "&amp;U200&amp;", "&amp;V200&amp;", "&amp;W200&amp;", "&amp;X200&amp;", "&amp;AL200&amp;", '"&amp;AN200&amp;"', "&amp;AG200&amp;","&amp;AM200&amp;","&amp;AS200&amp;","&amp;AT200&amp;","&amp;AU200&amp;");"&amp;
IF(LEN(AC200)&gt;0,"insert into xxxx_oebs_cash_payment_test (ID, INVOICE_ID, OEBS_PAYMENT, DOC_DATE, COMISS_DATE) values (s_xxxx_oebs_cash_payment_test.NEXTVAL, "&amp;H200&amp;", "&amp;AC200&amp;", to_date('"&amp;T200&amp;"','YYYY-MM-DD HH24:MI:SS'), "&amp;AF200&amp;" );","")&amp;
IF(LEN(AD200)&gt;0,"insert into xxxx_oebs_cash_payment_test (ID, INVOICE_ID, OEBS_PAYMENT, DOC_DATE, COMISS_DATE) values (s_xxxx_oebs_cash_payment_test.NEXTVAL, "&amp;H200&amp;", "&amp;AD200&amp;", to_date('"&amp;T200&amp;"','YYYY-MM-DD HH24:MI:SS'), "&amp;AF200&amp;" );","")&amp;
IF(LEN(AE200)&gt;0,"insert into xxxx_oebs_cash_payment_test (ID, INVOICE_ID, OEBS_PAYMENT, DOC_DATE, COMISS_DATE) values (s_xxxx_oebs_cash_payment_test.NEXTVAL, "&amp;H200&amp;", "&amp;AE200&amp;", to_date('"&amp;T200&amp;"','YYYY-MM-DD HH24:MI:SS'), "&amp;AF200&amp;" );","")&amp;
IF(LEN(AH200)&gt;0,"insert into xxxx_client_discount_m  (ID,CLIENT_ID,CLIENT_AVG_DISCOUNT,DT) values (s_xxxx_client_discount_m.NEXTVAL,"&amp;X200&amp;", "&amp;AH200&amp;", "&amp;AI200&amp;");","")&amp;
IF(LEN(AJ200)&gt;0,"insert into xxxx_client_discount_m  (ID,CLIENT_ID,CLIENT_AVG_DISCOUNT,DT) values (s_xxxx_client_discount_m.NEXTVAL,"&amp;X200&amp;", "&amp;AJ200&amp;", "&amp;AK200&amp;");","")&amp;
IF(LEN(AO200)&gt;0,"insert into xxxx_contract_signed_attr (ID, CONTRACT_ID, CODE, KEY_NUM) values (s_xxxx_contract_signed_attr.NEXTVAL, "&amp;C200&amp;", 'SUPERCOMMISSION_BONUS' , "&amp;AO200&amp;" );","")&amp;
IF(LEN(AP200)&gt;0,"insert into xxxx_loyal_clients_contr_attr (ID, CONTRACT_ID, CLIENT_ID, LC_TURNOVER, COLLATERAL_FIRST_DT, COLLATERAL_END_DT) values (s_xxxx_loyal_clients_contr_atr.NEXTVAL, "&amp;C200&amp;", "&amp;X200&amp;", "&amp;AP200&amp;", "&amp;AQ200&amp;", "&amp;AR200&amp;"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21, 100021, '100021/13', date'2013-03-01', date'2015-03-01', 53, 100178, 'Б-100178-13',date'2014-02-05',2, 11, 11, 'RUR', 1, 18, date'2014-02-06', date'2014-02-07', 1001781, 1, to_date('2014-02-01 00:00:00','YYYY-MM-DD HH24:MI:SS'), 1000, 180, 0, 261, 0, 'c1', 8,null,100178,1178,178);insert into xxxx_oebs_cash_payment_test (ID, INVOICE_ID, OEBS_PAYMENT, DOC_DATE, COMISS_DATE) values (s_xxxx_oebs_cash_payment_test.NEXTVAL, 100178, 2050, to_date('2014-02-01 00:00:00','YYYY-MM-DD HH24:MI:SS'), date'2014-01-31' );insert into xxxx_client_discount_m  (ID,CLIENT_ID,CLIENT_AVG_DISCOUNT,DT) values (s_xxxx_client_discount_m.NEXTVAL,261, 13, date'2014-02-01');</v>
      </c>
    </row>
    <row r="201" spans="1:51" s="163" customFormat="1" x14ac:dyDescent="0.25">
      <c r="A201" s="144">
        <v>21</v>
      </c>
      <c r="B201" s="72">
        <v>0</v>
      </c>
      <c r="C201" s="165" t="str">
        <f t="shared" ref="C201:C203" si="63">"1000"&amp;A201</f>
        <v>100021</v>
      </c>
      <c r="D201" s="165" t="str">
        <f t="shared" ref="D201:D203" si="64">"1000"&amp;A201&amp;"/13"</f>
        <v>100021/13</v>
      </c>
      <c r="E201" s="167" t="s">
        <v>189</v>
      </c>
      <c r="F201" s="167" t="s">
        <v>37</v>
      </c>
      <c r="G201" s="165">
        <v>53</v>
      </c>
      <c r="H201" s="178">
        <v>100178</v>
      </c>
      <c r="I201" s="170" t="str">
        <f t="shared" ref="I201:I203" si="65">"Б-"&amp;H201&amp;"-13"</f>
        <v>Б-100178-13</v>
      </c>
      <c r="J201" s="274">
        <v>2</v>
      </c>
      <c r="K201" s="165">
        <v>11</v>
      </c>
      <c r="L201" s="165" t="s">
        <v>38</v>
      </c>
      <c r="M201" s="169">
        <v>1</v>
      </c>
      <c r="N201" s="165">
        <v>18</v>
      </c>
      <c r="O201" s="167" t="s">
        <v>299</v>
      </c>
      <c r="P201" s="167" t="s">
        <v>395</v>
      </c>
      <c r="Q201" s="167" t="s">
        <v>396</v>
      </c>
      <c r="R201" s="166" t="str">
        <f t="shared" si="61"/>
        <v>1001781</v>
      </c>
      <c r="S201" s="170">
        <v>1</v>
      </c>
      <c r="T201" s="167" t="s">
        <v>315</v>
      </c>
      <c r="U201" s="165">
        <v>900</v>
      </c>
      <c r="V201" s="165">
        <f t="shared" ref="V201:V203" si="66">U201*0.18</f>
        <v>162</v>
      </c>
      <c r="W201" s="165">
        <v>0</v>
      </c>
      <c r="X201" s="24">
        <v>261</v>
      </c>
      <c r="Y201" s="168" t="s">
        <v>42</v>
      </c>
      <c r="Z201" s="223"/>
      <c r="AA201" s="228"/>
      <c r="AB201" s="229"/>
      <c r="AC201" s="178">
        <f t="shared" si="62"/>
        <v>1845</v>
      </c>
      <c r="AD201" s="165"/>
      <c r="AE201" s="165"/>
      <c r="AF201" s="167" t="s">
        <v>153</v>
      </c>
      <c r="AG201" s="226" t="s">
        <v>190</v>
      </c>
      <c r="AH201" s="166">
        <v>7</v>
      </c>
      <c r="AI201" s="167" t="s">
        <v>204</v>
      </c>
      <c r="AJ201" s="167"/>
      <c r="AK201" s="167"/>
      <c r="AL201" s="166">
        <v>0</v>
      </c>
      <c r="AM201" s="170" t="s">
        <v>43</v>
      </c>
      <c r="AN201" s="165" t="s">
        <v>44</v>
      </c>
      <c r="AO201" s="165"/>
      <c r="AP201" s="166"/>
      <c r="AQ201" s="166"/>
      <c r="AR201" s="166"/>
      <c r="AS201" s="166">
        <f t="shared" ref="AS201:AS203" si="67">H201</f>
        <v>100178</v>
      </c>
      <c r="AT201" s="166">
        <f t="shared" si="58"/>
        <v>1178</v>
      </c>
      <c r="AU201" s="166">
        <f t="shared" ref="AU201:AU203" si="68">H201-100000</f>
        <v>178</v>
      </c>
      <c r="AV201" s="166" t="s">
        <v>398</v>
      </c>
      <c r="AX201" s="163" t="str">
        <f t="shared" ref="AX201:AX203" si="69">IF(B201=0,"insert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"&amp;A201&amp;", "&amp;C201&amp;", '"&amp;D201&amp;"', date'"&amp;E201&amp;"', date'"&amp;F201&amp;"', "&amp;G201&amp;", "&amp;H201&amp;", '"&amp;I201&amp;"',date'"&amp;O201&amp;"',"&amp;J201&amp;", "&amp;K201&amp;", "&amp;K201&amp;", '"&amp;L201&amp;"', "&amp;M201&amp;", "&amp;N201&amp;", date'"&amp;P201&amp;"', date'"&amp;Q201&amp;"', "&amp;R201&amp;", "&amp;S201&amp;", to_date('"&amp;T201&amp;"','YYYY-MM-DD HH24:MI:SS'), "&amp;U201&amp;", "&amp;V201&amp;", "&amp;W201&amp;", "&amp;X201&amp;", "&amp;AL201&amp;", '"&amp;AN201&amp;"', "&amp;AG201&amp;","&amp;AM201&amp;","&amp;AS201&amp;","&amp;AT201&amp;","&amp;AU201&amp;");"&amp;
IF(LEN(AC201)&gt;0,"insert into xxxx_oebs_cash_payment_test (ID, INVOICE_ID, OEBS_PAYMENT, DOC_DATE, COMISS_DATE) values (s_xxxx_oebs_cash_payment_test.NEXTVAL, "&amp;H201&amp;", "&amp;AC201&amp;", to_date('"&amp;T201&amp;"','YYYY-MM-DD HH24:MI:SS'), "&amp;AF201&amp;" );","")&amp;
IF(LEN(AD201)&gt;0,"insert into xxxx_oebs_cash_payment_test (ID, INVOICE_ID, OEBS_PAYMENT, DOC_DATE, COMISS_DATE) values (s_xxxx_oebs_cash_payment_test.NEXTVAL, "&amp;H201&amp;", "&amp;AD201&amp;", to_date('"&amp;T201&amp;"','YYYY-MM-DD HH24:MI:SS'), "&amp;AF201&amp;" );","")&amp;
IF(LEN(AE201)&gt;0,"insert into xxxx_oebs_cash_payment_test (ID, INVOICE_ID, OEBS_PAYMENT, DOC_DATE, COMISS_DATE) values (s_xxxx_oebs_cash_payment_test.NEXTVAL, "&amp;H201&amp;", "&amp;AE201&amp;", to_date('"&amp;T201&amp;"','YYYY-MM-DD HH24:MI:SS'), "&amp;AF201&amp;" );","")&amp;
IF(LEN(AH201)&gt;0,"insert into xxxx_client_discount_m  (ID,CLIENT_ID,CLIENT_AVG_DISCOUNT,DT) values (s_xxxx_client_discount_m.NEXTVAL,"&amp;X201&amp;", "&amp;AH201&amp;", "&amp;AI201&amp;");","")&amp;
IF(LEN(AJ201)&gt;0,"insert into xxxx_client_discount_m  (ID,CLIENT_ID,CLIENT_AVG_DISCOUNT,DT) values (s_xxxx_client_discount_m.NEXTVAL,"&amp;X201&amp;", "&amp;AJ201&amp;", "&amp;AK201&amp;");","")&amp;
IF(LEN(AO201)&gt;0,"insert into xxxx_contract_signed_attr (ID, CONTRACT_ID, CODE, KEY_NUM) values (s_xxxx_contract_signed_attr.NEXTVAL, "&amp;C201&amp;", 'SUPERCOMMISSION_BONUS' , "&amp;AO201&amp;" );","")&amp;
IF(LEN(AP201)&gt;0,"insert into xxxx_loyal_clients_contr_attr (ID, CONTRACT_ID, CLIENT_ID, LC_TURNOVER, COLLATERAL_FIRST_DT, COLLATERAL_END_DT) values (s_xxxx_loyal_clients_contr_atr.NEXTVAL, "&amp;C201&amp;", "&amp;X201&amp;", "&amp;AP201&amp;", "&amp;AQ201&amp;", "&amp;AR201&amp;"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21, 100021, '100021/13', date'2013-03-01', date'2015-03-01', 53, 100178, 'Б-100178-13',date'2014-02-05',2, 11, 11, 'RUR', 1, 18, date'2014-02-06', date'2014-02-07', 1001781, 1, to_date('2014-02-01 00:00:00','YYYY-MM-DD HH24:MI:SS'), 900, 162, 0, 261, 0, 'c1', 8,null,100178,1178,178);insert into xxxx_oebs_cash_payment_test (ID, INVOICE_ID, OEBS_PAYMENT, DOC_DATE, COMISS_DATE) values (s_xxxx_oebs_cash_payment_test.NEXTVAL, 100178, 1845, to_date('2014-02-01 00:00:00','YYYY-MM-DD HH24:MI:SS'), date'2014-01-31' );insert into xxxx_client_discount_m  (ID,CLIENT_ID,CLIENT_AVG_DISCOUNT,DT) values (s_xxxx_client_discount_m.NEXTVAL,261, 7, date'2014-02-01');</v>
      </c>
    </row>
    <row r="202" spans="1:51" s="163" customFormat="1" x14ac:dyDescent="0.25">
      <c r="A202" s="144">
        <v>21</v>
      </c>
      <c r="B202" s="72">
        <v>0</v>
      </c>
      <c r="C202" s="165" t="str">
        <f t="shared" si="63"/>
        <v>100021</v>
      </c>
      <c r="D202" s="165" t="str">
        <f t="shared" si="64"/>
        <v>100021/13</v>
      </c>
      <c r="E202" s="167" t="s">
        <v>189</v>
      </c>
      <c r="F202" s="167" t="s">
        <v>37</v>
      </c>
      <c r="G202" s="165">
        <v>53</v>
      </c>
      <c r="H202" s="178">
        <v>100178</v>
      </c>
      <c r="I202" s="170" t="str">
        <f t="shared" si="65"/>
        <v>Б-100178-13</v>
      </c>
      <c r="J202" s="274">
        <v>2</v>
      </c>
      <c r="K202" s="165">
        <v>11</v>
      </c>
      <c r="L202" s="165" t="s">
        <v>38</v>
      </c>
      <c r="M202" s="169">
        <v>1</v>
      </c>
      <c r="N202" s="165">
        <v>18</v>
      </c>
      <c r="O202" s="167" t="s">
        <v>299</v>
      </c>
      <c r="P202" s="167" t="s">
        <v>395</v>
      </c>
      <c r="Q202" s="167" t="s">
        <v>396</v>
      </c>
      <c r="R202" s="166" t="str">
        <f t="shared" si="61"/>
        <v>1001781</v>
      </c>
      <c r="S202" s="170">
        <v>1</v>
      </c>
      <c r="T202" s="167" t="s">
        <v>315</v>
      </c>
      <c r="U202" s="165">
        <v>800</v>
      </c>
      <c r="V202" s="165">
        <f t="shared" si="66"/>
        <v>144</v>
      </c>
      <c r="W202" s="165">
        <v>0</v>
      </c>
      <c r="X202" s="24">
        <v>261</v>
      </c>
      <c r="Y202" s="168" t="s">
        <v>42</v>
      </c>
      <c r="Z202" s="223"/>
      <c r="AA202" s="228"/>
      <c r="AB202" s="224"/>
      <c r="AC202" s="178">
        <f t="shared" si="62"/>
        <v>1640</v>
      </c>
      <c r="AD202" s="165"/>
      <c r="AE202" s="165"/>
      <c r="AF202" s="167" t="s">
        <v>153</v>
      </c>
      <c r="AG202" s="226" t="s">
        <v>190</v>
      </c>
      <c r="AH202" s="230">
        <v>20</v>
      </c>
      <c r="AI202" s="167" t="s">
        <v>204</v>
      </c>
      <c r="AJ202" s="167"/>
      <c r="AK202" s="167"/>
      <c r="AL202" s="166">
        <v>0</v>
      </c>
      <c r="AM202" s="170" t="s">
        <v>43</v>
      </c>
      <c r="AN202" s="165" t="s">
        <v>44</v>
      </c>
      <c r="AO202" s="165"/>
      <c r="AP202" s="166"/>
      <c r="AQ202" s="166"/>
      <c r="AR202" s="166"/>
      <c r="AS202" s="166">
        <f t="shared" si="67"/>
        <v>100178</v>
      </c>
      <c r="AT202" s="166">
        <f t="shared" si="58"/>
        <v>1178</v>
      </c>
      <c r="AU202" s="166">
        <f t="shared" si="68"/>
        <v>178</v>
      </c>
      <c r="AV202" s="166" t="s">
        <v>400</v>
      </c>
      <c r="AX202" s="163" t="str">
        <f t="shared" si="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21, 100021, '100021/13', date'2013-03-01', date'2015-03-01', 53, 100178, 'Б-100178-13',date'2014-02-05',2, 11, 11, 'RUR', 1, 18, date'2014-02-06', date'2014-02-07', 1001781, 1, to_date('2014-02-01 00:00:00','YYYY-MM-DD HH24:MI:SS'), 800, 144, 0, 261, 0, 'c1', 8,null,100178,1178,178);insert into xxxx_oebs_cash_payment_test (ID, INVOICE_ID, OEBS_PAYMENT, DOC_DATE, COMISS_DATE) values (s_xxxx_oebs_cash_payment_test.NEXTVAL, 100178, 1640, to_date('2014-02-01 00:00:00','YYYY-MM-DD HH24:MI:SS'), date'2014-01-31' );insert into xxxx_client_discount_m  (ID,CLIENT_ID,CLIENT_AVG_DISCOUNT,DT) values (s_xxxx_client_discount_m.NEXTVAL,261, 20, date'2014-02-01');</v>
      </c>
    </row>
    <row r="203" spans="1:51" s="179" customFormat="1" x14ac:dyDescent="0.25">
      <c r="A203" s="262">
        <v>21</v>
      </c>
      <c r="B203" s="71">
        <v>0</v>
      </c>
      <c r="C203" s="171" t="str">
        <f t="shared" si="63"/>
        <v>100021</v>
      </c>
      <c r="D203" s="171" t="str">
        <f t="shared" si="64"/>
        <v>100021/13</v>
      </c>
      <c r="E203" s="172" t="s">
        <v>189</v>
      </c>
      <c r="F203" s="172" t="s">
        <v>37</v>
      </c>
      <c r="G203" s="165">
        <v>53</v>
      </c>
      <c r="H203" s="180">
        <v>100178</v>
      </c>
      <c r="I203" s="171" t="str">
        <f t="shared" si="65"/>
        <v>Б-100178-13</v>
      </c>
      <c r="J203" s="275">
        <v>2</v>
      </c>
      <c r="K203" s="231">
        <v>111</v>
      </c>
      <c r="L203" s="171" t="s">
        <v>38</v>
      </c>
      <c r="M203" s="175">
        <v>1</v>
      </c>
      <c r="N203" s="171">
        <v>18</v>
      </c>
      <c r="O203" s="172" t="s">
        <v>299</v>
      </c>
      <c r="P203" s="172" t="s">
        <v>395</v>
      </c>
      <c r="Q203" s="172" t="s">
        <v>396</v>
      </c>
      <c r="R203" s="173" t="str">
        <f t="shared" si="61"/>
        <v>1001781</v>
      </c>
      <c r="S203" s="171">
        <v>1</v>
      </c>
      <c r="T203" s="172" t="s">
        <v>315</v>
      </c>
      <c r="U203" s="171">
        <v>600</v>
      </c>
      <c r="V203" s="171">
        <f t="shared" si="66"/>
        <v>108</v>
      </c>
      <c r="W203" s="171">
        <v>0</v>
      </c>
      <c r="X203" s="181">
        <v>261</v>
      </c>
      <c r="Y203" s="174" t="s">
        <v>42</v>
      </c>
      <c r="Z203" s="232"/>
      <c r="AA203" s="232"/>
      <c r="AB203" s="232"/>
      <c r="AC203" s="180">
        <f t="shared" si="62"/>
        <v>1230</v>
      </c>
      <c r="AD203" s="171"/>
      <c r="AE203" s="171"/>
      <c r="AF203" s="172" t="s">
        <v>153</v>
      </c>
      <c r="AG203" s="233" t="s">
        <v>190</v>
      </c>
      <c r="AH203" s="205">
        <v>13</v>
      </c>
      <c r="AI203" s="172" t="s">
        <v>204</v>
      </c>
      <c r="AJ203" s="172"/>
      <c r="AK203" s="172"/>
      <c r="AL203" s="173">
        <v>0</v>
      </c>
      <c r="AM203" s="171" t="s">
        <v>43</v>
      </c>
      <c r="AN203" s="171" t="s">
        <v>44</v>
      </c>
      <c r="AO203" s="171"/>
      <c r="AP203" s="173"/>
      <c r="AQ203" s="173"/>
      <c r="AR203" s="173"/>
      <c r="AS203" s="173">
        <f t="shared" si="67"/>
        <v>100178</v>
      </c>
      <c r="AT203" s="173">
        <f t="shared" si="58"/>
        <v>1178</v>
      </c>
      <c r="AU203" s="173">
        <f t="shared" si="68"/>
        <v>178</v>
      </c>
      <c r="AV203" s="173"/>
      <c r="AX203" s="179" t="str">
        <f t="shared" si="6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21, 100021, '100021/13', date'2013-03-01', date'2015-03-01', 53, 100178, 'Б-100178-13',date'2014-02-05',2, 111, 111, 'RUR', 1, 18, date'2014-02-06', date'2014-02-07', 1001781, 1, to_date('2014-02-01 00:00:00','YYYY-MM-DD HH24:MI:SS'), 600, 108, 0, 261, 0, 'c1', 8,null,100178,1178,178);insert into xxxx_oebs_cash_payment_test (ID, INVOICE_ID, OEBS_PAYMENT, DOC_DATE, COMISS_DATE) values (s_xxxx_oebs_cash_payment_test.NEXTVAL, 100178, 1230, to_date('2014-02-01 00:00:00','YYYY-MM-DD HH24:MI:SS'), date'2014-01-31' );insert into xxxx_client_discount_m  (ID,CLIENT_ID,CLIENT_AVG_DISCOUNT,DT) values (s_xxxx_client_discount_m.NEXTVAL,261, 13, date'2014-02-01');</v>
      </c>
    </row>
    <row r="204" spans="1:51" s="163" customFormat="1" x14ac:dyDescent="0.25">
      <c r="A204" s="144">
        <v>22</v>
      </c>
      <c r="B204" s="72">
        <v>0</v>
      </c>
      <c r="C204" s="165" t="str">
        <f>"1000"&amp;A204</f>
        <v>100022</v>
      </c>
      <c r="D204" s="165" t="str">
        <f>"1000"&amp;A204&amp;"/13"</f>
        <v>100022/13</v>
      </c>
      <c r="E204" s="167" t="s">
        <v>189</v>
      </c>
      <c r="F204" s="167" t="s">
        <v>37</v>
      </c>
      <c r="G204" s="165">
        <v>53</v>
      </c>
      <c r="H204" s="178">
        <v>100179</v>
      </c>
      <c r="I204" s="170" t="str">
        <f>"Б-"&amp;H204&amp;"-13"</f>
        <v>Б-100179-13</v>
      </c>
      <c r="J204" s="274">
        <v>3</v>
      </c>
      <c r="K204" s="165">
        <v>11</v>
      </c>
      <c r="L204" s="165" t="s">
        <v>38</v>
      </c>
      <c r="M204" s="169">
        <v>1</v>
      </c>
      <c r="N204" s="165">
        <v>18</v>
      </c>
      <c r="O204" s="276" t="s">
        <v>298</v>
      </c>
      <c r="P204" s="276" t="s">
        <v>301</v>
      </c>
      <c r="Q204" s="276" t="s">
        <v>302</v>
      </c>
      <c r="R204" s="166" t="str">
        <f t="shared" ref="R204:R211" si="70">H204&amp;"1"</f>
        <v>1001791</v>
      </c>
      <c r="S204" s="170">
        <v>1</v>
      </c>
      <c r="T204" s="276" t="s">
        <v>308</v>
      </c>
      <c r="U204" s="165">
        <v>1000</v>
      </c>
      <c r="V204" s="165">
        <f>U204*0.18</f>
        <v>180</v>
      </c>
      <c r="W204" s="165">
        <v>0</v>
      </c>
      <c r="X204" s="24">
        <v>262</v>
      </c>
      <c r="Y204" s="168" t="s">
        <v>42</v>
      </c>
      <c r="Z204" s="223" t="str">
        <f>"CH: "&amp;(SUM(U204:U206)-SUM(V204:V206))&amp;" / "&amp;(SUM(U204:U206)-SUM(V204:V206))*0.08&amp;" / "&amp;(SUM(U204:U206)-SUM(V204:V206))*0.02</f>
        <v>CH: 2214 / 177.12 / 44.28</v>
      </c>
      <c r="AA204" s="224">
        <f>(SUM(U204:U206)-SUM(V204:V206))*((ROUND((SUM(U207)-SUM(V207))/(SUM(U204:U206)-SUM(V204:V206)),2)*10/100))</f>
        <v>48.708000000000006</v>
      </c>
      <c r="AB204" s="225"/>
      <c r="AC204" s="178">
        <f t="shared" ref="AC204:AC211" si="71">(U204-V204)*2.5</f>
        <v>2050</v>
      </c>
      <c r="AD204" s="165"/>
      <c r="AE204" s="165"/>
      <c r="AF204" s="276" t="s">
        <v>149</v>
      </c>
      <c r="AG204" s="226" t="s">
        <v>190</v>
      </c>
      <c r="AH204" s="227">
        <v>13</v>
      </c>
      <c r="AI204" s="276" t="s">
        <v>319</v>
      </c>
      <c r="AJ204" s="167"/>
      <c r="AK204" s="167"/>
      <c r="AL204" s="166">
        <v>0</v>
      </c>
      <c r="AM204" s="170" t="s">
        <v>43</v>
      </c>
      <c r="AN204" s="165" t="s">
        <v>44</v>
      </c>
      <c r="AO204" s="165"/>
      <c r="AP204" s="166"/>
      <c r="AQ204" s="166"/>
      <c r="AR204" s="166"/>
      <c r="AS204" s="277" t="s">
        <v>43</v>
      </c>
      <c r="AT204" s="166">
        <f>AU204+1000</f>
        <v>1179</v>
      </c>
      <c r="AU204" s="166">
        <f>H204-100000</f>
        <v>179</v>
      </c>
      <c r="AV204" s="166" t="s">
        <v>404</v>
      </c>
      <c r="AX204" s="163" t="str">
        <f>IF(B204=0,"insert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"&amp;A204&amp;", "&amp;C204&amp;", '"&amp;D204&amp;"', date'"&amp;E204&amp;"', date'"&amp;F204&amp;"', "&amp;G204&amp;", "&amp;H204&amp;", '"&amp;I204&amp;"',date'"&amp;O204&amp;"',"&amp;J204&amp;", "&amp;K204&amp;", "&amp;K204&amp;", '"&amp;L204&amp;"', "&amp;M204&amp;", "&amp;N204&amp;", date'"&amp;P204&amp;"', date'"&amp;Q204&amp;"', "&amp;R204&amp;", "&amp;S204&amp;", to_date('"&amp;T204&amp;"','YYYY-MM-DD HH24:MI:SS'), "&amp;U204&amp;", "&amp;V204&amp;", "&amp;W204&amp;", "&amp;X204&amp;", "&amp;AL204&amp;", '"&amp;AN204&amp;"', "&amp;AG204&amp;","&amp;AM204&amp;","&amp;AS204&amp;","&amp;AT204&amp;","&amp;AU204&amp;");"&amp;
IF(LEN(AC204)&gt;0,"insert into xxxx_oebs_cash_payment_test (ID, INVOICE_ID, OEBS_PAYMENT, DOC_DATE, COMISS_DATE) values (s_xxxx_oebs_cash_payment_test.NEXTVAL, "&amp;H204&amp;", "&amp;AC204&amp;", to_date('"&amp;T204&amp;"','YYYY-MM-DD HH24:MI:SS'), "&amp;AF204&amp;" );","")&amp;
IF(LEN(AD204)&gt;0,"insert into xxxx_oebs_cash_payment_test (ID, INVOICE_ID, OEBS_PAYMENT, DOC_DATE, COMISS_DATE) values (s_xxxx_oebs_cash_payment_test.NEXTVAL, "&amp;H204&amp;", "&amp;AD204&amp;", to_date('"&amp;T204&amp;"','YYYY-MM-DD HH24:MI:SS'), "&amp;AF204&amp;" );","")&amp;
IF(LEN(AE204)&gt;0,"insert into xxxx_oebs_cash_payment_test (ID, INVOICE_ID, OEBS_PAYMENT, DOC_DATE, COMISS_DATE) values (s_xxxx_oebs_cash_payment_test.NEXTVAL, "&amp;H204&amp;", "&amp;AE204&amp;", to_date('"&amp;T204&amp;"','YYYY-MM-DD HH24:MI:SS'), "&amp;AF204&amp;" );","")&amp;
IF(LEN(AH204)&gt;0,"insert into xxxx_client_discount_m  (ID,CLIENT_ID,CLIENT_AVG_DISCOUNT,DT) values (s_xxxx_client_discount_m.NEXTVAL,"&amp;X204&amp;", "&amp;AH204&amp;", "&amp;AI204&amp;");","")&amp;
IF(LEN(AJ204)&gt;0,"insert into xxxx_client_discount_m  (ID,CLIENT_ID,CLIENT_AVG_DISCOUNT,DT) values (s_xxxx_client_discount_m.NEXTVAL,"&amp;X204&amp;", "&amp;AJ204&amp;", "&amp;AK204&amp;");","")&amp;
IF(LEN(AO204)&gt;0,"insert into xxxx_contract_signed_attr (ID, CONTRACT_ID, CODE, KEY_NUM) values (s_xxxx_contract_signed_attr.NEXTVAL, "&amp;C204&amp;", 'SUPERCOMMISSION_BONUS' , "&amp;AO204&amp;" );","")&amp;
IF(LEN(AP204)&gt;0,"insert into xxxx_loyal_clients_contr_attr (ID, CONTRACT_ID, CLIENT_ID, LC_TURNOVER, COLLATERAL_FIRST_DT, COLLATERAL_END_DT) values (s_xxxx_loyal_clients_contr_atr.NEXTVAL, "&amp;C204&amp;", "&amp;X204&amp;", "&amp;AP204&amp;", "&amp;AQ204&amp;", "&amp;AR204&amp;"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22, 100022, '100022/13', date'2013-03-01', date'2015-03-01', 53, 100179, 'Б-100179-13',date'2015-02-05',3, 11, 11, 'RUR', 1, 18, date'2015-02-06', date'2015-02-07', 1001791, 1, to_date('2015-02-01 00:00:00','YYYY-MM-DD HH24:MI:SS'), 1000, 180, 0, 262, 0, 'c1', 8,null,null,1179,179);insert into xxxx_oebs_cash_payment_test (ID, INVOICE_ID, OEBS_PAYMENT, DOC_DATE, COMISS_DATE) values (s_xxxx_oebs_cash_payment_test.NEXTVAL, 100179, 2050, to_date('2015-02-01 00:00:00','YYYY-MM-DD HH24:MI:SS'), date'2015-01-31' );insert into xxxx_client_discount_m  (ID,CLIENT_ID,CLIENT_AVG_DISCOUNT,DT) values (s_xxxx_client_discount_m.NEXTVAL,262, 13, date'2015-02-01');</v>
      </c>
    </row>
    <row r="205" spans="1:51" s="163" customFormat="1" x14ac:dyDescent="0.25">
      <c r="A205" s="144">
        <v>22</v>
      </c>
      <c r="B205" s="72">
        <v>0</v>
      </c>
      <c r="C205" s="165" t="str">
        <f t="shared" ref="C205:C207" si="72">"1000"&amp;A205</f>
        <v>100022</v>
      </c>
      <c r="D205" s="165" t="str">
        <f t="shared" ref="D205:D207" si="73">"1000"&amp;A205&amp;"/13"</f>
        <v>100022/13</v>
      </c>
      <c r="E205" s="167" t="s">
        <v>189</v>
      </c>
      <c r="F205" s="167" t="s">
        <v>37</v>
      </c>
      <c r="G205" s="165">
        <v>53</v>
      </c>
      <c r="H205" s="178">
        <v>100179</v>
      </c>
      <c r="I205" s="170" t="str">
        <f t="shared" ref="I205:I207" si="74">"Б-"&amp;H205&amp;"-13"</f>
        <v>Б-100179-13</v>
      </c>
      <c r="J205" s="274">
        <v>3</v>
      </c>
      <c r="K205" s="165">
        <v>11</v>
      </c>
      <c r="L205" s="165" t="s">
        <v>38</v>
      </c>
      <c r="M205" s="169">
        <v>1</v>
      </c>
      <c r="N205" s="165">
        <v>18</v>
      </c>
      <c r="O205" s="276" t="s">
        <v>298</v>
      </c>
      <c r="P205" s="276" t="s">
        <v>301</v>
      </c>
      <c r="Q205" s="276" t="s">
        <v>302</v>
      </c>
      <c r="R205" s="166" t="str">
        <f t="shared" si="70"/>
        <v>1001791</v>
      </c>
      <c r="S205" s="170">
        <v>1</v>
      </c>
      <c r="T205" s="276" t="s">
        <v>308</v>
      </c>
      <c r="U205" s="165">
        <v>900</v>
      </c>
      <c r="V205" s="165">
        <f t="shared" ref="V205:V207" si="75">U205*0.18</f>
        <v>162</v>
      </c>
      <c r="W205" s="165">
        <v>0</v>
      </c>
      <c r="X205" s="24">
        <v>262</v>
      </c>
      <c r="Y205" s="168" t="s">
        <v>42</v>
      </c>
      <c r="Z205" s="223"/>
      <c r="AA205" s="228"/>
      <c r="AB205" s="229"/>
      <c r="AC205" s="178">
        <f t="shared" si="71"/>
        <v>1845</v>
      </c>
      <c r="AD205" s="165"/>
      <c r="AE205" s="165"/>
      <c r="AF205" s="276" t="s">
        <v>149</v>
      </c>
      <c r="AG205" s="226" t="s">
        <v>190</v>
      </c>
      <c r="AH205" s="166">
        <v>7</v>
      </c>
      <c r="AI205" s="276" t="s">
        <v>319</v>
      </c>
      <c r="AJ205" s="167"/>
      <c r="AK205" s="167"/>
      <c r="AL205" s="166">
        <v>0</v>
      </c>
      <c r="AM205" s="170" t="s">
        <v>43</v>
      </c>
      <c r="AN205" s="165" t="s">
        <v>44</v>
      </c>
      <c r="AO205" s="165"/>
      <c r="AP205" s="166"/>
      <c r="AQ205" s="166"/>
      <c r="AR205" s="166"/>
      <c r="AS205" s="277" t="s">
        <v>43</v>
      </c>
      <c r="AT205" s="166">
        <f t="shared" ref="AT205:AT211" si="76">AU205+1000</f>
        <v>1179</v>
      </c>
      <c r="AU205" s="166">
        <f t="shared" ref="AU205:AU207" si="77">H205-100000</f>
        <v>179</v>
      </c>
      <c r="AV205" s="166" t="s">
        <v>413</v>
      </c>
      <c r="AX205" s="163" t="str">
        <f t="shared" ref="AX205:AX207" si="78">IF(B205=0,"insert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"&amp;A205&amp;", "&amp;C205&amp;", '"&amp;D205&amp;"', date'"&amp;E205&amp;"', date'"&amp;F205&amp;"', "&amp;G205&amp;", "&amp;H205&amp;", '"&amp;I205&amp;"',date'"&amp;O205&amp;"',"&amp;J205&amp;", "&amp;K205&amp;", "&amp;K205&amp;", '"&amp;L205&amp;"', "&amp;M205&amp;", "&amp;N205&amp;", date'"&amp;P205&amp;"', date'"&amp;Q205&amp;"', "&amp;R205&amp;", "&amp;S205&amp;", to_date('"&amp;T205&amp;"','YYYY-MM-DD HH24:MI:SS'), "&amp;U205&amp;", "&amp;V205&amp;", "&amp;W205&amp;", "&amp;X205&amp;", "&amp;AL205&amp;", '"&amp;AN205&amp;"', "&amp;AG205&amp;","&amp;AM205&amp;","&amp;AS205&amp;","&amp;AT205&amp;","&amp;AU205&amp;");"&amp;
IF(LEN(AC205)&gt;0,"insert into xxxx_oebs_cash_payment_test (ID, INVOICE_ID, OEBS_PAYMENT, DOC_DATE, COMISS_DATE) values (s_xxxx_oebs_cash_payment_test.NEXTVAL, "&amp;H205&amp;", "&amp;AC205&amp;", to_date('"&amp;T205&amp;"','YYYY-MM-DD HH24:MI:SS'), "&amp;AF205&amp;" );","")&amp;
IF(LEN(AD205)&gt;0,"insert into xxxx_oebs_cash_payment_test (ID, INVOICE_ID, OEBS_PAYMENT, DOC_DATE, COMISS_DATE) values (s_xxxx_oebs_cash_payment_test.NEXTVAL, "&amp;H205&amp;", "&amp;AD205&amp;", to_date('"&amp;T205&amp;"','YYYY-MM-DD HH24:MI:SS'), "&amp;AF205&amp;" );","")&amp;
IF(LEN(AE205)&gt;0,"insert into xxxx_oebs_cash_payment_test (ID, INVOICE_ID, OEBS_PAYMENT, DOC_DATE, COMISS_DATE) values (s_xxxx_oebs_cash_payment_test.NEXTVAL, "&amp;H205&amp;", "&amp;AE205&amp;", to_date('"&amp;T205&amp;"','YYYY-MM-DD HH24:MI:SS'), "&amp;AF205&amp;" );","")&amp;
IF(LEN(AH205)&gt;0,"insert into xxxx_client_discount_m  (ID,CLIENT_ID,CLIENT_AVG_DISCOUNT,DT) values (s_xxxx_client_discount_m.NEXTVAL,"&amp;X205&amp;", "&amp;AH205&amp;", "&amp;AI205&amp;");","")&amp;
IF(LEN(AJ205)&gt;0,"insert into xxxx_client_discount_m  (ID,CLIENT_ID,CLIENT_AVG_DISCOUNT,DT) values (s_xxxx_client_discount_m.NEXTVAL,"&amp;X205&amp;", "&amp;AJ205&amp;", "&amp;AK205&amp;");","")&amp;
IF(LEN(AO205)&gt;0,"insert into xxxx_contract_signed_attr (ID, CONTRACT_ID, CODE, KEY_NUM) values (s_xxxx_contract_signed_attr.NEXTVAL, "&amp;C205&amp;", 'SUPERCOMMISSION_BONUS' , "&amp;AO205&amp;" );","")&amp;
IF(LEN(AP205)&gt;0,"insert into xxxx_loyal_clients_contr_attr (ID, CONTRACT_ID, CLIENT_ID, LC_TURNOVER, COLLATERAL_FIRST_DT, COLLATERAL_END_DT) values (s_xxxx_loyal_clients_contr_atr.NEXTVAL, "&amp;C205&amp;", "&amp;X205&amp;", "&amp;AP205&amp;", "&amp;AQ205&amp;", "&amp;AR205&amp;"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22, 100022, '100022/13', date'2013-03-01', date'2015-03-01', 53, 100179, 'Б-100179-13',date'2015-02-05',3, 11, 11, 'RUR', 1, 18, date'2015-02-06', date'2015-02-07', 1001791, 1, to_date('2015-02-01 00:00:00','YYYY-MM-DD HH24:MI:SS'), 900, 162, 0, 262, 0, 'c1', 8,null,null,1179,179);insert into xxxx_oebs_cash_payment_test (ID, INVOICE_ID, OEBS_PAYMENT, DOC_DATE, COMISS_DATE) values (s_xxxx_oebs_cash_payment_test.NEXTVAL, 100179, 1845, to_date('2015-02-01 00:00:00','YYYY-MM-DD HH24:MI:SS'), date'2015-01-31' );insert into xxxx_client_discount_m  (ID,CLIENT_ID,CLIENT_AVG_DISCOUNT,DT) values (s_xxxx_client_discount_m.NEXTVAL,262, 7, date'2015-02-01');</v>
      </c>
    </row>
    <row r="206" spans="1:51" s="163" customFormat="1" x14ac:dyDescent="0.25">
      <c r="A206" s="144">
        <v>22</v>
      </c>
      <c r="B206" s="72">
        <v>0</v>
      </c>
      <c r="C206" s="165" t="str">
        <f t="shared" si="72"/>
        <v>100022</v>
      </c>
      <c r="D206" s="165" t="str">
        <f t="shared" si="73"/>
        <v>100022/13</v>
      </c>
      <c r="E206" s="167" t="s">
        <v>189</v>
      </c>
      <c r="F206" s="167" t="s">
        <v>37</v>
      </c>
      <c r="G206" s="165">
        <v>53</v>
      </c>
      <c r="H206" s="178">
        <v>100179</v>
      </c>
      <c r="I206" s="170" t="str">
        <f t="shared" si="74"/>
        <v>Б-100179-13</v>
      </c>
      <c r="J206" s="274">
        <v>3</v>
      </c>
      <c r="K206" s="165">
        <v>11</v>
      </c>
      <c r="L206" s="165" t="s">
        <v>38</v>
      </c>
      <c r="M206" s="169">
        <v>1</v>
      </c>
      <c r="N206" s="165">
        <v>18</v>
      </c>
      <c r="O206" s="276" t="s">
        <v>298</v>
      </c>
      <c r="P206" s="276" t="s">
        <v>301</v>
      </c>
      <c r="Q206" s="276" t="s">
        <v>302</v>
      </c>
      <c r="R206" s="166" t="str">
        <f t="shared" si="70"/>
        <v>1001791</v>
      </c>
      <c r="S206" s="170">
        <v>1</v>
      </c>
      <c r="T206" s="276" t="s">
        <v>308</v>
      </c>
      <c r="U206" s="165">
        <v>800</v>
      </c>
      <c r="V206" s="165">
        <f t="shared" si="75"/>
        <v>144</v>
      </c>
      <c r="W206" s="165">
        <v>0</v>
      </c>
      <c r="X206" s="24">
        <v>262</v>
      </c>
      <c r="Y206" s="168" t="s">
        <v>42</v>
      </c>
      <c r="Z206" s="223"/>
      <c r="AA206" s="228"/>
      <c r="AB206" s="224"/>
      <c r="AC206" s="178">
        <f t="shared" si="71"/>
        <v>1640</v>
      </c>
      <c r="AD206" s="165"/>
      <c r="AE206" s="165"/>
      <c r="AF206" s="276" t="s">
        <v>149</v>
      </c>
      <c r="AG206" s="226" t="s">
        <v>190</v>
      </c>
      <c r="AH206" s="230">
        <v>20</v>
      </c>
      <c r="AI206" s="276" t="s">
        <v>319</v>
      </c>
      <c r="AJ206" s="167"/>
      <c r="AK206" s="167"/>
      <c r="AL206" s="166">
        <v>0</v>
      </c>
      <c r="AM206" s="170" t="s">
        <v>43</v>
      </c>
      <c r="AN206" s="165" t="s">
        <v>44</v>
      </c>
      <c r="AO206" s="165"/>
      <c r="AP206" s="166"/>
      <c r="AQ206" s="166"/>
      <c r="AR206" s="166"/>
      <c r="AS206" s="277" t="s">
        <v>43</v>
      </c>
      <c r="AT206" s="166">
        <f t="shared" si="76"/>
        <v>1179</v>
      </c>
      <c r="AU206" s="166">
        <f t="shared" si="77"/>
        <v>179</v>
      </c>
      <c r="AV206" s="166" t="s">
        <v>399</v>
      </c>
      <c r="AX20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22, 100022, '100022/13', date'2013-03-01', date'2015-03-01', 53, 100179, 'Б-100179-13',date'2015-02-05',3, 11, 11, 'RUR', 1, 18, date'2015-02-06', date'2015-02-07', 1001791, 1, to_date('2015-02-01 00:00:00','YYYY-MM-DD HH24:MI:SS'), 800, 144, 0, 262, 0, 'c1', 8,null,null,1179,179);insert into xxxx_oebs_cash_payment_test (ID, INVOICE_ID, OEBS_PAYMENT, DOC_DATE, COMISS_DATE) values (s_xxxx_oebs_cash_payment_test.NEXTVAL, 100179, 1640, to_date('2015-02-01 00:00:00','YYYY-MM-DD HH24:MI:SS'), date'2015-01-31' );insert into xxxx_client_discount_m  (ID,CLIENT_ID,CLIENT_AVG_DISCOUNT,DT) values (s_xxxx_client_discount_m.NEXTVAL,262, 20, date'2015-02-01');</v>
      </c>
    </row>
    <row r="207" spans="1:51" s="163" customFormat="1" x14ac:dyDescent="0.25">
      <c r="A207" s="144">
        <v>22</v>
      </c>
      <c r="B207" s="72">
        <v>0</v>
      </c>
      <c r="C207" s="171" t="str">
        <f t="shared" si="72"/>
        <v>100022</v>
      </c>
      <c r="D207" s="171" t="str">
        <f t="shared" si="73"/>
        <v>100022/13</v>
      </c>
      <c r="E207" s="172" t="s">
        <v>189</v>
      </c>
      <c r="F207" s="172" t="s">
        <v>37</v>
      </c>
      <c r="G207" s="165">
        <v>53</v>
      </c>
      <c r="H207" s="178">
        <v>100179</v>
      </c>
      <c r="I207" s="171" t="str">
        <f t="shared" si="74"/>
        <v>Б-100179-13</v>
      </c>
      <c r="J207" s="274">
        <v>3</v>
      </c>
      <c r="K207" s="231">
        <v>111</v>
      </c>
      <c r="L207" s="171" t="s">
        <v>38</v>
      </c>
      <c r="M207" s="175">
        <v>1</v>
      </c>
      <c r="N207" s="171">
        <v>18</v>
      </c>
      <c r="O207" s="276" t="s">
        <v>298</v>
      </c>
      <c r="P207" s="276" t="s">
        <v>301</v>
      </c>
      <c r="Q207" s="276" t="s">
        <v>302</v>
      </c>
      <c r="R207" s="173" t="str">
        <f t="shared" si="70"/>
        <v>1001791</v>
      </c>
      <c r="S207" s="171">
        <v>1</v>
      </c>
      <c r="T207" s="276" t="s">
        <v>308</v>
      </c>
      <c r="U207" s="171">
        <v>600</v>
      </c>
      <c r="V207" s="171">
        <f t="shared" si="75"/>
        <v>108</v>
      </c>
      <c r="W207" s="171">
        <v>0</v>
      </c>
      <c r="X207" s="24">
        <v>262</v>
      </c>
      <c r="Y207" s="174" t="s">
        <v>42</v>
      </c>
      <c r="Z207" s="232"/>
      <c r="AA207" s="232"/>
      <c r="AB207" s="232"/>
      <c r="AC207" s="180">
        <f t="shared" si="71"/>
        <v>1230</v>
      </c>
      <c r="AD207" s="171"/>
      <c r="AE207" s="171"/>
      <c r="AF207" s="276" t="s">
        <v>149</v>
      </c>
      <c r="AG207" s="233" t="s">
        <v>190</v>
      </c>
      <c r="AH207" s="205">
        <v>13</v>
      </c>
      <c r="AI207" s="276" t="s">
        <v>319</v>
      </c>
      <c r="AJ207" s="172"/>
      <c r="AK207" s="172"/>
      <c r="AL207" s="173">
        <v>0</v>
      </c>
      <c r="AM207" s="170" t="s">
        <v>43</v>
      </c>
      <c r="AN207" s="171" t="s">
        <v>44</v>
      </c>
      <c r="AO207" s="171"/>
      <c r="AP207" s="173"/>
      <c r="AQ207" s="173"/>
      <c r="AR207" s="173"/>
      <c r="AS207" s="277" t="s">
        <v>43</v>
      </c>
      <c r="AT207" s="166">
        <f t="shared" si="76"/>
        <v>1179</v>
      </c>
      <c r="AU207" s="166">
        <f t="shared" si="77"/>
        <v>179</v>
      </c>
      <c r="AV207" s="173"/>
      <c r="AW207" s="179"/>
      <c r="AX20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22, 100022, '100022/13', date'2013-03-01', date'2015-03-01', 53, 100179, 'Б-100179-13',date'2015-02-05',3, 111, 111, 'RUR', 1, 18, date'2015-02-06', date'2015-02-07', 1001791, 1, to_date('2015-02-01 00:00:00','YYYY-MM-DD HH24:MI:SS'), 600, 108, 0, 262, 0, 'c1', 8,null,null,1179,179);insert into xxxx_oebs_cash_payment_test (ID, INVOICE_ID, OEBS_PAYMENT, DOC_DATE, COMISS_DATE) values (s_xxxx_oebs_cash_payment_test.NEXTVAL, 100179, 1230, to_date('2015-02-01 00:00:00','YYYY-MM-DD HH24:MI:SS'), date'2015-01-31' );insert into xxxx_client_discount_m  (ID,CLIENT_ID,CLIENT_AVG_DISCOUNT,DT) values (s_xxxx_client_discount_m.NEXTVAL,262, 13, date'2015-02-01');</v>
      </c>
      <c r="AY207" s="179"/>
    </row>
    <row r="208" spans="1:51" s="163" customFormat="1" x14ac:dyDescent="0.25">
      <c r="A208" s="144">
        <v>23</v>
      </c>
      <c r="B208" s="72">
        <v>0</v>
      </c>
      <c r="C208" s="165" t="str">
        <f>"1000"&amp;A208</f>
        <v>100023</v>
      </c>
      <c r="D208" s="165" t="str">
        <f>"1000"&amp;A208&amp;"/13"</f>
        <v>100023/13</v>
      </c>
      <c r="E208" s="167" t="s">
        <v>189</v>
      </c>
      <c r="F208" s="167" t="s">
        <v>37</v>
      </c>
      <c r="G208" s="165">
        <v>53</v>
      </c>
      <c r="H208" s="178">
        <v>100180</v>
      </c>
      <c r="I208" s="170" t="str">
        <f>"Б-"&amp;H208&amp;"-13"</f>
        <v>Б-100180-13</v>
      </c>
      <c r="J208" s="274">
        <v>2</v>
      </c>
      <c r="K208" s="165">
        <v>11</v>
      </c>
      <c r="L208" s="165" t="s">
        <v>38</v>
      </c>
      <c r="M208" s="169">
        <v>1</v>
      </c>
      <c r="N208" s="165">
        <v>18</v>
      </c>
      <c r="O208" s="276" t="s">
        <v>298</v>
      </c>
      <c r="P208" s="276" t="s">
        <v>301</v>
      </c>
      <c r="Q208" s="276" t="s">
        <v>302</v>
      </c>
      <c r="R208" s="166" t="str">
        <f t="shared" si="70"/>
        <v>1001801</v>
      </c>
      <c r="S208" s="170">
        <v>1</v>
      </c>
      <c r="T208" s="276" t="s">
        <v>308</v>
      </c>
      <c r="U208" s="165">
        <v>1000</v>
      </c>
      <c r="V208" s="165">
        <f>U208*0.18</f>
        <v>180</v>
      </c>
      <c r="W208" s="165">
        <v>0</v>
      </c>
      <c r="X208" s="24">
        <v>263</v>
      </c>
      <c r="Y208" s="168" t="s">
        <v>42</v>
      </c>
      <c r="Z208" s="223" t="str">
        <f>"CH: "&amp;(SUM(U208:U210)-SUM(V208:V210))&amp;" / "&amp;(SUM(U208:U210)-SUM(V208:V210))*0.08&amp;" / "&amp;(SUM(U208:U210)-SUM(V208:V210))*0.02</f>
        <v>CH: 2214 / 177.12 / 44.28</v>
      </c>
      <c r="AA208" s="224">
        <f>(SUM(U208:U210)-SUM(V208:V210))*((ROUND((SUM(U211)-SUM(V211))/(SUM(U208:U210)-SUM(V208:V210)),2)*10/100))</f>
        <v>48.708000000000006</v>
      </c>
      <c r="AB208" s="225"/>
      <c r="AC208" s="178">
        <f t="shared" si="71"/>
        <v>2050</v>
      </c>
      <c r="AD208" s="165"/>
      <c r="AE208" s="165"/>
      <c r="AF208" s="276" t="s">
        <v>149</v>
      </c>
      <c r="AG208" s="226" t="s">
        <v>190</v>
      </c>
      <c r="AH208" s="227">
        <v>13</v>
      </c>
      <c r="AI208" s="276" t="s">
        <v>319</v>
      </c>
      <c r="AJ208" s="167"/>
      <c r="AK208" s="167"/>
      <c r="AL208" s="166">
        <v>0</v>
      </c>
      <c r="AM208" s="170" t="s">
        <v>43</v>
      </c>
      <c r="AN208" s="165" t="s">
        <v>44</v>
      </c>
      <c r="AO208" s="165"/>
      <c r="AP208" s="166"/>
      <c r="AQ208" s="166"/>
      <c r="AR208" s="166"/>
      <c r="AS208" s="277" t="s">
        <v>43</v>
      </c>
      <c r="AT208" s="166">
        <f>AU208+1000</f>
        <v>1180</v>
      </c>
      <c r="AU208" s="166">
        <f>H208-100000</f>
        <v>180</v>
      </c>
      <c r="AV208" s="166" t="s">
        <v>404</v>
      </c>
      <c r="AX208" s="163" t="str">
        <f>IF(B208=0,"insert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"&amp;A208&amp;", "&amp;C208&amp;", '"&amp;D208&amp;"', date'"&amp;E208&amp;"', date'"&amp;F208&amp;"', "&amp;G208&amp;", "&amp;H208&amp;", '"&amp;I208&amp;"',date'"&amp;O208&amp;"',"&amp;J208&amp;", "&amp;K208&amp;", "&amp;K208&amp;", '"&amp;L208&amp;"', "&amp;M208&amp;", "&amp;N208&amp;", date'"&amp;P208&amp;"', date'"&amp;Q208&amp;"', "&amp;R208&amp;", "&amp;S208&amp;", to_date('"&amp;T208&amp;"','YYYY-MM-DD HH24:MI:SS'), "&amp;U208&amp;", "&amp;V208&amp;", "&amp;W208&amp;", "&amp;X208&amp;", "&amp;AL208&amp;", '"&amp;AN208&amp;"', "&amp;AG208&amp;","&amp;AM208&amp;","&amp;AS208&amp;","&amp;AT208&amp;","&amp;AU208&amp;");"&amp;
IF(LEN(AC208)&gt;0,"insert into xxxx_oebs_cash_payment_test (ID, INVOICE_ID, OEBS_PAYMENT, DOC_DATE, COMISS_DATE) values (s_xxxx_oebs_cash_payment_test.NEXTVAL, "&amp;H208&amp;", "&amp;AC208&amp;", to_date('"&amp;T208&amp;"','YYYY-MM-DD HH24:MI:SS'), "&amp;AF208&amp;" );","")&amp;
IF(LEN(AD208)&gt;0,"insert into xxxx_oebs_cash_payment_test (ID, INVOICE_ID, OEBS_PAYMENT, DOC_DATE, COMISS_DATE) values (s_xxxx_oebs_cash_payment_test.NEXTVAL, "&amp;H208&amp;", "&amp;AD208&amp;", to_date('"&amp;T208&amp;"','YYYY-MM-DD HH24:MI:SS'), "&amp;AF208&amp;" );","")&amp;
IF(LEN(AE208)&gt;0,"insert into xxxx_oebs_cash_payment_test (ID, INVOICE_ID, OEBS_PAYMENT, DOC_DATE, COMISS_DATE) values (s_xxxx_oebs_cash_payment_test.NEXTVAL, "&amp;H208&amp;", "&amp;AE208&amp;", to_date('"&amp;T208&amp;"','YYYY-MM-DD HH24:MI:SS'), "&amp;AF208&amp;" );","")&amp;
IF(LEN(AH208)&gt;0,"insert into xxxx_client_discount_m  (ID,CLIENT_ID,CLIENT_AVG_DISCOUNT,DT) values (s_xxxx_client_discount_m.NEXTVAL,"&amp;X208&amp;", "&amp;AH208&amp;", "&amp;AI208&amp;");","")&amp;
IF(LEN(AJ208)&gt;0,"insert into xxxx_client_discount_m  (ID,CLIENT_ID,CLIENT_AVG_DISCOUNT,DT) values (s_xxxx_client_discount_m.NEXTVAL,"&amp;X208&amp;", "&amp;AJ208&amp;", "&amp;AK208&amp;");","")&amp;
IF(LEN(AO208)&gt;0,"insert into xxxx_contract_signed_attr (ID, CONTRACT_ID, CODE, KEY_NUM) values (s_xxxx_contract_signed_attr.NEXTVAL, "&amp;C208&amp;", 'SUPERCOMMISSION_BONUS' , "&amp;AO208&amp;" );","")&amp;
IF(LEN(AP208)&gt;0,"insert into xxxx_loyal_clients_contr_attr (ID, CONTRACT_ID, CLIENT_ID, LC_TURNOVER, COLLATERAL_FIRST_DT, COLLATERAL_END_DT) values (s_xxxx_loyal_clients_contr_atr.NEXTVAL, "&amp;C208&amp;", "&amp;X208&amp;", "&amp;AP208&amp;", "&amp;AQ208&amp;", "&amp;AR208&amp;"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23, 100023, '100023/13', date'2013-03-01', date'2015-03-01', 53, 100180, 'Б-100180-13',date'2015-02-05',2, 11, 11, 'RUR', 1, 18, date'2015-02-06', date'2015-02-07', 1001801, 1, to_date('2015-02-01 00:00:00','YYYY-MM-DD HH24:MI:SS'), 1000, 180, 0, 263, 0, 'c1', 8,null,null,1180,180);insert into xxxx_oebs_cash_payment_test (ID, INVOICE_ID, OEBS_PAYMENT, DOC_DATE, COMISS_DATE) values (s_xxxx_oebs_cash_payment_test.NEXTVAL, 100180, 2050, to_date('2015-02-01 00:00:00','YYYY-MM-DD HH24:MI:SS'), date'2015-01-31' );insert into xxxx_client_discount_m  (ID,CLIENT_ID,CLIENT_AVG_DISCOUNT,DT) values (s_xxxx_client_discount_m.NEXTVAL,263, 13, date'2015-02-01');</v>
      </c>
    </row>
    <row r="209" spans="1:51" s="163" customFormat="1" x14ac:dyDescent="0.25">
      <c r="A209" s="144">
        <v>23</v>
      </c>
      <c r="B209" s="72">
        <v>0</v>
      </c>
      <c r="C209" s="165" t="str">
        <f t="shared" ref="C209:C211" si="79">"1000"&amp;A209</f>
        <v>100023</v>
      </c>
      <c r="D209" s="165" t="str">
        <f t="shared" ref="D209:D211" si="80">"1000"&amp;A209&amp;"/13"</f>
        <v>100023/13</v>
      </c>
      <c r="E209" s="167" t="s">
        <v>189</v>
      </c>
      <c r="F209" s="167" t="s">
        <v>37</v>
      </c>
      <c r="G209" s="165">
        <v>53</v>
      </c>
      <c r="H209" s="178">
        <v>100180</v>
      </c>
      <c r="I209" s="170" t="str">
        <f t="shared" ref="I209:I211" si="81">"Б-"&amp;H209&amp;"-13"</f>
        <v>Б-100180-13</v>
      </c>
      <c r="J209" s="274">
        <v>2</v>
      </c>
      <c r="K209" s="165">
        <v>11</v>
      </c>
      <c r="L209" s="165" t="s">
        <v>38</v>
      </c>
      <c r="M209" s="169">
        <v>1</v>
      </c>
      <c r="N209" s="165">
        <v>18</v>
      </c>
      <c r="O209" s="276" t="s">
        <v>298</v>
      </c>
      <c r="P209" s="276" t="s">
        <v>301</v>
      </c>
      <c r="Q209" s="276" t="s">
        <v>302</v>
      </c>
      <c r="R209" s="166" t="str">
        <f t="shared" si="70"/>
        <v>1001801</v>
      </c>
      <c r="S209" s="170">
        <v>1</v>
      </c>
      <c r="T209" s="276" t="s">
        <v>308</v>
      </c>
      <c r="U209" s="165">
        <v>900</v>
      </c>
      <c r="V209" s="165">
        <f t="shared" ref="V209:V211" si="82">U209*0.18</f>
        <v>162</v>
      </c>
      <c r="W209" s="165">
        <v>0</v>
      </c>
      <c r="X209" s="24">
        <v>263</v>
      </c>
      <c r="Y209" s="168" t="s">
        <v>42</v>
      </c>
      <c r="Z209" s="223"/>
      <c r="AA209" s="228"/>
      <c r="AB209" s="229"/>
      <c r="AC209" s="178">
        <f t="shared" si="71"/>
        <v>1845</v>
      </c>
      <c r="AD209" s="165"/>
      <c r="AE209" s="165"/>
      <c r="AF209" s="276" t="s">
        <v>149</v>
      </c>
      <c r="AG209" s="226" t="s">
        <v>190</v>
      </c>
      <c r="AH209" s="166">
        <v>7</v>
      </c>
      <c r="AI209" s="276" t="s">
        <v>319</v>
      </c>
      <c r="AJ209" s="167"/>
      <c r="AK209" s="167"/>
      <c r="AL209" s="166">
        <v>0</v>
      </c>
      <c r="AM209" s="170" t="s">
        <v>43</v>
      </c>
      <c r="AN209" s="165" t="s">
        <v>44</v>
      </c>
      <c r="AO209" s="165"/>
      <c r="AP209" s="166"/>
      <c r="AQ209" s="166"/>
      <c r="AR209" s="166"/>
      <c r="AS209" s="277" t="s">
        <v>43</v>
      </c>
      <c r="AT209" s="166">
        <f t="shared" si="76"/>
        <v>1180</v>
      </c>
      <c r="AU209" s="166">
        <f t="shared" ref="AU209:AU211" si="83">H209-100000</f>
        <v>180</v>
      </c>
      <c r="AV209" s="166" t="s">
        <v>413</v>
      </c>
      <c r="AX209" s="163" t="str">
        <f t="shared" ref="AX209:AX211" si="84">IF(B209=0,"insert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"&amp;A209&amp;", "&amp;C209&amp;", '"&amp;D209&amp;"', date'"&amp;E209&amp;"', date'"&amp;F209&amp;"', "&amp;G209&amp;", "&amp;H209&amp;", '"&amp;I209&amp;"',date'"&amp;O209&amp;"',"&amp;J209&amp;", "&amp;K209&amp;", "&amp;K209&amp;", '"&amp;L209&amp;"', "&amp;M209&amp;", "&amp;N209&amp;", date'"&amp;P209&amp;"', date'"&amp;Q209&amp;"', "&amp;R209&amp;", "&amp;S209&amp;", to_date('"&amp;T209&amp;"','YYYY-MM-DD HH24:MI:SS'), "&amp;U209&amp;", "&amp;V209&amp;", "&amp;W209&amp;", "&amp;X209&amp;", "&amp;AL209&amp;", '"&amp;AN209&amp;"', "&amp;AG209&amp;","&amp;AM209&amp;","&amp;AS209&amp;","&amp;AT209&amp;","&amp;AU209&amp;");"&amp;
IF(LEN(AC209)&gt;0,"insert into xxxx_oebs_cash_payment_test (ID, INVOICE_ID, OEBS_PAYMENT, DOC_DATE, COMISS_DATE) values (s_xxxx_oebs_cash_payment_test.NEXTVAL, "&amp;H209&amp;", "&amp;AC209&amp;", to_date('"&amp;T209&amp;"','YYYY-MM-DD HH24:MI:SS'), "&amp;AF209&amp;" );","")&amp;
IF(LEN(AD209)&gt;0,"insert into xxxx_oebs_cash_payment_test (ID, INVOICE_ID, OEBS_PAYMENT, DOC_DATE, COMISS_DATE) values (s_xxxx_oebs_cash_payment_test.NEXTVAL, "&amp;H209&amp;", "&amp;AD209&amp;", to_date('"&amp;T209&amp;"','YYYY-MM-DD HH24:MI:SS'), "&amp;AF209&amp;" );","")&amp;
IF(LEN(AE209)&gt;0,"insert into xxxx_oebs_cash_payment_test (ID, INVOICE_ID, OEBS_PAYMENT, DOC_DATE, COMISS_DATE) values (s_xxxx_oebs_cash_payment_test.NEXTVAL, "&amp;H209&amp;", "&amp;AE209&amp;", to_date('"&amp;T209&amp;"','YYYY-MM-DD HH24:MI:SS'), "&amp;AF209&amp;" );","")&amp;
IF(LEN(AH209)&gt;0,"insert into xxxx_client_discount_m  (ID,CLIENT_ID,CLIENT_AVG_DISCOUNT,DT) values (s_xxxx_client_discount_m.NEXTVAL,"&amp;X209&amp;", "&amp;AH209&amp;", "&amp;AI209&amp;");","")&amp;
IF(LEN(AJ209)&gt;0,"insert into xxxx_client_discount_m  (ID,CLIENT_ID,CLIENT_AVG_DISCOUNT,DT) values (s_xxxx_client_discount_m.NEXTVAL,"&amp;X209&amp;", "&amp;AJ209&amp;", "&amp;AK209&amp;");","")&amp;
IF(LEN(AO209)&gt;0,"insert into xxxx_contract_signed_attr (ID, CONTRACT_ID, CODE, KEY_NUM) values (s_xxxx_contract_signed_attr.NEXTVAL, "&amp;C209&amp;", 'SUPERCOMMISSION_BONUS' , "&amp;AO209&amp;" );","")&amp;
IF(LEN(AP209)&gt;0,"insert into xxxx_loyal_clients_contr_attr (ID, CONTRACT_ID, CLIENT_ID, LC_TURNOVER, COLLATERAL_FIRST_DT, COLLATERAL_END_DT) values (s_xxxx_loyal_clients_contr_atr.NEXTVAL, "&amp;C209&amp;", "&amp;X209&amp;", "&amp;AP209&amp;", "&amp;AQ209&amp;", "&amp;AR209&amp;"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23, 100023, '100023/13', date'2013-03-01', date'2015-03-01', 53, 100180, 'Б-100180-13',date'2015-02-05',2, 11, 11, 'RUR', 1, 18, date'2015-02-06', date'2015-02-07', 1001801, 1, to_date('2015-02-01 00:00:00','YYYY-MM-DD HH24:MI:SS'), 900, 162, 0, 263, 0, 'c1', 8,null,null,1180,180);insert into xxxx_oebs_cash_payment_test (ID, INVOICE_ID, OEBS_PAYMENT, DOC_DATE, COMISS_DATE) values (s_xxxx_oebs_cash_payment_test.NEXTVAL, 100180, 1845, to_date('2015-02-01 00:00:00','YYYY-MM-DD HH24:MI:SS'), date'2015-01-31' );insert into xxxx_client_discount_m  (ID,CLIENT_ID,CLIENT_AVG_DISCOUNT,DT) values (s_xxxx_client_discount_m.NEXTVAL,263, 7, date'2015-02-01');</v>
      </c>
    </row>
    <row r="210" spans="1:51" s="163" customFormat="1" x14ac:dyDescent="0.25">
      <c r="A210" s="144">
        <v>23</v>
      </c>
      <c r="B210" s="72">
        <v>0</v>
      </c>
      <c r="C210" s="165" t="str">
        <f t="shared" si="79"/>
        <v>100023</v>
      </c>
      <c r="D210" s="165" t="str">
        <f t="shared" si="80"/>
        <v>100023/13</v>
      </c>
      <c r="E210" s="167" t="s">
        <v>189</v>
      </c>
      <c r="F210" s="167" t="s">
        <v>37</v>
      </c>
      <c r="G210" s="165">
        <v>53</v>
      </c>
      <c r="H210" s="178">
        <v>100180</v>
      </c>
      <c r="I210" s="170" t="str">
        <f t="shared" si="81"/>
        <v>Б-100180-13</v>
      </c>
      <c r="J210" s="274">
        <v>2</v>
      </c>
      <c r="K210" s="165">
        <v>11</v>
      </c>
      <c r="L210" s="165" t="s">
        <v>38</v>
      </c>
      <c r="M210" s="169">
        <v>1</v>
      </c>
      <c r="N210" s="165">
        <v>18</v>
      </c>
      <c r="O210" s="276" t="s">
        <v>298</v>
      </c>
      <c r="P210" s="276" t="s">
        <v>301</v>
      </c>
      <c r="Q210" s="276" t="s">
        <v>302</v>
      </c>
      <c r="R210" s="166" t="str">
        <f t="shared" si="70"/>
        <v>1001801</v>
      </c>
      <c r="S210" s="170">
        <v>1</v>
      </c>
      <c r="T210" s="276" t="s">
        <v>308</v>
      </c>
      <c r="U210" s="165">
        <v>800</v>
      </c>
      <c r="V210" s="165">
        <f t="shared" si="82"/>
        <v>144</v>
      </c>
      <c r="W210" s="165">
        <v>0</v>
      </c>
      <c r="X210" s="24">
        <v>263</v>
      </c>
      <c r="Y210" s="168" t="s">
        <v>42</v>
      </c>
      <c r="Z210" s="223"/>
      <c r="AA210" s="228"/>
      <c r="AB210" s="224"/>
      <c r="AC210" s="178">
        <f t="shared" si="71"/>
        <v>1640</v>
      </c>
      <c r="AD210" s="165"/>
      <c r="AE210" s="165"/>
      <c r="AF210" s="276" t="s">
        <v>149</v>
      </c>
      <c r="AG210" s="226" t="s">
        <v>190</v>
      </c>
      <c r="AH210" s="230">
        <v>20</v>
      </c>
      <c r="AI210" s="276" t="s">
        <v>319</v>
      </c>
      <c r="AJ210" s="167"/>
      <c r="AK210" s="167"/>
      <c r="AL210" s="166">
        <v>0</v>
      </c>
      <c r="AM210" s="170" t="s">
        <v>43</v>
      </c>
      <c r="AN210" s="165" t="s">
        <v>44</v>
      </c>
      <c r="AO210" s="165"/>
      <c r="AP210" s="166"/>
      <c r="AQ210" s="166"/>
      <c r="AR210" s="166"/>
      <c r="AS210" s="277" t="s">
        <v>43</v>
      </c>
      <c r="AT210" s="166">
        <f t="shared" si="76"/>
        <v>1180</v>
      </c>
      <c r="AU210" s="166">
        <f t="shared" si="83"/>
        <v>180</v>
      </c>
      <c r="AV210" s="166" t="s">
        <v>400</v>
      </c>
      <c r="AX210" s="163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23, 100023, '100023/13', date'2013-03-01', date'2015-03-01', 53, 100180, 'Б-100180-13',date'2015-02-05',2, 11, 11, 'RUR', 1, 18, date'2015-02-06', date'2015-02-07', 1001801, 1, to_date('2015-02-01 00:00:00','YYYY-MM-DD HH24:MI:SS'), 800, 144, 0, 263, 0, 'c1', 8,null,null,1180,180);insert into xxxx_oebs_cash_payment_test (ID, INVOICE_ID, OEBS_PAYMENT, DOC_DATE, COMISS_DATE) values (s_xxxx_oebs_cash_payment_test.NEXTVAL, 100180, 1640, to_date('2015-02-01 00:00:00','YYYY-MM-DD HH24:MI:SS'), date'2015-01-31' );insert into xxxx_client_discount_m  (ID,CLIENT_ID,CLIENT_AVG_DISCOUNT,DT) values (s_xxxx_client_discount_m.NEXTVAL,263, 20, date'2015-02-01');</v>
      </c>
    </row>
    <row r="211" spans="1:51" s="179" customFormat="1" x14ac:dyDescent="0.25">
      <c r="A211" s="262">
        <v>23</v>
      </c>
      <c r="B211" s="71">
        <v>0</v>
      </c>
      <c r="C211" s="171" t="str">
        <f t="shared" si="79"/>
        <v>100023</v>
      </c>
      <c r="D211" s="171" t="str">
        <f t="shared" si="80"/>
        <v>100023/13</v>
      </c>
      <c r="E211" s="172" t="s">
        <v>189</v>
      </c>
      <c r="F211" s="172" t="s">
        <v>37</v>
      </c>
      <c r="G211" s="165">
        <v>53</v>
      </c>
      <c r="H211" s="180">
        <v>100180</v>
      </c>
      <c r="I211" s="171" t="str">
        <f t="shared" si="81"/>
        <v>Б-100180-13</v>
      </c>
      <c r="J211" s="275">
        <v>2</v>
      </c>
      <c r="K211" s="231">
        <v>111</v>
      </c>
      <c r="L211" s="171" t="s">
        <v>38</v>
      </c>
      <c r="M211" s="175">
        <v>1</v>
      </c>
      <c r="N211" s="171">
        <v>18</v>
      </c>
      <c r="O211" s="276" t="s">
        <v>298</v>
      </c>
      <c r="P211" s="279" t="s">
        <v>301</v>
      </c>
      <c r="Q211" s="279" t="s">
        <v>302</v>
      </c>
      <c r="R211" s="173" t="str">
        <f t="shared" si="70"/>
        <v>1001801</v>
      </c>
      <c r="S211" s="171">
        <v>1</v>
      </c>
      <c r="T211" s="279" t="s">
        <v>308</v>
      </c>
      <c r="U211" s="171">
        <v>600</v>
      </c>
      <c r="V211" s="171">
        <f t="shared" si="82"/>
        <v>108</v>
      </c>
      <c r="W211" s="171">
        <v>0</v>
      </c>
      <c r="X211" s="181">
        <v>263</v>
      </c>
      <c r="Y211" s="174" t="s">
        <v>42</v>
      </c>
      <c r="Z211" s="232"/>
      <c r="AA211" s="232"/>
      <c r="AB211" s="232"/>
      <c r="AC211" s="180">
        <f t="shared" si="71"/>
        <v>1230</v>
      </c>
      <c r="AD211" s="171"/>
      <c r="AE211" s="171"/>
      <c r="AF211" s="279" t="s">
        <v>149</v>
      </c>
      <c r="AG211" s="233" t="s">
        <v>190</v>
      </c>
      <c r="AH211" s="205">
        <v>13</v>
      </c>
      <c r="AI211" s="279" t="s">
        <v>319</v>
      </c>
      <c r="AJ211" s="172"/>
      <c r="AK211" s="172"/>
      <c r="AL211" s="173">
        <v>0</v>
      </c>
      <c r="AM211" s="171" t="s">
        <v>43</v>
      </c>
      <c r="AN211" s="171" t="s">
        <v>44</v>
      </c>
      <c r="AO211" s="171"/>
      <c r="AP211" s="173"/>
      <c r="AQ211" s="173"/>
      <c r="AR211" s="173"/>
      <c r="AS211" s="278" t="s">
        <v>43</v>
      </c>
      <c r="AT211" s="173">
        <f t="shared" si="76"/>
        <v>1180</v>
      </c>
      <c r="AU211" s="173">
        <f t="shared" si="83"/>
        <v>180</v>
      </c>
      <c r="AV211" s="173"/>
      <c r="AX211" s="179" t="str">
        <f t="shared" si="8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23, 100023, '100023/13', date'2013-03-01', date'2015-03-01', 53, 100180, 'Б-100180-13',date'2015-02-05',2, 111, 111, 'RUR', 1, 18, date'2015-02-06', date'2015-02-07', 1001801, 1, to_date('2015-02-01 00:00:00','YYYY-MM-DD HH24:MI:SS'), 600, 108, 0, 263, 0, 'c1', 8,null,null,1180,180);insert into xxxx_oebs_cash_payment_test (ID, INVOICE_ID, OEBS_PAYMENT, DOC_DATE, COMISS_DATE) values (s_xxxx_oebs_cash_payment_test.NEXTVAL, 100180, 1230, to_date('2015-02-01 00:00:00','YYYY-MM-DD HH24:MI:SS'), date'2015-01-31' );insert into xxxx_client_discount_m  (ID,CLIENT_ID,CLIENT_AVG_DISCOUNT,DT) values (s_xxxx_client_discount_m.NEXTVAL,263, 13, date'2015-02-01');</v>
      </c>
    </row>
    <row r="212" spans="1:51" s="163" customFormat="1" x14ac:dyDescent="0.25">
      <c r="A212" s="144">
        <v>24</v>
      </c>
      <c r="B212" s="72">
        <v>0</v>
      </c>
      <c r="C212" s="165" t="str">
        <f>"1000"&amp;A212</f>
        <v>100024</v>
      </c>
      <c r="D212" s="165" t="str">
        <f>"1000"&amp;A212&amp;"/13"</f>
        <v>100024/13</v>
      </c>
      <c r="E212" s="167" t="s">
        <v>189</v>
      </c>
      <c r="F212" s="167" t="s">
        <v>37</v>
      </c>
      <c r="G212" s="165">
        <v>53</v>
      </c>
      <c r="H212" s="178">
        <v>100181</v>
      </c>
      <c r="I212" s="170" t="str">
        <f>"Б-"&amp;H212&amp;"-13"</f>
        <v>Б-100181-13</v>
      </c>
      <c r="J212" s="274">
        <v>3</v>
      </c>
      <c r="K212" s="165">
        <v>11</v>
      </c>
      <c r="L212" s="165" t="s">
        <v>38</v>
      </c>
      <c r="M212" s="169">
        <v>1</v>
      </c>
      <c r="N212" s="165">
        <v>18</v>
      </c>
      <c r="O212" s="276" t="s">
        <v>298</v>
      </c>
      <c r="P212" s="276" t="s">
        <v>301</v>
      </c>
      <c r="Q212" s="276" t="s">
        <v>302</v>
      </c>
      <c r="R212" s="166" t="str">
        <f t="shared" ref="R212:R219" si="85">H212&amp;"1"</f>
        <v>1001811</v>
      </c>
      <c r="S212" s="170">
        <v>1</v>
      </c>
      <c r="T212" s="276" t="s">
        <v>308</v>
      </c>
      <c r="U212" s="165">
        <v>1000</v>
      </c>
      <c r="V212" s="165">
        <f>U212*0.18</f>
        <v>180</v>
      </c>
      <c r="W212" s="165">
        <v>0</v>
      </c>
      <c r="X212" s="24">
        <v>264</v>
      </c>
      <c r="Y212" s="168" t="s">
        <v>42</v>
      </c>
      <c r="Z212" s="223" t="str">
        <f>"CH: "&amp;(SUM(U212:U214)-SUM(V212:V214))&amp;" / "&amp;(SUM(U212:U214)-SUM(V212:V214))*0.08&amp;" / "&amp;(SUM(U212:U214)-SUM(V212:V214))*0.02</f>
        <v>CH: 2214 / 177.12 / 44.28</v>
      </c>
      <c r="AA212" s="224">
        <f>(SUM(U212:U214)-SUM(V212:V214))*((ROUND((SUM(U215)-SUM(V215))/(SUM(U212:U214)-SUM(V212:V214)),2)*10/100))</f>
        <v>48.708000000000006</v>
      </c>
      <c r="AB212" s="225"/>
      <c r="AC212" s="178">
        <f t="shared" ref="AC212:AC219" si="86">(U212-V212)*2.5</f>
        <v>2050</v>
      </c>
      <c r="AD212" s="165"/>
      <c r="AE212" s="165"/>
      <c r="AF212" s="276" t="s">
        <v>149</v>
      </c>
      <c r="AG212" s="226" t="s">
        <v>190</v>
      </c>
      <c r="AH212" s="227">
        <v>13</v>
      </c>
      <c r="AI212" s="276" t="s">
        <v>319</v>
      </c>
      <c r="AJ212" s="167"/>
      <c r="AK212" s="167"/>
      <c r="AL212" s="166">
        <v>0</v>
      </c>
      <c r="AM212" s="170" t="s">
        <v>43</v>
      </c>
      <c r="AN212" s="165" t="s">
        <v>44</v>
      </c>
      <c r="AO212" s="165"/>
      <c r="AP212" s="166"/>
      <c r="AQ212" s="166"/>
      <c r="AR212" s="166"/>
      <c r="AS212" s="166">
        <f t="shared" ref="AS212:AS219" si="87">H212</f>
        <v>100181</v>
      </c>
      <c r="AT212" s="277">
        <f>AU212</f>
        <v>181</v>
      </c>
      <c r="AU212" s="277">
        <f>H212-100000</f>
        <v>181</v>
      </c>
      <c r="AV212" s="166" t="s">
        <v>404</v>
      </c>
      <c r="AX212" s="163" t="str">
        <f>IF(B212=0,"insert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"&amp;A212&amp;", "&amp;C212&amp;", '"&amp;D212&amp;"', date'"&amp;E212&amp;"', date'"&amp;F212&amp;"', "&amp;G212&amp;", "&amp;H212&amp;", '"&amp;I212&amp;"',date'"&amp;O212&amp;"',"&amp;J212&amp;", "&amp;K212&amp;", "&amp;K212&amp;", '"&amp;L212&amp;"', "&amp;M212&amp;", "&amp;N212&amp;", date'"&amp;P212&amp;"', date'"&amp;Q212&amp;"', "&amp;R212&amp;", "&amp;S212&amp;", to_date('"&amp;T212&amp;"','YYYY-MM-DD HH24:MI:SS'), "&amp;U212&amp;", "&amp;V212&amp;", "&amp;W212&amp;", "&amp;X212&amp;", "&amp;AL212&amp;", '"&amp;AN212&amp;"', "&amp;AG212&amp;","&amp;AM212&amp;","&amp;AS212&amp;","&amp;AT212&amp;","&amp;AU212&amp;");"&amp;
IF(LEN(AC212)&gt;0,"insert into xxxx_oebs_cash_payment_test (ID, INVOICE_ID, OEBS_PAYMENT, DOC_DATE, COMISS_DATE) values (s_xxxx_oebs_cash_payment_test.NEXTVAL, "&amp;H212&amp;", "&amp;AC212&amp;", to_date('"&amp;T212&amp;"','YYYY-MM-DD HH24:MI:SS'), "&amp;AF212&amp;" );","")&amp;
IF(LEN(AD212)&gt;0,"insert into xxxx_oebs_cash_payment_test (ID, INVOICE_ID, OEBS_PAYMENT, DOC_DATE, COMISS_DATE) values (s_xxxx_oebs_cash_payment_test.NEXTVAL, "&amp;H212&amp;", "&amp;AD212&amp;", to_date('"&amp;T212&amp;"','YYYY-MM-DD HH24:MI:SS'), "&amp;AF212&amp;" );","")&amp;
IF(LEN(AE212)&gt;0,"insert into xxxx_oebs_cash_payment_test (ID, INVOICE_ID, OEBS_PAYMENT, DOC_DATE, COMISS_DATE) values (s_xxxx_oebs_cash_payment_test.NEXTVAL, "&amp;H212&amp;", "&amp;AE212&amp;", to_date('"&amp;T212&amp;"','YYYY-MM-DD HH24:MI:SS'), "&amp;AF212&amp;" );","")&amp;
IF(LEN(AH212)&gt;0,"insert into xxxx_client_discount_m  (ID,CLIENT_ID,CLIENT_AVG_DISCOUNT,DT) values (s_xxxx_client_discount_m.NEXTVAL,"&amp;X212&amp;", "&amp;AH212&amp;", "&amp;AI212&amp;");","")&amp;
IF(LEN(AJ212)&gt;0,"insert into xxxx_client_discount_m  (ID,CLIENT_ID,CLIENT_AVG_DISCOUNT,DT) values (s_xxxx_client_discount_m.NEXTVAL,"&amp;X212&amp;", "&amp;AJ212&amp;", "&amp;AK212&amp;");","")&amp;
IF(LEN(AO212)&gt;0,"insert into xxxx_contract_signed_attr (ID, CONTRACT_ID, CODE, KEY_NUM) values (s_xxxx_contract_signed_attr.NEXTVAL, "&amp;C212&amp;", 'SUPERCOMMISSION_BONUS' , "&amp;AO212&amp;" );","")&amp;
IF(LEN(AP212)&gt;0,"insert into xxxx_loyal_clients_contr_attr (ID, CONTRACT_ID, CLIENT_ID, LC_TURNOVER, COLLATERAL_FIRST_DT, COLLATERAL_END_DT) values (s_xxxx_loyal_clients_contr_atr.NEXTVAL, "&amp;C212&amp;", "&amp;X212&amp;", "&amp;AP212&amp;", "&amp;AQ212&amp;", "&amp;AR212&amp;"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24, 100024, '100024/13', date'2013-03-01', date'2015-03-01', 53, 100181, 'Б-100181-13',date'2015-02-05',3, 11, 11, 'RUR', 1, 18, date'2015-02-06', date'2015-02-07', 1001811, 1, to_date('2015-02-01 00:00:00','YYYY-MM-DD HH24:MI:SS'), 1000, 180, 0, 264, 0, 'c1', 8,null,100181,181,181);insert into xxxx_oebs_cash_payment_test (ID, INVOICE_ID, OEBS_PAYMENT, DOC_DATE, COMISS_DATE) values (s_xxxx_oebs_cash_payment_test.NEXTVAL, 100181, 2050, to_date('2015-02-01 00:00:00','YYYY-MM-DD HH24:MI:SS'), date'2015-01-31' );insert into xxxx_client_discount_m  (ID,CLIENT_ID,CLIENT_AVG_DISCOUNT,DT) values (s_xxxx_client_discount_m.NEXTVAL,264, 13, date'2015-02-01');</v>
      </c>
    </row>
    <row r="213" spans="1:51" s="163" customFormat="1" x14ac:dyDescent="0.25">
      <c r="A213" s="144">
        <v>24</v>
      </c>
      <c r="B213" s="72">
        <v>0</v>
      </c>
      <c r="C213" s="165" t="str">
        <f t="shared" ref="C213:C215" si="88">"1000"&amp;A213</f>
        <v>100024</v>
      </c>
      <c r="D213" s="165" t="str">
        <f t="shared" ref="D213:D215" si="89">"1000"&amp;A213&amp;"/13"</f>
        <v>100024/13</v>
      </c>
      <c r="E213" s="167" t="s">
        <v>189</v>
      </c>
      <c r="F213" s="167" t="s">
        <v>37</v>
      </c>
      <c r="G213" s="165">
        <v>53</v>
      </c>
      <c r="H213" s="178">
        <v>100181</v>
      </c>
      <c r="I213" s="170" t="str">
        <f t="shared" ref="I213:I215" si="90">"Б-"&amp;H213&amp;"-13"</f>
        <v>Б-100181-13</v>
      </c>
      <c r="J213" s="274">
        <v>3</v>
      </c>
      <c r="K213" s="165">
        <v>11</v>
      </c>
      <c r="L213" s="165" t="s">
        <v>38</v>
      </c>
      <c r="M213" s="169">
        <v>1</v>
      </c>
      <c r="N213" s="165">
        <v>18</v>
      </c>
      <c r="O213" s="276" t="s">
        <v>298</v>
      </c>
      <c r="P213" s="276" t="s">
        <v>301</v>
      </c>
      <c r="Q213" s="276" t="s">
        <v>302</v>
      </c>
      <c r="R213" s="166" t="str">
        <f t="shared" si="85"/>
        <v>1001811</v>
      </c>
      <c r="S213" s="170">
        <v>1</v>
      </c>
      <c r="T213" s="276" t="s">
        <v>308</v>
      </c>
      <c r="U213" s="165">
        <v>900</v>
      </c>
      <c r="V213" s="165">
        <f t="shared" ref="V213:V215" si="91">U213*0.18</f>
        <v>162</v>
      </c>
      <c r="W213" s="165">
        <v>0</v>
      </c>
      <c r="X213" s="24">
        <v>264</v>
      </c>
      <c r="Y213" s="168" t="s">
        <v>42</v>
      </c>
      <c r="Z213" s="223"/>
      <c r="AA213" s="228"/>
      <c r="AB213" s="229"/>
      <c r="AC213" s="178">
        <f t="shared" si="86"/>
        <v>1845</v>
      </c>
      <c r="AD213" s="165"/>
      <c r="AE213" s="165"/>
      <c r="AF213" s="276" t="s">
        <v>149</v>
      </c>
      <c r="AG213" s="226" t="s">
        <v>190</v>
      </c>
      <c r="AH213" s="166">
        <v>7</v>
      </c>
      <c r="AI213" s="276" t="s">
        <v>319</v>
      </c>
      <c r="AJ213" s="167"/>
      <c r="AK213" s="167"/>
      <c r="AL213" s="166">
        <v>0</v>
      </c>
      <c r="AM213" s="170" t="s">
        <v>43</v>
      </c>
      <c r="AN213" s="165" t="s">
        <v>44</v>
      </c>
      <c r="AO213" s="165"/>
      <c r="AP213" s="166"/>
      <c r="AQ213" s="166"/>
      <c r="AR213" s="166"/>
      <c r="AS213" s="166">
        <f t="shared" si="87"/>
        <v>100181</v>
      </c>
      <c r="AT213" s="277">
        <f t="shared" ref="AT213:AT219" si="92">AU213</f>
        <v>181</v>
      </c>
      <c r="AU213" s="277">
        <f t="shared" ref="AU213:AU215" si="93">H213-100000</f>
        <v>181</v>
      </c>
      <c r="AV213" s="166" t="s">
        <v>414</v>
      </c>
      <c r="AX213" s="163" t="str">
        <f t="shared" ref="AX213:AX215" si="94">IF(B213=0,"insert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"&amp;A213&amp;", "&amp;C213&amp;", '"&amp;D213&amp;"', date'"&amp;E213&amp;"', date'"&amp;F213&amp;"', "&amp;G213&amp;", "&amp;H213&amp;", '"&amp;I213&amp;"',date'"&amp;O213&amp;"',"&amp;J213&amp;", "&amp;K213&amp;", "&amp;K213&amp;", '"&amp;L213&amp;"', "&amp;M213&amp;", "&amp;N213&amp;", date'"&amp;P213&amp;"', date'"&amp;Q213&amp;"', "&amp;R213&amp;", "&amp;S213&amp;", to_date('"&amp;T213&amp;"','YYYY-MM-DD HH24:MI:SS'), "&amp;U213&amp;", "&amp;V213&amp;", "&amp;W213&amp;", "&amp;X213&amp;", "&amp;AL213&amp;", '"&amp;AN213&amp;"', "&amp;AG213&amp;","&amp;AM213&amp;","&amp;AS213&amp;","&amp;AT213&amp;","&amp;AU213&amp;");"&amp;
IF(LEN(AC213)&gt;0,"insert into xxxx_oebs_cash_payment_test (ID, INVOICE_ID, OEBS_PAYMENT, DOC_DATE, COMISS_DATE) values (s_xxxx_oebs_cash_payment_test.NEXTVAL, "&amp;H213&amp;", "&amp;AC213&amp;", to_date('"&amp;T213&amp;"','YYYY-MM-DD HH24:MI:SS'), "&amp;AF213&amp;" );","")&amp;
IF(LEN(AD213)&gt;0,"insert into xxxx_oebs_cash_payment_test (ID, INVOICE_ID, OEBS_PAYMENT, DOC_DATE, COMISS_DATE) values (s_xxxx_oebs_cash_payment_test.NEXTVAL, "&amp;H213&amp;", "&amp;AD213&amp;", to_date('"&amp;T213&amp;"','YYYY-MM-DD HH24:MI:SS'), "&amp;AF213&amp;" );","")&amp;
IF(LEN(AE213)&gt;0,"insert into xxxx_oebs_cash_payment_test (ID, INVOICE_ID, OEBS_PAYMENT, DOC_DATE, COMISS_DATE) values (s_xxxx_oebs_cash_payment_test.NEXTVAL, "&amp;H213&amp;", "&amp;AE213&amp;", to_date('"&amp;T213&amp;"','YYYY-MM-DD HH24:MI:SS'), "&amp;AF213&amp;" );","")&amp;
IF(LEN(AH213)&gt;0,"insert into xxxx_client_discount_m  (ID,CLIENT_ID,CLIENT_AVG_DISCOUNT,DT) values (s_xxxx_client_discount_m.NEXTVAL,"&amp;X213&amp;", "&amp;AH213&amp;", "&amp;AI213&amp;");","")&amp;
IF(LEN(AJ213)&gt;0,"insert into xxxx_client_discount_m  (ID,CLIENT_ID,CLIENT_AVG_DISCOUNT,DT) values (s_xxxx_client_discount_m.NEXTVAL,"&amp;X213&amp;", "&amp;AJ213&amp;", "&amp;AK213&amp;");","")&amp;
IF(LEN(AO213)&gt;0,"insert into xxxx_contract_signed_attr (ID, CONTRACT_ID, CODE, KEY_NUM) values (s_xxxx_contract_signed_attr.NEXTVAL, "&amp;C213&amp;", 'SUPERCOMMISSION_BONUS' , "&amp;AO213&amp;" );","")&amp;
IF(LEN(AP213)&gt;0,"insert into xxxx_loyal_clients_contr_attr (ID, CONTRACT_ID, CLIENT_ID, LC_TURNOVER, COLLATERAL_FIRST_DT, COLLATERAL_END_DT) values (s_xxxx_loyal_clients_contr_atr.NEXTVAL, "&amp;C213&amp;", "&amp;X213&amp;", "&amp;AP213&amp;", "&amp;AQ213&amp;", "&amp;AR213&amp;"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24, 100024, '100024/13', date'2013-03-01', date'2015-03-01', 53, 100181, 'Б-100181-13',date'2015-02-05',3, 11, 11, 'RUR', 1, 18, date'2015-02-06', date'2015-02-07', 1001811, 1, to_date('2015-02-01 00:00:00','YYYY-MM-DD HH24:MI:SS'), 900, 162, 0, 264, 0, 'c1', 8,null,100181,181,181);insert into xxxx_oebs_cash_payment_test (ID, INVOICE_ID, OEBS_PAYMENT, DOC_DATE, COMISS_DATE) values (s_xxxx_oebs_cash_payment_test.NEXTVAL, 100181, 1845, to_date('2015-02-01 00:00:00','YYYY-MM-DD HH24:MI:SS'), date'2015-01-31' );insert into xxxx_client_discount_m  (ID,CLIENT_ID,CLIENT_AVG_DISCOUNT,DT) values (s_xxxx_client_discount_m.NEXTVAL,264, 7, date'2015-02-01');</v>
      </c>
    </row>
    <row r="214" spans="1:51" s="163" customFormat="1" x14ac:dyDescent="0.25">
      <c r="A214" s="144">
        <v>24</v>
      </c>
      <c r="B214" s="72">
        <v>0</v>
      </c>
      <c r="C214" s="165" t="str">
        <f t="shared" si="88"/>
        <v>100024</v>
      </c>
      <c r="D214" s="165" t="str">
        <f t="shared" si="89"/>
        <v>100024/13</v>
      </c>
      <c r="E214" s="167" t="s">
        <v>189</v>
      </c>
      <c r="F214" s="167" t="s">
        <v>37</v>
      </c>
      <c r="G214" s="165">
        <v>53</v>
      </c>
      <c r="H214" s="178">
        <v>100181</v>
      </c>
      <c r="I214" s="170" t="str">
        <f t="shared" si="90"/>
        <v>Б-100181-13</v>
      </c>
      <c r="J214" s="274">
        <v>3</v>
      </c>
      <c r="K214" s="165">
        <v>11</v>
      </c>
      <c r="L214" s="165" t="s">
        <v>38</v>
      </c>
      <c r="M214" s="169">
        <v>1</v>
      </c>
      <c r="N214" s="165">
        <v>18</v>
      </c>
      <c r="O214" s="276" t="s">
        <v>298</v>
      </c>
      <c r="P214" s="276" t="s">
        <v>301</v>
      </c>
      <c r="Q214" s="276" t="s">
        <v>302</v>
      </c>
      <c r="R214" s="166" t="str">
        <f t="shared" si="85"/>
        <v>1001811</v>
      </c>
      <c r="S214" s="170">
        <v>1</v>
      </c>
      <c r="T214" s="276" t="s">
        <v>308</v>
      </c>
      <c r="U214" s="165">
        <v>800</v>
      </c>
      <c r="V214" s="165">
        <f t="shared" si="91"/>
        <v>144</v>
      </c>
      <c r="W214" s="165">
        <v>0</v>
      </c>
      <c r="X214" s="24">
        <v>264</v>
      </c>
      <c r="Y214" s="168" t="s">
        <v>42</v>
      </c>
      <c r="Z214" s="223"/>
      <c r="AA214" s="228"/>
      <c r="AB214" s="224"/>
      <c r="AC214" s="178">
        <f t="shared" si="86"/>
        <v>1640</v>
      </c>
      <c r="AD214" s="165"/>
      <c r="AE214" s="165"/>
      <c r="AF214" s="276" t="s">
        <v>149</v>
      </c>
      <c r="AG214" s="226" t="s">
        <v>190</v>
      </c>
      <c r="AH214" s="230">
        <v>20</v>
      </c>
      <c r="AI214" s="276" t="s">
        <v>319</v>
      </c>
      <c r="AJ214" s="167"/>
      <c r="AK214" s="167"/>
      <c r="AL214" s="166">
        <v>0</v>
      </c>
      <c r="AM214" s="170" t="s">
        <v>43</v>
      </c>
      <c r="AN214" s="165" t="s">
        <v>44</v>
      </c>
      <c r="AO214" s="165"/>
      <c r="AP214" s="166"/>
      <c r="AQ214" s="166"/>
      <c r="AR214" s="166"/>
      <c r="AS214" s="166">
        <f t="shared" si="87"/>
        <v>100181</v>
      </c>
      <c r="AT214" s="277">
        <f t="shared" si="92"/>
        <v>181</v>
      </c>
      <c r="AU214" s="277">
        <f t="shared" si="93"/>
        <v>181</v>
      </c>
      <c r="AV214" s="166" t="s">
        <v>399</v>
      </c>
      <c r="AX21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24, 100024, '100024/13', date'2013-03-01', date'2015-03-01', 53, 100181, 'Б-100181-13',date'2015-02-05',3, 11, 11, 'RUR', 1, 18, date'2015-02-06', date'2015-02-07', 1001811, 1, to_date('2015-02-01 00:00:00','YYYY-MM-DD HH24:MI:SS'), 800, 144, 0, 264, 0, 'c1', 8,null,100181,181,181);insert into xxxx_oebs_cash_payment_test (ID, INVOICE_ID, OEBS_PAYMENT, DOC_DATE, COMISS_DATE) values (s_xxxx_oebs_cash_payment_test.NEXTVAL, 100181, 1640, to_date('2015-02-01 00:00:00','YYYY-MM-DD HH24:MI:SS'), date'2015-01-31' );insert into xxxx_client_discount_m  (ID,CLIENT_ID,CLIENT_AVG_DISCOUNT,DT) values (s_xxxx_client_discount_m.NEXTVAL,264, 20, date'2015-02-01');</v>
      </c>
    </row>
    <row r="215" spans="1:51" s="163" customFormat="1" x14ac:dyDescent="0.25">
      <c r="A215" s="144">
        <v>24</v>
      </c>
      <c r="B215" s="72">
        <v>0</v>
      </c>
      <c r="C215" s="171" t="str">
        <f t="shared" si="88"/>
        <v>100024</v>
      </c>
      <c r="D215" s="171" t="str">
        <f t="shared" si="89"/>
        <v>100024/13</v>
      </c>
      <c r="E215" s="172" t="s">
        <v>189</v>
      </c>
      <c r="F215" s="172" t="s">
        <v>37</v>
      </c>
      <c r="G215" s="165">
        <v>53</v>
      </c>
      <c r="H215" s="178">
        <v>100181</v>
      </c>
      <c r="I215" s="171" t="str">
        <f t="shared" si="90"/>
        <v>Б-100181-13</v>
      </c>
      <c r="J215" s="274">
        <v>3</v>
      </c>
      <c r="K215" s="231">
        <v>111</v>
      </c>
      <c r="L215" s="171" t="s">
        <v>38</v>
      </c>
      <c r="M215" s="175">
        <v>1</v>
      </c>
      <c r="N215" s="171">
        <v>18</v>
      </c>
      <c r="O215" s="276" t="s">
        <v>298</v>
      </c>
      <c r="P215" s="276" t="s">
        <v>301</v>
      </c>
      <c r="Q215" s="276" t="s">
        <v>302</v>
      </c>
      <c r="R215" s="173" t="str">
        <f t="shared" si="85"/>
        <v>1001811</v>
      </c>
      <c r="S215" s="171">
        <v>1</v>
      </c>
      <c r="T215" s="276" t="s">
        <v>308</v>
      </c>
      <c r="U215" s="171">
        <v>600</v>
      </c>
      <c r="V215" s="171">
        <f t="shared" si="91"/>
        <v>108</v>
      </c>
      <c r="W215" s="171">
        <v>0</v>
      </c>
      <c r="X215" s="24">
        <v>264</v>
      </c>
      <c r="Y215" s="174" t="s">
        <v>42</v>
      </c>
      <c r="Z215" s="232"/>
      <c r="AA215" s="232"/>
      <c r="AB215" s="232"/>
      <c r="AC215" s="180">
        <f t="shared" si="86"/>
        <v>1230</v>
      </c>
      <c r="AD215" s="171"/>
      <c r="AE215" s="171"/>
      <c r="AF215" s="276" t="s">
        <v>149</v>
      </c>
      <c r="AG215" s="233" t="s">
        <v>190</v>
      </c>
      <c r="AH215" s="205">
        <v>13</v>
      </c>
      <c r="AI215" s="276" t="s">
        <v>319</v>
      </c>
      <c r="AJ215" s="172"/>
      <c r="AK215" s="172"/>
      <c r="AL215" s="173">
        <v>0</v>
      </c>
      <c r="AM215" s="170" t="s">
        <v>43</v>
      </c>
      <c r="AN215" s="171" t="s">
        <v>44</v>
      </c>
      <c r="AO215" s="171"/>
      <c r="AP215" s="173"/>
      <c r="AQ215" s="173"/>
      <c r="AR215" s="173"/>
      <c r="AS215" s="166">
        <f t="shared" si="87"/>
        <v>100181</v>
      </c>
      <c r="AT215" s="277">
        <f t="shared" si="92"/>
        <v>181</v>
      </c>
      <c r="AU215" s="277">
        <f t="shared" si="93"/>
        <v>181</v>
      </c>
      <c r="AV215" s="173"/>
      <c r="AW215" s="179"/>
      <c r="AX21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24, 100024, '100024/13', date'2013-03-01', date'2015-03-01', 53, 100181, 'Б-100181-13',date'2015-02-05',3, 111, 111, 'RUR', 1, 18, date'2015-02-06', date'2015-02-07', 1001811, 1, to_date('2015-02-01 00:00:00','YYYY-MM-DD HH24:MI:SS'), 600, 108, 0, 264, 0, 'c1', 8,null,100181,181,181);insert into xxxx_oebs_cash_payment_test (ID, INVOICE_ID, OEBS_PAYMENT, DOC_DATE, COMISS_DATE) values (s_xxxx_oebs_cash_payment_test.NEXTVAL, 100181, 1230, to_date('2015-02-01 00:00:00','YYYY-MM-DD HH24:MI:SS'), date'2015-01-31' );insert into xxxx_client_discount_m  (ID,CLIENT_ID,CLIENT_AVG_DISCOUNT,DT) values (s_xxxx_client_discount_m.NEXTVAL,264, 13, date'2015-02-01');</v>
      </c>
      <c r="AY215" s="179"/>
    </row>
    <row r="216" spans="1:51" s="163" customFormat="1" x14ac:dyDescent="0.25">
      <c r="A216" s="144">
        <v>25</v>
      </c>
      <c r="B216" s="72">
        <v>0</v>
      </c>
      <c r="C216" s="165" t="str">
        <f>"1000"&amp;A216</f>
        <v>100025</v>
      </c>
      <c r="D216" s="165" t="str">
        <f>"1000"&amp;A216&amp;"/13"</f>
        <v>100025/13</v>
      </c>
      <c r="E216" s="167" t="s">
        <v>189</v>
      </c>
      <c r="F216" s="167" t="s">
        <v>37</v>
      </c>
      <c r="G216" s="165">
        <v>53</v>
      </c>
      <c r="H216" s="178">
        <v>100182</v>
      </c>
      <c r="I216" s="170" t="str">
        <f>"Б-"&amp;H216&amp;"-13"</f>
        <v>Б-100182-13</v>
      </c>
      <c r="J216" s="274">
        <v>2</v>
      </c>
      <c r="K216" s="165">
        <v>11</v>
      </c>
      <c r="L216" s="165" t="s">
        <v>38</v>
      </c>
      <c r="M216" s="169">
        <v>1</v>
      </c>
      <c r="N216" s="165">
        <v>18</v>
      </c>
      <c r="O216" s="276" t="s">
        <v>298</v>
      </c>
      <c r="P216" s="276" t="s">
        <v>301</v>
      </c>
      <c r="Q216" s="276" t="s">
        <v>302</v>
      </c>
      <c r="R216" s="166" t="str">
        <f t="shared" si="85"/>
        <v>1001821</v>
      </c>
      <c r="S216" s="170">
        <v>1</v>
      </c>
      <c r="T216" s="276" t="s">
        <v>308</v>
      </c>
      <c r="U216" s="165">
        <v>1000</v>
      </c>
      <c r="V216" s="165">
        <f>U216*0.18</f>
        <v>180</v>
      </c>
      <c r="W216" s="165">
        <v>0</v>
      </c>
      <c r="X216" s="24">
        <v>265</v>
      </c>
      <c r="Y216" s="168" t="s">
        <v>42</v>
      </c>
      <c r="Z216" s="223" t="str">
        <f>"CH: "&amp;(SUM(U216:U218)-SUM(V216:V218))&amp;" / "&amp;(SUM(U216:U218)-SUM(V216:V218))*0.08&amp;" / "&amp;(SUM(U216:U218)-SUM(V216:V218))*0.02</f>
        <v>CH: 2214 / 177.12 / 44.28</v>
      </c>
      <c r="AA216" s="224">
        <f>(SUM(U216:U218)-SUM(V216:V218))*((ROUND((SUM(U219)-SUM(V219))/(SUM(U216:U218)-SUM(V216:V218)),2)*10/100))</f>
        <v>48.708000000000006</v>
      </c>
      <c r="AB216" s="225"/>
      <c r="AC216" s="178">
        <f t="shared" si="86"/>
        <v>2050</v>
      </c>
      <c r="AD216" s="165"/>
      <c r="AE216" s="165"/>
      <c r="AF216" s="276" t="s">
        <v>149</v>
      </c>
      <c r="AG216" s="226" t="s">
        <v>190</v>
      </c>
      <c r="AH216" s="227">
        <v>13</v>
      </c>
      <c r="AI216" s="276" t="s">
        <v>319</v>
      </c>
      <c r="AJ216" s="167"/>
      <c r="AK216" s="167"/>
      <c r="AL216" s="166">
        <v>0</v>
      </c>
      <c r="AM216" s="170" t="s">
        <v>43</v>
      </c>
      <c r="AN216" s="165" t="s">
        <v>44</v>
      </c>
      <c r="AO216" s="165"/>
      <c r="AP216" s="166"/>
      <c r="AQ216" s="166"/>
      <c r="AR216" s="166"/>
      <c r="AS216" s="166">
        <f t="shared" si="87"/>
        <v>100182</v>
      </c>
      <c r="AT216" s="277">
        <f t="shared" si="92"/>
        <v>182</v>
      </c>
      <c r="AU216" s="277">
        <f>H216-100000</f>
        <v>182</v>
      </c>
      <c r="AV216" s="166" t="s">
        <v>404</v>
      </c>
      <c r="AX216" s="163" t="str">
        <f>IF(B216=0,"insert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"&amp;A216&amp;", "&amp;C216&amp;", '"&amp;D216&amp;"', date'"&amp;E216&amp;"', date'"&amp;F216&amp;"', "&amp;G216&amp;", "&amp;H216&amp;", '"&amp;I216&amp;"',date'"&amp;O216&amp;"',"&amp;J216&amp;", "&amp;K216&amp;", "&amp;K216&amp;", '"&amp;L216&amp;"', "&amp;M216&amp;", "&amp;N216&amp;", date'"&amp;P216&amp;"', date'"&amp;Q216&amp;"', "&amp;R216&amp;", "&amp;S216&amp;", to_date('"&amp;T216&amp;"','YYYY-MM-DD HH24:MI:SS'), "&amp;U216&amp;", "&amp;V216&amp;", "&amp;W216&amp;", "&amp;X216&amp;", "&amp;AL216&amp;", '"&amp;AN216&amp;"', "&amp;AG216&amp;","&amp;AM216&amp;","&amp;AS216&amp;","&amp;AT216&amp;","&amp;AU216&amp;");"&amp;
IF(LEN(AC216)&gt;0,"insert into xxxx_oebs_cash_payment_test (ID, INVOICE_ID, OEBS_PAYMENT, DOC_DATE, COMISS_DATE) values (s_xxxx_oebs_cash_payment_test.NEXTVAL, "&amp;H216&amp;", "&amp;AC216&amp;", to_date('"&amp;T216&amp;"','YYYY-MM-DD HH24:MI:SS'), "&amp;AF216&amp;" );","")&amp;
IF(LEN(AD216)&gt;0,"insert into xxxx_oebs_cash_payment_test (ID, INVOICE_ID, OEBS_PAYMENT, DOC_DATE, COMISS_DATE) values (s_xxxx_oebs_cash_payment_test.NEXTVAL, "&amp;H216&amp;", "&amp;AD216&amp;", to_date('"&amp;T216&amp;"','YYYY-MM-DD HH24:MI:SS'), "&amp;AF216&amp;" );","")&amp;
IF(LEN(AE216)&gt;0,"insert into xxxx_oebs_cash_payment_test (ID, INVOICE_ID, OEBS_PAYMENT, DOC_DATE, COMISS_DATE) values (s_xxxx_oebs_cash_payment_test.NEXTVAL, "&amp;H216&amp;", "&amp;AE216&amp;", to_date('"&amp;T216&amp;"','YYYY-MM-DD HH24:MI:SS'), "&amp;AF216&amp;" );","")&amp;
IF(LEN(AH216)&gt;0,"insert into xxxx_client_discount_m  (ID,CLIENT_ID,CLIENT_AVG_DISCOUNT,DT) values (s_xxxx_client_discount_m.NEXTVAL,"&amp;X216&amp;", "&amp;AH216&amp;", "&amp;AI216&amp;");","")&amp;
IF(LEN(AJ216)&gt;0,"insert into xxxx_client_discount_m  (ID,CLIENT_ID,CLIENT_AVG_DISCOUNT,DT) values (s_xxxx_client_discount_m.NEXTVAL,"&amp;X216&amp;", "&amp;AJ216&amp;", "&amp;AK216&amp;");","")&amp;
IF(LEN(AO216)&gt;0,"insert into xxxx_contract_signed_attr (ID, CONTRACT_ID, CODE, KEY_NUM) values (s_xxxx_contract_signed_attr.NEXTVAL, "&amp;C216&amp;", 'SUPERCOMMISSION_BONUS' , "&amp;AO216&amp;" );","")&amp;
IF(LEN(AP216)&gt;0,"insert into xxxx_loyal_clients_contr_attr (ID, CONTRACT_ID, CLIENT_ID, LC_TURNOVER, COLLATERAL_FIRST_DT, COLLATERAL_END_DT) values (s_xxxx_loyal_clients_contr_atr.NEXTVAL, "&amp;C216&amp;", "&amp;X216&amp;", "&amp;AP216&amp;", "&amp;AQ216&amp;", "&amp;AR216&amp;"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25, 100025, '100025/13', date'2013-03-01', date'2015-03-01', 53, 100182, 'Б-100182-13',date'2015-02-05',2, 11, 11, 'RUR', 1, 18, date'2015-02-06', date'2015-02-07', 1001821, 1, to_date('2015-02-01 00:00:00','YYYY-MM-DD HH24:MI:SS'), 1000, 180, 0, 265, 0, 'c1', 8,null,100182,182,182);insert into xxxx_oebs_cash_payment_test (ID, INVOICE_ID, OEBS_PAYMENT, DOC_DATE, COMISS_DATE) values (s_xxxx_oebs_cash_payment_test.NEXTVAL, 100182, 2050, to_date('2015-02-01 00:00:00','YYYY-MM-DD HH24:MI:SS'), date'2015-01-31' );insert into xxxx_client_discount_m  (ID,CLIENT_ID,CLIENT_AVG_DISCOUNT,DT) values (s_xxxx_client_discount_m.NEXTVAL,265, 13, date'2015-02-01');</v>
      </c>
    </row>
    <row r="217" spans="1:51" s="163" customFormat="1" x14ac:dyDescent="0.25">
      <c r="A217" s="144">
        <v>25</v>
      </c>
      <c r="B217" s="72">
        <v>0</v>
      </c>
      <c r="C217" s="165" t="str">
        <f t="shared" ref="C217:C219" si="95">"1000"&amp;A217</f>
        <v>100025</v>
      </c>
      <c r="D217" s="165" t="str">
        <f t="shared" ref="D217:D219" si="96">"1000"&amp;A217&amp;"/13"</f>
        <v>100025/13</v>
      </c>
      <c r="E217" s="167" t="s">
        <v>189</v>
      </c>
      <c r="F217" s="167" t="s">
        <v>37</v>
      </c>
      <c r="G217" s="165">
        <v>53</v>
      </c>
      <c r="H217" s="178">
        <v>100182</v>
      </c>
      <c r="I217" s="170" t="str">
        <f t="shared" ref="I217:I219" si="97">"Б-"&amp;H217&amp;"-13"</f>
        <v>Б-100182-13</v>
      </c>
      <c r="J217" s="274">
        <v>2</v>
      </c>
      <c r="K217" s="165">
        <v>11</v>
      </c>
      <c r="L217" s="165" t="s">
        <v>38</v>
      </c>
      <c r="M217" s="169">
        <v>1</v>
      </c>
      <c r="N217" s="165">
        <v>18</v>
      </c>
      <c r="O217" s="276" t="s">
        <v>298</v>
      </c>
      <c r="P217" s="276" t="s">
        <v>301</v>
      </c>
      <c r="Q217" s="276" t="s">
        <v>302</v>
      </c>
      <c r="R217" s="166" t="str">
        <f t="shared" si="85"/>
        <v>1001821</v>
      </c>
      <c r="S217" s="170">
        <v>1</v>
      </c>
      <c r="T217" s="276" t="s">
        <v>308</v>
      </c>
      <c r="U217" s="165">
        <v>900</v>
      </c>
      <c r="V217" s="165">
        <f t="shared" ref="V217:V219" si="98">U217*0.18</f>
        <v>162</v>
      </c>
      <c r="W217" s="165">
        <v>0</v>
      </c>
      <c r="X217" s="24">
        <v>265</v>
      </c>
      <c r="Y217" s="168" t="s">
        <v>42</v>
      </c>
      <c r="Z217" s="223"/>
      <c r="AA217" s="228"/>
      <c r="AB217" s="229"/>
      <c r="AC217" s="178">
        <f t="shared" si="86"/>
        <v>1845</v>
      </c>
      <c r="AD217" s="165"/>
      <c r="AE217" s="165"/>
      <c r="AF217" s="276" t="s">
        <v>149</v>
      </c>
      <c r="AG217" s="226" t="s">
        <v>190</v>
      </c>
      <c r="AH217" s="166">
        <v>7</v>
      </c>
      <c r="AI217" s="276" t="s">
        <v>319</v>
      </c>
      <c r="AJ217" s="167"/>
      <c r="AK217" s="167"/>
      <c r="AL217" s="166">
        <v>0</v>
      </c>
      <c r="AM217" s="170" t="s">
        <v>43</v>
      </c>
      <c r="AN217" s="165" t="s">
        <v>44</v>
      </c>
      <c r="AO217" s="165"/>
      <c r="AP217" s="166"/>
      <c r="AQ217" s="166"/>
      <c r="AR217" s="166"/>
      <c r="AS217" s="166">
        <f t="shared" si="87"/>
        <v>100182</v>
      </c>
      <c r="AT217" s="277">
        <f t="shared" si="92"/>
        <v>182</v>
      </c>
      <c r="AU217" s="277">
        <f t="shared" ref="AU217:AU219" si="99">H217-100000</f>
        <v>182</v>
      </c>
      <c r="AV217" s="166" t="s">
        <v>414</v>
      </c>
      <c r="AX217" s="163" t="str">
        <f t="shared" ref="AX217:AX219" si="100">IF(B217=0,"insert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"&amp;A217&amp;", "&amp;C217&amp;", '"&amp;D217&amp;"', date'"&amp;E217&amp;"', date'"&amp;F217&amp;"', "&amp;G217&amp;", "&amp;H217&amp;", '"&amp;I217&amp;"',date'"&amp;O217&amp;"',"&amp;J217&amp;", "&amp;K217&amp;", "&amp;K217&amp;", '"&amp;L217&amp;"', "&amp;M217&amp;", "&amp;N217&amp;", date'"&amp;P217&amp;"', date'"&amp;Q217&amp;"', "&amp;R217&amp;", "&amp;S217&amp;", to_date('"&amp;T217&amp;"','YYYY-MM-DD HH24:MI:SS'), "&amp;U217&amp;", "&amp;V217&amp;", "&amp;W217&amp;", "&amp;X217&amp;", "&amp;AL217&amp;", '"&amp;AN217&amp;"', "&amp;AG217&amp;","&amp;AM217&amp;","&amp;AS217&amp;","&amp;AT217&amp;","&amp;AU217&amp;");"&amp;
IF(LEN(AC217)&gt;0,"insert into xxxx_oebs_cash_payment_test (ID, INVOICE_ID, OEBS_PAYMENT, DOC_DATE, COMISS_DATE) values (s_xxxx_oebs_cash_payment_test.NEXTVAL, "&amp;H217&amp;", "&amp;AC217&amp;", to_date('"&amp;T217&amp;"','YYYY-MM-DD HH24:MI:SS'), "&amp;AF217&amp;" );","")&amp;
IF(LEN(AD217)&gt;0,"insert into xxxx_oebs_cash_payment_test (ID, INVOICE_ID, OEBS_PAYMENT, DOC_DATE, COMISS_DATE) values (s_xxxx_oebs_cash_payment_test.NEXTVAL, "&amp;H217&amp;", "&amp;AD217&amp;", to_date('"&amp;T217&amp;"','YYYY-MM-DD HH24:MI:SS'), "&amp;AF217&amp;" );","")&amp;
IF(LEN(AE217)&gt;0,"insert into xxxx_oebs_cash_payment_test (ID, INVOICE_ID, OEBS_PAYMENT, DOC_DATE, COMISS_DATE) values (s_xxxx_oebs_cash_payment_test.NEXTVAL, "&amp;H217&amp;", "&amp;AE217&amp;", to_date('"&amp;T217&amp;"','YYYY-MM-DD HH24:MI:SS'), "&amp;AF217&amp;" );","")&amp;
IF(LEN(AH217)&gt;0,"insert into xxxx_client_discount_m  (ID,CLIENT_ID,CLIENT_AVG_DISCOUNT,DT) values (s_xxxx_client_discount_m.NEXTVAL,"&amp;X217&amp;", "&amp;AH217&amp;", "&amp;AI217&amp;");","")&amp;
IF(LEN(AJ217)&gt;0,"insert into xxxx_client_discount_m  (ID,CLIENT_ID,CLIENT_AVG_DISCOUNT,DT) values (s_xxxx_client_discount_m.NEXTVAL,"&amp;X217&amp;", "&amp;AJ217&amp;", "&amp;AK217&amp;");","")&amp;
IF(LEN(AO217)&gt;0,"insert into xxxx_contract_signed_attr (ID, CONTRACT_ID, CODE, KEY_NUM) values (s_xxxx_contract_signed_attr.NEXTVAL, "&amp;C217&amp;", 'SUPERCOMMISSION_BONUS' , "&amp;AO217&amp;" );","")&amp;
IF(LEN(AP217)&gt;0,"insert into xxxx_loyal_clients_contr_attr (ID, CONTRACT_ID, CLIENT_ID, LC_TURNOVER, COLLATERAL_FIRST_DT, COLLATERAL_END_DT) values (s_xxxx_loyal_clients_contr_atr.NEXTVAL, "&amp;C217&amp;", "&amp;X217&amp;", "&amp;AP217&amp;", "&amp;AQ217&amp;", "&amp;AR217&amp;"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25, 100025, '100025/13', date'2013-03-01', date'2015-03-01', 53, 100182, 'Б-100182-13',date'2015-02-05',2, 11, 11, 'RUR', 1, 18, date'2015-02-06', date'2015-02-07', 1001821, 1, to_date('2015-02-01 00:00:00','YYYY-MM-DD HH24:MI:SS'), 900, 162, 0, 265, 0, 'c1', 8,null,100182,182,182);insert into xxxx_oebs_cash_payment_test (ID, INVOICE_ID, OEBS_PAYMENT, DOC_DATE, COMISS_DATE) values (s_xxxx_oebs_cash_payment_test.NEXTVAL, 100182, 1845, to_date('2015-02-01 00:00:00','YYYY-MM-DD HH24:MI:SS'), date'2015-01-31' );insert into xxxx_client_discount_m  (ID,CLIENT_ID,CLIENT_AVG_DISCOUNT,DT) values (s_xxxx_client_discount_m.NEXTVAL,265, 7, date'2015-02-01');</v>
      </c>
    </row>
    <row r="218" spans="1:51" s="163" customFormat="1" x14ac:dyDescent="0.25">
      <c r="A218" s="144">
        <v>25</v>
      </c>
      <c r="B218" s="72">
        <v>0</v>
      </c>
      <c r="C218" s="165" t="str">
        <f t="shared" si="95"/>
        <v>100025</v>
      </c>
      <c r="D218" s="165" t="str">
        <f t="shared" si="96"/>
        <v>100025/13</v>
      </c>
      <c r="E218" s="167" t="s">
        <v>189</v>
      </c>
      <c r="F218" s="167" t="s">
        <v>37</v>
      </c>
      <c r="G218" s="165">
        <v>53</v>
      </c>
      <c r="H218" s="178">
        <v>100182</v>
      </c>
      <c r="I218" s="170" t="str">
        <f t="shared" si="97"/>
        <v>Б-100182-13</v>
      </c>
      <c r="J218" s="274">
        <v>2</v>
      </c>
      <c r="K218" s="165">
        <v>11</v>
      </c>
      <c r="L218" s="165" t="s">
        <v>38</v>
      </c>
      <c r="M218" s="169">
        <v>1</v>
      </c>
      <c r="N218" s="165">
        <v>18</v>
      </c>
      <c r="O218" s="276" t="s">
        <v>298</v>
      </c>
      <c r="P218" s="276" t="s">
        <v>301</v>
      </c>
      <c r="Q218" s="276" t="s">
        <v>302</v>
      </c>
      <c r="R218" s="166" t="str">
        <f t="shared" si="85"/>
        <v>1001821</v>
      </c>
      <c r="S218" s="170">
        <v>1</v>
      </c>
      <c r="T218" s="276" t="s">
        <v>308</v>
      </c>
      <c r="U218" s="165">
        <v>800</v>
      </c>
      <c r="V218" s="165">
        <f t="shared" si="98"/>
        <v>144</v>
      </c>
      <c r="W218" s="165">
        <v>0</v>
      </c>
      <c r="X218" s="24">
        <v>265</v>
      </c>
      <c r="Y218" s="168" t="s">
        <v>42</v>
      </c>
      <c r="Z218" s="223"/>
      <c r="AA218" s="228"/>
      <c r="AB218" s="224"/>
      <c r="AC218" s="178">
        <f t="shared" si="86"/>
        <v>1640</v>
      </c>
      <c r="AD218" s="165"/>
      <c r="AE218" s="165"/>
      <c r="AF218" s="276" t="s">
        <v>149</v>
      </c>
      <c r="AG218" s="226" t="s">
        <v>190</v>
      </c>
      <c r="AH218" s="230">
        <v>20</v>
      </c>
      <c r="AI218" s="276" t="s">
        <v>319</v>
      </c>
      <c r="AJ218" s="167"/>
      <c r="AK218" s="167"/>
      <c r="AL218" s="166">
        <v>0</v>
      </c>
      <c r="AM218" s="170" t="s">
        <v>43</v>
      </c>
      <c r="AN218" s="165" t="s">
        <v>44</v>
      </c>
      <c r="AO218" s="165"/>
      <c r="AP218" s="166"/>
      <c r="AQ218" s="166"/>
      <c r="AR218" s="166"/>
      <c r="AS218" s="166">
        <f t="shared" si="87"/>
        <v>100182</v>
      </c>
      <c r="AT218" s="277">
        <f t="shared" si="92"/>
        <v>182</v>
      </c>
      <c r="AU218" s="277">
        <f t="shared" si="99"/>
        <v>182</v>
      </c>
      <c r="AV218" s="166" t="s">
        <v>400</v>
      </c>
      <c r="AX218" s="163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25, 100025, '100025/13', date'2013-03-01', date'2015-03-01', 53, 100182, 'Б-100182-13',date'2015-02-05',2, 11, 11, 'RUR', 1, 18, date'2015-02-06', date'2015-02-07', 1001821, 1, to_date('2015-02-01 00:00:00','YYYY-MM-DD HH24:MI:SS'), 800, 144, 0, 265, 0, 'c1', 8,null,100182,182,182);insert into xxxx_oebs_cash_payment_test (ID, INVOICE_ID, OEBS_PAYMENT, DOC_DATE, COMISS_DATE) values (s_xxxx_oebs_cash_payment_test.NEXTVAL, 100182, 1640, to_date('2015-02-01 00:00:00','YYYY-MM-DD HH24:MI:SS'), date'2015-01-31' );insert into xxxx_client_discount_m  (ID,CLIENT_ID,CLIENT_AVG_DISCOUNT,DT) values (s_xxxx_client_discount_m.NEXTVAL,265, 20, date'2015-02-01');</v>
      </c>
    </row>
    <row r="219" spans="1:51" s="179" customFormat="1" x14ac:dyDescent="0.25">
      <c r="A219" s="262">
        <v>25</v>
      </c>
      <c r="B219" s="71">
        <v>0</v>
      </c>
      <c r="C219" s="171" t="str">
        <f t="shared" si="95"/>
        <v>100025</v>
      </c>
      <c r="D219" s="171" t="str">
        <f t="shared" si="96"/>
        <v>100025/13</v>
      </c>
      <c r="E219" s="172" t="s">
        <v>189</v>
      </c>
      <c r="F219" s="172" t="s">
        <v>37</v>
      </c>
      <c r="G219" s="165">
        <v>53</v>
      </c>
      <c r="H219" s="180">
        <v>100182</v>
      </c>
      <c r="I219" s="171" t="str">
        <f t="shared" si="97"/>
        <v>Б-100182-13</v>
      </c>
      <c r="J219" s="275">
        <v>2</v>
      </c>
      <c r="K219" s="231">
        <v>111</v>
      </c>
      <c r="L219" s="171" t="s">
        <v>38</v>
      </c>
      <c r="M219" s="175">
        <v>1</v>
      </c>
      <c r="N219" s="171">
        <v>18</v>
      </c>
      <c r="O219" s="276" t="s">
        <v>298</v>
      </c>
      <c r="P219" s="279" t="s">
        <v>301</v>
      </c>
      <c r="Q219" s="279" t="s">
        <v>302</v>
      </c>
      <c r="R219" s="173" t="str">
        <f t="shared" si="85"/>
        <v>1001821</v>
      </c>
      <c r="S219" s="171">
        <v>1</v>
      </c>
      <c r="T219" s="279" t="s">
        <v>308</v>
      </c>
      <c r="U219" s="171">
        <v>600</v>
      </c>
      <c r="V219" s="171">
        <f t="shared" si="98"/>
        <v>108</v>
      </c>
      <c r="W219" s="171">
        <v>0</v>
      </c>
      <c r="X219" s="24">
        <v>265</v>
      </c>
      <c r="Y219" s="174" t="s">
        <v>42</v>
      </c>
      <c r="Z219" s="232"/>
      <c r="AA219" s="232"/>
      <c r="AB219" s="232"/>
      <c r="AC219" s="180">
        <f t="shared" si="86"/>
        <v>1230</v>
      </c>
      <c r="AD219" s="171"/>
      <c r="AE219" s="171"/>
      <c r="AF219" s="279" t="s">
        <v>149</v>
      </c>
      <c r="AG219" s="233" t="s">
        <v>190</v>
      </c>
      <c r="AH219" s="205">
        <v>13</v>
      </c>
      <c r="AI219" s="279" t="s">
        <v>319</v>
      </c>
      <c r="AJ219" s="172"/>
      <c r="AK219" s="172"/>
      <c r="AL219" s="173">
        <v>0</v>
      </c>
      <c r="AM219" s="171" t="s">
        <v>43</v>
      </c>
      <c r="AN219" s="171" t="s">
        <v>44</v>
      </c>
      <c r="AO219" s="171"/>
      <c r="AP219" s="173"/>
      <c r="AQ219" s="173"/>
      <c r="AR219" s="173"/>
      <c r="AS219" s="173">
        <f t="shared" si="87"/>
        <v>100182</v>
      </c>
      <c r="AT219" s="278">
        <f t="shared" si="92"/>
        <v>182</v>
      </c>
      <c r="AU219" s="278">
        <f t="shared" si="99"/>
        <v>182</v>
      </c>
      <c r="AV219" s="173"/>
      <c r="AX219" s="179" t="str">
        <f t="shared" si="10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25, 100025, '100025/13', date'2013-03-01', date'2015-03-01', 53, 100182, 'Б-100182-13',date'2015-02-05',2, 111, 111, 'RUR', 1, 18, date'2015-02-06', date'2015-02-07', 1001821, 1, to_date('2015-02-01 00:00:00','YYYY-MM-DD HH24:MI:SS'), 600, 108, 0, 265, 0, 'c1', 8,null,100182,182,182);insert into xxxx_oebs_cash_payment_test (ID, INVOICE_ID, OEBS_PAYMENT, DOC_DATE, COMISS_DATE) values (s_xxxx_oebs_cash_payment_test.NEXTVAL, 100182, 1230, to_date('2015-02-01 00:00:00','YYYY-MM-DD HH24:MI:SS'), date'2015-01-31' );insert into xxxx_client_discount_m  (ID,CLIENT_ID,CLIENT_AVG_DISCOUNT,DT) values (s_xxxx_client_discount_m.NEXTVAL,265, 13, date'2015-02-01');</v>
      </c>
    </row>
    <row r="220" spans="1:51" s="163" customFormat="1" x14ac:dyDescent="0.25">
      <c r="A220" s="144">
        <v>26</v>
      </c>
      <c r="B220" s="72">
        <v>0</v>
      </c>
      <c r="C220" s="165" t="str">
        <f>"1000"&amp;A220</f>
        <v>100026</v>
      </c>
      <c r="D220" s="165" t="str">
        <f>"1000"&amp;A220&amp;"/13"</f>
        <v>100026/13</v>
      </c>
      <c r="E220" s="167" t="s">
        <v>189</v>
      </c>
      <c r="F220" s="167" t="s">
        <v>37</v>
      </c>
      <c r="G220" s="165">
        <v>53</v>
      </c>
      <c r="H220" s="178">
        <v>100183</v>
      </c>
      <c r="I220" s="170" t="str">
        <f>"Б-"&amp;H220&amp;"-13"</f>
        <v>Б-100183-13</v>
      </c>
      <c r="J220" s="274">
        <v>3</v>
      </c>
      <c r="K220" s="165">
        <v>11</v>
      </c>
      <c r="L220" s="165" t="s">
        <v>38</v>
      </c>
      <c r="M220" s="169">
        <v>1</v>
      </c>
      <c r="N220" s="165">
        <v>18</v>
      </c>
      <c r="O220" s="282" t="s">
        <v>299</v>
      </c>
      <c r="P220" s="276" t="s">
        <v>301</v>
      </c>
      <c r="Q220" s="276" t="s">
        <v>302</v>
      </c>
      <c r="R220" s="166" t="str">
        <f t="shared" ref="R220:R227" si="101">H220&amp;"1"</f>
        <v>1001831</v>
      </c>
      <c r="S220" s="170">
        <v>1</v>
      </c>
      <c r="T220" s="282" t="s">
        <v>315</v>
      </c>
      <c r="U220" s="165">
        <v>1000</v>
      </c>
      <c r="V220" s="165">
        <f>U220*0.18</f>
        <v>180</v>
      </c>
      <c r="W220" s="165">
        <v>0</v>
      </c>
      <c r="X220" s="24">
        <v>266</v>
      </c>
      <c r="Y220" s="168" t="s">
        <v>42</v>
      </c>
      <c r="Z220" s="223" t="str">
        <f>"CH: "&amp;(SUM(U220:U222)-SUM(V220:V222))&amp;" / "&amp;(SUM(U220:U222)-SUM(V220:V222))*0.08&amp;" / "&amp;(SUM(U220:U222)-SUM(V220:V222))*0.02</f>
        <v>CH: 2214 / 177.12 / 44.28</v>
      </c>
      <c r="AA220" s="224">
        <f>(SUM(U220:U222)-SUM(V220:V222))*((ROUND((SUM(U223)-SUM(V223))/(SUM(U220:U222)-SUM(V220:V222)),2)*10/100))</f>
        <v>48.708000000000006</v>
      </c>
      <c r="AB220" s="225"/>
      <c r="AC220" s="178">
        <f t="shared" ref="AC220:AC227" si="102">(U220-V220)*2.5</f>
        <v>2050</v>
      </c>
      <c r="AD220" s="165"/>
      <c r="AE220" s="165"/>
      <c r="AF220" s="276" t="s">
        <v>149</v>
      </c>
      <c r="AG220" s="226" t="s">
        <v>190</v>
      </c>
      <c r="AH220" s="227">
        <v>13</v>
      </c>
      <c r="AI220" s="276" t="s">
        <v>319</v>
      </c>
      <c r="AJ220" s="167"/>
      <c r="AK220" s="167"/>
      <c r="AL220" s="166">
        <v>0</v>
      </c>
      <c r="AM220" s="170" t="s">
        <v>43</v>
      </c>
      <c r="AN220" s="165" t="s">
        <v>44</v>
      </c>
      <c r="AO220" s="165"/>
      <c r="AP220" s="166"/>
      <c r="AQ220" s="166"/>
      <c r="AR220" s="166"/>
      <c r="AS220" s="166">
        <f t="shared" ref="AS220:AS227" si="103">H220</f>
        <v>100183</v>
      </c>
      <c r="AT220" s="166">
        <f t="shared" ref="AT220:AT227" si="104">AU220+1000</f>
        <v>1183</v>
      </c>
      <c r="AU220" s="280">
        <f>H220-100000</f>
        <v>183</v>
      </c>
      <c r="AV220" s="166" t="s">
        <v>405</v>
      </c>
      <c r="AX220" s="163" t="str">
        <f>IF(B220=0,"insert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"&amp;A220&amp;", "&amp;C220&amp;", '"&amp;D220&amp;"', date'"&amp;E220&amp;"', date'"&amp;F220&amp;"', "&amp;G220&amp;", "&amp;H220&amp;", '"&amp;I220&amp;"',date'"&amp;O220&amp;"',"&amp;J220&amp;", "&amp;K220&amp;", "&amp;K220&amp;", '"&amp;L220&amp;"', "&amp;M220&amp;", "&amp;N220&amp;", date'"&amp;P220&amp;"', date'"&amp;Q220&amp;"', "&amp;R220&amp;", "&amp;S220&amp;", to_date('"&amp;T220&amp;"','YYYY-MM-DD HH24:MI:SS'), "&amp;U220&amp;", "&amp;V220&amp;", "&amp;W220&amp;", "&amp;X220&amp;", "&amp;AL220&amp;", '"&amp;AN220&amp;"', "&amp;AG220&amp;","&amp;AM220&amp;","&amp;AS220&amp;","&amp;AT220&amp;","&amp;AU220&amp;");"&amp;
IF(LEN(AC220)&gt;0,"insert into xxxx_oebs_cash_payment_test (ID, INVOICE_ID, OEBS_PAYMENT, DOC_DATE, COMISS_DATE) values (s_xxxx_oebs_cash_payment_test.NEXTVAL, "&amp;H220&amp;", "&amp;AC220&amp;", to_date('"&amp;T220&amp;"','YYYY-MM-DD HH24:MI:SS'), "&amp;AF220&amp;" );","")&amp;
IF(LEN(AD220)&gt;0,"insert into xxxx_oebs_cash_payment_test (ID, INVOICE_ID, OEBS_PAYMENT, DOC_DATE, COMISS_DATE) values (s_xxxx_oebs_cash_payment_test.NEXTVAL, "&amp;H220&amp;", "&amp;AD220&amp;", to_date('"&amp;T220&amp;"','YYYY-MM-DD HH24:MI:SS'), "&amp;AF220&amp;" );","")&amp;
IF(LEN(AE220)&gt;0,"insert into xxxx_oebs_cash_payment_test (ID, INVOICE_ID, OEBS_PAYMENT, DOC_DATE, COMISS_DATE) values (s_xxxx_oebs_cash_payment_test.NEXTVAL, "&amp;H220&amp;", "&amp;AE220&amp;", to_date('"&amp;T220&amp;"','YYYY-MM-DD HH24:MI:SS'), "&amp;AF220&amp;" );","")&amp;
IF(LEN(AH220)&gt;0,"insert into xxxx_client_discount_m  (ID,CLIENT_ID,CLIENT_AVG_DISCOUNT,DT) values (s_xxxx_client_discount_m.NEXTVAL,"&amp;X220&amp;", "&amp;AH220&amp;", "&amp;AI220&amp;");","")&amp;
IF(LEN(AJ220)&gt;0,"insert into xxxx_client_discount_m  (ID,CLIENT_ID,CLIENT_AVG_DISCOUNT,DT) values (s_xxxx_client_discount_m.NEXTVAL,"&amp;X220&amp;", "&amp;AJ220&amp;", "&amp;AK220&amp;");","")&amp;
IF(LEN(AO220)&gt;0,"insert into xxxx_contract_signed_attr (ID, CONTRACT_ID, CODE, KEY_NUM) values (s_xxxx_contract_signed_attr.NEXTVAL, "&amp;C220&amp;", 'SUPERCOMMISSION_BONUS' , "&amp;AO220&amp;" );","")&amp;
IF(LEN(AP220)&gt;0,"insert into xxxx_loyal_clients_contr_attr (ID, CONTRACT_ID, CLIENT_ID, LC_TURNOVER, COLLATERAL_FIRST_DT, COLLATERAL_END_DT) values (s_xxxx_loyal_clients_contr_atr.NEXTVAL, "&amp;C220&amp;", "&amp;X220&amp;", "&amp;AP220&amp;", "&amp;AQ220&amp;", "&amp;AR220&amp;"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26, 100026, '100026/13', date'2013-03-01', date'2015-03-01', 53, 100183, 'Б-100183-13',date'2014-02-05',3, 11, 11, 'RUR', 1, 18, date'2015-02-06', date'2015-02-07', 1001831, 1, to_date('2014-02-01 00:00:00','YYYY-MM-DD HH24:MI:SS'), 1000, 180, 0, 266, 0, 'c1', 8,null,100183,1183,183);insert into xxxx_oebs_cash_payment_test (ID, INVOICE_ID, OEBS_PAYMENT, DOC_DATE, COMISS_DATE) values (s_xxxx_oebs_cash_payment_test.NEXTVAL, 100183, 2050, to_date('2014-02-01 00:00:00','YYYY-MM-DD HH24:MI:SS'), date'2015-01-31' );insert into xxxx_client_discount_m  (ID,CLIENT_ID,CLIENT_AVG_DISCOUNT,DT) values (s_xxxx_client_discount_m.NEXTVAL,266, 13, date'2015-02-01');</v>
      </c>
    </row>
    <row r="221" spans="1:51" s="163" customFormat="1" x14ac:dyDescent="0.25">
      <c r="A221" s="144">
        <v>26</v>
      </c>
      <c r="B221" s="72">
        <v>0</v>
      </c>
      <c r="C221" s="165" t="str">
        <f t="shared" ref="C221:C223" si="105">"1000"&amp;A221</f>
        <v>100026</v>
      </c>
      <c r="D221" s="165" t="str">
        <f t="shared" ref="D221:D223" si="106">"1000"&amp;A221&amp;"/13"</f>
        <v>100026/13</v>
      </c>
      <c r="E221" s="167" t="s">
        <v>189</v>
      </c>
      <c r="F221" s="167" t="s">
        <v>37</v>
      </c>
      <c r="G221" s="165">
        <v>53</v>
      </c>
      <c r="H221" s="178">
        <v>100183</v>
      </c>
      <c r="I221" s="170" t="str">
        <f t="shared" ref="I221:I223" si="107">"Б-"&amp;H221&amp;"-13"</f>
        <v>Б-100183-13</v>
      </c>
      <c r="J221" s="274">
        <v>3</v>
      </c>
      <c r="K221" s="165">
        <v>11</v>
      </c>
      <c r="L221" s="165" t="s">
        <v>38</v>
      </c>
      <c r="M221" s="169">
        <v>1</v>
      </c>
      <c r="N221" s="165">
        <v>18</v>
      </c>
      <c r="O221" s="282" t="s">
        <v>299</v>
      </c>
      <c r="P221" s="276" t="s">
        <v>301</v>
      </c>
      <c r="Q221" s="276" t="s">
        <v>302</v>
      </c>
      <c r="R221" s="166" t="str">
        <f t="shared" si="101"/>
        <v>1001831</v>
      </c>
      <c r="S221" s="170">
        <v>1</v>
      </c>
      <c r="T221" s="276" t="s">
        <v>308</v>
      </c>
      <c r="U221" s="165">
        <v>900</v>
      </c>
      <c r="V221" s="165">
        <f t="shared" ref="V221:V223" si="108">U221*0.18</f>
        <v>162</v>
      </c>
      <c r="W221" s="165">
        <v>0</v>
      </c>
      <c r="X221" s="24">
        <v>266</v>
      </c>
      <c r="Y221" s="168" t="s">
        <v>42</v>
      </c>
      <c r="Z221" s="223"/>
      <c r="AA221" s="228"/>
      <c r="AB221" s="229"/>
      <c r="AC221" s="178">
        <f t="shared" si="102"/>
        <v>1845</v>
      </c>
      <c r="AD221" s="165"/>
      <c r="AE221" s="165"/>
      <c r="AF221" s="276" t="s">
        <v>149</v>
      </c>
      <c r="AG221" s="226" t="s">
        <v>190</v>
      </c>
      <c r="AH221" s="166">
        <v>7</v>
      </c>
      <c r="AI221" s="276" t="s">
        <v>319</v>
      </c>
      <c r="AJ221" s="167"/>
      <c r="AK221" s="167"/>
      <c r="AL221" s="166">
        <v>0</v>
      </c>
      <c r="AM221" s="170" t="s">
        <v>43</v>
      </c>
      <c r="AN221" s="165" t="s">
        <v>44</v>
      </c>
      <c r="AO221" s="165"/>
      <c r="AP221" s="166"/>
      <c r="AQ221" s="166"/>
      <c r="AR221" s="166"/>
      <c r="AS221" s="166">
        <f t="shared" si="103"/>
        <v>100183</v>
      </c>
      <c r="AT221" s="166">
        <f t="shared" si="104"/>
        <v>1183</v>
      </c>
      <c r="AU221" s="280">
        <f t="shared" ref="AU221:AU223" si="109">H221-100000</f>
        <v>183</v>
      </c>
      <c r="AV221" s="166" t="s">
        <v>415</v>
      </c>
      <c r="AX221" s="163" t="str">
        <f t="shared" ref="AX221:AX223" si="110">IF(B221=0,"insert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"&amp;A221&amp;", "&amp;C221&amp;", '"&amp;D221&amp;"', date'"&amp;E221&amp;"', date'"&amp;F221&amp;"', "&amp;G221&amp;", "&amp;H221&amp;", '"&amp;I221&amp;"',date'"&amp;O221&amp;"',"&amp;J221&amp;", "&amp;K221&amp;", "&amp;K221&amp;", '"&amp;L221&amp;"', "&amp;M221&amp;", "&amp;N221&amp;", date'"&amp;P221&amp;"', date'"&amp;Q221&amp;"', "&amp;R221&amp;", "&amp;S221&amp;", to_date('"&amp;T221&amp;"','YYYY-MM-DD HH24:MI:SS'), "&amp;U221&amp;", "&amp;V221&amp;", "&amp;W221&amp;", "&amp;X221&amp;", "&amp;AL221&amp;", '"&amp;AN221&amp;"', "&amp;AG221&amp;","&amp;AM221&amp;","&amp;AS221&amp;","&amp;AT221&amp;","&amp;AU221&amp;");"&amp;
IF(LEN(AC221)&gt;0,"insert into xxxx_oebs_cash_payment_test (ID, INVOICE_ID, OEBS_PAYMENT, DOC_DATE, COMISS_DATE) values (s_xxxx_oebs_cash_payment_test.NEXTVAL, "&amp;H221&amp;", "&amp;AC221&amp;", to_date('"&amp;T221&amp;"','YYYY-MM-DD HH24:MI:SS'), "&amp;AF221&amp;" );","")&amp;
IF(LEN(AD221)&gt;0,"insert into xxxx_oebs_cash_payment_test (ID, INVOICE_ID, OEBS_PAYMENT, DOC_DATE, COMISS_DATE) values (s_xxxx_oebs_cash_payment_test.NEXTVAL, "&amp;H221&amp;", "&amp;AD221&amp;", to_date('"&amp;T221&amp;"','YYYY-MM-DD HH24:MI:SS'), "&amp;AF221&amp;" );","")&amp;
IF(LEN(AE221)&gt;0,"insert into xxxx_oebs_cash_payment_test (ID, INVOICE_ID, OEBS_PAYMENT, DOC_DATE, COMISS_DATE) values (s_xxxx_oebs_cash_payment_test.NEXTVAL, "&amp;H221&amp;", "&amp;AE221&amp;", to_date('"&amp;T221&amp;"','YYYY-MM-DD HH24:MI:SS'), "&amp;AF221&amp;" );","")&amp;
IF(LEN(AH221)&gt;0,"insert into xxxx_client_discount_m  (ID,CLIENT_ID,CLIENT_AVG_DISCOUNT,DT) values (s_xxxx_client_discount_m.NEXTVAL,"&amp;X221&amp;", "&amp;AH221&amp;", "&amp;AI221&amp;");","")&amp;
IF(LEN(AJ221)&gt;0,"insert into xxxx_client_discount_m  (ID,CLIENT_ID,CLIENT_AVG_DISCOUNT,DT) values (s_xxxx_client_discount_m.NEXTVAL,"&amp;X221&amp;", "&amp;AJ221&amp;", "&amp;AK221&amp;");","")&amp;
IF(LEN(AO221)&gt;0,"insert into xxxx_contract_signed_attr (ID, CONTRACT_ID, CODE, KEY_NUM) values (s_xxxx_contract_signed_attr.NEXTVAL, "&amp;C221&amp;", 'SUPERCOMMISSION_BONUS' , "&amp;AO221&amp;" );","")&amp;
IF(LEN(AP221)&gt;0,"insert into xxxx_loyal_clients_contr_attr (ID, CONTRACT_ID, CLIENT_ID, LC_TURNOVER, COLLATERAL_FIRST_DT, COLLATERAL_END_DT) values (s_xxxx_loyal_clients_contr_atr.NEXTVAL, "&amp;C221&amp;", "&amp;X221&amp;", "&amp;AP221&amp;", "&amp;AQ221&amp;", "&amp;AR221&amp;"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26, 100026, '100026/13', date'2013-03-01', date'2015-03-01', 53, 100183, 'Б-100183-13',date'2014-02-05',3, 11, 11, 'RUR', 1, 18, date'2015-02-06', date'2015-02-07', 1001831, 1, to_date('2015-02-01 00:00:00','YYYY-MM-DD HH24:MI:SS'), 900, 162, 0, 266, 0, 'c1', 8,null,100183,1183,183);insert into xxxx_oebs_cash_payment_test (ID, INVOICE_ID, OEBS_PAYMENT, DOC_DATE, COMISS_DATE) values (s_xxxx_oebs_cash_payment_test.NEXTVAL, 100183, 1845, to_date('2015-02-01 00:00:00','YYYY-MM-DD HH24:MI:SS'), date'2015-01-31' );insert into xxxx_client_discount_m  (ID,CLIENT_ID,CLIENT_AVG_DISCOUNT,DT) values (s_xxxx_client_discount_m.NEXTVAL,266, 7, date'2015-02-01');</v>
      </c>
    </row>
    <row r="222" spans="1:51" s="163" customFormat="1" x14ac:dyDescent="0.25">
      <c r="A222" s="144">
        <v>26</v>
      </c>
      <c r="B222" s="72">
        <v>0</v>
      </c>
      <c r="C222" s="165" t="str">
        <f t="shared" si="105"/>
        <v>100026</v>
      </c>
      <c r="D222" s="165" t="str">
        <f t="shared" si="106"/>
        <v>100026/13</v>
      </c>
      <c r="E222" s="167" t="s">
        <v>189</v>
      </c>
      <c r="F222" s="167" t="s">
        <v>37</v>
      </c>
      <c r="G222" s="165">
        <v>53</v>
      </c>
      <c r="H222" s="178">
        <v>100183</v>
      </c>
      <c r="I222" s="170" t="str">
        <f t="shared" si="107"/>
        <v>Б-100183-13</v>
      </c>
      <c r="J222" s="274">
        <v>3</v>
      </c>
      <c r="K222" s="165">
        <v>11</v>
      </c>
      <c r="L222" s="165" t="s">
        <v>38</v>
      </c>
      <c r="M222" s="169">
        <v>1</v>
      </c>
      <c r="N222" s="165">
        <v>18</v>
      </c>
      <c r="O222" s="282" t="s">
        <v>299</v>
      </c>
      <c r="P222" s="276" t="s">
        <v>301</v>
      </c>
      <c r="Q222" s="276" t="s">
        <v>302</v>
      </c>
      <c r="R222" s="166" t="str">
        <f t="shared" si="101"/>
        <v>1001831</v>
      </c>
      <c r="S222" s="170">
        <v>1</v>
      </c>
      <c r="T222" s="276" t="s">
        <v>308</v>
      </c>
      <c r="U222" s="165">
        <v>800</v>
      </c>
      <c r="V222" s="165">
        <f t="shared" si="108"/>
        <v>144</v>
      </c>
      <c r="W222" s="165">
        <v>0</v>
      </c>
      <c r="X222" s="24">
        <v>266</v>
      </c>
      <c r="Y222" s="168" t="s">
        <v>42</v>
      </c>
      <c r="Z222" s="223"/>
      <c r="AA222" s="228"/>
      <c r="AB222" s="224"/>
      <c r="AC222" s="178">
        <f t="shared" si="102"/>
        <v>1640</v>
      </c>
      <c r="AD222" s="165"/>
      <c r="AE222" s="165"/>
      <c r="AF222" s="282" t="s">
        <v>153</v>
      </c>
      <c r="AG222" s="226" t="s">
        <v>190</v>
      </c>
      <c r="AH222" s="230">
        <v>20</v>
      </c>
      <c r="AI222" s="282" t="s">
        <v>204</v>
      </c>
      <c r="AJ222" s="167"/>
      <c r="AK222" s="167"/>
      <c r="AL222" s="166">
        <v>0</v>
      </c>
      <c r="AM222" s="170" t="s">
        <v>43</v>
      </c>
      <c r="AN222" s="165" t="s">
        <v>44</v>
      </c>
      <c r="AO222" s="165"/>
      <c r="AP222" s="166"/>
      <c r="AQ222" s="166"/>
      <c r="AR222" s="166"/>
      <c r="AS222" s="166">
        <f t="shared" si="103"/>
        <v>100183</v>
      </c>
      <c r="AT222" s="166">
        <f t="shared" si="104"/>
        <v>1183</v>
      </c>
      <c r="AU222" s="280">
        <f t="shared" si="109"/>
        <v>183</v>
      </c>
      <c r="AV222" s="166" t="s">
        <v>399</v>
      </c>
      <c r="AX222" s="163" t="str">
        <f t="shared" si="1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26, 100026, '100026/13', date'2013-03-01', date'2015-03-01', 53, 100183, 'Б-100183-13',date'2014-02-05',3, 11, 11, 'RUR', 1, 18, date'2015-02-06', date'2015-02-07', 1001831, 1, to_date('2015-02-01 00:00:00','YYYY-MM-DD HH24:MI:SS'), 800, 144, 0, 266, 0, 'c1', 8,null,100183,1183,183);insert into xxxx_oebs_cash_payment_test (ID, INVOICE_ID, OEBS_PAYMENT, DOC_DATE, COMISS_DATE) values (s_xxxx_oebs_cash_payment_test.NEXTVAL, 100183, 1640, to_date('2015-02-01 00:00:00','YYYY-MM-DD HH24:MI:SS'), date'2014-01-31' );insert into xxxx_client_discount_m  (ID,CLIENT_ID,CLIENT_AVG_DISCOUNT,DT) values (s_xxxx_client_discount_m.NEXTVAL,266, 20, date'2014-02-01');</v>
      </c>
    </row>
    <row r="223" spans="1:51" s="163" customFormat="1" x14ac:dyDescent="0.25">
      <c r="A223" s="144">
        <v>26</v>
      </c>
      <c r="B223" s="72">
        <v>0</v>
      </c>
      <c r="C223" s="171" t="str">
        <f t="shared" si="105"/>
        <v>100026</v>
      </c>
      <c r="D223" s="171" t="str">
        <f t="shared" si="106"/>
        <v>100026/13</v>
      </c>
      <c r="E223" s="172" t="s">
        <v>189</v>
      </c>
      <c r="F223" s="172" t="s">
        <v>37</v>
      </c>
      <c r="G223" s="165">
        <v>53</v>
      </c>
      <c r="H223" s="178">
        <v>100183</v>
      </c>
      <c r="I223" s="171" t="str">
        <f t="shared" si="107"/>
        <v>Б-100183-13</v>
      </c>
      <c r="J223" s="274">
        <v>3</v>
      </c>
      <c r="K223" s="231">
        <v>111</v>
      </c>
      <c r="L223" s="171" t="s">
        <v>38</v>
      </c>
      <c r="M223" s="175">
        <v>1</v>
      </c>
      <c r="N223" s="171">
        <v>18</v>
      </c>
      <c r="O223" s="282" t="s">
        <v>299</v>
      </c>
      <c r="P223" s="276" t="s">
        <v>301</v>
      </c>
      <c r="Q223" s="276" t="s">
        <v>302</v>
      </c>
      <c r="R223" s="173" t="str">
        <f t="shared" si="101"/>
        <v>1001831</v>
      </c>
      <c r="S223" s="171">
        <v>1</v>
      </c>
      <c r="T223" s="276" t="s">
        <v>308</v>
      </c>
      <c r="U223" s="171">
        <v>600</v>
      </c>
      <c r="V223" s="171">
        <f t="shared" si="108"/>
        <v>108</v>
      </c>
      <c r="W223" s="171">
        <v>0</v>
      </c>
      <c r="X223" s="24">
        <v>266</v>
      </c>
      <c r="Y223" s="174" t="s">
        <v>42</v>
      </c>
      <c r="Z223" s="232"/>
      <c r="AA223" s="232"/>
      <c r="AB223" s="232"/>
      <c r="AC223" s="180">
        <f t="shared" si="102"/>
        <v>1230</v>
      </c>
      <c r="AD223" s="171"/>
      <c r="AE223" s="171"/>
      <c r="AF223" s="282" t="s">
        <v>153</v>
      </c>
      <c r="AG223" s="233" t="s">
        <v>190</v>
      </c>
      <c r="AH223" s="205">
        <v>13</v>
      </c>
      <c r="AI223" s="282" t="s">
        <v>204</v>
      </c>
      <c r="AJ223" s="172"/>
      <c r="AK223" s="172"/>
      <c r="AL223" s="173">
        <v>0</v>
      </c>
      <c r="AM223" s="170" t="s">
        <v>43</v>
      </c>
      <c r="AN223" s="171" t="s">
        <v>44</v>
      </c>
      <c r="AO223" s="171"/>
      <c r="AP223" s="173"/>
      <c r="AQ223" s="173"/>
      <c r="AR223" s="173"/>
      <c r="AS223" s="166">
        <f t="shared" si="103"/>
        <v>100183</v>
      </c>
      <c r="AT223" s="166">
        <f t="shared" si="104"/>
        <v>1183</v>
      </c>
      <c r="AU223" s="280">
        <f t="shared" si="109"/>
        <v>183</v>
      </c>
      <c r="AV223" s="173"/>
      <c r="AW223" s="179"/>
      <c r="AX223" s="163" t="str">
        <f t="shared" si="11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26, 100026, '100026/13', date'2013-03-01', date'2015-03-01', 53, 100183, 'Б-100183-13',date'2014-02-05',3, 111, 111, 'RUR', 1, 18, date'2015-02-06', date'2015-02-07', 1001831, 1, to_date('2015-02-01 00:00:00','YYYY-MM-DD HH24:MI:SS'), 600, 108, 0, 266, 0, 'c1', 8,null,100183,1183,183);insert into xxxx_oebs_cash_payment_test (ID, INVOICE_ID, OEBS_PAYMENT, DOC_DATE, COMISS_DATE) values (s_xxxx_oebs_cash_payment_test.NEXTVAL, 100183, 1230, to_date('2015-02-01 00:00:00','YYYY-MM-DD HH24:MI:SS'), date'2014-01-31' );insert into xxxx_client_discount_m  (ID,CLIENT_ID,CLIENT_AVG_DISCOUNT,DT) values (s_xxxx_client_discount_m.NEXTVAL,266, 13, date'2014-02-01');</v>
      </c>
      <c r="AY223" s="179"/>
    </row>
    <row r="224" spans="1:51" s="163" customFormat="1" x14ac:dyDescent="0.25">
      <c r="A224" s="144">
        <v>27</v>
      </c>
      <c r="B224" s="72">
        <v>0</v>
      </c>
      <c r="C224" s="165" t="str">
        <f>"1000"&amp;A224</f>
        <v>100027</v>
      </c>
      <c r="D224" s="165" t="str">
        <f>"1000"&amp;A224&amp;"/13"</f>
        <v>100027/13</v>
      </c>
      <c r="E224" s="167" t="s">
        <v>189</v>
      </c>
      <c r="F224" s="167" t="s">
        <v>37</v>
      </c>
      <c r="G224" s="165">
        <v>53</v>
      </c>
      <c r="H224" s="178">
        <v>100184</v>
      </c>
      <c r="I224" s="170" t="str">
        <f>"Б-"&amp;H224&amp;"-13"</f>
        <v>Б-100184-13</v>
      </c>
      <c r="J224" s="274">
        <v>2</v>
      </c>
      <c r="K224" s="165">
        <v>11</v>
      </c>
      <c r="L224" s="165" t="s">
        <v>38</v>
      </c>
      <c r="M224" s="169">
        <v>1</v>
      </c>
      <c r="N224" s="165">
        <v>18</v>
      </c>
      <c r="O224" s="282" t="s">
        <v>299</v>
      </c>
      <c r="P224" s="276" t="s">
        <v>301</v>
      </c>
      <c r="Q224" s="276" t="s">
        <v>302</v>
      </c>
      <c r="R224" s="166" t="str">
        <f t="shared" si="101"/>
        <v>1001841</v>
      </c>
      <c r="S224" s="170">
        <v>1</v>
      </c>
      <c r="T224" s="282" t="s">
        <v>315</v>
      </c>
      <c r="U224" s="165">
        <v>1000</v>
      </c>
      <c r="V224" s="165">
        <f>U224*0.18</f>
        <v>180</v>
      </c>
      <c r="W224" s="165">
        <v>0</v>
      </c>
      <c r="X224" s="24">
        <v>267</v>
      </c>
      <c r="Y224" s="168" t="s">
        <v>42</v>
      </c>
      <c r="Z224" s="223" t="str">
        <f>"CH: "&amp;(SUM(U224:U226)-SUM(V224:V226))&amp;" / "&amp;(SUM(U224:U226)-SUM(V224:V226))*0.08&amp;" / "&amp;(SUM(U224:U226)-SUM(V224:V226))*0.02</f>
        <v>CH: 2214 / 177.12 / 44.28</v>
      </c>
      <c r="AA224" s="224">
        <f>(SUM(U224:U226)-SUM(V224:V226))*((ROUND((SUM(U227)-SUM(V227))/(SUM(U224:U226)-SUM(V224:V226)),2)*10/100))</f>
        <v>48.708000000000006</v>
      </c>
      <c r="AB224" s="225"/>
      <c r="AC224" s="178">
        <f t="shared" si="102"/>
        <v>2050</v>
      </c>
      <c r="AD224" s="165"/>
      <c r="AE224" s="165"/>
      <c r="AF224" s="276" t="s">
        <v>149</v>
      </c>
      <c r="AG224" s="226" t="s">
        <v>190</v>
      </c>
      <c r="AH224" s="227">
        <v>13</v>
      </c>
      <c r="AI224" s="276" t="s">
        <v>319</v>
      </c>
      <c r="AJ224" s="167"/>
      <c r="AK224" s="167"/>
      <c r="AL224" s="166">
        <v>0</v>
      </c>
      <c r="AM224" s="170" t="s">
        <v>43</v>
      </c>
      <c r="AN224" s="165" t="s">
        <v>44</v>
      </c>
      <c r="AO224" s="165"/>
      <c r="AP224" s="166"/>
      <c r="AQ224" s="166"/>
      <c r="AR224" s="166"/>
      <c r="AS224" s="166">
        <f t="shared" si="103"/>
        <v>100184</v>
      </c>
      <c r="AT224" s="166">
        <f t="shared" si="104"/>
        <v>1184</v>
      </c>
      <c r="AU224" s="280">
        <f>H224-100000</f>
        <v>184</v>
      </c>
      <c r="AV224" s="166" t="s">
        <v>405</v>
      </c>
      <c r="AX224" s="163" t="str">
        <f>IF(B224=0,"insert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"&amp;A224&amp;", "&amp;C224&amp;", '"&amp;D224&amp;"', date'"&amp;E224&amp;"', date'"&amp;F224&amp;"', "&amp;G224&amp;", "&amp;H224&amp;", '"&amp;I224&amp;"',date'"&amp;O224&amp;"',"&amp;J224&amp;", "&amp;K224&amp;", "&amp;K224&amp;", '"&amp;L224&amp;"', "&amp;M224&amp;", "&amp;N224&amp;", date'"&amp;P224&amp;"', date'"&amp;Q224&amp;"', "&amp;R224&amp;", "&amp;S224&amp;", to_date('"&amp;T224&amp;"','YYYY-MM-DD HH24:MI:SS'), "&amp;U224&amp;", "&amp;V224&amp;", "&amp;W224&amp;", "&amp;X224&amp;", "&amp;AL224&amp;", '"&amp;AN224&amp;"', "&amp;AG224&amp;","&amp;AM224&amp;","&amp;AS224&amp;","&amp;AT224&amp;","&amp;AU224&amp;");"&amp;
IF(LEN(AC224)&gt;0,"insert into xxxx_oebs_cash_payment_test (ID, INVOICE_ID, OEBS_PAYMENT, DOC_DATE, COMISS_DATE) values (s_xxxx_oebs_cash_payment_test.NEXTVAL, "&amp;H224&amp;", "&amp;AC224&amp;", to_date('"&amp;T224&amp;"','YYYY-MM-DD HH24:MI:SS'), "&amp;AF224&amp;" );","")&amp;
IF(LEN(AD224)&gt;0,"insert into xxxx_oebs_cash_payment_test (ID, INVOICE_ID, OEBS_PAYMENT, DOC_DATE, COMISS_DATE) values (s_xxxx_oebs_cash_payment_test.NEXTVAL, "&amp;H224&amp;", "&amp;AD224&amp;", to_date('"&amp;T224&amp;"','YYYY-MM-DD HH24:MI:SS'), "&amp;AF224&amp;" );","")&amp;
IF(LEN(AE224)&gt;0,"insert into xxxx_oebs_cash_payment_test (ID, INVOICE_ID, OEBS_PAYMENT, DOC_DATE, COMISS_DATE) values (s_xxxx_oebs_cash_payment_test.NEXTVAL, "&amp;H224&amp;", "&amp;AE224&amp;", to_date('"&amp;T224&amp;"','YYYY-MM-DD HH24:MI:SS'), "&amp;AF224&amp;" );","")&amp;
IF(LEN(AH224)&gt;0,"insert into xxxx_client_discount_m  (ID,CLIENT_ID,CLIENT_AVG_DISCOUNT,DT) values (s_xxxx_client_discount_m.NEXTVAL,"&amp;X224&amp;", "&amp;AH224&amp;", "&amp;AI224&amp;");","")&amp;
IF(LEN(AJ224)&gt;0,"insert into xxxx_client_discount_m  (ID,CLIENT_ID,CLIENT_AVG_DISCOUNT,DT) values (s_xxxx_client_discount_m.NEXTVAL,"&amp;X224&amp;", "&amp;AJ224&amp;", "&amp;AK224&amp;");","")&amp;
IF(LEN(AO224)&gt;0,"insert into xxxx_contract_signed_attr (ID, CONTRACT_ID, CODE, KEY_NUM) values (s_xxxx_contract_signed_attr.NEXTVAL, "&amp;C224&amp;", 'SUPERCOMMISSION_BONUS' , "&amp;AO224&amp;" );","")&amp;
IF(LEN(AP224)&gt;0,"insert into xxxx_loyal_clients_contr_attr (ID, CONTRACT_ID, CLIENT_ID, LC_TURNOVER, COLLATERAL_FIRST_DT, COLLATERAL_END_DT) values (s_xxxx_loyal_clients_contr_atr.NEXTVAL, "&amp;C224&amp;", "&amp;X224&amp;", "&amp;AP224&amp;", "&amp;AQ224&amp;", "&amp;AR224&amp;"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date'2015-03-01', 53, 100184, 'Б-100184-13',date'2014-02-05',2, 11, 11, 'RUR', 1, 18, date'2015-02-06', date'2015-02-07', 1001841, 1, to_date('2014-02-01 00:00:00','YYYY-MM-DD HH24:MI:SS'), 1000, 180, 0, 267, 0, 'c1', 8,null,100184,1184,184);insert into xxxx_oebs_cash_payment_test (ID, INVOICE_ID, OEBS_PAYMENT, DOC_DATE, COMISS_DATE) values (s_xxxx_oebs_cash_payment_test.NEXTVAL, 100184, 2050, to_date('2014-02-01 00:00:00','YYYY-MM-DD HH24:MI:SS'), date'2015-01-31' );insert into xxxx_client_discount_m  (ID,CLIENT_ID,CLIENT_AVG_DISCOUNT,DT) values (s_xxxx_client_discount_m.NEXTVAL,267, 13, date'2015-02-01');</v>
      </c>
    </row>
    <row r="225" spans="1:50" s="163" customFormat="1" x14ac:dyDescent="0.25">
      <c r="A225" s="144">
        <v>27</v>
      </c>
      <c r="B225" s="72">
        <v>0</v>
      </c>
      <c r="C225" s="165" t="str">
        <f t="shared" ref="C225:C227" si="111">"1000"&amp;A225</f>
        <v>100027</v>
      </c>
      <c r="D225" s="165" t="str">
        <f t="shared" ref="D225:D227" si="112">"1000"&amp;A225&amp;"/13"</f>
        <v>100027/13</v>
      </c>
      <c r="E225" s="167" t="s">
        <v>189</v>
      </c>
      <c r="F225" s="167" t="s">
        <v>37</v>
      </c>
      <c r="G225" s="165">
        <v>53</v>
      </c>
      <c r="H225" s="178">
        <v>100184</v>
      </c>
      <c r="I225" s="170" t="str">
        <f t="shared" ref="I225:I227" si="113">"Б-"&amp;H225&amp;"-13"</f>
        <v>Б-100184-13</v>
      </c>
      <c r="J225" s="274">
        <v>2</v>
      </c>
      <c r="K225" s="165">
        <v>11</v>
      </c>
      <c r="L225" s="165" t="s">
        <v>38</v>
      </c>
      <c r="M225" s="169">
        <v>1</v>
      </c>
      <c r="N225" s="165">
        <v>18</v>
      </c>
      <c r="O225" s="282" t="s">
        <v>299</v>
      </c>
      <c r="P225" s="276" t="s">
        <v>301</v>
      </c>
      <c r="Q225" s="276" t="s">
        <v>302</v>
      </c>
      <c r="R225" s="166" t="str">
        <f t="shared" si="101"/>
        <v>1001841</v>
      </c>
      <c r="S225" s="170">
        <v>1</v>
      </c>
      <c r="T225" s="276" t="s">
        <v>308</v>
      </c>
      <c r="U225" s="165">
        <v>900</v>
      </c>
      <c r="V225" s="165">
        <f t="shared" ref="V225:V227" si="114">U225*0.18</f>
        <v>162</v>
      </c>
      <c r="W225" s="165">
        <v>0</v>
      </c>
      <c r="X225" s="24">
        <v>267</v>
      </c>
      <c r="Y225" s="168" t="s">
        <v>42</v>
      </c>
      <c r="Z225" s="223"/>
      <c r="AA225" s="228"/>
      <c r="AB225" s="229"/>
      <c r="AC225" s="178">
        <f t="shared" si="102"/>
        <v>1845</v>
      </c>
      <c r="AD225" s="165"/>
      <c r="AE225" s="165"/>
      <c r="AF225" s="276" t="s">
        <v>149</v>
      </c>
      <c r="AG225" s="226" t="s">
        <v>190</v>
      </c>
      <c r="AH225" s="166">
        <v>7</v>
      </c>
      <c r="AI225" s="276" t="s">
        <v>319</v>
      </c>
      <c r="AJ225" s="167"/>
      <c r="AK225" s="167"/>
      <c r="AL225" s="166">
        <v>0</v>
      </c>
      <c r="AM225" s="170" t="s">
        <v>43</v>
      </c>
      <c r="AN225" s="165" t="s">
        <v>44</v>
      </c>
      <c r="AO225" s="165"/>
      <c r="AP225" s="166"/>
      <c r="AQ225" s="166"/>
      <c r="AR225" s="166"/>
      <c r="AS225" s="166">
        <f t="shared" si="103"/>
        <v>100184</v>
      </c>
      <c r="AT225" s="166">
        <f t="shared" si="104"/>
        <v>1184</v>
      </c>
      <c r="AU225" s="280">
        <f t="shared" ref="AU225:AU227" si="115">H225-100000</f>
        <v>184</v>
      </c>
      <c r="AV225" s="166" t="s">
        <v>415</v>
      </c>
      <c r="AX225" s="163" t="str">
        <f t="shared" ref="AX225:AX227" si="116">IF(B225=0,"insert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"&amp;A225&amp;", "&amp;C225&amp;", '"&amp;D225&amp;"', date'"&amp;E225&amp;"', date'"&amp;F225&amp;"', "&amp;G225&amp;", "&amp;H225&amp;", '"&amp;I225&amp;"',date'"&amp;O225&amp;"',"&amp;J225&amp;", "&amp;K225&amp;", "&amp;K225&amp;", '"&amp;L225&amp;"', "&amp;M225&amp;", "&amp;N225&amp;", date'"&amp;P225&amp;"', date'"&amp;Q225&amp;"', "&amp;R225&amp;", "&amp;S225&amp;", to_date('"&amp;T225&amp;"','YYYY-MM-DD HH24:MI:SS'), "&amp;U225&amp;", "&amp;V225&amp;", "&amp;W225&amp;", "&amp;X225&amp;", "&amp;AL225&amp;", '"&amp;AN225&amp;"', "&amp;AG225&amp;","&amp;AM225&amp;","&amp;AS225&amp;","&amp;AT225&amp;","&amp;AU225&amp;");"&amp;
IF(LEN(AC225)&gt;0,"insert into xxxx_oebs_cash_payment_test (ID, INVOICE_ID, OEBS_PAYMENT, DOC_DATE, COMISS_DATE) values (s_xxxx_oebs_cash_payment_test.NEXTVAL, "&amp;H225&amp;", "&amp;AC225&amp;", to_date('"&amp;T225&amp;"','YYYY-MM-DD HH24:MI:SS'), "&amp;AF225&amp;" );","")&amp;
IF(LEN(AD225)&gt;0,"insert into xxxx_oebs_cash_payment_test (ID, INVOICE_ID, OEBS_PAYMENT, DOC_DATE, COMISS_DATE) values (s_xxxx_oebs_cash_payment_test.NEXTVAL, "&amp;H225&amp;", "&amp;AD225&amp;", to_date('"&amp;T225&amp;"','YYYY-MM-DD HH24:MI:SS'), "&amp;AF225&amp;" );","")&amp;
IF(LEN(AE225)&gt;0,"insert into xxxx_oebs_cash_payment_test (ID, INVOICE_ID, OEBS_PAYMENT, DOC_DATE, COMISS_DATE) values (s_xxxx_oebs_cash_payment_test.NEXTVAL, "&amp;H225&amp;", "&amp;AE225&amp;", to_date('"&amp;T225&amp;"','YYYY-MM-DD HH24:MI:SS'), "&amp;AF225&amp;" );","")&amp;
IF(LEN(AH225)&gt;0,"insert into xxxx_client_discount_m  (ID,CLIENT_ID,CLIENT_AVG_DISCOUNT,DT) values (s_xxxx_client_discount_m.NEXTVAL,"&amp;X225&amp;", "&amp;AH225&amp;", "&amp;AI225&amp;");","")&amp;
IF(LEN(AJ225)&gt;0,"insert into xxxx_client_discount_m  (ID,CLIENT_ID,CLIENT_AVG_DISCOUNT,DT) values (s_xxxx_client_discount_m.NEXTVAL,"&amp;X225&amp;", "&amp;AJ225&amp;", "&amp;AK225&amp;");","")&amp;
IF(LEN(AO225)&gt;0,"insert into xxxx_contract_signed_attr (ID, CONTRACT_ID, CODE, KEY_NUM) values (s_xxxx_contract_signed_attr.NEXTVAL, "&amp;C225&amp;", 'SUPERCOMMISSION_BONUS' , "&amp;AO225&amp;" );","")&amp;
IF(LEN(AP225)&gt;0,"insert into xxxx_loyal_clients_contr_attr (ID, CONTRACT_ID, CLIENT_ID, LC_TURNOVER, COLLATERAL_FIRST_DT, COLLATERAL_END_DT) values (s_xxxx_loyal_clients_contr_atr.NEXTVAL, "&amp;C225&amp;", "&amp;X225&amp;", "&amp;AP225&amp;", "&amp;AQ225&amp;", "&amp;AR225&amp;" );",""),1)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date'2015-03-01', 53, 100184, 'Б-100184-13',date'2014-02-05',2, 11, 11, 'RUR', 1, 18, date'2015-02-06', date'2015-02-07', 1001841, 1, to_date('2015-02-01 00:00:00','YYYY-MM-DD HH24:MI:SS'), 900, 162, 0, 267, 0, 'c1', 8,null,100184,1184,184);insert into xxxx_oebs_cash_payment_test (ID, INVOICE_ID, OEBS_PAYMENT, DOC_DATE, COMISS_DATE) values (s_xxxx_oebs_cash_payment_test.NEXTVAL, 100184, 1845, to_date('2015-02-01 00:00:00','YYYY-MM-DD HH24:MI:SS'), date'2015-01-31' );insert into xxxx_client_discount_m  (ID,CLIENT_ID,CLIENT_AVG_DISCOUNT,DT) values (s_xxxx_client_discount_m.NEXTVAL,267, 7, date'2015-02-01');</v>
      </c>
    </row>
    <row r="226" spans="1:50" s="163" customFormat="1" x14ac:dyDescent="0.25">
      <c r="A226" s="144">
        <v>27</v>
      </c>
      <c r="B226" s="72">
        <v>0</v>
      </c>
      <c r="C226" s="165" t="str">
        <f t="shared" si="111"/>
        <v>100027</v>
      </c>
      <c r="D226" s="165" t="str">
        <f t="shared" si="112"/>
        <v>100027/13</v>
      </c>
      <c r="E226" s="167" t="s">
        <v>189</v>
      </c>
      <c r="F226" s="167" t="s">
        <v>37</v>
      </c>
      <c r="G226" s="165">
        <v>53</v>
      </c>
      <c r="H226" s="178">
        <v>100184</v>
      </c>
      <c r="I226" s="170" t="str">
        <f t="shared" si="113"/>
        <v>Б-100184-13</v>
      </c>
      <c r="J226" s="274">
        <v>2</v>
      </c>
      <c r="K226" s="165">
        <v>11</v>
      </c>
      <c r="L226" s="165" t="s">
        <v>38</v>
      </c>
      <c r="M226" s="169">
        <v>1</v>
      </c>
      <c r="N226" s="165">
        <v>18</v>
      </c>
      <c r="O226" s="282" t="s">
        <v>299</v>
      </c>
      <c r="P226" s="276" t="s">
        <v>301</v>
      </c>
      <c r="Q226" s="276" t="s">
        <v>302</v>
      </c>
      <c r="R226" s="166" t="str">
        <f t="shared" si="101"/>
        <v>1001841</v>
      </c>
      <c r="S226" s="170">
        <v>1</v>
      </c>
      <c r="T226" s="276" t="s">
        <v>308</v>
      </c>
      <c r="U226" s="165">
        <v>800</v>
      </c>
      <c r="V226" s="165">
        <f t="shared" si="114"/>
        <v>144</v>
      </c>
      <c r="W226" s="165">
        <v>0</v>
      </c>
      <c r="X226" s="24">
        <v>267</v>
      </c>
      <c r="Y226" s="168" t="s">
        <v>42</v>
      </c>
      <c r="Z226" s="223"/>
      <c r="AA226" s="228"/>
      <c r="AB226" s="224"/>
      <c r="AC226" s="178">
        <f t="shared" si="102"/>
        <v>1640</v>
      </c>
      <c r="AD226" s="165"/>
      <c r="AE226" s="165"/>
      <c r="AF226" s="282" t="s">
        <v>153</v>
      </c>
      <c r="AG226" s="226" t="s">
        <v>190</v>
      </c>
      <c r="AH226" s="230">
        <v>20</v>
      </c>
      <c r="AI226" s="282" t="s">
        <v>204</v>
      </c>
      <c r="AJ226" s="167"/>
      <c r="AK226" s="167"/>
      <c r="AL226" s="166">
        <v>0</v>
      </c>
      <c r="AM226" s="170" t="s">
        <v>43</v>
      </c>
      <c r="AN226" s="165" t="s">
        <v>44</v>
      </c>
      <c r="AO226" s="165"/>
      <c r="AP226" s="166"/>
      <c r="AQ226" s="166"/>
      <c r="AR226" s="166"/>
      <c r="AS226" s="166">
        <f t="shared" si="103"/>
        <v>100184</v>
      </c>
      <c r="AT226" s="166">
        <f t="shared" si="104"/>
        <v>1184</v>
      </c>
      <c r="AU226" s="280">
        <f t="shared" si="115"/>
        <v>184</v>
      </c>
      <c r="AV226" s="166" t="s">
        <v>400</v>
      </c>
      <c r="AX226" s="163" t="str">
        <f t="shared" si="11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date'2015-03-01', 53, 100184, 'Б-100184-13',date'2014-02-05',2, 11, 11, 'RUR', 1, 18, date'2015-02-06', date'2015-02-07', 1001841, 1, to_date('2015-02-01 00:00:00','YYYY-MM-DD HH24:MI:SS'), 800, 144, 0, 267, 0, 'c1', 8,null,100184,1184,184);insert into xxxx_oebs_cash_payment_test (ID, INVOICE_ID, OEBS_PAYMENT, DOC_DATE, COMISS_DATE) values (s_xxxx_oebs_cash_payment_test.NEXTVAL, 100184, 1640, to_date('2015-02-01 00:00:00','YYYY-MM-DD HH24:MI:SS'), date'2014-01-31' );insert into xxxx_client_discount_m  (ID,CLIENT_ID,CLIENT_AVG_DISCOUNT,DT) values (s_xxxx_client_discount_m.NEXTVAL,267, 20, date'2014-02-01');</v>
      </c>
    </row>
    <row r="227" spans="1:50" s="179" customFormat="1" x14ac:dyDescent="0.25">
      <c r="A227" s="144">
        <v>27</v>
      </c>
      <c r="B227" s="71">
        <v>0</v>
      </c>
      <c r="C227" s="171" t="str">
        <f t="shared" si="111"/>
        <v>100027</v>
      </c>
      <c r="D227" s="171" t="str">
        <f t="shared" si="112"/>
        <v>100027/13</v>
      </c>
      <c r="E227" s="172" t="s">
        <v>189</v>
      </c>
      <c r="F227" s="172" t="s">
        <v>37</v>
      </c>
      <c r="G227" s="165">
        <v>53</v>
      </c>
      <c r="H227" s="178">
        <v>100184</v>
      </c>
      <c r="I227" s="171" t="str">
        <f t="shared" si="113"/>
        <v>Б-100184-13</v>
      </c>
      <c r="J227" s="275">
        <v>2</v>
      </c>
      <c r="K227" s="231">
        <v>111</v>
      </c>
      <c r="L227" s="171" t="s">
        <v>38</v>
      </c>
      <c r="M227" s="175">
        <v>1</v>
      </c>
      <c r="N227" s="171">
        <v>18</v>
      </c>
      <c r="O227" s="282" t="s">
        <v>299</v>
      </c>
      <c r="P227" s="279" t="s">
        <v>301</v>
      </c>
      <c r="Q227" s="279" t="s">
        <v>302</v>
      </c>
      <c r="R227" s="173" t="str">
        <f t="shared" si="101"/>
        <v>1001841</v>
      </c>
      <c r="S227" s="171">
        <v>1</v>
      </c>
      <c r="T227" s="279" t="s">
        <v>308</v>
      </c>
      <c r="U227" s="171">
        <v>600</v>
      </c>
      <c r="V227" s="171">
        <f t="shared" si="114"/>
        <v>108</v>
      </c>
      <c r="W227" s="171">
        <v>0</v>
      </c>
      <c r="X227" s="24">
        <v>267</v>
      </c>
      <c r="Y227" s="174" t="s">
        <v>42</v>
      </c>
      <c r="Z227" s="232"/>
      <c r="AA227" s="232"/>
      <c r="AB227" s="232"/>
      <c r="AC227" s="180">
        <f t="shared" si="102"/>
        <v>1230</v>
      </c>
      <c r="AD227" s="171"/>
      <c r="AE227" s="171"/>
      <c r="AF227" s="282" t="s">
        <v>153</v>
      </c>
      <c r="AG227" s="233" t="s">
        <v>190</v>
      </c>
      <c r="AH227" s="205">
        <v>13</v>
      </c>
      <c r="AI227" s="282" t="s">
        <v>204</v>
      </c>
      <c r="AJ227" s="172"/>
      <c r="AK227" s="172"/>
      <c r="AL227" s="173">
        <v>0</v>
      </c>
      <c r="AM227" s="171" t="s">
        <v>43</v>
      </c>
      <c r="AN227" s="171" t="s">
        <v>44</v>
      </c>
      <c r="AO227" s="171"/>
      <c r="AP227" s="173"/>
      <c r="AQ227" s="173"/>
      <c r="AR227" s="173"/>
      <c r="AS227" s="173">
        <f t="shared" si="103"/>
        <v>100184</v>
      </c>
      <c r="AT227" s="195">
        <f t="shared" si="104"/>
        <v>1184</v>
      </c>
      <c r="AU227" s="281">
        <f t="shared" si="115"/>
        <v>184</v>
      </c>
      <c r="AV227" s="173"/>
      <c r="AX227" s="179" t="str">
        <f t="shared" si="11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date'2015-03-01', 53, 100184, 'Б-100184-13',date'2014-02-05',2, 111, 111, 'RUR', 1, 18, date'2015-02-06', date'2015-02-07', 1001841, 1, to_date('2015-02-01 00:00:00','YYYY-MM-DD HH24:MI:SS'), 600, 108, 0, 267, 0, 'c1', 8,null,100184,1184,184);insert into xxxx_oebs_cash_payment_test (ID, INVOICE_ID, OEBS_PAYMENT, DOC_DATE, COMISS_DATE) values (s_xxxx_oebs_cash_payment_test.NEXTVAL, 100184, 1230, to_date('2015-02-01 00:00:00','YYYY-MM-DD HH24:MI:SS'), date'2014-01-31' );insert into xxxx_client_discount_m  (ID,CLIENT_ID,CLIENT_AVG_DISCOUNT,DT) values (s_xxxx_client_discount_m.NEXTVAL,267, 13, date'2014-02-01');</v>
      </c>
    </row>
    <row r="228" spans="1:50" s="143" customFormat="1" x14ac:dyDescent="0.25">
      <c r="E228" s="283"/>
      <c r="F228" s="283"/>
    </row>
    <row r="229" spans="1:50" s="163" customFormat="1" x14ac:dyDescent="0.25">
      <c r="E229" s="183"/>
      <c r="F229" s="183"/>
    </row>
    <row r="230" spans="1:50" x14ac:dyDescent="0.25">
      <c r="C230" s="208" t="s">
        <v>1</v>
      </c>
      <c r="D230" s="208" t="s">
        <v>2</v>
      </c>
      <c r="E230" s="208" t="s">
        <v>3</v>
      </c>
      <c r="F230" s="208" t="s">
        <v>4</v>
      </c>
      <c r="G230" s="208" t="s">
        <v>11</v>
      </c>
      <c r="H230" s="208" t="s">
        <v>130</v>
      </c>
      <c r="I230" s="270" t="s">
        <v>290</v>
      </c>
      <c r="J230" s="208" t="s">
        <v>132</v>
      </c>
      <c r="K230" s="208" t="s">
        <v>131</v>
      </c>
      <c r="L230" s="208" t="s">
        <v>133</v>
      </c>
      <c r="M230" s="208" t="s">
        <v>134</v>
      </c>
      <c r="N230" s="208" t="s">
        <v>135</v>
      </c>
      <c r="O230" s="208" t="s">
        <v>136</v>
      </c>
      <c r="P230" s="208" t="s">
        <v>138</v>
      </c>
      <c r="Q230" s="208" t="s">
        <v>137</v>
      </c>
      <c r="R230" s="208" t="s">
        <v>139</v>
      </c>
      <c r="S230" s="208" t="s">
        <v>140</v>
      </c>
      <c r="T230" s="208" t="s">
        <v>141</v>
      </c>
    </row>
    <row r="231" spans="1:50" x14ac:dyDescent="0.25">
      <c r="B231" s="72">
        <v>1</v>
      </c>
      <c r="C231">
        <v>10001</v>
      </c>
      <c r="D231" t="s">
        <v>48</v>
      </c>
      <c r="E231" s="183" t="s">
        <v>165</v>
      </c>
      <c r="F231" s="183" t="s">
        <v>162</v>
      </c>
      <c r="G231">
        <v>1</v>
      </c>
      <c r="H231" t="s">
        <v>38</v>
      </c>
      <c r="I231">
        <v>52</v>
      </c>
      <c r="J231">
        <v>11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4690.6779661016899</v>
      </c>
      <c r="Q231">
        <v>5535</v>
      </c>
      <c r="R231">
        <v>0</v>
      </c>
      <c r="S231">
        <v>0</v>
      </c>
      <c r="T231">
        <v>0</v>
      </c>
      <c r="AX231" s="163" t="str">
        <f>IF(B231=0,"insert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"&amp;A231&amp;", "&amp;C231&amp;", '"&amp;D231&amp;"', date'"&amp;E231&amp;"', date'"&amp;F231&amp;"', "&amp;G231&amp;", "&amp;H231&amp;", '"&amp;I231&amp;"',date'"&amp;O231&amp;"',"&amp;J231&amp;", "&amp;K231&amp;", "&amp;K231&amp;", '"&amp;L231&amp;"', "&amp;M231&amp;", "&amp;N231&amp;", date'"&amp;P231&amp;"', date'"&amp;Q231&amp;"', "&amp;R231&amp;", "&amp;S231&amp;", to_date('"&amp;T231&amp;"','YYYY-MM-DD HH24:MI:SS'), "&amp;U231&amp;", "&amp;V231&amp;", "&amp;W231&amp;", "&amp;X231&amp;", "&amp;AL231&amp;", '"&amp;AN231&amp;"', "&amp;AG231&amp;","&amp;AM231&amp;","&amp;AS231&amp;","&amp;AT231&amp;","&amp;AU231&amp;");"&amp;
IF(LEN(AC231)&gt;0,"insert into xxxx_oebs_cash_payment_test (ID, INVOICE_ID, OEBS_PAYMENT, DOC_DATE, COMISS_DATE) values (s_xxxx_oebs_cash_payment_test.NEXTVAL, "&amp;H231&amp;", "&amp;AC231&amp;", to_date('"&amp;T231&amp;"','YYYY-MM-DD HH24:MI:SS'), "&amp;AF231&amp;" );","")&amp;
IF(LEN(AD231)&gt;0,"insert into xxxx_oebs_cash_payment_test (ID, INVOICE_ID, OEBS_PAYMENT, DOC_DATE, COMISS_DATE) values (s_xxxx_oebs_cash_payment_test.NEXTVAL, "&amp;H231&amp;", "&amp;AD231&amp;", to_date('"&amp;T231&amp;"','YYYY-MM-DD HH24:MI:SS'), "&amp;AF231&amp;" );","")&amp;
IF(LEN(AE231)&gt;0,"insert into xxxx_oebs_cash_payment_test (ID, INVOICE_ID, OEBS_PAYMENT, DOC_DATE, COMISS_DATE) values (s_xxxx_oebs_cash_payment_test.NEXTVAL, "&amp;H231&amp;", "&amp;AE231&amp;", to_date('"&amp;T231&amp;"','YYYY-MM-DD HH24:MI:SS'), "&amp;AF231&amp;" );","")&amp;
IF(LEN(AH231)&gt;0,"insert into xxxx_client_discount_m  (ID,CLIENT_ID,CLIENT_AVG_DISCOUNT,DT) values (s_xxxx_client_discount_m.NEXTVAL,"&amp;X231&amp;", "&amp;AH231&amp;", "&amp;AI231&amp;");","")&amp;
IF(LEN(AJ231)&gt;0,"insert into xxxx_client_discount_m  (ID,CLIENT_ID,CLIENT_AVG_DISCOUNT,DT) values (s_xxxx_client_discount_m.NEXTVAL,"&amp;X231&amp;", "&amp;AJ231&amp;", "&amp;AK231&amp;");","")&amp;
IF(LEN(AO231)&gt;0,"insert into xxxx_contract_signed_attr (ID, CONTRACT_ID, CODE, KEY_NUM) values (s_xxxx_contract_signed_attr.NEXTVAL, "&amp;C231&amp;", 'SUPERCOMMISSION_BONUS' , "&amp;AO231&amp;" );","")&amp;
IF(LEN(AP231)&gt;0,"insert into xxxx_loyal_clients_contr_attr (ID, CONTRACT_ID, CLIENT_ID, LC_TURNOVER, COLLATERAL_FIRST_DT, COLLATERAL_END_DT) values (s_xxxx_loyal_clients_contr_atr.NEXTVAL, "&amp;C231&amp;", "&amp;X231&amp;", "&amp;AP231&amp;", "&amp;AQ231&amp;", "&amp;AR231&amp;"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"&amp;C231&amp;", "&amp;E231&amp;",  "&amp;F231&amp;", "&amp;G231&amp;", '"&amp;H231&amp;"', "&amp;K231&amp;", "&amp;J231&amp;", "&amp;I231&amp;", "&amp;M231&amp;", "&amp;N231&amp;","&amp;O231&amp;","&amp;R231&amp;","&amp;S231&amp;","&amp;T231&amp;");")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10001, '01.01.2015 0:00:00',  '31.01.2015 23:59:59', 1, 'RUR', 1, 11, 52, 0, 0,0,0,0,0);</v>
      </c>
    </row>
    <row r="232" spans="1:50" x14ac:dyDescent="0.25">
      <c r="B232" s="72">
        <v>1</v>
      </c>
      <c r="C232">
        <v>10001</v>
      </c>
      <c r="D232" t="s">
        <v>48</v>
      </c>
      <c r="E232" s="183" t="s">
        <v>166</v>
      </c>
      <c r="F232" s="183" t="s">
        <v>163</v>
      </c>
      <c r="G232">
        <v>1</v>
      </c>
      <c r="H232" t="s">
        <v>38</v>
      </c>
      <c r="I232">
        <v>52</v>
      </c>
      <c r="J232">
        <v>11</v>
      </c>
      <c r="K232">
        <v>1</v>
      </c>
      <c r="L232">
        <v>2214</v>
      </c>
      <c r="M232">
        <v>177.12</v>
      </c>
      <c r="N232">
        <v>44.28</v>
      </c>
      <c r="O232">
        <v>49.2</v>
      </c>
      <c r="P232">
        <v>0</v>
      </c>
      <c r="Q232">
        <v>0</v>
      </c>
      <c r="R232">
        <v>177.12</v>
      </c>
      <c r="S232">
        <v>44.28</v>
      </c>
      <c r="T232">
        <v>49.2</v>
      </c>
      <c r="AX232" s="163" t="str">
        <f t="shared" ref="AX232:AX280" si="117">IF(B232=0,"insert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"&amp;A232&amp;", "&amp;C232&amp;", '"&amp;D232&amp;"', date'"&amp;E232&amp;"', date'"&amp;F232&amp;"', "&amp;G232&amp;", "&amp;H232&amp;", '"&amp;I232&amp;"',date'"&amp;O232&amp;"',"&amp;J232&amp;", "&amp;K232&amp;", "&amp;K232&amp;", '"&amp;L232&amp;"', "&amp;M232&amp;", "&amp;N232&amp;", date'"&amp;P232&amp;"', date'"&amp;Q232&amp;"', "&amp;R232&amp;", "&amp;S232&amp;", to_date('"&amp;T232&amp;"','YYYY-MM-DD HH24:MI:SS'), "&amp;U232&amp;", "&amp;V232&amp;", "&amp;W232&amp;", "&amp;X232&amp;", "&amp;AL232&amp;", '"&amp;AN232&amp;"', "&amp;AG232&amp;","&amp;AM232&amp;","&amp;AS232&amp;","&amp;AT232&amp;","&amp;AU232&amp;");"&amp;
IF(LEN(AC232)&gt;0,"insert into xxxx_oebs_cash_payment_test (ID, INVOICE_ID, OEBS_PAYMENT, DOC_DATE, COMISS_DATE) values (s_xxxx_oebs_cash_payment_test.NEXTVAL, "&amp;H232&amp;", "&amp;AC232&amp;", to_date('"&amp;T232&amp;"','YYYY-MM-DD HH24:MI:SS'), "&amp;AF232&amp;" );","")&amp;
IF(LEN(AD232)&gt;0,"insert into xxxx_oebs_cash_payment_test (ID, INVOICE_ID, OEBS_PAYMENT, DOC_DATE, COMISS_DATE) values (s_xxxx_oebs_cash_payment_test.NEXTVAL, "&amp;H232&amp;", "&amp;AD232&amp;", to_date('"&amp;T232&amp;"','YYYY-MM-DD HH24:MI:SS'), "&amp;AF232&amp;" );","")&amp;
IF(LEN(AE232)&gt;0,"insert into xxxx_oebs_cash_payment_test (ID, INVOICE_ID, OEBS_PAYMENT, DOC_DATE, COMISS_DATE) values (s_xxxx_oebs_cash_payment_test.NEXTVAL, "&amp;H232&amp;", "&amp;AE232&amp;", to_date('"&amp;T232&amp;"','YYYY-MM-DD HH24:MI:SS'), "&amp;AF232&amp;" );","")&amp;
IF(LEN(AH232)&gt;0,"insert into xxxx_client_discount_m  (ID,CLIENT_ID,CLIENT_AVG_DISCOUNT,DT) values (s_xxxx_client_discount_m.NEXTVAL,"&amp;X232&amp;", "&amp;AH232&amp;", "&amp;AI232&amp;");","")&amp;
IF(LEN(AJ232)&gt;0,"insert into xxxx_client_discount_m  (ID,CLIENT_ID,CLIENT_AVG_DISCOUNT,DT) values (s_xxxx_client_discount_m.NEXTVAL,"&amp;X232&amp;", "&amp;AJ232&amp;", "&amp;AK232&amp;");","")&amp;
IF(LEN(AO232)&gt;0,"insert into xxxx_contract_signed_attr (ID, CONTRACT_ID, CODE, KEY_NUM) values (s_xxxx_contract_signed_attr.NEXTVAL, "&amp;C232&amp;", 'SUPERCOMMISSION_BONUS' , "&amp;AO232&amp;" );","")&amp;
IF(LEN(AP232)&gt;0,"insert into xxxx_loyal_clients_contr_attr (ID, CONTRACT_ID, CLIENT_ID, LC_TURNOVER, COLLATERAL_FIRST_DT, COLLATERAL_END_DT) values (s_xxxx_loyal_clients_contr_atr.NEXTVAL, "&amp;C232&amp;", "&amp;X232&amp;", "&amp;AP232&amp;", "&amp;AQ232&amp;", "&amp;AR232&amp;"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"&amp;C232&amp;", "&amp;E232&amp;",  "&amp;F232&amp;", "&amp;G232&amp;", '"&amp;H232&amp;"', "&amp;K232&amp;", "&amp;J232&amp;", "&amp;I232&amp;", "&amp;M232&amp;", "&amp;N232&amp;","&amp;O232&amp;","&amp;R232&amp;","&amp;S232&amp;","&amp;T232&amp;");")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10001, '01.02.2015 0:00:00',  '28.02.2015 23:59:59', 1, 'RUR', 1, 11, 52, 177.12, 44.28,49.2,177.12,44.28,49.2);</v>
      </c>
    </row>
    <row r="233" spans="1:50" x14ac:dyDescent="0.25">
      <c r="B233" s="72">
        <v>1</v>
      </c>
      <c r="C233">
        <v>10003</v>
      </c>
      <c r="D233" t="s">
        <v>50</v>
      </c>
      <c r="E233" s="183" t="s">
        <v>292</v>
      </c>
      <c r="F233" s="183" t="s">
        <v>295</v>
      </c>
      <c r="G233">
        <v>1</v>
      </c>
      <c r="H233" t="s">
        <v>38</v>
      </c>
      <c r="I233">
        <v>52</v>
      </c>
      <c r="J233">
        <v>11</v>
      </c>
      <c r="K233">
        <v>1</v>
      </c>
      <c r="L233">
        <v>820</v>
      </c>
      <c r="M233">
        <v>65.599999999999994</v>
      </c>
      <c r="N233">
        <v>16.399999999999999</v>
      </c>
      <c r="O233">
        <v>0</v>
      </c>
      <c r="P233">
        <v>1737.28813559322</v>
      </c>
      <c r="Q233">
        <v>2050</v>
      </c>
      <c r="R233">
        <v>65.599999999999994</v>
      </c>
      <c r="S233">
        <v>16.399999999999999</v>
      </c>
      <c r="T233">
        <v>0</v>
      </c>
      <c r="AX233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10003, '01.01.2014 0:00:00',  '31.01.2014 23:59:59', 1, 'RUR', 1, 11, 52, 65.6, 16.4,0,65.6,16.4,0);</v>
      </c>
    </row>
    <row r="234" spans="1:50" x14ac:dyDescent="0.25">
      <c r="B234" s="72">
        <v>1</v>
      </c>
      <c r="C234">
        <v>10003</v>
      </c>
      <c r="D234" t="s">
        <v>50</v>
      </c>
      <c r="E234" s="183" t="s">
        <v>293</v>
      </c>
      <c r="F234" s="183" t="s">
        <v>296</v>
      </c>
      <c r="G234">
        <v>1</v>
      </c>
      <c r="H234" t="s">
        <v>38</v>
      </c>
      <c r="I234">
        <v>52</v>
      </c>
      <c r="J234">
        <v>11</v>
      </c>
      <c r="K234">
        <v>1</v>
      </c>
      <c r="L234">
        <v>738</v>
      </c>
      <c r="M234">
        <v>59.04</v>
      </c>
      <c r="N234">
        <v>14.76</v>
      </c>
      <c r="O234">
        <v>73.8</v>
      </c>
      <c r="P234">
        <v>1563.5593220338901</v>
      </c>
      <c r="Q234">
        <v>1845</v>
      </c>
      <c r="R234">
        <v>59.04</v>
      </c>
      <c r="S234">
        <v>14.76</v>
      </c>
      <c r="T234">
        <v>73.8</v>
      </c>
      <c r="AX234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10003, '01.02.2014 0:00:00',  '28.02.2014 23:59:59', 1, 'RUR', 1, 11, 52, 59.04, 14.76,73.8,59.04,14.76,73.8);</v>
      </c>
    </row>
    <row r="235" spans="1:50" x14ac:dyDescent="0.25">
      <c r="B235" s="72">
        <v>1</v>
      </c>
      <c r="C235">
        <v>10003</v>
      </c>
      <c r="D235" t="s">
        <v>50</v>
      </c>
      <c r="E235" s="183" t="s">
        <v>165</v>
      </c>
      <c r="F235" s="183" t="s">
        <v>162</v>
      </c>
      <c r="G235">
        <v>1</v>
      </c>
      <c r="H235" t="s">
        <v>38</v>
      </c>
      <c r="I235">
        <v>52</v>
      </c>
      <c r="J235">
        <v>11</v>
      </c>
      <c r="K235">
        <v>1</v>
      </c>
      <c r="L235">
        <v>4920</v>
      </c>
      <c r="M235">
        <v>393.6</v>
      </c>
      <c r="N235">
        <v>98.4</v>
      </c>
      <c r="O235">
        <v>303.39999999999998</v>
      </c>
      <c r="P235">
        <v>18792.372881355899</v>
      </c>
      <c r="Q235">
        <v>22175</v>
      </c>
      <c r="R235">
        <v>393.6</v>
      </c>
      <c r="S235">
        <v>98.4</v>
      </c>
      <c r="T235">
        <v>303.39999999999998</v>
      </c>
      <c r="AX235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10003, '01.01.2015 0:00:00',  '31.01.2015 23:59:59', 1, 'RUR', 1, 11, 52, 393.6, 98.4,303.4,393.6,98.4,303.4);</v>
      </c>
    </row>
    <row r="236" spans="1:50" x14ac:dyDescent="0.25">
      <c r="B236" s="72">
        <v>1</v>
      </c>
      <c r="C236">
        <v>10003</v>
      </c>
      <c r="D236" t="s">
        <v>50</v>
      </c>
      <c r="E236" s="183" t="s">
        <v>166</v>
      </c>
      <c r="F236" s="183" t="s">
        <v>163</v>
      </c>
      <c r="G236">
        <v>1</v>
      </c>
      <c r="H236" t="s">
        <v>38</v>
      </c>
      <c r="I236">
        <v>52</v>
      </c>
      <c r="J236">
        <v>11</v>
      </c>
      <c r="K236">
        <v>1</v>
      </c>
      <c r="L236">
        <v>3690</v>
      </c>
      <c r="M236">
        <v>295.2</v>
      </c>
      <c r="N236">
        <v>73.8</v>
      </c>
      <c r="O236">
        <v>155.80000000000001</v>
      </c>
      <c r="P236">
        <v>0</v>
      </c>
      <c r="Q236">
        <v>0</v>
      </c>
      <c r="R236">
        <v>295.2</v>
      </c>
      <c r="S236">
        <v>73.8</v>
      </c>
      <c r="T236">
        <v>155.80000000000001</v>
      </c>
      <c r="AX236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10003, '01.02.2015 0:00:00',  '28.02.2015 23:59:59', 1, 'RUR', 1, 11, 52, 295.2, 73.8,155.8,295.2,73.8,155.8);</v>
      </c>
    </row>
    <row r="237" spans="1:50" x14ac:dyDescent="0.25">
      <c r="B237" s="72">
        <v>1</v>
      </c>
      <c r="C237">
        <v>10004</v>
      </c>
      <c r="D237" t="s">
        <v>92</v>
      </c>
      <c r="E237" s="183" t="s">
        <v>292</v>
      </c>
      <c r="F237" s="183" t="s">
        <v>295</v>
      </c>
      <c r="G237">
        <v>1</v>
      </c>
      <c r="H237" t="s">
        <v>38</v>
      </c>
      <c r="I237">
        <v>52</v>
      </c>
      <c r="J237">
        <v>11</v>
      </c>
      <c r="K237">
        <v>1</v>
      </c>
      <c r="L237">
        <v>2952</v>
      </c>
      <c r="M237">
        <v>236.16</v>
      </c>
      <c r="N237">
        <v>59.04</v>
      </c>
      <c r="O237">
        <v>98.4</v>
      </c>
      <c r="P237">
        <v>6254.2372881355896</v>
      </c>
      <c r="Q237">
        <v>7380</v>
      </c>
      <c r="R237">
        <v>236.16</v>
      </c>
      <c r="S237">
        <v>59.04</v>
      </c>
      <c r="T237">
        <v>98.4</v>
      </c>
      <c r="AX237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10004, '01.01.2014 0:00:00',  '31.01.2014 23:59:59', 1, 'RUR', 1, 11, 52, 236.16, 59.04,98.4,236.16,59.04,98.4);</v>
      </c>
    </row>
    <row r="238" spans="1:50" x14ac:dyDescent="0.25">
      <c r="B238" s="72">
        <v>1</v>
      </c>
      <c r="C238">
        <v>10004</v>
      </c>
      <c r="D238" t="s">
        <v>92</v>
      </c>
      <c r="E238" s="183" t="s">
        <v>293</v>
      </c>
      <c r="F238" s="183" t="s">
        <v>296</v>
      </c>
      <c r="G238">
        <v>1</v>
      </c>
      <c r="H238" t="s">
        <v>38</v>
      </c>
      <c r="I238">
        <v>52</v>
      </c>
      <c r="J238">
        <v>11</v>
      </c>
      <c r="K238">
        <v>1</v>
      </c>
      <c r="L238">
        <v>984</v>
      </c>
      <c r="M238">
        <v>78.72</v>
      </c>
      <c r="N238">
        <v>19.68</v>
      </c>
      <c r="O238">
        <v>98.4</v>
      </c>
      <c r="P238">
        <v>2084.7457627118602</v>
      </c>
      <c r="Q238">
        <v>2460</v>
      </c>
      <c r="R238">
        <v>78.72</v>
      </c>
      <c r="S238">
        <v>19.68</v>
      </c>
      <c r="T238">
        <v>98.4</v>
      </c>
      <c r="AX238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10004, '01.02.2014 0:00:00',  '28.02.2014 23:59:59', 1, 'RUR', 1, 11, 52, 78.72, 19.68,98.4,78.72,19.68,98.4);</v>
      </c>
    </row>
    <row r="239" spans="1:50" x14ac:dyDescent="0.25">
      <c r="B239" s="72">
        <v>1</v>
      </c>
      <c r="C239">
        <v>10004</v>
      </c>
      <c r="D239" t="s">
        <v>92</v>
      </c>
      <c r="E239" s="183" t="s">
        <v>165</v>
      </c>
      <c r="F239" s="183" t="s">
        <v>162</v>
      </c>
      <c r="G239">
        <v>1</v>
      </c>
      <c r="H239" t="s">
        <v>38</v>
      </c>
      <c r="I239">
        <v>52</v>
      </c>
      <c r="J239">
        <v>11</v>
      </c>
      <c r="K239">
        <v>1</v>
      </c>
      <c r="L239">
        <v>5412</v>
      </c>
      <c r="M239">
        <v>432.96</v>
      </c>
      <c r="N239">
        <v>108.24</v>
      </c>
      <c r="O239">
        <v>237.8</v>
      </c>
      <c r="P239">
        <v>20500</v>
      </c>
      <c r="Q239">
        <v>24190</v>
      </c>
      <c r="R239">
        <v>432.96</v>
      </c>
      <c r="S239">
        <v>108.24</v>
      </c>
      <c r="T239">
        <v>237.8</v>
      </c>
      <c r="AX239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10004, '01.01.2015 0:00:00',  '31.01.2015 23:59:59', 1, 'RUR', 1, 11, 52, 432.96, 108.24,237.8,432.96,108.24,237.8);</v>
      </c>
    </row>
    <row r="240" spans="1:50" x14ac:dyDescent="0.25">
      <c r="B240" s="72">
        <v>1</v>
      </c>
      <c r="C240">
        <v>10004</v>
      </c>
      <c r="D240" t="s">
        <v>92</v>
      </c>
      <c r="E240" s="183" t="s">
        <v>166</v>
      </c>
      <c r="F240" s="183" t="s">
        <v>163</v>
      </c>
      <c r="G240">
        <v>1</v>
      </c>
      <c r="H240" t="s">
        <v>38</v>
      </c>
      <c r="I240">
        <v>52</v>
      </c>
      <c r="J240">
        <v>11</v>
      </c>
      <c r="K240">
        <v>1</v>
      </c>
      <c r="L240">
        <v>4264</v>
      </c>
      <c r="M240">
        <v>341.12</v>
      </c>
      <c r="N240">
        <v>85.28</v>
      </c>
      <c r="O240">
        <v>385.4</v>
      </c>
      <c r="P240">
        <v>0</v>
      </c>
      <c r="Q240">
        <v>0</v>
      </c>
      <c r="R240">
        <v>341.12</v>
      </c>
      <c r="S240">
        <v>85.28</v>
      </c>
      <c r="T240">
        <v>385.4</v>
      </c>
      <c r="AX240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10004, '01.02.2015 0:00:00',  '28.02.2015 23:59:59', 1, 'RUR', 1, 11, 52, 341.12, 85.28,385.4,341.12,85.28,385.4);</v>
      </c>
    </row>
    <row r="241" spans="2:50" x14ac:dyDescent="0.25">
      <c r="B241" s="72">
        <v>1</v>
      </c>
      <c r="C241">
        <v>10005</v>
      </c>
      <c r="D241" t="s">
        <v>98</v>
      </c>
      <c r="E241" s="183" t="s">
        <v>165</v>
      </c>
      <c r="F241" s="183" t="s">
        <v>162</v>
      </c>
      <c r="G241">
        <v>1</v>
      </c>
      <c r="H241" t="s">
        <v>38</v>
      </c>
      <c r="I241">
        <v>52</v>
      </c>
      <c r="J241">
        <v>11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1737.28813559322</v>
      </c>
      <c r="Q241">
        <v>2050</v>
      </c>
      <c r="R241">
        <v>0</v>
      </c>
      <c r="S241">
        <v>0</v>
      </c>
      <c r="T241">
        <v>0</v>
      </c>
      <c r="AX241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10005, '01.01.2015 0:00:00',  '31.01.2015 23:59:59', 1, 'RUR', 1, 11, 52, 0, 0,0,0,0,0);</v>
      </c>
    </row>
    <row r="242" spans="2:50" x14ac:dyDescent="0.25">
      <c r="B242" s="72">
        <v>1</v>
      </c>
      <c r="C242">
        <v>10005</v>
      </c>
      <c r="D242" t="s">
        <v>98</v>
      </c>
      <c r="E242" s="183" t="s">
        <v>166</v>
      </c>
      <c r="F242" s="183" t="s">
        <v>163</v>
      </c>
      <c r="G242">
        <v>1</v>
      </c>
      <c r="H242" t="s">
        <v>38</v>
      </c>
      <c r="I242">
        <v>52</v>
      </c>
      <c r="J242">
        <v>11</v>
      </c>
      <c r="K242">
        <v>1</v>
      </c>
      <c r="L242">
        <v>820</v>
      </c>
      <c r="M242">
        <v>65.599999999999994</v>
      </c>
      <c r="N242">
        <v>16.399999999999999</v>
      </c>
      <c r="O242">
        <v>73.8</v>
      </c>
      <c r="P242">
        <v>0</v>
      </c>
      <c r="Q242">
        <v>0</v>
      </c>
      <c r="R242">
        <v>65.599999999999994</v>
      </c>
      <c r="S242">
        <v>16.399999999999999</v>
      </c>
      <c r="T242">
        <v>73.8</v>
      </c>
      <c r="AX242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10005, '01.02.2015 0:00:00',  '28.02.2015 23:59:59', 1, 'RUR', 1, 11, 52, 65.6, 16.4,73.8,65.6,16.4,73.8);</v>
      </c>
    </row>
    <row r="243" spans="2:50" x14ac:dyDescent="0.25">
      <c r="B243" s="72">
        <v>1</v>
      </c>
      <c r="C243">
        <v>10006</v>
      </c>
      <c r="D243" t="s">
        <v>99</v>
      </c>
      <c r="E243" s="183" t="s">
        <v>165</v>
      </c>
      <c r="F243" s="183" t="s">
        <v>162</v>
      </c>
      <c r="G243">
        <v>1</v>
      </c>
      <c r="H243" t="s">
        <v>38</v>
      </c>
      <c r="I243">
        <v>52</v>
      </c>
      <c r="J243">
        <v>11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1737.28813559322</v>
      </c>
      <c r="Q243">
        <v>2050</v>
      </c>
      <c r="R243">
        <v>0</v>
      </c>
      <c r="S243">
        <v>0</v>
      </c>
      <c r="T243">
        <v>0</v>
      </c>
      <c r="AX243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10006, '01.01.2015 0:00:00',  '31.01.2015 23:59:59', 1, 'RUR', 1, 11, 52, 0, 0,0,0,0,0);</v>
      </c>
    </row>
    <row r="244" spans="2:50" x14ac:dyDescent="0.25">
      <c r="B244" s="72">
        <v>1</v>
      </c>
      <c r="C244">
        <v>10006</v>
      </c>
      <c r="D244" t="s">
        <v>99</v>
      </c>
      <c r="E244" s="183" t="s">
        <v>166</v>
      </c>
      <c r="F244" s="183" t="s">
        <v>163</v>
      </c>
      <c r="G244">
        <v>1</v>
      </c>
      <c r="H244" t="s">
        <v>38</v>
      </c>
      <c r="I244">
        <v>52</v>
      </c>
      <c r="J244">
        <v>11</v>
      </c>
      <c r="K244">
        <v>1</v>
      </c>
      <c r="L244">
        <v>820</v>
      </c>
      <c r="M244">
        <v>65.599999999999994</v>
      </c>
      <c r="N244">
        <v>16.399999999999999</v>
      </c>
      <c r="O244">
        <v>73.8</v>
      </c>
      <c r="P244">
        <v>0</v>
      </c>
      <c r="Q244">
        <v>0</v>
      </c>
      <c r="R244">
        <v>65.599999999999994</v>
      </c>
      <c r="S244">
        <v>16.399999999999999</v>
      </c>
      <c r="T244">
        <v>73.8</v>
      </c>
      <c r="AX244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10006, '01.02.2015 0:00:00',  '28.02.2015 23:59:59', 1, 'RUR', 1, 11, 52, 65.6, 16.4,73.8,65.6,16.4,73.8);</v>
      </c>
    </row>
    <row r="245" spans="2:50" x14ac:dyDescent="0.25">
      <c r="B245" s="72">
        <v>1</v>
      </c>
      <c r="C245">
        <v>10007</v>
      </c>
      <c r="D245" t="s">
        <v>100</v>
      </c>
      <c r="E245" s="183" t="s">
        <v>165</v>
      </c>
      <c r="F245" s="183" t="s">
        <v>162</v>
      </c>
      <c r="G245">
        <v>1</v>
      </c>
      <c r="H245" t="s">
        <v>222</v>
      </c>
      <c r="I245">
        <v>53</v>
      </c>
      <c r="J245">
        <v>11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6042.3728813559301</v>
      </c>
      <c r="Q245">
        <v>7130</v>
      </c>
      <c r="R245">
        <v>0</v>
      </c>
      <c r="S245">
        <v>0</v>
      </c>
      <c r="T245">
        <v>0</v>
      </c>
      <c r="AX245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10007, '01.01.2015 0:00:00',  '31.01.2015 23:59:59', 1, 'UAH', 1, 11, 53, 0, 0,0,0,0,0);</v>
      </c>
    </row>
    <row r="246" spans="2:50" x14ac:dyDescent="0.25">
      <c r="B246" s="72">
        <v>1</v>
      </c>
      <c r="C246">
        <v>10007</v>
      </c>
      <c r="D246" t="s">
        <v>100</v>
      </c>
      <c r="E246" s="183" t="s">
        <v>166</v>
      </c>
      <c r="F246" s="183" t="s">
        <v>163</v>
      </c>
      <c r="G246">
        <v>1</v>
      </c>
      <c r="H246" t="s">
        <v>222</v>
      </c>
      <c r="I246">
        <v>53</v>
      </c>
      <c r="J246">
        <v>11</v>
      </c>
      <c r="K246">
        <v>1</v>
      </c>
      <c r="L246">
        <v>2132</v>
      </c>
      <c r="M246">
        <v>170.56</v>
      </c>
      <c r="N246">
        <v>42.64</v>
      </c>
      <c r="O246">
        <v>131.19999999999999</v>
      </c>
      <c r="P246">
        <v>0</v>
      </c>
      <c r="Q246">
        <v>0</v>
      </c>
      <c r="R246">
        <v>170.56</v>
      </c>
      <c r="S246">
        <v>42.64</v>
      </c>
      <c r="T246">
        <v>131.19999999999999</v>
      </c>
      <c r="AX246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10007, '01.02.2015 0:00:00',  '28.02.2015 23:59:59', 1, 'UAH', 1, 11, 53, 170.56, 42.64,131.2,170.56,42.64,131.2);</v>
      </c>
    </row>
    <row r="247" spans="2:50" x14ac:dyDescent="0.25">
      <c r="B247" s="72">
        <v>1</v>
      </c>
      <c r="C247">
        <v>10008</v>
      </c>
      <c r="D247" t="s">
        <v>62</v>
      </c>
      <c r="E247" s="183" t="s">
        <v>165</v>
      </c>
      <c r="F247" s="183" t="s">
        <v>162</v>
      </c>
      <c r="G247">
        <v>1</v>
      </c>
      <c r="H247" t="s">
        <v>38</v>
      </c>
      <c r="I247">
        <v>52</v>
      </c>
      <c r="J247">
        <v>11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3300.8474576271101</v>
      </c>
      <c r="Q247">
        <v>3895</v>
      </c>
      <c r="R247">
        <v>0</v>
      </c>
      <c r="S247">
        <v>0</v>
      </c>
      <c r="T247">
        <v>0</v>
      </c>
      <c r="AX247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10008, '01.01.2015 0:00:00',  '31.01.2015 23:59:59', 1, 'RUR', 1, 11, 52, 0, 0,0,0,0,0);</v>
      </c>
    </row>
    <row r="248" spans="2:50" x14ac:dyDescent="0.25">
      <c r="B248" s="72">
        <v>1</v>
      </c>
      <c r="C248">
        <v>10008</v>
      </c>
      <c r="D248" t="s">
        <v>62</v>
      </c>
      <c r="E248" s="183" t="s">
        <v>166</v>
      </c>
      <c r="F248" s="183" t="s">
        <v>163</v>
      </c>
      <c r="G248">
        <v>1</v>
      </c>
      <c r="H248" t="s">
        <v>38</v>
      </c>
      <c r="I248">
        <v>52</v>
      </c>
      <c r="J248">
        <v>11</v>
      </c>
      <c r="K248">
        <v>1</v>
      </c>
      <c r="L248">
        <v>820</v>
      </c>
      <c r="M248">
        <v>65.599999999999994</v>
      </c>
      <c r="N248">
        <v>16.399999999999999</v>
      </c>
      <c r="O248">
        <v>0</v>
      </c>
      <c r="P248">
        <v>0</v>
      </c>
      <c r="Q248">
        <v>0</v>
      </c>
      <c r="R248">
        <v>65.599999999999994</v>
      </c>
      <c r="S248">
        <v>16.399999999999999</v>
      </c>
      <c r="T248">
        <v>0</v>
      </c>
      <c r="AX248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10008, '01.02.2015 0:00:00',  '28.02.2015 23:59:59', 1, 'RUR', 1, 11, 52, 65.6, 16.4,0,65.6,16.4,0);</v>
      </c>
    </row>
    <row r="249" spans="2:50" x14ac:dyDescent="0.25">
      <c r="B249" s="72">
        <v>1</v>
      </c>
      <c r="C249">
        <v>10009</v>
      </c>
      <c r="D249" t="s">
        <v>268</v>
      </c>
      <c r="E249" s="183" t="s">
        <v>165</v>
      </c>
      <c r="F249" s="183" t="s">
        <v>162</v>
      </c>
      <c r="G249">
        <v>1</v>
      </c>
      <c r="H249" t="s">
        <v>38</v>
      </c>
      <c r="I249">
        <v>52</v>
      </c>
      <c r="J249">
        <v>11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4169.4915254237203</v>
      </c>
      <c r="Q249">
        <v>4920</v>
      </c>
      <c r="R249">
        <v>0</v>
      </c>
      <c r="S249">
        <v>0</v>
      </c>
      <c r="T249">
        <v>0</v>
      </c>
      <c r="AX249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10009, '01.01.2015 0:00:00',  '31.01.2015 23:59:59', 1, 'RUR', 1, 11, 52, 0, 0,0,0,0,0);</v>
      </c>
    </row>
    <row r="250" spans="2:50" x14ac:dyDescent="0.25">
      <c r="B250" s="72">
        <v>1</v>
      </c>
      <c r="C250">
        <v>10009</v>
      </c>
      <c r="D250" t="s">
        <v>268</v>
      </c>
      <c r="E250" s="183" t="s">
        <v>166</v>
      </c>
      <c r="F250" s="183" t="s">
        <v>163</v>
      </c>
      <c r="G250">
        <v>1</v>
      </c>
      <c r="H250" t="s">
        <v>38</v>
      </c>
      <c r="I250">
        <v>52</v>
      </c>
      <c r="J250">
        <v>11</v>
      </c>
      <c r="K250">
        <v>1</v>
      </c>
      <c r="L250">
        <v>1968</v>
      </c>
      <c r="M250">
        <v>157.44</v>
      </c>
      <c r="N250">
        <v>39.36</v>
      </c>
      <c r="O250">
        <v>147.6</v>
      </c>
      <c r="P250">
        <v>0</v>
      </c>
      <c r="Q250">
        <v>0</v>
      </c>
      <c r="R250">
        <v>157.44</v>
      </c>
      <c r="S250">
        <v>39.36</v>
      </c>
      <c r="T250">
        <v>147.6</v>
      </c>
      <c r="AX250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10009, '01.02.2015 0:00:00',  '28.02.2015 23:59:59', 1, 'RUR', 1, 11, 52, 157.44, 39.36,147.6,157.44,39.36,147.6);</v>
      </c>
    </row>
    <row r="251" spans="2:50" x14ac:dyDescent="0.25">
      <c r="B251" s="72">
        <v>1</v>
      </c>
      <c r="C251">
        <v>100010</v>
      </c>
      <c r="D251" t="s">
        <v>107</v>
      </c>
      <c r="E251" s="183" t="s">
        <v>165</v>
      </c>
      <c r="F251" s="183" t="s">
        <v>162</v>
      </c>
      <c r="G251">
        <v>1</v>
      </c>
      <c r="H251" t="s">
        <v>38</v>
      </c>
      <c r="I251">
        <v>52</v>
      </c>
      <c r="J251">
        <v>11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10597.4576271186</v>
      </c>
      <c r="Q251">
        <v>12505</v>
      </c>
      <c r="R251">
        <v>0</v>
      </c>
      <c r="S251">
        <v>0</v>
      </c>
      <c r="T251">
        <v>0</v>
      </c>
      <c r="AX251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100010, '01.01.2015 0:00:00',  '31.01.2015 23:59:59', 1, 'RUR', 1, 11, 52, 0, 0,0,0,0,0);</v>
      </c>
    </row>
    <row r="252" spans="2:50" x14ac:dyDescent="0.25">
      <c r="B252" s="72">
        <v>1</v>
      </c>
      <c r="C252">
        <v>100010</v>
      </c>
      <c r="D252" t="s">
        <v>107</v>
      </c>
      <c r="E252" s="183" t="s">
        <v>166</v>
      </c>
      <c r="F252" s="183" t="s">
        <v>163</v>
      </c>
      <c r="G252">
        <v>1</v>
      </c>
      <c r="H252" t="s">
        <v>38</v>
      </c>
      <c r="I252">
        <v>52</v>
      </c>
      <c r="J252">
        <v>11</v>
      </c>
      <c r="K252">
        <v>1</v>
      </c>
      <c r="L252">
        <v>5002</v>
      </c>
      <c r="M252">
        <v>400.16</v>
      </c>
      <c r="N252">
        <v>100.04</v>
      </c>
      <c r="O252">
        <v>442.8</v>
      </c>
      <c r="P252">
        <v>0</v>
      </c>
      <c r="Q252">
        <v>0</v>
      </c>
      <c r="R252">
        <v>400.16</v>
      </c>
      <c r="S252">
        <v>100.04</v>
      </c>
      <c r="T252">
        <v>442.8</v>
      </c>
      <c r="AX252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100010, '01.02.2015 0:00:00',  '28.02.2015 23:59:59', 1, 'RUR', 1, 11, 52, 400.16, 100.04,442.8,400.16,100.04,442.8);</v>
      </c>
    </row>
    <row r="253" spans="2:50" x14ac:dyDescent="0.25">
      <c r="B253" s="72">
        <v>1</v>
      </c>
      <c r="C253">
        <v>100012</v>
      </c>
      <c r="D253" t="s">
        <v>70</v>
      </c>
      <c r="E253" s="183" t="s">
        <v>165</v>
      </c>
      <c r="F253" s="183" t="s">
        <v>162</v>
      </c>
      <c r="G253">
        <v>1</v>
      </c>
      <c r="H253" t="s">
        <v>38</v>
      </c>
      <c r="I253">
        <v>52</v>
      </c>
      <c r="J253">
        <v>11</v>
      </c>
      <c r="K253">
        <v>1</v>
      </c>
      <c r="L253">
        <v>4674</v>
      </c>
      <c r="M253">
        <v>373.92</v>
      </c>
      <c r="N253">
        <v>93.48</v>
      </c>
      <c r="O253">
        <v>0</v>
      </c>
      <c r="P253">
        <v>9416.1016949152508</v>
      </c>
      <c r="Q253">
        <v>11111</v>
      </c>
      <c r="R253">
        <v>373.92</v>
      </c>
      <c r="S253">
        <v>93.48</v>
      </c>
      <c r="T253">
        <v>0</v>
      </c>
      <c r="AX253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100012, '01.01.2015 0:00:00',  '31.01.2015 23:59:59', 1, 'RUR', 1, 11, 52, 373.92, 93.48,0,373.92,93.48,0);</v>
      </c>
    </row>
    <row r="254" spans="2:50" x14ac:dyDescent="0.25">
      <c r="B254" s="72">
        <v>1</v>
      </c>
      <c r="C254">
        <v>100012</v>
      </c>
      <c r="D254" t="s">
        <v>70</v>
      </c>
      <c r="E254" s="183" t="s">
        <v>166</v>
      </c>
      <c r="F254" s="183" t="s">
        <v>163</v>
      </c>
      <c r="G254">
        <v>1</v>
      </c>
      <c r="H254" t="s">
        <v>38</v>
      </c>
      <c r="I254">
        <v>52</v>
      </c>
      <c r="J254">
        <v>11</v>
      </c>
      <c r="K254">
        <v>1</v>
      </c>
      <c r="L254">
        <v>3608</v>
      </c>
      <c r="M254">
        <v>288.64</v>
      </c>
      <c r="N254">
        <v>72.16</v>
      </c>
      <c r="O254">
        <v>0</v>
      </c>
      <c r="P254">
        <v>0</v>
      </c>
      <c r="Q254">
        <v>0</v>
      </c>
      <c r="R254">
        <v>288.64</v>
      </c>
      <c r="S254">
        <v>72.16</v>
      </c>
      <c r="T254">
        <v>0</v>
      </c>
      <c r="AX254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100012, '01.02.2015 0:00:00',  '28.02.2015 23:59:59', 1, 'RUR', 1, 11, 52, 288.64, 72.16,0,288.64,72.16,0);</v>
      </c>
    </row>
    <row r="255" spans="2:50" x14ac:dyDescent="0.25">
      <c r="B255" s="72">
        <v>1</v>
      </c>
      <c r="C255">
        <v>100013</v>
      </c>
      <c r="D255" t="s">
        <v>73</v>
      </c>
      <c r="E255" s="183" t="s">
        <v>165</v>
      </c>
      <c r="F255" s="183" t="s">
        <v>162</v>
      </c>
      <c r="G255">
        <v>1</v>
      </c>
      <c r="H255" t="s">
        <v>38</v>
      </c>
      <c r="I255">
        <v>52</v>
      </c>
      <c r="J255">
        <v>11</v>
      </c>
      <c r="K255">
        <v>1</v>
      </c>
      <c r="L255">
        <v>4674</v>
      </c>
      <c r="M255">
        <v>373.92</v>
      </c>
      <c r="N255">
        <v>93.48</v>
      </c>
      <c r="O255">
        <v>0</v>
      </c>
      <c r="P255">
        <v>13672.4576271186</v>
      </c>
      <c r="Q255">
        <v>16133.5</v>
      </c>
      <c r="R255">
        <v>373.92</v>
      </c>
      <c r="S255">
        <v>93.48</v>
      </c>
      <c r="T255">
        <v>0</v>
      </c>
      <c r="AX255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100013, '01.01.2015 0:00:00',  '31.01.2015 23:59:59', 1, 'RUR', 1, 11, 52, 373.92, 93.48,0,373.92,93.48,0);</v>
      </c>
    </row>
    <row r="256" spans="2:50" x14ac:dyDescent="0.25">
      <c r="B256" s="72">
        <v>1</v>
      </c>
      <c r="C256">
        <v>100013</v>
      </c>
      <c r="D256" t="s">
        <v>73</v>
      </c>
      <c r="E256" s="183" t="s">
        <v>166</v>
      </c>
      <c r="F256" s="183" t="s">
        <v>163</v>
      </c>
      <c r="G256">
        <v>1</v>
      </c>
      <c r="H256" t="s">
        <v>38</v>
      </c>
      <c r="I256">
        <v>52</v>
      </c>
      <c r="J256">
        <v>11</v>
      </c>
      <c r="K256">
        <v>1</v>
      </c>
      <c r="L256">
        <v>3608</v>
      </c>
      <c r="M256">
        <v>288.64</v>
      </c>
      <c r="N256">
        <v>72.16</v>
      </c>
      <c r="O256">
        <v>0</v>
      </c>
      <c r="P256">
        <v>0</v>
      </c>
      <c r="Q256">
        <v>0</v>
      </c>
      <c r="R256">
        <v>288.64</v>
      </c>
      <c r="S256">
        <v>72.16</v>
      </c>
      <c r="T256">
        <v>0</v>
      </c>
      <c r="AX256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100013, '01.02.2015 0:00:00',  '28.02.2015 23:59:59', 1, 'RUR', 1, 11, 52, 288.64, 72.16,0,288.64,72.16,0);</v>
      </c>
    </row>
    <row r="257" spans="2:50" x14ac:dyDescent="0.25">
      <c r="B257" s="72">
        <v>1</v>
      </c>
      <c r="C257">
        <v>100014</v>
      </c>
      <c r="D257" t="s">
        <v>156</v>
      </c>
      <c r="E257" s="183" t="s">
        <v>165</v>
      </c>
      <c r="F257" s="183" t="s">
        <v>162</v>
      </c>
      <c r="G257">
        <v>1</v>
      </c>
      <c r="H257" t="s">
        <v>38</v>
      </c>
      <c r="I257">
        <v>52</v>
      </c>
      <c r="J257">
        <v>11</v>
      </c>
      <c r="K257">
        <v>1</v>
      </c>
      <c r="L257">
        <v>4674</v>
      </c>
      <c r="M257">
        <v>373.92</v>
      </c>
      <c r="N257">
        <v>93.48</v>
      </c>
      <c r="O257">
        <v>0</v>
      </c>
      <c r="P257">
        <v>8311.1864406779605</v>
      </c>
      <c r="Q257">
        <v>9807.2000000000007</v>
      </c>
      <c r="R257">
        <v>373.92</v>
      </c>
      <c r="S257">
        <v>93.48</v>
      </c>
      <c r="T257">
        <v>0</v>
      </c>
      <c r="AX257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100014, '01.01.2015 0:00:00',  '31.01.2015 23:59:59', 1, 'RUR', 1, 11, 52, 373.92, 93.48,0,373.92,93.48,0);</v>
      </c>
    </row>
    <row r="258" spans="2:50" x14ac:dyDescent="0.25">
      <c r="B258" s="72">
        <v>1</v>
      </c>
      <c r="C258">
        <v>100014</v>
      </c>
      <c r="D258" t="s">
        <v>156</v>
      </c>
      <c r="E258" s="183" t="s">
        <v>166</v>
      </c>
      <c r="F258" s="183" t="s">
        <v>163</v>
      </c>
      <c r="G258">
        <v>1</v>
      </c>
      <c r="H258" t="s">
        <v>38</v>
      </c>
      <c r="I258">
        <v>52</v>
      </c>
      <c r="J258">
        <v>11</v>
      </c>
      <c r="K258">
        <v>1</v>
      </c>
      <c r="L258">
        <v>3608</v>
      </c>
      <c r="M258">
        <v>288.64</v>
      </c>
      <c r="N258">
        <v>72.16</v>
      </c>
      <c r="O258">
        <v>0</v>
      </c>
      <c r="P258">
        <v>0</v>
      </c>
      <c r="Q258">
        <v>0</v>
      </c>
      <c r="R258">
        <v>288.64</v>
      </c>
      <c r="S258">
        <v>72.16</v>
      </c>
      <c r="T258">
        <v>0</v>
      </c>
      <c r="AX258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100014, '01.02.2015 0:00:00',  '28.02.2015 23:59:59', 1, 'RUR', 1, 11, 52, 288.64, 72.16,0,288.64,72.16,0);</v>
      </c>
    </row>
    <row r="259" spans="2:50" x14ac:dyDescent="0.25">
      <c r="B259" s="72">
        <v>1</v>
      </c>
      <c r="C259">
        <v>100015</v>
      </c>
      <c r="D259" t="s">
        <v>157</v>
      </c>
      <c r="E259" s="183" t="s">
        <v>165</v>
      </c>
      <c r="F259" s="183" t="s">
        <v>162</v>
      </c>
      <c r="G259">
        <v>1</v>
      </c>
      <c r="H259" t="s">
        <v>38</v>
      </c>
      <c r="I259">
        <v>52</v>
      </c>
      <c r="J259">
        <v>11</v>
      </c>
      <c r="K259">
        <v>1</v>
      </c>
      <c r="L259">
        <v>4674</v>
      </c>
      <c r="M259">
        <v>373.92</v>
      </c>
      <c r="N259">
        <v>93.48</v>
      </c>
      <c r="O259">
        <v>0</v>
      </c>
      <c r="P259">
        <v>7338.3050847457598</v>
      </c>
      <c r="Q259">
        <v>8659.2000000000007</v>
      </c>
      <c r="R259">
        <v>373.92</v>
      </c>
      <c r="S259">
        <v>93.48</v>
      </c>
      <c r="T259">
        <v>0</v>
      </c>
      <c r="AX259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100015, '01.01.2015 0:00:00',  '31.01.2015 23:59:59', 1, 'RUR', 1, 11, 52, 373.92, 93.48,0,373.92,93.48,0);</v>
      </c>
    </row>
    <row r="260" spans="2:50" x14ac:dyDescent="0.25">
      <c r="B260" s="72">
        <v>1</v>
      </c>
      <c r="C260">
        <v>100015</v>
      </c>
      <c r="D260" t="s">
        <v>157</v>
      </c>
      <c r="E260" s="183" t="s">
        <v>166</v>
      </c>
      <c r="F260" s="183" t="s">
        <v>163</v>
      </c>
      <c r="G260">
        <v>1</v>
      </c>
      <c r="H260" t="s">
        <v>38</v>
      </c>
      <c r="I260">
        <v>52</v>
      </c>
      <c r="J260">
        <v>11</v>
      </c>
      <c r="K260">
        <v>1</v>
      </c>
      <c r="L260">
        <v>3608</v>
      </c>
      <c r="M260">
        <v>288.64</v>
      </c>
      <c r="N260">
        <v>72.16</v>
      </c>
      <c r="O260">
        <v>0</v>
      </c>
      <c r="P260">
        <v>0</v>
      </c>
      <c r="Q260">
        <v>0</v>
      </c>
      <c r="R260">
        <v>213.14440677966101</v>
      </c>
      <c r="S260">
        <v>53.286101694915203</v>
      </c>
      <c r="T260">
        <v>0</v>
      </c>
      <c r="AX260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100015, '01.02.2015 0:00:00',  '28.02.2015 23:59:59', 1, 'RUR', 1, 11, 52, 288.64, 72.16,0,213.144406779661,53.2861016949152,0);</v>
      </c>
    </row>
    <row r="261" spans="2:50" x14ac:dyDescent="0.25">
      <c r="B261" s="72">
        <v>1</v>
      </c>
      <c r="C261">
        <v>100016</v>
      </c>
      <c r="D261" t="s">
        <v>77</v>
      </c>
      <c r="E261" s="183" t="s">
        <v>165</v>
      </c>
      <c r="F261" s="183" t="s">
        <v>162</v>
      </c>
      <c r="G261">
        <v>1</v>
      </c>
      <c r="H261" t="s">
        <v>38</v>
      </c>
      <c r="I261">
        <v>52</v>
      </c>
      <c r="J261">
        <v>11</v>
      </c>
      <c r="K261">
        <v>1</v>
      </c>
      <c r="L261">
        <v>3608</v>
      </c>
      <c r="M261">
        <v>288.64</v>
      </c>
      <c r="N261">
        <v>72.16</v>
      </c>
      <c r="O261">
        <v>188.6</v>
      </c>
      <c r="P261">
        <v>6080.5084745762697</v>
      </c>
      <c r="Q261">
        <v>7175</v>
      </c>
      <c r="R261">
        <v>288.64</v>
      </c>
      <c r="S261">
        <v>72.16</v>
      </c>
      <c r="T261">
        <v>188.6</v>
      </c>
      <c r="AX261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100016, '01.01.2015 0:00:00',  '31.01.2015 23:59:59', 1, 'RUR', 1, 11, 52, 288.64, 72.16,188.6,288.64,72.16,188.6);</v>
      </c>
    </row>
    <row r="262" spans="2:50" x14ac:dyDescent="0.25">
      <c r="B262" s="72">
        <v>1</v>
      </c>
      <c r="C262">
        <v>100016</v>
      </c>
      <c r="D262" t="s">
        <v>77</v>
      </c>
      <c r="E262" s="183" t="s">
        <v>166</v>
      </c>
      <c r="F262" s="183" t="s">
        <v>163</v>
      </c>
      <c r="G262">
        <v>1</v>
      </c>
      <c r="H262" t="s">
        <v>38</v>
      </c>
      <c r="I262">
        <v>52</v>
      </c>
      <c r="J262">
        <v>11</v>
      </c>
      <c r="K262">
        <v>1</v>
      </c>
      <c r="L262">
        <v>2050</v>
      </c>
      <c r="M262">
        <v>164</v>
      </c>
      <c r="N262">
        <v>41</v>
      </c>
      <c r="O262">
        <v>73.8</v>
      </c>
      <c r="P262">
        <v>0</v>
      </c>
      <c r="Q262">
        <v>0</v>
      </c>
      <c r="R262">
        <v>164</v>
      </c>
      <c r="S262">
        <v>41</v>
      </c>
      <c r="T262">
        <v>34.467796610169401</v>
      </c>
      <c r="AX262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100016, '01.02.2015 0:00:00',  '28.02.2015 23:59:59', 1, 'RUR', 1, 11, 52, 164, 41,73.8,164,41,34.4677966101694);</v>
      </c>
    </row>
    <row r="263" spans="2:50" x14ac:dyDescent="0.25">
      <c r="B263" s="72">
        <v>1</v>
      </c>
      <c r="C263">
        <v>100017</v>
      </c>
      <c r="D263" t="s">
        <v>78</v>
      </c>
      <c r="E263" s="183" t="s">
        <v>165</v>
      </c>
      <c r="F263" s="183" t="s">
        <v>162</v>
      </c>
      <c r="G263">
        <v>1</v>
      </c>
      <c r="H263" t="s">
        <v>38</v>
      </c>
      <c r="I263">
        <v>52</v>
      </c>
      <c r="J263">
        <v>11</v>
      </c>
      <c r="K263">
        <v>1</v>
      </c>
      <c r="L263">
        <v>3116</v>
      </c>
      <c r="M263">
        <v>249.28</v>
      </c>
      <c r="N263">
        <v>62.32</v>
      </c>
      <c r="O263">
        <v>155.80000000000001</v>
      </c>
      <c r="P263">
        <v>4645.5084745762697</v>
      </c>
      <c r="Q263">
        <v>5481.7</v>
      </c>
      <c r="R263">
        <v>249.28</v>
      </c>
      <c r="S263">
        <v>62.32</v>
      </c>
      <c r="T263">
        <v>155.80000000000001</v>
      </c>
      <c r="AX263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100017, '01.01.2015 0:00:00',  '31.01.2015 23:59:59', 1, 'RUR', 1, 11, 52, 249.28, 62.32,155.8,249.28,62.32,155.8);</v>
      </c>
    </row>
    <row r="264" spans="2:50" x14ac:dyDescent="0.25">
      <c r="B264" s="72">
        <v>1</v>
      </c>
      <c r="C264">
        <v>100017</v>
      </c>
      <c r="D264" t="s">
        <v>78</v>
      </c>
      <c r="E264" s="183" t="s">
        <v>166</v>
      </c>
      <c r="F264" s="183" t="s">
        <v>163</v>
      </c>
      <c r="G264">
        <v>1</v>
      </c>
      <c r="H264" t="s">
        <v>38</v>
      </c>
      <c r="I264">
        <v>52</v>
      </c>
      <c r="J264">
        <v>11</v>
      </c>
      <c r="K264">
        <v>1</v>
      </c>
      <c r="L264">
        <v>2378</v>
      </c>
      <c r="M264">
        <v>190.24</v>
      </c>
      <c r="N264">
        <v>47.56</v>
      </c>
      <c r="O264">
        <v>123</v>
      </c>
      <c r="P264">
        <v>0</v>
      </c>
      <c r="Q264">
        <v>0</v>
      </c>
      <c r="R264">
        <v>122.36067796610099</v>
      </c>
      <c r="S264">
        <v>30.590169491525401</v>
      </c>
      <c r="T264">
        <v>113.479661016949</v>
      </c>
      <c r="AX264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100017, '01.02.2015 0:00:00',  '28.02.2015 23:59:59', 1, 'RUR', 1, 11, 52, 190.24, 47.56,123,122.360677966101,30.5901694915254,113.479661016949);</v>
      </c>
    </row>
    <row r="265" spans="2:50" x14ac:dyDescent="0.25">
      <c r="B265" s="72">
        <v>1</v>
      </c>
      <c r="C265">
        <v>100018</v>
      </c>
      <c r="D265" t="s">
        <v>115</v>
      </c>
      <c r="E265" s="183" t="s">
        <v>165</v>
      </c>
      <c r="F265" s="183" t="s">
        <v>162</v>
      </c>
      <c r="G265">
        <v>1</v>
      </c>
      <c r="H265" t="s">
        <v>38</v>
      </c>
      <c r="I265">
        <v>52</v>
      </c>
      <c r="J265">
        <v>11</v>
      </c>
      <c r="K265">
        <v>1</v>
      </c>
      <c r="L265">
        <v>3198</v>
      </c>
      <c r="M265">
        <v>255.84</v>
      </c>
      <c r="N265">
        <v>63.96</v>
      </c>
      <c r="O265">
        <v>147.6</v>
      </c>
      <c r="P265">
        <v>8477.9661016949103</v>
      </c>
      <c r="Q265">
        <v>10004</v>
      </c>
      <c r="R265">
        <v>255.84</v>
      </c>
      <c r="S265">
        <v>63.96</v>
      </c>
      <c r="T265">
        <v>93.813559322033797</v>
      </c>
      <c r="AX265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100018, '01.01.2015 0:00:00',  '31.01.2015 23:59:59', 1, 'RUR', 1, 11, 52, 255.84, 63.96,147.6,255.84,63.96,93.8135593220338);</v>
      </c>
    </row>
    <row r="266" spans="2:50" x14ac:dyDescent="0.25">
      <c r="B266" s="72">
        <v>1</v>
      </c>
      <c r="C266">
        <v>100018</v>
      </c>
      <c r="D266" t="s">
        <v>115</v>
      </c>
      <c r="E266" s="183" t="s">
        <v>166</v>
      </c>
      <c r="F266" s="183" t="s">
        <v>163</v>
      </c>
      <c r="G266">
        <v>1</v>
      </c>
      <c r="H266" t="s">
        <v>38</v>
      </c>
      <c r="I266">
        <v>52</v>
      </c>
      <c r="J266">
        <v>11</v>
      </c>
      <c r="K266">
        <v>1</v>
      </c>
      <c r="L266">
        <v>3608</v>
      </c>
      <c r="M266">
        <v>288.64</v>
      </c>
      <c r="N266">
        <v>72.16</v>
      </c>
      <c r="O266">
        <v>0</v>
      </c>
      <c r="P266">
        <v>0</v>
      </c>
      <c r="Q266">
        <v>0</v>
      </c>
      <c r="R266">
        <v>288.64</v>
      </c>
      <c r="S266">
        <v>72.16</v>
      </c>
      <c r="T266">
        <v>0</v>
      </c>
      <c r="AX266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100018, '01.02.2015 0:00:00',  '28.02.2015 23:59:59', 1, 'RUR', 1, 11, 52, 288.64, 72.16,0,288.64,72.16,0);</v>
      </c>
    </row>
    <row r="267" spans="2:50" x14ac:dyDescent="0.25">
      <c r="B267" s="72">
        <v>1</v>
      </c>
      <c r="C267">
        <v>100019</v>
      </c>
      <c r="D267" t="s">
        <v>116</v>
      </c>
      <c r="E267" s="183" t="s">
        <v>165</v>
      </c>
      <c r="F267" s="183" t="s">
        <v>162</v>
      </c>
      <c r="G267">
        <v>1</v>
      </c>
      <c r="H267" t="s">
        <v>38</v>
      </c>
      <c r="I267">
        <v>52</v>
      </c>
      <c r="J267">
        <v>11</v>
      </c>
      <c r="K267">
        <v>1</v>
      </c>
      <c r="L267">
        <v>3116</v>
      </c>
      <c r="M267">
        <v>249.28</v>
      </c>
      <c r="N267">
        <v>62.32</v>
      </c>
      <c r="O267">
        <v>155.80000000000001</v>
      </c>
      <c r="P267">
        <v>6601.2711864406701</v>
      </c>
      <c r="Q267">
        <v>7789.5</v>
      </c>
      <c r="R267">
        <v>249.28</v>
      </c>
      <c r="S267">
        <v>62.32</v>
      </c>
      <c r="T267">
        <v>155.80000000000001</v>
      </c>
      <c r="AX267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100019, '01.01.2015 0:00:00',  '31.01.2015 23:59:59', 1, 'RUR', 1, 11, 52, 249.28, 62.32,155.8,249.28,62.32,155.8);</v>
      </c>
    </row>
    <row r="268" spans="2:50" x14ac:dyDescent="0.25">
      <c r="B268" s="72">
        <v>1</v>
      </c>
      <c r="C268">
        <v>100019</v>
      </c>
      <c r="D268" t="s">
        <v>116</v>
      </c>
      <c r="E268" s="183" t="s">
        <v>166</v>
      </c>
      <c r="F268" s="183" t="s">
        <v>163</v>
      </c>
      <c r="G268">
        <v>1</v>
      </c>
      <c r="H268" t="s">
        <v>38</v>
      </c>
      <c r="I268">
        <v>52</v>
      </c>
      <c r="J268">
        <v>11</v>
      </c>
      <c r="K268">
        <v>1</v>
      </c>
      <c r="L268">
        <v>1640</v>
      </c>
      <c r="M268">
        <v>131.19999999999999</v>
      </c>
      <c r="N268">
        <v>32.799999999999997</v>
      </c>
      <c r="O268">
        <v>164</v>
      </c>
      <c r="P268">
        <v>0</v>
      </c>
      <c r="Q268">
        <v>0</v>
      </c>
      <c r="R268">
        <v>131.19999999999999</v>
      </c>
      <c r="S268">
        <v>32.799999999999997</v>
      </c>
      <c r="T268">
        <v>164</v>
      </c>
      <c r="AX268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100019, '01.02.2015 0:00:00',  '28.02.2015 23:59:59', 1, 'RUR', 1, 11, 52, 131.2, 32.8,164,131.2,32.8,164);</v>
      </c>
    </row>
    <row r="269" spans="2:50" x14ac:dyDescent="0.25">
      <c r="B269" s="163"/>
      <c r="E269" s="183"/>
      <c r="F269" s="183"/>
      <c r="AX269" s="163"/>
    </row>
    <row r="270" spans="2:50" x14ac:dyDescent="0.25">
      <c r="B270" s="72">
        <v>1</v>
      </c>
      <c r="C270" s="163">
        <v>100020</v>
      </c>
      <c r="D270" s="163" t="s">
        <v>117</v>
      </c>
      <c r="E270" s="183" t="s">
        <v>292</v>
      </c>
      <c r="F270" s="183" t="s">
        <v>295</v>
      </c>
      <c r="G270" s="163">
        <v>1</v>
      </c>
      <c r="H270" s="163" t="s">
        <v>38</v>
      </c>
      <c r="I270" s="163">
        <v>52</v>
      </c>
      <c r="J270" s="163">
        <v>11</v>
      </c>
      <c r="K270" s="163">
        <v>1</v>
      </c>
      <c r="L270" s="163">
        <v>0</v>
      </c>
      <c r="M270" s="163">
        <v>0</v>
      </c>
      <c r="N270" s="163">
        <v>0</v>
      </c>
      <c r="O270" s="163">
        <v>0</v>
      </c>
      <c r="P270" s="163">
        <v>5733.05084745762</v>
      </c>
      <c r="Q270" s="163">
        <v>6765</v>
      </c>
      <c r="R270" s="163">
        <v>0</v>
      </c>
      <c r="S270" s="163">
        <v>0</v>
      </c>
      <c r="T270" s="163">
        <v>0</v>
      </c>
      <c r="AX270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100020, '01.01.2014 0:00:00',  '31.01.2014 23:59:59', 1, 'RUR', 1, 11, 52, 0, 0,0,0,0,0);</v>
      </c>
    </row>
    <row r="271" spans="2:50" x14ac:dyDescent="0.25">
      <c r="B271" s="72">
        <v>1</v>
      </c>
      <c r="C271" s="163">
        <v>100020</v>
      </c>
      <c r="D271" s="163" t="s">
        <v>117</v>
      </c>
      <c r="E271" s="183" t="s">
        <v>293</v>
      </c>
      <c r="F271" s="183" t="s">
        <v>296</v>
      </c>
      <c r="G271" s="163">
        <v>1</v>
      </c>
      <c r="H271" s="163" t="s">
        <v>38</v>
      </c>
      <c r="I271" s="163">
        <v>52</v>
      </c>
      <c r="J271" s="163">
        <v>11</v>
      </c>
      <c r="K271" s="163">
        <v>1</v>
      </c>
      <c r="L271" s="163">
        <v>2706</v>
      </c>
      <c r="M271" s="163">
        <v>216.48</v>
      </c>
      <c r="N271" s="163">
        <v>54.12</v>
      </c>
      <c r="O271" s="163">
        <v>270.60000000000002</v>
      </c>
      <c r="P271" s="163">
        <v>0</v>
      </c>
      <c r="Q271" s="163">
        <v>0</v>
      </c>
      <c r="R271" s="163">
        <v>216.48</v>
      </c>
      <c r="S271" s="163">
        <v>54.12</v>
      </c>
      <c r="T271" s="163">
        <v>270.60000000000002</v>
      </c>
      <c r="AX271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100020, '01.02.2014 0:00:00',  '28.02.2014 23:59:59', 1, 'RUR', 1, 11, 52, 216.48, 54.12,270.6,216.48,54.12,270.6);</v>
      </c>
    </row>
    <row r="272" spans="2:50" x14ac:dyDescent="0.25">
      <c r="B272" s="72">
        <v>1</v>
      </c>
      <c r="C272" s="163">
        <v>100021</v>
      </c>
      <c r="D272" s="163" t="s">
        <v>118</v>
      </c>
      <c r="E272" s="183" t="s">
        <v>292</v>
      </c>
      <c r="F272" s="183" t="s">
        <v>295</v>
      </c>
      <c r="G272" s="163">
        <v>1</v>
      </c>
      <c r="H272" s="163" t="s">
        <v>38</v>
      </c>
      <c r="I272" s="163">
        <v>52</v>
      </c>
      <c r="J272" s="163">
        <v>11</v>
      </c>
      <c r="K272" s="163">
        <v>1</v>
      </c>
      <c r="L272" s="163">
        <v>0</v>
      </c>
      <c r="M272" s="163">
        <v>0</v>
      </c>
      <c r="N272" s="163">
        <v>0</v>
      </c>
      <c r="O272" s="163">
        <v>0</v>
      </c>
      <c r="P272" s="163">
        <v>5733.05084745762</v>
      </c>
      <c r="Q272" s="163">
        <v>6765</v>
      </c>
      <c r="R272" s="163">
        <v>0</v>
      </c>
      <c r="S272" s="163">
        <v>0</v>
      </c>
      <c r="T272" s="163">
        <v>0</v>
      </c>
      <c r="AX272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100021, '01.01.2014 0:00:00',  '31.01.2014 23:59:59', 1, 'RUR', 1, 11, 52, 0, 0,0,0,0,0);</v>
      </c>
    </row>
    <row r="273" spans="2:50" x14ac:dyDescent="0.25">
      <c r="B273" s="72">
        <v>1</v>
      </c>
      <c r="C273" s="163">
        <v>100021</v>
      </c>
      <c r="D273" s="163" t="s">
        <v>118</v>
      </c>
      <c r="E273" s="183" t="s">
        <v>293</v>
      </c>
      <c r="F273" s="183" t="s">
        <v>296</v>
      </c>
      <c r="G273" s="163">
        <v>1</v>
      </c>
      <c r="H273" s="163" t="s">
        <v>38</v>
      </c>
      <c r="I273" s="163">
        <v>52</v>
      </c>
      <c r="J273" s="163">
        <v>11</v>
      </c>
      <c r="K273" s="163">
        <v>1</v>
      </c>
      <c r="L273" s="163">
        <v>2706</v>
      </c>
      <c r="M273" s="163">
        <v>216.48</v>
      </c>
      <c r="N273" s="163">
        <v>54.12</v>
      </c>
      <c r="O273" s="163">
        <v>270.60000000000002</v>
      </c>
      <c r="P273" s="163">
        <v>0</v>
      </c>
      <c r="Q273" s="163">
        <v>0</v>
      </c>
      <c r="R273" s="163">
        <v>216.48</v>
      </c>
      <c r="S273" s="163">
        <v>54.12</v>
      </c>
      <c r="T273" s="163">
        <v>270.60000000000002</v>
      </c>
      <c r="AX273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100021, '01.02.2014 0:00:00',  '28.02.2014 23:59:59', 1, 'RUR', 1, 11, 52, 216.48, 54.12,270.6,216.48,54.12,270.6);</v>
      </c>
    </row>
    <row r="274" spans="2:50" x14ac:dyDescent="0.25">
      <c r="B274" s="72">
        <v>1</v>
      </c>
      <c r="C274" s="163">
        <v>100026</v>
      </c>
      <c r="D274" s="163" t="s">
        <v>123</v>
      </c>
      <c r="E274" s="183" t="s">
        <v>292</v>
      </c>
      <c r="F274" s="183" t="s">
        <v>295</v>
      </c>
      <c r="G274" s="163">
        <v>1</v>
      </c>
      <c r="H274" s="163" t="s">
        <v>38</v>
      </c>
      <c r="I274" s="163">
        <v>52</v>
      </c>
      <c r="J274" s="163">
        <v>11</v>
      </c>
      <c r="K274" s="163">
        <v>1</v>
      </c>
      <c r="L274" s="163">
        <v>0</v>
      </c>
      <c r="M274" s="163">
        <v>0</v>
      </c>
      <c r="N274" s="163">
        <v>0</v>
      </c>
      <c r="O274" s="163">
        <v>0</v>
      </c>
      <c r="P274" s="163">
        <v>2432.2033898304999</v>
      </c>
      <c r="Q274" s="163">
        <v>2870</v>
      </c>
      <c r="R274" s="163">
        <v>0</v>
      </c>
      <c r="S274" s="163">
        <v>0</v>
      </c>
      <c r="T274" s="163">
        <v>0</v>
      </c>
      <c r="AX274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'01.01.2014 0:00:00',  '31.01.2014 23:59:59', 1, 'RUR', 1, 11, 52, 0, 0,0,0,0,0);</v>
      </c>
    </row>
    <row r="275" spans="2:50" x14ac:dyDescent="0.25">
      <c r="B275" s="72">
        <v>1</v>
      </c>
      <c r="C275" s="163">
        <v>100026</v>
      </c>
      <c r="D275" s="163" t="s">
        <v>123</v>
      </c>
      <c r="E275" s="183" t="s">
        <v>293</v>
      </c>
      <c r="F275" s="183" t="s">
        <v>296</v>
      </c>
      <c r="G275" s="163">
        <v>1</v>
      </c>
      <c r="H275" s="163" t="s">
        <v>38</v>
      </c>
      <c r="I275" s="163">
        <v>52</v>
      </c>
      <c r="J275" s="163">
        <v>11</v>
      </c>
      <c r="K275" s="163">
        <v>1</v>
      </c>
      <c r="L275" s="163">
        <v>820</v>
      </c>
      <c r="M275" s="163">
        <v>65.599999999999994</v>
      </c>
      <c r="N275" s="163">
        <v>16.399999999999999</v>
      </c>
      <c r="O275" s="163">
        <v>82</v>
      </c>
      <c r="P275" s="163">
        <v>0</v>
      </c>
      <c r="Q275" s="163">
        <v>0</v>
      </c>
      <c r="R275" s="163">
        <v>65.599999999999994</v>
      </c>
      <c r="S275" s="163">
        <v>16.399999999999999</v>
      </c>
      <c r="T275" s="163">
        <v>82</v>
      </c>
      <c r="AX275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'01.02.2014 0:00:00',  '28.02.2014 23:59:59', 1, 'RUR', 1, 11, 52, 65.6, 16.4,82,65.6,16.4,82);</v>
      </c>
    </row>
    <row r="276" spans="2:50" x14ac:dyDescent="0.25">
      <c r="B276" s="72">
        <v>1</v>
      </c>
      <c r="C276" s="163">
        <v>100026</v>
      </c>
      <c r="D276" s="163" t="s">
        <v>123</v>
      </c>
      <c r="E276" s="183" t="s">
        <v>165</v>
      </c>
      <c r="F276" s="183" t="s">
        <v>162</v>
      </c>
      <c r="G276" s="163">
        <v>1</v>
      </c>
      <c r="H276" s="163" t="s">
        <v>38</v>
      </c>
      <c r="I276" s="163">
        <v>52</v>
      </c>
      <c r="J276" s="163">
        <v>11</v>
      </c>
      <c r="K276" s="163">
        <v>1</v>
      </c>
      <c r="L276" s="163">
        <v>0</v>
      </c>
      <c r="M276" s="163">
        <v>0</v>
      </c>
      <c r="N276" s="163">
        <v>0</v>
      </c>
      <c r="O276" s="163">
        <v>0</v>
      </c>
      <c r="P276" s="163">
        <v>3300.8474576271101</v>
      </c>
      <c r="Q276" s="163">
        <v>3895</v>
      </c>
      <c r="R276" s="163">
        <v>0</v>
      </c>
      <c r="S276" s="163">
        <v>0</v>
      </c>
      <c r="T276" s="163">
        <v>0</v>
      </c>
      <c r="AX276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'01.01.2015 0:00:00',  '31.01.2015 23:59:59', 1, 'RUR', 1, 11, 52, 0, 0,0,0,0,0);</v>
      </c>
    </row>
    <row r="277" spans="2:50" x14ac:dyDescent="0.25">
      <c r="B277" s="72">
        <v>1</v>
      </c>
      <c r="C277" s="163">
        <v>100026</v>
      </c>
      <c r="D277" s="163" t="s">
        <v>123</v>
      </c>
      <c r="E277" s="183" t="s">
        <v>166</v>
      </c>
      <c r="F277" s="183" t="s">
        <v>163</v>
      </c>
      <c r="G277" s="163">
        <v>1</v>
      </c>
      <c r="H277" s="163" t="s">
        <v>38</v>
      </c>
      <c r="I277" s="163">
        <v>52</v>
      </c>
      <c r="J277" s="163">
        <v>11</v>
      </c>
      <c r="K277" s="163">
        <v>1</v>
      </c>
      <c r="L277" s="163">
        <v>1886</v>
      </c>
      <c r="M277" s="163">
        <v>150.88</v>
      </c>
      <c r="N277" s="163">
        <v>37.72</v>
      </c>
      <c r="O277" s="163">
        <v>188.6</v>
      </c>
      <c r="P277" s="163">
        <v>0</v>
      </c>
      <c r="Q277" s="163">
        <v>0</v>
      </c>
      <c r="R277" s="163">
        <v>150.88</v>
      </c>
      <c r="S277" s="163">
        <v>37.72</v>
      </c>
      <c r="T277" s="163">
        <v>188.6</v>
      </c>
      <c r="AX277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'01.02.2015 0:00:00',  '28.02.2015 23:59:59', 1, 'RUR', 1, 11, 52, 150.88, 37.72,188.6,150.88,37.72,188.6);</v>
      </c>
    </row>
    <row r="278" spans="2:50" x14ac:dyDescent="0.25">
      <c r="B278" s="72">
        <v>1</v>
      </c>
      <c r="C278" s="163">
        <v>100027</v>
      </c>
      <c r="D278" s="163" t="s">
        <v>124</v>
      </c>
      <c r="E278" s="183" t="s">
        <v>292</v>
      </c>
      <c r="F278" s="183" t="s">
        <v>295</v>
      </c>
      <c r="G278" s="163">
        <v>1</v>
      </c>
      <c r="H278" s="163" t="s">
        <v>38</v>
      </c>
      <c r="I278" s="163">
        <v>52</v>
      </c>
      <c r="J278" s="163">
        <v>11</v>
      </c>
      <c r="K278" s="163">
        <v>1</v>
      </c>
      <c r="L278" s="163">
        <v>0</v>
      </c>
      <c r="M278" s="163">
        <v>0</v>
      </c>
      <c r="N278" s="163">
        <v>0</v>
      </c>
      <c r="O278" s="163">
        <v>0</v>
      </c>
      <c r="P278" s="163">
        <v>2432.2033898304999</v>
      </c>
      <c r="Q278" s="163">
        <v>2870</v>
      </c>
      <c r="R278" s="163">
        <v>0</v>
      </c>
      <c r="S278" s="163">
        <v>0</v>
      </c>
      <c r="T278" s="163">
        <v>0</v>
      </c>
      <c r="AX278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'01.01.2014 0:00:00',  '31.01.2014 23:59:59', 1, 'RUR', 1, 11, 52, 0, 0,0,0,0,0);</v>
      </c>
    </row>
    <row r="279" spans="2:50" x14ac:dyDescent="0.25">
      <c r="B279" s="72">
        <v>1</v>
      </c>
      <c r="C279" s="163">
        <v>100027</v>
      </c>
      <c r="D279" s="163" t="s">
        <v>124</v>
      </c>
      <c r="E279" s="183" t="s">
        <v>293</v>
      </c>
      <c r="F279" s="183" t="s">
        <v>296</v>
      </c>
      <c r="G279" s="163">
        <v>1</v>
      </c>
      <c r="H279" s="163" t="s">
        <v>38</v>
      </c>
      <c r="I279" s="163">
        <v>52</v>
      </c>
      <c r="J279" s="163">
        <v>11</v>
      </c>
      <c r="K279" s="163">
        <v>1</v>
      </c>
      <c r="L279" s="163">
        <v>820</v>
      </c>
      <c r="M279" s="163">
        <v>65.599999999999994</v>
      </c>
      <c r="N279" s="163">
        <v>16.399999999999999</v>
      </c>
      <c r="O279" s="163">
        <v>82</v>
      </c>
      <c r="P279" s="163">
        <v>0</v>
      </c>
      <c r="Q279" s="163">
        <v>0</v>
      </c>
      <c r="R279" s="163">
        <v>65.599999999999994</v>
      </c>
      <c r="S279" s="163">
        <v>16.399999999999999</v>
      </c>
      <c r="T279" s="163">
        <v>82</v>
      </c>
      <c r="AX279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'01.02.2014 0:00:00',  '28.02.2014 23:59:59', 1, 'RUR', 1, 11, 52, 65.6, 16.4,82,65.6,16.4,82);</v>
      </c>
    </row>
    <row r="280" spans="2:50" x14ac:dyDescent="0.25">
      <c r="B280" s="72">
        <v>1</v>
      </c>
      <c r="C280" s="163">
        <v>100027</v>
      </c>
      <c r="D280" s="163" t="s">
        <v>124</v>
      </c>
      <c r="E280" s="183" t="s">
        <v>165</v>
      </c>
      <c r="F280" s="183" t="s">
        <v>162</v>
      </c>
      <c r="G280" s="163">
        <v>1</v>
      </c>
      <c r="H280" s="163" t="s">
        <v>38</v>
      </c>
      <c r="I280" s="163">
        <v>52</v>
      </c>
      <c r="J280" s="163">
        <v>11</v>
      </c>
      <c r="K280" s="163">
        <v>1</v>
      </c>
      <c r="L280" s="163">
        <v>0</v>
      </c>
      <c r="M280" s="163">
        <v>0</v>
      </c>
      <c r="N280" s="163">
        <v>0</v>
      </c>
      <c r="O280" s="163">
        <v>0</v>
      </c>
      <c r="P280" s="163">
        <v>3300.8474576271101</v>
      </c>
      <c r="Q280" s="163">
        <v>3895</v>
      </c>
      <c r="R280" s="163">
        <v>0</v>
      </c>
      <c r="S280" s="163">
        <v>0</v>
      </c>
      <c r="T280" s="163">
        <v>0</v>
      </c>
      <c r="AX280" s="163" t="str">
        <f t="shared" si="117"/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'01.01.2015 0:00:00',  '31.01.2015 23:59:59', 1, 'RUR', 1, 11, 52, 0, 0,0,0,0,0);</v>
      </c>
    </row>
    <row r="281" spans="2:50" x14ac:dyDescent="0.25">
      <c r="B281" s="72">
        <v>1</v>
      </c>
      <c r="C281" s="163">
        <v>100027</v>
      </c>
      <c r="D281" s="163" t="s">
        <v>124</v>
      </c>
      <c r="E281" s="183" t="s">
        <v>166</v>
      </c>
      <c r="F281" s="183" t="s">
        <v>163</v>
      </c>
      <c r="G281" s="163">
        <v>1</v>
      </c>
      <c r="H281" s="163" t="s">
        <v>38</v>
      </c>
      <c r="I281" s="163">
        <v>52</v>
      </c>
      <c r="J281" s="163">
        <v>11</v>
      </c>
      <c r="K281" s="163">
        <v>1</v>
      </c>
      <c r="L281" s="163">
        <v>1886</v>
      </c>
      <c r="M281" s="163">
        <v>150.88</v>
      </c>
      <c r="N281" s="163">
        <v>37.72</v>
      </c>
      <c r="O281" s="163">
        <v>188.6</v>
      </c>
      <c r="P281" s="163">
        <v>0</v>
      </c>
      <c r="Q281" s="163">
        <v>0</v>
      </c>
      <c r="R281" s="163">
        <v>150.88</v>
      </c>
      <c r="S281" s="163">
        <v>37.72</v>
      </c>
      <c r="T281" s="163">
        <v>188.6</v>
      </c>
      <c r="AX281" s="163" t="str">
        <f>IF(B281=0,"insert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"&amp;A281&amp;", "&amp;C281&amp;", '"&amp;D281&amp;"', date'"&amp;E281&amp;"', date'"&amp;F281&amp;"', "&amp;G281&amp;", "&amp;H281&amp;", '"&amp;I281&amp;"',date'"&amp;O281&amp;"',"&amp;J281&amp;", "&amp;K281&amp;", "&amp;K281&amp;", '"&amp;L281&amp;"', "&amp;M281&amp;", "&amp;N281&amp;", date'"&amp;P281&amp;"', date'"&amp;Q281&amp;"', "&amp;R281&amp;", "&amp;S281&amp;", to_date('"&amp;T281&amp;"','YYYY-MM-DD HH24:MI:SS'), "&amp;U281&amp;", "&amp;V281&amp;", "&amp;W281&amp;", "&amp;X281&amp;", "&amp;AL281&amp;", '"&amp;AN281&amp;"', "&amp;AG281&amp;","&amp;AM281&amp;","&amp;AS281&amp;","&amp;AT281&amp;","&amp;AU281&amp;");"&amp;
IF(LEN(AC281)&gt;0,"insert into xxxx_oebs_cash_payment_test (ID, INVOICE_ID, OEBS_PAYMENT, DOC_DATE, COMISS_DATE) values (s_xxxx_oebs_cash_payment_test.NEXTVAL, "&amp;H281&amp;", "&amp;AC281&amp;", to_date('"&amp;T281&amp;"','YYYY-MM-DD HH24:MI:SS'), "&amp;AF281&amp;" );","")&amp;
IF(LEN(AD281)&gt;0,"insert into xxxx_oebs_cash_payment_test (ID, INVOICE_ID, OEBS_PAYMENT, DOC_DATE, COMISS_DATE) values (s_xxxx_oebs_cash_payment_test.NEXTVAL, "&amp;H281&amp;", "&amp;AD281&amp;", to_date('"&amp;T281&amp;"','YYYY-MM-DD HH24:MI:SS'), "&amp;AF281&amp;" );","")&amp;
IF(LEN(AE281)&gt;0,"insert into xxxx_oebs_cash_payment_test (ID, INVOICE_ID, OEBS_PAYMENT, DOC_DATE, COMISS_DATE) values (s_xxxx_oebs_cash_payment_test.NEXTVAL, "&amp;H281&amp;", "&amp;AE281&amp;", to_date('"&amp;T281&amp;"','YYYY-MM-DD HH24:MI:SS'), "&amp;AF281&amp;" );","")&amp;
IF(LEN(AH281)&gt;0,"insert into xxxx_client_discount_m  (ID,CLIENT_ID,CLIENT_AVG_DISCOUNT,DT) values (s_xxxx_client_discount_m.NEXTVAL,"&amp;X281&amp;", "&amp;AH281&amp;", "&amp;AI281&amp;");","")&amp;
IF(LEN(AJ281)&gt;0,"insert into xxxx_client_discount_m  (ID,CLIENT_ID,CLIENT_AVG_DISCOUNT,DT) values (s_xxxx_client_discount_m.NEXTVAL,"&amp;X281&amp;", "&amp;AJ281&amp;", "&amp;AK281&amp;");","")&amp;
IF(LEN(AO281)&gt;0,"insert into xxxx_contract_signed_attr (ID, CONTRACT_ID, CODE, KEY_NUM) values (s_xxxx_contract_signed_attr.NEXTVAL, "&amp;C281&amp;", 'SUPERCOMMISSION_BONUS' , "&amp;AO281&amp;" );","")&amp;
IF(LEN(AP281)&gt;0,"insert into xxxx_loyal_clients_contr_attr (ID, CONTRACT_ID, CLIENT_ID, LC_TURNOVER, COLLATERAL_FIRST_DT, COLLATERAL_END_DT) values (s_xxxx_loyal_clients_contr_atr.NEXTVAL, "&amp;C281&amp;", "&amp;X281&amp;", "&amp;AP281&amp;", "&amp;AQ281&amp;", "&amp;AR281&amp;"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"&amp;C281&amp;", "&amp;E281&amp;",  "&amp;F281&amp;", "&amp;G281&amp;", '"&amp;H281&amp;"', "&amp;K281&amp;", "&amp;J281&amp;", "&amp;I281&amp;", "&amp;M281&amp;", "&amp;N281&amp;","&amp;O281&amp;","&amp;R281&amp;","&amp;S281&amp;","&amp;T281&amp;");")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'01.02.2015 0:00:00',  '28.02.2015 23:59:59', 1, 'RUR', 1, 11, 52, 150.88, 37.72,188.6,150.88,37.72,188.6);</v>
      </c>
    </row>
    <row r="282" spans="2:50" x14ac:dyDescent="0.25">
      <c r="B282" s="163"/>
      <c r="E282" s="183"/>
      <c r="F282" s="183"/>
      <c r="AX282" s="163"/>
    </row>
    <row r="283" spans="2:50" s="93" customFormat="1" x14ac:dyDescent="0.25">
      <c r="E283" s="273"/>
      <c r="F283" s="273"/>
    </row>
    <row r="284" spans="2:50" x14ac:dyDescent="0.25">
      <c r="B284" s="163" t="s">
        <v>416</v>
      </c>
      <c r="E284" s="183"/>
      <c r="F284" s="183"/>
      <c r="AX284" s="163"/>
    </row>
    <row r="285" spans="2:50" x14ac:dyDescent="0.25">
      <c r="B285" s="72">
        <v>1</v>
      </c>
      <c r="C285" s="163">
        <v>100020</v>
      </c>
      <c r="D285" s="163" t="s">
        <v>117</v>
      </c>
      <c r="E285" s="183" t="s">
        <v>292</v>
      </c>
      <c r="F285" s="183" t="s">
        <v>295</v>
      </c>
      <c r="G285" s="163">
        <v>1</v>
      </c>
      <c r="H285" s="163" t="s">
        <v>38</v>
      </c>
      <c r="I285" s="163">
        <v>53</v>
      </c>
      <c r="J285" s="163">
        <v>11</v>
      </c>
      <c r="K285" s="163">
        <v>1</v>
      </c>
      <c r="L285" s="163">
        <v>0</v>
      </c>
      <c r="M285" s="163">
        <v>0</v>
      </c>
      <c r="N285" s="163">
        <v>0</v>
      </c>
      <c r="O285" s="163">
        <v>0</v>
      </c>
      <c r="P285" s="163">
        <v>5733.05084745762</v>
      </c>
      <c r="Q285" s="163">
        <v>6765</v>
      </c>
      <c r="R285" s="163">
        <v>0</v>
      </c>
      <c r="S285" s="163">
        <v>0</v>
      </c>
      <c r="T285" s="163">
        <v>0</v>
      </c>
      <c r="AX285" s="163" t="str">
        <f>IF(B285=0,"insert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"&amp;A285&amp;", "&amp;C285&amp;", '"&amp;D285&amp;"', date'"&amp;E285&amp;"', date'"&amp;F285&amp;"', "&amp;G285&amp;", "&amp;H285&amp;", '"&amp;I285&amp;"',date'"&amp;O285&amp;"',"&amp;J285&amp;", "&amp;K285&amp;", "&amp;K285&amp;", '"&amp;L285&amp;"', "&amp;M285&amp;", "&amp;N285&amp;", date'"&amp;P285&amp;"', date'"&amp;Q285&amp;"', "&amp;R285&amp;", "&amp;S285&amp;", to_date('"&amp;T285&amp;"','YYYY-MM-DD HH24:MI:SS'), "&amp;U285&amp;", "&amp;V285&amp;", "&amp;W285&amp;", "&amp;X285&amp;", "&amp;AL285&amp;", '"&amp;AN285&amp;"', "&amp;AG285&amp;","&amp;AM285&amp;","&amp;AS285&amp;","&amp;AT285&amp;","&amp;AU285&amp;");"&amp;
IF(LEN(AC285)&gt;0,"insert into xxxx_oebs_cash_payment_test (ID, INVOICE_ID, OEBS_PAYMENT, DOC_DATE, COMISS_DATE) values (s_xxxx_oebs_cash_payment_test.NEXTVAL, "&amp;H285&amp;", "&amp;AC285&amp;", to_date('"&amp;T285&amp;"','YYYY-MM-DD HH24:MI:SS'), "&amp;AF285&amp;" );","")&amp;
IF(LEN(AD285)&gt;0,"insert into xxxx_oebs_cash_payment_test (ID, INVOICE_ID, OEBS_PAYMENT, DOC_DATE, COMISS_DATE) values (s_xxxx_oebs_cash_payment_test.NEXTVAL, "&amp;H285&amp;", "&amp;AD285&amp;", to_date('"&amp;T285&amp;"','YYYY-MM-DD HH24:MI:SS'), "&amp;AF285&amp;" );","")&amp;
IF(LEN(AE285)&gt;0,"insert into xxxx_oebs_cash_payment_test (ID, INVOICE_ID, OEBS_PAYMENT, DOC_DATE, COMISS_DATE) values (s_xxxx_oebs_cash_payment_test.NEXTVAL, "&amp;H285&amp;", "&amp;AE285&amp;", to_date('"&amp;T285&amp;"','YYYY-MM-DD HH24:MI:SS'), "&amp;AF285&amp;" );","")&amp;
IF(LEN(AH285)&gt;0,"insert into xxxx_client_discount_m  (ID,CLIENT_ID,CLIENT_AVG_DISCOUNT,DT) values (s_xxxx_client_discount_m.NEXTVAL,"&amp;X285&amp;", "&amp;AH285&amp;", "&amp;AI285&amp;");","")&amp;
IF(LEN(AJ285)&gt;0,"insert into xxxx_client_discount_m  (ID,CLIENT_ID,CLIENT_AVG_DISCOUNT,DT) values (s_xxxx_client_discount_m.NEXTVAL,"&amp;X285&amp;", "&amp;AJ285&amp;", "&amp;AK285&amp;");","")&amp;
IF(LEN(AO285)&gt;0,"insert into xxxx_contract_signed_attr (ID, CONTRACT_ID, CODE, KEY_NUM) values (s_xxxx_contract_signed_attr.NEXTVAL, "&amp;C285&amp;", 'SUPERCOMMISSION_BONUS' , "&amp;AO285&amp;" );","")&amp;
IF(LEN(AP285)&gt;0,"insert into xxxx_loyal_clients_contr_attr (ID, CONTRACT_ID, CLIENT_ID, LC_TURNOVER, COLLATERAL_FIRST_DT, COLLATERAL_END_DT) values (s_xxxx_loyal_clients_contr_atr.NEXTVAL, "&amp;C285&amp;", "&amp;X285&amp;", "&amp;AP285&amp;", "&amp;AQ285&amp;", "&amp;AR285&amp;"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"&amp;C285&amp;", "&amp;E285&amp;",  "&amp;F285&amp;", "&amp;G285&amp;", '"&amp;H285&amp;"', "&amp;K285&amp;", "&amp;J285&amp;", "&amp;I285&amp;", "&amp;M285&amp;", "&amp;N285&amp;","&amp;O285&amp;","&amp;R285&amp;","&amp;S285&amp;","&amp;T285&amp;");")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100020, '01.01.2014 0:00:00',  '31.01.2014 23:59:59', 1, 'RUR', 1, 11, 53, 0, 0,0,0,0,0);</v>
      </c>
    </row>
    <row r="286" spans="2:50" x14ac:dyDescent="0.25">
      <c r="B286" s="72">
        <v>1</v>
      </c>
      <c r="C286" s="163">
        <v>100020</v>
      </c>
      <c r="D286" s="163" t="s">
        <v>117</v>
      </c>
      <c r="E286" s="183" t="s">
        <v>293</v>
      </c>
      <c r="F286" s="183" t="s">
        <v>296</v>
      </c>
      <c r="G286" s="163">
        <v>1</v>
      </c>
      <c r="H286" s="163" t="s">
        <v>38</v>
      </c>
      <c r="I286" s="163">
        <v>53</v>
      </c>
      <c r="J286" s="163">
        <v>11</v>
      </c>
      <c r="K286" s="163">
        <v>1</v>
      </c>
      <c r="L286" s="163">
        <v>2706</v>
      </c>
      <c r="M286" s="163">
        <v>216.48</v>
      </c>
      <c r="N286" s="163">
        <v>54.12</v>
      </c>
      <c r="O286" s="163">
        <v>270.60000000000002</v>
      </c>
      <c r="P286" s="163">
        <v>0</v>
      </c>
      <c r="Q286" s="163">
        <v>0</v>
      </c>
      <c r="R286" s="163">
        <v>216.48</v>
      </c>
      <c r="S286" s="163">
        <v>54.12</v>
      </c>
      <c r="T286" s="163">
        <v>270.60000000000002</v>
      </c>
      <c r="AX286" s="163" t="str">
        <f t="shared" ref="AX286:AX303" si="118">IF(B286=0,"insert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"&amp;A286&amp;", "&amp;C286&amp;", '"&amp;D286&amp;"', date'"&amp;E286&amp;"', date'"&amp;F286&amp;"', "&amp;G286&amp;", "&amp;H286&amp;", '"&amp;I286&amp;"',date'"&amp;O286&amp;"',"&amp;J286&amp;", "&amp;K286&amp;", "&amp;K286&amp;", '"&amp;L286&amp;"', "&amp;M286&amp;", "&amp;N286&amp;", date'"&amp;P286&amp;"', date'"&amp;Q286&amp;"', "&amp;R286&amp;", "&amp;S286&amp;", to_date('"&amp;T286&amp;"','YYYY-MM-DD HH24:MI:SS'), "&amp;U286&amp;", "&amp;V286&amp;", "&amp;W286&amp;", "&amp;X286&amp;", "&amp;AL286&amp;", '"&amp;AN286&amp;"', "&amp;AG286&amp;","&amp;AM286&amp;","&amp;AS286&amp;","&amp;AT286&amp;","&amp;AU286&amp;");"&amp;
IF(LEN(AC286)&gt;0,"insert into xxxx_oebs_cash_payment_test (ID, INVOICE_ID, OEBS_PAYMENT, DOC_DATE, COMISS_DATE) values (s_xxxx_oebs_cash_payment_test.NEXTVAL, "&amp;H286&amp;", "&amp;AC286&amp;", to_date('"&amp;T286&amp;"','YYYY-MM-DD HH24:MI:SS'), "&amp;AF286&amp;" );","")&amp;
IF(LEN(AD286)&gt;0,"insert into xxxx_oebs_cash_payment_test (ID, INVOICE_ID, OEBS_PAYMENT, DOC_DATE, COMISS_DATE) values (s_xxxx_oebs_cash_payment_test.NEXTVAL, "&amp;H286&amp;", "&amp;AD286&amp;", to_date('"&amp;T286&amp;"','YYYY-MM-DD HH24:MI:SS'), "&amp;AF286&amp;" );","")&amp;
IF(LEN(AE286)&gt;0,"insert into xxxx_oebs_cash_payment_test (ID, INVOICE_ID, OEBS_PAYMENT, DOC_DATE, COMISS_DATE) values (s_xxxx_oebs_cash_payment_test.NEXTVAL, "&amp;H286&amp;", "&amp;AE286&amp;", to_date('"&amp;T286&amp;"','YYYY-MM-DD HH24:MI:SS'), "&amp;AF286&amp;" );","")&amp;
IF(LEN(AH286)&gt;0,"insert into xxxx_client_discount_m  (ID,CLIENT_ID,CLIENT_AVG_DISCOUNT,DT) values (s_xxxx_client_discount_m.NEXTVAL,"&amp;X286&amp;", "&amp;AH286&amp;", "&amp;AI286&amp;");","")&amp;
IF(LEN(AJ286)&gt;0,"insert into xxxx_client_discount_m  (ID,CLIENT_ID,CLIENT_AVG_DISCOUNT,DT) values (s_xxxx_client_discount_m.NEXTVAL,"&amp;X286&amp;", "&amp;AJ286&amp;", "&amp;AK286&amp;");","")&amp;
IF(LEN(AO286)&gt;0,"insert into xxxx_contract_signed_attr (ID, CONTRACT_ID, CODE, KEY_NUM) values (s_xxxx_contract_signed_attr.NEXTVAL, "&amp;C286&amp;", 'SUPERCOMMISSION_BONUS' , "&amp;AO286&amp;" );","")&amp;
IF(LEN(AP286)&gt;0,"insert into xxxx_loyal_clients_contr_attr (ID, CONTRACT_ID, CLIENT_ID, LC_TURNOVER, COLLATERAL_FIRST_DT, COLLATERAL_END_DT) values (s_xxxx_loyal_clients_contr_atr.NEXTVAL, "&amp;C286&amp;", "&amp;X286&amp;", "&amp;AP286&amp;", "&amp;AQ286&amp;", "&amp;AR286&amp;"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"&amp;C286&amp;", "&amp;E286&amp;",  "&amp;F286&amp;", "&amp;G286&amp;", '"&amp;H286&amp;"', "&amp;K286&amp;", "&amp;J286&amp;", "&amp;I286&amp;", "&amp;M286&amp;", "&amp;N286&amp;","&amp;O286&amp;","&amp;R286&amp;","&amp;S286&amp;","&amp;T286&amp;");")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100020, '01.02.2014 0:00:00',  '28.02.2014 23:59:59', 1, 'RUR', 1, 11, 53, 216.48, 54.12,270.6,216.48,54.12,270.6);</v>
      </c>
    </row>
    <row r="287" spans="2:50" x14ac:dyDescent="0.25">
      <c r="B287" s="72">
        <v>1</v>
      </c>
      <c r="C287" s="163">
        <v>100021</v>
      </c>
      <c r="D287" s="163" t="s">
        <v>118</v>
      </c>
      <c r="E287" s="183" t="s">
        <v>292</v>
      </c>
      <c r="F287" s="183" t="s">
        <v>295</v>
      </c>
      <c r="G287" s="163">
        <v>1</v>
      </c>
      <c r="H287" s="163" t="s">
        <v>38</v>
      </c>
      <c r="I287" s="163">
        <v>53</v>
      </c>
      <c r="J287" s="163">
        <v>11</v>
      </c>
      <c r="K287" s="163">
        <v>1</v>
      </c>
      <c r="L287" s="163">
        <v>0</v>
      </c>
      <c r="M287" s="163">
        <v>0</v>
      </c>
      <c r="N287" s="163">
        <v>0</v>
      </c>
      <c r="O287" s="163">
        <v>0</v>
      </c>
      <c r="P287" s="163">
        <v>5733.05084745762</v>
      </c>
      <c r="Q287" s="163">
        <v>6765</v>
      </c>
      <c r="R287" s="163">
        <v>0</v>
      </c>
      <c r="S287" s="163">
        <v>0</v>
      </c>
      <c r="T287" s="163">
        <v>0</v>
      </c>
      <c r="AX287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100021, '01.01.2014 0:00:00',  '31.01.2014 23:59:59', 1, 'RUR', 1, 11, 53, 0, 0,0,0,0,0);</v>
      </c>
    </row>
    <row r="288" spans="2:50" x14ac:dyDescent="0.25">
      <c r="B288" s="72">
        <v>1</v>
      </c>
      <c r="C288" s="163">
        <v>100021</v>
      </c>
      <c r="D288" s="163" t="s">
        <v>118</v>
      </c>
      <c r="E288" s="183" t="s">
        <v>293</v>
      </c>
      <c r="F288" s="183" t="s">
        <v>296</v>
      </c>
      <c r="G288" s="163">
        <v>1</v>
      </c>
      <c r="H288" s="163" t="s">
        <v>38</v>
      </c>
      <c r="I288" s="163">
        <v>53</v>
      </c>
      <c r="J288" s="163">
        <v>11</v>
      </c>
      <c r="K288" s="163">
        <v>1</v>
      </c>
      <c r="L288" s="163">
        <v>2706</v>
      </c>
      <c r="M288" s="163">
        <v>216.48</v>
      </c>
      <c r="N288" s="163">
        <v>54.12</v>
      </c>
      <c r="O288" s="163">
        <v>270.60000000000002</v>
      </c>
      <c r="P288" s="163">
        <v>0</v>
      </c>
      <c r="Q288" s="163">
        <v>0</v>
      </c>
      <c r="R288" s="163">
        <v>216.48</v>
      </c>
      <c r="S288" s="163">
        <v>54.12</v>
      </c>
      <c r="T288" s="163">
        <v>270.60000000000002</v>
      </c>
      <c r="AX288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100021, '01.02.2014 0:00:00',  '28.02.2014 23:59:59', 1, 'RUR', 1, 11, 53, 216.48, 54.12,270.6,216.48,54.12,270.6);</v>
      </c>
    </row>
    <row r="289" spans="2:50" x14ac:dyDescent="0.25">
      <c r="B289" s="72">
        <v>1</v>
      </c>
      <c r="C289" s="163">
        <v>100022</v>
      </c>
      <c r="D289" s="163" t="s">
        <v>119</v>
      </c>
      <c r="E289" s="183" t="s">
        <v>165</v>
      </c>
      <c r="F289" s="183" t="s">
        <v>162</v>
      </c>
      <c r="G289" s="163">
        <v>1</v>
      </c>
      <c r="H289" s="163" t="s">
        <v>38</v>
      </c>
      <c r="I289" s="163">
        <v>53</v>
      </c>
      <c r="J289" s="163">
        <v>11</v>
      </c>
      <c r="K289" s="163">
        <v>1</v>
      </c>
      <c r="L289" s="163">
        <v>0</v>
      </c>
      <c r="M289" s="163">
        <v>0</v>
      </c>
      <c r="N289" s="163">
        <v>0</v>
      </c>
      <c r="O289" s="163">
        <v>0</v>
      </c>
      <c r="P289" s="163">
        <v>5733.05084745762</v>
      </c>
      <c r="Q289" s="163">
        <v>6765</v>
      </c>
      <c r="R289" s="163">
        <v>0</v>
      </c>
      <c r="S289" s="163">
        <v>0</v>
      </c>
      <c r="T289" s="163">
        <v>0</v>
      </c>
      <c r="AX289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100022, '01.01.2015 0:00:00',  '31.01.2015 23:59:59', 1, 'RUR', 1, 11, 53, 0, 0,0,0,0,0);</v>
      </c>
    </row>
    <row r="290" spans="2:50" x14ac:dyDescent="0.25">
      <c r="B290" s="72">
        <v>1</v>
      </c>
      <c r="C290" s="163">
        <v>100022</v>
      </c>
      <c r="D290" s="163" t="s">
        <v>119</v>
      </c>
      <c r="E290" s="183" t="s">
        <v>166</v>
      </c>
      <c r="F290" s="183" t="s">
        <v>163</v>
      </c>
      <c r="G290" s="163">
        <v>1</v>
      </c>
      <c r="H290" s="163" t="s">
        <v>38</v>
      </c>
      <c r="I290" s="163">
        <v>53</v>
      </c>
      <c r="J290" s="163">
        <v>11</v>
      </c>
      <c r="K290" s="163">
        <v>1</v>
      </c>
      <c r="L290" s="163">
        <v>2706</v>
      </c>
      <c r="M290" s="163">
        <v>216.48</v>
      </c>
      <c r="N290" s="163">
        <v>54.12</v>
      </c>
      <c r="O290" s="163">
        <v>270.60000000000002</v>
      </c>
      <c r="P290" s="163">
        <v>0</v>
      </c>
      <c r="Q290" s="163">
        <v>0</v>
      </c>
      <c r="R290" s="163">
        <v>216.48</v>
      </c>
      <c r="S290" s="163">
        <v>54.12</v>
      </c>
      <c r="T290" s="163">
        <v>270.60000000000002</v>
      </c>
      <c r="AX290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100022, '01.02.2015 0:00:00',  '28.02.2015 23:59:59', 1, 'RUR', 1, 11, 53, 216.48, 54.12,270.6,216.48,54.12,270.6);</v>
      </c>
    </row>
    <row r="291" spans="2:50" x14ac:dyDescent="0.25">
      <c r="B291" s="72">
        <v>1</v>
      </c>
      <c r="C291" s="163">
        <v>100023</v>
      </c>
      <c r="D291" s="163" t="s">
        <v>120</v>
      </c>
      <c r="E291" s="183" t="s">
        <v>165</v>
      </c>
      <c r="F291" s="183" t="s">
        <v>162</v>
      </c>
      <c r="G291" s="163">
        <v>1</v>
      </c>
      <c r="H291" s="163" t="s">
        <v>38</v>
      </c>
      <c r="I291" s="163">
        <v>53</v>
      </c>
      <c r="J291" s="163">
        <v>11</v>
      </c>
      <c r="K291" s="163">
        <v>1</v>
      </c>
      <c r="L291" s="163">
        <v>0</v>
      </c>
      <c r="M291" s="163">
        <v>0</v>
      </c>
      <c r="N291" s="163">
        <v>0</v>
      </c>
      <c r="O291" s="163">
        <v>0</v>
      </c>
      <c r="P291" s="163">
        <v>5733.05084745762</v>
      </c>
      <c r="Q291" s="163">
        <v>6765</v>
      </c>
      <c r="R291" s="163">
        <v>0</v>
      </c>
      <c r="S291" s="163">
        <v>0</v>
      </c>
      <c r="T291" s="163">
        <v>0</v>
      </c>
      <c r="AX291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100023, '01.01.2015 0:00:00',  '31.01.2015 23:59:59', 1, 'RUR', 1, 11, 53, 0, 0,0,0,0,0);</v>
      </c>
    </row>
    <row r="292" spans="2:50" x14ac:dyDescent="0.25">
      <c r="B292" s="72">
        <v>1</v>
      </c>
      <c r="C292" s="163">
        <v>100023</v>
      </c>
      <c r="D292" s="163" t="s">
        <v>120</v>
      </c>
      <c r="E292" s="183" t="s">
        <v>166</v>
      </c>
      <c r="F292" s="183" t="s">
        <v>163</v>
      </c>
      <c r="G292" s="163">
        <v>1</v>
      </c>
      <c r="H292" s="163" t="s">
        <v>38</v>
      </c>
      <c r="I292" s="163">
        <v>53</v>
      </c>
      <c r="J292" s="163">
        <v>11</v>
      </c>
      <c r="K292" s="163">
        <v>1</v>
      </c>
      <c r="L292" s="163">
        <v>2706</v>
      </c>
      <c r="M292" s="163">
        <v>216.48</v>
      </c>
      <c r="N292" s="163">
        <v>54.12</v>
      </c>
      <c r="O292" s="163">
        <v>270.60000000000002</v>
      </c>
      <c r="P292" s="163">
        <v>0</v>
      </c>
      <c r="Q292" s="163">
        <v>0</v>
      </c>
      <c r="R292" s="163">
        <v>216.48</v>
      </c>
      <c r="S292" s="163">
        <v>54.12</v>
      </c>
      <c r="T292" s="163">
        <v>270.60000000000002</v>
      </c>
      <c r="AX292" s="163" t="str">
        <f>IF(B292=0,"insert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"&amp;A292&amp;", "&amp;C292&amp;", '"&amp;D292&amp;"', date'"&amp;E292&amp;"', date'"&amp;F292&amp;"', "&amp;G292&amp;", "&amp;H292&amp;", '"&amp;I292&amp;"',date'"&amp;O292&amp;"',"&amp;J292&amp;", "&amp;K292&amp;", "&amp;K292&amp;", '"&amp;L292&amp;"', "&amp;M292&amp;", "&amp;N292&amp;", date'"&amp;P292&amp;"', date'"&amp;Q292&amp;"', "&amp;R292&amp;", "&amp;S292&amp;", to_date('"&amp;T292&amp;"','YYYY-MM-DD HH24:MI:SS'), "&amp;U292&amp;", "&amp;V292&amp;", "&amp;W292&amp;", "&amp;X292&amp;", "&amp;AL292&amp;", '"&amp;AN292&amp;"', "&amp;AG292&amp;","&amp;AM292&amp;","&amp;AS292&amp;","&amp;AT292&amp;","&amp;AU292&amp;");"&amp;
IF(LEN(AC292)&gt;0,"insert into xxxx_oebs_cash_payment_test (ID, INVOICE_ID, OEBS_PAYMENT, DOC_DATE, COMISS_DATE) values (s_xxxx_oebs_cash_payment_test.NEXTVAL, "&amp;H292&amp;", "&amp;AC292&amp;", to_date('"&amp;T292&amp;"','YYYY-MM-DD HH24:MI:SS'), "&amp;AF292&amp;" );","")&amp;
IF(LEN(AD292)&gt;0,"insert into xxxx_oebs_cash_payment_test (ID, INVOICE_ID, OEBS_PAYMENT, DOC_DATE, COMISS_DATE) values (s_xxxx_oebs_cash_payment_test.NEXTVAL, "&amp;H292&amp;", "&amp;AD292&amp;", to_date('"&amp;T292&amp;"','YYYY-MM-DD HH24:MI:SS'), "&amp;AF292&amp;" );","")&amp;
IF(LEN(AE292)&gt;0,"insert into xxxx_oebs_cash_payment_test (ID, INVOICE_ID, OEBS_PAYMENT, DOC_DATE, COMISS_DATE) values (s_xxxx_oebs_cash_payment_test.NEXTVAL, "&amp;H292&amp;", "&amp;AE292&amp;", to_date('"&amp;T292&amp;"','YYYY-MM-DD HH24:MI:SS'), "&amp;AF292&amp;" );","")&amp;
IF(LEN(AH292)&gt;0,"insert into xxxx_client_discount_m  (ID,CLIENT_ID,CLIENT_AVG_DISCOUNT,DT) values (s_xxxx_client_discount_m.NEXTVAL,"&amp;X292&amp;", "&amp;AH292&amp;", "&amp;AI292&amp;");","")&amp;
IF(LEN(AJ292)&gt;0,"insert into xxxx_client_discount_m  (ID,CLIENT_ID,CLIENT_AVG_DISCOUNT,DT) values (s_xxxx_client_discount_m.NEXTVAL,"&amp;X292&amp;", "&amp;AJ292&amp;", "&amp;AK292&amp;");","")&amp;
IF(LEN(AO292)&gt;0,"insert into xxxx_contract_signed_attr (ID, CONTRACT_ID, CODE, KEY_NUM) values (s_xxxx_contract_signed_attr.NEXTVAL, "&amp;C292&amp;", 'SUPERCOMMISSION_BONUS' , "&amp;AO292&amp;" );","")&amp;
IF(LEN(AP292)&gt;0,"insert into xxxx_loyal_clients_contr_attr (ID, CONTRACT_ID, CLIENT_ID, LC_TURNOVER, COLLATERAL_FIRST_DT, COLLATERAL_END_DT) values (s_xxxx_loyal_clients_contr_atr.NEXTVAL, "&amp;C292&amp;", "&amp;X292&amp;", "&amp;AP292&amp;", "&amp;AQ292&amp;", "&amp;AR292&amp;"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"&amp;C292&amp;", "&amp;E292&amp;",  "&amp;F292&amp;", "&amp;G292&amp;", '"&amp;H292&amp;"', "&amp;K292&amp;", "&amp;J292&amp;", "&amp;I292&amp;", "&amp;M292&amp;", "&amp;N292&amp;","&amp;O292&amp;","&amp;R292&amp;","&amp;S292&amp;","&amp;T292&amp;");")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100023, '01.02.2015 0:00:00',  '28.02.2015 23:59:59', 1, 'RUR', 1, 11, 53, 216.48, 54.12,270.6,216.48,54.12,270.6);</v>
      </c>
    </row>
    <row r="293" spans="2:50" x14ac:dyDescent="0.25">
      <c r="B293" s="72">
        <v>1</v>
      </c>
      <c r="C293" s="163">
        <v>100024</v>
      </c>
      <c r="D293" s="163" t="s">
        <v>121</v>
      </c>
      <c r="E293" s="183" t="s">
        <v>165</v>
      </c>
      <c r="F293" s="183" t="s">
        <v>162</v>
      </c>
      <c r="G293" s="163">
        <v>1</v>
      </c>
      <c r="H293" s="163" t="s">
        <v>38</v>
      </c>
      <c r="I293" s="163">
        <v>53</v>
      </c>
      <c r="J293" s="163">
        <v>11</v>
      </c>
      <c r="K293" s="163">
        <v>1</v>
      </c>
      <c r="L293" s="163">
        <v>0</v>
      </c>
      <c r="M293" s="163">
        <v>0</v>
      </c>
      <c r="N293" s="163">
        <v>0</v>
      </c>
      <c r="O293" s="163">
        <v>0</v>
      </c>
      <c r="P293" s="163">
        <v>5733.05084745762</v>
      </c>
      <c r="Q293" s="163">
        <v>6765</v>
      </c>
      <c r="R293" s="163">
        <v>0</v>
      </c>
      <c r="S293" s="163">
        <v>0</v>
      </c>
      <c r="T293" s="163">
        <v>0</v>
      </c>
      <c r="AX293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100024, '01.01.2015 0:00:00',  '31.01.2015 23:59:59', 1, 'RUR', 1, 11, 53, 0, 0,0,0,0,0);</v>
      </c>
    </row>
    <row r="294" spans="2:50" x14ac:dyDescent="0.25">
      <c r="B294" s="72">
        <v>1</v>
      </c>
      <c r="C294" s="163">
        <v>100024</v>
      </c>
      <c r="D294" s="163" t="s">
        <v>121</v>
      </c>
      <c r="E294" s="183" t="s">
        <v>166</v>
      </c>
      <c r="F294" s="183" t="s">
        <v>163</v>
      </c>
      <c r="G294" s="163">
        <v>1</v>
      </c>
      <c r="H294" s="163" t="s">
        <v>38</v>
      </c>
      <c r="I294" s="163">
        <v>53</v>
      </c>
      <c r="J294" s="163">
        <v>11</v>
      </c>
      <c r="K294" s="163">
        <v>1</v>
      </c>
      <c r="L294" s="163">
        <v>2706</v>
      </c>
      <c r="M294" s="163">
        <v>216.48</v>
      </c>
      <c r="N294" s="163">
        <v>54.12</v>
      </c>
      <c r="O294" s="163">
        <v>270.60000000000002</v>
      </c>
      <c r="P294" s="163">
        <v>0</v>
      </c>
      <c r="Q294" s="163">
        <v>0</v>
      </c>
      <c r="R294" s="163">
        <v>216.48</v>
      </c>
      <c r="S294" s="163">
        <v>54.12</v>
      </c>
      <c r="T294" s="163">
        <v>270.60000000000002</v>
      </c>
      <c r="AX294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100024, '01.02.2015 0:00:00',  '28.02.2015 23:59:59', 1, 'RUR', 1, 11, 53, 216.48, 54.12,270.6,216.48,54.12,270.6);</v>
      </c>
    </row>
    <row r="295" spans="2:50" x14ac:dyDescent="0.25">
      <c r="B295" s="72">
        <v>1</v>
      </c>
      <c r="C295" s="163">
        <v>100025</v>
      </c>
      <c r="D295" s="163" t="s">
        <v>122</v>
      </c>
      <c r="E295" s="183" t="s">
        <v>165</v>
      </c>
      <c r="F295" s="183" t="s">
        <v>162</v>
      </c>
      <c r="G295" s="163">
        <v>1</v>
      </c>
      <c r="H295" s="163" t="s">
        <v>38</v>
      </c>
      <c r="I295" s="163">
        <v>53</v>
      </c>
      <c r="J295" s="163">
        <v>11</v>
      </c>
      <c r="K295" s="163">
        <v>1</v>
      </c>
      <c r="L295" s="163">
        <v>0</v>
      </c>
      <c r="M295" s="163">
        <v>0</v>
      </c>
      <c r="N295" s="163">
        <v>0</v>
      </c>
      <c r="O295" s="163">
        <v>0</v>
      </c>
      <c r="P295" s="163">
        <v>5733.05084745762</v>
      </c>
      <c r="Q295" s="163">
        <v>6765</v>
      </c>
      <c r="R295" s="163">
        <v>0</v>
      </c>
      <c r="S295" s="163">
        <v>0</v>
      </c>
      <c r="T295" s="163">
        <v>0</v>
      </c>
      <c r="AX295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100025, '01.01.2015 0:00:00',  '31.01.2015 23:59:59', 1, 'RUR', 1, 11, 53, 0, 0,0,0,0,0);</v>
      </c>
    </row>
    <row r="296" spans="2:50" x14ac:dyDescent="0.25">
      <c r="B296" s="72">
        <v>1</v>
      </c>
      <c r="C296" s="163">
        <v>100025</v>
      </c>
      <c r="D296" s="163" t="s">
        <v>122</v>
      </c>
      <c r="E296" s="183" t="s">
        <v>166</v>
      </c>
      <c r="F296" s="183" t="s">
        <v>163</v>
      </c>
      <c r="G296" s="163">
        <v>1</v>
      </c>
      <c r="H296" s="163" t="s">
        <v>38</v>
      </c>
      <c r="I296" s="163">
        <v>53</v>
      </c>
      <c r="J296" s="163">
        <v>11</v>
      </c>
      <c r="K296" s="163">
        <v>1</v>
      </c>
      <c r="L296" s="163">
        <v>2706</v>
      </c>
      <c r="M296" s="163">
        <v>216.48</v>
      </c>
      <c r="N296" s="163">
        <v>54.12</v>
      </c>
      <c r="O296" s="163">
        <v>270.60000000000002</v>
      </c>
      <c r="P296" s="163">
        <v>0</v>
      </c>
      <c r="Q296" s="163">
        <v>0</v>
      </c>
      <c r="R296" s="163">
        <v>216.48</v>
      </c>
      <c r="S296" s="163">
        <v>54.12</v>
      </c>
      <c r="T296" s="163">
        <v>270.60000000000002</v>
      </c>
      <c r="AX296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100025, '01.02.2015 0:00:00',  '28.02.2015 23:59:59', 1, 'RUR', 1, 11, 53, 216.48, 54.12,270.6,216.48,54.12,270.6);</v>
      </c>
    </row>
    <row r="297" spans="2:50" x14ac:dyDescent="0.25">
      <c r="B297" s="72">
        <v>1</v>
      </c>
      <c r="C297" s="163">
        <v>100026</v>
      </c>
      <c r="D297" s="163" t="s">
        <v>123</v>
      </c>
      <c r="E297" s="183" t="s">
        <v>292</v>
      </c>
      <c r="F297" s="183" t="s">
        <v>295</v>
      </c>
      <c r="G297" s="163">
        <v>1</v>
      </c>
      <c r="H297" s="163" t="s">
        <v>38</v>
      </c>
      <c r="I297" s="163">
        <v>53</v>
      </c>
      <c r="J297" s="163">
        <v>11</v>
      </c>
      <c r="K297" s="163">
        <v>1</v>
      </c>
      <c r="L297" s="163">
        <v>0</v>
      </c>
      <c r="M297" s="163">
        <v>0</v>
      </c>
      <c r="N297" s="163">
        <v>0</v>
      </c>
      <c r="O297" s="163">
        <v>0</v>
      </c>
      <c r="P297" s="163">
        <v>2432.2033898304999</v>
      </c>
      <c r="Q297" s="163">
        <v>2870</v>
      </c>
      <c r="R297" s="163">
        <v>0</v>
      </c>
      <c r="S297" s="163">
        <v>0</v>
      </c>
      <c r="T297" s="163">
        <v>0</v>
      </c>
      <c r="AX297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'01.01.2014 0:00:00',  '31.01.2014 23:59:59', 1, 'RUR', 1, 11, 53, 0, 0,0,0,0,0);</v>
      </c>
    </row>
    <row r="298" spans="2:50" x14ac:dyDescent="0.25">
      <c r="B298" s="72">
        <v>1</v>
      </c>
      <c r="C298" s="163">
        <v>100026</v>
      </c>
      <c r="D298" s="163" t="s">
        <v>123</v>
      </c>
      <c r="E298" s="183" t="s">
        <v>293</v>
      </c>
      <c r="F298" s="183" t="s">
        <v>296</v>
      </c>
      <c r="G298" s="163">
        <v>1</v>
      </c>
      <c r="H298" s="163" t="s">
        <v>38</v>
      </c>
      <c r="I298" s="163">
        <v>53</v>
      </c>
      <c r="J298" s="163">
        <v>11</v>
      </c>
      <c r="K298" s="163">
        <v>1</v>
      </c>
      <c r="L298" s="163">
        <v>820</v>
      </c>
      <c r="M298" s="163">
        <v>65.599999999999994</v>
      </c>
      <c r="N298" s="163">
        <v>16.399999999999999</v>
      </c>
      <c r="O298" s="163">
        <v>82</v>
      </c>
      <c r="P298" s="163">
        <v>0</v>
      </c>
      <c r="Q298" s="163">
        <v>0</v>
      </c>
      <c r="R298" s="163">
        <v>65.599999999999994</v>
      </c>
      <c r="S298" s="163">
        <v>16.399999999999999</v>
      </c>
      <c r="T298" s="163">
        <v>82</v>
      </c>
      <c r="AX298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'01.02.2014 0:00:00',  '28.02.2014 23:59:59', 1, 'RUR', 1, 11, 53, 65.6, 16.4,82,65.6,16.4,82);</v>
      </c>
    </row>
    <row r="299" spans="2:50" x14ac:dyDescent="0.25">
      <c r="B299" s="72">
        <v>1</v>
      </c>
      <c r="C299" s="163">
        <v>100026</v>
      </c>
      <c r="D299" s="163" t="s">
        <v>123</v>
      </c>
      <c r="E299" s="183" t="s">
        <v>165</v>
      </c>
      <c r="F299" s="183" t="s">
        <v>162</v>
      </c>
      <c r="G299" s="163">
        <v>1</v>
      </c>
      <c r="H299" s="163" t="s">
        <v>38</v>
      </c>
      <c r="I299" s="163">
        <v>53</v>
      </c>
      <c r="J299" s="163">
        <v>11</v>
      </c>
      <c r="K299" s="163">
        <v>1</v>
      </c>
      <c r="L299" s="163">
        <v>0</v>
      </c>
      <c r="M299" s="163">
        <v>0</v>
      </c>
      <c r="N299" s="163">
        <v>0</v>
      </c>
      <c r="O299" s="163">
        <v>0</v>
      </c>
      <c r="P299" s="163">
        <v>3300.8474576271101</v>
      </c>
      <c r="Q299" s="163">
        <v>3895</v>
      </c>
      <c r="R299" s="163">
        <v>0</v>
      </c>
      <c r="S299" s="163">
        <v>0</v>
      </c>
      <c r="T299" s="163">
        <v>0</v>
      </c>
      <c r="AX299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'01.01.2015 0:00:00',  '31.01.2015 23:59:59', 1, 'RUR', 1, 11, 53, 0, 0,0,0,0,0);</v>
      </c>
    </row>
    <row r="300" spans="2:50" x14ac:dyDescent="0.25">
      <c r="B300" s="72">
        <v>1</v>
      </c>
      <c r="C300" s="163">
        <v>100026</v>
      </c>
      <c r="D300" s="163" t="s">
        <v>123</v>
      </c>
      <c r="E300" s="183" t="s">
        <v>166</v>
      </c>
      <c r="F300" s="183" t="s">
        <v>163</v>
      </c>
      <c r="G300" s="163">
        <v>1</v>
      </c>
      <c r="H300" s="163" t="s">
        <v>38</v>
      </c>
      <c r="I300" s="163">
        <v>53</v>
      </c>
      <c r="J300" s="163">
        <v>11</v>
      </c>
      <c r="K300" s="163">
        <v>1</v>
      </c>
      <c r="L300" s="163">
        <v>1886</v>
      </c>
      <c r="M300" s="163">
        <v>150.88</v>
      </c>
      <c r="N300" s="163">
        <v>37.72</v>
      </c>
      <c r="O300" s="163">
        <v>188.6</v>
      </c>
      <c r="P300" s="163">
        <v>0</v>
      </c>
      <c r="Q300" s="163">
        <v>0</v>
      </c>
      <c r="R300" s="163">
        <v>150.88</v>
      </c>
      <c r="S300" s="163">
        <v>37.72</v>
      </c>
      <c r="T300" s="163">
        <v>188.6</v>
      </c>
      <c r="AX300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100026, '01.02.2015 0:00:00',  '28.02.2015 23:59:59', 1, 'RUR', 1, 11, 53, 150.88, 37.72,188.6,150.88,37.72,188.6);</v>
      </c>
    </row>
    <row r="301" spans="2:50" x14ac:dyDescent="0.25">
      <c r="B301" s="72">
        <v>1</v>
      </c>
      <c r="C301" s="163">
        <v>100027</v>
      </c>
      <c r="D301" s="163" t="s">
        <v>124</v>
      </c>
      <c r="E301" s="183" t="s">
        <v>292</v>
      </c>
      <c r="F301" s="183" t="s">
        <v>295</v>
      </c>
      <c r="G301" s="163">
        <v>1</v>
      </c>
      <c r="H301" s="163" t="s">
        <v>38</v>
      </c>
      <c r="I301" s="163">
        <v>53</v>
      </c>
      <c r="J301" s="163">
        <v>11</v>
      </c>
      <c r="K301" s="163">
        <v>1</v>
      </c>
      <c r="L301" s="163">
        <v>0</v>
      </c>
      <c r="M301" s="163">
        <v>0</v>
      </c>
      <c r="N301" s="163">
        <v>0</v>
      </c>
      <c r="O301" s="163">
        <v>0</v>
      </c>
      <c r="P301" s="163">
        <v>2432.2033898304999</v>
      </c>
      <c r="Q301" s="163">
        <v>2870</v>
      </c>
      <c r="R301" s="163">
        <v>0</v>
      </c>
      <c r="S301" s="163">
        <v>0</v>
      </c>
      <c r="T301" s="163">
        <v>0</v>
      </c>
      <c r="AX301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'01.01.2014 0:00:00',  '31.01.2014 23:59:59', 1, 'RUR', 1, 11, 53, 0, 0,0,0,0,0);</v>
      </c>
    </row>
    <row r="302" spans="2:50" x14ac:dyDescent="0.25">
      <c r="B302" s="72">
        <v>1</v>
      </c>
      <c r="C302" s="163">
        <v>100027</v>
      </c>
      <c r="D302" s="163" t="s">
        <v>124</v>
      </c>
      <c r="E302" s="183" t="s">
        <v>293</v>
      </c>
      <c r="F302" s="183" t="s">
        <v>296</v>
      </c>
      <c r="G302" s="163">
        <v>1</v>
      </c>
      <c r="H302" s="163" t="s">
        <v>38</v>
      </c>
      <c r="I302" s="163">
        <v>53</v>
      </c>
      <c r="J302" s="163">
        <v>11</v>
      </c>
      <c r="K302" s="163">
        <v>1</v>
      </c>
      <c r="L302" s="163">
        <v>820</v>
      </c>
      <c r="M302" s="163">
        <v>65.599999999999994</v>
      </c>
      <c r="N302" s="163">
        <v>16.399999999999999</v>
      </c>
      <c r="O302" s="163">
        <v>82</v>
      </c>
      <c r="P302" s="163">
        <v>0</v>
      </c>
      <c r="Q302" s="163">
        <v>0</v>
      </c>
      <c r="R302" s="163">
        <v>65.599999999999994</v>
      </c>
      <c r="S302" s="163">
        <v>16.399999999999999</v>
      </c>
      <c r="T302" s="163">
        <v>82</v>
      </c>
      <c r="AX302" s="163" t="str">
        <f>IF(B302=0,"insert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"&amp;A302&amp;", "&amp;C302&amp;", '"&amp;D302&amp;"', date'"&amp;E302&amp;"', date'"&amp;F302&amp;"', "&amp;G302&amp;", "&amp;H302&amp;", '"&amp;I302&amp;"',date'"&amp;O302&amp;"',"&amp;J302&amp;", "&amp;K302&amp;", "&amp;K302&amp;", '"&amp;L302&amp;"', "&amp;M302&amp;", "&amp;N302&amp;", date'"&amp;P302&amp;"', date'"&amp;Q302&amp;"', "&amp;R302&amp;", "&amp;S302&amp;", to_date('"&amp;T302&amp;"','YYYY-MM-DD HH24:MI:SS'), "&amp;U302&amp;", "&amp;V302&amp;", "&amp;W302&amp;", "&amp;X302&amp;", "&amp;AL302&amp;", '"&amp;AN302&amp;"', "&amp;AG302&amp;","&amp;AM302&amp;","&amp;AS302&amp;","&amp;AT302&amp;","&amp;AU302&amp;");"&amp;
IF(LEN(AC302)&gt;0,"insert into xxxx_oebs_cash_payment_test (ID, INVOICE_ID, OEBS_PAYMENT, DOC_DATE, COMISS_DATE) values (s_xxxx_oebs_cash_payment_test.NEXTVAL, "&amp;H302&amp;", "&amp;AC302&amp;", to_date('"&amp;T302&amp;"','YYYY-MM-DD HH24:MI:SS'), "&amp;AF302&amp;" );","")&amp;
IF(LEN(AD302)&gt;0,"insert into xxxx_oebs_cash_payment_test (ID, INVOICE_ID, OEBS_PAYMENT, DOC_DATE, COMISS_DATE) values (s_xxxx_oebs_cash_payment_test.NEXTVAL, "&amp;H302&amp;", "&amp;AD302&amp;", to_date('"&amp;T302&amp;"','YYYY-MM-DD HH24:MI:SS'), "&amp;AF302&amp;" );","")&amp;
IF(LEN(AE302)&gt;0,"insert into xxxx_oebs_cash_payment_test (ID, INVOICE_ID, OEBS_PAYMENT, DOC_DATE, COMISS_DATE) values (s_xxxx_oebs_cash_payment_test.NEXTVAL, "&amp;H302&amp;", "&amp;AE302&amp;", to_date('"&amp;T302&amp;"','YYYY-MM-DD HH24:MI:SS'), "&amp;AF302&amp;" );","")&amp;
IF(LEN(AH302)&gt;0,"insert into xxxx_client_discount_m  (ID,CLIENT_ID,CLIENT_AVG_DISCOUNT,DT) values (s_xxxx_client_discount_m.NEXTVAL,"&amp;X302&amp;", "&amp;AH302&amp;", "&amp;AI302&amp;");","")&amp;
IF(LEN(AJ302)&gt;0,"insert into xxxx_client_discount_m  (ID,CLIENT_ID,CLIENT_AVG_DISCOUNT,DT) values (s_xxxx_client_discount_m.NEXTVAL,"&amp;X302&amp;", "&amp;AJ302&amp;", "&amp;AK302&amp;");","")&amp;
IF(LEN(AO302)&gt;0,"insert into xxxx_contract_signed_attr (ID, CONTRACT_ID, CODE, KEY_NUM) values (s_xxxx_contract_signed_attr.NEXTVAL, "&amp;C302&amp;", 'SUPERCOMMISSION_BONUS' , "&amp;AO302&amp;" );","")&amp;
IF(LEN(AP302)&gt;0,"insert into xxxx_loyal_clients_contr_attr (ID, CONTRACT_ID, CLIENT_ID, LC_TURNOVER, COLLATERAL_FIRST_DT, COLLATERAL_END_DT) values (s_xxxx_loyal_clients_contr_atr.NEXTVAL, "&amp;C302&amp;", "&amp;X302&amp;", "&amp;AP302&amp;", "&amp;AQ302&amp;", "&amp;AR302&amp;"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"&amp;C302&amp;", "&amp;E302&amp;",  "&amp;F302&amp;", "&amp;G302&amp;", '"&amp;H302&amp;"', "&amp;K302&amp;", "&amp;J302&amp;", "&amp;I302&amp;", "&amp;M302&amp;", "&amp;N302&amp;","&amp;O302&amp;","&amp;R302&amp;","&amp;S302&amp;","&amp;T302&amp;");")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'01.02.2014 0:00:00',  '28.02.2014 23:59:59', 1, 'RUR', 1, 11, 53, 65.6, 16.4,82,65.6,16.4,82);</v>
      </c>
    </row>
    <row r="303" spans="2:50" x14ac:dyDescent="0.25">
      <c r="B303" s="72">
        <v>1</v>
      </c>
      <c r="C303" s="163">
        <v>100027</v>
      </c>
      <c r="D303" s="163" t="s">
        <v>124</v>
      </c>
      <c r="E303" s="183" t="s">
        <v>165</v>
      </c>
      <c r="F303" s="183" t="s">
        <v>162</v>
      </c>
      <c r="G303" s="163">
        <v>1</v>
      </c>
      <c r="H303" s="163" t="s">
        <v>38</v>
      </c>
      <c r="I303" s="163">
        <v>53</v>
      </c>
      <c r="J303" s="163">
        <v>11</v>
      </c>
      <c r="K303" s="163">
        <v>1</v>
      </c>
      <c r="L303" s="163">
        <v>0</v>
      </c>
      <c r="M303" s="163">
        <v>0</v>
      </c>
      <c r="N303" s="163">
        <v>0</v>
      </c>
      <c r="O303" s="163">
        <v>0</v>
      </c>
      <c r="P303" s="163">
        <v>3300.8474576271101</v>
      </c>
      <c r="Q303" s="163">
        <v>3895</v>
      </c>
      <c r="R303" s="163">
        <v>0</v>
      </c>
      <c r="S303" s="163">
        <v>0</v>
      </c>
      <c r="T303" s="163">
        <v>0</v>
      </c>
      <c r="AX303" s="163" t="str">
        <f t="shared" si="118"/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'01.01.2015 0:00:00',  '31.01.2015 23:59:59', 1, 'RUR', 1, 11, 53, 0, 0,0,0,0,0);</v>
      </c>
    </row>
    <row r="304" spans="2:50" x14ac:dyDescent="0.25">
      <c r="B304" s="72">
        <v>1</v>
      </c>
      <c r="C304" s="163">
        <v>100027</v>
      </c>
      <c r="D304" s="163" t="s">
        <v>124</v>
      </c>
      <c r="E304" s="183" t="s">
        <v>166</v>
      </c>
      <c r="F304" s="183" t="s">
        <v>163</v>
      </c>
      <c r="G304" s="163">
        <v>1</v>
      </c>
      <c r="H304" s="163" t="s">
        <v>38</v>
      </c>
      <c r="I304" s="163">
        <v>53</v>
      </c>
      <c r="J304" s="163">
        <v>11</v>
      </c>
      <c r="K304" s="163">
        <v>1</v>
      </c>
      <c r="L304" s="163">
        <v>1886</v>
      </c>
      <c r="M304" s="163">
        <v>150.88</v>
      </c>
      <c r="N304" s="163">
        <v>37.72</v>
      </c>
      <c r="O304" s="163">
        <v>188.6</v>
      </c>
      <c r="P304" s="163">
        <v>0</v>
      </c>
      <c r="Q304" s="163">
        <v>0</v>
      </c>
      <c r="R304" s="163">
        <v>150.88</v>
      </c>
      <c r="S304" s="163">
        <v>37.72</v>
      </c>
      <c r="T304" s="163">
        <v>188.6</v>
      </c>
      <c r="AX304" s="163" t="str">
        <f>IF(B304=0,"insert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"&amp;A304&amp;", "&amp;C304&amp;", '"&amp;D304&amp;"', date'"&amp;E304&amp;"', date'"&amp;F304&amp;"', "&amp;G304&amp;", "&amp;H304&amp;", '"&amp;I304&amp;"',date'"&amp;O304&amp;"',"&amp;J304&amp;", "&amp;K304&amp;", "&amp;K304&amp;", '"&amp;L304&amp;"', "&amp;M304&amp;", "&amp;N304&amp;", date'"&amp;P304&amp;"', date'"&amp;Q304&amp;"', "&amp;R304&amp;", "&amp;S304&amp;", to_date('"&amp;T304&amp;"','YYYY-MM-DD HH24:MI:SS'), "&amp;U304&amp;", "&amp;V304&amp;", "&amp;W304&amp;", "&amp;X304&amp;", "&amp;AL304&amp;", '"&amp;AN304&amp;"', "&amp;AG304&amp;","&amp;AM304&amp;","&amp;AS304&amp;","&amp;AT304&amp;","&amp;AU304&amp;");"&amp;
IF(LEN(AC304)&gt;0,"insert into xxxx_oebs_cash_payment_test (ID, INVOICE_ID, OEBS_PAYMENT, DOC_DATE, COMISS_DATE) values (s_xxxx_oebs_cash_payment_test.NEXTVAL, "&amp;H304&amp;", "&amp;AC304&amp;", to_date('"&amp;T304&amp;"','YYYY-MM-DD HH24:MI:SS'), "&amp;AF304&amp;" );","")&amp;
IF(LEN(AD304)&gt;0,"insert into xxxx_oebs_cash_payment_test (ID, INVOICE_ID, OEBS_PAYMENT, DOC_DATE, COMISS_DATE) values (s_xxxx_oebs_cash_payment_test.NEXTVAL, "&amp;H304&amp;", "&amp;AD304&amp;", to_date('"&amp;T304&amp;"','YYYY-MM-DD HH24:MI:SS'), "&amp;AF304&amp;" );","")&amp;
IF(LEN(AE304)&gt;0,"insert into xxxx_oebs_cash_payment_test (ID, INVOICE_ID, OEBS_PAYMENT, DOC_DATE, COMISS_DATE) values (s_xxxx_oebs_cash_payment_test.NEXTVAL, "&amp;H304&amp;", "&amp;AE304&amp;", to_date('"&amp;T304&amp;"','YYYY-MM-DD HH24:MI:SS'), "&amp;AF304&amp;" );","")&amp;
IF(LEN(AH304)&gt;0,"insert into xxxx_client_discount_m  (ID,CLIENT_ID,CLIENT_AVG_DISCOUNT,DT) values (s_xxxx_client_discount_m.NEXTVAL,"&amp;X304&amp;", "&amp;AH304&amp;", "&amp;AI304&amp;");","")&amp;
IF(LEN(AJ304)&gt;0,"insert into xxxx_client_discount_m  (ID,CLIENT_ID,CLIENT_AVG_DISCOUNT,DT) values (s_xxxx_client_discount_m.NEXTVAL,"&amp;X304&amp;", "&amp;AJ304&amp;", "&amp;AK304&amp;");","")&amp;
IF(LEN(AO304)&gt;0,"insert into xxxx_contract_signed_attr (ID, CONTRACT_ID, CODE, KEY_NUM) values (s_xxxx_contract_signed_attr.NEXTVAL, "&amp;C304&amp;", 'SUPERCOMMISSION_BONUS' , "&amp;AO304&amp;" );","")&amp;
IF(LEN(AP304)&gt;0,"insert into xxxx_loyal_clients_contr_attr (ID, CONTRACT_ID, CLIENT_ID, LC_TURNOVER, COLLATERAL_FIRST_DT, COLLATERAL_END_DT) values (s_xxxx_loyal_clients_contr_atr.NEXTVAL, "&amp;C304&amp;", "&amp;X304&amp;", "&amp;AP304&amp;", "&amp;AQ304&amp;", "&amp;AR304&amp;" );",""),"insert into XXXX_COMMISSION_PART (ID,CONTRACT_ID,FROM_DT,TILL_DT,NDS,CURRENCY,REWARD_TYPE,DISCOUNT_TYPE,COMMISSION_TYPE,REWARD_TO_CHARGE,DELKREDERE_TO_CHARGE,DKV_TO_CHARGE,REWARD_TO_PAY,DELKREDERE_TO_PAY,DKV_TO_PAY) values "&amp;"(s_xxxx_commission_part.NEXTVAL, "&amp;C304&amp;", "&amp;E304&amp;",  "&amp;F304&amp;", "&amp;G304&amp;", '"&amp;H304&amp;"', "&amp;K304&amp;", "&amp;J304&amp;", "&amp;I304&amp;", "&amp;M304&amp;", "&amp;N304&amp;","&amp;O304&amp;","&amp;R304&amp;","&amp;S304&amp;","&amp;T304&amp;");")</f>
        <v>insert into XXXX_COMMISSION_PART (ID,CONTRACT_ID,FROM_DT,TILL_DT,NDS,CURRENCY,REWARD_TYPE,DISCOUNT_TYPE,COMMISSION_TYPE,REWARD_TO_CHARGE,DELKREDERE_TO_CHARGE,DKV_TO_CHARGE,REWARD_TO_PAY,DELKREDERE_TO_PAY,DKV_TO_PAY) values (s_xxxx_commission_part.NEXTVAL, 100027, '01.02.2015 0:00:00',  '28.02.2015 23:59:59', 1, 'RUR', 1, 11, 53, 150.88, 37.72,188.6,150.88,37.72,188.6);</v>
      </c>
    </row>
    <row r="305" spans="2:50" x14ac:dyDescent="0.25">
      <c r="B305" s="163"/>
      <c r="E305" s="183"/>
      <c r="F305" s="183"/>
      <c r="AX305" s="163"/>
    </row>
    <row r="306" spans="2:50" x14ac:dyDescent="0.25">
      <c r="B306" s="163"/>
      <c r="E306" s="183"/>
      <c r="F306" s="183"/>
      <c r="AX306" s="163"/>
    </row>
    <row r="307" spans="2:50" x14ac:dyDescent="0.25">
      <c r="B307" s="163"/>
      <c r="E307" s="183"/>
      <c r="F307" s="183"/>
      <c r="AX307" s="163"/>
    </row>
    <row r="308" spans="2:50" x14ac:dyDescent="0.25">
      <c r="B308" s="163"/>
      <c r="E308" s="183"/>
      <c r="F308" s="183"/>
      <c r="AX308" s="163"/>
    </row>
    <row r="309" spans="2:50" x14ac:dyDescent="0.25">
      <c r="B309" s="163"/>
      <c r="E309" s="183"/>
      <c r="F309" s="183"/>
      <c r="AX309" s="163"/>
    </row>
    <row r="310" spans="2:50" x14ac:dyDescent="0.25">
      <c r="B310" s="163"/>
      <c r="E310" s="183"/>
      <c r="F310" s="183"/>
      <c r="AX310" s="163"/>
    </row>
    <row r="311" spans="2:50" x14ac:dyDescent="0.25">
      <c r="B311" s="163"/>
      <c r="E311" s="183"/>
      <c r="F311" s="183"/>
      <c r="AX311" s="163"/>
    </row>
    <row r="312" spans="2:50" x14ac:dyDescent="0.25">
      <c r="B312" s="163"/>
      <c r="E312" s="183"/>
      <c r="F312" s="183"/>
      <c r="AX312" s="163"/>
    </row>
    <row r="313" spans="2:50" x14ac:dyDescent="0.25">
      <c r="B313" s="163"/>
      <c r="E313" s="183"/>
      <c r="F313" s="183"/>
      <c r="AX313" s="163"/>
    </row>
    <row r="314" spans="2:50" x14ac:dyDescent="0.25">
      <c r="B314" s="16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3"/>
  <sheetViews>
    <sheetView zoomScale="70" zoomScaleNormal="70" workbookViewId="0">
      <selection activeCell="A24" sqref="A24:XFD25"/>
    </sheetView>
  </sheetViews>
  <sheetFormatPr defaultRowHeight="15" x14ac:dyDescent="0.25"/>
  <cols>
    <col min="1" max="1" width="9.140625" style="163"/>
    <col min="3" max="3" width="15" bestFit="1" customWidth="1"/>
    <col min="4" max="5" width="16" bestFit="1" customWidth="1"/>
    <col min="10" max="10" width="16.42578125" bestFit="1" customWidth="1"/>
    <col min="14" max="14" width="44.42578125" bestFit="1" customWidth="1"/>
    <col min="15" max="15" width="45.28515625" bestFit="1" customWidth="1"/>
    <col min="16" max="16" width="8" bestFit="1" customWidth="1"/>
    <col min="17" max="17" width="44" bestFit="1" customWidth="1"/>
    <col min="18" max="18" width="43" bestFit="1" customWidth="1"/>
    <col min="19" max="19" width="9.140625" style="210"/>
    <col min="22" max="22" width="15" bestFit="1" customWidth="1"/>
    <col min="23" max="23" width="16" bestFit="1" customWidth="1"/>
    <col min="29" max="29" width="16.42578125" bestFit="1" customWidth="1"/>
    <col min="30" max="30" width="15.28515625" bestFit="1" customWidth="1"/>
    <col min="31" max="31" width="18.140625" bestFit="1" customWidth="1"/>
    <col min="32" max="32" width="12.28515625" bestFit="1" customWidth="1"/>
    <col min="33" max="33" width="14" bestFit="1" customWidth="1"/>
    <col min="34" max="34" width="20" bestFit="1" customWidth="1"/>
    <col min="35" max="35" width="12.7109375" bestFit="1" customWidth="1"/>
    <col min="36" max="36" width="15.5703125" bestFit="1" customWidth="1"/>
    <col min="37" max="37" width="10" customWidth="1"/>
    <col min="38" max="38" width="9.140625" style="210"/>
  </cols>
  <sheetData>
    <row r="1" spans="1:56" x14ac:dyDescent="0.25">
      <c r="A1" s="163" t="s">
        <v>370</v>
      </c>
      <c r="B1" s="163"/>
      <c r="C1" s="163"/>
      <c r="D1" s="163"/>
      <c r="E1" s="163"/>
      <c r="F1" s="163"/>
      <c r="G1" s="163"/>
      <c r="H1" s="163"/>
      <c r="I1" s="163"/>
      <c r="J1" s="208" t="s">
        <v>133</v>
      </c>
      <c r="K1" s="163"/>
      <c r="L1" s="163"/>
      <c r="M1" s="163"/>
      <c r="N1" s="208" t="s">
        <v>138</v>
      </c>
      <c r="O1" s="208" t="s">
        <v>137</v>
      </c>
      <c r="P1" s="163"/>
      <c r="Q1" s="163"/>
      <c r="R1" s="163"/>
      <c r="T1" t="s">
        <v>394</v>
      </c>
      <c r="AC1" s="208" t="s">
        <v>133</v>
      </c>
      <c r="AD1" s="208" t="s">
        <v>134</v>
      </c>
      <c r="AE1" s="208" t="s">
        <v>135</v>
      </c>
      <c r="AF1" s="208" t="s">
        <v>136</v>
      </c>
      <c r="AG1" s="208" t="s">
        <v>138</v>
      </c>
      <c r="AH1" s="208" t="s">
        <v>137</v>
      </c>
      <c r="AI1" s="208" t="s">
        <v>139</v>
      </c>
      <c r="AJ1" s="208" t="s">
        <v>140</v>
      </c>
      <c r="AK1" s="208" t="s">
        <v>141</v>
      </c>
    </row>
    <row r="2" spans="1:56" s="93" customFormat="1" x14ac:dyDescent="0.25">
      <c r="A2" s="93">
        <v>10001</v>
      </c>
      <c r="B2" s="93" t="s">
        <v>48</v>
      </c>
      <c r="C2" s="273">
        <v>42005</v>
      </c>
      <c r="D2" s="273">
        <v>42063.999988425923</v>
      </c>
      <c r="E2" s="93">
        <v>1</v>
      </c>
      <c r="F2" s="93" t="s">
        <v>38</v>
      </c>
      <c r="G2" s="93">
        <v>52</v>
      </c>
      <c r="H2" s="93">
        <v>11</v>
      </c>
      <c r="I2" s="93">
        <v>201</v>
      </c>
      <c r="J2" s="93">
        <v>2214</v>
      </c>
      <c r="K2" s="93">
        <v>0</v>
      </c>
      <c r="L2" s="93">
        <v>0</v>
      </c>
      <c r="M2" s="93">
        <v>0</v>
      </c>
      <c r="N2" s="93" t="s">
        <v>245</v>
      </c>
      <c r="O2" s="93">
        <v>5535</v>
      </c>
      <c r="P2" s="93">
        <v>0</v>
      </c>
      <c r="Q2" s="93">
        <v>0</v>
      </c>
      <c r="R2" s="93">
        <v>0</v>
      </c>
      <c r="T2" s="93">
        <v>10001</v>
      </c>
      <c r="U2" s="93" t="s">
        <v>48</v>
      </c>
      <c r="V2" s="273">
        <v>42005</v>
      </c>
      <c r="W2" s="273">
        <v>42063.999988425923</v>
      </c>
      <c r="X2" s="93">
        <v>1</v>
      </c>
      <c r="Y2" s="93" t="s">
        <v>38</v>
      </c>
      <c r="Z2" s="93">
        <v>52</v>
      </c>
      <c r="AA2" s="93">
        <v>11</v>
      </c>
      <c r="AB2" s="93">
        <v>201</v>
      </c>
      <c r="AC2" s="93">
        <v>2214</v>
      </c>
      <c r="AD2" s="93" t="s">
        <v>242</v>
      </c>
      <c r="AE2" s="93" t="s">
        <v>243</v>
      </c>
      <c r="AF2" s="93" t="s">
        <v>244</v>
      </c>
      <c r="AG2" s="93" t="s">
        <v>245</v>
      </c>
      <c r="AH2" s="93">
        <v>5535</v>
      </c>
      <c r="AI2" s="93" t="s">
        <v>242</v>
      </c>
      <c r="AJ2" s="93">
        <v>0</v>
      </c>
      <c r="AK2" s="93">
        <v>0</v>
      </c>
      <c r="AM2" s="93">
        <f>IF(A2=T2,0,1)</f>
        <v>0</v>
      </c>
      <c r="AN2" s="93">
        <f t="shared" ref="AN2:BD2" si="0">IF(B2=U2,0,1)</f>
        <v>0</v>
      </c>
      <c r="AO2" s="93">
        <f t="shared" si="0"/>
        <v>0</v>
      </c>
      <c r="AP2" s="93">
        <f t="shared" si="0"/>
        <v>0</v>
      </c>
      <c r="AQ2" s="93">
        <f t="shared" si="0"/>
        <v>0</v>
      </c>
      <c r="AR2" s="93">
        <f t="shared" si="0"/>
        <v>0</v>
      </c>
      <c r="AS2" s="93">
        <f t="shared" si="0"/>
        <v>0</v>
      </c>
      <c r="AT2" s="93">
        <f t="shared" si="0"/>
        <v>0</v>
      </c>
      <c r="AU2" s="93">
        <f t="shared" si="0"/>
        <v>0</v>
      </c>
      <c r="AV2" s="93">
        <f t="shared" si="0"/>
        <v>0</v>
      </c>
      <c r="AW2" s="93">
        <f t="shared" si="0"/>
        <v>1</v>
      </c>
      <c r="AX2" s="93">
        <f t="shared" si="0"/>
        <v>1</v>
      </c>
      <c r="AY2" s="93">
        <f t="shared" si="0"/>
        <v>1</v>
      </c>
      <c r="AZ2" s="93">
        <f t="shared" si="0"/>
        <v>0</v>
      </c>
      <c r="BA2" s="93">
        <f t="shared" si="0"/>
        <v>0</v>
      </c>
      <c r="BB2" s="93">
        <f t="shared" si="0"/>
        <v>1</v>
      </c>
      <c r="BC2" s="93">
        <f t="shared" si="0"/>
        <v>0</v>
      </c>
      <c r="BD2" s="93">
        <f t="shared" si="0"/>
        <v>0</v>
      </c>
    </row>
    <row r="3" spans="1:56" s="93" customFormat="1" x14ac:dyDescent="0.25">
      <c r="A3" s="93">
        <v>10003</v>
      </c>
      <c r="B3" s="93" t="s">
        <v>50</v>
      </c>
      <c r="C3" s="273">
        <v>42005</v>
      </c>
      <c r="D3" s="273">
        <v>42063.999988425923</v>
      </c>
      <c r="E3" s="93">
        <v>1</v>
      </c>
      <c r="F3" s="93" t="s">
        <v>38</v>
      </c>
      <c r="G3" s="93">
        <v>52</v>
      </c>
      <c r="H3" s="93">
        <v>11</v>
      </c>
      <c r="I3" s="93">
        <v>201</v>
      </c>
      <c r="J3" s="93">
        <v>8610</v>
      </c>
      <c r="K3" s="93">
        <v>0</v>
      </c>
      <c r="L3" s="93">
        <v>0</v>
      </c>
      <c r="M3" s="93">
        <v>0</v>
      </c>
      <c r="N3" s="93" t="s">
        <v>361</v>
      </c>
      <c r="O3" s="93">
        <v>22175</v>
      </c>
      <c r="P3" s="93">
        <v>0</v>
      </c>
      <c r="Q3" s="93">
        <v>0</v>
      </c>
      <c r="R3" s="93">
        <v>0</v>
      </c>
      <c r="T3" s="93">
        <v>10003</v>
      </c>
      <c r="U3" s="93" t="s">
        <v>50</v>
      </c>
      <c r="V3" s="273">
        <v>42005</v>
      </c>
      <c r="W3" s="273">
        <v>42063.999988425923</v>
      </c>
      <c r="X3" s="93">
        <v>1</v>
      </c>
      <c r="Y3" s="93" t="s">
        <v>38</v>
      </c>
      <c r="Z3" s="93">
        <v>52</v>
      </c>
      <c r="AA3" s="93">
        <v>11</v>
      </c>
      <c r="AB3" s="93">
        <v>201</v>
      </c>
      <c r="AC3" s="93">
        <v>8610</v>
      </c>
      <c r="AD3" s="93" t="s">
        <v>371</v>
      </c>
      <c r="AE3" s="93" t="s">
        <v>372</v>
      </c>
      <c r="AF3" s="93" t="s">
        <v>289</v>
      </c>
      <c r="AG3" s="93" t="s">
        <v>361</v>
      </c>
      <c r="AH3" s="93">
        <v>22175</v>
      </c>
      <c r="AI3" s="93" t="s">
        <v>371</v>
      </c>
      <c r="AJ3" s="93" t="s">
        <v>372</v>
      </c>
      <c r="AK3" s="93" t="s">
        <v>289</v>
      </c>
      <c r="AM3" s="93">
        <f t="shared" ref="AM3:AM17" si="1">IF(A3=T3,0,1)</f>
        <v>0</v>
      </c>
      <c r="AN3" s="93">
        <f t="shared" ref="AN3:AN17" si="2">IF(B3=U3,0,1)</f>
        <v>0</v>
      </c>
      <c r="AO3" s="93">
        <f t="shared" ref="AO3:AO17" si="3">IF(C3=V3,0,1)</f>
        <v>0</v>
      </c>
      <c r="AP3" s="93">
        <f t="shared" ref="AP3:AP17" si="4">IF(D3=W3,0,1)</f>
        <v>0</v>
      </c>
      <c r="AQ3" s="93">
        <f t="shared" ref="AQ3:AQ17" si="5">IF(E3=X3,0,1)</f>
        <v>0</v>
      </c>
      <c r="AR3" s="93">
        <f t="shared" ref="AR3:AR17" si="6">IF(F3=Y3,0,1)</f>
        <v>0</v>
      </c>
      <c r="AS3" s="93">
        <f t="shared" ref="AS3:AS17" si="7">IF(G3=Z3,0,1)</f>
        <v>0</v>
      </c>
      <c r="AT3" s="93">
        <f t="shared" ref="AT3:AT17" si="8">IF(H3=AA3,0,1)</f>
        <v>0</v>
      </c>
      <c r="AU3" s="93">
        <f t="shared" ref="AU3:AU17" si="9">IF(I3=AB3,0,1)</f>
        <v>0</v>
      </c>
      <c r="AV3" s="93">
        <f t="shared" ref="AV3:AV17" si="10">IF(J3=AC3,0,1)</f>
        <v>0</v>
      </c>
      <c r="AW3" s="93">
        <f t="shared" ref="AW3:AW17" si="11">IF(K3=AD3,0,1)</f>
        <v>1</v>
      </c>
      <c r="AX3" s="93">
        <f t="shared" ref="AX3:AX17" si="12">IF(L3=AE3,0,1)</f>
        <v>1</v>
      </c>
      <c r="AY3" s="93">
        <f t="shared" ref="AY3:AY17" si="13">IF(M3=AF3,0,1)</f>
        <v>1</v>
      </c>
      <c r="AZ3" s="93">
        <f t="shared" ref="AZ3:AZ17" si="14">IF(N3=AG3,0,1)</f>
        <v>0</v>
      </c>
      <c r="BA3" s="93">
        <f t="shared" ref="BA3:BA17" si="15">IF(O3=AH3,0,1)</f>
        <v>0</v>
      </c>
      <c r="BB3" s="93">
        <f t="shared" ref="BB3:BB17" si="16">IF(P3=AI3,0,1)</f>
        <v>1</v>
      </c>
      <c r="BC3" s="93">
        <f t="shared" ref="BC3:BC17" si="17">IF(Q3=AJ3,0,1)</f>
        <v>1</v>
      </c>
      <c r="BD3" s="93">
        <f t="shared" ref="BD3:BD17" si="18">IF(R3=AK3,0,1)</f>
        <v>1</v>
      </c>
    </row>
    <row r="4" spans="1:56" s="93" customFormat="1" x14ac:dyDescent="0.25">
      <c r="A4" s="93">
        <v>10004</v>
      </c>
      <c r="B4" s="93" t="s">
        <v>92</v>
      </c>
      <c r="C4" s="273">
        <v>42005</v>
      </c>
      <c r="D4" s="273">
        <v>42063.999988425923</v>
      </c>
      <c r="E4" s="93">
        <v>1</v>
      </c>
      <c r="F4" s="93" t="s">
        <v>38</v>
      </c>
      <c r="G4" s="93">
        <v>52</v>
      </c>
      <c r="H4" s="93">
        <v>11</v>
      </c>
      <c r="I4" s="93">
        <v>201</v>
      </c>
      <c r="J4" s="93">
        <v>9676</v>
      </c>
      <c r="K4" s="93">
        <v>0</v>
      </c>
      <c r="L4" s="93">
        <v>0</v>
      </c>
      <c r="M4" s="93">
        <v>0</v>
      </c>
      <c r="N4" s="93">
        <v>20500</v>
      </c>
      <c r="O4" s="93">
        <v>24190</v>
      </c>
      <c r="P4" s="93">
        <v>0</v>
      </c>
      <c r="Q4" s="93">
        <v>0</v>
      </c>
      <c r="R4" s="93">
        <v>0</v>
      </c>
      <c r="T4" s="93">
        <v>10004</v>
      </c>
      <c r="U4" s="93" t="s">
        <v>92</v>
      </c>
      <c r="V4" s="273">
        <v>42005</v>
      </c>
      <c r="W4" s="273">
        <v>42063.999988425923</v>
      </c>
      <c r="X4" s="93">
        <v>1</v>
      </c>
      <c r="Y4" s="93" t="s">
        <v>38</v>
      </c>
      <c r="Z4" s="93">
        <v>52</v>
      </c>
      <c r="AA4" s="93">
        <v>11</v>
      </c>
      <c r="AB4" s="93">
        <v>201</v>
      </c>
      <c r="AC4" s="93">
        <v>9676</v>
      </c>
      <c r="AD4" s="93" t="s">
        <v>373</v>
      </c>
      <c r="AE4" s="93" t="s">
        <v>374</v>
      </c>
      <c r="AF4" s="93" t="s">
        <v>375</v>
      </c>
      <c r="AG4" s="93">
        <v>20500</v>
      </c>
      <c r="AH4" s="93">
        <v>24190</v>
      </c>
      <c r="AI4" s="93" t="s">
        <v>373</v>
      </c>
      <c r="AJ4" s="93" t="s">
        <v>374</v>
      </c>
      <c r="AK4" s="93" t="s">
        <v>375</v>
      </c>
      <c r="AM4" s="93">
        <f t="shared" si="1"/>
        <v>0</v>
      </c>
      <c r="AN4" s="93">
        <f t="shared" si="2"/>
        <v>0</v>
      </c>
      <c r="AO4" s="93">
        <f t="shared" si="3"/>
        <v>0</v>
      </c>
      <c r="AP4" s="93">
        <f t="shared" si="4"/>
        <v>0</v>
      </c>
      <c r="AQ4" s="93">
        <f t="shared" si="5"/>
        <v>0</v>
      </c>
      <c r="AR4" s="93">
        <f t="shared" si="6"/>
        <v>0</v>
      </c>
      <c r="AS4" s="93">
        <f t="shared" si="7"/>
        <v>0</v>
      </c>
      <c r="AT4" s="93">
        <f t="shared" si="8"/>
        <v>0</v>
      </c>
      <c r="AU4" s="93">
        <f t="shared" si="9"/>
        <v>0</v>
      </c>
      <c r="AV4" s="93">
        <f t="shared" si="10"/>
        <v>0</v>
      </c>
      <c r="AW4" s="93">
        <f t="shared" si="11"/>
        <v>1</v>
      </c>
      <c r="AX4" s="93">
        <f t="shared" si="12"/>
        <v>1</v>
      </c>
      <c r="AY4" s="93">
        <f t="shared" si="13"/>
        <v>1</v>
      </c>
      <c r="AZ4" s="93">
        <f t="shared" si="14"/>
        <v>0</v>
      </c>
      <c r="BA4" s="93">
        <f t="shared" si="15"/>
        <v>0</v>
      </c>
      <c r="BB4" s="93">
        <f t="shared" si="16"/>
        <v>1</v>
      </c>
      <c r="BC4" s="93">
        <f t="shared" si="17"/>
        <v>1</v>
      </c>
      <c r="BD4" s="93">
        <f t="shared" si="18"/>
        <v>1</v>
      </c>
    </row>
    <row r="5" spans="1:56" s="93" customFormat="1" x14ac:dyDescent="0.25">
      <c r="A5" s="93">
        <v>10005</v>
      </c>
      <c r="B5" s="93" t="s">
        <v>98</v>
      </c>
      <c r="C5" s="273">
        <v>42005</v>
      </c>
      <c r="D5" s="273">
        <v>42063.999988425923</v>
      </c>
      <c r="E5" s="93">
        <v>1</v>
      </c>
      <c r="F5" s="93" t="s">
        <v>38</v>
      </c>
      <c r="G5" s="93">
        <v>52</v>
      </c>
      <c r="H5" s="93">
        <v>11</v>
      </c>
      <c r="I5" s="93">
        <v>201</v>
      </c>
      <c r="J5" s="93">
        <v>820</v>
      </c>
      <c r="K5" s="93">
        <v>0</v>
      </c>
      <c r="L5" s="93">
        <v>0</v>
      </c>
      <c r="M5" s="93">
        <v>0</v>
      </c>
      <c r="N5" s="93" t="s">
        <v>247</v>
      </c>
      <c r="O5" s="93">
        <v>2050</v>
      </c>
      <c r="P5" s="93">
        <v>0</v>
      </c>
      <c r="Q5" s="93">
        <v>0</v>
      </c>
      <c r="R5" s="93">
        <v>0</v>
      </c>
      <c r="T5" s="93">
        <v>10005</v>
      </c>
      <c r="U5" s="93" t="s">
        <v>98</v>
      </c>
      <c r="V5" s="273">
        <v>42005</v>
      </c>
      <c r="W5" s="273">
        <v>42063.999988425923</v>
      </c>
      <c r="X5" s="93">
        <v>1</v>
      </c>
      <c r="Y5" s="93" t="s">
        <v>38</v>
      </c>
      <c r="Z5" s="93">
        <v>52</v>
      </c>
      <c r="AA5" s="93">
        <v>11</v>
      </c>
      <c r="AB5" s="93">
        <v>201</v>
      </c>
      <c r="AC5" s="93">
        <v>820</v>
      </c>
      <c r="AD5" s="93" t="s">
        <v>81</v>
      </c>
      <c r="AE5" s="93" t="s">
        <v>82</v>
      </c>
      <c r="AF5" s="93" t="s">
        <v>246</v>
      </c>
      <c r="AG5" s="93" t="s">
        <v>247</v>
      </c>
      <c r="AH5" s="93">
        <v>2050</v>
      </c>
      <c r="AI5" s="93" t="s">
        <v>81</v>
      </c>
      <c r="AJ5" s="93" t="s">
        <v>82</v>
      </c>
      <c r="AK5" s="93" t="s">
        <v>246</v>
      </c>
      <c r="AM5" s="93">
        <f t="shared" si="1"/>
        <v>0</v>
      </c>
      <c r="AN5" s="93">
        <f t="shared" si="2"/>
        <v>0</v>
      </c>
      <c r="AO5" s="93">
        <f t="shared" si="3"/>
        <v>0</v>
      </c>
      <c r="AP5" s="93">
        <f t="shared" si="4"/>
        <v>0</v>
      </c>
      <c r="AQ5" s="93">
        <f t="shared" si="5"/>
        <v>0</v>
      </c>
      <c r="AR5" s="93">
        <f t="shared" si="6"/>
        <v>0</v>
      </c>
      <c r="AS5" s="93">
        <f t="shared" si="7"/>
        <v>0</v>
      </c>
      <c r="AT5" s="93">
        <f t="shared" si="8"/>
        <v>0</v>
      </c>
      <c r="AU5" s="93">
        <f t="shared" si="9"/>
        <v>0</v>
      </c>
      <c r="AV5" s="93">
        <f t="shared" si="10"/>
        <v>0</v>
      </c>
      <c r="AW5" s="93">
        <f t="shared" si="11"/>
        <v>1</v>
      </c>
      <c r="AX5" s="93">
        <f t="shared" si="12"/>
        <v>1</v>
      </c>
      <c r="AY5" s="93">
        <f t="shared" si="13"/>
        <v>1</v>
      </c>
      <c r="AZ5" s="93">
        <f t="shared" si="14"/>
        <v>0</v>
      </c>
      <c r="BA5" s="93">
        <f t="shared" si="15"/>
        <v>0</v>
      </c>
      <c r="BB5" s="93">
        <f t="shared" si="16"/>
        <v>1</v>
      </c>
      <c r="BC5" s="93">
        <f t="shared" si="17"/>
        <v>1</v>
      </c>
      <c r="BD5" s="93">
        <f t="shared" si="18"/>
        <v>1</v>
      </c>
    </row>
    <row r="6" spans="1:56" s="93" customFormat="1" x14ac:dyDescent="0.25">
      <c r="A6" s="93">
        <v>10006</v>
      </c>
      <c r="B6" s="93" t="s">
        <v>99</v>
      </c>
      <c r="C6" s="273">
        <v>42005</v>
      </c>
      <c r="D6" s="273">
        <v>42063.999988425923</v>
      </c>
      <c r="E6" s="93">
        <v>1</v>
      </c>
      <c r="F6" s="93" t="s">
        <v>38</v>
      </c>
      <c r="G6" s="93">
        <v>52</v>
      </c>
      <c r="H6" s="93">
        <v>11</v>
      </c>
      <c r="I6" s="93">
        <v>201</v>
      </c>
      <c r="J6" s="93">
        <v>820</v>
      </c>
      <c r="K6" s="93">
        <v>0</v>
      </c>
      <c r="L6" s="93">
        <v>0</v>
      </c>
      <c r="M6" s="93">
        <v>0</v>
      </c>
      <c r="N6" s="93" t="s">
        <v>247</v>
      </c>
      <c r="O6" s="93">
        <v>2050</v>
      </c>
      <c r="P6" s="93">
        <v>0</v>
      </c>
      <c r="Q6" s="93">
        <v>0</v>
      </c>
      <c r="R6" s="93">
        <v>0</v>
      </c>
      <c r="T6" s="93">
        <v>10006</v>
      </c>
      <c r="U6" s="93" t="s">
        <v>99</v>
      </c>
      <c r="V6" s="273">
        <v>42005</v>
      </c>
      <c r="W6" s="273">
        <v>42063.999988425923</v>
      </c>
      <c r="X6" s="93">
        <v>1</v>
      </c>
      <c r="Y6" s="93" t="s">
        <v>38</v>
      </c>
      <c r="Z6" s="93">
        <v>52</v>
      </c>
      <c r="AA6" s="93">
        <v>11</v>
      </c>
      <c r="AB6" s="93">
        <v>201</v>
      </c>
      <c r="AC6" s="93">
        <v>820</v>
      </c>
      <c r="AD6" s="93" t="s">
        <v>81</v>
      </c>
      <c r="AE6" s="93" t="s">
        <v>82</v>
      </c>
      <c r="AF6" s="93" t="s">
        <v>246</v>
      </c>
      <c r="AG6" s="93" t="s">
        <v>247</v>
      </c>
      <c r="AH6" s="93">
        <v>2050</v>
      </c>
      <c r="AI6" s="93" t="s">
        <v>81</v>
      </c>
      <c r="AJ6" s="93" t="s">
        <v>82</v>
      </c>
      <c r="AK6" s="93" t="s">
        <v>246</v>
      </c>
      <c r="AM6" s="93">
        <f t="shared" si="1"/>
        <v>0</v>
      </c>
      <c r="AN6" s="93">
        <f t="shared" si="2"/>
        <v>0</v>
      </c>
      <c r="AO6" s="93">
        <f t="shared" si="3"/>
        <v>0</v>
      </c>
      <c r="AP6" s="93">
        <f t="shared" si="4"/>
        <v>0</v>
      </c>
      <c r="AQ6" s="93">
        <f t="shared" si="5"/>
        <v>0</v>
      </c>
      <c r="AR6" s="93">
        <f t="shared" si="6"/>
        <v>0</v>
      </c>
      <c r="AS6" s="93">
        <f t="shared" si="7"/>
        <v>0</v>
      </c>
      <c r="AT6" s="93">
        <f t="shared" si="8"/>
        <v>0</v>
      </c>
      <c r="AU6" s="93">
        <f t="shared" si="9"/>
        <v>0</v>
      </c>
      <c r="AV6" s="93">
        <f t="shared" si="10"/>
        <v>0</v>
      </c>
      <c r="AW6" s="93">
        <f t="shared" si="11"/>
        <v>1</v>
      </c>
      <c r="AX6" s="93">
        <f t="shared" si="12"/>
        <v>1</v>
      </c>
      <c r="AY6" s="93">
        <f t="shared" si="13"/>
        <v>1</v>
      </c>
      <c r="AZ6" s="93">
        <f t="shared" si="14"/>
        <v>0</v>
      </c>
      <c r="BA6" s="93">
        <f t="shared" si="15"/>
        <v>0</v>
      </c>
      <c r="BB6" s="93">
        <f t="shared" si="16"/>
        <v>1</v>
      </c>
      <c r="BC6" s="93">
        <f t="shared" si="17"/>
        <v>1</v>
      </c>
      <c r="BD6" s="93">
        <f t="shared" si="18"/>
        <v>1</v>
      </c>
    </row>
    <row r="7" spans="1:56" s="93" customFormat="1" x14ac:dyDescent="0.25">
      <c r="A7" s="93">
        <v>10008</v>
      </c>
      <c r="B7" s="93" t="s">
        <v>62</v>
      </c>
      <c r="C7" s="273">
        <v>42005</v>
      </c>
      <c r="D7" s="273">
        <v>42063.999988425923</v>
      </c>
      <c r="E7" s="93">
        <v>1</v>
      </c>
      <c r="F7" s="93" t="s">
        <v>38</v>
      </c>
      <c r="G7" s="93">
        <v>52</v>
      </c>
      <c r="H7" s="93">
        <v>11</v>
      </c>
      <c r="I7" s="93">
        <v>201</v>
      </c>
      <c r="J7" s="93">
        <v>820</v>
      </c>
      <c r="K7" s="93">
        <v>0</v>
      </c>
      <c r="L7" s="93">
        <v>0</v>
      </c>
      <c r="M7" s="93">
        <v>0</v>
      </c>
      <c r="N7" s="93" t="s">
        <v>267</v>
      </c>
      <c r="O7" s="93">
        <v>3895</v>
      </c>
      <c r="P7" s="93">
        <v>0</v>
      </c>
      <c r="Q7" s="93">
        <v>0</v>
      </c>
      <c r="R7" s="93">
        <v>0</v>
      </c>
      <c r="T7" s="93">
        <v>10008</v>
      </c>
      <c r="U7" s="93" t="s">
        <v>62</v>
      </c>
      <c r="V7" s="273">
        <v>42005</v>
      </c>
      <c r="W7" s="273">
        <v>42063.999988425923</v>
      </c>
      <c r="X7" s="93">
        <v>1</v>
      </c>
      <c r="Y7" s="93" t="s">
        <v>38</v>
      </c>
      <c r="Z7" s="93">
        <v>52</v>
      </c>
      <c r="AA7" s="93">
        <v>11</v>
      </c>
      <c r="AB7" s="93">
        <v>201</v>
      </c>
      <c r="AC7" s="93">
        <v>820</v>
      </c>
      <c r="AD7" s="93" t="s">
        <v>81</v>
      </c>
      <c r="AE7" s="93" t="s">
        <v>82</v>
      </c>
      <c r="AF7" s="93">
        <v>0</v>
      </c>
      <c r="AG7" s="93" t="s">
        <v>267</v>
      </c>
      <c r="AH7" s="93">
        <v>3895</v>
      </c>
      <c r="AI7" s="93" t="s">
        <v>81</v>
      </c>
      <c r="AJ7" s="93" t="s">
        <v>82</v>
      </c>
      <c r="AK7" s="93">
        <v>0</v>
      </c>
      <c r="AM7" s="93">
        <f t="shared" si="1"/>
        <v>0</v>
      </c>
      <c r="AN7" s="93">
        <f t="shared" si="2"/>
        <v>0</v>
      </c>
      <c r="AO7" s="93">
        <f t="shared" si="3"/>
        <v>0</v>
      </c>
      <c r="AP7" s="93">
        <f t="shared" si="4"/>
        <v>0</v>
      </c>
      <c r="AQ7" s="93">
        <f t="shared" si="5"/>
        <v>0</v>
      </c>
      <c r="AR7" s="93">
        <f t="shared" si="6"/>
        <v>0</v>
      </c>
      <c r="AS7" s="93">
        <f t="shared" si="7"/>
        <v>0</v>
      </c>
      <c r="AT7" s="93">
        <f t="shared" si="8"/>
        <v>0</v>
      </c>
      <c r="AU7" s="93">
        <f t="shared" si="9"/>
        <v>0</v>
      </c>
      <c r="AV7" s="93">
        <f t="shared" si="10"/>
        <v>0</v>
      </c>
      <c r="AW7" s="93">
        <f t="shared" si="11"/>
        <v>1</v>
      </c>
      <c r="AX7" s="93">
        <f t="shared" si="12"/>
        <v>1</v>
      </c>
      <c r="AY7" s="93">
        <f t="shared" si="13"/>
        <v>0</v>
      </c>
      <c r="AZ7" s="93">
        <f t="shared" si="14"/>
        <v>0</v>
      </c>
      <c r="BA7" s="93">
        <f t="shared" si="15"/>
        <v>0</v>
      </c>
      <c r="BB7" s="93">
        <f t="shared" si="16"/>
        <v>1</v>
      </c>
      <c r="BC7" s="93">
        <f t="shared" si="17"/>
        <v>1</v>
      </c>
      <c r="BD7" s="93">
        <f t="shared" si="18"/>
        <v>0</v>
      </c>
    </row>
    <row r="8" spans="1:56" s="93" customFormat="1" x14ac:dyDescent="0.25">
      <c r="A8" s="93">
        <v>10009</v>
      </c>
      <c r="B8" s="93" t="s">
        <v>268</v>
      </c>
      <c r="C8" s="273">
        <v>42005</v>
      </c>
      <c r="D8" s="273">
        <v>42063.999988425923</v>
      </c>
      <c r="E8" s="93">
        <v>1</v>
      </c>
      <c r="F8" s="93" t="s">
        <v>38</v>
      </c>
      <c r="G8" s="93">
        <v>52</v>
      </c>
      <c r="H8" s="93">
        <v>11</v>
      </c>
      <c r="I8" s="93">
        <v>201</v>
      </c>
      <c r="J8" s="93">
        <v>1968</v>
      </c>
      <c r="K8" s="93">
        <v>0</v>
      </c>
      <c r="L8" s="93">
        <v>0</v>
      </c>
      <c r="M8" s="93">
        <v>0</v>
      </c>
      <c r="N8" s="93" t="s">
        <v>272</v>
      </c>
      <c r="O8" s="93">
        <v>4920</v>
      </c>
      <c r="P8" s="93">
        <v>0</v>
      </c>
      <c r="Q8" s="93">
        <v>0</v>
      </c>
      <c r="R8" s="93">
        <v>0</v>
      </c>
      <c r="T8" s="93">
        <v>10009</v>
      </c>
      <c r="U8" s="93" t="s">
        <v>268</v>
      </c>
      <c r="V8" s="273">
        <v>42005</v>
      </c>
      <c r="W8" s="273">
        <v>42063.999988425923</v>
      </c>
      <c r="X8" s="93">
        <v>1</v>
      </c>
      <c r="Y8" s="93" t="s">
        <v>38</v>
      </c>
      <c r="Z8" s="93">
        <v>52</v>
      </c>
      <c r="AA8" s="93">
        <v>11</v>
      </c>
      <c r="AB8" s="93">
        <v>201</v>
      </c>
      <c r="AC8" s="93">
        <v>1968</v>
      </c>
      <c r="AD8" s="93" t="s">
        <v>269</v>
      </c>
      <c r="AE8" s="93" t="s">
        <v>270</v>
      </c>
      <c r="AF8" s="93" t="s">
        <v>271</v>
      </c>
      <c r="AG8" s="93" t="s">
        <v>272</v>
      </c>
      <c r="AH8" s="93">
        <v>4920</v>
      </c>
      <c r="AI8" s="93" t="s">
        <v>269</v>
      </c>
      <c r="AJ8" s="93" t="s">
        <v>270</v>
      </c>
      <c r="AK8" s="93" t="s">
        <v>271</v>
      </c>
      <c r="AM8" s="93">
        <f t="shared" si="1"/>
        <v>0</v>
      </c>
      <c r="AN8" s="93">
        <f t="shared" si="2"/>
        <v>0</v>
      </c>
      <c r="AO8" s="93">
        <f t="shared" si="3"/>
        <v>0</v>
      </c>
      <c r="AP8" s="93">
        <f t="shared" si="4"/>
        <v>0</v>
      </c>
      <c r="AQ8" s="93">
        <f t="shared" si="5"/>
        <v>0</v>
      </c>
      <c r="AR8" s="93">
        <f t="shared" si="6"/>
        <v>0</v>
      </c>
      <c r="AS8" s="93">
        <f t="shared" si="7"/>
        <v>0</v>
      </c>
      <c r="AT8" s="93">
        <f t="shared" si="8"/>
        <v>0</v>
      </c>
      <c r="AU8" s="93">
        <f t="shared" si="9"/>
        <v>0</v>
      </c>
      <c r="AV8" s="93">
        <f t="shared" si="10"/>
        <v>0</v>
      </c>
      <c r="AW8" s="93">
        <f t="shared" si="11"/>
        <v>1</v>
      </c>
      <c r="AX8" s="93">
        <f t="shared" si="12"/>
        <v>1</v>
      </c>
      <c r="AY8" s="93">
        <f t="shared" si="13"/>
        <v>1</v>
      </c>
      <c r="AZ8" s="93">
        <f t="shared" si="14"/>
        <v>0</v>
      </c>
      <c r="BA8" s="93">
        <f t="shared" si="15"/>
        <v>0</v>
      </c>
      <c r="BB8" s="93">
        <f t="shared" si="16"/>
        <v>1</v>
      </c>
      <c r="BC8" s="93">
        <f t="shared" si="17"/>
        <v>1</v>
      </c>
      <c r="BD8" s="93">
        <f t="shared" si="18"/>
        <v>1</v>
      </c>
    </row>
    <row r="9" spans="1:56" s="93" customFormat="1" x14ac:dyDescent="0.25">
      <c r="A9" s="93">
        <v>100010</v>
      </c>
      <c r="B9" s="93" t="s">
        <v>107</v>
      </c>
      <c r="C9" s="273">
        <v>42005</v>
      </c>
      <c r="D9" s="273">
        <v>42063.999988425923</v>
      </c>
      <c r="E9" s="93">
        <v>1</v>
      </c>
      <c r="F9" s="93" t="s">
        <v>38</v>
      </c>
      <c r="G9" s="93">
        <v>52</v>
      </c>
      <c r="H9" s="93">
        <v>11</v>
      </c>
      <c r="I9" s="93">
        <v>201</v>
      </c>
      <c r="J9" s="93">
        <v>5002</v>
      </c>
      <c r="K9" s="93">
        <v>0</v>
      </c>
      <c r="L9" s="93">
        <v>0</v>
      </c>
      <c r="M9" s="93">
        <v>0</v>
      </c>
      <c r="N9" s="93" t="s">
        <v>276</v>
      </c>
      <c r="O9" s="93">
        <v>12505</v>
      </c>
      <c r="P9" s="93">
        <v>0</v>
      </c>
      <c r="Q9" s="93">
        <v>0</v>
      </c>
      <c r="R9" s="93">
        <v>0</v>
      </c>
      <c r="T9" s="93">
        <v>100010</v>
      </c>
      <c r="U9" s="93" t="s">
        <v>107</v>
      </c>
      <c r="V9" s="273">
        <v>42005</v>
      </c>
      <c r="W9" s="273">
        <v>42063.999988425923</v>
      </c>
      <c r="X9" s="93">
        <v>1</v>
      </c>
      <c r="Y9" s="93" t="s">
        <v>38</v>
      </c>
      <c r="Z9" s="93">
        <v>52</v>
      </c>
      <c r="AA9" s="93">
        <v>11</v>
      </c>
      <c r="AB9" s="93">
        <v>201</v>
      </c>
      <c r="AC9" s="93">
        <v>5002</v>
      </c>
      <c r="AD9" s="93" t="s">
        <v>273</v>
      </c>
      <c r="AE9" s="93" t="s">
        <v>274</v>
      </c>
      <c r="AF9" s="93" t="s">
        <v>275</v>
      </c>
      <c r="AG9" s="93" t="s">
        <v>276</v>
      </c>
      <c r="AH9" s="93">
        <v>12505</v>
      </c>
      <c r="AI9" s="93" t="s">
        <v>273</v>
      </c>
      <c r="AJ9" s="93" t="s">
        <v>274</v>
      </c>
      <c r="AK9" s="93" t="s">
        <v>275</v>
      </c>
      <c r="AM9" s="93">
        <f t="shared" si="1"/>
        <v>0</v>
      </c>
      <c r="AN9" s="93">
        <f t="shared" si="2"/>
        <v>0</v>
      </c>
      <c r="AO9" s="93">
        <f t="shared" si="3"/>
        <v>0</v>
      </c>
      <c r="AP9" s="93">
        <f t="shared" si="4"/>
        <v>0</v>
      </c>
      <c r="AQ9" s="93">
        <f t="shared" si="5"/>
        <v>0</v>
      </c>
      <c r="AR9" s="93">
        <f t="shared" si="6"/>
        <v>0</v>
      </c>
      <c r="AS9" s="93">
        <f t="shared" si="7"/>
        <v>0</v>
      </c>
      <c r="AT9" s="93">
        <f t="shared" si="8"/>
        <v>0</v>
      </c>
      <c r="AU9" s="93">
        <f t="shared" si="9"/>
        <v>0</v>
      </c>
      <c r="AV9" s="93">
        <f t="shared" si="10"/>
        <v>0</v>
      </c>
      <c r="AW9" s="93">
        <f t="shared" si="11"/>
        <v>1</v>
      </c>
      <c r="AX9" s="93">
        <f t="shared" si="12"/>
        <v>1</v>
      </c>
      <c r="AY9" s="93">
        <f t="shared" si="13"/>
        <v>1</v>
      </c>
      <c r="AZ9" s="93">
        <f t="shared" si="14"/>
        <v>0</v>
      </c>
      <c r="BA9" s="93">
        <f t="shared" si="15"/>
        <v>0</v>
      </c>
      <c r="BB9" s="93">
        <f t="shared" si="16"/>
        <v>1</v>
      </c>
      <c r="BC9" s="93">
        <f t="shared" si="17"/>
        <v>1</v>
      </c>
      <c r="BD9" s="93">
        <f t="shared" si="18"/>
        <v>1</v>
      </c>
    </row>
    <row r="10" spans="1:56" s="93" customFormat="1" x14ac:dyDescent="0.25">
      <c r="A10" s="93">
        <v>100012</v>
      </c>
      <c r="B10" s="93" t="s">
        <v>70</v>
      </c>
      <c r="C10" s="273">
        <v>42005</v>
      </c>
      <c r="D10" s="273">
        <v>42063.999988425923</v>
      </c>
      <c r="E10" s="93">
        <v>1</v>
      </c>
      <c r="F10" s="93" t="s">
        <v>38</v>
      </c>
      <c r="G10" s="93">
        <v>52</v>
      </c>
      <c r="H10" s="93">
        <v>11</v>
      </c>
      <c r="I10" s="93">
        <v>201</v>
      </c>
      <c r="J10" s="93">
        <v>8282</v>
      </c>
      <c r="K10" s="93">
        <v>0</v>
      </c>
      <c r="L10" s="93">
        <v>0</v>
      </c>
      <c r="M10" s="93">
        <v>0</v>
      </c>
      <c r="N10" s="93" t="s">
        <v>333</v>
      </c>
      <c r="O10" s="93">
        <v>11111</v>
      </c>
      <c r="P10" s="93">
        <v>0</v>
      </c>
      <c r="Q10" s="93">
        <v>0</v>
      </c>
      <c r="R10" s="93">
        <v>0</v>
      </c>
      <c r="T10" s="93">
        <v>100012</v>
      </c>
      <c r="U10" s="93" t="s">
        <v>70</v>
      </c>
      <c r="V10" s="273">
        <v>42005</v>
      </c>
      <c r="W10" s="273">
        <v>42063.999988425923</v>
      </c>
      <c r="X10" s="93">
        <v>1</v>
      </c>
      <c r="Y10" s="93" t="s">
        <v>38</v>
      </c>
      <c r="Z10" s="93">
        <v>52</v>
      </c>
      <c r="AA10" s="93">
        <v>11</v>
      </c>
      <c r="AB10" s="93">
        <v>201</v>
      </c>
      <c r="AC10" s="93">
        <v>8282</v>
      </c>
      <c r="AD10" s="93" t="s">
        <v>376</v>
      </c>
      <c r="AE10" s="93" t="s">
        <v>377</v>
      </c>
      <c r="AF10" s="93">
        <v>0</v>
      </c>
      <c r="AG10" s="93" t="s">
        <v>333</v>
      </c>
      <c r="AH10" s="93">
        <v>11111</v>
      </c>
      <c r="AI10" s="93" t="s">
        <v>376</v>
      </c>
      <c r="AJ10" s="93" t="s">
        <v>377</v>
      </c>
      <c r="AK10" s="93">
        <v>0</v>
      </c>
      <c r="AM10" s="93">
        <f t="shared" si="1"/>
        <v>0</v>
      </c>
      <c r="AN10" s="93">
        <f t="shared" si="2"/>
        <v>0</v>
      </c>
      <c r="AO10" s="93">
        <f t="shared" si="3"/>
        <v>0</v>
      </c>
      <c r="AP10" s="93">
        <f t="shared" si="4"/>
        <v>0</v>
      </c>
      <c r="AQ10" s="93">
        <f t="shared" si="5"/>
        <v>0</v>
      </c>
      <c r="AR10" s="93">
        <f t="shared" si="6"/>
        <v>0</v>
      </c>
      <c r="AS10" s="93">
        <f t="shared" si="7"/>
        <v>0</v>
      </c>
      <c r="AT10" s="93">
        <f t="shared" si="8"/>
        <v>0</v>
      </c>
      <c r="AU10" s="93">
        <f t="shared" si="9"/>
        <v>0</v>
      </c>
      <c r="AV10" s="93">
        <f t="shared" si="10"/>
        <v>0</v>
      </c>
      <c r="AW10" s="93">
        <f t="shared" si="11"/>
        <v>1</v>
      </c>
      <c r="AX10" s="93">
        <f t="shared" si="12"/>
        <v>1</v>
      </c>
      <c r="AY10" s="93">
        <f t="shared" si="13"/>
        <v>0</v>
      </c>
      <c r="AZ10" s="93">
        <f t="shared" si="14"/>
        <v>0</v>
      </c>
      <c r="BA10" s="93">
        <f t="shared" si="15"/>
        <v>0</v>
      </c>
      <c r="BB10" s="93">
        <f t="shared" si="16"/>
        <v>1</v>
      </c>
      <c r="BC10" s="93">
        <f t="shared" si="17"/>
        <v>1</v>
      </c>
      <c r="BD10" s="93">
        <f t="shared" si="18"/>
        <v>0</v>
      </c>
    </row>
    <row r="11" spans="1:56" s="93" customFormat="1" x14ac:dyDescent="0.25">
      <c r="A11" s="93">
        <v>100013</v>
      </c>
      <c r="B11" s="93" t="s">
        <v>73</v>
      </c>
      <c r="C11" s="273">
        <v>42005</v>
      </c>
      <c r="D11" s="273">
        <v>42063.999988425923</v>
      </c>
      <c r="E11" s="93">
        <v>1</v>
      </c>
      <c r="F11" s="93" t="s">
        <v>38</v>
      </c>
      <c r="G11" s="93">
        <v>52</v>
      </c>
      <c r="H11" s="93">
        <v>11</v>
      </c>
      <c r="I11" s="93">
        <v>201</v>
      </c>
      <c r="J11" s="93">
        <v>8282</v>
      </c>
      <c r="K11" s="93">
        <v>0</v>
      </c>
      <c r="L11" s="93">
        <v>0</v>
      </c>
      <c r="M11" s="93">
        <v>0</v>
      </c>
      <c r="N11" s="93" t="s">
        <v>335</v>
      </c>
      <c r="O11" s="93" t="s">
        <v>336</v>
      </c>
      <c r="P11" s="93">
        <v>0</v>
      </c>
      <c r="Q11" s="93">
        <v>0</v>
      </c>
      <c r="R11" s="93">
        <v>0</v>
      </c>
      <c r="T11" s="93">
        <v>100013</v>
      </c>
      <c r="U11" s="93" t="s">
        <v>73</v>
      </c>
      <c r="V11" s="273">
        <v>42005</v>
      </c>
      <c r="W11" s="273">
        <v>42063.999988425923</v>
      </c>
      <c r="X11" s="93">
        <v>1</v>
      </c>
      <c r="Y11" s="93" t="s">
        <v>38</v>
      </c>
      <c r="Z11" s="93">
        <v>52</v>
      </c>
      <c r="AA11" s="93">
        <v>11</v>
      </c>
      <c r="AB11" s="93">
        <v>201</v>
      </c>
      <c r="AC11" s="93">
        <v>8282</v>
      </c>
      <c r="AD11" s="93" t="s">
        <v>376</v>
      </c>
      <c r="AE11" s="93" t="s">
        <v>377</v>
      </c>
      <c r="AF11" s="93">
        <v>0</v>
      </c>
      <c r="AG11" s="93" t="s">
        <v>335</v>
      </c>
      <c r="AH11" s="93" t="s">
        <v>336</v>
      </c>
      <c r="AI11" s="93" t="s">
        <v>376</v>
      </c>
      <c r="AJ11" s="93" t="s">
        <v>377</v>
      </c>
      <c r="AK11" s="93">
        <v>0</v>
      </c>
      <c r="AM11" s="93">
        <f t="shared" si="1"/>
        <v>0</v>
      </c>
      <c r="AN11" s="93">
        <f t="shared" si="2"/>
        <v>0</v>
      </c>
      <c r="AO11" s="93">
        <f t="shared" si="3"/>
        <v>0</v>
      </c>
      <c r="AP11" s="93">
        <f t="shared" si="4"/>
        <v>0</v>
      </c>
      <c r="AQ11" s="93">
        <f t="shared" si="5"/>
        <v>0</v>
      </c>
      <c r="AR11" s="93">
        <f t="shared" si="6"/>
        <v>0</v>
      </c>
      <c r="AS11" s="93">
        <f t="shared" si="7"/>
        <v>0</v>
      </c>
      <c r="AT11" s="93">
        <f t="shared" si="8"/>
        <v>0</v>
      </c>
      <c r="AU11" s="93">
        <f t="shared" si="9"/>
        <v>0</v>
      </c>
      <c r="AV11" s="93">
        <f t="shared" si="10"/>
        <v>0</v>
      </c>
      <c r="AW11" s="93">
        <f t="shared" si="11"/>
        <v>1</v>
      </c>
      <c r="AX11" s="93">
        <f t="shared" si="12"/>
        <v>1</v>
      </c>
      <c r="AY11" s="93">
        <f t="shared" si="13"/>
        <v>0</v>
      </c>
      <c r="AZ11" s="93">
        <f t="shared" si="14"/>
        <v>0</v>
      </c>
      <c r="BA11" s="93">
        <f t="shared" si="15"/>
        <v>0</v>
      </c>
      <c r="BB11" s="93">
        <f t="shared" si="16"/>
        <v>1</v>
      </c>
      <c r="BC11" s="93">
        <f t="shared" si="17"/>
        <v>1</v>
      </c>
      <c r="BD11" s="93">
        <f t="shared" si="18"/>
        <v>0</v>
      </c>
    </row>
    <row r="12" spans="1:56" s="93" customFormat="1" x14ac:dyDescent="0.25">
      <c r="A12" s="93">
        <v>100014</v>
      </c>
      <c r="B12" s="93" t="s">
        <v>156</v>
      </c>
      <c r="C12" s="273">
        <v>42005</v>
      </c>
      <c r="D12" s="273">
        <v>42063.999988425923</v>
      </c>
      <c r="E12" s="93">
        <v>1</v>
      </c>
      <c r="F12" s="93" t="s">
        <v>38</v>
      </c>
      <c r="G12" s="93">
        <v>52</v>
      </c>
      <c r="H12" s="93">
        <v>11</v>
      </c>
      <c r="I12" s="93">
        <v>201</v>
      </c>
      <c r="J12" s="93">
        <v>8282</v>
      </c>
      <c r="K12" s="93">
        <v>0</v>
      </c>
      <c r="L12" s="93">
        <v>0</v>
      </c>
      <c r="M12" s="93">
        <v>0</v>
      </c>
      <c r="N12" s="93" t="s">
        <v>337</v>
      </c>
      <c r="O12" s="93" t="s">
        <v>338</v>
      </c>
      <c r="P12" s="93">
        <v>0</v>
      </c>
      <c r="Q12" s="93">
        <v>0</v>
      </c>
      <c r="R12" s="93">
        <v>0</v>
      </c>
      <c r="T12" s="93">
        <v>100014</v>
      </c>
      <c r="U12" s="93" t="s">
        <v>156</v>
      </c>
      <c r="V12" s="273">
        <v>42005</v>
      </c>
      <c r="W12" s="273">
        <v>42063.999988425923</v>
      </c>
      <c r="X12" s="93">
        <v>1</v>
      </c>
      <c r="Y12" s="93" t="s">
        <v>38</v>
      </c>
      <c r="Z12" s="93">
        <v>52</v>
      </c>
      <c r="AA12" s="93">
        <v>11</v>
      </c>
      <c r="AB12" s="93">
        <v>201</v>
      </c>
      <c r="AC12" s="93">
        <v>8282</v>
      </c>
      <c r="AD12" s="93" t="s">
        <v>376</v>
      </c>
      <c r="AE12" s="93" t="s">
        <v>377</v>
      </c>
      <c r="AF12" s="93">
        <v>0</v>
      </c>
      <c r="AG12" s="93" t="s">
        <v>337</v>
      </c>
      <c r="AH12" s="93" t="s">
        <v>338</v>
      </c>
      <c r="AI12" s="93" t="s">
        <v>376</v>
      </c>
      <c r="AJ12" s="93" t="s">
        <v>377</v>
      </c>
      <c r="AK12" s="93">
        <v>0</v>
      </c>
      <c r="AM12" s="93">
        <f t="shared" si="1"/>
        <v>0</v>
      </c>
      <c r="AN12" s="93">
        <f t="shared" si="2"/>
        <v>0</v>
      </c>
      <c r="AO12" s="93">
        <f t="shared" si="3"/>
        <v>0</v>
      </c>
      <c r="AP12" s="93">
        <f t="shared" si="4"/>
        <v>0</v>
      </c>
      <c r="AQ12" s="93">
        <f t="shared" si="5"/>
        <v>0</v>
      </c>
      <c r="AR12" s="93">
        <f t="shared" si="6"/>
        <v>0</v>
      </c>
      <c r="AS12" s="93">
        <f t="shared" si="7"/>
        <v>0</v>
      </c>
      <c r="AT12" s="93">
        <f t="shared" si="8"/>
        <v>0</v>
      </c>
      <c r="AU12" s="93">
        <f t="shared" si="9"/>
        <v>0</v>
      </c>
      <c r="AV12" s="93">
        <f t="shared" si="10"/>
        <v>0</v>
      </c>
      <c r="AW12" s="93">
        <f t="shared" si="11"/>
        <v>1</v>
      </c>
      <c r="AX12" s="93">
        <f t="shared" si="12"/>
        <v>1</v>
      </c>
      <c r="AY12" s="93">
        <f t="shared" si="13"/>
        <v>0</v>
      </c>
      <c r="AZ12" s="93">
        <f t="shared" si="14"/>
        <v>0</v>
      </c>
      <c r="BA12" s="93">
        <f t="shared" si="15"/>
        <v>0</v>
      </c>
      <c r="BB12" s="93">
        <f t="shared" si="16"/>
        <v>1</v>
      </c>
      <c r="BC12" s="93">
        <f t="shared" si="17"/>
        <v>1</v>
      </c>
      <c r="BD12" s="93">
        <f t="shared" si="18"/>
        <v>0</v>
      </c>
    </row>
    <row r="13" spans="1:56" s="93" customFormat="1" x14ac:dyDescent="0.25">
      <c r="A13" s="93">
        <v>100015</v>
      </c>
      <c r="B13" s="93" t="s">
        <v>157</v>
      </c>
      <c r="C13" s="273">
        <v>42005</v>
      </c>
      <c r="D13" s="273">
        <v>42063.999988425923</v>
      </c>
      <c r="E13" s="93">
        <v>1</v>
      </c>
      <c r="F13" s="93" t="s">
        <v>38</v>
      </c>
      <c r="G13" s="93">
        <v>52</v>
      </c>
      <c r="H13" s="93">
        <v>11</v>
      </c>
      <c r="I13" s="93">
        <v>201</v>
      </c>
      <c r="J13" s="93">
        <v>8282</v>
      </c>
      <c r="K13" s="93">
        <v>0</v>
      </c>
      <c r="L13" s="93">
        <v>0</v>
      </c>
      <c r="M13" s="93">
        <v>0</v>
      </c>
      <c r="N13" s="93" t="s">
        <v>339</v>
      </c>
      <c r="O13" s="93" t="s">
        <v>340</v>
      </c>
      <c r="P13" s="93" t="s">
        <v>363</v>
      </c>
      <c r="Q13" s="93" t="s">
        <v>364</v>
      </c>
      <c r="R13" s="93">
        <v>0</v>
      </c>
      <c r="T13" s="93">
        <v>100015</v>
      </c>
      <c r="U13" s="93" t="s">
        <v>157</v>
      </c>
      <c r="V13" s="273">
        <v>42005</v>
      </c>
      <c r="W13" s="273">
        <v>42063.999988425923</v>
      </c>
      <c r="X13" s="93">
        <v>1</v>
      </c>
      <c r="Y13" s="93" t="s">
        <v>38</v>
      </c>
      <c r="Z13" s="93">
        <v>52</v>
      </c>
      <c r="AA13" s="93">
        <v>11</v>
      </c>
      <c r="AB13" s="93">
        <v>201</v>
      </c>
      <c r="AC13" s="93">
        <v>8282</v>
      </c>
      <c r="AD13" s="93" t="s">
        <v>376</v>
      </c>
      <c r="AE13" s="93" t="s">
        <v>377</v>
      </c>
      <c r="AF13" s="93">
        <v>0</v>
      </c>
      <c r="AG13" s="93" t="s">
        <v>339</v>
      </c>
      <c r="AH13" s="93" t="s">
        <v>340</v>
      </c>
      <c r="AI13" s="93" t="s">
        <v>378</v>
      </c>
      <c r="AJ13" s="93" t="s">
        <v>379</v>
      </c>
      <c r="AK13" s="93">
        <v>0</v>
      </c>
      <c r="AM13" s="93">
        <f t="shared" si="1"/>
        <v>0</v>
      </c>
      <c r="AN13" s="93">
        <f t="shared" si="2"/>
        <v>0</v>
      </c>
      <c r="AO13" s="93">
        <f t="shared" si="3"/>
        <v>0</v>
      </c>
      <c r="AP13" s="93">
        <f t="shared" si="4"/>
        <v>0</v>
      </c>
      <c r="AQ13" s="93">
        <f t="shared" si="5"/>
        <v>0</v>
      </c>
      <c r="AR13" s="93">
        <f t="shared" si="6"/>
        <v>0</v>
      </c>
      <c r="AS13" s="93">
        <f t="shared" si="7"/>
        <v>0</v>
      </c>
      <c r="AT13" s="93">
        <f t="shared" si="8"/>
        <v>0</v>
      </c>
      <c r="AU13" s="93">
        <f t="shared" si="9"/>
        <v>0</v>
      </c>
      <c r="AV13" s="93">
        <f t="shared" si="10"/>
        <v>0</v>
      </c>
      <c r="AW13" s="93">
        <f t="shared" si="11"/>
        <v>1</v>
      </c>
      <c r="AX13" s="93">
        <f t="shared" si="12"/>
        <v>1</v>
      </c>
      <c r="AY13" s="93">
        <f t="shared" si="13"/>
        <v>0</v>
      </c>
      <c r="AZ13" s="93">
        <f t="shared" si="14"/>
        <v>0</v>
      </c>
      <c r="BA13" s="93">
        <f t="shared" si="15"/>
        <v>0</v>
      </c>
      <c r="BB13" s="93">
        <f t="shared" si="16"/>
        <v>1</v>
      </c>
      <c r="BC13" s="93">
        <f t="shared" si="17"/>
        <v>1</v>
      </c>
      <c r="BD13" s="93">
        <f t="shared" si="18"/>
        <v>0</v>
      </c>
    </row>
    <row r="14" spans="1:56" s="93" customFormat="1" x14ac:dyDescent="0.25">
      <c r="A14" s="93">
        <v>100016</v>
      </c>
      <c r="B14" s="93" t="s">
        <v>77</v>
      </c>
      <c r="C14" s="273">
        <v>42005</v>
      </c>
      <c r="D14" s="273">
        <v>42063.999988425923</v>
      </c>
      <c r="E14" s="93">
        <v>1</v>
      </c>
      <c r="F14" s="93" t="s">
        <v>38</v>
      </c>
      <c r="G14" s="93">
        <v>52</v>
      </c>
      <c r="H14" s="93">
        <v>11</v>
      </c>
      <c r="I14" s="93">
        <v>201</v>
      </c>
      <c r="J14" s="93">
        <v>5658</v>
      </c>
      <c r="K14" s="93">
        <v>0</v>
      </c>
      <c r="L14" s="93">
        <v>0</v>
      </c>
      <c r="M14" s="93">
        <v>0</v>
      </c>
      <c r="N14" s="93" t="s">
        <v>344</v>
      </c>
      <c r="O14" s="93">
        <v>7175</v>
      </c>
      <c r="P14" s="93">
        <v>0</v>
      </c>
      <c r="Q14" s="93">
        <v>0</v>
      </c>
      <c r="R14" s="93" t="s">
        <v>365</v>
      </c>
      <c r="T14" s="93">
        <v>100016</v>
      </c>
      <c r="U14" s="93" t="s">
        <v>77</v>
      </c>
      <c r="V14" s="273">
        <v>42005</v>
      </c>
      <c r="W14" s="273">
        <v>42063.999988425923</v>
      </c>
      <c r="X14" s="93">
        <v>1</v>
      </c>
      <c r="Y14" s="93" t="s">
        <v>38</v>
      </c>
      <c r="Z14" s="93">
        <v>52</v>
      </c>
      <c r="AA14" s="93">
        <v>11</v>
      </c>
      <c r="AB14" s="93">
        <v>201</v>
      </c>
      <c r="AC14" s="93">
        <v>5658</v>
      </c>
      <c r="AD14" s="93" t="s">
        <v>380</v>
      </c>
      <c r="AE14" s="93" t="s">
        <v>381</v>
      </c>
      <c r="AF14" s="93" t="s">
        <v>287</v>
      </c>
      <c r="AG14" s="93" t="s">
        <v>344</v>
      </c>
      <c r="AH14" s="93">
        <v>7175</v>
      </c>
      <c r="AI14" s="93" t="s">
        <v>380</v>
      </c>
      <c r="AJ14" s="93" t="s">
        <v>381</v>
      </c>
      <c r="AK14" s="93" t="s">
        <v>382</v>
      </c>
      <c r="AM14" s="93">
        <f t="shared" si="1"/>
        <v>0</v>
      </c>
      <c r="AN14" s="93">
        <f t="shared" si="2"/>
        <v>0</v>
      </c>
      <c r="AO14" s="93">
        <f t="shared" si="3"/>
        <v>0</v>
      </c>
      <c r="AP14" s="93">
        <f t="shared" si="4"/>
        <v>0</v>
      </c>
      <c r="AQ14" s="93">
        <f t="shared" si="5"/>
        <v>0</v>
      </c>
      <c r="AR14" s="93">
        <f t="shared" si="6"/>
        <v>0</v>
      </c>
      <c r="AS14" s="93">
        <f t="shared" si="7"/>
        <v>0</v>
      </c>
      <c r="AT14" s="93">
        <f t="shared" si="8"/>
        <v>0</v>
      </c>
      <c r="AU14" s="93">
        <f t="shared" si="9"/>
        <v>0</v>
      </c>
      <c r="AV14" s="93">
        <f t="shared" si="10"/>
        <v>0</v>
      </c>
      <c r="AW14" s="93">
        <f t="shared" si="11"/>
        <v>1</v>
      </c>
      <c r="AX14" s="93">
        <f t="shared" si="12"/>
        <v>1</v>
      </c>
      <c r="AY14" s="93">
        <f t="shared" si="13"/>
        <v>1</v>
      </c>
      <c r="AZ14" s="93">
        <f t="shared" si="14"/>
        <v>0</v>
      </c>
      <c r="BA14" s="93">
        <f t="shared" si="15"/>
        <v>0</v>
      </c>
      <c r="BB14" s="93">
        <f t="shared" si="16"/>
        <v>1</v>
      </c>
      <c r="BC14" s="93">
        <f t="shared" si="17"/>
        <v>1</v>
      </c>
      <c r="BD14" s="93">
        <f t="shared" si="18"/>
        <v>1</v>
      </c>
    </row>
    <row r="15" spans="1:56" s="93" customFormat="1" x14ac:dyDescent="0.25">
      <c r="A15" s="93">
        <v>100017</v>
      </c>
      <c r="B15" s="93" t="s">
        <v>78</v>
      </c>
      <c r="C15" s="273">
        <v>42005</v>
      </c>
      <c r="D15" s="273">
        <v>42063.999988425923</v>
      </c>
      <c r="E15" s="93">
        <v>1</v>
      </c>
      <c r="F15" s="93" t="s">
        <v>38</v>
      </c>
      <c r="G15" s="93">
        <v>52</v>
      </c>
      <c r="H15" s="93">
        <v>11</v>
      </c>
      <c r="I15" s="93">
        <v>201</v>
      </c>
      <c r="J15" s="93">
        <v>5494</v>
      </c>
      <c r="K15" s="93">
        <v>0</v>
      </c>
      <c r="L15" s="93">
        <v>0</v>
      </c>
      <c r="M15" s="93">
        <v>0</v>
      </c>
      <c r="N15" s="93" t="s">
        <v>348</v>
      </c>
      <c r="O15" s="93" t="s">
        <v>349</v>
      </c>
      <c r="P15" s="93" t="s">
        <v>366</v>
      </c>
      <c r="Q15" s="93" t="s">
        <v>367</v>
      </c>
      <c r="R15" s="93" t="s">
        <v>368</v>
      </c>
      <c r="T15" s="93">
        <v>100017</v>
      </c>
      <c r="U15" s="93" t="s">
        <v>78</v>
      </c>
      <c r="V15" s="273">
        <v>42005</v>
      </c>
      <c r="W15" s="273">
        <v>42063.999988425923</v>
      </c>
      <c r="X15" s="93">
        <v>1</v>
      </c>
      <c r="Y15" s="93" t="s">
        <v>38</v>
      </c>
      <c r="Z15" s="93">
        <v>52</v>
      </c>
      <c r="AA15" s="93">
        <v>11</v>
      </c>
      <c r="AB15" s="93">
        <v>201</v>
      </c>
      <c r="AC15" s="93">
        <v>5494</v>
      </c>
      <c r="AD15" s="93" t="s">
        <v>383</v>
      </c>
      <c r="AE15" s="93" t="s">
        <v>384</v>
      </c>
      <c r="AF15" s="93" t="s">
        <v>385</v>
      </c>
      <c r="AG15" s="93" t="s">
        <v>348</v>
      </c>
      <c r="AH15" s="93" t="s">
        <v>349</v>
      </c>
      <c r="AI15" s="93" t="s">
        <v>386</v>
      </c>
      <c r="AJ15" s="93" t="s">
        <v>387</v>
      </c>
      <c r="AK15" s="93" t="s">
        <v>388</v>
      </c>
      <c r="AM15" s="93">
        <f t="shared" si="1"/>
        <v>0</v>
      </c>
      <c r="AN15" s="93">
        <f t="shared" si="2"/>
        <v>0</v>
      </c>
      <c r="AO15" s="93">
        <f t="shared" si="3"/>
        <v>0</v>
      </c>
      <c r="AP15" s="93">
        <f t="shared" si="4"/>
        <v>0</v>
      </c>
      <c r="AQ15" s="93">
        <f t="shared" si="5"/>
        <v>0</v>
      </c>
      <c r="AR15" s="93">
        <f t="shared" si="6"/>
        <v>0</v>
      </c>
      <c r="AS15" s="93">
        <f t="shared" si="7"/>
        <v>0</v>
      </c>
      <c r="AT15" s="93">
        <f t="shared" si="8"/>
        <v>0</v>
      </c>
      <c r="AU15" s="93">
        <f t="shared" si="9"/>
        <v>0</v>
      </c>
      <c r="AV15" s="93">
        <f t="shared" si="10"/>
        <v>0</v>
      </c>
      <c r="AW15" s="93">
        <f t="shared" si="11"/>
        <v>1</v>
      </c>
      <c r="AX15" s="93">
        <f t="shared" si="12"/>
        <v>1</v>
      </c>
      <c r="AY15" s="93">
        <f t="shared" si="13"/>
        <v>1</v>
      </c>
      <c r="AZ15" s="93">
        <f t="shared" si="14"/>
        <v>0</v>
      </c>
      <c r="BA15" s="93">
        <f t="shared" si="15"/>
        <v>0</v>
      </c>
      <c r="BB15" s="93">
        <f t="shared" si="16"/>
        <v>1</v>
      </c>
      <c r="BC15" s="93">
        <f t="shared" si="17"/>
        <v>1</v>
      </c>
      <c r="BD15" s="93">
        <f t="shared" si="18"/>
        <v>1</v>
      </c>
    </row>
    <row r="16" spans="1:56" s="93" customFormat="1" x14ac:dyDescent="0.25">
      <c r="A16" s="93">
        <v>100018</v>
      </c>
      <c r="B16" s="93" t="s">
        <v>115</v>
      </c>
      <c r="C16" s="273">
        <v>42005</v>
      </c>
      <c r="D16" s="273">
        <v>42063.999988425923</v>
      </c>
      <c r="E16" s="93">
        <v>1</v>
      </c>
      <c r="F16" s="93" t="s">
        <v>38</v>
      </c>
      <c r="G16" s="93">
        <v>52</v>
      </c>
      <c r="H16" s="93">
        <v>11</v>
      </c>
      <c r="I16" s="93">
        <v>201</v>
      </c>
      <c r="J16" s="93">
        <v>6806</v>
      </c>
      <c r="K16" s="93">
        <v>0</v>
      </c>
      <c r="L16" s="93">
        <v>0</v>
      </c>
      <c r="M16" s="93">
        <v>0</v>
      </c>
      <c r="N16" s="93" t="s">
        <v>357</v>
      </c>
      <c r="O16" s="93">
        <v>10004</v>
      </c>
      <c r="P16" s="93">
        <v>0</v>
      </c>
      <c r="Q16" s="93">
        <v>0</v>
      </c>
      <c r="R16" s="93" t="s">
        <v>369</v>
      </c>
      <c r="T16" s="93">
        <v>100018</v>
      </c>
      <c r="U16" s="93" t="s">
        <v>115</v>
      </c>
      <c r="V16" s="273">
        <v>42005</v>
      </c>
      <c r="W16" s="273">
        <v>42063.999988425923</v>
      </c>
      <c r="X16" s="93">
        <v>1</v>
      </c>
      <c r="Y16" s="93" t="s">
        <v>38</v>
      </c>
      <c r="Z16" s="93">
        <v>52</v>
      </c>
      <c r="AA16" s="93">
        <v>11</v>
      </c>
      <c r="AB16" s="93">
        <v>201</v>
      </c>
      <c r="AC16" s="93">
        <v>6806</v>
      </c>
      <c r="AD16" s="93" t="s">
        <v>389</v>
      </c>
      <c r="AE16" s="93" t="s">
        <v>390</v>
      </c>
      <c r="AF16" s="93" t="s">
        <v>271</v>
      </c>
      <c r="AG16" s="93" t="s">
        <v>357</v>
      </c>
      <c r="AH16" s="93">
        <v>10004</v>
      </c>
      <c r="AI16" s="93" t="s">
        <v>389</v>
      </c>
      <c r="AJ16" s="93" t="s">
        <v>390</v>
      </c>
      <c r="AK16" s="93" t="s">
        <v>358</v>
      </c>
      <c r="AM16" s="93">
        <f t="shared" si="1"/>
        <v>0</v>
      </c>
      <c r="AN16" s="93">
        <f t="shared" si="2"/>
        <v>0</v>
      </c>
      <c r="AO16" s="93">
        <f t="shared" si="3"/>
        <v>0</v>
      </c>
      <c r="AP16" s="93">
        <f t="shared" si="4"/>
        <v>0</v>
      </c>
      <c r="AQ16" s="93">
        <f t="shared" si="5"/>
        <v>0</v>
      </c>
      <c r="AR16" s="93">
        <f t="shared" si="6"/>
        <v>0</v>
      </c>
      <c r="AS16" s="93">
        <f t="shared" si="7"/>
        <v>0</v>
      </c>
      <c r="AT16" s="93">
        <f t="shared" si="8"/>
        <v>0</v>
      </c>
      <c r="AU16" s="93">
        <f t="shared" si="9"/>
        <v>0</v>
      </c>
      <c r="AV16" s="93">
        <f t="shared" si="10"/>
        <v>0</v>
      </c>
      <c r="AW16" s="93">
        <f t="shared" si="11"/>
        <v>1</v>
      </c>
      <c r="AX16" s="93">
        <f t="shared" si="12"/>
        <v>1</v>
      </c>
      <c r="AY16" s="93">
        <f t="shared" si="13"/>
        <v>1</v>
      </c>
      <c r="AZ16" s="93">
        <f t="shared" si="14"/>
        <v>0</v>
      </c>
      <c r="BA16" s="93">
        <f t="shared" si="15"/>
        <v>0</v>
      </c>
      <c r="BB16" s="93">
        <f t="shared" si="16"/>
        <v>1</v>
      </c>
      <c r="BC16" s="93">
        <f t="shared" si="17"/>
        <v>1</v>
      </c>
      <c r="BD16" s="93">
        <f t="shared" si="18"/>
        <v>1</v>
      </c>
    </row>
    <row r="17" spans="1:56" s="93" customFormat="1" x14ac:dyDescent="0.25">
      <c r="A17" s="93">
        <v>100019</v>
      </c>
      <c r="B17" s="93" t="s">
        <v>116</v>
      </c>
      <c r="C17" s="273">
        <v>42005</v>
      </c>
      <c r="D17" s="273">
        <v>42063.999988425923</v>
      </c>
      <c r="E17" s="93">
        <v>1</v>
      </c>
      <c r="F17" s="93" t="s">
        <v>38</v>
      </c>
      <c r="G17" s="93">
        <v>52</v>
      </c>
      <c r="H17" s="93">
        <v>11</v>
      </c>
      <c r="I17" s="93">
        <v>201</v>
      </c>
      <c r="J17" s="93">
        <v>4756</v>
      </c>
      <c r="K17" s="93">
        <v>0</v>
      </c>
      <c r="L17" s="93">
        <v>0</v>
      </c>
      <c r="M17" s="93">
        <v>0</v>
      </c>
      <c r="N17" s="93" t="s">
        <v>359</v>
      </c>
      <c r="O17" s="93" t="s">
        <v>360</v>
      </c>
      <c r="P17" s="93">
        <v>0</v>
      </c>
      <c r="Q17" s="93">
        <v>0</v>
      </c>
      <c r="R17" s="93">
        <v>0</v>
      </c>
      <c r="T17" s="93">
        <v>100019</v>
      </c>
      <c r="U17" s="93" t="s">
        <v>116</v>
      </c>
      <c r="V17" s="273">
        <v>42005</v>
      </c>
      <c r="W17" s="273">
        <v>42063.999988425923</v>
      </c>
      <c r="X17" s="93">
        <v>1</v>
      </c>
      <c r="Y17" s="93" t="s">
        <v>38</v>
      </c>
      <c r="Z17" s="93">
        <v>52</v>
      </c>
      <c r="AA17" s="93">
        <v>11</v>
      </c>
      <c r="AB17" s="93">
        <v>201</v>
      </c>
      <c r="AC17" s="93">
        <v>4756</v>
      </c>
      <c r="AD17" s="93" t="s">
        <v>391</v>
      </c>
      <c r="AE17" s="93" t="s">
        <v>392</v>
      </c>
      <c r="AF17" s="93" t="s">
        <v>393</v>
      </c>
      <c r="AG17" s="93" t="s">
        <v>359</v>
      </c>
      <c r="AH17" s="93" t="s">
        <v>360</v>
      </c>
      <c r="AI17" s="93" t="s">
        <v>391</v>
      </c>
      <c r="AJ17" s="93" t="s">
        <v>392</v>
      </c>
      <c r="AK17" s="93" t="s">
        <v>393</v>
      </c>
      <c r="AM17" s="93">
        <f t="shared" si="1"/>
        <v>0</v>
      </c>
      <c r="AN17" s="93">
        <f t="shared" si="2"/>
        <v>0</v>
      </c>
      <c r="AO17" s="93">
        <f t="shared" si="3"/>
        <v>0</v>
      </c>
      <c r="AP17" s="93">
        <f t="shared" si="4"/>
        <v>0</v>
      </c>
      <c r="AQ17" s="93">
        <f t="shared" si="5"/>
        <v>0</v>
      </c>
      <c r="AR17" s="93">
        <f t="shared" si="6"/>
        <v>0</v>
      </c>
      <c r="AS17" s="93">
        <f t="shared" si="7"/>
        <v>0</v>
      </c>
      <c r="AT17" s="93">
        <f t="shared" si="8"/>
        <v>0</v>
      </c>
      <c r="AU17" s="93">
        <f t="shared" si="9"/>
        <v>0</v>
      </c>
      <c r="AV17" s="93">
        <f t="shared" si="10"/>
        <v>0</v>
      </c>
      <c r="AW17" s="93">
        <f t="shared" si="11"/>
        <v>1</v>
      </c>
      <c r="AX17" s="93">
        <f t="shared" si="12"/>
        <v>1</v>
      </c>
      <c r="AY17" s="93">
        <f t="shared" si="13"/>
        <v>1</v>
      </c>
      <c r="AZ17" s="93">
        <f t="shared" si="14"/>
        <v>0</v>
      </c>
      <c r="BA17" s="93">
        <f t="shared" si="15"/>
        <v>0</v>
      </c>
      <c r="BB17" s="93">
        <f t="shared" si="16"/>
        <v>1</v>
      </c>
      <c r="BC17" s="93">
        <f t="shared" si="17"/>
        <v>1</v>
      </c>
      <c r="BD17" s="93">
        <f t="shared" si="18"/>
        <v>1</v>
      </c>
    </row>
    <row r="18" spans="1:56" x14ac:dyDescent="0.25">
      <c r="C18" s="183"/>
      <c r="D18" s="183"/>
      <c r="V18" s="183"/>
      <c r="W18" s="183"/>
      <c r="AM18" s="163"/>
      <c r="AN18" s="163"/>
      <c r="AO18" s="163"/>
      <c r="AP18" s="163"/>
      <c r="AQ18" s="163"/>
      <c r="AR18" s="163"/>
      <c r="AS18" s="163"/>
      <c r="AT18" s="163"/>
      <c r="AU18" s="163"/>
      <c r="AV18" s="163"/>
      <c r="AW18" s="163"/>
      <c r="AX18" s="163"/>
      <c r="AY18" s="163"/>
      <c r="AZ18" s="163"/>
      <c r="BA18" s="163"/>
      <c r="BB18" s="163"/>
      <c r="BC18" s="163"/>
      <c r="BD18" s="163"/>
    </row>
    <row r="19" spans="1:56" x14ac:dyDescent="0.25">
      <c r="C19" s="183"/>
      <c r="D19" s="183"/>
      <c r="V19" s="183"/>
      <c r="W19" s="18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</row>
    <row r="20" spans="1:56" s="93" customFormat="1" x14ac:dyDescent="0.25">
      <c r="A20" s="93">
        <v>100022</v>
      </c>
      <c r="B20" s="93" t="s">
        <v>119</v>
      </c>
      <c r="C20" s="273">
        <v>42005</v>
      </c>
      <c r="D20" s="273">
        <v>42063.999988425923</v>
      </c>
      <c r="E20" s="93">
        <v>1</v>
      </c>
      <c r="F20" s="93" t="s">
        <v>38</v>
      </c>
      <c r="G20" s="93">
        <v>52</v>
      </c>
      <c r="H20" s="93">
        <v>11</v>
      </c>
      <c r="I20" s="93">
        <v>201</v>
      </c>
      <c r="J20" s="93">
        <v>2706</v>
      </c>
      <c r="K20" s="93" t="s">
        <v>407</v>
      </c>
      <c r="L20" s="93" t="s">
        <v>408</v>
      </c>
      <c r="M20" s="93" t="s">
        <v>409</v>
      </c>
      <c r="N20" s="93" t="s">
        <v>406</v>
      </c>
      <c r="O20" s="93">
        <v>6765</v>
      </c>
      <c r="P20" s="93" t="s">
        <v>407</v>
      </c>
      <c r="Q20" s="93" t="s">
        <v>408</v>
      </c>
      <c r="R20" s="93" t="s">
        <v>409</v>
      </c>
      <c r="V20" s="273"/>
      <c r="W20" s="273"/>
    </row>
    <row r="21" spans="1:56" s="93" customFormat="1" x14ac:dyDescent="0.25">
      <c r="A21" s="93">
        <v>100023</v>
      </c>
      <c r="B21" s="93" t="s">
        <v>120</v>
      </c>
      <c r="C21" s="273">
        <v>42005</v>
      </c>
      <c r="D21" s="273">
        <v>42063.999988425923</v>
      </c>
      <c r="E21" s="93">
        <v>1</v>
      </c>
      <c r="F21" s="93" t="s">
        <v>38</v>
      </c>
      <c r="G21" s="93">
        <v>52</v>
      </c>
      <c r="H21" s="93">
        <v>11</v>
      </c>
      <c r="I21" s="93">
        <v>201</v>
      </c>
      <c r="J21" s="93">
        <v>2706</v>
      </c>
      <c r="K21" s="93" t="s">
        <v>407</v>
      </c>
      <c r="L21" s="93" t="s">
        <v>408</v>
      </c>
      <c r="M21" s="93" t="s">
        <v>409</v>
      </c>
      <c r="N21" s="93" t="s">
        <v>406</v>
      </c>
      <c r="O21" s="93">
        <v>6765</v>
      </c>
      <c r="P21" s="93" t="s">
        <v>407</v>
      </c>
      <c r="Q21" s="93" t="s">
        <v>408</v>
      </c>
      <c r="R21" s="93" t="s">
        <v>409</v>
      </c>
      <c r="V21" s="273"/>
      <c r="W21" s="273"/>
    </row>
    <row r="22" spans="1:56" s="93" customFormat="1" x14ac:dyDescent="0.25">
      <c r="A22" s="93">
        <v>100024</v>
      </c>
      <c r="B22" s="93" t="s">
        <v>121</v>
      </c>
      <c r="C22" s="273">
        <v>42005</v>
      </c>
      <c r="D22" s="273">
        <v>42063.999988425923</v>
      </c>
      <c r="E22" s="93">
        <v>1</v>
      </c>
      <c r="F22" s="93" t="s">
        <v>38</v>
      </c>
      <c r="G22" s="93">
        <v>52</v>
      </c>
      <c r="H22" s="93">
        <v>11</v>
      </c>
      <c r="I22" s="93">
        <v>201</v>
      </c>
      <c r="J22" s="93">
        <v>2706</v>
      </c>
      <c r="K22" s="93" t="s">
        <v>407</v>
      </c>
      <c r="L22" s="93" t="s">
        <v>408</v>
      </c>
      <c r="M22" s="93" t="s">
        <v>409</v>
      </c>
      <c r="N22" s="93" t="s">
        <v>406</v>
      </c>
      <c r="O22" s="93">
        <v>6765</v>
      </c>
      <c r="P22" s="93" t="s">
        <v>407</v>
      </c>
      <c r="Q22" s="93" t="s">
        <v>408</v>
      </c>
      <c r="R22" s="93" t="s">
        <v>409</v>
      </c>
      <c r="V22" s="273"/>
      <c r="W22" s="273"/>
    </row>
    <row r="23" spans="1:56" s="93" customFormat="1" x14ac:dyDescent="0.25">
      <c r="A23" s="93">
        <v>100025</v>
      </c>
      <c r="B23" s="93" t="s">
        <v>122</v>
      </c>
      <c r="C23" s="273">
        <v>42005</v>
      </c>
      <c r="D23" s="273">
        <v>42063.999988425923</v>
      </c>
      <c r="E23" s="93">
        <v>1</v>
      </c>
      <c r="F23" s="93" t="s">
        <v>38</v>
      </c>
      <c r="G23" s="93">
        <v>52</v>
      </c>
      <c r="H23" s="93">
        <v>11</v>
      </c>
      <c r="I23" s="93">
        <v>201</v>
      </c>
      <c r="J23" s="93">
        <v>2706</v>
      </c>
      <c r="K23" s="93" t="s">
        <v>407</v>
      </c>
      <c r="L23" s="93" t="s">
        <v>408</v>
      </c>
      <c r="M23" s="93" t="s">
        <v>409</v>
      </c>
      <c r="N23" s="93" t="s">
        <v>406</v>
      </c>
      <c r="O23" s="93">
        <v>6765</v>
      </c>
      <c r="P23" s="93" t="s">
        <v>407</v>
      </c>
      <c r="Q23" s="93" t="s">
        <v>408</v>
      </c>
      <c r="R23" s="93" t="s">
        <v>409</v>
      </c>
      <c r="V23" s="273"/>
      <c r="W23" s="273"/>
    </row>
    <row r="24" spans="1:56" s="93" customFormat="1" x14ac:dyDescent="0.25">
      <c r="A24" s="93">
        <v>100026</v>
      </c>
      <c r="B24" s="93" t="s">
        <v>123</v>
      </c>
      <c r="C24" s="273">
        <v>42005</v>
      </c>
      <c r="D24" s="273">
        <v>42063.999988425923</v>
      </c>
      <c r="E24" s="93">
        <v>1</v>
      </c>
      <c r="F24" s="93" t="s">
        <v>38</v>
      </c>
      <c r="G24" s="93">
        <v>52</v>
      </c>
      <c r="H24" s="93">
        <v>11</v>
      </c>
      <c r="I24" s="93">
        <v>201</v>
      </c>
      <c r="J24" s="93">
        <v>1886</v>
      </c>
      <c r="K24" s="93">
        <v>0</v>
      </c>
      <c r="L24" s="93">
        <v>0</v>
      </c>
      <c r="M24" s="93">
        <v>0</v>
      </c>
      <c r="N24" s="93" t="s">
        <v>267</v>
      </c>
      <c r="O24" s="93">
        <v>3895</v>
      </c>
      <c r="P24" s="93">
        <v>0</v>
      </c>
      <c r="Q24" s="93">
        <v>0</v>
      </c>
      <c r="R24" s="93">
        <v>0</v>
      </c>
      <c r="V24" s="273"/>
      <c r="W24" s="273"/>
    </row>
    <row r="25" spans="1:56" s="93" customFormat="1" x14ac:dyDescent="0.25">
      <c r="A25" s="93">
        <v>100027</v>
      </c>
      <c r="B25" s="93" t="s">
        <v>124</v>
      </c>
      <c r="C25" s="273">
        <v>42005</v>
      </c>
      <c r="D25" s="273">
        <v>42063.999988425923</v>
      </c>
      <c r="E25" s="93">
        <v>1</v>
      </c>
      <c r="F25" s="93" t="s">
        <v>38</v>
      </c>
      <c r="G25" s="93">
        <v>52</v>
      </c>
      <c r="H25" s="93">
        <v>11</v>
      </c>
      <c r="I25" s="93">
        <v>201</v>
      </c>
      <c r="J25" s="93">
        <v>1886</v>
      </c>
      <c r="K25" s="93">
        <v>0</v>
      </c>
      <c r="L25" s="93">
        <v>0</v>
      </c>
      <c r="M25" s="93">
        <v>0</v>
      </c>
      <c r="N25" s="93" t="s">
        <v>267</v>
      </c>
      <c r="O25" s="93">
        <v>3895</v>
      </c>
      <c r="P25" s="93">
        <v>0</v>
      </c>
      <c r="Q25" s="93">
        <v>0</v>
      </c>
      <c r="R25" s="93">
        <v>0</v>
      </c>
      <c r="V25" s="273"/>
      <c r="W25" s="273"/>
    </row>
    <row r="26" spans="1:56" x14ac:dyDescent="0.25">
      <c r="C26" s="183"/>
      <c r="D26" s="183"/>
      <c r="V26" s="183"/>
      <c r="W26" s="18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</row>
    <row r="27" spans="1:56" x14ac:dyDescent="0.25">
      <c r="C27" s="183"/>
      <c r="D27" s="183"/>
      <c r="V27" s="183"/>
      <c r="W27" s="18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</row>
    <row r="28" spans="1:56" x14ac:dyDescent="0.25">
      <c r="C28" s="183"/>
      <c r="D28" s="183"/>
      <c r="E28" s="163"/>
      <c r="F28" s="163"/>
      <c r="G28" s="163"/>
      <c r="H28" s="163"/>
      <c r="V28" s="183"/>
      <c r="W28" s="18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</row>
    <row r="29" spans="1:56" x14ac:dyDescent="0.25">
      <c r="C29" s="183"/>
      <c r="D29" s="183"/>
      <c r="E29" s="163"/>
      <c r="F29" s="163"/>
      <c r="G29" s="163"/>
      <c r="H29" s="163"/>
      <c r="V29" s="183"/>
      <c r="W29" s="18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</row>
    <row r="30" spans="1:56" x14ac:dyDescent="0.25">
      <c r="C30" s="183"/>
      <c r="D30" s="183"/>
      <c r="E30" s="163"/>
      <c r="F30" s="163"/>
      <c r="G30" s="163"/>
      <c r="H30" s="163"/>
      <c r="V30" s="183"/>
      <c r="W30" s="18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</row>
    <row r="31" spans="1:56" x14ac:dyDescent="0.25">
      <c r="C31" s="183"/>
      <c r="D31" s="183"/>
      <c r="E31" s="163"/>
      <c r="F31" s="163"/>
      <c r="G31" s="163"/>
      <c r="H31" s="163"/>
      <c r="V31" s="183"/>
      <c r="W31" s="18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</row>
    <row r="32" spans="1:56" x14ac:dyDescent="0.25">
      <c r="C32" s="183"/>
      <c r="D32" s="183"/>
      <c r="E32" s="163"/>
      <c r="F32" s="163"/>
      <c r="G32" s="163"/>
      <c r="H32" s="163"/>
      <c r="V32" s="183"/>
      <c r="W32" s="183"/>
      <c r="AM32" s="163"/>
      <c r="AN32" s="163"/>
      <c r="AO32" s="163"/>
      <c r="AP32" s="163"/>
      <c r="AQ32" s="163"/>
      <c r="AR32" s="163"/>
      <c r="AS32" s="163"/>
      <c r="AT32" s="163"/>
      <c r="AU32" s="163"/>
      <c r="AV32" s="163"/>
      <c r="AW32" s="163"/>
      <c r="AX32" s="163"/>
      <c r="AY32" s="163"/>
      <c r="AZ32" s="163"/>
      <c r="BA32" s="163"/>
      <c r="BB32" s="163"/>
      <c r="BC32" s="163"/>
      <c r="BD32" s="163"/>
    </row>
    <row r="33" spans="3:56" x14ac:dyDescent="0.25">
      <c r="C33" s="183"/>
      <c r="D33" s="183"/>
      <c r="E33" s="163"/>
      <c r="F33" s="163"/>
      <c r="G33" s="163"/>
      <c r="H33" s="163"/>
      <c r="V33" s="183"/>
      <c r="W33" s="18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topLeftCell="A50" zoomScale="70" zoomScaleNormal="70" workbookViewId="0">
      <selection activeCell="A56" sqref="A56:R75"/>
    </sheetView>
  </sheetViews>
  <sheetFormatPr defaultRowHeight="15" x14ac:dyDescent="0.25"/>
  <cols>
    <col min="1" max="1" width="7.42578125" bestFit="1" customWidth="1"/>
    <col min="2" max="2" width="7.7109375" customWidth="1"/>
    <col min="3" max="3" width="15" customWidth="1"/>
    <col min="4" max="4" width="16" customWidth="1"/>
    <col min="5" max="5" width="4.28515625" bestFit="1" customWidth="1"/>
    <col min="6" max="6" width="7.85546875" bestFit="1" customWidth="1"/>
    <col min="7" max="7" width="14.85546875" bestFit="1" customWidth="1"/>
    <col min="8" max="8" width="12.140625" bestFit="1" customWidth="1"/>
    <col min="9" max="9" width="10.7109375" bestFit="1" customWidth="1"/>
    <col min="10" max="10" width="16.42578125" bestFit="1" customWidth="1"/>
    <col min="11" max="11" width="15.28515625" bestFit="1" customWidth="1"/>
    <col min="12" max="12" width="18.140625" bestFit="1" customWidth="1"/>
    <col min="13" max="13" width="12.28515625" bestFit="1" customWidth="1"/>
    <col min="14" max="14" width="15.7109375" customWidth="1"/>
    <col min="15" max="15" width="20" bestFit="1" customWidth="1"/>
    <col min="16" max="16" width="12.7109375" customWidth="1"/>
    <col min="17" max="17" width="15.5703125" customWidth="1"/>
    <col min="18" max="18" width="10" customWidth="1"/>
  </cols>
  <sheetData>
    <row r="1" spans="1:18" ht="17.25" customHeight="1" x14ac:dyDescent="0.25">
      <c r="A1" s="208" t="s">
        <v>1</v>
      </c>
      <c r="B1" s="208" t="s">
        <v>2</v>
      </c>
      <c r="C1" s="208" t="s">
        <v>3</v>
      </c>
      <c r="D1" s="208" t="s">
        <v>4</v>
      </c>
      <c r="E1" s="208" t="s">
        <v>11</v>
      </c>
      <c r="F1" s="208" t="s">
        <v>130</v>
      </c>
      <c r="G1" s="270" t="s">
        <v>290</v>
      </c>
      <c r="H1" s="208" t="s">
        <v>132</v>
      </c>
      <c r="I1" s="208" t="s">
        <v>131</v>
      </c>
      <c r="J1" s="208" t="s">
        <v>133</v>
      </c>
      <c r="K1" s="208" t="s">
        <v>134</v>
      </c>
      <c r="L1" s="208" t="s">
        <v>135</v>
      </c>
      <c r="M1" s="208" t="s">
        <v>136</v>
      </c>
      <c r="N1" s="208" t="s">
        <v>138</v>
      </c>
      <c r="O1" s="208" t="s">
        <v>137</v>
      </c>
      <c r="P1" s="208" t="s">
        <v>139</v>
      </c>
      <c r="Q1" s="208" t="s">
        <v>140</v>
      </c>
      <c r="R1" s="208" t="s">
        <v>141</v>
      </c>
    </row>
    <row r="2" spans="1:18" s="93" customFormat="1" x14ac:dyDescent="0.25">
      <c r="A2" s="93">
        <v>10001</v>
      </c>
      <c r="B2" s="93" t="s">
        <v>48</v>
      </c>
      <c r="C2" s="273">
        <v>42005</v>
      </c>
      <c r="D2" s="273">
        <v>42035.999988425923</v>
      </c>
      <c r="E2" s="93">
        <v>1</v>
      </c>
      <c r="F2" s="93" t="s">
        <v>38</v>
      </c>
      <c r="G2" s="93">
        <v>52</v>
      </c>
      <c r="H2" s="93">
        <v>11</v>
      </c>
      <c r="I2" s="93">
        <v>1</v>
      </c>
      <c r="J2" s="93">
        <v>0</v>
      </c>
      <c r="K2" s="93">
        <v>0</v>
      </c>
      <c r="L2" s="93">
        <v>0</v>
      </c>
      <c r="M2" s="93">
        <v>0</v>
      </c>
      <c r="N2" s="93" t="s">
        <v>245</v>
      </c>
      <c r="O2" s="93">
        <v>5535</v>
      </c>
      <c r="P2" s="93">
        <v>0</v>
      </c>
      <c r="Q2" s="93">
        <v>0</v>
      </c>
      <c r="R2" s="93">
        <v>0</v>
      </c>
    </row>
    <row r="3" spans="1:18" s="93" customFormat="1" x14ac:dyDescent="0.25">
      <c r="A3" s="93">
        <v>10001</v>
      </c>
      <c r="B3" s="93" t="s">
        <v>48</v>
      </c>
      <c r="C3" s="273">
        <v>42036</v>
      </c>
      <c r="D3" s="273">
        <v>42063.999988425923</v>
      </c>
      <c r="E3" s="93">
        <v>1</v>
      </c>
      <c r="F3" s="93" t="s">
        <v>38</v>
      </c>
      <c r="G3" s="93">
        <v>52</v>
      </c>
      <c r="H3" s="93">
        <v>11</v>
      </c>
      <c r="I3" s="93">
        <v>1</v>
      </c>
      <c r="J3" s="93">
        <v>2214</v>
      </c>
      <c r="K3" s="93" t="s">
        <v>242</v>
      </c>
      <c r="L3" s="93" t="s">
        <v>243</v>
      </c>
      <c r="M3" s="93" t="s">
        <v>244</v>
      </c>
      <c r="N3" s="93">
        <v>0</v>
      </c>
      <c r="O3" s="93">
        <v>0</v>
      </c>
      <c r="P3" s="93" t="s">
        <v>242</v>
      </c>
      <c r="Q3" s="93" t="s">
        <v>243</v>
      </c>
      <c r="R3" s="93" t="s">
        <v>244</v>
      </c>
    </row>
    <row r="4" spans="1:18" s="93" customFormat="1" x14ac:dyDescent="0.25">
      <c r="A4" s="93">
        <v>10003</v>
      </c>
      <c r="B4" s="93" t="s">
        <v>50</v>
      </c>
      <c r="C4" s="273">
        <v>41640</v>
      </c>
      <c r="D4" s="273">
        <v>41670.999988425923</v>
      </c>
      <c r="E4" s="93">
        <v>1</v>
      </c>
      <c r="F4" s="93" t="s">
        <v>38</v>
      </c>
      <c r="G4" s="93">
        <v>52</v>
      </c>
      <c r="H4" s="93">
        <v>11</v>
      </c>
      <c r="I4" s="93">
        <v>1</v>
      </c>
      <c r="J4" s="93">
        <v>820</v>
      </c>
      <c r="K4" s="93" t="s">
        <v>81</v>
      </c>
      <c r="L4" s="93" t="s">
        <v>82</v>
      </c>
      <c r="M4" s="93">
        <v>0</v>
      </c>
      <c r="N4" s="93" t="s">
        <v>247</v>
      </c>
      <c r="O4" s="93">
        <v>2050</v>
      </c>
      <c r="P4" s="93" t="s">
        <v>81</v>
      </c>
      <c r="Q4" s="93" t="s">
        <v>82</v>
      </c>
      <c r="R4" s="93">
        <v>0</v>
      </c>
    </row>
    <row r="5" spans="1:18" s="93" customFormat="1" x14ac:dyDescent="0.25">
      <c r="A5" s="93">
        <v>10003</v>
      </c>
      <c r="B5" s="93" t="s">
        <v>50</v>
      </c>
      <c r="C5" s="273">
        <v>41671</v>
      </c>
      <c r="D5" s="273">
        <v>41698.999988425923</v>
      </c>
      <c r="E5" s="93">
        <v>1</v>
      </c>
      <c r="F5" s="93" t="s">
        <v>38</v>
      </c>
      <c r="G5" s="93">
        <v>52</v>
      </c>
      <c r="H5" s="93">
        <v>11</v>
      </c>
      <c r="I5" s="93">
        <v>1</v>
      </c>
      <c r="J5" s="93">
        <v>738</v>
      </c>
      <c r="K5" s="93" t="s">
        <v>253</v>
      </c>
      <c r="L5" s="93" t="s">
        <v>254</v>
      </c>
      <c r="M5" s="93" t="s">
        <v>246</v>
      </c>
      <c r="N5" s="93" t="s">
        <v>255</v>
      </c>
      <c r="O5" s="93">
        <v>1845</v>
      </c>
      <c r="P5" s="93" t="s">
        <v>253</v>
      </c>
      <c r="Q5" s="93" t="s">
        <v>254</v>
      </c>
      <c r="R5" s="93" t="s">
        <v>246</v>
      </c>
    </row>
    <row r="6" spans="1:18" s="93" customFormat="1" x14ac:dyDescent="0.25">
      <c r="A6" s="93">
        <v>10003</v>
      </c>
      <c r="B6" s="93" t="s">
        <v>50</v>
      </c>
      <c r="C6" s="273">
        <v>42005</v>
      </c>
      <c r="D6" s="273">
        <v>42035.999988425923</v>
      </c>
      <c r="E6" s="93">
        <v>1</v>
      </c>
      <c r="F6" s="93" t="s">
        <v>38</v>
      </c>
      <c r="G6" s="93">
        <v>52</v>
      </c>
      <c r="H6" s="93">
        <v>11</v>
      </c>
      <c r="I6" s="93">
        <v>1</v>
      </c>
      <c r="J6" s="93">
        <v>4920</v>
      </c>
      <c r="K6" s="93" t="s">
        <v>288</v>
      </c>
      <c r="L6" s="93" t="s">
        <v>261</v>
      </c>
      <c r="M6" s="93" t="s">
        <v>321</v>
      </c>
      <c r="N6" s="93" t="s">
        <v>322</v>
      </c>
      <c r="O6" s="93">
        <v>22175</v>
      </c>
      <c r="P6" s="93" t="s">
        <v>288</v>
      </c>
      <c r="Q6" s="93" t="s">
        <v>261</v>
      </c>
      <c r="R6" s="93" t="s">
        <v>321</v>
      </c>
    </row>
    <row r="7" spans="1:18" s="93" customFormat="1" x14ac:dyDescent="0.25">
      <c r="A7" s="93">
        <v>10003</v>
      </c>
      <c r="B7" s="93" t="s">
        <v>50</v>
      </c>
      <c r="C7" s="273">
        <v>42036</v>
      </c>
      <c r="D7" s="273">
        <v>42063.999988425923</v>
      </c>
      <c r="E7" s="93">
        <v>1</v>
      </c>
      <c r="F7" s="93" t="s">
        <v>38</v>
      </c>
      <c r="G7" s="93">
        <v>52</v>
      </c>
      <c r="H7" s="93">
        <v>11</v>
      </c>
      <c r="I7" s="93">
        <v>1</v>
      </c>
      <c r="J7" s="93">
        <v>3690</v>
      </c>
      <c r="K7" s="93" t="s">
        <v>286</v>
      </c>
      <c r="L7" s="93" t="s">
        <v>246</v>
      </c>
      <c r="M7" s="93" t="s">
        <v>323</v>
      </c>
      <c r="N7" s="93">
        <v>0</v>
      </c>
      <c r="O7" s="93">
        <v>0</v>
      </c>
      <c r="P7" s="93" t="s">
        <v>286</v>
      </c>
      <c r="Q7" s="93" t="s">
        <v>246</v>
      </c>
      <c r="R7" s="93" t="s">
        <v>323</v>
      </c>
    </row>
    <row r="8" spans="1:18" s="93" customFormat="1" x14ac:dyDescent="0.25">
      <c r="A8" s="93">
        <v>10004</v>
      </c>
      <c r="B8" s="93" t="s">
        <v>92</v>
      </c>
      <c r="C8" s="273">
        <v>41640</v>
      </c>
      <c r="D8" s="273">
        <v>41670.999988425923</v>
      </c>
      <c r="E8" s="93">
        <v>1</v>
      </c>
      <c r="F8" s="93" t="s">
        <v>38</v>
      </c>
      <c r="G8" s="93">
        <v>52</v>
      </c>
      <c r="H8" s="93">
        <v>11</v>
      </c>
      <c r="I8" s="93">
        <v>1</v>
      </c>
      <c r="J8" s="93">
        <v>2952</v>
      </c>
      <c r="K8" s="93" t="s">
        <v>324</v>
      </c>
      <c r="L8" s="93" t="s">
        <v>253</v>
      </c>
      <c r="M8" s="93" t="s">
        <v>261</v>
      </c>
      <c r="N8" s="93" t="s">
        <v>325</v>
      </c>
      <c r="O8" s="93">
        <v>7380</v>
      </c>
      <c r="P8" s="93" t="s">
        <v>324</v>
      </c>
      <c r="Q8" s="93" t="s">
        <v>253</v>
      </c>
      <c r="R8" s="93" t="s">
        <v>261</v>
      </c>
    </row>
    <row r="9" spans="1:18" s="93" customFormat="1" x14ac:dyDescent="0.25">
      <c r="A9" s="93">
        <v>10004</v>
      </c>
      <c r="B9" s="93" t="s">
        <v>92</v>
      </c>
      <c r="C9" s="273">
        <v>41671</v>
      </c>
      <c r="D9" s="273">
        <v>41698.999988425923</v>
      </c>
      <c r="E9" s="93">
        <v>1</v>
      </c>
      <c r="F9" s="93" t="s">
        <v>38</v>
      </c>
      <c r="G9" s="93">
        <v>52</v>
      </c>
      <c r="H9" s="93">
        <v>11</v>
      </c>
      <c r="I9" s="93">
        <v>1</v>
      </c>
      <c r="J9" s="93">
        <v>984</v>
      </c>
      <c r="K9" s="93" t="s">
        <v>250</v>
      </c>
      <c r="L9" s="93" t="s">
        <v>251</v>
      </c>
      <c r="M9" s="93" t="s">
        <v>261</v>
      </c>
      <c r="N9" s="93" t="s">
        <v>252</v>
      </c>
      <c r="O9" s="93">
        <v>2460</v>
      </c>
      <c r="P9" s="93" t="s">
        <v>250</v>
      </c>
      <c r="Q9" s="93" t="s">
        <v>251</v>
      </c>
      <c r="R9" s="93" t="s">
        <v>261</v>
      </c>
    </row>
    <row r="10" spans="1:18" s="93" customFormat="1" x14ac:dyDescent="0.25">
      <c r="A10" s="93">
        <v>10004</v>
      </c>
      <c r="B10" s="93" t="s">
        <v>92</v>
      </c>
      <c r="C10" s="273">
        <v>42005</v>
      </c>
      <c r="D10" s="273">
        <v>42035.999988425923</v>
      </c>
      <c r="E10" s="93">
        <v>1</v>
      </c>
      <c r="F10" s="93" t="s">
        <v>38</v>
      </c>
      <c r="G10" s="93">
        <v>52</v>
      </c>
      <c r="H10" s="93">
        <v>11</v>
      </c>
      <c r="I10" s="93">
        <v>1</v>
      </c>
      <c r="J10" s="93">
        <v>5412</v>
      </c>
      <c r="K10" s="93" t="s">
        <v>326</v>
      </c>
      <c r="L10" s="93" t="s">
        <v>327</v>
      </c>
      <c r="M10" s="93" t="s">
        <v>328</v>
      </c>
      <c r="N10" s="93">
        <v>20500</v>
      </c>
      <c r="O10" s="93">
        <v>24190</v>
      </c>
      <c r="P10" s="93" t="s">
        <v>326</v>
      </c>
      <c r="Q10" s="93" t="s">
        <v>327</v>
      </c>
      <c r="R10" s="93" t="s">
        <v>328</v>
      </c>
    </row>
    <row r="11" spans="1:18" s="93" customFormat="1" x14ac:dyDescent="0.25">
      <c r="A11" s="93">
        <v>10004</v>
      </c>
      <c r="B11" s="93" t="s">
        <v>92</v>
      </c>
      <c r="C11" s="273">
        <v>42036</v>
      </c>
      <c r="D11" s="273">
        <v>42063.999988425923</v>
      </c>
      <c r="E11" s="93">
        <v>1</v>
      </c>
      <c r="F11" s="93" t="s">
        <v>38</v>
      </c>
      <c r="G11" s="93">
        <v>52</v>
      </c>
      <c r="H11" s="93">
        <v>11</v>
      </c>
      <c r="I11" s="93">
        <v>1</v>
      </c>
      <c r="J11" s="93">
        <v>4264</v>
      </c>
      <c r="K11" s="93" t="s">
        <v>329</v>
      </c>
      <c r="L11" s="93" t="s">
        <v>259</v>
      </c>
      <c r="M11" s="93" t="s">
        <v>330</v>
      </c>
      <c r="N11" s="93">
        <v>0</v>
      </c>
      <c r="O11" s="93">
        <v>0</v>
      </c>
      <c r="P11" s="93" t="s">
        <v>329</v>
      </c>
      <c r="Q11" s="93" t="s">
        <v>259</v>
      </c>
      <c r="R11" s="93" t="s">
        <v>330</v>
      </c>
    </row>
    <row r="12" spans="1:18" s="93" customFormat="1" x14ac:dyDescent="0.25">
      <c r="A12" s="93">
        <v>10005</v>
      </c>
      <c r="B12" s="93" t="s">
        <v>98</v>
      </c>
      <c r="C12" s="273">
        <v>42005</v>
      </c>
      <c r="D12" s="273">
        <v>42035.999988425923</v>
      </c>
      <c r="E12" s="93">
        <v>1</v>
      </c>
      <c r="F12" s="93" t="s">
        <v>38</v>
      </c>
      <c r="G12" s="93">
        <v>52</v>
      </c>
      <c r="H12" s="93">
        <v>11</v>
      </c>
      <c r="I12" s="93">
        <v>1</v>
      </c>
      <c r="J12" s="93">
        <v>0</v>
      </c>
      <c r="K12" s="93">
        <v>0</v>
      </c>
      <c r="L12" s="93">
        <v>0</v>
      </c>
      <c r="M12" s="93">
        <v>0</v>
      </c>
      <c r="N12" s="93" t="s">
        <v>247</v>
      </c>
      <c r="O12" s="93">
        <v>2050</v>
      </c>
      <c r="P12" s="93">
        <v>0</v>
      </c>
      <c r="Q12" s="93">
        <v>0</v>
      </c>
      <c r="R12" s="93">
        <v>0</v>
      </c>
    </row>
    <row r="13" spans="1:18" s="93" customFormat="1" x14ac:dyDescent="0.25">
      <c r="A13" s="93">
        <v>10005</v>
      </c>
      <c r="B13" s="93" t="s">
        <v>98</v>
      </c>
      <c r="C13" s="273">
        <v>42036</v>
      </c>
      <c r="D13" s="273">
        <v>42063.999988425923</v>
      </c>
      <c r="E13" s="93">
        <v>1</v>
      </c>
      <c r="F13" s="93" t="s">
        <v>38</v>
      </c>
      <c r="G13" s="93">
        <v>52</v>
      </c>
      <c r="H13" s="93">
        <v>11</v>
      </c>
      <c r="I13" s="93">
        <v>1</v>
      </c>
      <c r="J13" s="93">
        <v>820</v>
      </c>
      <c r="K13" s="93" t="s">
        <v>81</v>
      </c>
      <c r="L13" s="93" t="s">
        <v>82</v>
      </c>
      <c r="M13" s="93" t="s">
        <v>246</v>
      </c>
      <c r="N13" s="93">
        <v>0</v>
      </c>
      <c r="O13" s="93">
        <v>0</v>
      </c>
      <c r="P13" s="93" t="s">
        <v>81</v>
      </c>
      <c r="Q13" s="93" t="s">
        <v>82</v>
      </c>
      <c r="R13" s="93" t="s">
        <v>246</v>
      </c>
    </row>
    <row r="14" spans="1:18" s="93" customFormat="1" x14ac:dyDescent="0.25">
      <c r="A14" s="93">
        <v>10006</v>
      </c>
      <c r="B14" s="93" t="s">
        <v>99</v>
      </c>
      <c r="C14" s="273">
        <v>42005</v>
      </c>
      <c r="D14" s="273">
        <v>42035.999988425923</v>
      </c>
      <c r="E14" s="93">
        <v>1</v>
      </c>
      <c r="F14" s="93" t="s">
        <v>38</v>
      </c>
      <c r="G14" s="93">
        <v>52</v>
      </c>
      <c r="H14" s="93">
        <v>11</v>
      </c>
      <c r="I14" s="93">
        <v>1</v>
      </c>
      <c r="J14" s="93">
        <v>0</v>
      </c>
      <c r="K14" s="93">
        <v>0</v>
      </c>
      <c r="L14" s="93">
        <v>0</v>
      </c>
      <c r="M14" s="93">
        <v>0</v>
      </c>
      <c r="N14" s="93" t="s">
        <v>247</v>
      </c>
      <c r="O14" s="93">
        <v>2050</v>
      </c>
      <c r="P14" s="93">
        <v>0</v>
      </c>
      <c r="Q14" s="93">
        <v>0</v>
      </c>
      <c r="R14" s="93">
        <v>0</v>
      </c>
    </row>
    <row r="15" spans="1:18" s="93" customFormat="1" x14ac:dyDescent="0.25">
      <c r="A15" s="93">
        <v>10006</v>
      </c>
      <c r="B15" s="93" t="s">
        <v>99</v>
      </c>
      <c r="C15" s="273">
        <v>42036</v>
      </c>
      <c r="D15" s="273">
        <v>42063.999988425923</v>
      </c>
      <c r="E15" s="93">
        <v>1</v>
      </c>
      <c r="F15" s="93" t="s">
        <v>38</v>
      </c>
      <c r="G15" s="93">
        <v>52</v>
      </c>
      <c r="H15" s="93">
        <v>11</v>
      </c>
      <c r="I15" s="93">
        <v>1</v>
      </c>
      <c r="J15" s="93">
        <v>820</v>
      </c>
      <c r="K15" s="93" t="s">
        <v>81</v>
      </c>
      <c r="L15" s="93" t="s">
        <v>82</v>
      </c>
      <c r="M15" s="93" t="s">
        <v>246</v>
      </c>
      <c r="N15" s="93">
        <v>0</v>
      </c>
      <c r="O15" s="93">
        <v>0</v>
      </c>
      <c r="P15" s="93" t="s">
        <v>81</v>
      </c>
      <c r="Q15" s="93" t="s">
        <v>82</v>
      </c>
      <c r="R15" s="93" t="s">
        <v>246</v>
      </c>
    </row>
    <row r="16" spans="1:18" s="93" customFormat="1" x14ac:dyDescent="0.25">
      <c r="A16" s="93">
        <v>10007</v>
      </c>
      <c r="B16" s="93" t="s">
        <v>100</v>
      </c>
      <c r="C16" s="273">
        <v>42005</v>
      </c>
      <c r="D16" s="273">
        <v>42035.999988425923</v>
      </c>
      <c r="E16" s="93">
        <v>1</v>
      </c>
      <c r="F16" s="93" t="s">
        <v>222</v>
      </c>
      <c r="G16" s="93">
        <v>53</v>
      </c>
      <c r="H16" s="93">
        <v>11</v>
      </c>
      <c r="I16" s="93">
        <v>1</v>
      </c>
      <c r="J16" s="93">
        <v>0</v>
      </c>
      <c r="K16" s="93">
        <v>0</v>
      </c>
      <c r="L16" s="93">
        <v>0</v>
      </c>
      <c r="M16" s="93">
        <v>0</v>
      </c>
      <c r="N16" s="93" t="s">
        <v>266</v>
      </c>
      <c r="O16" s="93">
        <v>7130</v>
      </c>
      <c r="P16" s="93">
        <v>0</v>
      </c>
      <c r="Q16" s="93">
        <v>0</v>
      </c>
      <c r="R16" s="93">
        <v>0</v>
      </c>
    </row>
    <row r="17" spans="1:18" s="93" customFormat="1" x14ac:dyDescent="0.25">
      <c r="A17" s="93">
        <v>10007</v>
      </c>
      <c r="B17" s="93" t="s">
        <v>100</v>
      </c>
      <c r="C17" s="273">
        <v>42036</v>
      </c>
      <c r="D17" s="273">
        <v>42063.999988425923</v>
      </c>
      <c r="E17" s="93">
        <v>1</v>
      </c>
      <c r="F17" s="93" t="s">
        <v>222</v>
      </c>
      <c r="G17" s="93">
        <v>53</v>
      </c>
      <c r="H17" s="93">
        <v>11</v>
      </c>
      <c r="I17" s="93">
        <v>1</v>
      </c>
      <c r="J17" s="93">
        <v>2132</v>
      </c>
      <c r="K17" s="93" t="s">
        <v>264</v>
      </c>
      <c r="L17" s="93" t="s">
        <v>265</v>
      </c>
      <c r="M17" s="93" t="s">
        <v>93</v>
      </c>
      <c r="N17" s="93">
        <v>0</v>
      </c>
      <c r="O17" s="93">
        <v>0</v>
      </c>
      <c r="P17" s="93" t="s">
        <v>264</v>
      </c>
      <c r="Q17" s="93" t="s">
        <v>265</v>
      </c>
      <c r="R17" s="93" t="s">
        <v>93</v>
      </c>
    </row>
    <row r="18" spans="1:18" s="93" customFormat="1" x14ac:dyDescent="0.25">
      <c r="A18" s="93">
        <v>10008</v>
      </c>
      <c r="B18" s="93" t="s">
        <v>62</v>
      </c>
      <c r="C18" s="273">
        <v>42005</v>
      </c>
      <c r="D18" s="273">
        <v>42035.999988425923</v>
      </c>
      <c r="E18" s="93">
        <v>1</v>
      </c>
      <c r="F18" s="93" t="s">
        <v>38</v>
      </c>
      <c r="G18" s="93">
        <v>52</v>
      </c>
      <c r="H18" s="93">
        <v>11</v>
      </c>
      <c r="I18" s="93">
        <v>1</v>
      </c>
      <c r="J18" s="93">
        <v>0</v>
      </c>
      <c r="K18" s="93">
        <v>0</v>
      </c>
      <c r="L18" s="93">
        <v>0</v>
      </c>
      <c r="M18" s="93">
        <v>0</v>
      </c>
      <c r="N18" s="93" t="s">
        <v>267</v>
      </c>
      <c r="O18" s="93">
        <v>3895</v>
      </c>
      <c r="P18" s="93">
        <v>0</v>
      </c>
      <c r="Q18" s="93">
        <v>0</v>
      </c>
      <c r="R18" s="93">
        <v>0</v>
      </c>
    </row>
    <row r="19" spans="1:18" s="93" customFormat="1" x14ac:dyDescent="0.25">
      <c r="A19" s="93">
        <v>10008</v>
      </c>
      <c r="B19" s="93" t="s">
        <v>62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52</v>
      </c>
      <c r="H19" s="93">
        <v>11</v>
      </c>
      <c r="I19" s="93">
        <v>1</v>
      </c>
      <c r="J19" s="93">
        <v>820</v>
      </c>
      <c r="K19" s="93" t="s">
        <v>81</v>
      </c>
      <c r="L19" s="93" t="s">
        <v>82</v>
      </c>
      <c r="M19" s="93">
        <v>0</v>
      </c>
      <c r="N19" s="93">
        <v>0</v>
      </c>
      <c r="O19" s="93">
        <v>0</v>
      </c>
      <c r="P19" s="93" t="s">
        <v>81</v>
      </c>
      <c r="Q19" s="93" t="s">
        <v>82</v>
      </c>
      <c r="R19" s="93">
        <v>0</v>
      </c>
    </row>
    <row r="20" spans="1:18" s="93" customFormat="1" x14ac:dyDescent="0.25">
      <c r="A20" s="93">
        <v>10009</v>
      </c>
      <c r="B20" s="93" t="s">
        <v>268</v>
      </c>
      <c r="C20" s="273">
        <v>42005</v>
      </c>
      <c r="D20" s="273">
        <v>42035.999988425923</v>
      </c>
      <c r="E20" s="93">
        <v>1</v>
      </c>
      <c r="F20" s="93" t="s">
        <v>38</v>
      </c>
      <c r="G20" s="93">
        <v>52</v>
      </c>
      <c r="H20" s="93">
        <v>11</v>
      </c>
      <c r="I20" s="93">
        <v>1</v>
      </c>
      <c r="J20" s="93">
        <v>0</v>
      </c>
      <c r="K20" s="93">
        <v>0</v>
      </c>
      <c r="L20" s="93">
        <v>0</v>
      </c>
      <c r="M20" s="93">
        <v>0</v>
      </c>
      <c r="N20" s="93" t="s">
        <v>272</v>
      </c>
      <c r="O20" s="93">
        <v>4920</v>
      </c>
      <c r="P20" s="93">
        <v>0</v>
      </c>
      <c r="Q20" s="93">
        <v>0</v>
      </c>
      <c r="R20" s="93">
        <v>0</v>
      </c>
    </row>
    <row r="21" spans="1:18" s="93" customFormat="1" x14ac:dyDescent="0.25">
      <c r="A21" s="93">
        <v>10009</v>
      </c>
      <c r="B21" s="93" t="s">
        <v>268</v>
      </c>
      <c r="C21" s="273">
        <v>42036</v>
      </c>
      <c r="D21" s="273">
        <v>42063.999988425923</v>
      </c>
      <c r="E21" s="93">
        <v>1</v>
      </c>
      <c r="F21" s="93" t="s">
        <v>38</v>
      </c>
      <c r="G21" s="93">
        <v>52</v>
      </c>
      <c r="H21" s="93">
        <v>11</v>
      </c>
      <c r="I21" s="93">
        <v>1</v>
      </c>
      <c r="J21" s="93">
        <v>1968</v>
      </c>
      <c r="K21" s="93" t="s">
        <v>269</v>
      </c>
      <c r="L21" s="93" t="s">
        <v>270</v>
      </c>
      <c r="M21" s="93" t="s">
        <v>271</v>
      </c>
      <c r="N21" s="93">
        <v>0</v>
      </c>
      <c r="O21" s="93">
        <v>0</v>
      </c>
      <c r="P21" s="93" t="s">
        <v>269</v>
      </c>
      <c r="Q21" s="93" t="s">
        <v>270</v>
      </c>
      <c r="R21" s="93" t="s">
        <v>271</v>
      </c>
    </row>
    <row r="22" spans="1:18" s="93" customFormat="1" x14ac:dyDescent="0.25">
      <c r="A22" s="93">
        <v>100010</v>
      </c>
      <c r="B22" s="93" t="s">
        <v>107</v>
      </c>
      <c r="C22" s="273">
        <v>42005</v>
      </c>
      <c r="D22" s="273">
        <v>42035.999988425923</v>
      </c>
      <c r="E22" s="93">
        <v>1</v>
      </c>
      <c r="F22" s="93" t="s">
        <v>38</v>
      </c>
      <c r="G22" s="93">
        <v>52</v>
      </c>
      <c r="H22" s="93">
        <v>11</v>
      </c>
      <c r="I22" s="93">
        <v>1</v>
      </c>
      <c r="J22" s="93">
        <v>0</v>
      </c>
      <c r="K22" s="93">
        <v>0</v>
      </c>
      <c r="L22" s="93">
        <v>0</v>
      </c>
      <c r="M22" s="93">
        <v>0</v>
      </c>
      <c r="N22" s="93" t="s">
        <v>276</v>
      </c>
      <c r="O22" s="93">
        <v>12505</v>
      </c>
      <c r="P22" s="93">
        <v>0</v>
      </c>
      <c r="Q22" s="93">
        <v>0</v>
      </c>
      <c r="R22" s="93">
        <v>0</v>
      </c>
    </row>
    <row r="23" spans="1:18" s="93" customFormat="1" x14ac:dyDescent="0.25">
      <c r="A23" s="93">
        <v>100010</v>
      </c>
      <c r="B23" s="93" t="s">
        <v>107</v>
      </c>
      <c r="C23" s="273">
        <v>42036</v>
      </c>
      <c r="D23" s="273">
        <v>42063.999988425923</v>
      </c>
      <c r="E23" s="93">
        <v>1</v>
      </c>
      <c r="F23" s="93" t="s">
        <v>38</v>
      </c>
      <c r="G23" s="93">
        <v>52</v>
      </c>
      <c r="H23" s="93">
        <v>11</v>
      </c>
      <c r="I23" s="93">
        <v>1</v>
      </c>
      <c r="J23" s="93">
        <v>5002</v>
      </c>
      <c r="K23" s="93" t="s">
        <v>273</v>
      </c>
      <c r="L23" s="93" t="s">
        <v>274</v>
      </c>
      <c r="M23" s="93" t="s">
        <v>275</v>
      </c>
      <c r="N23" s="93">
        <v>0</v>
      </c>
      <c r="O23" s="93">
        <v>0</v>
      </c>
      <c r="P23" s="93" t="s">
        <v>273</v>
      </c>
      <c r="Q23" s="93" t="s">
        <v>274</v>
      </c>
      <c r="R23" s="93" t="s">
        <v>275</v>
      </c>
    </row>
    <row r="24" spans="1:18" s="93" customFormat="1" x14ac:dyDescent="0.25">
      <c r="A24" s="93">
        <v>100012</v>
      </c>
      <c r="B24" s="93" t="s">
        <v>70</v>
      </c>
      <c r="C24" s="273">
        <v>42005</v>
      </c>
      <c r="D24" s="273">
        <v>42035.999988425923</v>
      </c>
      <c r="E24" s="93">
        <v>1</v>
      </c>
      <c r="F24" s="93" t="s">
        <v>38</v>
      </c>
      <c r="G24" s="93">
        <v>52</v>
      </c>
      <c r="H24" s="93">
        <v>11</v>
      </c>
      <c r="I24" s="93">
        <v>1</v>
      </c>
      <c r="J24" s="93">
        <v>4674</v>
      </c>
      <c r="K24" s="93" t="s">
        <v>331</v>
      </c>
      <c r="L24" s="93" t="s">
        <v>332</v>
      </c>
      <c r="M24" s="93">
        <v>0</v>
      </c>
      <c r="N24" s="93" t="s">
        <v>333</v>
      </c>
      <c r="O24" s="93">
        <v>11111</v>
      </c>
      <c r="P24" s="93" t="s">
        <v>331</v>
      </c>
      <c r="Q24" s="93" t="s">
        <v>332</v>
      </c>
      <c r="R24" s="93">
        <v>0</v>
      </c>
    </row>
    <row r="25" spans="1:18" s="93" customFormat="1" x14ac:dyDescent="0.25">
      <c r="A25" s="93">
        <v>100012</v>
      </c>
      <c r="B25" s="93" t="s">
        <v>70</v>
      </c>
      <c r="C25" s="273">
        <v>42036</v>
      </c>
      <c r="D25" s="273">
        <v>42063.999988425923</v>
      </c>
      <c r="E25" s="93">
        <v>1</v>
      </c>
      <c r="F25" s="93" t="s">
        <v>38</v>
      </c>
      <c r="G25" s="93">
        <v>52</v>
      </c>
      <c r="H25" s="93">
        <v>11</v>
      </c>
      <c r="I25" s="93">
        <v>1</v>
      </c>
      <c r="J25" s="93">
        <v>3608</v>
      </c>
      <c r="K25" s="93" t="s">
        <v>334</v>
      </c>
      <c r="L25" s="93" t="s">
        <v>257</v>
      </c>
      <c r="M25" s="93">
        <v>0</v>
      </c>
      <c r="N25" s="93">
        <v>0</v>
      </c>
      <c r="O25" s="93">
        <v>0</v>
      </c>
      <c r="P25" s="93" t="s">
        <v>334</v>
      </c>
      <c r="Q25" s="93" t="s">
        <v>257</v>
      </c>
      <c r="R25" s="93">
        <v>0</v>
      </c>
    </row>
    <row r="26" spans="1:18" s="93" customFormat="1" x14ac:dyDescent="0.25">
      <c r="A26" s="93">
        <v>100013</v>
      </c>
      <c r="B26" s="93" t="s">
        <v>73</v>
      </c>
      <c r="C26" s="273">
        <v>42005</v>
      </c>
      <c r="D26" s="273">
        <v>42035.999988425923</v>
      </c>
      <c r="E26" s="93">
        <v>1</v>
      </c>
      <c r="F26" s="93" t="s">
        <v>38</v>
      </c>
      <c r="G26" s="93">
        <v>52</v>
      </c>
      <c r="H26" s="93">
        <v>11</v>
      </c>
      <c r="I26" s="93">
        <v>1</v>
      </c>
      <c r="J26" s="93">
        <v>4674</v>
      </c>
      <c r="K26" s="93" t="s">
        <v>331</v>
      </c>
      <c r="L26" s="93" t="s">
        <v>332</v>
      </c>
      <c r="M26" s="93">
        <v>0</v>
      </c>
      <c r="N26" s="93" t="s">
        <v>335</v>
      </c>
      <c r="O26" s="93" t="s">
        <v>336</v>
      </c>
      <c r="P26" s="93" t="s">
        <v>331</v>
      </c>
      <c r="Q26" s="93" t="s">
        <v>332</v>
      </c>
      <c r="R26" s="93">
        <v>0</v>
      </c>
    </row>
    <row r="27" spans="1:18" s="93" customFormat="1" x14ac:dyDescent="0.25">
      <c r="A27" s="93">
        <v>100013</v>
      </c>
      <c r="B27" s="93" t="s">
        <v>73</v>
      </c>
      <c r="C27" s="273">
        <v>42036</v>
      </c>
      <c r="D27" s="273">
        <v>42063.999988425923</v>
      </c>
      <c r="E27" s="93">
        <v>1</v>
      </c>
      <c r="F27" s="93" t="s">
        <v>38</v>
      </c>
      <c r="G27" s="93">
        <v>52</v>
      </c>
      <c r="H27" s="93">
        <v>11</v>
      </c>
      <c r="I27" s="93">
        <v>1</v>
      </c>
      <c r="J27" s="93">
        <v>3608</v>
      </c>
      <c r="K27" s="93" t="s">
        <v>334</v>
      </c>
      <c r="L27" s="93" t="s">
        <v>257</v>
      </c>
      <c r="M27" s="93">
        <v>0</v>
      </c>
      <c r="N27" s="93">
        <v>0</v>
      </c>
      <c r="O27" s="93">
        <v>0</v>
      </c>
      <c r="P27" s="93" t="s">
        <v>334</v>
      </c>
      <c r="Q27" s="93" t="s">
        <v>257</v>
      </c>
      <c r="R27" s="93">
        <v>0</v>
      </c>
    </row>
    <row r="28" spans="1:18" s="93" customFormat="1" x14ac:dyDescent="0.25">
      <c r="A28" s="93">
        <v>100014</v>
      </c>
      <c r="B28" s="93" t="s">
        <v>156</v>
      </c>
      <c r="C28" s="273">
        <v>42005</v>
      </c>
      <c r="D28" s="273">
        <v>42035.999988425923</v>
      </c>
      <c r="E28" s="93">
        <v>1</v>
      </c>
      <c r="F28" s="93" t="s">
        <v>38</v>
      </c>
      <c r="G28" s="93">
        <v>52</v>
      </c>
      <c r="H28" s="93">
        <v>11</v>
      </c>
      <c r="I28" s="93">
        <v>1</v>
      </c>
      <c r="J28" s="93">
        <v>4674</v>
      </c>
      <c r="K28" s="93" t="s">
        <v>331</v>
      </c>
      <c r="L28" s="93" t="s">
        <v>332</v>
      </c>
      <c r="M28" s="93">
        <v>0</v>
      </c>
      <c r="N28" s="93" t="s">
        <v>337</v>
      </c>
      <c r="O28" s="93" t="s">
        <v>338</v>
      </c>
      <c r="P28" s="93" t="s">
        <v>331</v>
      </c>
      <c r="Q28" s="93" t="s">
        <v>332</v>
      </c>
      <c r="R28" s="93">
        <v>0</v>
      </c>
    </row>
    <row r="29" spans="1:18" s="93" customFormat="1" x14ac:dyDescent="0.25">
      <c r="A29" s="93">
        <v>100014</v>
      </c>
      <c r="B29" s="93" t="s">
        <v>156</v>
      </c>
      <c r="C29" s="273">
        <v>42036</v>
      </c>
      <c r="D29" s="273">
        <v>42063.999988425923</v>
      </c>
      <c r="E29" s="93">
        <v>1</v>
      </c>
      <c r="F29" s="93" t="s">
        <v>38</v>
      </c>
      <c r="G29" s="93">
        <v>52</v>
      </c>
      <c r="H29" s="93">
        <v>11</v>
      </c>
      <c r="I29" s="93">
        <v>1</v>
      </c>
      <c r="J29" s="93">
        <v>3608</v>
      </c>
      <c r="K29" s="93" t="s">
        <v>334</v>
      </c>
      <c r="L29" s="93" t="s">
        <v>257</v>
      </c>
      <c r="M29" s="93">
        <v>0</v>
      </c>
      <c r="N29" s="93">
        <v>0</v>
      </c>
      <c r="O29" s="93">
        <v>0</v>
      </c>
      <c r="P29" s="93" t="s">
        <v>334</v>
      </c>
      <c r="Q29" s="93" t="s">
        <v>257</v>
      </c>
      <c r="R29" s="93">
        <v>0</v>
      </c>
    </row>
    <row r="30" spans="1:18" s="93" customFormat="1" ht="14.25" customHeight="1" x14ac:dyDescent="0.25">
      <c r="A30" s="93">
        <v>100015</v>
      </c>
      <c r="B30" s="93" t="s">
        <v>157</v>
      </c>
      <c r="C30" s="273">
        <v>42005</v>
      </c>
      <c r="D30" s="273">
        <v>42035.999988425923</v>
      </c>
      <c r="E30" s="93">
        <v>1</v>
      </c>
      <c r="F30" s="93" t="s">
        <v>38</v>
      </c>
      <c r="G30" s="93">
        <v>52</v>
      </c>
      <c r="H30" s="93">
        <v>11</v>
      </c>
      <c r="I30" s="93">
        <v>1</v>
      </c>
      <c r="J30" s="93">
        <v>4674</v>
      </c>
      <c r="K30" s="93" t="s">
        <v>331</v>
      </c>
      <c r="L30" s="93" t="s">
        <v>332</v>
      </c>
      <c r="M30" s="93">
        <v>0</v>
      </c>
      <c r="N30" s="93" t="s">
        <v>339</v>
      </c>
      <c r="O30" s="93" t="s">
        <v>340</v>
      </c>
      <c r="P30" s="93" t="s">
        <v>331</v>
      </c>
      <c r="Q30" s="93" t="s">
        <v>332</v>
      </c>
      <c r="R30" s="93">
        <v>0</v>
      </c>
    </row>
    <row r="31" spans="1:18" s="93" customFormat="1" ht="14.25" customHeight="1" x14ac:dyDescent="0.25">
      <c r="A31" s="93">
        <v>100015</v>
      </c>
      <c r="B31" s="93" t="s">
        <v>157</v>
      </c>
      <c r="C31" s="273">
        <v>42036</v>
      </c>
      <c r="D31" s="273">
        <v>42063.999988425923</v>
      </c>
      <c r="E31" s="93">
        <v>1</v>
      </c>
      <c r="F31" s="93" t="s">
        <v>38</v>
      </c>
      <c r="G31" s="93">
        <v>52</v>
      </c>
      <c r="H31" s="93">
        <v>11</v>
      </c>
      <c r="I31" s="93">
        <v>1</v>
      </c>
      <c r="J31" s="93">
        <v>3608</v>
      </c>
      <c r="K31" s="93" t="s">
        <v>334</v>
      </c>
      <c r="L31" s="93" t="s">
        <v>257</v>
      </c>
      <c r="M31" s="93">
        <v>0</v>
      </c>
      <c r="N31" s="93">
        <v>0</v>
      </c>
      <c r="O31" s="93">
        <v>0</v>
      </c>
      <c r="P31" s="93" t="s">
        <v>341</v>
      </c>
      <c r="Q31" s="93" t="s">
        <v>342</v>
      </c>
      <c r="R31" s="93">
        <v>0</v>
      </c>
    </row>
    <row r="32" spans="1:18" s="93" customFormat="1" x14ac:dyDescent="0.25">
      <c r="A32" s="93">
        <v>100016</v>
      </c>
      <c r="B32" s="93" t="s">
        <v>77</v>
      </c>
      <c r="C32" s="273">
        <v>42005</v>
      </c>
      <c r="D32" s="273">
        <v>42035.999988425923</v>
      </c>
      <c r="E32" s="93">
        <v>1</v>
      </c>
      <c r="F32" s="93" t="s">
        <v>38</v>
      </c>
      <c r="G32" s="93">
        <v>52</v>
      </c>
      <c r="H32" s="93">
        <v>11</v>
      </c>
      <c r="I32" s="93">
        <v>1</v>
      </c>
      <c r="J32" s="93">
        <v>3608</v>
      </c>
      <c r="K32" s="93" t="s">
        <v>334</v>
      </c>
      <c r="L32" s="93" t="s">
        <v>257</v>
      </c>
      <c r="M32" s="93" t="s">
        <v>343</v>
      </c>
      <c r="N32" s="93" t="s">
        <v>344</v>
      </c>
      <c r="O32" s="93">
        <v>7175</v>
      </c>
      <c r="P32" s="93" t="s">
        <v>334</v>
      </c>
      <c r="Q32" s="93" t="s">
        <v>257</v>
      </c>
      <c r="R32" s="93" t="s">
        <v>343</v>
      </c>
    </row>
    <row r="33" spans="1:18" s="93" customFormat="1" x14ac:dyDescent="0.25">
      <c r="A33" s="93">
        <v>100016</v>
      </c>
      <c r="B33" s="93" t="s">
        <v>77</v>
      </c>
      <c r="C33" s="273">
        <v>42036</v>
      </c>
      <c r="D33" s="273">
        <v>42063.999988425923</v>
      </c>
      <c r="E33" s="93">
        <v>1</v>
      </c>
      <c r="F33" s="93" t="s">
        <v>38</v>
      </c>
      <c r="G33" s="93">
        <v>52</v>
      </c>
      <c r="H33" s="93">
        <v>11</v>
      </c>
      <c r="I33" s="93">
        <v>1</v>
      </c>
      <c r="J33" s="93">
        <v>2050</v>
      </c>
      <c r="K33" s="93">
        <v>164</v>
      </c>
      <c r="L33" s="93">
        <v>41</v>
      </c>
      <c r="M33" s="93" t="s">
        <v>246</v>
      </c>
      <c r="N33" s="93">
        <v>0</v>
      </c>
      <c r="O33" s="93">
        <v>0</v>
      </c>
      <c r="P33" s="93">
        <v>164</v>
      </c>
      <c r="Q33" s="93">
        <v>41</v>
      </c>
      <c r="R33" s="93" t="s">
        <v>345</v>
      </c>
    </row>
    <row r="34" spans="1:18" s="93" customFormat="1" x14ac:dyDescent="0.25">
      <c r="A34" s="93">
        <v>100017</v>
      </c>
      <c r="B34" s="93" t="s">
        <v>78</v>
      </c>
      <c r="C34" s="273">
        <v>42005</v>
      </c>
      <c r="D34" s="273">
        <v>42035.999988425923</v>
      </c>
      <c r="E34" s="93">
        <v>1</v>
      </c>
      <c r="F34" s="93" t="s">
        <v>38</v>
      </c>
      <c r="G34" s="93">
        <v>52</v>
      </c>
      <c r="H34" s="93">
        <v>11</v>
      </c>
      <c r="I34" s="93">
        <v>1</v>
      </c>
      <c r="J34" s="93">
        <v>3116</v>
      </c>
      <c r="K34" s="93" t="s">
        <v>346</v>
      </c>
      <c r="L34" s="93" t="s">
        <v>347</v>
      </c>
      <c r="M34" s="93" t="s">
        <v>323</v>
      </c>
      <c r="N34" s="93" t="s">
        <v>348</v>
      </c>
      <c r="O34" s="93" t="s">
        <v>349</v>
      </c>
      <c r="P34" s="93" t="s">
        <v>346</v>
      </c>
      <c r="Q34" s="93" t="s">
        <v>347</v>
      </c>
      <c r="R34" s="93" t="s">
        <v>323</v>
      </c>
    </row>
    <row r="35" spans="1:18" s="93" customFormat="1" x14ac:dyDescent="0.25">
      <c r="A35" s="93">
        <v>100017</v>
      </c>
      <c r="B35" s="93" t="s">
        <v>78</v>
      </c>
      <c r="C35" s="273">
        <v>42036</v>
      </c>
      <c r="D35" s="273">
        <v>42063.999988425923</v>
      </c>
      <c r="E35" s="93">
        <v>1</v>
      </c>
      <c r="F35" s="93" t="s">
        <v>38</v>
      </c>
      <c r="G35" s="93">
        <v>52</v>
      </c>
      <c r="H35" s="93">
        <v>11</v>
      </c>
      <c r="I35" s="93">
        <v>1</v>
      </c>
      <c r="J35" s="93">
        <v>2378</v>
      </c>
      <c r="K35" s="93" t="s">
        <v>350</v>
      </c>
      <c r="L35" s="93" t="s">
        <v>351</v>
      </c>
      <c r="M35" s="93">
        <v>123</v>
      </c>
      <c r="N35" s="93">
        <v>0</v>
      </c>
      <c r="O35" s="93">
        <v>0</v>
      </c>
      <c r="P35" s="93" t="s">
        <v>352</v>
      </c>
      <c r="Q35" s="93" t="s">
        <v>353</v>
      </c>
      <c r="R35" s="93" t="s">
        <v>354</v>
      </c>
    </row>
    <row r="36" spans="1:18" s="93" customFormat="1" x14ac:dyDescent="0.25">
      <c r="A36" s="93">
        <v>100018</v>
      </c>
      <c r="B36" s="93" t="s">
        <v>115</v>
      </c>
      <c r="C36" s="273">
        <v>42005</v>
      </c>
      <c r="D36" s="273">
        <v>42035.999988425923</v>
      </c>
      <c r="E36" s="93">
        <v>1</v>
      </c>
      <c r="F36" s="93" t="s">
        <v>38</v>
      </c>
      <c r="G36" s="93">
        <v>52</v>
      </c>
      <c r="H36" s="93">
        <v>11</v>
      </c>
      <c r="I36" s="93">
        <v>1</v>
      </c>
      <c r="J36" s="93">
        <v>3198</v>
      </c>
      <c r="K36" s="93" t="s">
        <v>355</v>
      </c>
      <c r="L36" s="93" t="s">
        <v>356</v>
      </c>
      <c r="M36" s="93" t="s">
        <v>271</v>
      </c>
      <c r="N36" s="93" t="s">
        <v>357</v>
      </c>
      <c r="O36" s="93">
        <v>10004</v>
      </c>
      <c r="P36" s="93" t="s">
        <v>355</v>
      </c>
      <c r="Q36" s="93" t="s">
        <v>356</v>
      </c>
      <c r="R36" s="93" t="s">
        <v>358</v>
      </c>
    </row>
    <row r="37" spans="1:18" s="93" customFormat="1" x14ac:dyDescent="0.25">
      <c r="A37" s="93">
        <v>100018</v>
      </c>
      <c r="B37" s="93" t="s">
        <v>115</v>
      </c>
      <c r="C37" s="273">
        <v>42036</v>
      </c>
      <c r="D37" s="273">
        <v>42063.999988425923</v>
      </c>
      <c r="E37" s="93">
        <v>1</v>
      </c>
      <c r="F37" s="93" t="s">
        <v>38</v>
      </c>
      <c r="G37" s="93">
        <v>52</v>
      </c>
      <c r="H37" s="93">
        <v>11</v>
      </c>
      <c r="I37" s="93">
        <v>1</v>
      </c>
      <c r="J37" s="93">
        <v>3608</v>
      </c>
      <c r="K37" s="93" t="s">
        <v>334</v>
      </c>
      <c r="L37" s="93" t="s">
        <v>257</v>
      </c>
      <c r="M37" s="93">
        <v>0</v>
      </c>
      <c r="N37" s="93">
        <v>0</v>
      </c>
      <c r="O37" s="93">
        <v>0</v>
      </c>
      <c r="P37" s="93" t="s">
        <v>334</v>
      </c>
      <c r="Q37" s="93" t="s">
        <v>257</v>
      </c>
      <c r="R37" s="93">
        <v>0</v>
      </c>
    </row>
    <row r="38" spans="1:18" s="93" customFormat="1" x14ac:dyDescent="0.25">
      <c r="A38" s="93">
        <v>100019</v>
      </c>
      <c r="B38" s="93" t="s">
        <v>116</v>
      </c>
      <c r="C38" s="273">
        <v>42005</v>
      </c>
      <c r="D38" s="273">
        <v>42035.999988425923</v>
      </c>
      <c r="E38" s="93">
        <v>1</v>
      </c>
      <c r="F38" s="93" t="s">
        <v>38</v>
      </c>
      <c r="G38" s="93">
        <v>52</v>
      </c>
      <c r="H38" s="93">
        <v>11</v>
      </c>
      <c r="I38" s="93">
        <v>1</v>
      </c>
      <c r="J38" s="93">
        <v>3116</v>
      </c>
      <c r="K38" s="93" t="s">
        <v>346</v>
      </c>
      <c r="L38" s="93" t="s">
        <v>347</v>
      </c>
      <c r="M38" s="93" t="s">
        <v>323</v>
      </c>
      <c r="N38" s="93" t="s">
        <v>359</v>
      </c>
      <c r="O38" s="93" t="s">
        <v>360</v>
      </c>
      <c r="P38" s="93" t="s">
        <v>346</v>
      </c>
      <c r="Q38" s="93" t="s">
        <v>347</v>
      </c>
      <c r="R38" s="93" t="s">
        <v>323</v>
      </c>
    </row>
    <row r="39" spans="1:18" s="93" customFormat="1" x14ac:dyDescent="0.25">
      <c r="A39" s="93">
        <v>100019</v>
      </c>
      <c r="B39" s="93" t="s">
        <v>116</v>
      </c>
      <c r="C39" s="273">
        <v>42036</v>
      </c>
      <c r="D39" s="273">
        <v>42063.999988425923</v>
      </c>
      <c r="E39" s="93">
        <v>1</v>
      </c>
      <c r="F39" s="93" t="s">
        <v>38</v>
      </c>
      <c r="G39" s="93">
        <v>52</v>
      </c>
      <c r="H39" s="93">
        <v>11</v>
      </c>
      <c r="I39" s="93">
        <v>1</v>
      </c>
      <c r="J39" s="93">
        <v>1640</v>
      </c>
      <c r="K39" s="93" t="s">
        <v>93</v>
      </c>
      <c r="L39" s="93" t="s">
        <v>94</v>
      </c>
      <c r="M39" s="93">
        <v>164</v>
      </c>
      <c r="N39" s="93">
        <v>0</v>
      </c>
      <c r="O39" s="93">
        <v>0</v>
      </c>
      <c r="P39" s="93" t="s">
        <v>93</v>
      </c>
      <c r="Q39" s="93" t="s">
        <v>94</v>
      </c>
      <c r="R39" s="93">
        <v>164</v>
      </c>
    </row>
    <row r="42" spans="1:18" s="93" customFormat="1" x14ac:dyDescent="0.25">
      <c r="A42" s="93">
        <v>100020</v>
      </c>
      <c r="B42" s="93" t="s">
        <v>117</v>
      </c>
      <c r="C42" s="273">
        <v>41640</v>
      </c>
      <c r="D42" s="273">
        <v>41670.999988425923</v>
      </c>
      <c r="E42" s="93">
        <v>1</v>
      </c>
      <c r="F42" s="93" t="s">
        <v>38</v>
      </c>
      <c r="G42" s="93">
        <v>52</v>
      </c>
      <c r="H42" s="93">
        <v>11</v>
      </c>
      <c r="I42" s="93">
        <v>1</v>
      </c>
      <c r="J42" s="93">
        <v>0</v>
      </c>
      <c r="K42" s="93">
        <v>0</v>
      </c>
      <c r="L42" s="93">
        <v>0</v>
      </c>
      <c r="M42" s="93">
        <v>0</v>
      </c>
      <c r="N42" s="93" t="s">
        <v>406</v>
      </c>
      <c r="O42" s="93">
        <v>6765</v>
      </c>
      <c r="P42" s="93">
        <v>0</v>
      </c>
      <c r="Q42" s="93">
        <v>0</v>
      </c>
      <c r="R42" s="93">
        <v>0</v>
      </c>
    </row>
    <row r="43" spans="1:18" s="93" customFormat="1" x14ac:dyDescent="0.25">
      <c r="A43" s="93">
        <v>100020</v>
      </c>
      <c r="B43" s="93" t="s">
        <v>117</v>
      </c>
      <c r="C43" s="273">
        <v>41671</v>
      </c>
      <c r="D43" s="273">
        <v>41698.999988425923</v>
      </c>
      <c r="E43" s="93">
        <v>1</v>
      </c>
      <c r="F43" s="93" t="s">
        <v>38</v>
      </c>
      <c r="G43" s="93">
        <v>52</v>
      </c>
      <c r="H43" s="93">
        <v>11</v>
      </c>
      <c r="I43" s="93">
        <v>1</v>
      </c>
      <c r="J43" s="93">
        <v>2706</v>
      </c>
      <c r="K43" s="93" t="s">
        <v>407</v>
      </c>
      <c r="L43" s="93" t="s">
        <v>408</v>
      </c>
      <c r="M43" s="93" t="s">
        <v>409</v>
      </c>
      <c r="N43" s="93">
        <v>0</v>
      </c>
      <c r="O43" s="93">
        <v>0</v>
      </c>
      <c r="P43" s="93" t="s">
        <v>407</v>
      </c>
      <c r="Q43" s="93" t="s">
        <v>408</v>
      </c>
      <c r="R43" s="93" t="s">
        <v>409</v>
      </c>
    </row>
    <row r="44" spans="1:18" s="93" customFormat="1" x14ac:dyDescent="0.25">
      <c r="A44" s="93">
        <v>100021</v>
      </c>
      <c r="B44" s="93" t="s">
        <v>118</v>
      </c>
      <c r="C44" s="273">
        <v>41640</v>
      </c>
      <c r="D44" s="273">
        <v>41670.999988425923</v>
      </c>
      <c r="E44" s="93">
        <v>1</v>
      </c>
      <c r="F44" s="93" t="s">
        <v>38</v>
      </c>
      <c r="G44" s="93">
        <v>52</v>
      </c>
      <c r="H44" s="93">
        <v>11</v>
      </c>
      <c r="I44" s="93">
        <v>1</v>
      </c>
      <c r="J44" s="93">
        <v>0</v>
      </c>
      <c r="K44" s="93">
        <v>0</v>
      </c>
      <c r="L44" s="93">
        <v>0</v>
      </c>
      <c r="M44" s="93">
        <v>0</v>
      </c>
      <c r="N44" s="93" t="s">
        <v>406</v>
      </c>
      <c r="O44" s="93">
        <v>6765</v>
      </c>
      <c r="P44" s="93">
        <v>0</v>
      </c>
      <c r="Q44" s="93">
        <v>0</v>
      </c>
      <c r="R44" s="93">
        <v>0</v>
      </c>
    </row>
    <row r="45" spans="1:18" s="93" customFormat="1" x14ac:dyDescent="0.25">
      <c r="A45" s="93">
        <v>100021</v>
      </c>
      <c r="B45" s="93" t="s">
        <v>118</v>
      </c>
      <c r="C45" s="273">
        <v>41671</v>
      </c>
      <c r="D45" s="273">
        <v>41698.999988425923</v>
      </c>
      <c r="E45" s="93">
        <v>1</v>
      </c>
      <c r="F45" s="93" t="s">
        <v>38</v>
      </c>
      <c r="G45" s="93">
        <v>52</v>
      </c>
      <c r="H45" s="93">
        <v>11</v>
      </c>
      <c r="I45" s="93">
        <v>1</v>
      </c>
      <c r="J45" s="93">
        <v>2706</v>
      </c>
      <c r="K45" s="93" t="s">
        <v>407</v>
      </c>
      <c r="L45" s="93" t="s">
        <v>408</v>
      </c>
      <c r="M45" s="93" t="s">
        <v>409</v>
      </c>
      <c r="N45" s="93">
        <v>0</v>
      </c>
      <c r="O45" s="93">
        <v>0</v>
      </c>
      <c r="P45" s="93" t="s">
        <v>407</v>
      </c>
      <c r="Q45" s="93" t="s">
        <v>408</v>
      </c>
      <c r="R45" s="93" t="s">
        <v>409</v>
      </c>
    </row>
    <row r="46" spans="1:18" s="93" customFormat="1" x14ac:dyDescent="0.25">
      <c r="A46" s="93">
        <v>100026</v>
      </c>
      <c r="B46" s="93" t="s">
        <v>123</v>
      </c>
      <c r="C46" s="273">
        <v>41640</v>
      </c>
      <c r="D46" s="273">
        <v>41670.999988425923</v>
      </c>
      <c r="E46" s="93">
        <v>1</v>
      </c>
      <c r="F46" s="93" t="s">
        <v>38</v>
      </c>
      <c r="G46" s="93">
        <v>52</v>
      </c>
      <c r="H46" s="93">
        <v>11</v>
      </c>
      <c r="I46" s="93">
        <v>1</v>
      </c>
      <c r="J46" s="93">
        <v>0</v>
      </c>
      <c r="K46" s="93">
        <v>0</v>
      </c>
      <c r="L46" s="93">
        <v>0</v>
      </c>
      <c r="M46" s="93">
        <v>0</v>
      </c>
      <c r="N46" s="93" t="s">
        <v>410</v>
      </c>
      <c r="O46" s="93">
        <v>2870</v>
      </c>
      <c r="P46" s="93">
        <v>0</v>
      </c>
      <c r="Q46" s="93">
        <v>0</v>
      </c>
      <c r="R46" s="93">
        <v>0</v>
      </c>
    </row>
    <row r="47" spans="1:18" s="93" customFormat="1" x14ac:dyDescent="0.25">
      <c r="A47" s="93">
        <v>100026</v>
      </c>
      <c r="B47" s="93" t="s">
        <v>123</v>
      </c>
      <c r="C47" s="273">
        <v>41671</v>
      </c>
      <c r="D47" s="273">
        <v>41698.999988425923</v>
      </c>
      <c r="E47" s="93">
        <v>1</v>
      </c>
      <c r="F47" s="93" t="s">
        <v>38</v>
      </c>
      <c r="G47" s="93">
        <v>52</v>
      </c>
      <c r="H47" s="93">
        <v>11</v>
      </c>
      <c r="I47" s="93">
        <v>1</v>
      </c>
      <c r="J47" s="93">
        <v>820</v>
      </c>
      <c r="K47" s="93" t="s">
        <v>81</v>
      </c>
      <c r="L47" s="93" t="s">
        <v>82</v>
      </c>
      <c r="M47" s="93">
        <v>82</v>
      </c>
      <c r="N47" s="93">
        <v>0</v>
      </c>
      <c r="O47" s="93">
        <v>0</v>
      </c>
      <c r="P47" s="93" t="s">
        <v>81</v>
      </c>
      <c r="Q47" s="93" t="s">
        <v>82</v>
      </c>
      <c r="R47" s="93">
        <v>82</v>
      </c>
    </row>
    <row r="48" spans="1:18" s="93" customFormat="1" x14ac:dyDescent="0.25">
      <c r="A48" s="93">
        <v>100026</v>
      </c>
      <c r="B48" s="93" t="s">
        <v>123</v>
      </c>
      <c r="C48" s="273">
        <v>42005</v>
      </c>
      <c r="D48" s="273">
        <v>42035.999988425923</v>
      </c>
      <c r="E48" s="93">
        <v>1</v>
      </c>
      <c r="F48" s="93" t="s">
        <v>38</v>
      </c>
      <c r="G48" s="93">
        <v>52</v>
      </c>
      <c r="H48" s="93">
        <v>11</v>
      </c>
      <c r="I48" s="93">
        <v>1</v>
      </c>
      <c r="J48" s="93">
        <v>0</v>
      </c>
      <c r="K48" s="93">
        <v>0</v>
      </c>
      <c r="L48" s="93">
        <v>0</v>
      </c>
      <c r="M48" s="93">
        <v>0</v>
      </c>
      <c r="N48" s="93" t="s">
        <v>267</v>
      </c>
      <c r="O48" s="93">
        <v>3895</v>
      </c>
      <c r="P48" s="93">
        <v>0</v>
      </c>
      <c r="Q48" s="93">
        <v>0</v>
      </c>
      <c r="R48" s="93">
        <v>0</v>
      </c>
    </row>
    <row r="49" spans="1:18" s="93" customFormat="1" x14ac:dyDescent="0.25">
      <c r="A49" s="93">
        <v>100026</v>
      </c>
      <c r="B49" s="93" t="s">
        <v>123</v>
      </c>
      <c r="C49" s="273">
        <v>42036</v>
      </c>
      <c r="D49" s="273">
        <v>42063.999988425923</v>
      </c>
      <c r="E49" s="93">
        <v>1</v>
      </c>
      <c r="F49" s="93" t="s">
        <v>38</v>
      </c>
      <c r="G49" s="93">
        <v>52</v>
      </c>
      <c r="H49" s="93">
        <v>11</v>
      </c>
      <c r="I49" s="93">
        <v>1</v>
      </c>
      <c r="J49" s="93">
        <v>1886</v>
      </c>
      <c r="K49" s="93" t="s">
        <v>411</v>
      </c>
      <c r="L49" s="93" t="s">
        <v>412</v>
      </c>
      <c r="M49" s="93" t="s">
        <v>343</v>
      </c>
      <c r="N49" s="93">
        <v>0</v>
      </c>
      <c r="O49" s="93">
        <v>0</v>
      </c>
      <c r="P49" s="93" t="s">
        <v>411</v>
      </c>
      <c r="Q49" s="93" t="s">
        <v>412</v>
      </c>
      <c r="R49" s="93" t="s">
        <v>343</v>
      </c>
    </row>
    <row r="50" spans="1:18" s="93" customFormat="1" x14ac:dyDescent="0.25">
      <c r="A50" s="93">
        <v>100027</v>
      </c>
      <c r="B50" s="93" t="s">
        <v>124</v>
      </c>
      <c r="C50" s="273">
        <v>41640</v>
      </c>
      <c r="D50" s="273">
        <v>41670.999988425923</v>
      </c>
      <c r="E50" s="93">
        <v>1</v>
      </c>
      <c r="F50" s="93" t="s">
        <v>38</v>
      </c>
      <c r="G50" s="93">
        <v>52</v>
      </c>
      <c r="H50" s="93">
        <v>11</v>
      </c>
      <c r="I50" s="93">
        <v>1</v>
      </c>
      <c r="J50" s="93">
        <v>0</v>
      </c>
      <c r="K50" s="93">
        <v>0</v>
      </c>
      <c r="L50" s="93">
        <v>0</v>
      </c>
      <c r="M50" s="93">
        <v>0</v>
      </c>
      <c r="N50" s="93" t="s">
        <v>410</v>
      </c>
      <c r="O50" s="93">
        <v>2870</v>
      </c>
      <c r="P50" s="93">
        <v>0</v>
      </c>
      <c r="Q50" s="93">
        <v>0</v>
      </c>
      <c r="R50" s="93">
        <v>0</v>
      </c>
    </row>
    <row r="51" spans="1:18" s="93" customFormat="1" x14ac:dyDescent="0.25">
      <c r="A51" s="93">
        <v>100027</v>
      </c>
      <c r="B51" s="93" t="s">
        <v>124</v>
      </c>
      <c r="C51" s="273">
        <v>41671</v>
      </c>
      <c r="D51" s="273">
        <v>41698.999988425923</v>
      </c>
      <c r="E51" s="93">
        <v>1</v>
      </c>
      <c r="F51" s="93" t="s">
        <v>38</v>
      </c>
      <c r="G51" s="93">
        <v>52</v>
      </c>
      <c r="H51" s="93">
        <v>11</v>
      </c>
      <c r="I51" s="93">
        <v>1</v>
      </c>
      <c r="J51" s="93">
        <v>820</v>
      </c>
      <c r="K51" s="93" t="s">
        <v>81</v>
      </c>
      <c r="L51" s="93" t="s">
        <v>82</v>
      </c>
      <c r="M51" s="93">
        <v>82</v>
      </c>
      <c r="N51" s="93">
        <v>0</v>
      </c>
      <c r="O51" s="93">
        <v>0</v>
      </c>
      <c r="P51" s="93" t="s">
        <v>81</v>
      </c>
      <c r="Q51" s="93" t="s">
        <v>82</v>
      </c>
      <c r="R51" s="93">
        <v>82</v>
      </c>
    </row>
    <row r="52" spans="1:18" s="93" customFormat="1" x14ac:dyDescent="0.25">
      <c r="A52" s="93">
        <v>100027</v>
      </c>
      <c r="B52" s="93" t="s">
        <v>124</v>
      </c>
      <c r="C52" s="273">
        <v>42005</v>
      </c>
      <c r="D52" s="273">
        <v>42035.999988425923</v>
      </c>
      <c r="E52" s="93">
        <v>1</v>
      </c>
      <c r="F52" s="93" t="s">
        <v>38</v>
      </c>
      <c r="G52" s="93">
        <v>52</v>
      </c>
      <c r="H52" s="93">
        <v>11</v>
      </c>
      <c r="I52" s="93">
        <v>1</v>
      </c>
      <c r="J52" s="93">
        <v>0</v>
      </c>
      <c r="K52" s="93">
        <v>0</v>
      </c>
      <c r="L52" s="93">
        <v>0</v>
      </c>
      <c r="M52" s="93">
        <v>0</v>
      </c>
      <c r="N52" s="93" t="s">
        <v>267</v>
      </c>
      <c r="O52" s="93">
        <v>3895</v>
      </c>
      <c r="P52" s="93">
        <v>0</v>
      </c>
      <c r="Q52" s="93">
        <v>0</v>
      </c>
      <c r="R52" s="93">
        <v>0</v>
      </c>
    </row>
    <row r="53" spans="1:18" s="93" customFormat="1" x14ac:dyDescent="0.25">
      <c r="A53" s="93">
        <v>100027</v>
      </c>
      <c r="B53" s="93" t="s">
        <v>124</v>
      </c>
      <c r="C53" s="273">
        <v>42036</v>
      </c>
      <c r="D53" s="273">
        <v>42063.999988425923</v>
      </c>
      <c r="E53" s="93">
        <v>1</v>
      </c>
      <c r="F53" s="93" t="s">
        <v>38</v>
      </c>
      <c r="G53" s="93">
        <v>52</v>
      </c>
      <c r="H53" s="93">
        <v>11</v>
      </c>
      <c r="I53" s="93">
        <v>1</v>
      </c>
      <c r="J53" s="93">
        <v>1886</v>
      </c>
      <c r="K53" s="93" t="s">
        <v>411</v>
      </c>
      <c r="L53" s="93" t="s">
        <v>412</v>
      </c>
      <c r="M53" s="93" t="s">
        <v>343</v>
      </c>
      <c r="N53" s="93">
        <v>0</v>
      </c>
      <c r="O53" s="93">
        <v>0</v>
      </c>
      <c r="P53" s="93" t="s">
        <v>411</v>
      </c>
      <c r="Q53" s="93" t="s">
        <v>412</v>
      </c>
      <c r="R53" s="93" t="s">
        <v>343</v>
      </c>
    </row>
    <row r="55" spans="1:18" x14ac:dyDescent="0.25">
      <c r="A55" t="s">
        <v>416</v>
      </c>
    </row>
    <row r="56" spans="1:18" x14ac:dyDescent="0.25">
      <c r="A56">
        <v>100020</v>
      </c>
      <c r="B56" t="s">
        <v>117</v>
      </c>
      <c r="C56" s="183">
        <v>41640</v>
      </c>
      <c r="D56" s="183">
        <v>41670.999988425923</v>
      </c>
      <c r="E56">
        <v>1</v>
      </c>
      <c r="F56" t="s">
        <v>38</v>
      </c>
      <c r="G56">
        <v>53</v>
      </c>
      <c r="H56">
        <v>11</v>
      </c>
      <c r="I56">
        <v>1</v>
      </c>
      <c r="J56">
        <v>0</v>
      </c>
      <c r="K56">
        <v>0</v>
      </c>
      <c r="L56">
        <v>0</v>
      </c>
      <c r="M56">
        <v>0</v>
      </c>
      <c r="N56" t="s">
        <v>406</v>
      </c>
      <c r="O56">
        <v>6765</v>
      </c>
      <c r="P56">
        <v>0</v>
      </c>
      <c r="Q56">
        <v>0</v>
      </c>
      <c r="R56">
        <v>0</v>
      </c>
    </row>
    <row r="57" spans="1:18" x14ac:dyDescent="0.25">
      <c r="A57">
        <v>100020</v>
      </c>
      <c r="B57" t="s">
        <v>117</v>
      </c>
      <c r="C57" s="183">
        <v>41671</v>
      </c>
      <c r="D57" s="183">
        <v>41698.999988425923</v>
      </c>
      <c r="E57">
        <v>1</v>
      </c>
      <c r="F57" t="s">
        <v>38</v>
      </c>
      <c r="G57">
        <v>53</v>
      </c>
      <c r="H57">
        <v>11</v>
      </c>
      <c r="I57">
        <v>1</v>
      </c>
      <c r="J57">
        <v>2706</v>
      </c>
      <c r="K57" t="s">
        <v>407</v>
      </c>
      <c r="L57" t="s">
        <v>408</v>
      </c>
      <c r="M57" t="s">
        <v>409</v>
      </c>
      <c r="N57">
        <v>0</v>
      </c>
      <c r="O57">
        <v>0</v>
      </c>
      <c r="P57" t="s">
        <v>407</v>
      </c>
      <c r="Q57" t="s">
        <v>408</v>
      </c>
      <c r="R57" t="s">
        <v>409</v>
      </c>
    </row>
    <row r="58" spans="1:18" x14ac:dyDescent="0.25">
      <c r="A58">
        <v>100021</v>
      </c>
      <c r="B58" t="s">
        <v>118</v>
      </c>
      <c r="C58" s="183">
        <v>41640</v>
      </c>
      <c r="D58" s="183">
        <v>41670.999988425923</v>
      </c>
      <c r="E58">
        <v>1</v>
      </c>
      <c r="F58" t="s">
        <v>38</v>
      </c>
      <c r="G58">
        <v>53</v>
      </c>
      <c r="H58">
        <v>11</v>
      </c>
      <c r="I58">
        <v>1</v>
      </c>
      <c r="J58">
        <v>0</v>
      </c>
      <c r="K58">
        <v>0</v>
      </c>
      <c r="L58">
        <v>0</v>
      </c>
      <c r="M58">
        <v>0</v>
      </c>
      <c r="N58" t="s">
        <v>406</v>
      </c>
      <c r="O58">
        <v>6765</v>
      </c>
      <c r="P58">
        <v>0</v>
      </c>
      <c r="Q58">
        <v>0</v>
      </c>
      <c r="R58">
        <v>0</v>
      </c>
    </row>
    <row r="59" spans="1:18" x14ac:dyDescent="0.25">
      <c r="A59">
        <v>100021</v>
      </c>
      <c r="B59" t="s">
        <v>118</v>
      </c>
      <c r="C59" s="183">
        <v>41671</v>
      </c>
      <c r="D59" s="183">
        <v>41698.999988425923</v>
      </c>
      <c r="E59">
        <v>1</v>
      </c>
      <c r="F59" t="s">
        <v>38</v>
      </c>
      <c r="G59">
        <v>53</v>
      </c>
      <c r="H59">
        <v>11</v>
      </c>
      <c r="I59">
        <v>1</v>
      </c>
      <c r="J59">
        <v>2706</v>
      </c>
      <c r="K59" t="s">
        <v>407</v>
      </c>
      <c r="L59" t="s">
        <v>408</v>
      </c>
      <c r="M59" t="s">
        <v>409</v>
      </c>
      <c r="N59">
        <v>0</v>
      </c>
      <c r="O59">
        <v>0</v>
      </c>
      <c r="P59" t="s">
        <v>407</v>
      </c>
      <c r="Q59" t="s">
        <v>408</v>
      </c>
      <c r="R59" t="s">
        <v>409</v>
      </c>
    </row>
    <row r="60" spans="1:18" x14ac:dyDescent="0.25">
      <c r="A60">
        <v>100022</v>
      </c>
      <c r="B60" t="s">
        <v>119</v>
      </c>
      <c r="C60" s="183">
        <v>42005</v>
      </c>
      <c r="D60" s="183">
        <v>42035.999988425923</v>
      </c>
      <c r="E60">
        <v>1</v>
      </c>
      <c r="F60" t="s">
        <v>38</v>
      </c>
      <c r="G60">
        <v>53</v>
      </c>
      <c r="H60">
        <v>11</v>
      </c>
      <c r="I60">
        <v>1</v>
      </c>
      <c r="J60">
        <v>0</v>
      </c>
      <c r="K60">
        <v>0</v>
      </c>
      <c r="L60">
        <v>0</v>
      </c>
      <c r="M60">
        <v>0</v>
      </c>
      <c r="N60" t="s">
        <v>406</v>
      </c>
      <c r="O60">
        <v>6765</v>
      </c>
      <c r="P60">
        <v>0</v>
      </c>
      <c r="Q60">
        <v>0</v>
      </c>
      <c r="R60">
        <v>0</v>
      </c>
    </row>
    <row r="61" spans="1:18" x14ac:dyDescent="0.25">
      <c r="A61">
        <v>100022</v>
      </c>
      <c r="B61" t="s">
        <v>119</v>
      </c>
      <c r="C61" s="183">
        <v>42036</v>
      </c>
      <c r="D61" s="183">
        <v>42063.999988425923</v>
      </c>
      <c r="E61">
        <v>1</v>
      </c>
      <c r="F61" t="s">
        <v>38</v>
      </c>
      <c r="G61">
        <v>53</v>
      </c>
      <c r="H61">
        <v>11</v>
      </c>
      <c r="I61">
        <v>1</v>
      </c>
      <c r="J61">
        <v>2706</v>
      </c>
      <c r="K61" t="s">
        <v>407</v>
      </c>
      <c r="L61" t="s">
        <v>408</v>
      </c>
      <c r="M61" t="s">
        <v>409</v>
      </c>
      <c r="N61">
        <v>0</v>
      </c>
      <c r="O61">
        <v>0</v>
      </c>
      <c r="P61" t="s">
        <v>407</v>
      </c>
      <c r="Q61" t="s">
        <v>408</v>
      </c>
      <c r="R61" t="s">
        <v>409</v>
      </c>
    </row>
    <row r="62" spans="1:18" x14ac:dyDescent="0.25">
      <c r="A62">
        <v>100023</v>
      </c>
      <c r="B62" t="s">
        <v>120</v>
      </c>
      <c r="C62" s="183">
        <v>42005</v>
      </c>
      <c r="D62" s="183">
        <v>42035.999988425923</v>
      </c>
      <c r="E62">
        <v>1</v>
      </c>
      <c r="F62" t="s">
        <v>38</v>
      </c>
      <c r="G62">
        <v>53</v>
      </c>
      <c r="H62">
        <v>11</v>
      </c>
      <c r="I62">
        <v>1</v>
      </c>
      <c r="J62">
        <v>0</v>
      </c>
      <c r="K62">
        <v>0</v>
      </c>
      <c r="L62">
        <v>0</v>
      </c>
      <c r="M62">
        <v>0</v>
      </c>
      <c r="N62" t="s">
        <v>406</v>
      </c>
      <c r="O62">
        <v>6765</v>
      </c>
      <c r="P62">
        <v>0</v>
      </c>
      <c r="Q62">
        <v>0</v>
      </c>
      <c r="R62">
        <v>0</v>
      </c>
    </row>
    <row r="63" spans="1:18" x14ac:dyDescent="0.25">
      <c r="A63">
        <v>100023</v>
      </c>
      <c r="B63" t="s">
        <v>120</v>
      </c>
      <c r="C63" s="183">
        <v>42036</v>
      </c>
      <c r="D63" s="183">
        <v>42063.999988425923</v>
      </c>
      <c r="E63">
        <v>1</v>
      </c>
      <c r="F63" t="s">
        <v>38</v>
      </c>
      <c r="G63">
        <v>53</v>
      </c>
      <c r="H63">
        <v>11</v>
      </c>
      <c r="I63">
        <v>1</v>
      </c>
      <c r="J63">
        <v>2706</v>
      </c>
      <c r="K63" t="s">
        <v>407</v>
      </c>
      <c r="L63" t="s">
        <v>408</v>
      </c>
      <c r="M63" t="s">
        <v>409</v>
      </c>
      <c r="N63">
        <v>0</v>
      </c>
      <c r="O63">
        <v>0</v>
      </c>
      <c r="P63" t="s">
        <v>407</v>
      </c>
      <c r="Q63" t="s">
        <v>408</v>
      </c>
      <c r="R63" t="s">
        <v>409</v>
      </c>
    </row>
    <row r="64" spans="1:18" x14ac:dyDescent="0.25">
      <c r="A64">
        <v>100024</v>
      </c>
      <c r="B64" t="s">
        <v>121</v>
      </c>
      <c r="C64" s="183">
        <v>42005</v>
      </c>
      <c r="D64" s="183">
        <v>42035.999988425923</v>
      </c>
      <c r="E64">
        <v>1</v>
      </c>
      <c r="F64" t="s">
        <v>38</v>
      </c>
      <c r="G64">
        <v>53</v>
      </c>
      <c r="H64">
        <v>11</v>
      </c>
      <c r="I64">
        <v>1</v>
      </c>
      <c r="J64">
        <v>0</v>
      </c>
      <c r="K64">
        <v>0</v>
      </c>
      <c r="L64">
        <v>0</v>
      </c>
      <c r="M64">
        <v>0</v>
      </c>
      <c r="N64" t="s">
        <v>406</v>
      </c>
      <c r="O64">
        <v>6765</v>
      </c>
      <c r="P64">
        <v>0</v>
      </c>
      <c r="Q64">
        <v>0</v>
      </c>
      <c r="R64">
        <v>0</v>
      </c>
    </row>
    <row r="65" spans="1:18" x14ac:dyDescent="0.25">
      <c r="A65">
        <v>100024</v>
      </c>
      <c r="B65" t="s">
        <v>121</v>
      </c>
      <c r="C65" s="183">
        <v>42036</v>
      </c>
      <c r="D65" s="183">
        <v>42063.999988425923</v>
      </c>
      <c r="E65">
        <v>1</v>
      </c>
      <c r="F65" t="s">
        <v>38</v>
      </c>
      <c r="G65">
        <v>53</v>
      </c>
      <c r="H65">
        <v>11</v>
      </c>
      <c r="I65">
        <v>1</v>
      </c>
      <c r="J65">
        <v>2706</v>
      </c>
      <c r="K65" t="s">
        <v>407</v>
      </c>
      <c r="L65" t="s">
        <v>408</v>
      </c>
      <c r="M65" t="s">
        <v>409</v>
      </c>
      <c r="N65">
        <v>0</v>
      </c>
      <c r="O65">
        <v>0</v>
      </c>
      <c r="P65" t="s">
        <v>407</v>
      </c>
      <c r="Q65" t="s">
        <v>408</v>
      </c>
      <c r="R65" t="s">
        <v>409</v>
      </c>
    </row>
    <row r="66" spans="1:18" x14ac:dyDescent="0.25">
      <c r="A66">
        <v>100025</v>
      </c>
      <c r="B66" t="s">
        <v>122</v>
      </c>
      <c r="C66" s="183">
        <v>42005</v>
      </c>
      <c r="D66" s="183">
        <v>42035.999988425923</v>
      </c>
      <c r="E66">
        <v>1</v>
      </c>
      <c r="F66" t="s">
        <v>38</v>
      </c>
      <c r="G66">
        <v>53</v>
      </c>
      <c r="H66">
        <v>11</v>
      </c>
      <c r="I66">
        <v>1</v>
      </c>
      <c r="J66">
        <v>0</v>
      </c>
      <c r="K66">
        <v>0</v>
      </c>
      <c r="L66">
        <v>0</v>
      </c>
      <c r="M66">
        <v>0</v>
      </c>
      <c r="N66" t="s">
        <v>406</v>
      </c>
      <c r="O66">
        <v>6765</v>
      </c>
      <c r="P66">
        <v>0</v>
      </c>
      <c r="Q66">
        <v>0</v>
      </c>
      <c r="R66">
        <v>0</v>
      </c>
    </row>
    <row r="67" spans="1:18" x14ac:dyDescent="0.25">
      <c r="A67">
        <v>100025</v>
      </c>
      <c r="B67" t="s">
        <v>122</v>
      </c>
      <c r="C67" s="183">
        <v>42036</v>
      </c>
      <c r="D67" s="183">
        <v>42063.999988425923</v>
      </c>
      <c r="E67">
        <v>1</v>
      </c>
      <c r="F67" t="s">
        <v>38</v>
      </c>
      <c r="G67">
        <v>53</v>
      </c>
      <c r="H67">
        <v>11</v>
      </c>
      <c r="I67">
        <v>1</v>
      </c>
      <c r="J67">
        <v>2706</v>
      </c>
      <c r="K67" t="s">
        <v>407</v>
      </c>
      <c r="L67" t="s">
        <v>408</v>
      </c>
      <c r="M67" t="s">
        <v>409</v>
      </c>
      <c r="N67">
        <v>0</v>
      </c>
      <c r="O67">
        <v>0</v>
      </c>
      <c r="P67" t="s">
        <v>407</v>
      </c>
      <c r="Q67" t="s">
        <v>408</v>
      </c>
      <c r="R67" t="s">
        <v>409</v>
      </c>
    </row>
    <row r="68" spans="1:18" x14ac:dyDescent="0.25">
      <c r="A68">
        <v>100026</v>
      </c>
      <c r="B68" t="s">
        <v>123</v>
      </c>
      <c r="C68" s="183">
        <v>41640</v>
      </c>
      <c r="D68" s="183">
        <v>41670.999988425923</v>
      </c>
      <c r="E68">
        <v>1</v>
      </c>
      <c r="F68" t="s">
        <v>38</v>
      </c>
      <c r="G68">
        <v>53</v>
      </c>
      <c r="H68">
        <v>11</v>
      </c>
      <c r="I68">
        <v>1</v>
      </c>
      <c r="J68">
        <v>0</v>
      </c>
      <c r="K68">
        <v>0</v>
      </c>
      <c r="L68">
        <v>0</v>
      </c>
      <c r="M68">
        <v>0</v>
      </c>
      <c r="N68" t="s">
        <v>410</v>
      </c>
      <c r="O68">
        <v>2870</v>
      </c>
      <c r="P68">
        <v>0</v>
      </c>
      <c r="Q68">
        <v>0</v>
      </c>
      <c r="R68">
        <v>0</v>
      </c>
    </row>
    <row r="69" spans="1:18" x14ac:dyDescent="0.25">
      <c r="A69">
        <v>100026</v>
      </c>
      <c r="B69" t="s">
        <v>123</v>
      </c>
      <c r="C69" s="183">
        <v>41671</v>
      </c>
      <c r="D69" s="183">
        <v>41698.999988425923</v>
      </c>
      <c r="E69">
        <v>1</v>
      </c>
      <c r="F69" t="s">
        <v>38</v>
      </c>
      <c r="G69">
        <v>53</v>
      </c>
      <c r="H69">
        <v>11</v>
      </c>
      <c r="I69">
        <v>1</v>
      </c>
      <c r="J69">
        <v>820</v>
      </c>
      <c r="K69" t="s">
        <v>81</v>
      </c>
      <c r="L69" t="s">
        <v>82</v>
      </c>
      <c r="M69">
        <v>82</v>
      </c>
      <c r="N69">
        <v>0</v>
      </c>
      <c r="O69">
        <v>0</v>
      </c>
      <c r="P69" t="s">
        <v>81</v>
      </c>
      <c r="Q69" t="s">
        <v>82</v>
      </c>
      <c r="R69">
        <v>82</v>
      </c>
    </row>
    <row r="70" spans="1:18" x14ac:dyDescent="0.25">
      <c r="A70">
        <v>100026</v>
      </c>
      <c r="B70" t="s">
        <v>123</v>
      </c>
      <c r="C70" s="183">
        <v>42005</v>
      </c>
      <c r="D70" s="183">
        <v>42035.999988425923</v>
      </c>
      <c r="E70">
        <v>1</v>
      </c>
      <c r="F70" t="s">
        <v>38</v>
      </c>
      <c r="G70">
        <v>53</v>
      </c>
      <c r="H70">
        <v>11</v>
      </c>
      <c r="I70">
        <v>1</v>
      </c>
      <c r="J70">
        <v>0</v>
      </c>
      <c r="K70">
        <v>0</v>
      </c>
      <c r="L70">
        <v>0</v>
      </c>
      <c r="M70">
        <v>0</v>
      </c>
      <c r="N70" t="s">
        <v>267</v>
      </c>
      <c r="O70">
        <v>3895</v>
      </c>
      <c r="P70">
        <v>0</v>
      </c>
      <c r="Q70">
        <v>0</v>
      </c>
      <c r="R70">
        <v>0</v>
      </c>
    </row>
    <row r="71" spans="1:18" x14ac:dyDescent="0.25">
      <c r="A71">
        <v>100026</v>
      </c>
      <c r="B71" t="s">
        <v>123</v>
      </c>
      <c r="C71" s="183">
        <v>42036</v>
      </c>
      <c r="D71" s="183">
        <v>42063.999988425923</v>
      </c>
      <c r="E71">
        <v>1</v>
      </c>
      <c r="F71" t="s">
        <v>38</v>
      </c>
      <c r="G71">
        <v>53</v>
      </c>
      <c r="H71">
        <v>11</v>
      </c>
      <c r="I71">
        <v>1</v>
      </c>
      <c r="J71">
        <v>1886</v>
      </c>
      <c r="K71" t="s">
        <v>411</v>
      </c>
      <c r="L71" t="s">
        <v>412</v>
      </c>
      <c r="M71" t="s">
        <v>343</v>
      </c>
      <c r="N71">
        <v>0</v>
      </c>
      <c r="O71">
        <v>0</v>
      </c>
      <c r="P71" t="s">
        <v>411</v>
      </c>
      <c r="Q71" t="s">
        <v>412</v>
      </c>
      <c r="R71" t="s">
        <v>343</v>
      </c>
    </row>
    <row r="72" spans="1:18" x14ac:dyDescent="0.25">
      <c r="A72">
        <v>100027</v>
      </c>
      <c r="B72" t="s">
        <v>124</v>
      </c>
      <c r="C72" s="183">
        <v>41640</v>
      </c>
      <c r="D72" s="183">
        <v>41670.999988425923</v>
      </c>
      <c r="E72">
        <v>1</v>
      </c>
      <c r="F72" t="s">
        <v>38</v>
      </c>
      <c r="G72">
        <v>53</v>
      </c>
      <c r="H72">
        <v>11</v>
      </c>
      <c r="I72">
        <v>1</v>
      </c>
      <c r="J72">
        <v>0</v>
      </c>
      <c r="K72">
        <v>0</v>
      </c>
      <c r="L72">
        <v>0</v>
      </c>
      <c r="M72">
        <v>0</v>
      </c>
      <c r="N72" t="s">
        <v>410</v>
      </c>
      <c r="O72">
        <v>2870</v>
      </c>
      <c r="P72">
        <v>0</v>
      </c>
      <c r="Q72">
        <v>0</v>
      </c>
      <c r="R72">
        <v>0</v>
      </c>
    </row>
    <row r="73" spans="1:18" x14ac:dyDescent="0.25">
      <c r="A73">
        <v>100027</v>
      </c>
      <c r="B73" t="s">
        <v>124</v>
      </c>
      <c r="C73" s="183">
        <v>41671</v>
      </c>
      <c r="D73" s="183">
        <v>41698.999988425923</v>
      </c>
      <c r="E73">
        <v>1</v>
      </c>
      <c r="F73" t="s">
        <v>38</v>
      </c>
      <c r="G73">
        <v>53</v>
      </c>
      <c r="H73">
        <v>11</v>
      </c>
      <c r="I73">
        <v>1</v>
      </c>
      <c r="J73">
        <v>820</v>
      </c>
      <c r="K73" t="s">
        <v>81</v>
      </c>
      <c r="L73" t="s">
        <v>82</v>
      </c>
      <c r="M73">
        <v>82</v>
      </c>
      <c r="N73">
        <v>0</v>
      </c>
      <c r="O73">
        <v>0</v>
      </c>
      <c r="P73" t="s">
        <v>81</v>
      </c>
      <c r="Q73" t="s">
        <v>82</v>
      </c>
      <c r="R73">
        <v>82</v>
      </c>
    </row>
    <row r="74" spans="1:18" x14ac:dyDescent="0.25">
      <c r="A74">
        <v>100027</v>
      </c>
      <c r="B74" t="s">
        <v>124</v>
      </c>
      <c r="C74" s="183">
        <v>42005</v>
      </c>
      <c r="D74" s="183">
        <v>42035.999988425923</v>
      </c>
      <c r="E74">
        <v>1</v>
      </c>
      <c r="F74" t="s">
        <v>38</v>
      </c>
      <c r="G74">
        <v>53</v>
      </c>
      <c r="H74">
        <v>11</v>
      </c>
      <c r="I74">
        <v>1</v>
      </c>
      <c r="J74">
        <v>0</v>
      </c>
      <c r="K74">
        <v>0</v>
      </c>
      <c r="L74">
        <v>0</v>
      </c>
      <c r="M74">
        <v>0</v>
      </c>
      <c r="N74" t="s">
        <v>267</v>
      </c>
      <c r="O74">
        <v>3895</v>
      </c>
      <c r="P74">
        <v>0</v>
      </c>
      <c r="Q74">
        <v>0</v>
      </c>
      <c r="R74">
        <v>0</v>
      </c>
    </row>
    <row r="75" spans="1:18" x14ac:dyDescent="0.25">
      <c r="A75">
        <v>100027</v>
      </c>
      <c r="B75" t="s">
        <v>124</v>
      </c>
      <c r="C75" s="183">
        <v>42036</v>
      </c>
      <c r="D75" s="183">
        <v>42063.999988425923</v>
      </c>
      <c r="E75">
        <v>1</v>
      </c>
      <c r="F75" t="s">
        <v>38</v>
      </c>
      <c r="G75">
        <v>53</v>
      </c>
      <c r="H75">
        <v>11</v>
      </c>
      <c r="I75">
        <v>1</v>
      </c>
      <c r="J75">
        <v>1886</v>
      </c>
      <c r="K75" t="s">
        <v>411</v>
      </c>
      <c r="L75" t="s">
        <v>412</v>
      </c>
      <c r="M75" t="s">
        <v>343</v>
      </c>
      <c r="N75">
        <v>0</v>
      </c>
      <c r="O75">
        <v>0</v>
      </c>
      <c r="P75" t="s">
        <v>411</v>
      </c>
      <c r="Q75" t="s">
        <v>412</v>
      </c>
      <c r="R75" t="s">
        <v>343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"/>
  <sheetViews>
    <sheetView topLeftCell="A52" zoomScale="70" zoomScaleNormal="70" workbookViewId="0">
      <selection activeCell="L95" sqref="L95"/>
    </sheetView>
  </sheetViews>
  <sheetFormatPr defaultRowHeight="15" x14ac:dyDescent="0.25"/>
  <cols>
    <col min="1" max="1" width="7.42578125" customWidth="1"/>
    <col min="2" max="2" width="10.28515625" bestFit="1" customWidth="1"/>
    <col min="3" max="3" width="15" bestFit="1" customWidth="1"/>
    <col min="4" max="4" width="16" bestFit="1" customWidth="1"/>
    <col min="5" max="5" width="4.28515625" customWidth="1"/>
    <col min="6" max="6" width="7.85546875" customWidth="1"/>
    <col min="7" max="7" width="14.85546875" bestFit="1" customWidth="1"/>
    <col min="8" max="8" width="12.140625" bestFit="1" customWidth="1"/>
    <col min="9" max="9" width="10.7109375" bestFit="1" customWidth="1"/>
    <col min="10" max="10" width="16.42578125" bestFit="1" customWidth="1"/>
    <col min="11" max="11" width="15.28515625" bestFit="1" customWidth="1"/>
    <col min="12" max="12" width="18.140625" bestFit="1" customWidth="1"/>
    <col min="13" max="13" width="12.28515625" bestFit="1" customWidth="1"/>
    <col min="14" max="14" width="15.28515625" customWidth="1"/>
    <col min="15" max="15" width="20" bestFit="1" customWidth="1"/>
    <col min="16" max="16" width="12.7109375" customWidth="1"/>
    <col min="17" max="17" width="15.5703125" bestFit="1" customWidth="1"/>
    <col min="18" max="18" width="10" bestFit="1" customWidth="1"/>
  </cols>
  <sheetData>
    <row r="1" spans="1:18" s="163" customFormat="1" ht="17.25" customHeight="1" x14ac:dyDescent="0.25">
      <c r="A1" s="208" t="s">
        <v>1</v>
      </c>
      <c r="B1" s="208" t="s">
        <v>2</v>
      </c>
      <c r="C1" s="208" t="s">
        <v>3</v>
      </c>
      <c r="D1" s="208" t="s">
        <v>4</v>
      </c>
      <c r="E1" s="208" t="s">
        <v>11</v>
      </c>
      <c r="F1" s="208" t="s">
        <v>130</v>
      </c>
      <c r="G1" s="270" t="s">
        <v>290</v>
      </c>
      <c r="H1" s="208" t="s">
        <v>132</v>
      </c>
      <c r="I1" s="208" t="s">
        <v>131</v>
      </c>
      <c r="J1" s="208" t="s">
        <v>133</v>
      </c>
      <c r="K1" s="208" t="s">
        <v>134</v>
      </c>
      <c r="L1" s="208" t="s">
        <v>135</v>
      </c>
      <c r="M1" s="208" t="s">
        <v>136</v>
      </c>
      <c r="N1" s="208" t="s">
        <v>138</v>
      </c>
      <c r="O1" s="208" t="s">
        <v>137</v>
      </c>
      <c r="P1" s="208" t="s">
        <v>139</v>
      </c>
      <c r="Q1" s="208" t="s">
        <v>140</v>
      </c>
      <c r="R1" s="208" t="s">
        <v>141</v>
      </c>
    </row>
    <row r="2" spans="1:18" s="93" customFormat="1" x14ac:dyDescent="0.25">
      <c r="A2" s="93">
        <v>10001</v>
      </c>
      <c r="B2" s="93" t="s">
        <v>48</v>
      </c>
      <c r="C2" s="273">
        <v>42005</v>
      </c>
      <c r="D2" s="273">
        <v>42035.999988425923</v>
      </c>
      <c r="E2" s="93">
        <v>1</v>
      </c>
      <c r="F2" s="93" t="s">
        <v>38</v>
      </c>
      <c r="G2" s="93">
        <v>52</v>
      </c>
      <c r="H2" s="93">
        <v>11</v>
      </c>
      <c r="I2" s="93">
        <v>1</v>
      </c>
      <c r="J2" s="93">
        <v>0</v>
      </c>
      <c r="K2" s="93">
        <v>0</v>
      </c>
      <c r="L2" s="93">
        <v>0</v>
      </c>
      <c r="M2" s="93">
        <v>0</v>
      </c>
      <c r="N2" s="93" t="s">
        <v>245</v>
      </c>
      <c r="O2" s="93">
        <v>5535</v>
      </c>
      <c r="P2" s="93">
        <v>0</v>
      </c>
      <c r="Q2" s="93">
        <v>0</v>
      </c>
      <c r="R2" s="93">
        <v>0</v>
      </c>
    </row>
    <row r="3" spans="1:18" s="93" customFormat="1" x14ac:dyDescent="0.25">
      <c r="A3" s="93">
        <v>10001</v>
      </c>
      <c r="B3" s="93" t="s">
        <v>48</v>
      </c>
      <c r="C3" s="273">
        <v>42036</v>
      </c>
      <c r="D3" s="273">
        <v>42063.999988425923</v>
      </c>
      <c r="E3" s="93">
        <v>1</v>
      </c>
      <c r="F3" s="93" t="s">
        <v>38</v>
      </c>
      <c r="G3" s="93">
        <v>52</v>
      </c>
      <c r="H3" s="93">
        <v>11</v>
      </c>
      <c r="I3" s="93">
        <v>1</v>
      </c>
      <c r="J3" s="93">
        <v>2214</v>
      </c>
      <c r="K3" s="93" t="s">
        <v>242</v>
      </c>
      <c r="L3" s="93" t="s">
        <v>243</v>
      </c>
      <c r="M3" s="93" t="s">
        <v>244</v>
      </c>
      <c r="N3" s="93">
        <v>0</v>
      </c>
      <c r="O3" s="93">
        <v>0</v>
      </c>
      <c r="P3" s="93" t="s">
        <v>242</v>
      </c>
      <c r="Q3" s="93" t="s">
        <v>243</v>
      </c>
      <c r="R3" s="93" t="s">
        <v>244</v>
      </c>
    </row>
    <row r="4" spans="1:18" s="93" customFormat="1" x14ac:dyDescent="0.25">
      <c r="A4" s="93">
        <v>10003</v>
      </c>
      <c r="B4" s="93" t="s">
        <v>50</v>
      </c>
      <c r="C4" s="273">
        <v>41640</v>
      </c>
      <c r="D4" s="273">
        <v>41670.999988425923</v>
      </c>
      <c r="E4" s="93">
        <v>1</v>
      </c>
      <c r="F4" s="93" t="s">
        <v>38</v>
      </c>
      <c r="G4" s="93">
        <v>52</v>
      </c>
      <c r="H4" s="93">
        <v>11</v>
      </c>
      <c r="I4" s="93">
        <v>1</v>
      </c>
      <c r="J4" s="93">
        <v>820</v>
      </c>
      <c r="K4" s="93" t="s">
        <v>81</v>
      </c>
      <c r="L4" s="93" t="s">
        <v>82</v>
      </c>
      <c r="M4" s="93">
        <v>0</v>
      </c>
      <c r="N4" s="93" t="s">
        <v>247</v>
      </c>
      <c r="O4" s="93">
        <v>2050</v>
      </c>
      <c r="P4" s="93" t="s">
        <v>81</v>
      </c>
      <c r="Q4" s="93" t="s">
        <v>82</v>
      </c>
      <c r="R4" s="93">
        <v>0</v>
      </c>
    </row>
    <row r="5" spans="1:18" s="93" customFormat="1" x14ac:dyDescent="0.25">
      <c r="A5" s="93">
        <v>10003</v>
      </c>
      <c r="B5" s="93" t="s">
        <v>50</v>
      </c>
      <c r="C5" s="273">
        <v>41671</v>
      </c>
      <c r="D5" s="273">
        <v>41698.999988425923</v>
      </c>
      <c r="E5" s="93">
        <v>1</v>
      </c>
      <c r="F5" s="93" t="s">
        <v>38</v>
      </c>
      <c r="G5" s="93">
        <v>52</v>
      </c>
      <c r="H5" s="93">
        <v>11</v>
      </c>
      <c r="I5" s="93">
        <v>1</v>
      </c>
      <c r="J5" s="93">
        <v>738</v>
      </c>
      <c r="K5" s="93" t="s">
        <v>253</v>
      </c>
      <c r="L5" s="93" t="s">
        <v>254</v>
      </c>
      <c r="M5" s="93" t="s">
        <v>246</v>
      </c>
      <c r="N5" s="93" t="s">
        <v>255</v>
      </c>
      <c r="O5" s="93">
        <v>1845</v>
      </c>
      <c r="P5" s="93" t="s">
        <v>253</v>
      </c>
      <c r="Q5" s="93" t="s">
        <v>254</v>
      </c>
      <c r="R5" s="93" t="s">
        <v>246</v>
      </c>
    </row>
    <row r="6" spans="1:18" s="93" customFormat="1" x14ac:dyDescent="0.25">
      <c r="A6" s="93">
        <v>10003</v>
      </c>
      <c r="B6" s="93" t="s">
        <v>50</v>
      </c>
      <c r="C6" s="273">
        <v>42005</v>
      </c>
      <c r="D6" s="273">
        <v>42035.999988425923</v>
      </c>
      <c r="E6" s="93">
        <v>1</v>
      </c>
      <c r="F6" s="93" t="s">
        <v>38</v>
      </c>
      <c r="G6" s="93">
        <v>52</v>
      </c>
      <c r="H6" s="93">
        <v>11</v>
      </c>
      <c r="I6" s="93">
        <v>1</v>
      </c>
      <c r="J6" s="93">
        <v>4920</v>
      </c>
      <c r="K6" s="93" t="s">
        <v>288</v>
      </c>
      <c r="L6" s="93" t="s">
        <v>261</v>
      </c>
      <c r="M6" s="93" t="s">
        <v>321</v>
      </c>
      <c r="N6" s="93" t="s">
        <v>322</v>
      </c>
      <c r="O6" s="93">
        <v>22175</v>
      </c>
      <c r="P6" s="93" t="s">
        <v>288</v>
      </c>
      <c r="Q6" s="93" t="s">
        <v>261</v>
      </c>
      <c r="R6" s="93" t="s">
        <v>321</v>
      </c>
    </row>
    <row r="7" spans="1:18" s="93" customFormat="1" x14ac:dyDescent="0.25">
      <c r="A7" s="93">
        <v>10003</v>
      </c>
      <c r="B7" s="93" t="s">
        <v>50</v>
      </c>
      <c r="C7" s="273">
        <v>42036</v>
      </c>
      <c r="D7" s="273">
        <v>42063.999988425923</v>
      </c>
      <c r="E7" s="93">
        <v>1</v>
      </c>
      <c r="F7" s="93" t="s">
        <v>38</v>
      </c>
      <c r="G7" s="93">
        <v>52</v>
      </c>
      <c r="H7" s="93">
        <v>11</v>
      </c>
      <c r="I7" s="93">
        <v>1</v>
      </c>
      <c r="J7" s="93">
        <v>3690</v>
      </c>
      <c r="K7" s="93" t="s">
        <v>286</v>
      </c>
      <c r="L7" s="93" t="s">
        <v>246</v>
      </c>
      <c r="M7" s="93" t="s">
        <v>323</v>
      </c>
      <c r="N7" s="93">
        <v>0</v>
      </c>
      <c r="O7" s="93">
        <v>0</v>
      </c>
      <c r="P7" s="93" t="s">
        <v>286</v>
      </c>
      <c r="Q7" s="93" t="s">
        <v>246</v>
      </c>
      <c r="R7" s="93" t="s">
        <v>323</v>
      </c>
    </row>
    <row r="8" spans="1:18" s="93" customFormat="1" x14ac:dyDescent="0.25">
      <c r="A8" s="93">
        <v>10004</v>
      </c>
      <c r="B8" s="93" t="s">
        <v>92</v>
      </c>
      <c r="C8" s="273">
        <v>41640</v>
      </c>
      <c r="D8" s="273">
        <v>41670.999988425923</v>
      </c>
      <c r="E8" s="93">
        <v>1</v>
      </c>
      <c r="F8" s="93" t="s">
        <v>38</v>
      </c>
      <c r="G8" s="93">
        <v>52</v>
      </c>
      <c r="H8" s="93">
        <v>11</v>
      </c>
      <c r="I8" s="93">
        <v>1</v>
      </c>
      <c r="J8" s="93">
        <v>2952</v>
      </c>
      <c r="K8" s="93" t="s">
        <v>324</v>
      </c>
      <c r="L8" s="93" t="s">
        <v>253</v>
      </c>
      <c r="M8" s="93" t="s">
        <v>261</v>
      </c>
      <c r="N8" s="93" t="s">
        <v>325</v>
      </c>
      <c r="O8" s="93">
        <v>7380</v>
      </c>
      <c r="P8" s="93" t="s">
        <v>324</v>
      </c>
      <c r="Q8" s="93" t="s">
        <v>253</v>
      </c>
      <c r="R8" s="93" t="s">
        <v>261</v>
      </c>
    </row>
    <row r="9" spans="1:18" s="93" customFormat="1" x14ac:dyDescent="0.25">
      <c r="A9" s="93">
        <v>10004</v>
      </c>
      <c r="B9" s="93" t="s">
        <v>92</v>
      </c>
      <c r="C9" s="273">
        <v>41671</v>
      </c>
      <c r="D9" s="273">
        <v>41698.999988425923</v>
      </c>
      <c r="E9" s="93">
        <v>1</v>
      </c>
      <c r="F9" s="93" t="s">
        <v>38</v>
      </c>
      <c r="G9" s="93">
        <v>52</v>
      </c>
      <c r="H9" s="93">
        <v>11</v>
      </c>
      <c r="I9" s="93">
        <v>1</v>
      </c>
      <c r="J9" s="93">
        <v>984</v>
      </c>
      <c r="K9" s="93" t="s">
        <v>250</v>
      </c>
      <c r="L9" s="93" t="s">
        <v>251</v>
      </c>
      <c r="M9" s="93" t="s">
        <v>261</v>
      </c>
      <c r="N9" s="93" t="s">
        <v>252</v>
      </c>
      <c r="O9" s="93">
        <v>2460</v>
      </c>
      <c r="P9" s="93" t="s">
        <v>250</v>
      </c>
      <c r="Q9" s="93" t="s">
        <v>251</v>
      </c>
      <c r="R9" s="93" t="s">
        <v>261</v>
      </c>
    </row>
    <row r="10" spans="1:18" s="93" customFormat="1" x14ac:dyDescent="0.25">
      <c r="A10" s="93">
        <v>10004</v>
      </c>
      <c r="B10" s="93" t="s">
        <v>92</v>
      </c>
      <c r="C10" s="273">
        <v>42005</v>
      </c>
      <c r="D10" s="273">
        <v>42035.999988425923</v>
      </c>
      <c r="E10" s="93">
        <v>1</v>
      </c>
      <c r="F10" s="93" t="s">
        <v>38</v>
      </c>
      <c r="G10" s="93">
        <v>52</v>
      </c>
      <c r="H10" s="93">
        <v>11</v>
      </c>
      <c r="I10" s="93">
        <v>1</v>
      </c>
      <c r="J10" s="93">
        <v>5412</v>
      </c>
      <c r="K10" s="93" t="s">
        <v>326</v>
      </c>
      <c r="L10" s="93" t="s">
        <v>327</v>
      </c>
      <c r="M10" s="93" t="s">
        <v>328</v>
      </c>
      <c r="N10" s="93" t="s">
        <v>362</v>
      </c>
      <c r="O10" s="93">
        <v>24190</v>
      </c>
      <c r="P10" s="93" t="s">
        <v>326</v>
      </c>
      <c r="Q10" s="93" t="s">
        <v>327</v>
      </c>
      <c r="R10" s="93" t="s">
        <v>328</v>
      </c>
    </row>
    <row r="11" spans="1:18" s="93" customFormat="1" x14ac:dyDescent="0.25">
      <c r="A11" s="93">
        <v>10004</v>
      </c>
      <c r="B11" s="93" t="s">
        <v>92</v>
      </c>
      <c r="C11" s="273">
        <v>42036</v>
      </c>
      <c r="D11" s="273">
        <v>42063.999988425923</v>
      </c>
      <c r="E11" s="93">
        <v>1</v>
      </c>
      <c r="F11" s="93" t="s">
        <v>38</v>
      </c>
      <c r="G11" s="93">
        <v>52</v>
      </c>
      <c r="H11" s="93">
        <v>11</v>
      </c>
      <c r="I11" s="93">
        <v>1</v>
      </c>
      <c r="J11" s="93">
        <v>4264</v>
      </c>
      <c r="K11" s="93" t="s">
        <v>329</v>
      </c>
      <c r="L11" s="93" t="s">
        <v>259</v>
      </c>
      <c r="M11" s="93" t="s">
        <v>330</v>
      </c>
      <c r="N11" s="93">
        <v>0</v>
      </c>
      <c r="O11" s="93">
        <v>0</v>
      </c>
      <c r="P11" s="93" t="s">
        <v>329</v>
      </c>
      <c r="Q11" s="93" t="s">
        <v>259</v>
      </c>
      <c r="R11" s="93" t="s">
        <v>330</v>
      </c>
    </row>
    <row r="12" spans="1:18" s="93" customFormat="1" x14ac:dyDescent="0.25">
      <c r="A12" s="93">
        <v>10005</v>
      </c>
      <c r="B12" s="93" t="s">
        <v>98</v>
      </c>
      <c r="C12" s="273">
        <v>42005</v>
      </c>
      <c r="D12" s="273">
        <v>42035.999988425923</v>
      </c>
      <c r="E12" s="93">
        <v>1</v>
      </c>
      <c r="F12" s="93" t="s">
        <v>38</v>
      </c>
      <c r="G12" s="93">
        <v>52</v>
      </c>
      <c r="H12" s="93">
        <v>11</v>
      </c>
      <c r="I12" s="93">
        <v>1</v>
      </c>
      <c r="J12" s="93">
        <v>0</v>
      </c>
      <c r="K12" s="93">
        <v>0</v>
      </c>
      <c r="L12" s="93">
        <v>0</v>
      </c>
      <c r="M12" s="93">
        <v>0</v>
      </c>
      <c r="N12" s="93" t="s">
        <v>247</v>
      </c>
      <c r="O12" s="93">
        <v>2050</v>
      </c>
      <c r="P12" s="93">
        <v>0</v>
      </c>
      <c r="Q12" s="93">
        <v>0</v>
      </c>
      <c r="R12" s="93">
        <v>0</v>
      </c>
    </row>
    <row r="13" spans="1:18" s="93" customFormat="1" x14ac:dyDescent="0.25">
      <c r="A13" s="93">
        <v>10005</v>
      </c>
      <c r="B13" s="93" t="s">
        <v>98</v>
      </c>
      <c r="C13" s="273">
        <v>42036</v>
      </c>
      <c r="D13" s="273">
        <v>42063.999988425923</v>
      </c>
      <c r="E13" s="93">
        <v>1</v>
      </c>
      <c r="F13" s="93" t="s">
        <v>38</v>
      </c>
      <c r="G13" s="93">
        <v>52</v>
      </c>
      <c r="H13" s="93">
        <v>11</v>
      </c>
      <c r="I13" s="93">
        <v>1</v>
      </c>
      <c r="J13" s="93">
        <v>820</v>
      </c>
      <c r="K13" s="93" t="s">
        <v>81</v>
      </c>
      <c r="L13" s="93" t="s">
        <v>82</v>
      </c>
      <c r="M13" s="93" t="s">
        <v>246</v>
      </c>
      <c r="N13" s="93">
        <v>0</v>
      </c>
      <c r="O13" s="93">
        <v>0</v>
      </c>
      <c r="P13" s="93" t="s">
        <v>81</v>
      </c>
      <c r="Q13" s="93" t="s">
        <v>82</v>
      </c>
      <c r="R13" s="93" t="s">
        <v>246</v>
      </c>
    </row>
    <row r="14" spans="1:18" s="93" customFormat="1" x14ac:dyDescent="0.25">
      <c r="A14" s="93">
        <v>10006</v>
      </c>
      <c r="B14" s="93" t="s">
        <v>99</v>
      </c>
      <c r="C14" s="273">
        <v>42005</v>
      </c>
      <c r="D14" s="273">
        <v>42035.999988425923</v>
      </c>
      <c r="E14" s="93">
        <v>1</v>
      </c>
      <c r="F14" s="93" t="s">
        <v>38</v>
      </c>
      <c r="G14" s="93">
        <v>52</v>
      </c>
      <c r="H14" s="93">
        <v>11</v>
      </c>
      <c r="I14" s="93">
        <v>1</v>
      </c>
      <c r="J14" s="93">
        <v>0</v>
      </c>
      <c r="K14" s="93">
        <v>0</v>
      </c>
      <c r="L14" s="93">
        <v>0</v>
      </c>
      <c r="M14" s="93">
        <v>0</v>
      </c>
      <c r="N14" s="93" t="s">
        <v>247</v>
      </c>
      <c r="O14" s="93">
        <v>2050</v>
      </c>
      <c r="P14" s="93">
        <v>0</v>
      </c>
      <c r="Q14" s="93">
        <v>0</v>
      </c>
      <c r="R14" s="93">
        <v>0</v>
      </c>
    </row>
    <row r="15" spans="1:18" s="93" customFormat="1" x14ac:dyDescent="0.25">
      <c r="A15" s="93">
        <v>10006</v>
      </c>
      <c r="B15" s="93" t="s">
        <v>99</v>
      </c>
      <c r="C15" s="273">
        <v>42036</v>
      </c>
      <c r="D15" s="273">
        <v>42063.999988425923</v>
      </c>
      <c r="E15" s="93">
        <v>1</v>
      </c>
      <c r="F15" s="93" t="s">
        <v>38</v>
      </c>
      <c r="G15" s="93">
        <v>52</v>
      </c>
      <c r="H15" s="93">
        <v>11</v>
      </c>
      <c r="I15" s="93">
        <v>1</v>
      </c>
      <c r="J15" s="93">
        <v>820</v>
      </c>
      <c r="K15" s="93" t="s">
        <v>81</v>
      </c>
      <c r="L15" s="93" t="s">
        <v>82</v>
      </c>
      <c r="M15" s="93" t="s">
        <v>246</v>
      </c>
      <c r="N15" s="93">
        <v>0</v>
      </c>
      <c r="O15" s="93">
        <v>0</v>
      </c>
      <c r="P15" s="93" t="s">
        <v>81</v>
      </c>
      <c r="Q15" s="93" t="s">
        <v>82</v>
      </c>
      <c r="R15" s="93" t="s">
        <v>246</v>
      </c>
    </row>
    <row r="16" spans="1:18" s="93" customFormat="1" x14ac:dyDescent="0.25">
      <c r="A16" s="93">
        <v>10007</v>
      </c>
      <c r="B16" s="93" t="s">
        <v>100</v>
      </c>
      <c r="C16" s="273">
        <v>42005</v>
      </c>
      <c r="D16" s="273">
        <v>42035.999988425923</v>
      </c>
      <c r="E16" s="93">
        <v>1</v>
      </c>
      <c r="F16" s="93" t="s">
        <v>222</v>
      </c>
      <c r="G16" s="93">
        <v>53</v>
      </c>
      <c r="H16" s="93">
        <v>11</v>
      </c>
      <c r="I16" s="93">
        <v>1</v>
      </c>
      <c r="J16" s="93">
        <v>0</v>
      </c>
      <c r="K16" s="93">
        <v>0</v>
      </c>
      <c r="L16" s="93">
        <v>0</v>
      </c>
      <c r="M16" s="93">
        <v>0</v>
      </c>
      <c r="N16" s="93" t="s">
        <v>266</v>
      </c>
      <c r="O16" s="93">
        <v>7130</v>
      </c>
      <c r="P16" s="93">
        <v>0</v>
      </c>
      <c r="Q16" s="93">
        <v>0</v>
      </c>
      <c r="R16" s="93">
        <v>0</v>
      </c>
    </row>
    <row r="17" spans="1:18" s="93" customFormat="1" x14ac:dyDescent="0.25">
      <c r="A17" s="93">
        <v>10007</v>
      </c>
      <c r="B17" s="93" t="s">
        <v>100</v>
      </c>
      <c r="C17" s="273">
        <v>42036</v>
      </c>
      <c r="D17" s="273">
        <v>42063.999988425923</v>
      </c>
      <c r="E17" s="93">
        <v>1</v>
      </c>
      <c r="F17" s="93" t="s">
        <v>222</v>
      </c>
      <c r="G17" s="93">
        <v>53</v>
      </c>
      <c r="H17" s="93">
        <v>11</v>
      </c>
      <c r="I17" s="93">
        <v>1</v>
      </c>
      <c r="J17" s="93">
        <v>2132</v>
      </c>
      <c r="K17" s="93" t="s">
        <v>264</v>
      </c>
      <c r="L17" s="93" t="s">
        <v>265</v>
      </c>
      <c r="M17" s="93" t="s">
        <v>93</v>
      </c>
      <c r="N17" s="93">
        <v>0</v>
      </c>
      <c r="O17" s="93">
        <v>0</v>
      </c>
      <c r="P17" s="93" t="s">
        <v>264</v>
      </c>
      <c r="Q17" s="93" t="s">
        <v>265</v>
      </c>
      <c r="R17" s="93" t="s">
        <v>93</v>
      </c>
    </row>
    <row r="18" spans="1:18" s="93" customFormat="1" x14ac:dyDescent="0.25">
      <c r="A18" s="93">
        <v>10008</v>
      </c>
      <c r="B18" s="93" t="s">
        <v>62</v>
      </c>
      <c r="C18" s="273">
        <v>42005</v>
      </c>
      <c r="D18" s="273">
        <v>42035.999988425923</v>
      </c>
      <c r="E18" s="93">
        <v>1</v>
      </c>
      <c r="F18" s="93" t="s">
        <v>38</v>
      </c>
      <c r="G18" s="93">
        <v>52</v>
      </c>
      <c r="H18" s="93">
        <v>11</v>
      </c>
      <c r="I18" s="93">
        <v>1</v>
      </c>
      <c r="J18" s="93">
        <v>0</v>
      </c>
      <c r="K18" s="93">
        <v>0</v>
      </c>
      <c r="L18" s="93">
        <v>0</v>
      </c>
      <c r="M18" s="93">
        <v>0</v>
      </c>
      <c r="N18" s="93" t="s">
        <v>267</v>
      </c>
      <c r="O18" s="93">
        <v>3895</v>
      </c>
      <c r="P18" s="93">
        <v>0</v>
      </c>
      <c r="Q18" s="93">
        <v>0</v>
      </c>
      <c r="R18" s="93">
        <v>0</v>
      </c>
    </row>
    <row r="19" spans="1:18" s="93" customFormat="1" x14ac:dyDescent="0.25">
      <c r="A19" s="93">
        <v>10008</v>
      </c>
      <c r="B19" s="93" t="s">
        <v>62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52</v>
      </c>
      <c r="H19" s="93">
        <v>11</v>
      </c>
      <c r="I19" s="93">
        <v>1</v>
      </c>
      <c r="J19" s="93">
        <v>820</v>
      </c>
      <c r="K19" s="93" t="s">
        <v>81</v>
      </c>
      <c r="L19" s="93" t="s">
        <v>82</v>
      </c>
      <c r="M19" s="93">
        <v>0</v>
      </c>
      <c r="N19" s="93">
        <v>0</v>
      </c>
      <c r="O19" s="93">
        <v>0</v>
      </c>
      <c r="P19" s="93" t="s">
        <v>81</v>
      </c>
      <c r="Q19" s="93" t="s">
        <v>82</v>
      </c>
      <c r="R19" s="93">
        <v>0</v>
      </c>
    </row>
    <row r="20" spans="1:18" s="93" customFormat="1" x14ac:dyDescent="0.25">
      <c r="A20" s="93">
        <v>10009</v>
      </c>
      <c r="B20" s="93" t="s">
        <v>268</v>
      </c>
      <c r="C20" s="273">
        <v>42005</v>
      </c>
      <c r="D20" s="273">
        <v>42035.999988425923</v>
      </c>
      <c r="E20" s="93">
        <v>1</v>
      </c>
      <c r="F20" s="93" t="s">
        <v>38</v>
      </c>
      <c r="G20" s="93">
        <v>52</v>
      </c>
      <c r="H20" s="93">
        <v>11</v>
      </c>
      <c r="I20" s="93">
        <v>1</v>
      </c>
      <c r="J20" s="93">
        <v>0</v>
      </c>
      <c r="K20" s="93">
        <v>0</v>
      </c>
      <c r="L20" s="93">
        <v>0</v>
      </c>
      <c r="M20" s="93">
        <v>0</v>
      </c>
      <c r="N20" s="93" t="s">
        <v>272</v>
      </c>
      <c r="O20" s="93">
        <v>4920</v>
      </c>
      <c r="P20" s="93">
        <v>0</v>
      </c>
      <c r="Q20" s="93">
        <v>0</v>
      </c>
      <c r="R20" s="93">
        <v>0</v>
      </c>
    </row>
    <row r="21" spans="1:18" s="93" customFormat="1" x14ac:dyDescent="0.25">
      <c r="A21" s="93">
        <v>10009</v>
      </c>
      <c r="B21" s="93" t="s">
        <v>268</v>
      </c>
      <c r="C21" s="273">
        <v>42036</v>
      </c>
      <c r="D21" s="273">
        <v>42063.999988425923</v>
      </c>
      <c r="E21" s="93">
        <v>1</v>
      </c>
      <c r="F21" s="93" t="s">
        <v>38</v>
      </c>
      <c r="G21" s="93">
        <v>52</v>
      </c>
      <c r="H21" s="93">
        <v>11</v>
      </c>
      <c r="I21" s="93">
        <v>1</v>
      </c>
      <c r="J21" s="93">
        <v>1968</v>
      </c>
      <c r="K21" s="93" t="s">
        <v>269</v>
      </c>
      <c r="L21" s="93" t="s">
        <v>270</v>
      </c>
      <c r="M21" s="93" t="s">
        <v>271</v>
      </c>
      <c r="N21" s="93">
        <v>0</v>
      </c>
      <c r="O21" s="93">
        <v>0</v>
      </c>
      <c r="P21" s="93" t="s">
        <v>269</v>
      </c>
      <c r="Q21" s="93" t="s">
        <v>270</v>
      </c>
      <c r="R21" s="93" t="s">
        <v>271</v>
      </c>
    </row>
    <row r="22" spans="1:18" s="93" customFormat="1" x14ac:dyDescent="0.25">
      <c r="A22" s="93">
        <v>100010</v>
      </c>
      <c r="B22" s="93" t="s">
        <v>107</v>
      </c>
      <c r="C22" s="273">
        <v>42005</v>
      </c>
      <c r="D22" s="273">
        <v>42035.999988425923</v>
      </c>
      <c r="E22" s="93">
        <v>1</v>
      </c>
      <c r="F22" s="93" t="s">
        <v>38</v>
      </c>
      <c r="G22" s="93">
        <v>52</v>
      </c>
      <c r="H22" s="93">
        <v>11</v>
      </c>
      <c r="I22" s="93">
        <v>1</v>
      </c>
      <c r="J22" s="93">
        <v>0</v>
      </c>
      <c r="K22" s="93">
        <v>0</v>
      </c>
      <c r="L22" s="93">
        <v>0</v>
      </c>
      <c r="M22" s="93">
        <v>0</v>
      </c>
      <c r="N22" s="93" t="s">
        <v>276</v>
      </c>
      <c r="O22" s="93">
        <v>12505</v>
      </c>
      <c r="P22" s="93">
        <v>0</v>
      </c>
      <c r="Q22" s="93">
        <v>0</v>
      </c>
      <c r="R22" s="93">
        <v>0</v>
      </c>
    </row>
    <row r="23" spans="1:18" s="93" customFormat="1" x14ac:dyDescent="0.25">
      <c r="A23" s="93">
        <v>100010</v>
      </c>
      <c r="B23" s="93" t="s">
        <v>107</v>
      </c>
      <c r="C23" s="273">
        <v>42036</v>
      </c>
      <c r="D23" s="273">
        <v>42063.999988425923</v>
      </c>
      <c r="E23" s="93">
        <v>1</v>
      </c>
      <c r="F23" s="93" t="s">
        <v>38</v>
      </c>
      <c r="G23" s="93">
        <v>52</v>
      </c>
      <c r="H23" s="93">
        <v>11</v>
      </c>
      <c r="I23" s="93">
        <v>1</v>
      </c>
      <c r="J23" s="93">
        <v>5002</v>
      </c>
      <c r="K23" s="93" t="s">
        <v>273</v>
      </c>
      <c r="L23" s="93" t="s">
        <v>274</v>
      </c>
      <c r="M23" s="93" t="s">
        <v>275</v>
      </c>
      <c r="N23" s="93">
        <v>0</v>
      </c>
      <c r="O23" s="93">
        <v>0</v>
      </c>
      <c r="P23" s="93" t="s">
        <v>273</v>
      </c>
      <c r="Q23" s="93" t="s">
        <v>274</v>
      </c>
      <c r="R23" s="93" t="s">
        <v>275</v>
      </c>
    </row>
    <row r="24" spans="1:18" s="93" customFormat="1" x14ac:dyDescent="0.25">
      <c r="A24" s="93">
        <v>100012</v>
      </c>
      <c r="B24" s="93" t="s">
        <v>70</v>
      </c>
      <c r="C24" s="273">
        <v>42005</v>
      </c>
      <c r="D24" s="273">
        <v>42035.999988425923</v>
      </c>
      <c r="E24" s="93">
        <v>1</v>
      </c>
      <c r="F24" s="93" t="s">
        <v>38</v>
      </c>
      <c r="G24" s="93">
        <v>52</v>
      </c>
      <c r="H24" s="93">
        <v>11</v>
      </c>
      <c r="I24" s="93">
        <v>1</v>
      </c>
      <c r="J24" s="93">
        <v>4674</v>
      </c>
      <c r="K24" s="93" t="s">
        <v>331</v>
      </c>
      <c r="L24" s="93" t="s">
        <v>332</v>
      </c>
      <c r="M24" s="93">
        <v>0</v>
      </c>
      <c r="N24" s="93" t="s">
        <v>333</v>
      </c>
      <c r="O24" s="93">
        <v>11111</v>
      </c>
      <c r="P24" s="93" t="s">
        <v>331</v>
      </c>
      <c r="Q24" s="93" t="s">
        <v>332</v>
      </c>
      <c r="R24" s="93">
        <v>0</v>
      </c>
    </row>
    <row r="25" spans="1:18" s="93" customFormat="1" x14ac:dyDescent="0.25">
      <c r="A25" s="93">
        <v>100012</v>
      </c>
      <c r="B25" s="93" t="s">
        <v>70</v>
      </c>
      <c r="C25" s="273">
        <v>42036</v>
      </c>
      <c r="D25" s="273">
        <v>42063.999988425923</v>
      </c>
      <c r="E25" s="93">
        <v>1</v>
      </c>
      <c r="F25" s="93" t="s">
        <v>38</v>
      </c>
      <c r="G25" s="93">
        <v>52</v>
      </c>
      <c r="H25" s="93">
        <v>11</v>
      </c>
      <c r="I25" s="93">
        <v>1</v>
      </c>
      <c r="J25" s="93">
        <v>3608</v>
      </c>
      <c r="K25" s="93" t="s">
        <v>334</v>
      </c>
      <c r="L25" s="93" t="s">
        <v>257</v>
      </c>
      <c r="M25" s="93">
        <v>0</v>
      </c>
      <c r="N25" s="93">
        <v>0</v>
      </c>
      <c r="O25" s="93">
        <v>0</v>
      </c>
      <c r="P25" s="93" t="s">
        <v>334</v>
      </c>
      <c r="Q25" s="93" t="s">
        <v>257</v>
      </c>
      <c r="R25" s="93">
        <v>0</v>
      </c>
    </row>
    <row r="26" spans="1:18" s="93" customFormat="1" x14ac:dyDescent="0.25">
      <c r="A26" s="93">
        <v>100013</v>
      </c>
      <c r="B26" s="93" t="s">
        <v>73</v>
      </c>
      <c r="C26" s="273">
        <v>42005</v>
      </c>
      <c r="D26" s="273">
        <v>42035.999988425923</v>
      </c>
      <c r="E26" s="93">
        <v>1</v>
      </c>
      <c r="F26" s="93" t="s">
        <v>38</v>
      </c>
      <c r="G26" s="93">
        <v>52</v>
      </c>
      <c r="H26" s="93">
        <v>11</v>
      </c>
      <c r="I26" s="93">
        <v>1</v>
      </c>
      <c r="J26" s="93">
        <v>4674</v>
      </c>
      <c r="K26" s="93" t="s">
        <v>331</v>
      </c>
      <c r="L26" s="93" t="s">
        <v>332</v>
      </c>
      <c r="M26" s="93">
        <v>0</v>
      </c>
      <c r="N26" s="93" t="s">
        <v>335</v>
      </c>
      <c r="O26" s="93" t="s">
        <v>336</v>
      </c>
      <c r="P26" s="93" t="s">
        <v>331</v>
      </c>
      <c r="Q26" s="93" t="s">
        <v>332</v>
      </c>
      <c r="R26" s="93">
        <v>0</v>
      </c>
    </row>
    <row r="27" spans="1:18" s="93" customFormat="1" x14ac:dyDescent="0.25">
      <c r="A27" s="93">
        <v>100013</v>
      </c>
      <c r="B27" s="93" t="s">
        <v>73</v>
      </c>
      <c r="C27" s="273">
        <v>42036</v>
      </c>
      <c r="D27" s="273">
        <v>42063.999988425923</v>
      </c>
      <c r="E27" s="93">
        <v>1</v>
      </c>
      <c r="F27" s="93" t="s">
        <v>38</v>
      </c>
      <c r="G27" s="93">
        <v>52</v>
      </c>
      <c r="H27" s="93">
        <v>11</v>
      </c>
      <c r="I27" s="93">
        <v>1</v>
      </c>
      <c r="J27" s="93">
        <v>3608</v>
      </c>
      <c r="K27" s="93" t="s">
        <v>334</v>
      </c>
      <c r="L27" s="93" t="s">
        <v>257</v>
      </c>
      <c r="M27" s="93">
        <v>0</v>
      </c>
      <c r="N27" s="93">
        <v>0</v>
      </c>
      <c r="O27" s="93">
        <v>0</v>
      </c>
      <c r="P27" s="93" t="s">
        <v>334</v>
      </c>
      <c r="Q27" s="93" t="s">
        <v>257</v>
      </c>
      <c r="R27" s="93">
        <v>0</v>
      </c>
    </row>
    <row r="28" spans="1:18" s="93" customFormat="1" x14ac:dyDescent="0.25">
      <c r="A28" s="93">
        <v>100014</v>
      </c>
      <c r="B28" s="93" t="s">
        <v>156</v>
      </c>
      <c r="C28" s="273">
        <v>42005</v>
      </c>
      <c r="D28" s="273">
        <v>42035.999988425923</v>
      </c>
      <c r="E28" s="93">
        <v>1</v>
      </c>
      <c r="F28" s="93" t="s">
        <v>38</v>
      </c>
      <c r="G28" s="93">
        <v>52</v>
      </c>
      <c r="H28" s="93">
        <v>11</v>
      </c>
      <c r="I28" s="93">
        <v>1</v>
      </c>
      <c r="J28" s="93">
        <v>4674</v>
      </c>
      <c r="K28" s="93" t="s">
        <v>331</v>
      </c>
      <c r="L28" s="93" t="s">
        <v>332</v>
      </c>
      <c r="M28" s="93">
        <v>0</v>
      </c>
      <c r="N28" s="93" t="s">
        <v>337</v>
      </c>
      <c r="O28" s="93" t="s">
        <v>338</v>
      </c>
      <c r="P28" s="93" t="s">
        <v>331</v>
      </c>
      <c r="Q28" s="93" t="s">
        <v>332</v>
      </c>
      <c r="R28" s="93">
        <v>0</v>
      </c>
    </row>
    <row r="29" spans="1:18" s="93" customFormat="1" x14ac:dyDescent="0.25">
      <c r="A29" s="93">
        <v>100014</v>
      </c>
      <c r="B29" s="93" t="s">
        <v>156</v>
      </c>
      <c r="C29" s="273">
        <v>42036</v>
      </c>
      <c r="D29" s="273">
        <v>42063.999988425923</v>
      </c>
      <c r="E29" s="93">
        <v>1</v>
      </c>
      <c r="F29" s="93" t="s">
        <v>38</v>
      </c>
      <c r="G29" s="93">
        <v>52</v>
      </c>
      <c r="H29" s="93">
        <v>11</v>
      </c>
      <c r="I29" s="93">
        <v>1</v>
      </c>
      <c r="J29" s="93">
        <v>3608</v>
      </c>
      <c r="K29" s="93" t="s">
        <v>334</v>
      </c>
      <c r="L29" s="93" t="s">
        <v>257</v>
      </c>
      <c r="M29" s="93">
        <v>0</v>
      </c>
      <c r="N29" s="93">
        <v>0</v>
      </c>
      <c r="O29" s="93">
        <v>0</v>
      </c>
      <c r="P29" s="93" t="s">
        <v>334</v>
      </c>
      <c r="Q29" s="93" t="s">
        <v>257</v>
      </c>
      <c r="R29" s="93">
        <v>0</v>
      </c>
    </row>
    <row r="30" spans="1:18" s="93" customFormat="1" x14ac:dyDescent="0.25">
      <c r="A30" s="93">
        <v>100015</v>
      </c>
      <c r="B30" s="93" t="s">
        <v>157</v>
      </c>
      <c r="C30" s="273">
        <v>42005</v>
      </c>
      <c r="D30" s="273">
        <v>42035.999988425923</v>
      </c>
      <c r="E30" s="93">
        <v>1</v>
      </c>
      <c r="F30" s="93" t="s">
        <v>38</v>
      </c>
      <c r="G30" s="93">
        <v>52</v>
      </c>
      <c r="H30" s="93">
        <v>11</v>
      </c>
      <c r="I30" s="93">
        <v>1</v>
      </c>
      <c r="J30" s="93">
        <v>4674</v>
      </c>
      <c r="K30" s="93" t="s">
        <v>331</v>
      </c>
      <c r="L30" s="93" t="s">
        <v>332</v>
      </c>
      <c r="M30" s="93">
        <v>0</v>
      </c>
      <c r="N30" s="93" t="s">
        <v>339</v>
      </c>
      <c r="O30" s="93" t="s">
        <v>340</v>
      </c>
      <c r="P30" s="93" t="s">
        <v>331</v>
      </c>
      <c r="Q30" s="93" t="s">
        <v>332</v>
      </c>
      <c r="R30" s="93">
        <v>0</v>
      </c>
    </row>
    <row r="31" spans="1:18" s="93" customFormat="1" x14ac:dyDescent="0.25">
      <c r="A31" s="93">
        <v>100015</v>
      </c>
      <c r="B31" s="93" t="s">
        <v>157</v>
      </c>
      <c r="C31" s="273">
        <v>42036</v>
      </c>
      <c r="D31" s="273">
        <v>42063.999988425923</v>
      </c>
      <c r="E31" s="93">
        <v>1</v>
      </c>
      <c r="F31" s="93" t="s">
        <v>38</v>
      </c>
      <c r="G31" s="93">
        <v>52</v>
      </c>
      <c r="H31" s="93">
        <v>11</v>
      </c>
      <c r="I31" s="93">
        <v>1</v>
      </c>
      <c r="J31" s="93">
        <v>3608</v>
      </c>
      <c r="K31" s="93" t="s">
        <v>334</v>
      </c>
      <c r="L31" s="93" t="s">
        <v>257</v>
      </c>
      <c r="M31" s="93">
        <v>0</v>
      </c>
      <c r="N31" s="93">
        <v>0</v>
      </c>
      <c r="O31" s="93">
        <v>0</v>
      </c>
      <c r="P31" s="93" t="s">
        <v>341</v>
      </c>
      <c r="Q31" s="93" t="s">
        <v>342</v>
      </c>
      <c r="R31" s="93">
        <v>0</v>
      </c>
    </row>
    <row r="32" spans="1:18" s="93" customFormat="1" x14ac:dyDescent="0.25">
      <c r="A32" s="93">
        <v>100016</v>
      </c>
      <c r="B32" s="93" t="s">
        <v>77</v>
      </c>
      <c r="C32" s="273">
        <v>42005</v>
      </c>
      <c r="D32" s="273">
        <v>42035.999988425923</v>
      </c>
      <c r="E32" s="93">
        <v>1</v>
      </c>
      <c r="F32" s="93" t="s">
        <v>38</v>
      </c>
      <c r="G32" s="93">
        <v>52</v>
      </c>
      <c r="H32" s="93">
        <v>11</v>
      </c>
      <c r="I32" s="93">
        <v>1</v>
      </c>
      <c r="J32" s="93">
        <v>3608</v>
      </c>
      <c r="K32" s="93" t="s">
        <v>334</v>
      </c>
      <c r="L32" s="93" t="s">
        <v>257</v>
      </c>
      <c r="M32" s="93" t="s">
        <v>343</v>
      </c>
      <c r="N32" s="93" t="s">
        <v>344</v>
      </c>
      <c r="O32" s="93">
        <v>7175</v>
      </c>
      <c r="P32" s="93" t="s">
        <v>334</v>
      </c>
      <c r="Q32" s="93" t="s">
        <v>257</v>
      </c>
      <c r="R32" s="93" t="s">
        <v>343</v>
      </c>
    </row>
    <row r="33" spans="1:18" s="93" customFormat="1" x14ac:dyDescent="0.25">
      <c r="A33" s="93">
        <v>100016</v>
      </c>
      <c r="B33" s="93" t="s">
        <v>77</v>
      </c>
      <c r="C33" s="273">
        <v>42036</v>
      </c>
      <c r="D33" s="273">
        <v>42063.999988425923</v>
      </c>
      <c r="E33" s="93">
        <v>1</v>
      </c>
      <c r="F33" s="93" t="s">
        <v>38</v>
      </c>
      <c r="G33" s="93">
        <v>52</v>
      </c>
      <c r="H33" s="93">
        <v>11</v>
      </c>
      <c r="I33" s="93">
        <v>1</v>
      </c>
      <c r="J33" s="93">
        <v>2050</v>
      </c>
      <c r="K33" s="93">
        <v>164</v>
      </c>
      <c r="L33" s="93">
        <v>41</v>
      </c>
      <c r="M33" s="93" t="s">
        <v>246</v>
      </c>
      <c r="N33" s="93">
        <v>0</v>
      </c>
      <c r="O33" s="93">
        <v>0</v>
      </c>
      <c r="P33" s="93">
        <v>164</v>
      </c>
      <c r="Q33" s="93">
        <v>41</v>
      </c>
      <c r="R33" s="93" t="s">
        <v>345</v>
      </c>
    </row>
    <row r="34" spans="1:18" s="93" customFormat="1" x14ac:dyDescent="0.25">
      <c r="A34" s="93">
        <v>100017</v>
      </c>
      <c r="B34" s="93" t="s">
        <v>78</v>
      </c>
      <c r="C34" s="273">
        <v>42005</v>
      </c>
      <c r="D34" s="273">
        <v>42035.999988425923</v>
      </c>
      <c r="E34" s="93">
        <v>1</v>
      </c>
      <c r="F34" s="93" t="s">
        <v>38</v>
      </c>
      <c r="G34" s="93">
        <v>52</v>
      </c>
      <c r="H34" s="93">
        <v>11</v>
      </c>
      <c r="I34" s="93">
        <v>1</v>
      </c>
      <c r="J34" s="93">
        <v>3116</v>
      </c>
      <c r="K34" s="93" t="s">
        <v>346</v>
      </c>
      <c r="L34" s="93" t="s">
        <v>347</v>
      </c>
      <c r="M34" s="93" t="s">
        <v>323</v>
      </c>
      <c r="N34" s="93" t="s">
        <v>348</v>
      </c>
      <c r="O34" s="93" t="s">
        <v>349</v>
      </c>
      <c r="P34" s="93" t="s">
        <v>346</v>
      </c>
      <c r="Q34" s="93" t="s">
        <v>347</v>
      </c>
      <c r="R34" s="93" t="s">
        <v>323</v>
      </c>
    </row>
    <row r="35" spans="1:18" s="93" customFormat="1" x14ac:dyDescent="0.25">
      <c r="A35" s="93">
        <v>100017</v>
      </c>
      <c r="B35" s="93" t="s">
        <v>78</v>
      </c>
      <c r="C35" s="273">
        <v>42036</v>
      </c>
      <c r="D35" s="273">
        <v>42063.999988425923</v>
      </c>
      <c r="E35" s="93">
        <v>1</v>
      </c>
      <c r="F35" s="93" t="s">
        <v>38</v>
      </c>
      <c r="G35" s="93">
        <v>52</v>
      </c>
      <c r="H35" s="93">
        <v>11</v>
      </c>
      <c r="I35" s="93">
        <v>1</v>
      </c>
      <c r="J35" s="93">
        <v>2378</v>
      </c>
      <c r="K35" s="93" t="s">
        <v>350</v>
      </c>
      <c r="L35" s="93" t="s">
        <v>351</v>
      </c>
      <c r="M35" s="93">
        <v>123</v>
      </c>
      <c r="N35" s="93">
        <v>0</v>
      </c>
      <c r="O35" s="93">
        <v>0</v>
      </c>
      <c r="P35" s="93" t="s">
        <v>352</v>
      </c>
      <c r="Q35" s="93" t="s">
        <v>353</v>
      </c>
      <c r="R35" s="93" t="s">
        <v>354</v>
      </c>
    </row>
    <row r="36" spans="1:18" s="93" customFormat="1" x14ac:dyDescent="0.25">
      <c r="A36" s="93">
        <v>100018</v>
      </c>
      <c r="B36" s="93" t="s">
        <v>115</v>
      </c>
      <c r="C36" s="273">
        <v>42005</v>
      </c>
      <c r="D36" s="273">
        <v>42035.999988425923</v>
      </c>
      <c r="E36" s="93">
        <v>1</v>
      </c>
      <c r="F36" s="93" t="s">
        <v>38</v>
      </c>
      <c r="G36" s="93">
        <v>52</v>
      </c>
      <c r="H36" s="93">
        <v>11</v>
      </c>
      <c r="I36" s="93">
        <v>1</v>
      </c>
      <c r="J36" s="93">
        <v>3198</v>
      </c>
      <c r="K36" s="93" t="s">
        <v>355</v>
      </c>
      <c r="L36" s="93" t="s">
        <v>356</v>
      </c>
      <c r="M36" s="93" t="s">
        <v>271</v>
      </c>
      <c r="N36" s="93" t="s">
        <v>357</v>
      </c>
      <c r="O36" s="93">
        <v>10004</v>
      </c>
      <c r="P36" s="93" t="s">
        <v>355</v>
      </c>
      <c r="Q36" s="93" t="s">
        <v>356</v>
      </c>
      <c r="R36" s="93" t="s">
        <v>358</v>
      </c>
    </row>
    <row r="37" spans="1:18" s="93" customFormat="1" x14ac:dyDescent="0.25">
      <c r="A37" s="93">
        <v>100018</v>
      </c>
      <c r="B37" s="93" t="s">
        <v>115</v>
      </c>
      <c r="C37" s="273">
        <v>42036</v>
      </c>
      <c r="D37" s="273">
        <v>42063.999988425923</v>
      </c>
      <c r="E37" s="93">
        <v>1</v>
      </c>
      <c r="F37" s="93" t="s">
        <v>38</v>
      </c>
      <c r="G37" s="93">
        <v>52</v>
      </c>
      <c r="H37" s="93">
        <v>11</v>
      </c>
      <c r="I37" s="93">
        <v>1</v>
      </c>
      <c r="J37" s="93">
        <v>3608</v>
      </c>
      <c r="K37" s="93" t="s">
        <v>334</v>
      </c>
      <c r="L37" s="93" t="s">
        <v>257</v>
      </c>
      <c r="M37" s="93">
        <v>0</v>
      </c>
      <c r="N37" s="93">
        <v>0</v>
      </c>
      <c r="O37" s="93">
        <v>0</v>
      </c>
      <c r="P37" s="93" t="s">
        <v>334</v>
      </c>
      <c r="Q37" s="93" t="s">
        <v>257</v>
      </c>
      <c r="R37" s="93">
        <v>0</v>
      </c>
    </row>
    <row r="38" spans="1:18" s="93" customFormat="1" x14ac:dyDescent="0.25">
      <c r="A38" s="93">
        <v>100019</v>
      </c>
      <c r="B38" s="93" t="s">
        <v>116</v>
      </c>
      <c r="C38" s="273">
        <v>42005</v>
      </c>
      <c r="D38" s="273">
        <v>42035.999988425923</v>
      </c>
      <c r="E38" s="93">
        <v>1</v>
      </c>
      <c r="F38" s="93" t="s">
        <v>38</v>
      </c>
      <c r="G38" s="93">
        <v>52</v>
      </c>
      <c r="H38" s="93">
        <v>11</v>
      </c>
      <c r="I38" s="93">
        <v>1</v>
      </c>
      <c r="J38" s="93">
        <v>3116</v>
      </c>
      <c r="K38" s="93" t="s">
        <v>346</v>
      </c>
      <c r="L38" s="93" t="s">
        <v>347</v>
      </c>
      <c r="M38" s="93" t="s">
        <v>323</v>
      </c>
      <c r="N38" s="93" t="s">
        <v>359</v>
      </c>
      <c r="O38" s="93" t="s">
        <v>360</v>
      </c>
      <c r="P38" s="93" t="s">
        <v>346</v>
      </c>
      <c r="Q38" s="93" t="s">
        <v>347</v>
      </c>
      <c r="R38" s="93" t="s">
        <v>323</v>
      </c>
    </row>
    <row r="39" spans="1:18" s="93" customFormat="1" x14ac:dyDescent="0.25">
      <c r="A39" s="93">
        <v>100019</v>
      </c>
      <c r="B39" s="93" t="s">
        <v>116</v>
      </c>
      <c r="C39" s="273">
        <v>42036</v>
      </c>
      <c r="D39" s="273">
        <v>42063.999988425923</v>
      </c>
      <c r="E39" s="93">
        <v>1</v>
      </c>
      <c r="F39" s="93" t="s">
        <v>38</v>
      </c>
      <c r="G39" s="93">
        <v>52</v>
      </c>
      <c r="H39" s="93">
        <v>11</v>
      </c>
      <c r="I39" s="93">
        <v>1</v>
      </c>
      <c r="J39" s="93">
        <v>1640</v>
      </c>
      <c r="K39" s="93" t="s">
        <v>93</v>
      </c>
      <c r="L39" s="93" t="s">
        <v>94</v>
      </c>
      <c r="M39" s="93">
        <v>164</v>
      </c>
      <c r="N39" s="93">
        <v>0</v>
      </c>
      <c r="O39" s="93">
        <v>0</v>
      </c>
      <c r="P39" s="93" t="s">
        <v>93</v>
      </c>
      <c r="Q39" s="93" t="s">
        <v>94</v>
      </c>
      <c r="R39" s="93">
        <v>164</v>
      </c>
    </row>
    <row r="42" spans="1:18" s="93" customFormat="1" x14ac:dyDescent="0.25">
      <c r="A42" s="93">
        <v>100020</v>
      </c>
      <c r="B42" s="93" t="s">
        <v>117</v>
      </c>
      <c r="C42" s="273">
        <v>41640</v>
      </c>
      <c r="D42" s="273">
        <v>41670.999988425923</v>
      </c>
      <c r="E42" s="93">
        <v>1</v>
      </c>
      <c r="F42" s="93" t="s">
        <v>38</v>
      </c>
      <c r="G42" s="93">
        <v>52</v>
      </c>
      <c r="H42" s="93">
        <v>11</v>
      </c>
      <c r="I42" s="93">
        <v>1</v>
      </c>
      <c r="J42" s="93">
        <v>0</v>
      </c>
      <c r="K42" s="93">
        <v>0</v>
      </c>
      <c r="L42" s="93">
        <v>0</v>
      </c>
      <c r="M42" s="93">
        <v>0</v>
      </c>
      <c r="N42" s="93" t="s">
        <v>406</v>
      </c>
      <c r="O42" s="93">
        <v>6765</v>
      </c>
      <c r="P42" s="93">
        <v>0</v>
      </c>
      <c r="Q42" s="93">
        <v>0</v>
      </c>
      <c r="R42" s="93">
        <v>0</v>
      </c>
    </row>
    <row r="43" spans="1:18" s="93" customFormat="1" x14ac:dyDescent="0.25">
      <c r="A43" s="93">
        <v>100020</v>
      </c>
      <c r="B43" s="93" t="s">
        <v>117</v>
      </c>
      <c r="C43" s="273">
        <v>41671</v>
      </c>
      <c r="D43" s="273">
        <v>41698.999988425923</v>
      </c>
      <c r="E43" s="93">
        <v>1</v>
      </c>
      <c r="F43" s="93" t="s">
        <v>38</v>
      </c>
      <c r="G43" s="93">
        <v>52</v>
      </c>
      <c r="H43" s="93">
        <v>11</v>
      </c>
      <c r="I43" s="93">
        <v>1</v>
      </c>
      <c r="J43" s="93">
        <v>2706</v>
      </c>
      <c r="K43" s="93" t="s">
        <v>407</v>
      </c>
      <c r="L43" s="93" t="s">
        <v>408</v>
      </c>
      <c r="M43" s="93" t="s">
        <v>409</v>
      </c>
      <c r="N43" s="93">
        <v>0</v>
      </c>
      <c r="O43" s="93">
        <v>0</v>
      </c>
      <c r="P43" s="93" t="s">
        <v>407</v>
      </c>
      <c r="Q43" s="93" t="s">
        <v>408</v>
      </c>
      <c r="R43" s="93" t="s">
        <v>409</v>
      </c>
    </row>
    <row r="44" spans="1:18" s="93" customFormat="1" x14ac:dyDescent="0.25">
      <c r="A44" s="93">
        <v>100021</v>
      </c>
      <c r="B44" s="93" t="s">
        <v>118</v>
      </c>
      <c r="C44" s="273">
        <v>41640</v>
      </c>
      <c r="D44" s="273">
        <v>41670.999988425923</v>
      </c>
      <c r="E44" s="93">
        <v>1</v>
      </c>
      <c r="F44" s="93" t="s">
        <v>38</v>
      </c>
      <c r="G44" s="93">
        <v>52</v>
      </c>
      <c r="H44" s="93">
        <v>11</v>
      </c>
      <c r="I44" s="93">
        <v>1</v>
      </c>
      <c r="J44" s="93">
        <v>0</v>
      </c>
      <c r="K44" s="93">
        <v>0</v>
      </c>
      <c r="L44" s="93">
        <v>0</v>
      </c>
      <c r="M44" s="93">
        <v>0</v>
      </c>
      <c r="N44" s="93" t="s">
        <v>406</v>
      </c>
      <c r="O44" s="93">
        <v>6765</v>
      </c>
      <c r="P44" s="93">
        <v>0</v>
      </c>
      <c r="Q44" s="93">
        <v>0</v>
      </c>
      <c r="R44" s="93">
        <v>0</v>
      </c>
    </row>
    <row r="45" spans="1:18" s="93" customFormat="1" x14ac:dyDescent="0.25">
      <c r="A45" s="93">
        <v>100021</v>
      </c>
      <c r="B45" s="93" t="s">
        <v>118</v>
      </c>
      <c r="C45" s="273">
        <v>41671</v>
      </c>
      <c r="D45" s="273">
        <v>41698.999988425923</v>
      </c>
      <c r="E45" s="93">
        <v>1</v>
      </c>
      <c r="F45" s="93" t="s">
        <v>38</v>
      </c>
      <c r="G45" s="93">
        <v>52</v>
      </c>
      <c r="H45" s="93">
        <v>11</v>
      </c>
      <c r="I45" s="93">
        <v>1</v>
      </c>
      <c r="J45" s="93">
        <v>2706</v>
      </c>
      <c r="K45" s="93" t="s">
        <v>407</v>
      </c>
      <c r="L45" s="93" t="s">
        <v>408</v>
      </c>
      <c r="M45" s="93" t="s">
        <v>409</v>
      </c>
      <c r="N45" s="93">
        <v>0</v>
      </c>
      <c r="O45" s="93">
        <v>0</v>
      </c>
      <c r="P45" s="93" t="s">
        <v>407</v>
      </c>
      <c r="Q45" s="93" t="s">
        <v>408</v>
      </c>
      <c r="R45" s="93" t="s">
        <v>409</v>
      </c>
    </row>
    <row r="46" spans="1:18" s="93" customFormat="1" x14ac:dyDescent="0.25">
      <c r="A46" s="93">
        <v>100022</v>
      </c>
      <c r="B46" s="93" t="s">
        <v>119</v>
      </c>
      <c r="C46" s="273">
        <v>42005</v>
      </c>
      <c r="D46" s="273">
        <v>42035.999988425923</v>
      </c>
      <c r="E46" s="93">
        <v>1</v>
      </c>
      <c r="F46" s="93" t="s">
        <v>38</v>
      </c>
      <c r="G46" s="93">
        <v>52</v>
      </c>
      <c r="H46" s="93">
        <v>11</v>
      </c>
      <c r="I46" s="93">
        <v>1</v>
      </c>
      <c r="J46" s="93">
        <v>0</v>
      </c>
      <c r="K46" s="93">
        <v>0</v>
      </c>
      <c r="L46" s="93">
        <v>0</v>
      </c>
      <c r="M46" s="93">
        <v>0</v>
      </c>
      <c r="N46" s="93" t="s">
        <v>406</v>
      </c>
      <c r="O46" s="93">
        <v>6765</v>
      </c>
      <c r="P46" s="93">
        <v>0</v>
      </c>
      <c r="Q46" s="93">
        <v>0</v>
      </c>
      <c r="R46" s="93">
        <v>0</v>
      </c>
    </row>
    <row r="47" spans="1:18" s="93" customFormat="1" x14ac:dyDescent="0.25">
      <c r="A47" s="93">
        <v>100022</v>
      </c>
      <c r="B47" s="93" t="s">
        <v>119</v>
      </c>
      <c r="C47" s="273">
        <v>42036</v>
      </c>
      <c r="D47" s="273">
        <v>42063.999988425923</v>
      </c>
      <c r="E47" s="93">
        <v>1</v>
      </c>
      <c r="F47" s="93" t="s">
        <v>38</v>
      </c>
      <c r="G47" s="93">
        <v>52</v>
      </c>
      <c r="H47" s="93">
        <v>11</v>
      </c>
      <c r="I47" s="93">
        <v>1</v>
      </c>
      <c r="J47" s="93">
        <v>2706</v>
      </c>
      <c r="K47" s="93" t="s">
        <v>407</v>
      </c>
      <c r="L47" s="93" t="s">
        <v>408</v>
      </c>
      <c r="M47" s="93" t="s">
        <v>409</v>
      </c>
      <c r="N47" s="93">
        <v>0</v>
      </c>
      <c r="O47" s="93">
        <v>0</v>
      </c>
      <c r="P47" s="93" t="s">
        <v>407</v>
      </c>
      <c r="Q47" s="93" t="s">
        <v>408</v>
      </c>
      <c r="R47" s="93" t="s">
        <v>409</v>
      </c>
    </row>
    <row r="48" spans="1:18" s="93" customFormat="1" x14ac:dyDescent="0.25">
      <c r="A48" s="93">
        <v>100023</v>
      </c>
      <c r="B48" s="93" t="s">
        <v>120</v>
      </c>
      <c r="C48" s="273">
        <v>42005</v>
      </c>
      <c r="D48" s="273">
        <v>42035.999988425923</v>
      </c>
      <c r="E48" s="93">
        <v>1</v>
      </c>
      <c r="F48" s="93" t="s">
        <v>38</v>
      </c>
      <c r="G48" s="93">
        <v>52</v>
      </c>
      <c r="H48" s="93">
        <v>11</v>
      </c>
      <c r="I48" s="93">
        <v>1</v>
      </c>
      <c r="J48" s="93">
        <v>0</v>
      </c>
      <c r="K48" s="93">
        <v>0</v>
      </c>
      <c r="L48" s="93">
        <v>0</v>
      </c>
      <c r="M48" s="93">
        <v>0</v>
      </c>
      <c r="N48" s="93" t="s">
        <v>406</v>
      </c>
      <c r="O48" s="93">
        <v>6765</v>
      </c>
      <c r="P48" s="93">
        <v>0</v>
      </c>
      <c r="Q48" s="93">
        <v>0</v>
      </c>
      <c r="R48" s="93">
        <v>0</v>
      </c>
    </row>
    <row r="49" spans="1:18" s="93" customFormat="1" x14ac:dyDescent="0.25">
      <c r="A49" s="93">
        <v>100023</v>
      </c>
      <c r="B49" s="93" t="s">
        <v>120</v>
      </c>
      <c r="C49" s="273">
        <v>42036</v>
      </c>
      <c r="D49" s="273">
        <v>42063.999988425923</v>
      </c>
      <c r="E49" s="93">
        <v>1</v>
      </c>
      <c r="F49" s="93" t="s">
        <v>38</v>
      </c>
      <c r="G49" s="93">
        <v>52</v>
      </c>
      <c r="H49" s="93">
        <v>11</v>
      </c>
      <c r="I49" s="93">
        <v>1</v>
      </c>
      <c r="J49" s="93">
        <v>2706</v>
      </c>
      <c r="K49" s="93" t="s">
        <v>407</v>
      </c>
      <c r="L49" s="93" t="s">
        <v>408</v>
      </c>
      <c r="M49" s="93" t="s">
        <v>409</v>
      </c>
      <c r="N49" s="93">
        <v>0</v>
      </c>
      <c r="O49" s="93">
        <v>0</v>
      </c>
      <c r="P49" s="93" t="s">
        <v>407</v>
      </c>
      <c r="Q49" s="93" t="s">
        <v>408</v>
      </c>
      <c r="R49" s="93" t="s">
        <v>409</v>
      </c>
    </row>
    <row r="50" spans="1:18" s="93" customFormat="1" x14ac:dyDescent="0.25">
      <c r="A50" s="93">
        <v>100024</v>
      </c>
      <c r="B50" s="93" t="s">
        <v>121</v>
      </c>
      <c r="C50" s="273">
        <v>42005</v>
      </c>
      <c r="D50" s="273">
        <v>42035.999988425923</v>
      </c>
      <c r="E50" s="93">
        <v>1</v>
      </c>
      <c r="F50" s="93" t="s">
        <v>38</v>
      </c>
      <c r="G50" s="93">
        <v>52</v>
      </c>
      <c r="H50" s="93">
        <v>11</v>
      </c>
      <c r="I50" s="93">
        <v>1</v>
      </c>
      <c r="J50" s="93">
        <v>0</v>
      </c>
      <c r="K50" s="93">
        <v>0</v>
      </c>
      <c r="L50" s="93">
        <v>0</v>
      </c>
      <c r="M50" s="93">
        <v>0</v>
      </c>
      <c r="N50" s="93" t="s">
        <v>406</v>
      </c>
      <c r="O50" s="93">
        <v>6765</v>
      </c>
      <c r="P50" s="93">
        <v>0</v>
      </c>
      <c r="Q50" s="93">
        <v>0</v>
      </c>
      <c r="R50" s="93">
        <v>0</v>
      </c>
    </row>
    <row r="51" spans="1:18" s="93" customFormat="1" x14ac:dyDescent="0.25">
      <c r="A51" s="93">
        <v>100024</v>
      </c>
      <c r="B51" s="93" t="s">
        <v>121</v>
      </c>
      <c r="C51" s="273">
        <v>42036</v>
      </c>
      <c r="D51" s="273">
        <v>42063.999988425923</v>
      </c>
      <c r="E51" s="93">
        <v>1</v>
      </c>
      <c r="F51" s="93" t="s">
        <v>38</v>
      </c>
      <c r="G51" s="93">
        <v>52</v>
      </c>
      <c r="H51" s="93">
        <v>11</v>
      </c>
      <c r="I51" s="93">
        <v>1</v>
      </c>
      <c r="J51" s="93">
        <v>2706</v>
      </c>
      <c r="K51" s="93" t="s">
        <v>407</v>
      </c>
      <c r="L51" s="93" t="s">
        <v>408</v>
      </c>
      <c r="M51" s="93" t="s">
        <v>409</v>
      </c>
      <c r="N51" s="93">
        <v>0</v>
      </c>
      <c r="O51" s="93">
        <v>0</v>
      </c>
      <c r="P51" s="93" t="s">
        <v>407</v>
      </c>
      <c r="Q51" s="93" t="s">
        <v>408</v>
      </c>
      <c r="R51" s="93" t="s">
        <v>409</v>
      </c>
    </row>
    <row r="52" spans="1:18" s="93" customFormat="1" x14ac:dyDescent="0.25">
      <c r="A52" s="93">
        <v>100025</v>
      </c>
      <c r="B52" s="93" t="s">
        <v>122</v>
      </c>
      <c r="C52" s="273">
        <v>42005</v>
      </c>
      <c r="D52" s="273">
        <v>42035.999988425923</v>
      </c>
      <c r="E52" s="93">
        <v>1</v>
      </c>
      <c r="F52" s="93" t="s">
        <v>38</v>
      </c>
      <c r="G52" s="93">
        <v>52</v>
      </c>
      <c r="H52" s="93">
        <v>11</v>
      </c>
      <c r="I52" s="93">
        <v>1</v>
      </c>
      <c r="J52" s="93">
        <v>0</v>
      </c>
      <c r="K52" s="93">
        <v>0</v>
      </c>
      <c r="L52" s="93">
        <v>0</v>
      </c>
      <c r="M52" s="93">
        <v>0</v>
      </c>
      <c r="N52" s="93" t="s">
        <v>406</v>
      </c>
      <c r="O52" s="93">
        <v>6765</v>
      </c>
      <c r="P52" s="93">
        <v>0</v>
      </c>
      <c r="Q52" s="93">
        <v>0</v>
      </c>
      <c r="R52" s="93">
        <v>0</v>
      </c>
    </row>
    <row r="53" spans="1:18" s="93" customFormat="1" x14ac:dyDescent="0.25">
      <c r="A53" s="93">
        <v>100025</v>
      </c>
      <c r="B53" s="93" t="s">
        <v>122</v>
      </c>
      <c r="C53" s="273">
        <v>42036</v>
      </c>
      <c r="D53" s="273">
        <v>42063.999988425923</v>
      </c>
      <c r="E53" s="93">
        <v>1</v>
      </c>
      <c r="F53" s="93" t="s">
        <v>38</v>
      </c>
      <c r="G53" s="93">
        <v>52</v>
      </c>
      <c r="H53" s="93">
        <v>11</v>
      </c>
      <c r="I53" s="93">
        <v>1</v>
      </c>
      <c r="J53" s="93">
        <v>2706</v>
      </c>
      <c r="K53" s="93" t="s">
        <v>407</v>
      </c>
      <c r="L53" s="93" t="s">
        <v>408</v>
      </c>
      <c r="M53" s="93" t="s">
        <v>409</v>
      </c>
      <c r="N53" s="93">
        <v>0</v>
      </c>
      <c r="O53" s="93">
        <v>0</v>
      </c>
      <c r="P53" s="93" t="s">
        <v>407</v>
      </c>
      <c r="Q53" s="93" t="s">
        <v>408</v>
      </c>
      <c r="R53" s="93" t="s">
        <v>409</v>
      </c>
    </row>
    <row r="54" spans="1:18" s="93" customFormat="1" x14ac:dyDescent="0.25">
      <c r="A54" s="93">
        <v>100026</v>
      </c>
      <c r="B54" s="93" t="s">
        <v>123</v>
      </c>
      <c r="C54" s="273">
        <v>41640</v>
      </c>
      <c r="D54" s="273">
        <v>41670.999988425923</v>
      </c>
      <c r="E54" s="93">
        <v>1</v>
      </c>
      <c r="F54" s="93" t="s">
        <v>38</v>
      </c>
      <c r="G54" s="93">
        <v>52</v>
      </c>
      <c r="H54" s="93">
        <v>11</v>
      </c>
      <c r="I54" s="93">
        <v>1</v>
      </c>
      <c r="J54" s="93">
        <v>0</v>
      </c>
      <c r="K54" s="93">
        <v>0</v>
      </c>
      <c r="L54" s="93">
        <v>0</v>
      </c>
      <c r="M54" s="93">
        <v>0</v>
      </c>
      <c r="N54" s="93" t="s">
        <v>410</v>
      </c>
      <c r="O54" s="93">
        <v>2870</v>
      </c>
      <c r="P54" s="93">
        <v>0</v>
      </c>
      <c r="Q54" s="93">
        <v>0</v>
      </c>
      <c r="R54" s="93">
        <v>0</v>
      </c>
    </row>
    <row r="55" spans="1:18" s="93" customFormat="1" x14ac:dyDescent="0.25">
      <c r="A55" s="93">
        <v>100026</v>
      </c>
      <c r="B55" s="93" t="s">
        <v>123</v>
      </c>
      <c r="C55" s="273">
        <v>41671</v>
      </c>
      <c r="D55" s="273">
        <v>41698.999988425923</v>
      </c>
      <c r="E55" s="93">
        <v>1</v>
      </c>
      <c r="F55" s="93" t="s">
        <v>38</v>
      </c>
      <c r="G55" s="93">
        <v>52</v>
      </c>
      <c r="H55" s="93">
        <v>11</v>
      </c>
      <c r="I55" s="93">
        <v>1</v>
      </c>
      <c r="J55" s="93">
        <v>820</v>
      </c>
      <c r="K55" s="93" t="s">
        <v>81</v>
      </c>
      <c r="L55" s="93" t="s">
        <v>82</v>
      </c>
      <c r="M55" s="93">
        <v>82</v>
      </c>
      <c r="N55" s="93">
        <v>0</v>
      </c>
      <c r="O55" s="93">
        <v>0</v>
      </c>
      <c r="P55" s="93" t="s">
        <v>81</v>
      </c>
      <c r="Q55" s="93" t="s">
        <v>82</v>
      </c>
      <c r="R55" s="93">
        <v>82</v>
      </c>
    </row>
    <row r="56" spans="1:18" s="93" customFormat="1" x14ac:dyDescent="0.25">
      <c r="A56" s="93">
        <v>100026</v>
      </c>
      <c r="B56" s="93" t="s">
        <v>123</v>
      </c>
      <c r="C56" s="273">
        <v>42005</v>
      </c>
      <c r="D56" s="273">
        <v>42035.999988425923</v>
      </c>
      <c r="E56" s="93">
        <v>1</v>
      </c>
      <c r="F56" s="93" t="s">
        <v>38</v>
      </c>
      <c r="G56" s="93">
        <v>52</v>
      </c>
      <c r="H56" s="93">
        <v>11</v>
      </c>
      <c r="I56" s="93">
        <v>1</v>
      </c>
      <c r="J56" s="93">
        <v>0</v>
      </c>
      <c r="K56" s="93">
        <v>0</v>
      </c>
      <c r="L56" s="93">
        <v>0</v>
      </c>
      <c r="M56" s="93">
        <v>0</v>
      </c>
      <c r="N56" s="93" t="s">
        <v>267</v>
      </c>
      <c r="O56" s="93">
        <v>3895</v>
      </c>
      <c r="P56" s="93">
        <v>0</v>
      </c>
      <c r="Q56" s="93">
        <v>0</v>
      </c>
      <c r="R56" s="93">
        <v>0</v>
      </c>
    </row>
    <row r="57" spans="1:18" s="93" customFormat="1" x14ac:dyDescent="0.25">
      <c r="A57" s="93">
        <v>100026</v>
      </c>
      <c r="B57" s="93" t="s">
        <v>123</v>
      </c>
      <c r="C57" s="273">
        <v>42036</v>
      </c>
      <c r="D57" s="273">
        <v>42063.999988425923</v>
      </c>
      <c r="E57" s="93">
        <v>1</v>
      </c>
      <c r="F57" s="93" t="s">
        <v>38</v>
      </c>
      <c r="G57" s="93">
        <v>52</v>
      </c>
      <c r="H57" s="93">
        <v>11</v>
      </c>
      <c r="I57" s="93">
        <v>1</v>
      </c>
      <c r="J57" s="93">
        <v>1886</v>
      </c>
      <c r="K57" s="93" t="s">
        <v>411</v>
      </c>
      <c r="L57" s="93" t="s">
        <v>412</v>
      </c>
      <c r="M57" s="93" t="s">
        <v>343</v>
      </c>
      <c r="N57" s="93">
        <v>0</v>
      </c>
      <c r="O57" s="93">
        <v>0</v>
      </c>
      <c r="P57" s="93" t="s">
        <v>411</v>
      </c>
      <c r="Q57" s="93" t="s">
        <v>412</v>
      </c>
      <c r="R57" s="93" t="s">
        <v>343</v>
      </c>
    </row>
    <row r="58" spans="1:18" s="93" customFormat="1" x14ac:dyDescent="0.25">
      <c r="A58" s="93">
        <v>100027</v>
      </c>
      <c r="B58" s="93" t="s">
        <v>124</v>
      </c>
      <c r="C58" s="273">
        <v>41640</v>
      </c>
      <c r="D58" s="273">
        <v>41670.999988425923</v>
      </c>
      <c r="E58" s="93">
        <v>1</v>
      </c>
      <c r="F58" s="93" t="s">
        <v>38</v>
      </c>
      <c r="G58" s="93">
        <v>52</v>
      </c>
      <c r="H58" s="93">
        <v>11</v>
      </c>
      <c r="I58" s="93">
        <v>1</v>
      </c>
      <c r="J58" s="93">
        <v>0</v>
      </c>
      <c r="K58" s="93">
        <v>0</v>
      </c>
      <c r="L58" s="93">
        <v>0</v>
      </c>
      <c r="M58" s="93">
        <v>0</v>
      </c>
      <c r="N58" s="93" t="s">
        <v>410</v>
      </c>
      <c r="O58" s="93">
        <v>2870</v>
      </c>
      <c r="P58" s="93">
        <v>0</v>
      </c>
      <c r="Q58" s="93">
        <v>0</v>
      </c>
      <c r="R58" s="93">
        <v>0</v>
      </c>
    </row>
    <row r="59" spans="1:18" s="93" customFormat="1" x14ac:dyDescent="0.25">
      <c r="A59" s="93">
        <v>100027</v>
      </c>
      <c r="B59" s="93" t="s">
        <v>124</v>
      </c>
      <c r="C59" s="273">
        <v>41671</v>
      </c>
      <c r="D59" s="273">
        <v>41698.999988425923</v>
      </c>
      <c r="E59" s="93">
        <v>1</v>
      </c>
      <c r="F59" s="93" t="s">
        <v>38</v>
      </c>
      <c r="G59" s="93">
        <v>52</v>
      </c>
      <c r="H59" s="93">
        <v>11</v>
      </c>
      <c r="I59" s="93">
        <v>1</v>
      </c>
      <c r="J59" s="93">
        <v>820</v>
      </c>
      <c r="K59" s="93" t="s">
        <v>81</v>
      </c>
      <c r="L59" s="93" t="s">
        <v>82</v>
      </c>
      <c r="M59" s="93">
        <v>82</v>
      </c>
      <c r="N59" s="93">
        <v>0</v>
      </c>
      <c r="O59" s="93">
        <v>0</v>
      </c>
      <c r="P59" s="93" t="s">
        <v>81</v>
      </c>
      <c r="Q59" s="93" t="s">
        <v>82</v>
      </c>
      <c r="R59" s="93">
        <v>82</v>
      </c>
    </row>
    <row r="60" spans="1:18" s="93" customFormat="1" x14ac:dyDescent="0.25">
      <c r="A60" s="93">
        <v>100027</v>
      </c>
      <c r="B60" s="93" t="s">
        <v>124</v>
      </c>
      <c r="C60" s="273">
        <v>42005</v>
      </c>
      <c r="D60" s="273">
        <v>42035.999988425923</v>
      </c>
      <c r="E60" s="93">
        <v>1</v>
      </c>
      <c r="F60" s="93" t="s">
        <v>38</v>
      </c>
      <c r="G60" s="93">
        <v>52</v>
      </c>
      <c r="H60" s="93">
        <v>11</v>
      </c>
      <c r="I60" s="93">
        <v>1</v>
      </c>
      <c r="J60" s="93">
        <v>0</v>
      </c>
      <c r="K60" s="93">
        <v>0</v>
      </c>
      <c r="L60" s="93">
        <v>0</v>
      </c>
      <c r="M60" s="93">
        <v>0</v>
      </c>
      <c r="N60" s="93" t="s">
        <v>267</v>
      </c>
      <c r="O60" s="93">
        <v>3895</v>
      </c>
      <c r="P60" s="93">
        <v>0</v>
      </c>
      <c r="Q60" s="93">
        <v>0</v>
      </c>
      <c r="R60" s="93">
        <v>0</v>
      </c>
    </row>
    <row r="61" spans="1:18" s="93" customFormat="1" x14ac:dyDescent="0.25">
      <c r="A61" s="93">
        <v>100027</v>
      </c>
      <c r="B61" s="93" t="s">
        <v>124</v>
      </c>
      <c r="C61" s="273">
        <v>42036</v>
      </c>
      <c r="D61" s="273">
        <v>42063.999988425923</v>
      </c>
      <c r="E61" s="93">
        <v>1</v>
      </c>
      <c r="F61" s="93" t="s">
        <v>38</v>
      </c>
      <c r="G61" s="93">
        <v>52</v>
      </c>
      <c r="H61" s="93">
        <v>11</v>
      </c>
      <c r="I61" s="93">
        <v>1</v>
      </c>
      <c r="J61" s="93">
        <v>1886</v>
      </c>
      <c r="K61" s="93" t="s">
        <v>411</v>
      </c>
      <c r="L61" s="93" t="s">
        <v>412</v>
      </c>
      <c r="M61" s="93" t="s">
        <v>343</v>
      </c>
      <c r="N61" s="93">
        <v>0</v>
      </c>
      <c r="O61" s="93">
        <v>0</v>
      </c>
      <c r="P61" s="93" t="s">
        <v>411</v>
      </c>
      <c r="Q61" s="93" t="s">
        <v>412</v>
      </c>
      <c r="R61" s="93" t="s">
        <v>343</v>
      </c>
    </row>
    <row r="63" spans="1:18" x14ac:dyDescent="0.25">
      <c r="A63" t="s">
        <v>417</v>
      </c>
    </row>
    <row r="64" spans="1:18" x14ac:dyDescent="0.25">
      <c r="A64">
        <v>100020</v>
      </c>
      <c r="B64" t="s">
        <v>117</v>
      </c>
      <c r="C64" s="183">
        <v>41640</v>
      </c>
      <c r="D64" s="183">
        <v>41670.999988425923</v>
      </c>
      <c r="E64">
        <v>1</v>
      </c>
      <c r="F64" t="s">
        <v>38</v>
      </c>
      <c r="G64">
        <v>53</v>
      </c>
      <c r="H64">
        <v>11</v>
      </c>
      <c r="I64">
        <v>1</v>
      </c>
      <c r="J64">
        <v>0</v>
      </c>
      <c r="K64">
        <v>0</v>
      </c>
      <c r="L64">
        <v>0</v>
      </c>
      <c r="M64">
        <v>0</v>
      </c>
      <c r="N64" t="s">
        <v>406</v>
      </c>
      <c r="O64">
        <v>6765</v>
      </c>
      <c r="P64">
        <v>0</v>
      </c>
      <c r="Q64">
        <v>0</v>
      </c>
      <c r="R64">
        <v>0</v>
      </c>
    </row>
    <row r="65" spans="1:18" x14ac:dyDescent="0.25">
      <c r="A65">
        <v>100020</v>
      </c>
      <c r="B65" t="s">
        <v>117</v>
      </c>
      <c r="C65" s="183">
        <v>41671</v>
      </c>
      <c r="D65" s="183">
        <v>41698.999988425923</v>
      </c>
      <c r="E65">
        <v>1</v>
      </c>
      <c r="F65" t="s">
        <v>38</v>
      </c>
      <c r="G65">
        <v>53</v>
      </c>
      <c r="H65">
        <v>11</v>
      </c>
      <c r="I65">
        <v>1</v>
      </c>
      <c r="J65">
        <v>2706</v>
      </c>
      <c r="K65" t="s">
        <v>407</v>
      </c>
      <c r="L65" t="s">
        <v>408</v>
      </c>
      <c r="M65" t="s">
        <v>409</v>
      </c>
      <c r="N65">
        <v>0</v>
      </c>
      <c r="O65">
        <v>0</v>
      </c>
      <c r="P65" t="s">
        <v>407</v>
      </c>
      <c r="Q65" t="s">
        <v>408</v>
      </c>
      <c r="R65" t="s">
        <v>409</v>
      </c>
    </row>
    <row r="66" spans="1:18" x14ac:dyDescent="0.25">
      <c r="A66">
        <v>100021</v>
      </c>
      <c r="B66" t="s">
        <v>118</v>
      </c>
      <c r="C66" s="183">
        <v>41640</v>
      </c>
      <c r="D66" s="183">
        <v>41670.999988425923</v>
      </c>
      <c r="E66">
        <v>1</v>
      </c>
      <c r="F66" t="s">
        <v>38</v>
      </c>
      <c r="G66">
        <v>53</v>
      </c>
      <c r="H66">
        <v>11</v>
      </c>
      <c r="I66">
        <v>1</v>
      </c>
      <c r="J66">
        <v>0</v>
      </c>
      <c r="K66">
        <v>0</v>
      </c>
      <c r="L66">
        <v>0</v>
      </c>
      <c r="M66">
        <v>0</v>
      </c>
      <c r="N66" t="s">
        <v>406</v>
      </c>
      <c r="O66">
        <v>6765</v>
      </c>
      <c r="P66">
        <v>0</v>
      </c>
      <c r="Q66">
        <v>0</v>
      </c>
      <c r="R66">
        <v>0</v>
      </c>
    </row>
    <row r="67" spans="1:18" x14ac:dyDescent="0.25">
      <c r="A67">
        <v>100021</v>
      </c>
      <c r="B67" t="s">
        <v>118</v>
      </c>
      <c r="C67" s="183">
        <v>41671</v>
      </c>
      <c r="D67" s="183">
        <v>41698.999988425923</v>
      </c>
      <c r="E67">
        <v>1</v>
      </c>
      <c r="F67" t="s">
        <v>38</v>
      </c>
      <c r="G67">
        <v>53</v>
      </c>
      <c r="H67">
        <v>11</v>
      </c>
      <c r="I67">
        <v>1</v>
      </c>
      <c r="J67">
        <v>2706</v>
      </c>
      <c r="K67" t="s">
        <v>407</v>
      </c>
      <c r="L67" t="s">
        <v>408</v>
      </c>
      <c r="M67" t="s">
        <v>409</v>
      </c>
      <c r="N67">
        <v>0</v>
      </c>
      <c r="O67">
        <v>0</v>
      </c>
      <c r="P67" t="s">
        <v>407</v>
      </c>
      <c r="Q67" t="s">
        <v>408</v>
      </c>
      <c r="R67" t="s">
        <v>409</v>
      </c>
    </row>
    <row r="68" spans="1:18" x14ac:dyDescent="0.25">
      <c r="A68">
        <v>100022</v>
      </c>
      <c r="B68" t="s">
        <v>119</v>
      </c>
      <c r="C68" s="183">
        <v>42005</v>
      </c>
      <c r="D68" s="183">
        <v>42035.999988425923</v>
      </c>
      <c r="E68">
        <v>1</v>
      </c>
      <c r="F68" t="s">
        <v>38</v>
      </c>
      <c r="G68">
        <v>53</v>
      </c>
      <c r="H68">
        <v>11</v>
      </c>
      <c r="I68">
        <v>1</v>
      </c>
      <c r="J68">
        <v>0</v>
      </c>
      <c r="K68">
        <v>0</v>
      </c>
      <c r="L68">
        <v>0</v>
      </c>
      <c r="M68">
        <v>0</v>
      </c>
      <c r="N68" t="s">
        <v>406</v>
      </c>
      <c r="O68">
        <v>6765</v>
      </c>
      <c r="P68">
        <v>0</v>
      </c>
      <c r="Q68">
        <v>0</v>
      </c>
      <c r="R68">
        <v>0</v>
      </c>
    </row>
    <row r="69" spans="1:18" x14ac:dyDescent="0.25">
      <c r="A69">
        <v>100022</v>
      </c>
      <c r="B69" t="s">
        <v>119</v>
      </c>
      <c r="C69" s="183">
        <v>42036</v>
      </c>
      <c r="D69" s="183">
        <v>42063.999988425923</v>
      </c>
      <c r="E69">
        <v>1</v>
      </c>
      <c r="F69" t="s">
        <v>38</v>
      </c>
      <c r="G69">
        <v>53</v>
      </c>
      <c r="H69">
        <v>11</v>
      </c>
      <c r="I69">
        <v>1</v>
      </c>
      <c r="J69">
        <v>2706</v>
      </c>
      <c r="K69" t="s">
        <v>407</v>
      </c>
      <c r="L69" t="s">
        <v>408</v>
      </c>
      <c r="M69" t="s">
        <v>409</v>
      </c>
      <c r="N69">
        <v>0</v>
      </c>
      <c r="O69">
        <v>0</v>
      </c>
      <c r="P69" t="s">
        <v>407</v>
      </c>
      <c r="Q69" t="s">
        <v>408</v>
      </c>
      <c r="R69" t="s">
        <v>409</v>
      </c>
    </row>
    <row r="70" spans="1:18" x14ac:dyDescent="0.25">
      <c r="A70">
        <v>100023</v>
      </c>
      <c r="B70" t="s">
        <v>120</v>
      </c>
      <c r="C70" s="183">
        <v>42005</v>
      </c>
      <c r="D70" s="183">
        <v>42035.999988425923</v>
      </c>
      <c r="E70">
        <v>1</v>
      </c>
      <c r="F70" t="s">
        <v>38</v>
      </c>
      <c r="G70">
        <v>53</v>
      </c>
      <c r="H70">
        <v>11</v>
      </c>
      <c r="I70">
        <v>1</v>
      </c>
      <c r="J70">
        <v>0</v>
      </c>
      <c r="K70">
        <v>0</v>
      </c>
      <c r="L70">
        <v>0</v>
      </c>
      <c r="M70">
        <v>0</v>
      </c>
      <c r="N70" t="s">
        <v>406</v>
      </c>
      <c r="O70">
        <v>6765</v>
      </c>
      <c r="P70">
        <v>0</v>
      </c>
      <c r="Q70">
        <v>0</v>
      </c>
      <c r="R70">
        <v>0</v>
      </c>
    </row>
    <row r="71" spans="1:18" x14ac:dyDescent="0.25">
      <c r="A71">
        <v>100023</v>
      </c>
      <c r="B71" t="s">
        <v>120</v>
      </c>
      <c r="C71" s="183">
        <v>42036</v>
      </c>
      <c r="D71" s="183">
        <v>42063.999988425923</v>
      </c>
      <c r="E71">
        <v>1</v>
      </c>
      <c r="F71" t="s">
        <v>38</v>
      </c>
      <c r="G71">
        <v>53</v>
      </c>
      <c r="H71">
        <v>11</v>
      </c>
      <c r="I71">
        <v>1</v>
      </c>
      <c r="J71">
        <v>2706</v>
      </c>
      <c r="K71" t="s">
        <v>407</v>
      </c>
      <c r="L71" t="s">
        <v>408</v>
      </c>
      <c r="M71" t="s">
        <v>409</v>
      </c>
      <c r="N71">
        <v>0</v>
      </c>
      <c r="O71">
        <v>0</v>
      </c>
      <c r="P71" t="s">
        <v>407</v>
      </c>
      <c r="Q71" t="s">
        <v>408</v>
      </c>
      <c r="R71" t="s">
        <v>409</v>
      </c>
    </row>
    <row r="72" spans="1:18" x14ac:dyDescent="0.25">
      <c r="A72">
        <v>100024</v>
      </c>
      <c r="B72" t="s">
        <v>121</v>
      </c>
      <c r="C72" s="183">
        <v>42005</v>
      </c>
      <c r="D72" s="183">
        <v>42035.999988425923</v>
      </c>
      <c r="E72">
        <v>1</v>
      </c>
      <c r="F72" t="s">
        <v>38</v>
      </c>
      <c r="G72">
        <v>53</v>
      </c>
      <c r="H72">
        <v>11</v>
      </c>
      <c r="I72">
        <v>1</v>
      </c>
      <c r="J72">
        <v>0</v>
      </c>
      <c r="K72">
        <v>0</v>
      </c>
      <c r="L72">
        <v>0</v>
      </c>
      <c r="M72">
        <v>0</v>
      </c>
      <c r="N72" t="s">
        <v>406</v>
      </c>
      <c r="O72">
        <v>6765</v>
      </c>
      <c r="P72">
        <v>0</v>
      </c>
      <c r="Q72">
        <v>0</v>
      </c>
      <c r="R72">
        <v>0</v>
      </c>
    </row>
    <row r="73" spans="1:18" x14ac:dyDescent="0.25">
      <c r="A73">
        <v>100024</v>
      </c>
      <c r="B73" t="s">
        <v>121</v>
      </c>
      <c r="C73" s="183">
        <v>42036</v>
      </c>
      <c r="D73" s="183">
        <v>42063.999988425923</v>
      </c>
      <c r="E73">
        <v>1</v>
      </c>
      <c r="F73" t="s">
        <v>38</v>
      </c>
      <c r="G73">
        <v>53</v>
      </c>
      <c r="H73">
        <v>11</v>
      </c>
      <c r="I73">
        <v>1</v>
      </c>
      <c r="J73">
        <v>2706</v>
      </c>
      <c r="K73" t="s">
        <v>407</v>
      </c>
      <c r="L73" t="s">
        <v>408</v>
      </c>
      <c r="M73" t="s">
        <v>409</v>
      </c>
      <c r="N73">
        <v>0</v>
      </c>
      <c r="O73">
        <v>0</v>
      </c>
      <c r="P73" t="s">
        <v>407</v>
      </c>
      <c r="Q73" t="s">
        <v>408</v>
      </c>
      <c r="R73" t="s">
        <v>409</v>
      </c>
    </row>
    <row r="74" spans="1:18" x14ac:dyDescent="0.25">
      <c r="A74">
        <v>100025</v>
      </c>
      <c r="B74" t="s">
        <v>122</v>
      </c>
      <c r="C74" s="183">
        <v>42005</v>
      </c>
      <c r="D74" s="183">
        <v>42035.999988425923</v>
      </c>
      <c r="E74">
        <v>1</v>
      </c>
      <c r="F74" t="s">
        <v>38</v>
      </c>
      <c r="G74">
        <v>53</v>
      </c>
      <c r="H74">
        <v>11</v>
      </c>
      <c r="I74">
        <v>1</v>
      </c>
      <c r="J74">
        <v>0</v>
      </c>
      <c r="K74">
        <v>0</v>
      </c>
      <c r="L74">
        <v>0</v>
      </c>
      <c r="M74">
        <v>0</v>
      </c>
      <c r="N74" t="s">
        <v>406</v>
      </c>
      <c r="O74">
        <v>6765</v>
      </c>
      <c r="P74">
        <v>0</v>
      </c>
      <c r="Q74">
        <v>0</v>
      </c>
      <c r="R74">
        <v>0</v>
      </c>
    </row>
    <row r="75" spans="1:18" x14ac:dyDescent="0.25">
      <c r="A75">
        <v>100025</v>
      </c>
      <c r="B75" t="s">
        <v>122</v>
      </c>
      <c r="C75" s="183">
        <v>42036</v>
      </c>
      <c r="D75" s="183">
        <v>42063.999988425923</v>
      </c>
      <c r="E75">
        <v>1</v>
      </c>
      <c r="F75" t="s">
        <v>38</v>
      </c>
      <c r="G75">
        <v>53</v>
      </c>
      <c r="H75">
        <v>11</v>
      </c>
      <c r="I75">
        <v>1</v>
      </c>
      <c r="J75">
        <v>2706</v>
      </c>
      <c r="K75" t="s">
        <v>407</v>
      </c>
      <c r="L75" t="s">
        <v>408</v>
      </c>
      <c r="M75" t="s">
        <v>409</v>
      </c>
      <c r="N75">
        <v>0</v>
      </c>
      <c r="O75">
        <v>0</v>
      </c>
      <c r="P75" t="s">
        <v>407</v>
      </c>
      <c r="Q75" t="s">
        <v>408</v>
      </c>
      <c r="R75" t="s">
        <v>409</v>
      </c>
    </row>
    <row r="76" spans="1:18" x14ac:dyDescent="0.25">
      <c r="A76">
        <v>100026</v>
      </c>
      <c r="B76" t="s">
        <v>123</v>
      </c>
      <c r="C76" s="183">
        <v>41640</v>
      </c>
      <c r="D76" s="183">
        <v>41670.999988425923</v>
      </c>
      <c r="E76">
        <v>1</v>
      </c>
      <c r="F76" t="s">
        <v>38</v>
      </c>
      <c r="G76">
        <v>53</v>
      </c>
      <c r="H76">
        <v>11</v>
      </c>
      <c r="I76">
        <v>1</v>
      </c>
      <c r="J76">
        <v>0</v>
      </c>
      <c r="K76">
        <v>0</v>
      </c>
      <c r="L76">
        <v>0</v>
      </c>
      <c r="M76">
        <v>0</v>
      </c>
      <c r="N76" t="s">
        <v>410</v>
      </c>
      <c r="O76">
        <v>2870</v>
      </c>
      <c r="P76">
        <v>0</v>
      </c>
      <c r="Q76">
        <v>0</v>
      </c>
      <c r="R76">
        <v>0</v>
      </c>
    </row>
    <row r="77" spans="1:18" x14ac:dyDescent="0.25">
      <c r="A77">
        <v>100026</v>
      </c>
      <c r="B77" t="s">
        <v>123</v>
      </c>
      <c r="C77" s="183">
        <v>41671</v>
      </c>
      <c r="D77" s="183">
        <v>41698.999988425923</v>
      </c>
      <c r="E77">
        <v>1</v>
      </c>
      <c r="F77" t="s">
        <v>38</v>
      </c>
      <c r="G77">
        <v>53</v>
      </c>
      <c r="H77">
        <v>11</v>
      </c>
      <c r="I77">
        <v>1</v>
      </c>
      <c r="J77">
        <v>820</v>
      </c>
      <c r="K77" t="s">
        <v>81</v>
      </c>
      <c r="L77" t="s">
        <v>82</v>
      </c>
      <c r="M77">
        <v>82</v>
      </c>
      <c r="N77">
        <v>0</v>
      </c>
      <c r="O77">
        <v>0</v>
      </c>
      <c r="P77" t="s">
        <v>81</v>
      </c>
      <c r="Q77" t="s">
        <v>82</v>
      </c>
      <c r="R77">
        <v>82</v>
      </c>
    </row>
    <row r="78" spans="1:18" x14ac:dyDescent="0.25">
      <c r="A78">
        <v>100026</v>
      </c>
      <c r="B78" t="s">
        <v>123</v>
      </c>
      <c r="C78" s="183">
        <v>42005</v>
      </c>
      <c r="D78" s="183">
        <v>42035.999988425923</v>
      </c>
      <c r="E78">
        <v>1</v>
      </c>
      <c r="F78" t="s">
        <v>38</v>
      </c>
      <c r="G78">
        <v>53</v>
      </c>
      <c r="H78">
        <v>11</v>
      </c>
      <c r="I78">
        <v>1</v>
      </c>
      <c r="J78">
        <v>0</v>
      </c>
      <c r="K78">
        <v>0</v>
      </c>
      <c r="L78">
        <v>0</v>
      </c>
      <c r="M78">
        <v>0</v>
      </c>
      <c r="N78" t="s">
        <v>267</v>
      </c>
      <c r="O78">
        <v>3895</v>
      </c>
      <c r="P78">
        <v>0</v>
      </c>
      <c r="Q78">
        <v>0</v>
      </c>
      <c r="R78">
        <v>0</v>
      </c>
    </row>
    <row r="79" spans="1:18" x14ac:dyDescent="0.25">
      <c r="A79">
        <v>100026</v>
      </c>
      <c r="B79" t="s">
        <v>123</v>
      </c>
      <c r="C79" s="183">
        <v>42036</v>
      </c>
      <c r="D79" s="183">
        <v>42063.999988425923</v>
      </c>
      <c r="E79">
        <v>1</v>
      </c>
      <c r="F79" t="s">
        <v>38</v>
      </c>
      <c r="G79">
        <v>53</v>
      </c>
      <c r="H79">
        <v>11</v>
      </c>
      <c r="I79">
        <v>1</v>
      </c>
      <c r="J79">
        <v>1886</v>
      </c>
      <c r="K79" t="s">
        <v>411</v>
      </c>
      <c r="L79" t="s">
        <v>412</v>
      </c>
      <c r="M79" t="s">
        <v>343</v>
      </c>
      <c r="N79">
        <v>0</v>
      </c>
      <c r="O79">
        <v>0</v>
      </c>
      <c r="P79" t="s">
        <v>411</v>
      </c>
      <c r="Q79" t="s">
        <v>412</v>
      </c>
      <c r="R79" t="s">
        <v>343</v>
      </c>
    </row>
    <row r="80" spans="1:18" x14ac:dyDescent="0.25">
      <c r="A80">
        <v>100027</v>
      </c>
      <c r="B80" t="s">
        <v>124</v>
      </c>
      <c r="C80" s="183">
        <v>41640</v>
      </c>
      <c r="D80" s="183">
        <v>41670.999988425923</v>
      </c>
      <c r="E80">
        <v>1</v>
      </c>
      <c r="F80" t="s">
        <v>38</v>
      </c>
      <c r="G80">
        <v>53</v>
      </c>
      <c r="H80">
        <v>11</v>
      </c>
      <c r="I80">
        <v>1</v>
      </c>
      <c r="J80">
        <v>0</v>
      </c>
      <c r="K80">
        <v>0</v>
      </c>
      <c r="L80">
        <v>0</v>
      </c>
      <c r="M80">
        <v>0</v>
      </c>
      <c r="N80" t="s">
        <v>410</v>
      </c>
      <c r="O80">
        <v>2870</v>
      </c>
      <c r="P80">
        <v>0</v>
      </c>
      <c r="Q80">
        <v>0</v>
      </c>
      <c r="R80">
        <v>0</v>
      </c>
    </row>
    <row r="81" spans="1:18" x14ac:dyDescent="0.25">
      <c r="A81">
        <v>100027</v>
      </c>
      <c r="B81" t="s">
        <v>124</v>
      </c>
      <c r="C81" s="183">
        <v>41671</v>
      </c>
      <c r="D81" s="183">
        <v>41698.999988425923</v>
      </c>
      <c r="E81">
        <v>1</v>
      </c>
      <c r="F81" t="s">
        <v>38</v>
      </c>
      <c r="G81">
        <v>53</v>
      </c>
      <c r="H81">
        <v>11</v>
      </c>
      <c r="I81">
        <v>1</v>
      </c>
      <c r="J81">
        <v>820</v>
      </c>
      <c r="K81" t="s">
        <v>81</v>
      </c>
      <c r="L81" t="s">
        <v>82</v>
      </c>
      <c r="M81">
        <v>82</v>
      </c>
      <c r="N81">
        <v>0</v>
      </c>
      <c r="O81">
        <v>0</v>
      </c>
      <c r="P81" t="s">
        <v>81</v>
      </c>
      <c r="Q81" t="s">
        <v>82</v>
      </c>
      <c r="R81">
        <v>82</v>
      </c>
    </row>
    <row r="82" spans="1:18" x14ac:dyDescent="0.25">
      <c r="A82">
        <v>100027</v>
      </c>
      <c r="B82" t="s">
        <v>124</v>
      </c>
      <c r="C82" s="183">
        <v>42005</v>
      </c>
      <c r="D82" s="183">
        <v>42035.999988425923</v>
      </c>
      <c r="E82">
        <v>1</v>
      </c>
      <c r="F82" t="s">
        <v>38</v>
      </c>
      <c r="G82">
        <v>53</v>
      </c>
      <c r="H82">
        <v>11</v>
      </c>
      <c r="I82">
        <v>1</v>
      </c>
      <c r="J82">
        <v>0</v>
      </c>
      <c r="K82">
        <v>0</v>
      </c>
      <c r="L82">
        <v>0</v>
      </c>
      <c r="M82">
        <v>0</v>
      </c>
      <c r="N82" t="s">
        <v>267</v>
      </c>
      <c r="O82">
        <v>3895</v>
      </c>
      <c r="P82">
        <v>0</v>
      </c>
      <c r="Q82">
        <v>0</v>
      </c>
      <c r="R82">
        <v>0</v>
      </c>
    </row>
    <row r="83" spans="1:18" x14ac:dyDescent="0.25">
      <c r="A83">
        <v>100027</v>
      </c>
      <c r="B83" t="s">
        <v>124</v>
      </c>
      <c r="C83" s="183">
        <v>42036</v>
      </c>
      <c r="D83" s="183">
        <v>42063.999988425923</v>
      </c>
      <c r="E83">
        <v>1</v>
      </c>
      <c r="F83" t="s">
        <v>38</v>
      </c>
      <c r="G83">
        <v>53</v>
      </c>
      <c r="H83">
        <v>11</v>
      </c>
      <c r="I83">
        <v>1</v>
      </c>
      <c r="J83">
        <v>1886</v>
      </c>
      <c r="K83" t="s">
        <v>411</v>
      </c>
      <c r="L83" t="s">
        <v>412</v>
      </c>
      <c r="M83" t="s">
        <v>343</v>
      </c>
      <c r="N83">
        <v>0</v>
      </c>
      <c r="O83">
        <v>0</v>
      </c>
      <c r="P83" t="s">
        <v>411</v>
      </c>
      <c r="Q83" t="s">
        <v>412</v>
      </c>
      <c r="R83" t="s">
        <v>343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Z2640"/>
  <sheetViews>
    <sheetView topLeftCell="E2040" zoomScale="70" zoomScaleNormal="70" workbookViewId="0">
      <selection activeCell="K2039" sqref="K2039"/>
    </sheetView>
  </sheetViews>
  <sheetFormatPr defaultRowHeight="16.5" customHeight="1" x14ac:dyDescent="0.25"/>
  <cols>
    <col min="1" max="1" width="4.28515625" style="285" customWidth="1"/>
    <col min="2" max="2" width="11.42578125" style="265" customWidth="1"/>
    <col min="3" max="3" width="10.85546875" style="163" bestFit="1" customWidth="1"/>
    <col min="4" max="4" width="12" style="163" bestFit="1" customWidth="1"/>
    <col min="5" max="5" width="18.7109375" style="163" bestFit="1" customWidth="1"/>
    <col min="6" max="6" width="19.7109375" style="163" bestFit="1" customWidth="1"/>
    <col min="7" max="7" width="3.7109375" style="163" customWidth="1"/>
    <col min="8" max="8" width="7.42578125" style="259" customWidth="1"/>
    <col min="9" max="9" width="11.42578125" style="189" customWidth="1"/>
    <col min="10" max="10" width="13.7109375" style="189" bestFit="1" customWidth="1"/>
    <col min="11" max="11" width="18.7109375" style="163" bestFit="1" customWidth="1"/>
    <col min="12" max="12" width="17.28515625" style="163" bestFit="1" customWidth="1"/>
    <col min="13" max="13" width="20.85546875" style="2" bestFit="1" customWidth="1"/>
    <col min="14" max="14" width="14" style="163" bestFit="1" customWidth="1"/>
    <col min="15" max="15" width="22.85546875" style="163" bestFit="1" customWidth="1"/>
    <col min="16" max="17" width="44.42578125" style="163" bestFit="1" customWidth="1"/>
    <col min="18" max="18" width="44.42578125" style="220" bestFit="1" customWidth="1"/>
    <col min="19" max="19" width="5.42578125" style="163" bestFit="1" customWidth="1"/>
    <col min="20" max="20" width="17.28515625" style="163" customWidth="1"/>
    <col min="21" max="21" width="11" style="163" customWidth="1"/>
    <col min="22" max="22" width="10.42578125" style="163" customWidth="1"/>
    <col min="23" max="23" width="2.140625" style="163" customWidth="1"/>
    <col min="24" max="24" width="5.7109375" style="163" customWidth="1"/>
    <col min="25" max="25" width="3.7109375" style="2" hidden="1" customWidth="1"/>
    <col min="26" max="26" width="13.140625" style="260" customWidth="1"/>
    <col min="27" max="27" width="11.28515625" style="260" customWidth="1"/>
    <col min="28" max="28" width="2.28515625" style="260" customWidth="1"/>
    <col min="29" max="29" width="11.7109375" style="220" customWidth="1"/>
    <col min="30" max="30" width="4.5703125" style="163" customWidth="1"/>
    <col min="31" max="31" width="15" style="163" bestFit="1" customWidth="1"/>
    <col min="32" max="32" width="15" style="163" customWidth="1"/>
    <col min="33" max="33" width="13.28515625" style="221" bestFit="1" customWidth="1"/>
    <col min="34" max="34" width="4.5703125" style="220" customWidth="1"/>
    <col min="35" max="35" width="14.5703125" style="163" customWidth="1"/>
    <col min="36" max="37" width="2" style="163" customWidth="1"/>
    <col min="38" max="38" width="4.140625" style="220" customWidth="1"/>
    <col min="39" max="39" width="7.42578125" style="189" bestFit="1" customWidth="1"/>
    <col min="40" max="40" width="6.42578125" style="163" bestFit="1" customWidth="1"/>
    <col min="41" max="41" width="5.42578125" style="163" bestFit="1" customWidth="1"/>
    <col min="42" max="42" width="10.85546875" style="220" customWidth="1"/>
    <col min="43" max="43" width="15.140625" style="220" customWidth="1"/>
    <col min="44" max="47" width="14.85546875" style="220" customWidth="1"/>
    <col min="48" max="48" width="28.140625" style="220" customWidth="1"/>
    <col min="49" max="49" width="5" style="163" customWidth="1"/>
    <col min="50" max="50" width="10.28515625" style="163" bestFit="1" customWidth="1"/>
    <col min="51" max="51" width="9.140625" style="163"/>
    <col min="52" max="52" width="15.42578125" style="163" bestFit="1" customWidth="1"/>
    <col min="53" max="16384" width="9.140625" style="163"/>
  </cols>
  <sheetData>
    <row r="1" spans="1:50" ht="16.5" customHeight="1" x14ac:dyDescent="0.25">
      <c r="B1" s="189"/>
    </row>
    <row r="2" spans="1:50" ht="16.5" customHeight="1" x14ac:dyDescent="0.25">
      <c r="A2" s="163"/>
      <c r="B2" s="163"/>
      <c r="H2" s="178"/>
      <c r="I2" s="165"/>
      <c r="J2" s="217" t="s">
        <v>181</v>
      </c>
      <c r="K2" s="165"/>
      <c r="L2" s="165"/>
      <c r="M2" s="169"/>
      <c r="N2" s="165"/>
      <c r="O2" s="165"/>
      <c r="P2" s="165"/>
      <c r="Q2" s="165"/>
      <c r="R2" s="166"/>
      <c r="S2" s="170"/>
      <c r="T2" s="165"/>
      <c r="U2" s="165"/>
      <c r="V2" s="165"/>
      <c r="W2" s="165"/>
      <c r="X2" s="165"/>
      <c r="Y2" s="218" t="s">
        <v>182</v>
      </c>
      <c r="Z2" s="219"/>
      <c r="AA2" s="219"/>
      <c r="AB2" s="219"/>
    </row>
    <row r="3" spans="1:50" s="2" customFormat="1" ht="16.5" customHeight="1" x14ac:dyDescent="0.25">
      <c r="A3" s="164" t="s">
        <v>0</v>
      </c>
      <c r="B3" s="209"/>
      <c r="C3" s="164" t="s">
        <v>1</v>
      </c>
      <c r="D3" s="164" t="s">
        <v>2</v>
      </c>
      <c r="E3" s="164" t="s">
        <v>3</v>
      </c>
      <c r="F3" s="164" t="s">
        <v>4</v>
      </c>
      <c r="G3" s="164" t="s">
        <v>5</v>
      </c>
      <c r="H3" s="176" t="s">
        <v>6</v>
      </c>
      <c r="I3" s="164" t="s">
        <v>7</v>
      </c>
      <c r="J3" s="10" t="s">
        <v>8</v>
      </c>
      <c r="K3" s="164" t="s">
        <v>9</v>
      </c>
      <c r="L3" s="164" t="s">
        <v>10</v>
      </c>
      <c r="M3" s="164" t="s">
        <v>11</v>
      </c>
      <c r="N3" s="164" t="s">
        <v>12</v>
      </c>
      <c r="O3" s="164" t="s">
        <v>13</v>
      </c>
      <c r="P3" s="164" t="s">
        <v>14</v>
      </c>
      <c r="Q3" s="164" t="s">
        <v>15</v>
      </c>
      <c r="R3" s="176" t="s">
        <v>16</v>
      </c>
      <c r="S3" s="164" t="s">
        <v>17</v>
      </c>
      <c r="T3" s="164" t="s">
        <v>18</v>
      </c>
      <c r="U3" s="164" t="s">
        <v>19</v>
      </c>
      <c r="V3" s="164" t="s">
        <v>20</v>
      </c>
      <c r="W3" s="164" t="s">
        <v>21</v>
      </c>
      <c r="X3" s="164" t="s">
        <v>22</v>
      </c>
      <c r="Y3" s="4" t="s">
        <v>23</v>
      </c>
      <c r="Z3" s="222" t="s">
        <v>24</v>
      </c>
      <c r="AA3" s="222" t="s">
        <v>25</v>
      </c>
      <c r="AB3" s="222" t="s">
        <v>183</v>
      </c>
      <c r="AC3" s="176"/>
      <c r="AD3" s="164"/>
      <c r="AE3" s="164"/>
      <c r="AF3" s="164" t="s">
        <v>184</v>
      </c>
      <c r="AG3" s="176" t="s">
        <v>185</v>
      </c>
      <c r="AH3" s="176" t="s">
        <v>186</v>
      </c>
      <c r="AI3" s="164" t="s">
        <v>187</v>
      </c>
      <c r="AJ3" s="164" t="s">
        <v>186</v>
      </c>
      <c r="AK3" s="164" t="s">
        <v>187</v>
      </c>
      <c r="AL3" s="176" t="s">
        <v>27</v>
      </c>
      <c r="AM3" s="164" t="s">
        <v>28</v>
      </c>
      <c r="AN3" s="164" t="s">
        <v>29</v>
      </c>
      <c r="AO3" s="164" t="s">
        <v>30</v>
      </c>
      <c r="AP3" s="176" t="s">
        <v>31</v>
      </c>
      <c r="AQ3" s="176" t="s">
        <v>32</v>
      </c>
      <c r="AR3" s="176" t="s">
        <v>33</v>
      </c>
      <c r="AS3" s="176" t="s">
        <v>66</v>
      </c>
      <c r="AT3" s="176" t="s">
        <v>67</v>
      </c>
      <c r="AU3" s="176" t="s">
        <v>68</v>
      </c>
      <c r="AV3" s="176" t="s">
        <v>34</v>
      </c>
      <c r="AX3" s="261" t="s">
        <v>241</v>
      </c>
    </row>
    <row r="4" spans="1:50" ht="16.5" customHeight="1" x14ac:dyDescent="0.25">
      <c r="A4" s="285">
        <v>1</v>
      </c>
      <c r="B4" s="72">
        <v>0</v>
      </c>
      <c r="C4" s="165" t="str">
        <f>"1000"&amp;A4</f>
        <v>10001</v>
      </c>
      <c r="D4" s="165" t="str">
        <f>"1000"&amp;A4&amp;"/13"</f>
        <v>10001/13</v>
      </c>
      <c r="E4" s="167" t="s">
        <v>189</v>
      </c>
      <c r="F4" s="167" t="s">
        <v>822</v>
      </c>
      <c r="G4" s="165">
        <v>48</v>
      </c>
      <c r="H4" s="178">
        <v>100011</v>
      </c>
      <c r="I4" s="170" t="str">
        <f>"Б-"&amp;H4&amp;"-13"</f>
        <v>Б-100011-13</v>
      </c>
      <c r="J4" s="169">
        <v>3</v>
      </c>
      <c r="K4" s="165">
        <v>7</v>
      </c>
      <c r="L4" s="165" t="s">
        <v>38</v>
      </c>
      <c r="M4" s="169">
        <v>1</v>
      </c>
      <c r="N4" s="165">
        <v>18</v>
      </c>
      <c r="O4" s="167" t="s">
        <v>823</v>
      </c>
      <c r="P4" s="167" t="s">
        <v>823</v>
      </c>
      <c r="Q4" s="167" t="s">
        <v>826</v>
      </c>
      <c r="R4" s="166" t="str">
        <f t="shared" ref="R4:R34" si="0">H4&amp;"1"</f>
        <v>1000111</v>
      </c>
      <c r="S4" s="170">
        <v>1</v>
      </c>
      <c r="T4" s="167" t="s">
        <v>308</v>
      </c>
      <c r="U4" s="165">
        <v>1000</v>
      </c>
      <c r="V4" s="165">
        <v>180</v>
      </c>
      <c r="W4" s="165">
        <v>0</v>
      </c>
      <c r="X4" s="24">
        <v>100</v>
      </c>
      <c r="Y4" s="168" t="s">
        <v>42</v>
      </c>
      <c r="Z4" s="223" t="s">
        <v>418</v>
      </c>
      <c r="AA4" s="228" t="s">
        <v>418</v>
      </c>
      <c r="AB4" s="225" t="s">
        <v>419</v>
      </c>
      <c r="AC4" s="178">
        <v>2050</v>
      </c>
      <c r="AD4" s="165"/>
      <c r="AE4" s="165"/>
      <c r="AF4" s="167" t="s">
        <v>149</v>
      </c>
      <c r="AG4" s="226">
        <v>8</v>
      </c>
      <c r="AH4" s="227">
        <v>13</v>
      </c>
      <c r="AI4" s="167" t="s">
        <v>319</v>
      </c>
      <c r="AJ4" s="167"/>
      <c r="AK4" s="167"/>
      <c r="AL4" s="166">
        <v>0</v>
      </c>
      <c r="AM4" s="170" t="s">
        <v>43</v>
      </c>
      <c r="AN4" s="165" t="s">
        <v>44</v>
      </c>
      <c r="AO4" s="165"/>
      <c r="AP4" s="166"/>
      <c r="AQ4" s="166"/>
      <c r="AR4" s="166"/>
      <c r="AS4" s="166">
        <f>H4</f>
        <v>100011</v>
      </c>
      <c r="AT4" s="166">
        <f>AU4+10000</f>
        <v>10100</v>
      </c>
      <c r="AU4" s="166">
        <v>100</v>
      </c>
      <c r="AV4" s="166" t="s">
        <v>45</v>
      </c>
      <c r="AX4" s="163" t="str">
        <f>IF(B4=0,"insert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"&amp;A4&amp;", "&amp;C4&amp;", '"&amp;D4&amp;"', date'"&amp;E4&amp;"', date'"&amp;F4&amp;"', "&amp;G4&amp;", "&amp;H4&amp;", '"&amp;I4&amp;"',date'"&amp;O4&amp;"',"&amp;J4&amp;", "&amp;K4&amp;", "&amp;K4&amp;", '"&amp;L4&amp;"', "&amp;M4&amp;", "&amp;N4&amp;", date'"&amp;P4&amp;"', date'"&amp;Q4&amp;"', "&amp;R4&amp;", "&amp;S4&amp;", to_date('"&amp;T4&amp;"','YYYY-MM-DD HH24:MI:SS'), "&amp;U4&amp;", "&amp;V4&amp;", "&amp;W4&amp;", "&amp;X4&amp;", "&amp;AL4&amp;", '"&amp;AN4&amp;"', "&amp;AG4&amp;","&amp;AM4&amp;","&amp;AS4&amp;","&amp;AT4&amp;","&amp;AU4&amp;");"&amp;
IF(LEN(AC4)&gt;0,"insert into xxxx_oebs_cash_payment_test (ID, INVOICE_ID, OEBS_PAYMENT, DOC_DATE, COMISS_DATE) values (s_xxxx_oebs_cash_payment_test.NEXTVAL, "&amp;H4&amp;", "&amp;AC4&amp;", to_date('"&amp;T4&amp;"','YYYY-MM-DD HH24:MI:SS'), "&amp;AF4&amp;" );","")&amp;
IF(LEN(AD4)&gt;0,"insert into xxxx_oebs_cash_payment_test (ID, INVOICE_ID, OEBS_PAYMENT, DOC_DATE, COMISS_DATE) values (s_xxxx_oebs_cash_payment_test.NEXTVAL, "&amp;H4&amp;", "&amp;AD4&amp;", to_date('"&amp;T4&amp;"','YYYY-MM-DD HH24:MI:SS'), "&amp;AF4&amp;" );","")&amp;
IF(LEN(AE4)&gt;0,"insert into xxxx_oebs_cash_payment_test (ID, INVOICE_ID, OEBS_PAYMENT, DOC_DATE, COMISS_DATE) values (s_xxxx_oebs_cash_payment_test.NEXTVAL, "&amp;H4&amp;", "&amp;AE4&amp;", to_date('"&amp;T4&amp;"','YYYY-MM-DD HH24:MI:SS'), "&amp;AF4&amp;" );","")&amp;
IF(LEN(AH4)&gt;0,"insert into xxxx_client_discount_m  (ID,CLIENT_ID,CLIENT_AVG_DISCOUNT,DT) values (s_xxxx_client_discount_m.NEXTVAL,"&amp;X4&amp;", "&amp;AH4&amp;", "&amp;AI4&amp;");","")&amp;
IF(LEN(AJ4)&gt;0,"insert into xxxx_client_discount_m  (ID,CLIENT_ID,CLIENT_AVG_DISCOUNT,DT) values (s_xxxx_client_discount_m.NEXTVAL,"&amp;X4&amp;", "&amp;AJ4&amp;", "&amp;AK4&amp;");","")&amp;
IF(LEN(AO4)&gt;0,"insert into xxxx_contract_signed_attr (ID, CONTRACT_ID, CODE, KEY_NUM) values (s_xxxx_contract_signed_attr.NEXTVAL, "&amp;C4&amp;", 'SUPERCOMMISSION_BONUS' , "&amp;AO4&amp;" );","")&amp;
IF(LEN(AP4)&gt;0,"insert into xxxx_loyal_clients_contr_attr (ID, CONTRACT_ID, CLIENT_ID, LC_TURNOVER, COLLATERAL_FIRST_DT, COLLATERAL_END_DT) values (s_xxxx_loyal_clients_contr_atr.NEXTVAL, "&amp;C4&amp;", "&amp;X4&amp;", "&amp;AP4&amp;", "&amp;AQ4&amp;", "&amp;AR4&amp;" );",""),"insert into XXXX_COMMISSION_PART (ID,CONTRACT_ID,FROM_DT,TILL_DT,NDS,CURRENCY,REWARD_TYPE,DISCOUNT_TYPE,REWARD_TO_CHARGE,DELKREDERE_TO_CHARGE,DKV_TO_CHARGE,REWARD_TO_PAY,DELKREDERE_TO_PAY,DKV_TO_PAY) values "&amp;"(s_xxxx_commission_part.NEXTVAL, "&amp;C4&amp;", "&amp;E4&amp;",  "&amp;F4&amp;", "&amp;G4&amp;", '"&amp;H4&amp;"', "&amp;J4&amp;", "&amp;I4&amp;", "&amp;L4&amp;", "&amp;M4&amp;","&amp;N4&amp;","&amp;Q4&amp;","&amp;R4&amp;","&amp;S4&amp;");")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date'2015-09-01', 48, 100011, 'Б-100011-13',date'2015-02-02',3, 7, 7, 'RUR', 1, 18, date'2015-02-02', date'2015-02-01', 1000111, 1, to_date('2015-02-01 00:00:00','YYYY-MM-DD HH24:MI:SS'), 1000, 180, 0, 100, 0, 'c1', 8,null,100011,10100,100);insert into xxxx_oebs_cash_payment_test (ID, INVOICE_ID, OEBS_PAYMENT, DOC_DATE, COMISS_DATE) values (s_xxxx_oebs_cash_payment_test.NEXTVAL, 100011, 2050, to_date('2015-02-01 00:00:00','YYYY-MM-DD HH24:MI:SS'), date'2015-01-31' );insert into xxxx_client_discount_m  (ID,CLIENT_ID,CLIENT_AVG_DISCOUNT,DT) values (s_xxxx_client_discount_m.NEXTVAL,100, 13, date'2015-02-01');</v>
      </c>
    </row>
    <row r="5" spans="1:50" ht="16.5" customHeight="1" x14ac:dyDescent="0.25">
      <c r="A5" s="285">
        <v>1</v>
      </c>
      <c r="B5" s="72">
        <v>0</v>
      </c>
      <c r="C5" s="165" t="str">
        <f t="shared" ref="C5:C68" si="1">"1000"&amp;A5</f>
        <v>10001</v>
      </c>
      <c r="D5" s="165" t="str">
        <f t="shared" ref="D5:D68" si="2">"1000"&amp;A5&amp;"/13"</f>
        <v>10001/13</v>
      </c>
      <c r="E5" s="167" t="s">
        <v>189</v>
      </c>
      <c r="F5" s="167" t="s">
        <v>822</v>
      </c>
      <c r="G5" s="165">
        <v>48</v>
      </c>
      <c r="H5" s="178">
        <v>100012</v>
      </c>
      <c r="I5" s="170" t="str">
        <f t="shared" ref="I5:I68" si="3">"Б-"&amp;H5&amp;"-13"</f>
        <v>Б-100012-13</v>
      </c>
      <c r="J5" s="169">
        <v>3</v>
      </c>
      <c r="K5" s="165">
        <v>7</v>
      </c>
      <c r="L5" s="165" t="s">
        <v>38</v>
      </c>
      <c r="M5" s="169">
        <v>1</v>
      </c>
      <c r="N5" s="165">
        <v>18</v>
      </c>
      <c r="O5" s="167" t="s">
        <v>823</v>
      </c>
      <c r="P5" s="167" t="s">
        <v>823</v>
      </c>
      <c r="Q5" s="167" t="s">
        <v>826</v>
      </c>
      <c r="R5" s="166" t="str">
        <f t="shared" si="0"/>
        <v>1000121</v>
      </c>
      <c r="S5" s="170">
        <v>1</v>
      </c>
      <c r="T5" s="167" t="s">
        <v>308</v>
      </c>
      <c r="U5" s="165">
        <v>900</v>
      </c>
      <c r="V5" s="165">
        <v>162</v>
      </c>
      <c r="W5" s="165">
        <v>0</v>
      </c>
      <c r="X5" s="24">
        <v>101</v>
      </c>
      <c r="Y5" s="168" t="s">
        <v>42</v>
      </c>
      <c r="Z5" s="223" t="s">
        <v>196</v>
      </c>
      <c r="AA5" s="228" t="s">
        <v>196</v>
      </c>
      <c r="AB5" s="229"/>
      <c r="AC5" s="178">
        <v>1845</v>
      </c>
      <c r="AD5" s="165"/>
      <c r="AE5" s="165"/>
      <c r="AF5" s="167" t="s">
        <v>149</v>
      </c>
      <c r="AG5" s="226">
        <v>8</v>
      </c>
      <c r="AH5" s="166">
        <v>7</v>
      </c>
      <c r="AI5" s="167" t="s">
        <v>319</v>
      </c>
      <c r="AJ5" s="167"/>
      <c r="AK5" s="167"/>
      <c r="AL5" s="166">
        <v>0</v>
      </c>
      <c r="AM5" s="170" t="s">
        <v>43</v>
      </c>
      <c r="AN5" s="165" t="s">
        <v>44</v>
      </c>
      <c r="AO5" s="165"/>
      <c r="AP5" s="166"/>
      <c r="AQ5" s="166"/>
      <c r="AR5" s="166"/>
      <c r="AS5" s="166">
        <f>H5</f>
        <v>100012</v>
      </c>
      <c r="AT5" s="166">
        <f t="shared" ref="AT5:AT68" si="4">AU5+10000</f>
        <v>10101</v>
      </c>
      <c r="AU5" s="166">
        <v>101</v>
      </c>
      <c r="AV5" s="166" t="s">
        <v>191</v>
      </c>
      <c r="AX5" s="163" t="str">
        <f t="shared" ref="AX5:AX68" si="5">IF(B5=0,"insert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"&amp;A5&amp;", "&amp;C5&amp;", '"&amp;D5&amp;"', date'"&amp;E5&amp;"', date'"&amp;F5&amp;"', "&amp;G5&amp;", "&amp;H5&amp;", '"&amp;I5&amp;"',date'"&amp;O5&amp;"',"&amp;J5&amp;", "&amp;K5&amp;", "&amp;K5&amp;", '"&amp;L5&amp;"', "&amp;M5&amp;", "&amp;N5&amp;", date'"&amp;P5&amp;"', date'"&amp;Q5&amp;"', "&amp;R5&amp;", "&amp;S5&amp;", to_date('"&amp;T5&amp;"','YYYY-MM-DD HH24:MI:SS'), "&amp;U5&amp;", "&amp;V5&amp;", "&amp;W5&amp;", "&amp;X5&amp;", "&amp;AL5&amp;", '"&amp;AN5&amp;"', "&amp;AG5&amp;","&amp;AM5&amp;","&amp;AS5&amp;","&amp;AT5&amp;","&amp;AU5&amp;");"&amp;
IF(LEN(AC5)&gt;0,"insert into xxxx_oebs_cash_payment_test (ID, INVOICE_ID, OEBS_PAYMENT, DOC_DATE, COMISS_DATE) values (s_xxxx_oebs_cash_payment_test.NEXTVAL, "&amp;H5&amp;", "&amp;AC5&amp;", to_date('"&amp;T5&amp;"','YYYY-MM-DD HH24:MI:SS'), "&amp;AF5&amp;" );","")&amp;
IF(LEN(AD5)&gt;0,"insert into xxxx_oebs_cash_payment_test (ID, INVOICE_ID, OEBS_PAYMENT, DOC_DATE, COMISS_DATE) values (s_xxxx_oebs_cash_payment_test.NEXTVAL, "&amp;H5&amp;", "&amp;AD5&amp;", to_date('"&amp;T5&amp;"','YYYY-MM-DD HH24:MI:SS'), "&amp;AF5&amp;" );","")&amp;
IF(LEN(AE5)&gt;0,"insert into xxxx_oebs_cash_payment_test (ID, INVOICE_ID, OEBS_PAYMENT, DOC_DATE, COMISS_DATE) values (s_xxxx_oebs_cash_payment_test.NEXTVAL, "&amp;H5&amp;", "&amp;AE5&amp;", to_date('"&amp;T5&amp;"','YYYY-MM-DD HH24:MI:SS'), "&amp;AF5&amp;" );","")&amp;
IF(LEN(AH5)&gt;0,"insert into xxxx_client_discount_m  (ID,CLIENT_ID,CLIENT_AVG_DISCOUNT,DT) values (s_xxxx_client_discount_m.NEXTVAL,"&amp;X5&amp;", "&amp;AH5&amp;", "&amp;AI5&amp;");","")&amp;
IF(LEN(AJ5)&gt;0,"insert into xxxx_client_discount_m  (ID,CLIENT_ID,CLIENT_AVG_DISCOUNT,DT) values (s_xxxx_client_discount_m.NEXTVAL,"&amp;X5&amp;", "&amp;AJ5&amp;", "&amp;AK5&amp;");","")&amp;
IF(LEN(AO5)&gt;0,"insert into xxxx_contract_signed_attr (ID, CONTRACT_ID, CODE, KEY_NUM) values (s_xxxx_contract_signed_attr.NEXTVAL, "&amp;C5&amp;", 'SUPERCOMMISSION_BONUS' , "&amp;AO5&amp;" );","")&amp;
IF(LEN(AP5)&gt;0,"insert into xxxx_loyal_clients_contr_attr (ID, CONTRACT_ID, CLIENT_ID, LC_TURNOVER, COLLATERAL_FIRST_DT, COLLATERAL_END_DT) values (s_xxxx_loyal_clients_contr_atr.NEXTVAL, "&amp;C5&amp;", "&amp;X5&amp;", "&amp;AP5&amp;", "&amp;AQ5&amp;", "&amp;AR5&amp;" );",""),"insert into XXXX_COMMISSION_PART (ID,CONTRACT_ID,FROM_DT,TILL_DT,NDS,CURRENCY,REWARD_TYPE,DISCOUNT_TYPE,REWARD_TO_CHARGE,DELKREDERE_TO_CHARGE,DKV_TO_CHARGE,REWARD_TO_PAY,DELKREDERE_TO_PAY,DKV_TO_PAY) values "&amp;"(s_xxxx_commission_part.NEXTVAL, "&amp;C5&amp;", "&amp;E5&amp;",  "&amp;F5&amp;", "&amp;G5&amp;", '"&amp;H5&amp;"', "&amp;J5&amp;", "&amp;I5&amp;", "&amp;L5&amp;", "&amp;M5&amp;","&amp;N5&amp;","&amp;Q5&amp;","&amp;R5&amp;","&amp;S5&amp;");")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date'2015-09-01', 48, 100012, 'Б-100012-13',date'2015-02-02',3, 7, 7, 'RUR', 1, 18, date'2015-02-02', date'2015-02-01', 1000121, 1, to_date('2015-02-01 00:00:00','YYYY-MM-DD HH24:MI:SS'), 900, 162, 0, 101, 0, 'c1', 8,null,100012,10101,101);insert into xxxx_oebs_cash_payment_test (ID, INVOICE_ID, OEBS_PAYMENT, DOC_DATE, COMISS_DATE) values (s_xxxx_oebs_cash_payment_test.NEXTVAL, 100012, 1845, to_date('2015-02-01 00:00:00','YYYY-MM-DD HH24:MI:SS'), date'2015-01-31' );insert into xxxx_client_discount_m  (ID,CLIENT_ID,CLIENT_AVG_DISCOUNT,DT) values (s_xxxx_client_discount_m.NEXTVAL,101, 7, date'2015-02-01');</v>
      </c>
    </row>
    <row r="6" spans="1:50" ht="16.5" customHeight="1" x14ac:dyDescent="0.25">
      <c r="A6" s="285">
        <v>1</v>
      </c>
      <c r="B6" s="72">
        <v>0</v>
      </c>
      <c r="C6" s="165" t="str">
        <f t="shared" si="1"/>
        <v>10001</v>
      </c>
      <c r="D6" s="165" t="str">
        <f t="shared" si="2"/>
        <v>10001/13</v>
      </c>
      <c r="E6" s="167" t="s">
        <v>189</v>
      </c>
      <c r="F6" s="167" t="s">
        <v>822</v>
      </c>
      <c r="G6" s="165">
        <v>48</v>
      </c>
      <c r="H6" s="178">
        <v>100013</v>
      </c>
      <c r="I6" s="170" t="str">
        <f t="shared" si="3"/>
        <v>Б-100013-13</v>
      </c>
      <c r="J6" s="169">
        <v>3</v>
      </c>
      <c r="K6" s="165">
        <v>7</v>
      </c>
      <c r="L6" s="165" t="s">
        <v>38</v>
      </c>
      <c r="M6" s="169">
        <v>1</v>
      </c>
      <c r="N6" s="165">
        <v>18</v>
      </c>
      <c r="O6" s="167" t="s">
        <v>823</v>
      </c>
      <c r="P6" s="167" t="s">
        <v>823</v>
      </c>
      <c r="Q6" s="167" t="s">
        <v>826</v>
      </c>
      <c r="R6" s="166" t="str">
        <f t="shared" si="0"/>
        <v>1000131</v>
      </c>
      <c r="S6" s="170">
        <v>1</v>
      </c>
      <c r="T6" s="167" t="s">
        <v>308</v>
      </c>
      <c r="U6" s="165">
        <v>800</v>
      </c>
      <c r="V6" s="165">
        <v>144</v>
      </c>
      <c r="W6" s="165">
        <v>0</v>
      </c>
      <c r="X6" s="24">
        <v>102</v>
      </c>
      <c r="Y6" s="168" t="s">
        <v>42</v>
      </c>
      <c r="Z6" s="223" t="s">
        <v>420</v>
      </c>
      <c r="AA6" s="228" t="s">
        <v>420</v>
      </c>
      <c r="AB6" s="224"/>
      <c r="AC6" s="178">
        <v>1640</v>
      </c>
      <c r="AD6" s="165"/>
      <c r="AE6" s="165"/>
      <c r="AF6" s="167" t="s">
        <v>149</v>
      </c>
      <c r="AG6" s="226">
        <v>8</v>
      </c>
      <c r="AH6" s="230">
        <v>20</v>
      </c>
      <c r="AI6" s="167" t="s">
        <v>319</v>
      </c>
      <c r="AJ6" s="167"/>
      <c r="AK6" s="167"/>
      <c r="AL6" s="166">
        <v>0</v>
      </c>
      <c r="AM6" s="170" t="s">
        <v>43</v>
      </c>
      <c r="AN6" s="165" t="s">
        <v>44</v>
      </c>
      <c r="AO6" s="165"/>
      <c r="AP6" s="166"/>
      <c r="AQ6" s="166"/>
      <c r="AR6" s="166"/>
      <c r="AS6" s="166">
        <f>H6</f>
        <v>100013</v>
      </c>
      <c r="AT6" s="166">
        <f t="shared" si="4"/>
        <v>10102</v>
      </c>
      <c r="AU6" s="166">
        <v>102</v>
      </c>
      <c r="AV6" s="166"/>
      <c r="AX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date'2015-09-01', 48, 100013, 'Б-100013-13',date'2015-02-02',3, 7, 7, 'RUR', 1, 18, date'2015-02-02', date'2015-02-01', 1000131, 1, to_date('2015-02-01 00:00:00','YYYY-MM-DD HH24:MI:SS'), 800, 144, 0, 102, 0, 'c1', 8,null,100013,10102,102);insert into xxxx_oebs_cash_payment_test (ID, INVOICE_ID, OEBS_PAYMENT, DOC_DATE, COMISS_DATE) values (s_xxxx_oebs_cash_payment_test.NEXTVAL, 100013, 1640, to_date('2015-02-01 00:00:00','YYYY-MM-DD HH24:MI:SS'), date'2015-01-31' );insert into xxxx_client_discount_m  (ID,CLIENT_ID,CLIENT_AVG_DISCOUNT,DT) values (s_xxxx_client_discount_m.NEXTVAL,102, 20, date'2015-02-01');</v>
      </c>
    </row>
    <row r="7" spans="1:50" s="179" customFormat="1" ht="16.5" customHeight="1" x14ac:dyDescent="0.25">
      <c r="A7" s="286">
        <v>1</v>
      </c>
      <c r="B7" s="72">
        <v>0</v>
      </c>
      <c r="C7" s="171" t="str">
        <f t="shared" si="1"/>
        <v>10001</v>
      </c>
      <c r="D7" s="171" t="str">
        <f t="shared" si="2"/>
        <v>10001/13</v>
      </c>
      <c r="E7" s="172" t="s">
        <v>189</v>
      </c>
      <c r="F7" s="167" t="s">
        <v>822</v>
      </c>
      <c r="G7" s="171">
        <v>48</v>
      </c>
      <c r="H7" s="180">
        <v>100014</v>
      </c>
      <c r="I7" s="171" t="str">
        <f t="shared" si="3"/>
        <v>Б-100014-13</v>
      </c>
      <c r="J7" s="169">
        <v>3</v>
      </c>
      <c r="K7" s="171">
        <v>7</v>
      </c>
      <c r="L7" s="171" t="s">
        <v>38</v>
      </c>
      <c r="M7" s="175">
        <v>1</v>
      </c>
      <c r="N7" s="171">
        <v>18</v>
      </c>
      <c r="O7" s="172" t="s">
        <v>823</v>
      </c>
      <c r="P7" s="172" t="s">
        <v>823</v>
      </c>
      <c r="Q7" s="172" t="s">
        <v>826</v>
      </c>
      <c r="R7" s="173" t="str">
        <f t="shared" si="0"/>
        <v>1000141</v>
      </c>
      <c r="S7" s="171">
        <v>1</v>
      </c>
      <c r="T7" s="172" t="s">
        <v>308</v>
      </c>
      <c r="U7" s="171">
        <v>600</v>
      </c>
      <c r="V7" s="171">
        <v>108</v>
      </c>
      <c r="W7" s="171">
        <v>0</v>
      </c>
      <c r="X7" s="181">
        <v>103</v>
      </c>
      <c r="Y7" s="174" t="s">
        <v>42</v>
      </c>
      <c r="Z7" s="232"/>
      <c r="AA7" s="232"/>
      <c r="AB7" s="232"/>
      <c r="AC7" s="180">
        <v>1230</v>
      </c>
      <c r="AD7" s="171"/>
      <c r="AE7" s="171"/>
      <c r="AF7" s="172" t="s">
        <v>149</v>
      </c>
      <c r="AG7" s="233">
        <v>8</v>
      </c>
      <c r="AH7" s="205">
        <v>13</v>
      </c>
      <c r="AI7" s="172" t="s">
        <v>319</v>
      </c>
      <c r="AJ7" s="172"/>
      <c r="AK7" s="172"/>
      <c r="AL7" s="173">
        <v>0</v>
      </c>
      <c r="AM7" s="170" t="s">
        <v>43</v>
      </c>
      <c r="AN7" s="171" t="s">
        <v>44</v>
      </c>
      <c r="AO7" s="171"/>
      <c r="AP7" s="173"/>
      <c r="AQ7" s="173"/>
      <c r="AR7" s="173"/>
      <c r="AS7" s="166">
        <f>H7</f>
        <v>100014</v>
      </c>
      <c r="AT7" s="166">
        <f t="shared" si="4"/>
        <v>10103</v>
      </c>
      <c r="AU7" s="166">
        <v>103</v>
      </c>
      <c r="AV7" s="173"/>
      <c r="AX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1, 10001, '10001/13', date'2013-03-01', date'2015-09-01', 48, 100014, 'Б-100014-13',date'2015-02-02',3, 7, 7, 'RUR', 1, 18, date'2015-02-02', date'2015-02-01', 1000141, 1, to_date('2015-02-01 00:00:00','YYYY-MM-DD HH24:MI:SS'), 600, 108, 0, 103, 0, 'c1', 8,null,100014,10103,103);insert into xxxx_oebs_cash_payment_test (ID, INVOICE_ID, OEBS_PAYMENT, DOC_DATE, COMISS_DATE) values (s_xxxx_oebs_cash_payment_test.NEXTVAL, 100014, 1230, to_date('2015-02-01 00:00:00','YYYY-MM-DD HH24:MI:SS'), date'2015-01-31' );insert into xxxx_client_discount_m  (ID,CLIENT_ID,CLIENT_AVG_DISCOUNT,DT) values (s_xxxx_client_discount_m.NEXTVAL,103, 13, date'2015-02-01');</v>
      </c>
    </row>
    <row r="8" spans="1:50" ht="16.5" customHeight="1" x14ac:dyDescent="0.25">
      <c r="A8" s="287">
        <v>2</v>
      </c>
      <c r="B8" s="72">
        <v>0</v>
      </c>
      <c r="C8" s="165" t="str">
        <f t="shared" si="1"/>
        <v>10002</v>
      </c>
      <c r="D8" s="165" t="str">
        <f t="shared" si="2"/>
        <v>10002/13</v>
      </c>
      <c r="E8" s="167" t="s">
        <v>189</v>
      </c>
      <c r="F8" s="167" t="s">
        <v>822</v>
      </c>
      <c r="G8" s="234">
        <v>40</v>
      </c>
      <c r="H8" s="178">
        <v>100015</v>
      </c>
      <c r="I8" s="170" t="str">
        <f t="shared" si="3"/>
        <v>Б-100015-13</v>
      </c>
      <c r="J8" s="169">
        <v>3</v>
      </c>
      <c r="K8" s="165">
        <v>7</v>
      </c>
      <c r="L8" s="165" t="s">
        <v>38</v>
      </c>
      <c r="M8" s="169">
        <v>1</v>
      </c>
      <c r="N8" s="165">
        <v>18</v>
      </c>
      <c r="O8" s="167" t="s">
        <v>823</v>
      </c>
      <c r="P8" s="167" t="s">
        <v>823</v>
      </c>
      <c r="Q8" s="167" t="s">
        <v>826</v>
      </c>
      <c r="R8" s="166" t="str">
        <f t="shared" si="0"/>
        <v>1000151</v>
      </c>
      <c r="S8" s="170">
        <v>1</v>
      </c>
      <c r="T8" s="167" t="s">
        <v>308</v>
      </c>
      <c r="U8" s="165">
        <v>1000</v>
      </c>
      <c r="V8" s="165">
        <v>180</v>
      </c>
      <c r="W8" s="165">
        <v>0</v>
      </c>
      <c r="X8" s="24">
        <v>104</v>
      </c>
      <c r="Y8" s="168" t="s">
        <v>42</v>
      </c>
      <c r="Z8" s="224"/>
      <c r="AA8" s="224"/>
      <c r="AB8" s="224"/>
      <c r="AC8" s="178">
        <v>2050</v>
      </c>
      <c r="AD8" s="165"/>
      <c r="AE8" s="165"/>
      <c r="AF8" s="167" t="s">
        <v>149</v>
      </c>
      <c r="AG8" s="226">
        <v>8</v>
      </c>
      <c r="AH8" s="227">
        <v>12</v>
      </c>
      <c r="AI8" s="167" t="s">
        <v>319</v>
      </c>
      <c r="AJ8" s="167"/>
      <c r="AK8" s="167"/>
      <c r="AL8" s="166">
        <v>0</v>
      </c>
      <c r="AM8" s="170" t="s">
        <v>43</v>
      </c>
      <c r="AN8" s="165" t="s">
        <v>44</v>
      </c>
      <c r="AO8" s="165"/>
      <c r="AP8" s="166"/>
      <c r="AQ8" s="166"/>
      <c r="AR8" s="166"/>
      <c r="AS8" s="166">
        <f>H8</f>
        <v>100015</v>
      </c>
      <c r="AT8" s="166">
        <f t="shared" si="4"/>
        <v>10104</v>
      </c>
      <c r="AU8" s="166">
        <v>104</v>
      </c>
      <c r="AV8" s="166" t="s">
        <v>192</v>
      </c>
      <c r="AX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2, 10002, '10002/13', date'2013-03-01', date'2015-09-01', 40, 100015, 'Б-100015-13',date'2015-02-02',3, 7, 7, 'RUR', 1, 18, date'2015-02-02', date'2015-02-01', 1000151, 1, to_date('2015-02-01 00:00:00','YYYY-MM-DD HH24:MI:SS'), 1000, 180, 0, 104, 0, 'c1', 8,null,100015,10104,104);insert into xxxx_oebs_cash_payment_test (ID, INVOICE_ID, OEBS_PAYMENT, DOC_DATE, COMISS_DATE) values (s_xxxx_oebs_cash_payment_test.NEXTVAL, 100015, 2050, to_date('2015-02-01 00:00:00','YYYY-MM-DD HH24:MI:SS'), date'2015-01-31' );insert into xxxx_client_discount_m  (ID,CLIENT_ID,CLIENT_AVG_DISCOUNT,DT) values (s_xxxx_client_discount_m.NEXTVAL,104, 12, date'2015-02-01');</v>
      </c>
    </row>
    <row r="9" spans="1:50" s="179" customFormat="1" ht="16.5" customHeight="1" x14ac:dyDescent="0.25">
      <c r="A9" s="286">
        <v>2</v>
      </c>
      <c r="B9" s="72">
        <v>0</v>
      </c>
      <c r="C9" s="171" t="str">
        <f t="shared" si="1"/>
        <v>10002</v>
      </c>
      <c r="D9" s="171" t="str">
        <f t="shared" si="2"/>
        <v>10002/13</v>
      </c>
      <c r="E9" s="172" t="s">
        <v>189</v>
      </c>
      <c r="F9" s="167" t="s">
        <v>822</v>
      </c>
      <c r="G9" s="192">
        <v>40</v>
      </c>
      <c r="H9" s="180">
        <v>100019</v>
      </c>
      <c r="I9" s="171" t="str">
        <f t="shared" si="3"/>
        <v>Б-100019-13</v>
      </c>
      <c r="J9" s="169">
        <v>3</v>
      </c>
      <c r="K9" s="171">
        <v>7</v>
      </c>
      <c r="L9" s="171" t="s">
        <v>38</v>
      </c>
      <c r="M9" s="175">
        <v>1</v>
      </c>
      <c r="N9" s="171">
        <v>18</v>
      </c>
      <c r="O9" s="172" t="s">
        <v>823</v>
      </c>
      <c r="P9" s="172" t="s">
        <v>823</v>
      </c>
      <c r="Q9" s="172" t="s">
        <v>826</v>
      </c>
      <c r="R9" s="173" t="str">
        <f t="shared" si="0"/>
        <v>1000191</v>
      </c>
      <c r="S9" s="171">
        <v>1</v>
      </c>
      <c r="T9" s="172" t="s">
        <v>308</v>
      </c>
      <c r="U9" s="171">
        <v>1000</v>
      </c>
      <c r="V9" s="171">
        <v>180</v>
      </c>
      <c r="W9" s="171">
        <v>0</v>
      </c>
      <c r="X9" s="181">
        <v>108</v>
      </c>
      <c r="Y9" s="174" t="s">
        <v>42</v>
      </c>
      <c r="Z9" s="232"/>
      <c r="AA9" s="232"/>
      <c r="AB9" s="232"/>
      <c r="AC9" s="180">
        <v>2050</v>
      </c>
      <c r="AD9" s="171"/>
      <c r="AE9" s="171"/>
      <c r="AF9" s="172" t="s">
        <v>149</v>
      </c>
      <c r="AG9" s="233">
        <v>8</v>
      </c>
      <c r="AH9" s="205">
        <v>12</v>
      </c>
      <c r="AI9" s="172" t="s">
        <v>319</v>
      </c>
      <c r="AJ9" s="172"/>
      <c r="AK9" s="172"/>
      <c r="AL9" s="173">
        <v>0</v>
      </c>
      <c r="AM9" s="170" t="s">
        <v>43</v>
      </c>
      <c r="AN9" s="171" t="s">
        <v>44</v>
      </c>
      <c r="AO9" s="171"/>
      <c r="AP9" s="173"/>
      <c r="AQ9" s="173"/>
      <c r="AR9" s="173"/>
      <c r="AS9" s="166">
        <f>H9</f>
        <v>100019</v>
      </c>
      <c r="AT9" s="166">
        <f t="shared" si="4"/>
        <v>10105</v>
      </c>
      <c r="AU9" s="166">
        <v>105</v>
      </c>
      <c r="AV9" s="173"/>
      <c r="AX9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2, 10002, '10002/13', date'2013-03-01', date'2015-09-01', 40, 100019, 'Б-100019-13',date'2015-02-02',3, 7, 7, 'RUR', 1, 18, date'2015-02-02', date'2015-02-01', 1000191, 1, to_date('2015-02-01 00:00:00','YYYY-MM-DD HH24:MI:SS'), 1000, 180, 0, 108, 0, 'c1', 8,null,100019,10105,105);insert into xxxx_oebs_cash_payment_test (ID, INVOICE_ID, OEBS_PAYMENT, DOC_DATE, COMISS_DATE) values (s_xxxx_oebs_cash_payment_test.NEXTVAL, 100019, 2050, to_date('2015-02-01 00:00:00','YYYY-MM-DD HH24:MI:SS'), date'2015-01-31' );insert into xxxx_client_discount_m  (ID,CLIENT_ID,CLIENT_AVG_DISCOUNT,DT) values (s_xxxx_client_discount_m.NEXTVAL,108, 12, date'2015-02-01');</v>
      </c>
    </row>
    <row r="10" spans="1:50" ht="16.5" customHeight="1" x14ac:dyDescent="0.25">
      <c r="A10" s="287">
        <v>3</v>
      </c>
      <c r="B10" s="72">
        <v>0</v>
      </c>
      <c r="C10" s="165" t="str">
        <f t="shared" si="1"/>
        <v>10003</v>
      </c>
      <c r="D10" s="165" t="str">
        <f t="shared" si="2"/>
        <v>10003/13</v>
      </c>
      <c r="E10" s="167" t="s">
        <v>189</v>
      </c>
      <c r="F10" s="167" t="s">
        <v>822</v>
      </c>
      <c r="G10" s="165">
        <v>48</v>
      </c>
      <c r="H10" s="178">
        <v>100020</v>
      </c>
      <c r="I10" s="170" t="str">
        <f t="shared" si="3"/>
        <v>Б-100020-13</v>
      </c>
      <c r="J10" s="169">
        <v>3</v>
      </c>
      <c r="K10" s="165">
        <v>7</v>
      </c>
      <c r="L10" s="165" t="s">
        <v>38</v>
      </c>
      <c r="M10" s="169">
        <v>1</v>
      </c>
      <c r="N10" s="165">
        <v>18</v>
      </c>
      <c r="O10" s="191" t="s">
        <v>824</v>
      </c>
      <c r="P10" s="191" t="s">
        <v>823</v>
      </c>
      <c r="Q10" s="191" t="s">
        <v>303</v>
      </c>
      <c r="R10" s="166" t="str">
        <f t="shared" si="0"/>
        <v>1000201</v>
      </c>
      <c r="S10" s="170">
        <v>1</v>
      </c>
      <c r="T10" s="191" t="s">
        <v>147</v>
      </c>
      <c r="U10" s="165">
        <v>600</v>
      </c>
      <c r="V10" s="165">
        <v>108</v>
      </c>
      <c r="W10" s="165">
        <v>0</v>
      </c>
      <c r="X10" s="24">
        <v>109</v>
      </c>
      <c r="Y10" s="168" t="s">
        <v>42</v>
      </c>
      <c r="Z10" s="225" t="s">
        <v>421</v>
      </c>
      <c r="AA10" s="225" t="s">
        <v>422</v>
      </c>
      <c r="AB10" s="224"/>
      <c r="AC10" s="178">
        <v>1230</v>
      </c>
      <c r="AD10" s="170"/>
      <c r="AE10" s="170"/>
      <c r="AF10" s="167" t="s">
        <v>149</v>
      </c>
      <c r="AG10" s="226">
        <v>8</v>
      </c>
      <c r="AH10" s="227">
        <v>12</v>
      </c>
      <c r="AI10" s="167" t="s">
        <v>319</v>
      </c>
      <c r="AJ10" s="167"/>
      <c r="AK10" s="167"/>
      <c r="AL10" s="166">
        <v>0</v>
      </c>
      <c r="AM10" s="170" t="s">
        <v>43</v>
      </c>
      <c r="AN10" s="165" t="s">
        <v>44</v>
      </c>
      <c r="AO10" s="165"/>
      <c r="AP10" s="166"/>
      <c r="AQ10" s="166"/>
      <c r="AR10" s="166"/>
      <c r="AS10" s="166">
        <f>H10</f>
        <v>100020</v>
      </c>
      <c r="AT10" s="166">
        <f t="shared" si="4"/>
        <v>10106</v>
      </c>
      <c r="AU10" s="166">
        <v>106</v>
      </c>
      <c r="AV10" s="166" t="s">
        <v>193</v>
      </c>
      <c r="AX10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100020, 'Б-100020-13',date'2015-01-02',3, 7, 7, 'RUR', 1, 18, date'2015-02-02', date'2015-02-28', 1000201, 1, to_date('2015-02-28 23:59:59','YYYY-MM-DD HH24:MI:SS'), 600, 108, 0, 109, 0, 'c1', 8,null,100020,10106,106);insert into xxxx_oebs_cash_payment_test (ID, INVOICE_ID, OEBS_PAYMENT, DOC_DATE, COMISS_DATE) values (s_xxxx_oebs_cash_payment_test.NEXTVAL, 100020, 1230, to_date('2015-02-28 23:59:59','YYYY-MM-DD HH24:MI:SS'), date'2015-01-31' );insert into xxxx_client_discount_m  (ID,CLIENT_ID,CLIENT_AVG_DISCOUNT,DT) values (s_xxxx_client_discount_m.NEXTVAL,109, 12, date'2015-02-01');</v>
      </c>
    </row>
    <row r="11" spans="1:50" ht="16.5" customHeight="1" x14ac:dyDescent="0.25">
      <c r="A11" s="287">
        <v>3</v>
      </c>
      <c r="B11" s="72">
        <v>0</v>
      </c>
      <c r="C11" s="165" t="str">
        <f t="shared" si="1"/>
        <v>10003</v>
      </c>
      <c r="D11" s="165" t="str">
        <f t="shared" si="2"/>
        <v>10003/13</v>
      </c>
      <c r="E11" s="167" t="s">
        <v>189</v>
      </c>
      <c r="F11" s="167" t="s">
        <v>822</v>
      </c>
      <c r="G11" s="165">
        <v>48</v>
      </c>
      <c r="H11" s="178">
        <v>100021</v>
      </c>
      <c r="I11" s="170" t="str">
        <f t="shared" si="3"/>
        <v>Б-100021-13</v>
      </c>
      <c r="J11" s="169">
        <v>3</v>
      </c>
      <c r="K11" s="165">
        <v>7</v>
      </c>
      <c r="L11" s="165" t="s">
        <v>38</v>
      </c>
      <c r="M11" s="169">
        <v>1</v>
      </c>
      <c r="N11" s="165">
        <v>18</v>
      </c>
      <c r="O11" s="191" t="s">
        <v>824</v>
      </c>
      <c r="P11" s="191" t="s">
        <v>823</v>
      </c>
      <c r="Q11" s="167" t="s">
        <v>303</v>
      </c>
      <c r="R11" s="166" t="str">
        <f t="shared" si="0"/>
        <v>1000211</v>
      </c>
      <c r="S11" s="170">
        <v>1</v>
      </c>
      <c r="T11" s="167" t="s">
        <v>309</v>
      </c>
      <c r="U11" s="165">
        <v>1000</v>
      </c>
      <c r="V11" s="165">
        <v>180</v>
      </c>
      <c r="W11" s="165">
        <v>0</v>
      </c>
      <c r="X11" s="24">
        <v>110</v>
      </c>
      <c r="Y11" s="168" t="s">
        <v>42</v>
      </c>
      <c r="Z11" s="224"/>
      <c r="AA11" s="224"/>
      <c r="AB11" s="229"/>
      <c r="AC11" s="178">
        <v>2050</v>
      </c>
      <c r="AD11" s="170"/>
      <c r="AE11" s="170"/>
      <c r="AF11" s="167" t="s">
        <v>149</v>
      </c>
      <c r="AG11" s="226">
        <v>8</v>
      </c>
      <c r="AH11" s="227">
        <v>12</v>
      </c>
      <c r="AI11" s="167" t="s">
        <v>319</v>
      </c>
      <c r="AJ11" s="167"/>
      <c r="AK11" s="167"/>
      <c r="AL11" s="166">
        <v>0</v>
      </c>
      <c r="AM11" s="170" t="s">
        <v>43</v>
      </c>
      <c r="AN11" s="165" t="s">
        <v>44</v>
      </c>
      <c r="AO11" s="165"/>
      <c r="AP11" s="166"/>
      <c r="AQ11" s="166"/>
      <c r="AR11" s="166"/>
      <c r="AS11" s="166">
        <f>H11</f>
        <v>100021</v>
      </c>
      <c r="AT11" s="166">
        <f t="shared" si="4"/>
        <v>10107</v>
      </c>
      <c r="AU11" s="166">
        <v>107</v>
      </c>
      <c r="AV11" s="166"/>
      <c r="AX11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100021, 'Б-100021-13',date'2015-01-02',3, 7, 7, 'RUR', 1, 18, date'2015-02-02', date'2015-02-28', 1000211, 1, to_date('2015-02-28 00:00:00','YYYY-MM-DD HH24:MI:SS'), 1000, 180, 0, 110, 0, 'c1', 8,null,100021,10107,107);insert into xxxx_oebs_cash_payment_test (ID, INVOICE_ID, OEBS_PAYMENT, DOC_DATE, COMISS_DATE) values (s_xxxx_oebs_cash_payment_test.NEXTVAL, 100021, 2050, to_date('2015-02-28 00:00:00','YYYY-MM-DD HH24:MI:SS'), date'2015-01-31' );insert into xxxx_client_discount_m  (ID,CLIENT_ID,CLIENT_AVG_DISCOUNT,DT) values (s_xxxx_client_discount_m.NEXTVAL,110, 12, date'2015-02-01');</v>
      </c>
    </row>
    <row r="12" spans="1:50" ht="16.5" customHeight="1" x14ac:dyDescent="0.25">
      <c r="A12" s="287">
        <v>3</v>
      </c>
      <c r="B12" s="72">
        <v>0</v>
      </c>
      <c r="C12" s="170" t="str">
        <f t="shared" si="1"/>
        <v>10003</v>
      </c>
      <c r="D12" s="170" t="str">
        <f t="shared" si="2"/>
        <v>10003/13</v>
      </c>
      <c r="E12" s="184" t="s">
        <v>189</v>
      </c>
      <c r="F12" s="167" t="s">
        <v>822</v>
      </c>
      <c r="G12" s="165">
        <v>48</v>
      </c>
      <c r="H12" s="178">
        <v>100022</v>
      </c>
      <c r="I12" s="170" t="str">
        <f t="shared" si="3"/>
        <v>Б-100022-13</v>
      </c>
      <c r="J12" s="169">
        <v>3</v>
      </c>
      <c r="K12" s="170">
        <v>7</v>
      </c>
      <c r="L12" s="170" t="s">
        <v>38</v>
      </c>
      <c r="M12" s="185">
        <v>1</v>
      </c>
      <c r="N12" s="165">
        <v>18</v>
      </c>
      <c r="O12" s="186" t="s">
        <v>824</v>
      </c>
      <c r="P12" s="184" t="s">
        <v>823</v>
      </c>
      <c r="Q12" s="184" t="s">
        <v>826</v>
      </c>
      <c r="R12" s="166" t="str">
        <f t="shared" si="0"/>
        <v>1000221</v>
      </c>
      <c r="S12" s="170">
        <v>1</v>
      </c>
      <c r="T12" s="184" t="s">
        <v>308</v>
      </c>
      <c r="U12" s="170">
        <v>1000</v>
      </c>
      <c r="V12" s="170">
        <v>180</v>
      </c>
      <c r="W12" s="170">
        <v>0</v>
      </c>
      <c r="X12" s="24">
        <v>111</v>
      </c>
      <c r="Y12" s="188" t="s">
        <v>42</v>
      </c>
      <c r="Z12" s="225" t="s">
        <v>194</v>
      </c>
      <c r="AA12" s="235" t="s">
        <v>194</v>
      </c>
      <c r="AB12" s="225" t="s">
        <v>423</v>
      </c>
      <c r="AC12" s="178">
        <v>2050</v>
      </c>
      <c r="AD12" s="170"/>
      <c r="AE12" s="170"/>
      <c r="AF12" s="167" t="s">
        <v>149</v>
      </c>
      <c r="AG12" s="226">
        <v>8</v>
      </c>
      <c r="AH12" s="227">
        <v>12</v>
      </c>
      <c r="AI12" s="167" t="s">
        <v>319</v>
      </c>
      <c r="AJ12" s="167"/>
      <c r="AK12" s="167"/>
      <c r="AL12" s="166">
        <v>0</v>
      </c>
      <c r="AM12" s="170" t="s">
        <v>43</v>
      </c>
      <c r="AN12" s="170" t="s">
        <v>44</v>
      </c>
      <c r="AO12" s="170"/>
      <c r="AP12" s="166"/>
      <c r="AQ12" s="166"/>
      <c r="AR12" s="166"/>
      <c r="AS12" s="166">
        <f>H12</f>
        <v>100022</v>
      </c>
      <c r="AT12" s="166">
        <f t="shared" si="4"/>
        <v>10108</v>
      </c>
      <c r="AU12" s="166">
        <v>108</v>
      </c>
      <c r="AV12" s="166"/>
      <c r="AX12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100022, 'Б-100022-13',date'2015-01-02',3, 7, 7, 'RUR', 1, 18, date'2015-02-02', date'2015-02-01', 1000221, 1, to_date('2015-02-01 00:00:00','YYYY-MM-DD HH24:MI:SS'), 1000, 180, 0, 111, 0, 'c1', 8,null,100022,10108,108);insert into xxxx_oebs_cash_payment_test (ID, INVOICE_ID, OEBS_PAYMENT, DOC_DATE, COMISS_DATE) values (s_xxxx_oebs_cash_payment_test.NEXTVAL, 100022, 2050, to_date('2015-02-01 00:00:00','YYYY-MM-DD HH24:MI:SS'), date'2015-01-31' );insert into xxxx_client_discount_m  (ID,CLIENT_ID,CLIENT_AVG_DISCOUNT,DT) values (s_xxxx_client_discount_m.NEXTVAL,111, 12, date'2015-02-01');</v>
      </c>
    </row>
    <row r="13" spans="1:50" ht="16.5" customHeight="1" x14ac:dyDescent="0.25">
      <c r="A13" s="287">
        <v>3</v>
      </c>
      <c r="B13" s="72">
        <v>0</v>
      </c>
      <c r="C13" s="165" t="str">
        <f t="shared" si="1"/>
        <v>10003</v>
      </c>
      <c r="D13" s="165" t="str">
        <f t="shared" si="2"/>
        <v>10003/13</v>
      </c>
      <c r="E13" s="167" t="s">
        <v>189</v>
      </c>
      <c r="F13" s="167" t="s">
        <v>822</v>
      </c>
      <c r="G13" s="165">
        <v>48</v>
      </c>
      <c r="H13" s="178">
        <v>100023</v>
      </c>
      <c r="I13" s="170" t="str">
        <f t="shared" si="3"/>
        <v>Б-100023-13</v>
      </c>
      <c r="J13" s="169">
        <v>3</v>
      </c>
      <c r="K13" s="165">
        <v>7</v>
      </c>
      <c r="L13" s="165" t="s">
        <v>38</v>
      </c>
      <c r="M13" s="169">
        <v>1</v>
      </c>
      <c r="N13" s="165">
        <v>18</v>
      </c>
      <c r="O13" s="167" t="s">
        <v>823</v>
      </c>
      <c r="P13" s="167" t="s">
        <v>823</v>
      </c>
      <c r="Q13" s="167" t="s">
        <v>826</v>
      </c>
      <c r="R13" s="166" t="str">
        <f t="shared" si="0"/>
        <v>1000231</v>
      </c>
      <c r="S13" s="170">
        <v>1</v>
      </c>
      <c r="T13" s="167" t="s">
        <v>308</v>
      </c>
      <c r="U13" s="165">
        <v>1000</v>
      </c>
      <c r="V13" s="165">
        <v>180</v>
      </c>
      <c r="W13" s="165">
        <v>0</v>
      </c>
      <c r="X13" s="24">
        <v>112</v>
      </c>
      <c r="Y13" s="168" t="s">
        <v>42</v>
      </c>
      <c r="Z13" s="224"/>
      <c r="AA13" s="224"/>
      <c r="AB13" s="224"/>
      <c r="AC13" s="178">
        <v>2050</v>
      </c>
      <c r="AF13" s="167" t="s">
        <v>149</v>
      </c>
      <c r="AG13" s="226">
        <v>8</v>
      </c>
      <c r="AH13" s="227">
        <v>12</v>
      </c>
      <c r="AI13" s="167" t="s">
        <v>319</v>
      </c>
      <c r="AJ13" s="167"/>
      <c r="AK13" s="170"/>
      <c r="AL13" s="166">
        <v>0</v>
      </c>
      <c r="AM13" s="170" t="s">
        <v>43</v>
      </c>
      <c r="AN13" s="165" t="s">
        <v>44</v>
      </c>
      <c r="AO13" s="165"/>
      <c r="AP13" s="166"/>
      <c r="AQ13" s="166"/>
      <c r="AR13" s="166"/>
      <c r="AS13" s="166">
        <f>H13</f>
        <v>100023</v>
      </c>
      <c r="AT13" s="166">
        <f t="shared" si="4"/>
        <v>10109</v>
      </c>
      <c r="AU13" s="166">
        <v>109</v>
      </c>
      <c r="AX13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100023, 'Б-100023-13',date'2015-02-02',3, 7, 7, 'RUR', 1, 18, date'2015-02-02', date'2015-02-01', 1000231, 1, to_date('2015-02-01 00:00:00','YYYY-MM-DD HH24:MI:SS'), 1000, 180, 0, 112, 0, 'c1', 8,null,100023,10109,109);insert into xxxx_oebs_cash_payment_test (ID, INVOICE_ID, OEBS_PAYMENT, DOC_DATE, COMISS_DATE) values (s_xxxx_oebs_cash_payment_test.NEXTVAL, 100023, 2050, to_date('2015-02-01 00:00:00','YYYY-MM-DD HH24:MI:SS'), date'2015-01-31' );insert into xxxx_client_discount_m  (ID,CLIENT_ID,CLIENT_AVG_DISCOUNT,DT) values (s_xxxx_client_discount_m.NEXTVAL,112, 12, date'2015-02-01');</v>
      </c>
    </row>
    <row r="14" spans="1:50" ht="16.5" customHeight="1" x14ac:dyDescent="0.25">
      <c r="A14" s="287">
        <v>3</v>
      </c>
      <c r="B14" s="72">
        <v>0</v>
      </c>
      <c r="C14" s="165" t="str">
        <f t="shared" si="1"/>
        <v>10003</v>
      </c>
      <c r="D14" s="165" t="str">
        <f t="shared" si="2"/>
        <v>10003/13</v>
      </c>
      <c r="E14" s="167" t="s">
        <v>189</v>
      </c>
      <c r="F14" s="167" t="s">
        <v>822</v>
      </c>
      <c r="G14" s="165">
        <v>48</v>
      </c>
      <c r="H14" s="178">
        <v>100024</v>
      </c>
      <c r="I14" s="170" t="str">
        <f t="shared" si="3"/>
        <v>Б-100024-13</v>
      </c>
      <c r="J14" s="169">
        <v>3</v>
      </c>
      <c r="K14" s="165">
        <v>7</v>
      </c>
      <c r="L14" s="165" t="s">
        <v>38</v>
      </c>
      <c r="M14" s="169">
        <v>1</v>
      </c>
      <c r="N14" s="165">
        <v>18</v>
      </c>
      <c r="O14" s="167" t="s">
        <v>823</v>
      </c>
      <c r="P14" s="167" t="s">
        <v>823</v>
      </c>
      <c r="Q14" s="167" t="s">
        <v>826</v>
      </c>
      <c r="R14" s="166" t="str">
        <f t="shared" si="0"/>
        <v>1000241</v>
      </c>
      <c r="S14" s="170">
        <v>1</v>
      </c>
      <c r="T14" s="184" t="s">
        <v>310</v>
      </c>
      <c r="U14" s="165">
        <v>1100</v>
      </c>
      <c r="V14" s="165">
        <v>198</v>
      </c>
      <c r="W14" s="165">
        <v>0</v>
      </c>
      <c r="X14" s="24">
        <v>113</v>
      </c>
      <c r="Y14" s="168" t="s">
        <v>42</v>
      </c>
      <c r="Z14" s="224"/>
      <c r="AA14" s="224"/>
      <c r="AB14" s="224"/>
      <c r="AC14" s="178">
        <v>2255</v>
      </c>
      <c r="AD14" s="170"/>
      <c r="AE14" s="170"/>
      <c r="AF14" s="167" t="s">
        <v>149</v>
      </c>
      <c r="AG14" s="226">
        <v>8</v>
      </c>
      <c r="AH14" s="227">
        <v>12</v>
      </c>
      <c r="AI14" s="167" t="s">
        <v>319</v>
      </c>
      <c r="AJ14" s="167"/>
      <c r="AK14" s="170"/>
      <c r="AL14" s="166">
        <v>0</v>
      </c>
      <c r="AM14" s="170" t="s">
        <v>43</v>
      </c>
      <c r="AN14" s="165" t="s">
        <v>44</v>
      </c>
      <c r="AO14" s="165"/>
      <c r="AP14" s="166"/>
      <c r="AQ14" s="166"/>
      <c r="AR14" s="166"/>
      <c r="AS14" s="166">
        <f>H14</f>
        <v>100024</v>
      </c>
      <c r="AT14" s="166">
        <f t="shared" si="4"/>
        <v>10110</v>
      </c>
      <c r="AU14" s="166">
        <v>110</v>
      </c>
      <c r="AV14" s="166"/>
      <c r="AX14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100024, 'Б-100024-13',date'2015-02-02',3, 7, 7, 'RUR', 1, 18, date'2015-02-02', date'2015-02-01', 1000241, 1, to_date('2015-01-31 23:59:59','YYYY-MM-DD HH24:MI:SS'), 1100, 198, 0, 113, 0, 'c1', 8,null,100024,10110,110);insert into xxxx_oebs_cash_payment_test (ID, INVOICE_ID, OEBS_PAYMENT, DOC_DATE, COMISS_DATE) values (s_xxxx_oebs_cash_payment_test.NEXTVAL, 100024, 2255, to_date('2015-01-31 23:59:59','YYYY-MM-DD HH24:MI:SS'), date'2015-01-31' );insert into xxxx_client_discount_m  (ID,CLIENT_ID,CLIENT_AVG_DISCOUNT,DT) values (s_xxxx_client_discount_m.NEXTVAL,113, 12, date'2015-02-01');</v>
      </c>
    </row>
    <row r="15" spans="1:50" ht="16.5" customHeight="1" x14ac:dyDescent="0.25">
      <c r="A15" s="287">
        <v>3</v>
      </c>
      <c r="B15" s="72">
        <v>0</v>
      </c>
      <c r="C15" s="165" t="str">
        <f t="shared" si="1"/>
        <v>10003</v>
      </c>
      <c r="D15" s="165" t="str">
        <f t="shared" si="2"/>
        <v>10003/13</v>
      </c>
      <c r="E15" s="167" t="s">
        <v>189</v>
      </c>
      <c r="F15" s="167" t="s">
        <v>822</v>
      </c>
      <c r="G15" s="165">
        <v>48</v>
      </c>
      <c r="H15" s="178">
        <v>100025</v>
      </c>
      <c r="I15" s="170" t="str">
        <f t="shared" si="3"/>
        <v>Б-100025-13</v>
      </c>
      <c r="J15" s="169">
        <v>3</v>
      </c>
      <c r="K15" s="165">
        <v>7</v>
      </c>
      <c r="L15" s="165" t="s">
        <v>38</v>
      </c>
      <c r="M15" s="169">
        <v>1</v>
      </c>
      <c r="N15" s="165">
        <v>18</v>
      </c>
      <c r="O15" s="167" t="s">
        <v>823</v>
      </c>
      <c r="P15" s="167" t="s">
        <v>823</v>
      </c>
      <c r="Q15" s="167" t="s">
        <v>826</v>
      </c>
      <c r="R15" s="166" t="str">
        <f t="shared" si="0"/>
        <v>1000251</v>
      </c>
      <c r="S15" s="170">
        <v>1</v>
      </c>
      <c r="T15" s="191" t="s">
        <v>308</v>
      </c>
      <c r="U15" s="165">
        <v>1000</v>
      </c>
      <c r="V15" s="165">
        <v>180</v>
      </c>
      <c r="W15" s="165">
        <v>0</v>
      </c>
      <c r="X15" s="24">
        <v>114</v>
      </c>
      <c r="Y15" s="168" t="s">
        <v>42</v>
      </c>
      <c r="Z15" s="225" t="s">
        <v>195</v>
      </c>
      <c r="AA15" s="235" t="s">
        <v>195</v>
      </c>
      <c r="AB15" s="225" t="s">
        <v>424</v>
      </c>
      <c r="AC15" s="178">
        <v>2050</v>
      </c>
      <c r="AD15" s="170"/>
      <c r="AE15" s="170"/>
      <c r="AF15" s="191" t="s">
        <v>149</v>
      </c>
      <c r="AG15" s="226">
        <v>8</v>
      </c>
      <c r="AH15" s="227">
        <v>12</v>
      </c>
      <c r="AI15" s="191" t="s">
        <v>319</v>
      </c>
      <c r="AJ15" s="170"/>
      <c r="AK15" s="170"/>
      <c r="AL15" s="166">
        <v>0</v>
      </c>
      <c r="AM15" s="170" t="s">
        <v>43</v>
      </c>
      <c r="AN15" s="165" t="s">
        <v>44</v>
      </c>
      <c r="AO15" s="165"/>
      <c r="AP15" s="166"/>
      <c r="AQ15" s="166"/>
      <c r="AR15" s="166"/>
      <c r="AS15" s="166">
        <f>H15</f>
        <v>100025</v>
      </c>
      <c r="AT15" s="166">
        <f t="shared" si="4"/>
        <v>10111</v>
      </c>
      <c r="AU15" s="166">
        <v>111</v>
      </c>
      <c r="AV15" s="166"/>
      <c r="AX15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100025, 'Б-100025-13',date'2015-02-02',3, 7, 7, 'RUR', 1, 18, date'2015-02-02', date'2015-02-01', 1000251, 1, to_date('2015-02-01 00:00:00','YYYY-MM-DD HH24:MI:SS'), 1000, 180, 0, 114, 0, 'c1', 8,null,100025,10111,111);insert into xxxx_oebs_cash_payment_test (ID, INVOICE_ID, OEBS_PAYMENT, DOC_DATE, COMISS_DATE) values (s_xxxx_oebs_cash_payment_test.NEXTVAL, 100025, 2050, to_date('2015-02-01 00:00:00','YYYY-MM-DD HH24:MI:SS'), date'2015-01-31' );insert into xxxx_client_discount_m  (ID,CLIENT_ID,CLIENT_AVG_DISCOUNT,DT) values (s_xxxx_client_discount_m.NEXTVAL,114, 12, date'2015-02-01');</v>
      </c>
    </row>
    <row r="16" spans="1:50" ht="16.5" customHeight="1" x14ac:dyDescent="0.25">
      <c r="A16" s="287">
        <v>3</v>
      </c>
      <c r="B16" s="72">
        <v>0</v>
      </c>
      <c r="C16" s="165" t="str">
        <f t="shared" si="1"/>
        <v>10003</v>
      </c>
      <c r="D16" s="165" t="str">
        <f t="shared" si="2"/>
        <v>10003/13</v>
      </c>
      <c r="E16" s="167" t="s">
        <v>189</v>
      </c>
      <c r="F16" s="167" t="s">
        <v>822</v>
      </c>
      <c r="G16" s="165">
        <v>48</v>
      </c>
      <c r="H16" s="178">
        <v>100026</v>
      </c>
      <c r="I16" s="170" t="str">
        <f t="shared" si="3"/>
        <v>Б-100026-13</v>
      </c>
      <c r="J16" s="169">
        <v>3</v>
      </c>
      <c r="K16" s="165">
        <v>7</v>
      </c>
      <c r="L16" s="165" t="s">
        <v>38</v>
      </c>
      <c r="M16" s="169">
        <v>1</v>
      </c>
      <c r="N16" s="165">
        <v>18</v>
      </c>
      <c r="O16" s="167" t="s">
        <v>823</v>
      </c>
      <c r="P16" s="167" t="s">
        <v>823</v>
      </c>
      <c r="Q16" s="167" t="s">
        <v>826</v>
      </c>
      <c r="R16" s="166" t="str">
        <f t="shared" si="0"/>
        <v>1000261</v>
      </c>
      <c r="S16" s="170">
        <v>1</v>
      </c>
      <c r="T16" s="191" t="s">
        <v>310</v>
      </c>
      <c r="U16" s="165">
        <v>900</v>
      </c>
      <c r="V16" s="165">
        <v>162</v>
      </c>
      <c r="W16" s="165">
        <v>0</v>
      </c>
      <c r="X16" s="24">
        <v>115</v>
      </c>
      <c r="Y16" s="168" t="s">
        <v>42</v>
      </c>
      <c r="Z16" s="224"/>
      <c r="AA16" s="224"/>
      <c r="AB16" s="224"/>
      <c r="AC16" s="178">
        <v>1845</v>
      </c>
      <c r="AD16" s="170"/>
      <c r="AE16" s="170"/>
      <c r="AF16" s="191" t="s">
        <v>149</v>
      </c>
      <c r="AG16" s="226">
        <v>8</v>
      </c>
      <c r="AH16" s="227">
        <v>12</v>
      </c>
      <c r="AI16" s="191" t="s">
        <v>319</v>
      </c>
      <c r="AJ16" s="170"/>
      <c r="AK16" s="170"/>
      <c r="AL16" s="166">
        <v>0</v>
      </c>
      <c r="AM16" s="170" t="s">
        <v>43</v>
      </c>
      <c r="AN16" s="165" t="s">
        <v>44</v>
      </c>
      <c r="AO16" s="165"/>
      <c r="AP16" s="166"/>
      <c r="AQ16" s="166"/>
      <c r="AR16" s="166"/>
      <c r="AS16" s="166">
        <f>H16</f>
        <v>100026</v>
      </c>
      <c r="AT16" s="166">
        <f t="shared" si="4"/>
        <v>10112</v>
      </c>
      <c r="AU16" s="166">
        <v>112</v>
      </c>
      <c r="AV16" s="166"/>
      <c r="AX1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100026, 'Б-100026-13',date'2015-02-02',3, 7, 7, 'RUR', 1, 18, date'2015-02-02', date'2015-02-01', 1000261, 1, to_date('2015-01-31 23:59:59','YYYY-MM-DD HH24:MI:SS'), 900, 162, 0, 115, 0, 'c1', 8,null,100026,10112,112);insert into xxxx_oebs_cash_payment_test (ID, INVOICE_ID, OEBS_PAYMENT, DOC_DATE, COMISS_DATE) values (s_xxxx_oebs_cash_payment_test.NEXTVAL, 100026, 1845, to_date('2015-01-31 23:59:59','YYYY-MM-DD HH24:MI:SS'), date'2015-01-31' );insert into xxxx_client_discount_m  (ID,CLIENT_ID,CLIENT_AVG_DISCOUNT,DT) values (s_xxxx_client_discount_m.NEXTVAL,115, 12, date'2015-02-01');</v>
      </c>
    </row>
    <row r="17" spans="1:50" ht="16.5" customHeight="1" x14ac:dyDescent="0.25">
      <c r="A17" s="287">
        <v>3</v>
      </c>
      <c r="B17" s="72">
        <v>0</v>
      </c>
      <c r="C17" s="165" t="str">
        <f t="shared" si="1"/>
        <v>10003</v>
      </c>
      <c r="D17" s="165" t="str">
        <f t="shared" si="2"/>
        <v>10003/13</v>
      </c>
      <c r="E17" s="167" t="s">
        <v>189</v>
      </c>
      <c r="F17" s="167" t="s">
        <v>822</v>
      </c>
      <c r="G17" s="165">
        <v>48</v>
      </c>
      <c r="H17" s="178">
        <v>100027</v>
      </c>
      <c r="I17" s="170" t="str">
        <f t="shared" si="3"/>
        <v>Б-100027-13</v>
      </c>
      <c r="J17" s="169">
        <v>3</v>
      </c>
      <c r="K17" s="165">
        <v>7</v>
      </c>
      <c r="L17" s="165" t="s">
        <v>38</v>
      </c>
      <c r="M17" s="169">
        <v>1</v>
      </c>
      <c r="N17" s="165">
        <v>18</v>
      </c>
      <c r="O17" s="167" t="s">
        <v>823</v>
      </c>
      <c r="P17" s="167" t="s">
        <v>823</v>
      </c>
      <c r="Q17" s="167" t="s">
        <v>826</v>
      </c>
      <c r="R17" s="166" t="str">
        <f t="shared" si="0"/>
        <v>1000271</v>
      </c>
      <c r="S17" s="170">
        <v>1</v>
      </c>
      <c r="T17" s="237" t="s">
        <v>308</v>
      </c>
      <c r="U17" s="165">
        <v>800</v>
      </c>
      <c r="V17" s="165">
        <v>144</v>
      </c>
      <c r="W17" s="165">
        <v>0</v>
      </c>
      <c r="X17" s="24">
        <v>116</v>
      </c>
      <c r="Y17" s="168" t="s">
        <v>42</v>
      </c>
      <c r="Z17" s="225" t="s">
        <v>196</v>
      </c>
      <c r="AA17" s="235" t="s">
        <v>196</v>
      </c>
      <c r="AB17" s="225" t="s">
        <v>425</v>
      </c>
      <c r="AC17" s="178">
        <v>1640</v>
      </c>
      <c r="AD17" s="170"/>
      <c r="AE17" s="170"/>
      <c r="AF17" s="237" t="s">
        <v>149</v>
      </c>
      <c r="AG17" s="226">
        <v>8</v>
      </c>
      <c r="AH17" s="227">
        <v>12</v>
      </c>
      <c r="AI17" s="237" t="s">
        <v>319</v>
      </c>
      <c r="AJ17" s="170"/>
      <c r="AK17" s="170"/>
      <c r="AL17" s="166">
        <v>0</v>
      </c>
      <c r="AM17" s="170" t="s">
        <v>43</v>
      </c>
      <c r="AN17" s="165" t="s">
        <v>44</v>
      </c>
      <c r="AO17" s="165"/>
      <c r="AP17" s="166"/>
      <c r="AQ17" s="166"/>
      <c r="AR17" s="166"/>
      <c r="AS17" s="166">
        <f>H17</f>
        <v>100027</v>
      </c>
      <c r="AT17" s="166">
        <f t="shared" si="4"/>
        <v>10113</v>
      </c>
      <c r="AU17" s="166">
        <v>113</v>
      </c>
      <c r="AV17" s="166"/>
      <c r="AX1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100027, 'Б-100027-13',date'2015-02-02',3, 7, 7, 'RUR', 1, 18, date'2015-02-02', date'2015-02-01', 1000271, 1, to_date('2015-02-01 00:00:00','YYYY-MM-DD HH24:MI:SS'), 800, 144, 0, 116, 0, 'c1', 8,null,100027,10113,113);insert into xxxx_oebs_cash_payment_test (ID, INVOICE_ID, OEBS_PAYMENT, DOC_DATE, COMISS_DATE) values (s_xxxx_oebs_cash_payment_test.NEXTVAL, 100027, 1640, to_date('2015-02-01 00:00:00','YYYY-MM-DD HH24:MI:SS'), date'2015-01-31' );insert into xxxx_client_discount_m  (ID,CLIENT_ID,CLIENT_AVG_DISCOUNT,DT) values (s_xxxx_client_discount_m.NEXTVAL,116, 12, date'2015-02-01');</v>
      </c>
    </row>
    <row r="18" spans="1:50" ht="16.5" customHeight="1" x14ac:dyDescent="0.25">
      <c r="A18" s="287">
        <v>3</v>
      </c>
      <c r="B18" s="72">
        <v>0</v>
      </c>
      <c r="C18" s="165" t="str">
        <f t="shared" si="1"/>
        <v>10003</v>
      </c>
      <c r="D18" s="165" t="str">
        <f t="shared" si="2"/>
        <v>10003/13</v>
      </c>
      <c r="E18" s="167" t="s">
        <v>189</v>
      </c>
      <c r="F18" s="167" t="s">
        <v>822</v>
      </c>
      <c r="G18" s="165">
        <v>48</v>
      </c>
      <c r="H18" s="178">
        <v>100028</v>
      </c>
      <c r="I18" s="170" t="str">
        <f t="shared" si="3"/>
        <v>Б-100028-13</v>
      </c>
      <c r="J18" s="169">
        <v>3</v>
      </c>
      <c r="K18" s="165">
        <v>7</v>
      </c>
      <c r="L18" s="165" t="s">
        <v>38</v>
      </c>
      <c r="M18" s="169">
        <v>1</v>
      </c>
      <c r="N18" s="165">
        <v>18</v>
      </c>
      <c r="O18" s="167" t="s">
        <v>823</v>
      </c>
      <c r="P18" s="167" t="s">
        <v>823</v>
      </c>
      <c r="Q18" s="167" t="s">
        <v>826</v>
      </c>
      <c r="R18" s="166" t="str">
        <f t="shared" si="0"/>
        <v>1000281</v>
      </c>
      <c r="S18" s="170">
        <v>1</v>
      </c>
      <c r="T18" s="237" t="s">
        <v>310</v>
      </c>
      <c r="U18" s="165">
        <v>800</v>
      </c>
      <c r="V18" s="165">
        <v>144</v>
      </c>
      <c r="W18" s="165">
        <v>0</v>
      </c>
      <c r="X18" s="24">
        <v>117</v>
      </c>
      <c r="Y18" s="168" t="s">
        <v>42</v>
      </c>
      <c r="Z18" s="224"/>
      <c r="AA18" s="224"/>
      <c r="AB18" s="224"/>
      <c r="AC18" s="178">
        <v>1640</v>
      </c>
      <c r="AD18" s="170"/>
      <c r="AE18" s="170"/>
      <c r="AF18" s="237" t="s">
        <v>149</v>
      </c>
      <c r="AG18" s="226">
        <v>8</v>
      </c>
      <c r="AH18" s="227">
        <v>12</v>
      </c>
      <c r="AI18" s="237" t="s">
        <v>319</v>
      </c>
      <c r="AJ18" s="170"/>
      <c r="AK18" s="170"/>
      <c r="AL18" s="166">
        <v>0</v>
      </c>
      <c r="AM18" s="170" t="s">
        <v>43</v>
      </c>
      <c r="AN18" s="165" t="s">
        <v>44</v>
      </c>
      <c r="AO18" s="165"/>
      <c r="AP18" s="166"/>
      <c r="AQ18" s="166"/>
      <c r="AR18" s="166"/>
      <c r="AS18" s="166">
        <f>H18</f>
        <v>100028</v>
      </c>
      <c r="AT18" s="166">
        <f t="shared" si="4"/>
        <v>10114</v>
      </c>
      <c r="AU18" s="166">
        <v>114</v>
      </c>
      <c r="AV18" s="166"/>
      <c r="AX1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100028, 'Б-100028-13',date'2015-02-02',3, 7, 7, 'RUR', 1, 18, date'2015-02-02', date'2015-02-01', 1000281, 1, to_date('2015-01-31 23:59:59','YYYY-MM-DD HH24:MI:SS'), 800, 144, 0, 117, 0, 'c1', 8,null,100028,10114,114);insert into xxxx_oebs_cash_payment_test (ID, INVOICE_ID, OEBS_PAYMENT, DOC_DATE, COMISS_DATE) values (s_xxxx_oebs_cash_payment_test.NEXTVAL, 100028, 1640, to_date('2015-01-31 23:59:59','YYYY-MM-DD HH24:MI:SS'), date'2015-01-31' );insert into xxxx_client_discount_m  (ID,CLIENT_ID,CLIENT_AVG_DISCOUNT,DT) values (s_xxxx_client_discount_m.NEXTVAL,117, 12, date'2015-02-01');</v>
      </c>
    </row>
    <row r="19" spans="1:50" ht="16.5" customHeight="1" x14ac:dyDescent="0.25">
      <c r="A19" s="287">
        <v>3</v>
      </c>
      <c r="B19" s="72">
        <v>0</v>
      </c>
      <c r="C19" s="165" t="str">
        <f t="shared" si="1"/>
        <v>10003</v>
      </c>
      <c r="D19" s="165" t="str">
        <f t="shared" si="2"/>
        <v>10003/13</v>
      </c>
      <c r="E19" s="167" t="s">
        <v>189</v>
      </c>
      <c r="F19" s="167" t="s">
        <v>822</v>
      </c>
      <c r="G19" s="165">
        <v>48</v>
      </c>
      <c r="H19" s="178">
        <v>100029</v>
      </c>
      <c r="I19" s="170" t="str">
        <f t="shared" si="3"/>
        <v>Б-100029-13</v>
      </c>
      <c r="J19" s="169">
        <v>3</v>
      </c>
      <c r="K19" s="165">
        <v>7</v>
      </c>
      <c r="L19" s="165" t="s">
        <v>38</v>
      </c>
      <c r="M19" s="169">
        <v>1</v>
      </c>
      <c r="N19" s="165">
        <v>18</v>
      </c>
      <c r="O19" s="167" t="s">
        <v>823</v>
      </c>
      <c r="P19" s="167" t="s">
        <v>823</v>
      </c>
      <c r="Q19" s="167" t="s">
        <v>826</v>
      </c>
      <c r="R19" s="166" t="str">
        <f t="shared" si="0"/>
        <v>1000291</v>
      </c>
      <c r="S19" s="170">
        <v>1</v>
      </c>
      <c r="T19" s="191" t="s">
        <v>308</v>
      </c>
      <c r="U19" s="165">
        <v>1200</v>
      </c>
      <c r="V19" s="165">
        <v>216</v>
      </c>
      <c r="W19" s="165">
        <v>0</v>
      </c>
      <c r="X19" s="24">
        <v>118</v>
      </c>
      <c r="Y19" s="168" t="s">
        <v>42</v>
      </c>
      <c r="Z19" s="225" t="s">
        <v>210</v>
      </c>
      <c r="AA19" s="235" t="s">
        <v>427</v>
      </c>
      <c r="AB19" s="225" t="s">
        <v>428</v>
      </c>
      <c r="AC19" s="178">
        <v>2460</v>
      </c>
      <c r="AD19" s="170"/>
      <c r="AE19" s="170"/>
      <c r="AF19" s="191" t="s">
        <v>149</v>
      </c>
      <c r="AG19" s="226">
        <v>8</v>
      </c>
      <c r="AH19" s="227">
        <v>12</v>
      </c>
      <c r="AI19" s="191" t="s">
        <v>319</v>
      </c>
      <c r="AJ19" s="170"/>
      <c r="AK19" s="170"/>
      <c r="AL19" s="166">
        <v>0</v>
      </c>
      <c r="AM19" s="170" t="s">
        <v>43</v>
      </c>
      <c r="AN19" s="165" t="s">
        <v>44</v>
      </c>
      <c r="AO19" s="165"/>
      <c r="AP19" s="166"/>
      <c r="AQ19" s="166"/>
      <c r="AR19" s="166"/>
      <c r="AS19" s="166">
        <f>H19</f>
        <v>100029</v>
      </c>
      <c r="AT19" s="166">
        <f t="shared" si="4"/>
        <v>10115</v>
      </c>
      <c r="AU19" s="166">
        <v>115</v>
      </c>
      <c r="AV19" s="166"/>
      <c r="AX19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100029, 'Б-100029-13',date'2015-02-02',3, 7, 7, 'RUR', 1, 18, date'2015-02-02', date'2015-02-01', 1000291, 1, to_date('2015-02-01 00:00:00','YYYY-MM-DD HH24:MI:SS'), 1200, 216, 0, 118, 0, 'c1', 8,null,100029,10115,115);insert into xxxx_oebs_cash_payment_test (ID, INVOICE_ID, OEBS_PAYMENT, DOC_DATE, COMISS_DATE) values (s_xxxx_oebs_cash_payment_test.NEXTVAL, 100029, 2460, to_date('2015-02-01 00:00:00','YYYY-MM-DD HH24:MI:SS'), date'2015-01-31' );insert into xxxx_client_discount_m  (ID,CLIENT_ID,CLIENT_AVG_DISCOUNT,DT) values (s_xxxx_client_discount_m.NEXTVAL,118, 12, date'2015-02-01');</v>
      </c>
    </row>
    <row r="20" spans="1:50" ht="16.5" customHeight="1" x14ac:dyDescent="0.25">
      <c r="A20" s="287">
        <v>3</v>
      </c>
      <c r="B20" s="72">
        <v>0</v>
      </c>
      <c r="C20" s="165" t="str">
        <f t="shared" si="1"/>
        <v>10003</v>
      </c>
      <c r="D20" s="165" t="str">
        <f t="shared" si="2"/>
        <v>10003/13</v>
      </c>
      <c r="E20" s="167" t="s">
        <v>189</v>
      </c>
      <c r="F20" s="167" t="s">
        <v>822</v>
      </c>
      <c r="G20" s="165">
        <v>48</v>
      </c>
      <c r="H20" s="178">
        <v>100030</v>
      </c>
      <c r="I20" s="170" t="str">
        <f t="shared" si="3"/>
        <v>Б-100030-13</v>
      </c>
      <c r="J20" s="169">
        <v>3</v>
      </c>
      <c r="K20" s="165">
        <v>7</v>
      </c>
      <c r="L20" s="165" t="s">
        <v>38</v>
      </c>
      <c r="M20" s="169">
        <v>1</v>
      </c>
      <c r="N20" s="165">
        <v>18</v>
      </c>
      <c r="O20" s="167" t="s">
        <v>823</v>
      </c>
      <c r="P20" s="167" t="s">
        <v>823</v>
      </c>
      <c r="Q20" s="167" t="s">
        <v>826</v>
      </c>
      <c r="R20" s="166" t="str">
        <f t="shared" si="0"/>
        <v>1000301</v>
      </c>
      <c r="S20" s="170">
        <v>1</v>
      </c>
      <c r="T20" s="191" t="s">
        <v>310</v>
      </c>
      <c r="U20" s="165">
        <v>1100</v>
      </c>
      <c r="V20" s="165">
        <v>198</v>
      </c>
      <c r="W20" s="165">
        <v>0</v>
      </c>
      <c r="X20" s="24">
        <v>119</v>
      </c>
      <c r="Y20" s="168" t="s">
        <v>42</v>
      </c>
      <c r="Z20" s="224"/>
      <c r="AA20" s="224"/>
      <c r="AB20" s="224"/>
      <c r="AC20" s="178">
        <v>2255</v>
      </c>
      <c r="AD20" s="170"/>
      <c r="AE20" s="170"/>
      <c r="AF20" s="191" t="s">
        <v>149</v>
      </c>
      <c r="AG20" s="226">
        <v>8</v>
      </c>
      <c r="AH20" s="227">
        <v>12</v>
      </c>
      <c r="AI20" s="191" t="s">
        <v>319</v>
      </c>
      <c r="AJ20" s="170"/>
      <c r="AK20" s="170"/>
      <c r="AL20" s="166">
        <v>0</v>
      </c>
      <c r="AM20" s="170" t="s">
        <v>43</v>
      </c>
      <c r="AN20" s="165" t="s">
        <v>44</v>
      </c>
      <c r="AO20" s="165"/>
      <c r="AP20" s="166"/>
      <c r="AQ20" s="166"/>
      <c r="AR20" s="166"/>
      <c r="AS20" s="166">
        <f>H20</f>
        <v>100030</v>
      </c>
      <c r="AT20" s="166">
        <f t="shared" si="4"/>
        <v>10116</v>
      </c>
      <c r="AU20" s="166">
        <v>116</v>
      </c>
      <c r="AV20" s="166"/>
      <c r="AX20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100030, 'Б-100030-13',date'2015-02-02',3, 7, 7, 'RUR', 1, 18, date'2015-02-02', date'2015-02-01', 1000301, 1, to_date('2015-01-31 23:59:59','YYYY-MM-DD HH24:MI:SS'), 1100, 198, 0, 119, 0, 'c1', 8,null,100030,10116,116);insert into xxxx_oebs_cash_payment_test (ID, INVOICE_ID, OEBS_PAYMENT, DOC_DATE, COMISS_DATE) values (s_xxxx_oebs_cash_payment_test.NEXTVAL, 100030, 2255, to_date('2015-01-31 23:59:59','YYYY-MM-DD HH24:MI:SS'), date'2015-01-31' );insert into xxxx_client_discount_m  (ID,CLIENT_ID,CLIENT_AVG_DISCOUNT,DT) values (s_xxxx_client_discount_m.NEXTVAL,119, 12, date'2015-02-01');</v>
      </c>
    </row>
    <row r="21" spans="1:50" ht="16.5" customHeight="1" x14ac:dyDescent="0.25">
      <c r="A21" s="287">
        <v>3</v>
      </c>
      <c r="B21" s="72">
        <v>0</v>
      </c>
      <c r="C21" s="165" t="str">
        <f t="shared" si="1"/>
        <v>10003</v>
      </c>
      <c r="D21" s="165" t="str">
        <f t="shared" si="2"/>
        <v>10003/13</v>
      </c>
      <c r="E21" s="167" t="s">
        <v>189</v>
      </c>
      <c r="F21" s="167" t="s">
        <v>822</v>
      </c>
      <c r="G21" s="165">
        <v>48</v>
      </c>
      <c r="H21" s="178">
        <v>100031</v>
      </c>
      <c r="I21" s="170" t="str">
        <f t="shared" si="3"/>
        <v>Б-100031-13</v>
      </c>
      <c r="J21" s="169">
        <v>3</v>
      </c>
      <c r="K21" s="165">
        <v>7</v>
      </c>
      <c r="L21" s="165" t="s">
        <v>38</v>
      </c>
      <c r="M21" s="169">
        <v>1</v>
      </c>
      <c r="N21" s="165">
        <v>18</v>
      </c>
      <c r="O21" s="167" t="s">
        <v>823</v>
      </c>
      <c r="P21" s="167" t="s">
        <v>823</v>
      </c>
      <c r="Q21" s="167" t="s">
        <v>826</v>
      </c>
      <c r="R21" s="166" t="str">
        <f t="shared" si="0"/>
        <v>1000311</v>
      </c>
      <c r="S21" s="170">
        <v>1</v>
      </c>
      <c r="T21" s="237" t="s">
        <v>144</v>
      </c>
      <c r="U21" s="165">
        <v>1000</v>
      </c>
      <c r="V21" s="165">
        <v>180</v>
      </c>
      <c r="W21" s="165">
        <v>0</v>
      </c>
      <c r="X21" s="24">
        <v>120</v>
      </c>
      <c r="Y21" s="168" t="s">
        <v>42</v>
      </c>
      <c r="Z21" s="224" t="s">
        <v>197</v>
      </c>
      <c r="AA21" s="238" t="s">
        <v>197</v>
      </c>
      <c r="AB21" s="224" t="s">
        <v>430</v>
      </c>
      <c r="AC21" s="227">
        <v>1000</v>
      </c>
      <c r="AD21" s="122">
        <v>900</v>
      </c>
      <c r="AE21" s="122">
        <v>800</v>
      </c>
      <c r="AF21" s="237" t="s">
        <v>149</v>
      </c>
      <c r="AG21" s="226">
        <v>8</v>
      </c>
      <c r="AH21" s="227">
        <v>12</v>
      </c>
      <c r="AI21" s="237" t="s">
        <v>320</v>
      </c>
      <c r="AJ21" s="170"/>
      <c r="AK21" s="170"/>
      <c r="AL21" s="166">
        <v>0</v>
      </c>
      <c r="AM21" s="170" t="s">
        <v>43</v>
      </c>
      <c r="AN21" s="165" t="s">
        <v>44</v>
      </c>
      <c r="AO21" s="165"/>
      <c r="AP21" s="166"/>
      <c r="AQ21" s="166"/>
      <c r="AR21" s="166"/>
      <c r="AS21" s="166">
        <f>H21</f>
        <v>100031</v>
      </c>
      <c r="AT21" s="166">
        <f t="shared" si="4"/>
        <v>10117</v>
      </c>
      <c r="AU21" s="166">
        <v>117</v>
      </c>
      <c r="AV21" s="166"/>
      <c r="AX21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100031, 'Б-100031-13',date'2015-02-02',3, 7, 7, 'RUR', 1, 18, date'2015-02-02', date'2015-02-01', 1000311, 1, to_date('2015-01-01 00:00:00','YYYY-MM-DD HH24:MI:SS'), 1000, 180, 0, 120, 0, 'c1', 8,null,100031,10117,117);insert into xxxx_oebs_cash_payment_test (ID, INVOICE_ID, OEBS_PAYMENT, DOC_DATE, COMISS_DATE) values (s_xxxx_oebs_cash_payment_test.NEXTVAL, 100031, 1000, to_date('2015-01-01 00:00:00','YYYY-MM-DD HH24:MI:SS'), date'2015-01-31' );insert into xxxx_oebs_cash_payment_test (ID, INVOICE_ID, OEBS_PAYMENT, DOC_DATE, COMISS_DATE) values (s_xxxx_oebs_cash_payment_test.NEXTVAL, 100031, 900, to_date('2015-01-01 00:00:00','YYYY-MM-DD HH24:MI:SS'), date'2015-01-31' );insert into xxxx_oebs_cash_payment_test (ID, INVOICE_ID, OEBS_PAYMENT, DOC_DATE, COMISS_DATE) values (s_xxxx_oebs_cash_payment_test.NEXTVAL, 100031, 800, to_date('2015-01-01 00:00:00','YYYY-MM-DD HH24:MI:SS'), date'2015-01-31' );insert into xxxx_client_discount_m  (ID,CLIENT_ID,CLIENT_AVG_DISCOUNT,DT) values (s_xxxx_client_discount_m.NEXTVAL,120, 12, date'2015-01-01');</v>
      </c>
    </row>
    <row r="22" spans="1:50" ht="16.5" customHeight="1" x14ac:dyDescent="0.25">
      <c r="A22" s="287">
        <v>3</v>
      </c>
      <c r="B22" s="72">
        <v>0</v>
      </c>
      <c r="C22" s="165" t="str">
        <f t="shared" si="1"/>
        <v>10003</v>
      </c>
      <c r="D22" s="165" t="str">
        <f t="shared" si="2"/>
        <v>10003/13</v>
      </c>
      <c r="E22" s="167" t="s">
        <v>189</v>
      </c>
      <c r="F22" s="167" t="s">
        <v>822</v>
      </c>
      <c r="G22" s="165">
        <v>48</v>
      </c>
      <c r="H22" s="178">
        <v>100032</v>
      </c>
      <c r="I22" s="170" t="str">
        <f t="shared" si="3"/>
        <v>Б-100032-13</v>
      </c>
      <c r="J22" s="169">
        <v>3</v>
      </c>
      <c r="K22" s="165">
        <v>7</v>
      </c>
      <c r="L22" s="165" t="s">
        <v>38</v>
      </c>
      <c r="M22" s="169">
        <v>1</v>
      </c>
      <c r="N22" s="165">
        <v>18</v>
      </c>
      <c r="O22" s="167" t="s">
        <v>823</v>
      </c>
      <c r="P22" s="167" t="s">
        <v>823</v>
      </c>
      <c r="Q22" s="167" t="s">
        <v>826</v>
      </c>
      <c r="R22" s="166" t="str">
        <f t="shared" si="0"/>
        <v>1000321</v>
      </c>
      <c r="S22" s="170">
        <v>1</v>
      </c>
      <c r="T22" s="191" t="s">
        <v>312</v>
      </c>
      <c r="U22" s="165">
        <v>900</v>
      </c>
      <c r="V22" s="165">
        <v>162</v>
      </c>
      <c r="W22" s="165">
        <v>0</v>
      </c>
      <c r="X22" s="24">
        <v>121</v>
      </c>
      <c r="Y22" s="168" t="s">
        <v>42</v>
      </c>
      <c r="Z22" s="224" t="s">
        <v>198</v>
      </c>
      <c r="AA22" s="238" t="s">
        <v>198</v>
      </c>
      <c r="AB22" s="224" t="s">
        <v>433</v>
      </c>
      <c r="AC22" s="178">
        <v>1845</v>
      </c>
      <c r="AD22" s="170"/>
      <c r="AE22" s="170"/>
      <c r="AF22" s="191" t="s">
        <v>149</v>
      </c>
      <c r="AG22" s="226">
        <v>8</v>
      </c>
      <c r="AH22" s="227">
        <v>12</v>
      </c>
      <c r="AI22" s="191" t="s">
        <v>320</v>
      </c>
      <c r="AJ22" s="170"/>
      <c r="AK22" s="170"/>
      <c r="AL22" s="166">
        <v>0</v>
      </c>
      <c r="AM22" s="170" t="s">
        <v>43</v>
      </c>
      <c r="AN22" s="165" t="s">
        <v>44</v>
      </c>
      <c r="AO22" s="165"/>
      <c r="AP22" s="166"/>
      <c r="AQ22" s="166"/>
      <c r="AR22" s="166"/>
      <c r="AS22" s="166">
        <f>H22</f>
        <v>100032</v>
      </c>
      <c r="AT22" s="166">
        <f t="shared" si="4"/>
        <v>10118</v>
      </c>
      <c r="AU22" s="166">
        <v>118</v>
      </c>
      <c r="AV22" s="166"/>
      <c r="AX22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100032, 'Б-100032-13',date'2015-02-02',3, 7, 7, 'RUR', 1, 18, date'2015-02-02', date'2015-02-01', 1000321, 1, to_date('2015-01-23 00:00:00','YYYY-MM-DD HH24:MI:SS'), 900, 162, 0, 121, 0, 'c1', 8,null,100032,10118,118);insert into xxxx_oebs_cash_payment_test (ID, INVOICE_ID, OEBS_PAYMENT, DOC_DATE, COMISS_DATE) values (s_xxxx_oebs_cash_payment_test.NEXTVAL, 100032, 1845, to_date('2015-01-23 00:00:00','YYYY-MM-DD HH24:MI:SS'), date'2015-01-31' );insert into xxxx_client_discount_m  (ID,CLIENT_ID,CLIENT_AVG_DISCOUNT,DT) values (s_xxxx_client_discount_m.NEXTVAL,121, 12, date'2015-01-01');</v>
      </c>
    </row>
    <row r="23" spans="1:50" ht="16.5" customHeight="1" x14ac:dyDescent="0.25">
      <c r="A23" s="287">
        <v>3</v>
      </c>
      <c r="B23" s="72">
        <v>0</v>
      </c>
      <c r="C23" s="165" t="str">
        <f t="shared" si="1"/>
        <v>10003</v>
      </c>
      <c r="D23" s="165" t="str">
        <f t="shared" si="2"/>
        <v>10003/13</v>
      </c>
      <c r="E23" s="167" t="s">
        <v>189</v>
      </c>
      <c r="F23" s="167" t="s">
        <v>822</v>
      </c>
      <c r="G23" s="165">
        <v>48</v>
      </c>
      <c r="H23" s="178">
        <v>100033</v>
      </c>
      <c r="I23" s="170" t="str">
        <f t="shared" si="3"/>
        <v>Б-100033-13</v>
      </c>
      <c r="J23" s="169">
        <v>3</v>
      </c>
      <c r="K23" s="165">
        <v>7</v>
      </c>
      <c r="L23" s="165" t="s">
        <v>38</v>
      </c>
      <c r="M23" s="169">
        <v>1</v>
      </c>
      <c r="N23" s="165">
        <v>18</v>
      </c>
      <c r="O23" s="167" t="s">
        <v>823</v>
      </c>
      <c r="P23" s="167" t="s">
        <v>823</v>
      </c>
      <c r="Q23" s="167" t="s">
        <v>826</v>
      </c>
      <c r="R23" s="166" t="str">
        <f t="shared" si="0"/>
        <v>1000331</v>
      </c>
      <c r="S23" s="170">
        <v>1</v>
      </c>
      <c r="T23" s="237" t="s">
        <v>311</v>
      </c>
      <c r="U23" s="165">
        <v>900</v>
      </c>
      <c r="V23" s="165">
        <v>162</v>
      </c>
      <c r="W23" s="165">
        <v>0</v>
      </c>
      <c r="X23" s="24">
        <v>122</v>
      </c>
      <c r="Y23" s="168" t="s">
        <v>42</v>
      </c>
      <c r="Z23" s="224" t="s">
        <v>198</v>
      </c>
      <c r="AA23" s="238" t="s">
        <v>198</v>
      </c>
      <c r="AB23" s="224" t="s">
        <v>433</v>
      </c>
      <c r="AC23" s="178">
        <v>1845</v>
      </c>
      <c r="AD23" s="170"/>
      <c r="AE23" s="170"/>
      <c r="AF23" s="237" t="s">
        <v>150</v>
      </c>
      <c r="AG23" s="226">
        <v>8</v>
      </c>
      <c r="AH23" s="227">
        <v>12</v>
      </c>
      <c r="AI23" s="237" t="s">
        <v>320</v>
      </c>
      <c r="AJ23" s="170"/>
      <c r="AK23" s="170"/>
      <c r="AL23" s="166">
        <v>0</v>
      </c>
      <c r="AM23" s="170" t="s">
        <v>43</v>
      </c>
      <c r="AN23" s="165" t="s">
        <v>44</v>
      </c>
      <c r="AO23" s="165"/>
      <c r="AP23" s="166"/>
      <c r="AQ23" s="166"/>
      <c r="AR23" s="166"/>
      <c r="AS23" s="166">
        <f>H23</f>
        <v>100033</v>
      </c>
      <c r="AT23" s="166">
        <f t="shared" si="4"/>
        <v>10119</v>
      </c>
      <c r="AU23" s="166">
        <v>119</v>
      </c>
      <c r="AV23" s="166"/>
      <c r="AX23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100033, 'Б-100033-13',date'2015-02-02',3, 7, 7, 'RUR', 1, 18, date'2015-02-02', date'2015-02-01', 1000331, 1, to_date('2015-01-30 23:59:59','YYYY-MM-DD HH24:MI:SS'), 900, 162, 0, 122, 0, 'c1', 8,null,100033,10119,119);insert into xxxx_oebs_cash_payment_test (ID, INVOICE_ID, OEBS_PAYMENT, DOC_DATE, COMISS_DATE) values (s_xxxx_oebs_cash_payment_test.NEXTVAL, 100033, 1845, to_date('2015-01-30 23:59:59','YYYY-MM-DD HH24:MI:SS'), date'2015-01-30' );insert into xxxx_client_discount_m  (ID,CLIENT_ID,CLIENT_AVG_DISCOUNT,DT) values (s_xxxx_client_discount_m.NEXTVAL,122, 12, date'2015-01-01');</v>
      </c>
    </row>
    <row r="24" spans="1:50" ht="16.5" customHeight="1" x14ac:dyDescent="0.25">
      <c r="A24" s="287">
        <v>3</v>
      </c>
      <c r="B24" s="72">
        <v>0</v>
      </c>
      <c r="C24" s="165" t="str">
        <f t="shared" si="1"/>
        <v>10003</v>
      </c>
      <c r="D24" s="165" t="str">
        <f t="shared" si="2"/>
        <v>10003/13</v>
      </c>
      <c r="E24" s="167" t="s">
        <v>189</v>
      </c>
      <c r="F24" s="167" t="s">
        <v>822</v>
      </c>
      <c r="G24" s="165">
        <v>48</v>
      </c>
      <c r="H24" s="178">
        <v>100034</v>
      </c>
      <c r="I24" s="170" t="str">
        <f t="shared" si="3"/>
        <v>Б-100034-13</v>
      </c>
      <c r="J24" s="169">
        <v>3</v>
      </c>
      <c r="K24" s="165">
        <v>7</v>
      </c>
      <c r="L24" s="165" t="s">
        <v>38</v>
      </c>
      <c r="M24" s="169">
        <v>1</v>
      </c>
      <c r="N24" s="165">
        <v>18</v>
      </c>
      <c r="O24" s="167" t="s">
        <v>823</v>
      </c>
      <c r="P24" s="167" t="s">
        <v>823</v>
      </c>
      <c r="Q24" s="167" t="s">
        <v>826</v>
      </c>
      <c r="R24" s="166" t="str">
        <f t="shared" si="0"/>
        <v>1000341</v>
      </c>
      <c r="S24" s="170">
        <v>1</v>
      </c>
      <c r="T24" s="191" t="s">
        <v>144</v>
      </c>
      <c r="U24" s="165">
        <v>1000</v>
      </c>
      <c r="V24" s="165">
        <v>180</v>
      </c>
      <c r="W24" s="165">
        <v>0</v>
      </c>
      <c r="X24" s="24">
        <v>123</v>
      </c>
      <c r="Y24" s="168" t="s">
        <v>42</v>
      </c>
      <c r="Z24" s="224" t="s">
        <v>197</v>
      </c>
      <c r="AA24" s="238" t="s">
        <v>197</v>
      </c>
      <c r="AB24" s="224" t="s">
        <v>437</v>
      </c>
      <c r="AC24" s="178">
        <v>2050</v>
      </c>
      <c r="AD24" s="170"/>
      <c r="AE24" s="170"/>
      <c r="AF24" s="191" t="s">
        <v>149</v>
      </c>
      <c r="AG24" s="226">
        <v>8</v>
      </c>
      <c r="AH24" s="227">
        <v>12</v>
      </c>
      <c r="AI24" s="191" t="s">
        <v>320</v>
      </c>
      <c r="AJ24" s="170"/>
      <c r="AK24" s="170"/>
      <c r="AL24" s="166">
        <v>0</v>
      </c>
      <c r="AM24" s="170" t="s">
        <v>43</v>
      </c>
      <c r="AN24" s="165" t="s">
        <v>44</v>
      </c>
      <c r="AO24" s="165"/>
      <c r="AP24" s="166"/>
      <c r="AQ24" s="166"/>
      <c r="AR24" s="166"/>
      <c r="AS24" s="166">
        <f>H24</f>
        <v>100034</v>
      </c>
      <c r="AT24" s="166">
        <f t="shared" si="4"/>
        <v>10120</v>
      </c>
      <c r="AU24" s="166">
        <v>120</v>
      </c>
      <c r="AV24" s="166"/>
      <c r="AX24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100034, 'Б-100034-13',date'2015-02-02',3, 7, 7, 'RUR', 1, 18, date'2015-02-02', date'2015-02-01', 1000341, 1, to_date('2015-01-01 00:00:00','YYYY-MM-DD HH24:MI:SS'), 1000, 180, 0, 123, 0, 'c1', 8,null,100034,10120,120);insert into xxxx_oebs_cash_payment_test (ID, INVOICE_ID, OEBS_PAYMENT, DOC_DATE, COMISS_DATE) values (s_xxxx_oebs_cash_payment_test.NEXTVAL, 100034, 2050, to_date('2015-01-01 00:00:00','YYYY-MM-DD HH24:MI:SS'), date'2015-01-31' );insert into xxxx_client_discount_m  (ID,CLIENT_ID,CLIENT_AVG_DISCOUNT,DT) values (s_xxxx_client_discount_m.NEXTVAL,123, 12, date'2015-01-01');</v>
      </c>
    </row>
    <row r="25" spans="1:50" ht="16.5" customHeight="1" x14ac:dyDescent="0.25">
      <c r="A25" s="287">
        <v>3</v>
      </c>
      <c r="B25" s="72">
        <v>0</v>
      </c>
      <c r="C25" s="165" t="str">
        <f t="shared" si="1"/>
        <v>10003</v>
      </c>
      <c r="D25" s="165" t="str">
        <f t="shared" si="2"/>
        <v>10003/13</v>
      </c>
      <c r="E25" s="167" t="s">
        <v>189</v>
      </c>
      <c r="F25" s="167" t="s">
        <v>822</v>
      </c>
      <c r="G25" s="165">
        <v>48</v>
      </c>
      <c r="H25" s="178">
        <v>100035</v>
      </c>
      <c r="I25" s="170" t="str">
        <f t="shared" si="3"/>
        <v>Б-100035-13</v>
      </c>
      <c r="J25" s="169">
        <v>3</v>
      </c>
      <c r="K25" s="165">
        <v>7</v>
      </c>
      <c r="L25" s="165" t="s">
        <v>38</v>
      </c>
      <c r="M25" s="169">
        <v>1</v>
      </c>
      <c r="N25" s="165">
        <v>18</v>
      </c>
      <c r="O25" s="167" t="s">
        <v>823</v>
      </c>
      <c r="P25" s="167" t="s">
        <v>823</v>
      </c>
      <c r="Q25" s="167" t="s">
        <v>826</v>
      </c>
      <c r="R25" s="166" t="str">
        <f t="shared" si="0"/>
        <v>1000351</v>
      </c>
      <c r="S25" s="170">
        <v>1</v>
      </c>
      <c r="T25" s="237" t="s">
        <v>312</v>
      </c>
      <c r="U25" s="165">
        <v>900</v>
      </c>
      <c r="V25" s="165">
        <v>162</v>
      </c>
      <c r="W25" s="165">
        <v>0</v>
      </c>
      <c r="X25" s="24">
        <v>124</v>
      </c>
      <c r="Y25" s="168" t="s">
        <v>42</v>
      </c>
      <c r="Z25" s="224" t="s">
        <v>198</v>
      </c>
      <c r="AA25" s="238" t="s">
        <v>198</v>
      </c>
      <c r="AB25" s="224" t="s">
        <v>433</v>
      </c>
      <c r="AC25" s="178">
        <v>1845</v>
      </c>
      <c r="AD25" s="170"/>
      <c r="AE25" s="170"/>
      <c r="AF25" s="237" t="s">
        <v>150</v>
      </c>
      <c r="AG25" s="226">
        <v>8</v>
      </c>
      <c r="AH25" s="227">
        <v>12</v>
      </c>
      <c r="AI25" s="237" t="s">
        <v>320</v>
      </c>
      <c r="AJ25" s="170"/>
      <c r="AK25" s="170"/>
      <c r="AL25" s="166">
        <v>0</v>
      </c>
      <c r="AM25" s="170" t="s">
        <v>43</v>
      </c>
      <c r="AN25" s="165" t="s">
        <v>44</v>
      </c>
      <c r="AO25" s="165"/>
      <c r="AP25" s="166"/>
      <c r="AQ25" s="166"/>
      <c r="AR25" s="166"/>
      <c r="AS25" s="166">
        <f>H25</f>
        <v>100035</v>
      </c>
      <c r="AT25" s="166">
        <f t="shared" si="4"/>
        <v>10121</v>
      </c>
      <c r="AU25" s="166">
        <v>121</v>
      </c>
      <c r="AV25" s="166"/>
      <c r="AX25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100035, 'Б-100035-13',date'2015-02-02',3, 7, 7, 'RUR', 1, 18, date'2015-02-02', date'2015-02-01', 1000351, 1, to_date('2015-01-23 00:00:00','YYYY-MM-DD HH24:MI:SS'), 900, 162, 0, 124, 0, 'c1', 8,null,100035,10121,121);insert into xxxx_oebs_cash_payment_test (ID, INVOICE_ID, OEBS_PAYMENT, DOC_DATE, COMISS_DATE) values (s_xxxx_oebs_cash_payment_test.NEXTVAL, 100035, 1845, to_date('2015-01-23 00:00:00','YYYY-MM-DD HH24:MI:SS'), date'2015-01-30' );insert into xxxx_client_discount_m  (ID,CLIENT_ID,CLIENT_AVG_DISCOUNT,DT) values (s_xxxx_client_discount_m.NEXTVAL,124, 12, date'2015-01-01');</v>
      </c>
    </row>
    <row r="26" spans="1:50" ht="16.5" customHeight="1" x14ac:dyDescent="0.25">
      <c r="A26" s="287">
        <v>3</v>
      </c>
      <c r="B26" s="72">
        <v>0</v>
      </c>
      <c r="C26" s="165" t="str">
        <f t="shared" si="1"/>
        <v>10003</v>
      </c>
      <c r="D26" s="165" t="str">
        <f t="shared" si="2"/>
        <v>10003/13</v>
      </c>
      <c r="E26" s="167" t="s">
        <v>189</v>
      </c>
      <c r="F26" s="167" t="s">
        <v>822</v>
      </c>
      <c r="G26" s="165">
        <v>48</v>
      </c>
      <c r="H26" s="178">
        <v>100036</v>
      </c>
      <c r="I26" s="170" t="str">
        <f t="shared" si="3"/>
        <v>Б-100036-13</v>
      </c>
      <c r="J26" s="169">
        <v>3</v>
      </c>
      <c r="K26" s="165">
        <v>7</v>
      </c>
      <c r="L26" s="165" t="s">
        <v>38</v>
      </c>
      <c r="M26" s="169">
        <v>1</v>
      </c>
      <c r="N26" s="165">
        <v>18</v>
      </c>
      <c r="O26" s="167" t="s">
        <v>823</v>
      </c>
      <c r="P26" s="167" t="s">
        <v>823</v>
      </c>
      <c r="Q26" s="167" t="s">
        <v>826</v>
      </c>
      <c r="R26" s="166" t="str">
        <f t="shared" si="0"/>
        <v>1000361</v>
      </c>
      <c r="S26" s="170">
        <v>1</v>
      </c>
      <c r="T26" s="191" t="s">
        <v>311</v>
      </c>
      <c r="U26" s="165">
        <v>900</v>
      </c>
      <c r="V26" s="165">
        <v>162</v>
      </c>
      <c r="W26" s="165">
        <v>0</v>
      </c>
      <c r="X26" s="24">
        <v>125</v>
      </c>
      <c r="Y26" s="168" t="s">
        <v>42</v>
      </c>
      <c r="Z26" s="224" t="s">
        <v>198</v>
      </c>
      <c r="AA26" s="238" t="s">
        <v>198</v>
      </c>
      <c r="AB26" s="224" t="s">
        <v>433</v>
      </c>
      <c r="AC26" s="178">
        <v>1845</v>
      </c>
      <c r="AD26" s="170"/>
      <c r="AE26" s="170"/>
      <c r="AF26" s="191" t="s">
        <v>149</v>
      </c>
      <c r="AG26" s="226">
        <v>8</v>
      </c>
      <c r="AH26" s="227">
        <v>12</v>
      </c>
      <c r="AI26" s="191" t="s">
        <v>320</v>
      </c>
      <c r="AJ26" s="170"/>
      <c r="AK26" s="170"/>
      <c r="AL26" s="166">
        <v>0</v>
      </c>
      <c r="AM26" s="170" t="s">
        <v>43</v>
      </c>
      <c r="AN26" s="165" t="s">
        <v>44</v>
      </c>
      <c r="AO26" s="165"/>
      <c r="AP26" s="166"/>
      <c r="AQ26" s="166"/>
      <c r="AR26" s="166"/>
      <c r="AS26" s="166">
        <f>H26</f>
        <v>100036</v>
      </c>
      <c r="AT26" s="166">
        <f t="shared" si="4"/>
        <v>10122</v>
      </c>
      <c r="AU26" s="166">
        <v>122</v>
      </c>
      <c r="AV26" s="166"/>
      <c r="AX2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100036, 'Б-100036-13',date'2015-02-02',3, 7, 7, 'RUR', 1, 18, date'2015-02-02', date'2015-02-01', 1000361, 1, to_date('2015-01-30 23:59:59','YYYY-MM-DD HH24:MI:SS'), 900, 162, 0, 125, 0, 'c1', 8,null,100036,10122,122);insert into xxxx_oebs_cash_payment_test (ID, INVOICE_ID, OEBS_PAYMENT, DOC_DATE, COMISS_DATE) values (s_xxxx_oebs_cash_payment_test.NEXTVAL, 100036, 1845, to_date('2015-01-30 23:59:59','YYYY-MM-DD HH24:MI:SS'), date'2015-01-31' );insert into xxxx_client_discount_m  (ID,CLIENT_ID,CLIENT_AVG_DISCOUNT,DT) values (s_xxxx_client_discount_m.NEXTVAL,125, 12, date'2015-01-01');</v>
      </c>
    </row>
    <row r="27" spans="1:50" ht="16.5" customHeight="1" x14ac:dyDescent="0.25">
      <c r="A27" s="287">
        <v>3</v>
      </c>
      <c r="B27" s="72">
        <v>0</v>
      </c>
      <c r="C27" s="165" t="str">
        <f t="shared" si="1"/>
        <v>10003</v>
      </c>
      <c r="D27" s="165" t="str">
        <f t="shared" si="2"/>
        <v>10003/13</v>
      </c>
      <c r="E27" s="167" t="s">
        <v>189</v>
      </c>
      <c r="F27" s="167" t="s">
        <v>822</v>
      </c>
      <c r="G27" s="165">
        <v>48</v>
      </c>
      <c r="H27" s="178">
        <v>100037</v>
      </c>
      <c r="I27" s="170" t="str">
        <f t="shared" si="3"/>
        <v>Б-100037-13</v>
      </c>
      <c r="J27" s="169">
        <v>3</v>
      </c>
      <c r="K27" s="165">
        <v>7</v>
      </c>
      <c r="L27" s="165" t="s">
        <v>38</v>
      </c>
      <c r="M27" s="169">
        <v>1</v>
      </c>
      <c r="N27" s="165">
        <v>18</v>
      </c>
      <c r="O27" s="167" t="s">
        <v>823</v>
      </c>
      <c r="P27" s="167" t="s">
        <v>823</v>
      </c>
      <c r="Q27" s="167" t="s">
        <v>826</v>
      </c>
      <c r="R27" s="166" t="str">
        <f t="shared" si="0"/>
        <v>1000371</v>
      </c>
      <c r="S27" s="170">
        <v>1</v>
      </c>
      <c r="T27" s="237" t="s">
        <v>144</v>
      </c>
      <c r="U27" s="165">
        <v>1000</v>
      </c>
      <c r="V27" s="165">
        <v>180</v>
      </c>
      <c r="W27" s="165">
        <v>0</v>
      </c>
      <c r="X27" s="24">
        <v>126</v>
      </c>
      <c r="Y27" s="168" t="s">
        <v>42</v>
      </c>
      <c r="Z27" s="224" t="s">
        <v>197</v>
      </c>
      <c r="AA27" s="238" t="s">
        <v>197</v>
      </c>
      <c r="AB27" s="224" t="s">
        <v>437</v>
      </c>
      <c r="AC27" s="178">
        <v>2050</v>
      </c>
      <c r="AD27" s="170"/>
      <c r="AE27" s="170"/>
      <c r="AF27" s="237" t="s">
        <v>149</v>
      </c>
      <c r="AG27" s="226">
        <v>8</v>
      </c>
      <c r="AH27" s="227">
        <v>12</v>
      </c>
      <c r="AI27" s="237" t="s">
        <v>320</v>
      </c>
      <c r="AJ27" s="170"/>
      <c r="AK27" s="170"/>
      <c r="AL27" s="166">
        <v>0</v>
      </c>
      <c r="AM27" s="170" t="s">
        <v>43</v>
      </c>
      <c r="AN27" s="165" t="s">
        <v>44</v>
      </c>
      <c r="AO27" s="165"/>
      <c r="AP27" s="166"/>
      <c r="AQ27" s="166"/>
      <c r="AR27" s="166"/>
      <c r="AS27" s="166">
        <f>H27</f>
        <v>100037</v>
      </c>
      <c r="AT27" s="166">
        <f t="shared" si="4"/>
        <v>10123</v>
      </c>
      <c r="AU27" s="166">
        <v>123</v>
      </c>
      <c r="AV27" s="166"/>
      <c r="AX2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100037, 'Б-100037-13',date'2015-02-02',3, 7, 7, 'RUR', 1, 18, date'2015-02-02', date'2015-02-01', 1000371, 1, to_date('2015-01-01 00:00:00','YYYY-MM-DD HH24:MI:SS'), 1000, 180, 0, 126, 0, 'c1', 8,null,100037,10123,123);insert into xxxx_oebs_cash_payment_test (ID, INVOICE_ID, OEBS_PAYMENT, DOC_DATE, COMISS_DATE) values (s_xxxx_oebs_cash_payment_test.NEXTVAL, 100037, 2050, to_date('2015-01-01 00:00:00','YYYY-MM-DD HH24:MI:SS'), date'2015-01-31' );insert into xxxx_client_discount_m  (ID,CLIENT_ID,CLIENT_AVG_DISCOUNT,DT) values (s_xxxx_client_discount_m.NEXTVAL,126, 12, date'2015-01-01');</v>
      </c>
    </row>
    <row r="28" spans="1:50" ht="16.5" customHeight="1" x14ac:dyDescent="0.25">
      <c r="A28" s="287">
        <v>3</v>
      </c>
      <c r="B28" s="72">
        <v>0</v>
      </c>
      <c r="C28" s="165" t="str">
        <f t="shared" si="1"/>
        <v>10003</v>
      </c>
      <c r="D28" s="165" t="str">
        <f t="shared" si="2"/>
        <v>10003/13</v>
      </c>
      <c r="E28" s="167" t="s">
        <v>189</v>
      </c>
      <c r="F28" s="167" t="s">
        <v>822</v>
      </c>
      <c r="G28" s="165">
        <v>48</v>
      </c>
      <c r="H28" s="178">
        <v>100038</v>
      </c>
      <c r="I28" s="170" t="str">
        <f t="shared" si="3"/>
        <v>Б-100038-13</v>
      </c>
      <c r="J28" s="169">
        <v>3</v>
      </c>
      <c r="K28" s="165">
        <v>7</v>
      </c>
      <c r="L28" s="165" t="s">
        <v>38</v>
      </c>
      <c r="M28" s="169">
        <v>1</v>
      </c>
      <c r="N28" s="165">
        <v>18</v>
      </c>
      <c r="O28" s="167" t="s">
        <v>823</v>
      </c>
      <c r="P28" s="167" t="s">
        <v>823</v>
      </c>
      <c r="Q28" s="167" t="s">
        <v>826</v>
      </c>
      <c r="R28" s="166" t="str">
        <f t="shared" si="0"/>
        <v>1000381</v>
      </c>
      <c r="S28" s="170">
        <v>1</v>
      </c>
      <c r="T28" s="191" t="s">
        <v>309</v>
      </c>
      <c r="U28" s="165">
        <v>900</v>
      </c>
      <c r="V28" s="165">
        <v>162</v>
      </c>
      <c r="W28" s="165">
        <v>0</v>
      </c>
      <c r="X28" s="24">
        <v>127</v>
      </c>
      <c r="Y28" s="168" t="s">
        <v>42</v>
      </c>
      <c r="Z28" s="225" t="s">
        <v>202</v>
      </c>
      <c r="AA28" s="235" t="s">
        <v>202</v>
      </c>
      <c r="AB28" s="225" t="s">
        <v>441</v>
      </c>
      <c r="AC28" s="178">
        <v>1845</v>
      </c>
      <c r="AD28" s="170"/>
      <c r="AE28" s="170"/>
      <c r="AF28" s="191" t="s">
        <v>148</v>
      </c>
      <c r="AG28" s="226">
        <v>8</v>
      </c>
      <c r="AH28" s="227">
        <v>12</v>
      </c>
      <c r="AI28" s="191" t="s">
        <v>319</v>
      </c>
      <c r="AJ28" s="170"/>
      <c r="AK28" s="170"/>
      <c r="AL28" s="166">
        <v>0</v>
      </c>
      <c r="AM28" s="170" t="s">
        <v>43</v>
      </c>
      <c r="AN28" s="165" t="s">
        <v>44</v>
      </c>
      <c r="AO28" s="165"/>
      <c r="AP28" s="166"/>
      <c r="AQ28" s="166"/>
      <c r="AR28" s="166"/>
      <c r="AS28" s="166">
        <f>H28</f>
        <v>100038</v>
      </c>
      <c r="AT28" s="166">
        <f t="shared" si="4"/>
        <v>10124</v>
      </c>
      <c r="AU28" s="166">
        <v>124</v>
      </c>
      <c r="AV28" s="166"/>
      <c r="AX2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100038, 'Б-100038-13',date'2015-02-02',3, 7, 7, 'RUR', 1, 18, date'2015-02-02', date'2015-02-01', 1000381, 1, to_date('2015-02-28 00:00:00','YYYY-MM-DD HH24:MI:SS'), 900, 162, 0, 127, 0, 'c1', 8,null,100038,10124,124);insert into xxxx_oebs_cash_payment_test (ID, INVOICE_ID, OEBS_PAYMENT, DOC_DATE, COMISS_DATE) values (s_xxxx_oebs_cash_payment_test.NEXTVAL, 100038, 1845, to_date('2015-02-28 00:00:00','YYYY-MM-DD HH24:MI:SS'), date'2015-02-28' );insert into xxxx_client_discount_m  (ID,CLIENT_ID,CLIENT_AVG_DISCOUNT,DT) values (s_xxxx_client_discount_m.NEXTVAL,127, 12, date'2015-02-01');</v>
      </c>
    </row>
    <row r="29" spans="1:50" s="179" customFormat="1" ht="16.5" customHeight="1" x14ac:dyDescent="0.25">
      <c r="A29" s="286">
        <v>3</v>
      </c>
      <c r="B29" s="72">
        <v>0</v>
      </c>
      <c r="C29" s="171" t="str">
        <f t="shared" si="1"/>
        <v>10003</v>
      </c>
      <c r="D29" s="171" t="str">
        <f t="shared" si="2"/>
        <v>10003/13</v>
      </c>
      <c r="E29" s="172" t="s">
        <v>189</v>
      </c>
      <c r="F29" s="167" t="s">
        <v>822</v>
      </c>
      <c r="G29" s="171">
        <v>48</v>
      </c>
      <c r="H29" s="180">
        <v>100039</v>
      </c>
      <c r="I29" s="171" t="str">
        <f t="shared" si="3"/>
        <v>Б-100039-13</v>
      </c>
      <c r="J29" s="169">
        <v>3</v>
      </c>
      <c r="K29" s="171">
        <v>7</v>
      </c>
      <c r="L29" s="171" t="s">
        <v>38</v>
      </c>
      <c r="M29" s="175">
        <v>1</v>
      </c>
      <c r="N29" s="171">
        <v>18</v>
      </c>
      <c r="O29" s="172" t="s">
        <v>823</v>
      </c>
      <c r="P29" s="172" t="s">
        <v>823</v>
      </c>
      <c r="Q29" s="172" t="s">
        <v>826</v>
      </c>
      <c r="R29" s="173" t="str">
        <f t="shared" si="0"/>
        <v>1000391</v>
      </c>
      <c r="S29" s="171">
        <v>1</v>
      </c>
      <c r="T29" s="177" t="s">
        <v>147</v>
      </c>
      <c r="U29" s="171">
        <v>900</v>
      </c>
      <c r="V29" s="171">
        <v>162</v>
      </c>
      <c r="W29" s="171">
        <v>0</v>
      </c>
      <c r="X29" s="181">
        <v>128</v>
      </c>
      <c r="Y29" s="174" t="s">
        <v>42</v>
      </c>
      <c r="Z29" s="232"/>
      <c r="AA29" s="232"/>
      <c r="AB29" s="232"/>
      <c r="AC29" s="180">
        <v>1845</v>
      </c>
      <c r="AD29" s="171"/>
      <c r="AE29" s="171"/>
      <c r="AF29" s="177" t="s">
        <v>148</v>
      </c>
      <c r="AG29" s="233">
        <v>8</v>
      </c>
      <c r="AH29" s="205">
        <v>12</v>
      </c>
      <c r="AI29" s="177" t="s">
        <v>319</v>
      </c>
      <c r="AJ29" s="171"/>
      <c r="AK29" s="171"/>
      <c r="AL29" s="173">
        <v>0</v>
      </c>
      <c r="AM29" s="170" t="s">
        <v>43</v>
      </c>
      <c r="AN29" s="171" t="s">
        <v>44</v>
      </c>
      <c r="AO29" s="171"/>
      <c r="AP29" s="173"/>
      <c r="AQ29" s="173"/>
      <c r="AR29" s="173"/>
      <c r="AS29" s="166">
        <f>H29</f>
        <v>100039</v>
      </c>
      <c r="AT29" s="166">
        <f t="shared" si="4"/>
        <v>10125</v>
      </c>
      <c r="AU29" s="166">
        <v>125</v>
      </c>
      <c r="AV29" s="173"/>
      <c r="AX29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3, 10003, '10003/13', date'2013-03-01', date'2015-09-01', 48, 100039, 'Б-100039-13',date'2015-02-02',3, 7, 7, 'RUR', 1, 18, date'2015-02-02', date'2015-02-01', 1000391, 1, to_date('2015-02-28 23:59:59','YYYY-MM-DD HH24:MI:SS'), 900, 162, 0, 128, 0, 'c1', 8,null,100039,10125,125);insert into xxxx_oebs_cash_payment_test (ID, INVOICE_ID, OEBS_PAYMENT, DOC_DATE, COMISS_DATE) values (s_xxxx_oebs_cash_payment_test.NEXTVAL, 100039, 1845, to_date('2015-02-28 23:59:59','YYYY-MM-DD HH24:MI:SS'), date'2015-02-28' );insert into xxxx_client_discount_m  (ID,CLIENT_ID,CLIENT_AVG_DISCOUNT,DT) values (s_xxxx_client_discount_m.NEXTVAL,128, 12, date'2015-02-01');</v>
      </c>
    </row>
    <row r="30" spans="1:50" ht="16.5" customHeight="1" x14ac:dyDescent="0.25">
      <c r="A30" s="287">
        <v>4</v>
      </c>
      <c r="B30" s="72">
        <v>0</v>
      </c>
      <c r="C30" s="165" t="str">
        <f t="shared" si="1"/>
        <v>10004</v>
      </c>
      <c r="D30" s="165" t="str">
        <f t="shared" si="2"/>
        <v>10004/13</v>
      </c>
      <c r="E30" s="167" t="s">
        <v>189</v>
      </c>
      <c r="F30" s="167" t="s">
        <v>822</v>
      </c>
      <c r="G30" s="165">
        <v>48</v>
      </c>
      <c r="H30" s="178">
        <v>100040</v>
      </c>
      <c r="I30" s="170" t="str">
        <f t="shared" si="3"/>
        <v>Б-100040-13</v>
      </c>
      <c r="J30" s="169">
        <v>3</v>
      </c>
      <c r="K30" s="165">
        <v>7</v>
      </c>
      <c r="L30" s="165" t="s">
        <v>38</v>
      </c>
      <c r="M30" s="169">
        <v>1</v>
      </c>
      <c r="N30" s="165">
        <v>18</v>
      </c>
      <c r="O30" s="167" t="s">
        <v>823</v>
      </c>
      <c r="P30" s="167" t="s">
        <v>823</v>
      </c>
      <c r="Q30" s="167" t="s">
        <v>826</v>
      </c>
      <c r="R30" s="166" t="str">
        <f t="shared" si="0"/>
        <v>1000401</v>
      </c>
      <c r="S30" s="170">
        <v>1</v>
      </c>
      <c r="T30" s="167" t="s">
        <v>308</v>
      </c>
      <c r="U30" s="165">
        <v>1000</v>
      </c>
      <c r="V30" s="165">
        <v>180</v>
      </c>
      <c r="W30" s="165">
        <v>0</v>
      </c>
      <c r="X30" s="24">
        <v>129</v>
      </c>
      <c r="Y30" s="168" t="s">
        <v>42</v>
      </c>
      <c r="Z30" s="225" t="s">
        <v>206</v>
      </c>
      <c r="AA30" s="235" t="s">
        <v>206</v>
      </c>
      <c r="AB30" s="225" t="s">
        <v>442</v>
      </c>
      <c r="AC30" s="178">
        <v>2050</v>
      </c>
      <c r="AD30" s="170"/>
      <c r="AE30" s="170"/>
      <c r="AF30" s="167" t="s">
        <v>149</v>
      </c>
      <c r="AG30" s="226">
        <v>8</v>
      </c>
      <c r="AH30" s="227">
        <v>12</v>
      </c>
      <c r="AI30" s="167" t="s">
        <v>319</v>
      </c>
      <c r="AJ30" s="170"/>
      <c r="AK30" s="170"/>
      <c r="AL30" s="166">
        <v>0</v>
      </c>
      <c r="AM30" s="170" t="s">
        <v>43</v>
      </c>
      <c r="AN30" s="165" t="s">
        <v>44</v>
      </c>
      <c r="AO30" s="165"/>
      <c r="AP30" s="166"/>
      <c r="AQ30" s="166"/>
      <c r="AR30" s="166"/>
      <c r="AS30" s="166">
        <f>H30</f>
        <v>100040</v>
      </c>
      <c r="AT30" s="166">
        <f t="shared" si="4"/>
        <v>10126</v>
      </c>
      <c r="AU30" s="166">
        <v>126</v>
      </c>
      <c r="AV30" s="166" t="s">
        <v>193</v>
      </c>
      <c r="AX30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100040, 'Б-100040-13',date'2015-02-02',3, 7, 7, 'RUR', 1, 18, date'2015-02-02', date'2015-02-01', 1000401, 1, to_date('2015-02-01 00:00:00','YYYY-MM-DD HH24:MI:SS'), 1000, 180, 0, 129, 0, 'c1', 8,null,100040,10126,126);insert into xxxx_oebs_cash_payment_test (ID, INVOICE_ID, OEBS_PAYMENT, DOC_DATE, COMISS_DATE) values (s_xxxx_oebs_cash_payment_test.NEXTVAL, 100040, 2050, to_date('2015-02-01 00:00:00','YYYY-MM-DD HH24:MI:SS'), date'2015-01-31' );insert into xxxx_client_discount_m  (ID,CLIENT_ID,CLIENT_AVG_DISCOUNT,DT) values (s_xxxx_client_discount_m.NEXTVAL,129, 12, date'2015-02-01');</v>
      </c>
    </row>
    <row r="31" spans="1:50" ht="16.5" customHeight="1" x14ac:dyDescent="0.25">
      <c r="A31" s="287">
        <v>4</v>
      </c>
      <c r="B31" s="72">
        <v>0</v>
      </c>
      <c r="C31" s="165" t="str">
        <f t="shared" si="1"/>
        <v>10004</v>
      </c>
      <c r="D31" s="165" t="str">
        <f t="shared" si="2"/>
        <v>10004/13</v>
      </c>
      <c r="E31" s="167" t="s">
        <v>189</v>
      </c>
      <c r="F31" s="167" t="s">
        <v>822</v>
      </c>
      <c r="G31" s="165">
        <v>48</v>
      </c>
      <c r="H31" s="178">
        <v>100041</v>
      </c>
      <c r="I31" s="170" t="str">
        <f t="shared" si="3"/>
        <v>Б-100041-13</v>
      </c>
      <c r="J31" s="169">
        <v>3</v>
      </c>
      <c r="K31" s="165">
        <v>7</v>
      </c>
      <c r="L31" s="165" t="s">
        <v>38</v>
      </c>
      <c r="M31" s="169">
        <v>1</v>
      </c>
      <c r="N31" s="165">
        <v>18</v>
      </c>
      <c r="O31" s="167" t="s">
        <v>823</v>
      </c>
      <c r="P31" s="167" t="s">
        <v>823</v>
      </c>
      <c r="Q31" s="167" t="s">
        <v>826</v>
      </c>
      <c r="R31" s="166" t="str">
        <f t="shared" si="0"/>
        <v>1000411</v>
      </c>
      <c r="S31" s="170">
        <v>1</v>
      </c>
      <c r="T31" s="167" t="s">
        <v>308</v>
      </c>
      <c r="U31" s="165">
        <v>900</v>
      </c>
      <c r="V31" s="165">
        <v>162</v>
      </c>
      <c r="W31" s="165">
        <v>0</v>
      </c>
      <c r="X31" s="24">
        <v>130</v>
      </c>
      <c r="Y31" s="168" t="s">
        <v>42</v>
      </c>
      <c r="Z31" s="224"/>
      <c r="AA31" s="228"/>
      <c r="AB31" s="229"/>
      <c r="AC31" s="178">
        <v>1845</v>
      </c>
      <c r="AD31" s="170"/>
      <c r="AE31" s="170"/>
      <c r="AF31" s="167" t="s">
        <v>149</v>
      </c>
      <c r="AG31" s="226">
        <v>8</v>
      </c>
      <c r="AH31" s="227">
        <v>12</v>
      </c>
      <c r="AI31" s="167" t="s">
        <v>319</v>
      </c>
      <c r="AJ31" s="170"/>
      <c r="AK31" s="170"/>
      <c r="AL31" s="166">
        <v>0</v>
      </c>
      <c r="AM31" s="170" t="s">
        <v>43</v>
      </c>
      <c r="AN31" s="165" t="s">
        <v>44</v>
      </c>
      <c r="AO31" s="165"/>
      <c r="AP31" s="166"/>
      <c r="AQ31" s="166"/>
      <c r="AR31" s="166"/>
      <c r="AS31" s="166">
        <f>H31</f>
        <v>100041</v>
      </c>
      <c r="AT31" s="166">
        <f t="shared" si="4"/>
        <v>10127</v>
      </c>
      <c r="AU31" s="166">
        <v>127</v>
      </c>
      <c r="AV31" s="166"/>
      <c r="AX31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100041, 'Б-100041-13',date'2015-02-02',3, 7, 7, 'RUR', 1, 18, date'2015-02-02', date'2015-02-01', 1000411, 1, to_date('2015-02-01 00:00:00','YYYY-MM-DD HH24:MI:SS'), 900, 162, 0, 130, 0, 'c1', 8,null,100041,10127,127);insert into xxxx_oebs_cash_payment_test (ID, INVOICE_ID, OEBS_PAYMENT, DOC_DATE, COMISS_DATE) values (s_xxxx_oebs_cash_payment_test.NEXTVAL, 100041, 1845, to_date('2015-02-01 00:00:00','YYYY-MM-DD HH24:MI:SS'), date'2015-01-31' );insert into xxxx_client_discount_m  (ID,CLIENT_ID,CLIENT_AVG_DISCOUNT,DT) values (s_xxxx_client_discount_m.NEXTVAL,130, 12, date'2015-02-01');</v>
      </c>
    </row>
    <row r="32" spans="1:50" ht="16.5" customHeight="1" x14ac:dyDescent="0.25">
      <c r="A32" s="287">
        <v>4</v>
      </c>
      <c r="B32" s="72">
        <v>0</v>
      </c>
      <c r="C32" s="165" t="str">
        <f t="shared" si="1"/>
        <v>10004</v>
      </c>
      <c r="D32" s="165" t="str">
        <f t="shared" si="2"/>
        <v>10004/13</v>
      </c>
      <c r="E32" s="167" t="s">
        <v>189</v>
      </c>
      <c r="F32" s="167" t="s">
        <v>822</v>
      </c>
      <c r="G32" s="165">
        <v>48</v>
      </c>
      <c r="H32" s="178">
        <v>100042</v>
      </c>
      <c r="I32" s="170" t="str">
        <f t="shared" si="3"/>
        <v>Б-100042-13</v>
      </c>
      <c r="J32" s="169">
        <v>3</v>
      </c>
      <c r="K32" s="165">
        <v>7</v>
      </c>
      <c r="L32" s="165" t="s">
        <v>38</v>
      </c>
      <c r="M32" s="169">
        <v>1</v>
      </c>
      <c r="N32" s="165">
        <v>18</v>
      </c>
      <c r="O32" s="167" t="s">
        <v>823</v>
      </c>
      <c r="P32" s="167" t="s">
        <v>823</v>
      </c>
      <c r="Q32" s="167" t="s">
        <v>826</v>
      </c>
      <c r="R32" s="166" t="str">
        <f t="shared" si="0"/>
        <v>1000421</v>
      </c>
      <c r="S32" s="170">
        <v>1</v>
      </c>
      <c r="T32" s="167" t="s">
        <v>308</v>
      </c>
      <c r="U32" s="165">
        <v>800</v>
      </c>
      <c r="V32" s="165">
        <v>144</v>
      </c>
      <c r="W32" s="165">
        <v>0</v>
      </c>
      <c r="X32" s="24">
        <v>131</v>
      </c>
      <c r="Y32" s="168" t="s">
        <v>42</v>
      </c>
      <c r="Z32" s="224"/>
      <c r="AA32" s="228"/>
      <c r="AB32" s="224"/>
      <c r="AC32" s="178">
        <v>1640</v>
      </c>
      <c r="AD32" s="170"/>
      <c r="AE32" s="170"/>
      <c r="AF32" s="167" t="s">
        <v>149</v>
      </c>
      <c r="AG32" s="226">
        <v>8</v>
      </c>
      <c r="AH32" s="227">
        <v>12</v>
      </c>
      <c r="AI32" s="167" t="s">
        <v>319</v>
      </c>
      <c r="AJ32" s="170"/>
      <c r="AK32" s="170"/>
      <c r="AL32" s="166">
        <v>0</v>
      </c>
      <c r="AM32" s="170" t="s">
        <v>43</v>
      </c>
      <c r="AN32" s="165" t="s">
        <v>44</v>
      </c>
      <c r="AO32" s="165"/>
      <c r="AP32" s="166"/>
      <c r="AQ32" s="166"/>
      <c r="AR32" s="166"/>
      <c r="AS32" s="166">
        <f>H32</f>
        <v>100042</v>
      </c>
      <c r="AT32" s="166">
        <f t="shared" si="4"/>
        <v>10128</v>
      </c>
      <c r="AU32" s="166">
        <v>128</v>
      </c>
      <c r="AV32" s="166"/>
      <c r="AX32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100042, 'Б-100042-13',date'2015-02-02',3, 7, 7, 'RUR', 1, 18, date'2015-02-02', date'2015-02-01', 1000421, 1, to_date('2015-02-01 00:00:00','YYYY-MM-DD HH24:MI:SS'), 800, 144, 0, 131, 0, 'c1', 8,null,100042,10128,128);insert into xxxx_oebs_cash_payment_test (ID, INVOICE_ID, OEBS_PAYMENT, DOC_DATE, COMISS_DATE) values (s_xxxx_oebs_cash_payment_test.NEXTVAL, 100042, 1640, to_date('2015-02-01 00:00:00','YYYY-MM-DD HH24:MI:SS'), date'2015-01-31' );insert into xxxx_client_discount_m  (ID,CLIENT_ID,CLIENT_AVG_DISCOUNT,DT) values (s_xxxx_client_discount_m.NEXTVAL,131, 12, date'2015-02-01');</v>
      </c>
    </row>
    <row r="33" spans="1:50" ht="16.5" customHeight="1" x14ac:dyDescent="0.25">
      <c r="A33" s="287">
        <v>4</v>
      </c>
      <c r="B33" s="72">
        <v>0</v>
      </c>
      <c r="C33" s="165" t="str">
        <f t="shared" si="1"/>
        <v>10004</v>
      </c>
      <c r="D33" s="165" t="str">
        <f t="shared" si="2"/>
        <v>10004/13</v>
      </c>
      <c r="E33" s="167" t="s">
        <v>189</v>
      </c>
      <c r="F33" s="167" t="s">
        <v>822</v>
      </c>
      <c r="G33" s="165">
        <v>48</v>
      </c>
      <c r="H33" s="178">
        <v>100043</v>
      </c>
      <c r="I33" s="170" t="str">
        <f t="shared" si="3"/>
        <v>Б-100043-13</v>
      </c>
      <c r="J33" s="169">
        <v>3</v>
      </c>
      <c r="K33" s="165">
        <v>7</v>
      </c>
      <c r="L33" s="165" t="s">
        <v>38</v>
      </c>
      <c r="M33" s="169">
        <v>1</v>
      </c>
      <c r="N33" s="165">
        <v>18</v>
      </c>
      <c r="O33" s="167" t="s">
        <v>823</v>
      </c>
      <c r="P33" s="167" t="s">
        <v>823</v>
      </c>
      <c r="Q33" s="167" t="s">
        <v>826</v>
      </c>
      <c r="R33" s="166" t="str">
        <f t="shared" si="0"/>
        <v>1000431</v>
      </c>
      <c r="S33" s="170">
        <v>1</v>
      </c>
      <c r="T33" s="167" t="s">
        <v>308</v>
      </c>
      <c r="U33" s="165">
        <v>700</v>
      </c>
      <c r="V33" s="165">
        <v>126</v>
      </c>
      <c r="W33" s="165">
        <v>0</v>
      </c>
      <c r="X33" s="24">
        <v>132</v>
      </c>
      <c r="Y33" s="168" t="s">
        <v>42</v>
      </c>
      <c r="Z33" s="224"/>
      <c r="AA33" s="228"/>
      <c r="AB33" s="224"/>
      <c r="AC33" s="178">
        <v>1435</v>
      </c>
      <c r="AD33" s="170"/>
      <c r="AE33" s="170"/>
      <c r="AF33" s="167" t="s">
        <v>149</v>
      </c>
      <c r="AG33" s="226">
        <v>8</v>
      </c>
      <c r="AH33" s="227">
        <v>12</v>
      </c>
      <c r="AI33" s="167" t="s">
        <v>319</v>
      </c>
      <c r="AJ33" s="170"/>
      <c r="AK33" s="170"/>
      <c r="AL33" s="166">
        <v>0</v>
      </c>
      <c r="AM33" s="170" t="s">
        <v>43</v>
      </c>
      <c r="AN33" s="165" t="s">
        <v>44</v>
      </c>
      <c r="AO33" s="165"/>
      <c r="AP33" s="166"/>
      <c r="AQ33" s="166"/>
      <c r="AR33" s="166"/>
      <c r="AS33" s="166">
        <f>H33</f>
        <v>100043</v>
      </c>
      <c r="AT33" s="166">
        <f t="shared" si="4"/>
        <v>10129</v>
      </c>
      <c r="AU33" s="166">
        <v>129</v>
      </c>
      <c r="AV33" s="166"/>
      <c r="AX33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100043, 'Б-100043-13',date'2015-02-02',3, 7, 7, 'RUR', 1, 18, date'2015-02-02', date'2015-02-01', 1000431, 1, to_date('2015-02-01 00:00:00','YYYY-MM-DD HH24:MI:SS'), 700, 126, 0, 132, 0, 'c1', 8,null,100043,10129,129);insert into xxxx_oebs_cash_payment_test (ID, INVOICE_ID, OEBS_PAYMENT, DOC_DATE, COMISS_DATE) values (s_xxxx_oebs_cash_payment_test.NEXTVAL, 100043, 1435, to_date('2015-02-01 00:00:00','YYYY-MM-DD HH24:MI:SS'), date'2015-01-31' );insert into xxxx_client_discount_m  (ID,CLIENT_ID,CLIENT_AVG_DISCOUNT,DT) values (s_xxxx_client_discount_m.NEXTVAL,132, 12, date'2015-02-01');</v>
      </c>
    </row>
    <row r="34" spans="1:50" ht="16.5" customHeight="1" x14ac:dyDescent="0.25">
      <c r="A34" s="287">
        <v>4</v>
      </c>
      <c r="B34" s="72">
        <v>0</v>
      </c>
      <c r="C34" s="165" t="str">
        <f t="shared" si="1"/>
        <v>10004</v>
      </c>
      <c r="D34" s="165" t="str">
        <f t="shared" si="2"/>
        <v>10004/13</v>
      </c>
      <c r="E34" s="167" t="s">
        <v>189</v>
      </c>
      <c r="F34" s="167" t="s">
        <v>822</v>
      </c>
      <c r="G34" s="165">
        <v>48</v>
      </c>
      <c r="H34" s="178">
        <v>100044</v>
      </c>
      <c r="I34" s="170" t="str">
        <f t="shared" si="3"/>
        <v>Б-100044-13</v>
      </c>
      <c r="J34" s="169">
        <v>3</v>
      </c>
      <c r="K34" s="165">
        <v>7</v>
      </c>
      <c r="L34" s="165" t="s">
        <v>38</v>
      </c>
      <c r="M34" s="169">
        <v>1</v>
      </c>
      <c r="N34" s="165">
        <v>18</v>
      </c>
      <c r="O34" s="167" t="s">
        <v>823</v>
      </c>
      <c r="P34" s="167" t="s">
        <v>823</v>
      </c>
      <c r="Q34" s="167" t="s">
        <v>826</v>
      </c>
      <c r="R34" s="166" t="str">
        <f t="shared" si="0"/>
        <v>1000441</v>
      </c>
      <c r="S34" s="170">
        <v>1</v>
      </c>
      <c r="T34" s="167" t="s">
        <v>310</v>
      </c>
      <c r="U34" s="165">
        <v>700</v>
      </c>
      <c r="V34" s="165">
        <v>126</v>
      </c>
      <c r="W34" s="165">
        <v>0</v>
      </c>
      <c r="X34" s="24">
        <v>133</v>
      </c>
      <c r="Y34" s="168" t="s">
        <v>42</v>
      </c>
      <c r="Z34" s="224"/>
      <c r="AA34" s="228"/>
      <c r="AB34" s="224"/>
      <c r="AC34" s="178">
        <v>1435</v>
      </c>
      <c r="AD34" s="170"/>
      <c r="AE34" s="170"/>
      <c r="AF34" s="167" t="s">
        <v>149</v>
      </c>
      <c r="AG34" s="226">
        <v>8</v>
      </c>
      <c r="AH34" s="227">
        <v>12</v>
      </c>
      <c r="AI34" s="167" t="s">
        <v>319</v>
      </c>
      <c r="AJ34" s="170"/>
      <c r="AK34" s="170"/>
      <c r="AL34" s="166">
        <v>0</v>
      </c>
      <c r="AM34" s="170" t="s">
        <v>43</v>
      </c>
      <c r="AN34" s="165" t="s">
        <v>44</v>
      </c>
      <c r="AO34" s="165"/>
      <c r="AP34" s="166"/>
      <c r="AQ34" s="166"/>
      <c r="AR34" s="166"/>
      <c r="AS34" s="166">
        <f>H34</f>
        <v>100044</v>
      </c>
      <c r="AT34" s="166">
        <f t="shared" si="4"/>
        <v>10130</v>
      </c>
      <c r="AU34" s="166">
        <v>130</v>
      </c>
      <c r="AV34" s="166"/>
      <c r="AX34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100044, 'Б-100044-13',date'2015-02-02',3, 7, 7, 'RUR', 1, 18, date'2015-02-02', date'2015-02-01', 1000441, 1, to_date('2015-01-31 23:59:59','YYYY-MM-DD HH24:MI:SS'), 700, 126, 0, 133, 0, 'c1', 8,null,100044,10130,130);insert into xxxx_oebs_cash_payment_test (ID, INVOICE_ID, OEBS_PAYMENT, DOC_DATE, COMISS_DATE) values (s_xxxx_oebs_cash_payment_test.NEXTVAL, 100044, 1435, to_date('2015-01-31 23:59:59','YYYY-MM-DD HH24:MI:SS'), date'2015-01-31' );insert into xxxx_client_discount_m  (ID,CLIENT_ID,CLIENT_AVG_DISCOUNT,DT) values (s_xxxx_client_discount_m.NEXTVAL,133, 12, date'2015-02-01');</v>
      </c>
    </row>
    <row r="35" spans="1:50" ht="16.5" customHeight="1" x14ac:dyDescent="0.25">
      <c r="A35" s="287">
        <v>4</v>
      </c>
      <c r="B35" s="72">
        <v>0</v>
      </c>
      <c r="C35" s="165" t="str">
        <f t="shared" si="1"/>
        <v>10004</v>
      </c>
      <c r="D35" s="165" t="str">
        <f t="shared" si="2"/>
        <v>10004/13</v>
      </c>
      <c r="E35" s="167" t="s">
        <v>189</v>
      </c>
      <c r="F35" s="167" t="s">
        <v>822</v>
      </c>
      <c r="G35" s="165">
        <v>48</v>
      </c>
      <c r="H35" s="227">
        <v>100040</v>
      </c>
      <c r="I35" s="170" t="str">
        <f t="shared" si="3"/>
        <v>Б-100040-13</v>
      </c>
      <c r="J35" s="169">
        <v>3</v>
      </c>
      <c r="K35" s="165">
        <v>7</v>
      </c>
      <c r="L35" s="165" t="s">
        <v>38</v>
      </c>
      <c r="M35" s="169">
        <v>1</v>
      </c>
      <c r="N35" s="165">
        <v>18</v>
      </c>
      <c r="O35" s="167" t="s">
        <v>823</v>
      </c>
      <c r="P35" s="167" t="s">
        <v>823</v>
      </c>
      <c r="Q35" s="167" t="s">
        <v>826</v>
      </c>
      <c r="R35" s="227" t="str">
        <f>H35&amp;"2"</f>
        <v>1000402</v>
      </c>
      <c r="S35" s="170">
        <v>1</v>
      </c>
      <c r="T35" s="191" t="s">
        <v>308</v>
      </c>
      <c r="U35" s="165">
        <v>1100</v>
      </c>
      <c r="V35" s="165">
        <v>198</v>
      </c>
      <c r="W35" s="165">
        <v>0</v>
      </c>
      <c r="X35" s="234">
        <v>129</v>
      </c>
      <c r="Y35" s="168" t="s">
        <v>42</v>
      </c>
      <c r="Z35" s="225" t="s">
        <v>207</v>
      </c>
      <c r="AA35" s="235" t="s">
        <v>207</v>
      </c>
      <c r="AB35" s="225" t="s">
        <v>443</v>
      </c>
      <c r="AC35" s="178">
        <v>2255</v>
      </c>
      <c r="AD35" s="170"/>
      <c r="AE35" s="170"/>
      <c r="AF35" s="191" t="s">
        <v>149</v>
      </c>
      <c r="AG35" s="226">
        <v>8</v>
      </c>
      <c r="AH35" s="227">
        <v>12</v>
      </c>
      <c r="AI35" s="191" t="s">
        <v>319</v>
      </c>
      <c r="AJ35" s="170"/>
      <c r="AK35" s="170"/>
      <c r="AL35" s="166">
        <v>0</v>
      </c>
      <c r="AM35" s="170" t="s">
        <v>43</v>
      </c>
      <c r="AN35" s="165" t="s">
        <v>44</v>
      </c>
      <c r="AO35" s="165"/>
      <c r="AP35" s="166"/>
      <c r="AQ35" s="166"/>
      <c r="AR35" s="166"/>
      <c r="AS35" s="166">
        <f>H35</f>
        <v>100040</v>
      </c>
      <c r="AT35" s="166">
        <f t="shared" si="4"/>
        <v>10131</v>
      </c>
      <c r="AU35" s="166">
        <v>131</v>
      </c>
      <c r="AV35" s="166"/>
      <c r="AX35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100040, 'Б-100040-13',date'2015-02-02',3, 7, 7, 'RUR', 1, 18, date'2015-02-02', date'2015-02-01', 1000402, 1, to_date('2015-02-01 00:00:00','YYYY-MM-DD HH24:MI:SS'), 1100, 198, 0, 129, 0, 'c1', 8,null,100040,10131,131);insert into xxxx_oebs_cash_payment_test (ID, INVOICE_ID, OEBS_PAYMENT, DOC_DATE, COMISS_DATE) values (s_xxxx_oebs_cash_payment_test.NEXTVAL, 100040, 2255, to_date('2015-02-01 00:00:00','YYYY-MM-DD HH24:MI:SS'), date'2015-01-31' );insert into xxxx_client_discount_m  (ID,CLIENT_ID,CLIENT_AVG_DISCOUNT,DT) values (s_xxxx_client_discount_m.NEXTVAL,129, 12, date'2015-02-01');</v>
      </c>
    </row>
    <row r="36" spans="1:50" ht="16.5" customHeight="1" x14ac:dyDescent="0.25">
      <c r="A36" s="287">
        <v>4</v>
      </c>
      <c r="B36" s="72">
        <v>0</v>
      </c>
      <c r="C36" s="165" t="str">
        <f t="shared" si="1"/>
        <v>10004</v>
      </c>
      <c r="D36" s="165" t="str">
        <f t="shared" si="2"/>
        <v>10004/13</v>
      </c>
      <c r="E36" s="167" t="s">
        <v>189</v>
      </c>
      <c r="F36" s="167" t="s">
        <v>822</v>
      </c>
      <c r="G36" s="165">
        <v>48</v>
      </c>
      <c r="H36" s="227">
        <v>100041</v>
      </c>
      <c r="I36" s="170" t="str">
        <f t="shared" si="3"/>
        <v>Б-100041-13</v>
      </c>
      <c r="J36" s="169">
        <v>3</v>
      </c>
      <c r="K36" s="165">
        <v>7</v>
      </c>
      <c r="L36" s="165" t="s">
        <v>38</v>
      </c>
      <c r="M36" s="169">
        <v>1</v>
      </c>
      <c r="N36" s="165">
        <v>18</v>
      </c>
      <c r="O36" s="167" t="s">
        <v>823</v>
      </c>
      <c r="P36" s="167" t="s">
        <v>823</v>
      </c>
      <c r="Q36" s="167" t="s">
        <v>826</v>
      </c>
      <c r="R36" s="227" t="str">
        <f>H36&amp;"2"</f>
        <v>1000412</v>
      </c>
      <c r="S36" s="170">
        <v>1</v>
      </c>
      <c r="T36" s="191" t="s">
        <v>308</v>
      </c>
      <c r="U36" s="165">
        <v>1000</v>
      </c>
      <c r="V36" s="165">
        <v>180</v>
      </c>
      <c r="W36" s="165">
        <v>0</v>
      </c>
      <c r="X36" s="234">
        <v>130</v>
      </c>
      <c r="Y36" s="168" t="s">
        <v>42</v>
      </c>
      <c r="Z36" s="224"/>
      <c r="AA36" s="228"/>
      <c r="AB36" s="224"/>
      <c r="AC36" s="178">
        <v>2050</v>
      </c>
      <c r="AD36" s="170"/>
      <c r="AE36" s="170"/>
      <c r="AF36" s="191" t="s">
        <v>149</v>
      </c>
      <c r="AG36" s="226">
        <v>8</v>
      </c>
      <c r="AH36" s="227">
        <v>12</v>
      </c>
      <c r="AI36" s="191" t="s">
        <v>319</v>
      </c>
      <c r="AJ36" s="170"/>
      <c r="AK36" s="170"/>
      <c r="AL36" s="166">
        <v>0</v>
      </c>
      <c r="AM36" s="170" t="s">
        <v>43</v>
      </c>
      <c r="AN36" s="165" t="s">
        <v>44</v>
      </c>
      <c r="AO36" s="165"/>
      <c r="AP36" s="166"/>
      <c r="AQ36" s="166"/>
      <c r="AR36" s="166"/>
      <c r="AS36" s="166">
        <f>H36</f>
        <v>100041</v>
      </c>
      <c r="AT36" s="166">
        <f t="shared" si="4"/>
        <v>10132</v>
      </c>
      <c r="AU36" s="166">
        <v>132</v>
      </c>
      <c r="AV36" s="166"/>
      <c r="AX3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100041, 'Б-100041-13',date'2015-02-02',3, 7, 7, 'RUR', 1, 18, date'2015-02-02', date'2015-02-01', 1000412, 1, to_date('2015-02-01 00:00:00','YYYY-MM-DD HH24:MI:SS'), 1000, 180, 0, 130, 0, 'c1', 8,null,100041,10132,132);insert into xxxx_oebs_cash_payment_test (ID, INVOICE_ID, OEBS_PAYMENT, DOC_DATE, COMISS_DATE) values (s_xxxx_oebs_cash_payment_test.NEXTVAL, 100041, 2050, to_date('2015-02-01 00:00:00','YYYY-MM-DD HH24:MI:SS'), date'2015-01-31' );insert into xxxx_client_discount_m  (ID,CLIENT_ID,CLIENT_AVG_DISCOUNT,DT) values (s_xxxx_client_discount_m.NEXTVAL,130, 12, date'2015-02-01');</v>
      </c>
    </row>
    <row r="37" spans="1:50" ht="16.5" customHeight="1" x14ac:dyDescent="0.25">
      <c r="A37" s="287">
        <v>4</v>
      </c>
      <c r="B37" s="72">
        <v>0</v>
      </c>
      <c r="C37" s="165" t="str">
        <f t="shared" si="1"/>
        <v>10004</v>
      </c>
      <c r="D37" s="165" t="str">
        <f t="shared" si="2"/>
        <v>10004/13</v>
      </c>
      <c r="E37" s="167" t="s">
        <v>189</v>
      </c>
      <c r="F37" s="167" t="s">
        <v>822</v>
      </c>
      <c r="G37" s="165">
        <v>48</v>
      </c>
      <c r="H37" s="227">
        <v>100042</v>
      </c>
      <c r="I37" s="170" t="str">
        <f t="shared" si="3"/>
        <v>Б-100042-13</v>
      </c>
      <c r="J37" s="169">
        <v>3</v>
      </c>
      <c r="K37" s="165">
        <v>7</v>
      </c>
      <c r="L37" s="165" t="s">
        <v>38</v>
      </c>
      <c r="M37" s="169">
        <v>1</v>
      </c>
      <c r="N37" s="165">
        <v>18</v>
      </c>
      <c r="O37" s="167" t="s">
        <v>823</v>
      </c>
      <c r="P37" s="167" t="s">
        <v>823</v>
      </c>
      <c r="Q37" s="167" t="s">
        <v>826</v>
      </c>
      <c r="R37" s="227" t="str">
        <f>H37&amp;"2"</f>
        <v>1000422</v>
      </c>
      <c r="S37" s="170">
        <v>1</v>
      </c>
      <c r="T37" s="237" t="s">
        <v>308</v>
      </c>
      <c r="U37" s="165">
        <v>900</v>
      </c>
      <c r="V37" s="165">
        <v>162</v>
      </c>
      <c r="W37" s="165">
        <v>0</v>
      </c>
      <c r="X37" s="234">
        <v>131</v>
      </c>
      <c r="Y37" s="168" t="s">
        <v>42</v>
      </c>
      <c r="Z37" s="225" t="s">
        <v>208</v>
      </c>
      <c r="AA37" s="235" t="s">
        <v>208</v>
      </c>
      <c r="AB37" s="225" t="s">
        <v>444</v>
      </c>
      <c r="AC37" s="178">
        <v>1845</v>
      </c>
      <c r="AD37" s="170"/>
      <c r="AE37" s="170"/>
      <c r="AF37" s="237" t="s">
        <v>149</v>
      </c>
      <c r="AG37" s="226">
        <v>8</v>
      </c>
      <c r="AH37" s="227">
        <v>12</v>
      </c>
      <c r="AI37" s="237" t="s">
        <v>319</v>
      </c>
      <c r="AJ37" s="170"/>
      <c r="AK37" s="170"/>
      <c r="AL37" s="166">
        <v>0</v>
      </c>
      <c r="AM37" s="170" t="s">
        <v>43</v>
      </c>
      <c r="AN37" s="165" t="s">
        <v>44</v>
      </c>
      <c r="AO37" s="165"/>
      <c r="AP37" s="166"/>
      <c r="AQ37" s="166"/>
      <c r="AR37" s="166"/>
      <c r="AS37" s="166">
        <f>H37</f>
        <v>100042</v>
      </c>
      <c r="AT37" s="166">
        <f t="shared" si="4"/>
        <v>10133</v>
      </c>
      <c r="AU37" s="166">
        <v>133</v>
      </c>
      <c r="AV37" s="166"/>
      <c r="AX3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100042, 'Б-100042-13',date'2015-02-02',3, 7, 7, 'RUR', 1, 18, date'2015-02-02', date'2015-02-01', 1000422, 1, to_date('2015-02-01 00:00:00','YYYY-MM-DD HH24:MI:SS'), 900, 162, 0, 131, 0, 'c1', 8,null,100042,10133,133);insert into xxxx_oebs_cash_payment_test (ID, INVOICE_ID, OEBS_PAYMENT, DOC_DATE, COMISS_DATE) values (s_xxxx_oebs_cash_payment_test.NEXTVAL, 100042, 1845, to_date('2015-02-01 00:00:00','YYYY-MM-DD HH24:MI:SS'), date'2015-01-31' );insert into xxxx_client_discount_m  (ID,CLIENT_ID,CLIENT_AVG_DISCOUNT,DT) values (s_xxxx_client_discount_m.NEXTVAL,131, 12, date'2015-02-01');</v>
      </c>
    </row>
    <row r="38" spans="1:50" ht="16.5" customHeight="1" x14ac:dyDescent="0.25">
      <c r="A38" s="287">
        <v>4</v>
      </c>
      <c r="B38" s="72">
        <v>0</v>
      </c>
      <c r="C38" s="165" t="str">
        <f t="shared" si="1"/>
        <v>10004</v>
      </c>
      <c r="D38" s="165" t="str">
        <f t="shared" si="2"/>
        <v>10004/13</v>
      </c>
      <c r="E38" s="167" t="s">
        <v>189</v>
      </c>
      <c r="F38" s="167" t="s">
        <v>822</v>
      </c>
      <c r="G38" s="165">
        <v>48</v>
      </c>
      <c r="H38" s="227">
        <v>100043</v>
      </c>
      <c r="I38" s="170" t="str">
        <f t="shared" si="3"/>
        <v>Б-100043-13</v>
      </c>
      <c r="J38" s="169">
        <v>3</v>
      </c>
      <c r="K38" s="165">
        <v>7</v>
      </c>
      <c r="L38" s="165" t="s">
        <v>38</v>
      </c>
      <c r="M38" s="169">
        <v>1</v>
      </c>
      <c r="N38" s="165">
        <v>18</v>
      </c>
      <c r="O38" s="167" t="s">
        <v>823</v>
      </c>
      <c r="P38" s="167" t="s">
        <v>823</v>
      </c>
      <c r="Q38" s="167" t="s">
        <v>826</v>
      </c>
      <c r="R38" s="227" t="str">
        <f>H38&amp;"2"</f>
        <v>1000432</v>
      </c>
      <c r="S38" s="170">
        <v>1</v>
      </c>
      <c r="T38" s="237" t="s">
        <v>308</v>
      </c>
      <c r="U38" s="165">
        <v>800</v>
      </c>
      <c r="V38" s="165">
        <v>144</v>
      </c>
      <c r="W38" s="165">
        <v>0</v>
      </c>
      <c r="X38" s="234">
        <v>132</v>
      </c>
      <c r="Y38" s="168" t="s">
        <v>42</v>
      </c>
      <c r="Z38" s="224"/>
      <c r="AA38" s="228"/>
      <c r="AB38" s="224"/>
      <c r="AC38" s="178">
        <v>1640</v>
      </c>
      <c r="AD38" s="170"/>
      <c r="AE38" s="170"/>
      <c r="AF38" s="237" t="s">
        <v>149</v>
      </c>
      <c r="AG38" s="226">
        <v>8</v>
      </c>
      <c r="AH38" s="227">
        <v>12</v>
      </c>
      <c r="AI38" s="237" t="s">
        <v>319</v>
      </c>
      <c r="AJ38" s="170"/>
      <c r="AK38" s="170"/>
      <c r="AL38" s="166">
        <v>0</v>
      </c>
      <c r="AM38" s="170" t="s">
        <v>43</v>
      </c>
      <c r="AN38" s="165" t="s">
        <v>44</v>
      </c>
      <c r="AO38" s="165"/>
      <c r="AP38" s="166"/>
      <c r="AQ38" s="166"/>
      <c r="AR38" s="166"/>
      <c r="AS38" s="166">
        <f>H38</f>
        <v>100043</v>
      </c>
      <c r="AT38" s="166">
        <f t="shared" si="4"/>
        <v>10134</v>
      </c>
      <c r="AU38" s="166">
        <v>134</v>
      </c>
      <c r="AV38" s="166"/>
      <c r="AX3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100043, 'Б-100043-13',date'2015-02-02',3, 7, 7, 'RUR', 1, 18, date'2015-02-02', date'2015-02-01', 1000432, 1, to_date('2015-02-01 00:00:00','YYYY-MM-DD HH24:MI:SS'), 800, 144, 0, 132, 0, 'c1', 8,null,100043,10134,134);insert into xxxx_oebs_cash_payment_test (ID, INVOICE_ID, OEBS_PAYMENT, DOC_DATE, COMISS_DATE) values (s_xxxx_oebs_cash_payment_test.NEXTVAL, 100043, 1640, to_date('2015-02-01 00:00:00','YYYY-MM-DD HH24:MI:SS'), date'2015-01-31' );insert into xxxx_client_discount_m  (ID,CLIENT_ID,CLIENT_AVG_DISCOUNT,DT) values (s_xxxx_client_discount_m.NEXTVAL,132, 12, date'2015-02-01');</v>
      </c>
    </row>
    <row r="39" spans="1:50" ht="16.5" customHeight="1" x14ac:dyDescent="0.25">
      <c r="A39" s="287">
        <v>4</v>
      </c>
      <c r="B39" s="72">
        <v>0</v>
      </c>
      <c r="C39" s="165" t="str">
        <f t="shared" si="1"/>
        <v>10004</v>
      </c>
      <c r="D39" s="165" t="str">
        <f t="shared" si="2"/>
        <v>10004/13</v>
      </c>
      <c r="E39" s="167" t="s">
        <v>189</v>
      </c>
      <c r="F39" s="167" t="s">
        <v>822</v>
      </c>
      <c r="G39" s="165">
        <v>48</v>
      </c>
      <c r="H39" s="227">
        <v>100044</v>
      </c>
      <c r="I39" s="170" t="str">
        <f t="shared" si="3"/>
        <v>Б-100044-13</v>
      </c>
      <c r="J39" s="169">
        <v>3</v>
      </c>
      <c r="K39" s="165">
        <v>7</v>
      </c>
      <c r="L39" s="165" t="s">
        <v>38</v>
      </c>
      <c r="M39" s="169">
        <v>1</v>
      </c>
      <c r="N39" s="165">
        <v>18</v>
      </c>
      <c r="O39" s="167" t="s">
        <v>823</v>
      </c>
      <c r="P39" s="167" t="s">
        <v>823</v>
      </c>
      <c r="Q39" s="167" t="s">
        <v>826</v>
      </c>
      <c r="R39" s="227" t="str">
        <f>H39&amp;"2"</f>
        <v>1000442</v>
      </c>
      <c r="S39" s="170">
        <v>1</v>
      </c>
      <c r="T39" s="191" t="s">
        <v>310</v>
      </c>
      <c r="U39" s="165">
        <v>800</v>
      </c>
      <c r="V39" s="165">
        <v>144</v>
      </c>
      <c r="W39" s="165">
        <v>0</v>
      </c>
      <c r="X39" s="234">
        <v>133</v>
      </c>
      <c r="Y39" s="168" t="s">
        <v>42</v>
      </c>
      <c r="Z39" s="224" t="s">
        <v>209</v>
      </c>
      <c r="AA39" s="238" t="s">
        <v>209</v>
      </c>
      <c r="AB39" s="224" t="s">
        <v>445</v>
      </c>
      <c r="AC39" s="178">
        <v>1640</v>
      </c>
      <c r="AD39" s="170"/>
      <c r="AE39" s="170"/>
      <c r="AF39" s="191" t="s">
        <v>149</v>
      </c>
      <c r="AG39" s="226">
        <v>8</v>
      </c>
      <c r="AH39" s="227">
        <v>12</v>
      </c>
      <c r="AI39" s="191" t="s">
        <v>319</v>
      </c>
      <c r="AJ39" s="170"/>
      <c r="AK39" s="170"/>
      <c r="AL39" s="166">
        <v>0</v>
      </c>
      <c r="AM39" s="170" t="s">
        <v>43</v>
      </c>
      <c r="AN39" s="165" t="s">
        <v>44</v>
      </c>
      <c r="AO39" s="165"/>
      <c r="AP39" s="166"/>
      <c r="AQ39" s="166"/>
      <c r="AR39" s="166"/>
      <c r="AS39" s="166">
        <f>H39</f>
        <v>100044</v>
      </c>
      <c r="AT39" s="166">
        <f t="shared" si="4"/>
        <v>10135</v>
      </c>
      <c r="AU39" s="166">
        <v>135</v>
      </c>
      <c r="AV39" s="166"/>
      <c r="AX39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100044, 'Б-100044-13',date'2015-02-02',3, 7, 7, 'RUR', 1, 18, date'2015-02-02', date'2015-02-01', 1000442, 1, to_date('2015-01-31 23:59:59','YYYY-MM-DD HH24:MI:SS'), 800, 144, 0, 133, 0, 'c1', 8,null,100044,10135,135);insert into xxxx_oebs_cash_payment_test (ID, INVOICE_ID, OEBS_PAYMENT, DOC_DATE, COMISS_DATE) values (s_xxxx_oebs_cash_payment_test.NEXTVAL, 100044, 1640, to_date('2015-01-31 23:59:59','YYYY-MM-DD HH24:MI:SS'), date'2015-01-31' );insert into xxxx_client_discount_m  (ID,CLIENT_ID,CLIENT_AVG_DISCOUNT,DT) values (s_xxxx_client_discount_m.NEXTVAL,133, 12, date'2015-02-01');</v>
      </c>
    </row>
    <row r="40" spans="1:50" ht="16.5" customHeight="1" x14ac:dyDescent="0.25">
      <c r="A40" s="287">
        <v>4</v>
      </c>
      <c r="B40" s="72">
        <v>0</v>
      </c>
      <c r="C40" s="165" t="str">
        <f t="shared" si="1"/>
        <v>10004</v>
      </c>
      <c r="D40" s="165" t="str">
        <f t="shared" si="2"/>
        <v>10004/13</v>
      </c>
      <c r="E40" s="167" t="s">
        <v>189</v>
      </c>
      <c r="F40" s="167" t="s">
        <v>822</v>
      </c>
      <c r="G40" s="165">
        <v>48</v>
      </c>
      <c r="H40" s="230">
        <v>100040</v>
      </c>
      <c r="I40" s="170" t="str">
        <f t="shared" si="3"/>
        <v>Б-100040-13</v>
      </c>
      <c r="J40" s="169">
        <v>3</v>
      </c>
      <c r="K40" s="165">
        <v>7</v>
      </c>
      <c r="L40" s="165" t="s">
        <v>38</v>
      </c>
      <c r="M40" s="169">
        <v>1</v>
      </c>
      <c r="N40" s="165">
        <v>18</v>
      </c>
      <c r="O40" s="167" t="s">
        <v>823</v>
      </c>
      <c r="P40" s="167" t="s">
        <v>823</v>
      </c>
      <c r="Q40" s="167" t="s">
        <v>826</v>
      </c>
      <c r="R40" s="230" t="str">
        <f>H40&amp;"3"</f>
        <v>1000403</v>
      </c>
      <c r="S40" s="170">
        <v>1</v>
      </c>
      <c r="T40" s="237" t="s">
        <v>144</v>
      </c>
      <c r="U40" s="165">
        <v>1200</v>
      </c>
      <c r="V40" s="165">
        <v>216</v>
      </c>
      <c r="W40" s="165">
        <v>0</v>
      </c>
      <c r="X40" s="236">
        <v>129</v>
      </c>
      <c r="Y40" s="168" t="s">
        <v>42</v>
      </c>
      <c r="Z40" s="225" t="s">
        <v>210</v>
      </c>
      <c r="AA40" s="235" t="s">
        <v>210</v>
      </c>
      <c r="AB40" s="225" t="s">
        <v>428</v>
      </c>
      <c r="AC40" s="178">
        <v>2460</v>
      </c>
      <c r="AD40" s="170"/>
      <c r="AE40" s="170"/>
      <c r="AF40" s="237" t="s">
        <v>149</v>
      </c>
      <c r="AG40" s="226">
        <v>8</v>
      </c>
      <c r="AH40" s="227">
        <v>12</v>
      </c>
      <c r="AI40" s="237" t="s">
        <v>320</v>
      </c>
      <c r="AJ40" s="170"/>
      <c r="AK40" s="170"/>
      <c r="AL40" s="166">
        <v>0</v>
      </c>
      <c r="AM40" s="170" t="s">
        <v>43</v>
      </c>
      <c r="AN40" s="165" t="s">
        <v>44</v>
      </c>
      <c r="AO40" s="165"/>
      <c r="AP40" s="166"/>
      <c r="AQ40" s="166"/>
      <c r="AR40" s="166"/>
      <c r="AS40" s="166">
        <f>H40</f>
        <v>100040</v>
      </c>
      <c r="AT40" s="166">
        <f t="shared" si="4"/>
        <v>10136</v>
      </c>
      <c r="AU40" s="166">
        <v>136</v>
      </c>
      <c r="AV40" s="166"/>
      <c r="AX40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100040, 'Б-100040-13',date'2015-02-02',3, 7, 7, 'RUR', 1, 18, date'2015-02-02', date'2015-02-01', 1000403, 1, to_date('2015-01-01 00:00:00','YYYY-MM-DD HH24:MI:SS'), 1200, 216, 0, 129, 0, 'c1', 8,null,100040,10136,136);insert into xxxx_oebs_cash_payment_test (ID, INVOICE_ID, OEBS_PAYMENT, DOC_DATE, COMISS_DATE) values (s_xxxx_oebs_cash_payment_test.NEXTVAL, 100040, 2460, to_date('2015-01-01 00:00:00','YYYY-MM-DD HH24:MI:SS'), date'2015-01-31' );insert into xxxx_client_discount_m  (ID,CLIENT_ID,CLIENT_AVG_DISCOUNT,DT) values (s_xxxx_client_discount_m.NEXTVAL,129, 12, date'2015-01-01');</v>
      </c>
    </row>
    <row r="41" spans="1:50" ht="16.5" customHeight="1" x14ac:dyDescent="0.25">
      <c r="A41" s="287">
        <v>4</v>
      </c>
      <c r="B41" s="72">
        <v>0</v>
      </c>
      <c r="C41" s="165" t="str">
        <f t="shared" si="1"/>
        <v>10004</v>
      </c>
      <c r="D41" s="165" t="str">
        <f t="shared" si="2"/>
        <v>10004/13</v>
      </c>
      <c r="E41" s="167" t="s">
        <v>189</v>
      </c>
      <c r="F41" s="167" t="s">
        <v>822</v>
      </c>
      <c r="G41" s="165">
        <v>48</v>
      </c>
      <c r="H41" s="230">
        <v>100041</v>
      </c>
      <c r="I41" s="170" t="str">
        <f t="shared" si="3"/>
        <v>Б-100041-13</v>
      </c>
      <c r="J41" s="169">
        <v>3</v>
      </c>
      <c r="K41" s="165">
        <v>7</v>
      </c>
      <c r="L41" s="165" t="s">
        <v>38</v>
      </c>
      <c r="M41" s="169">
        <v>1</v>
      </c>
      <c r="N41" s="165">
        <v>18</v>
      </c>
      <c r="O41" s="167" t="s">
        <v>823</v>
      </c>
      <c r="P41" s="167" t="s">
        <v>823</v>
      </c>
      <c r="Q41" s="167" t="s">
        <v>826</v>
      </c>
      <c r="R41" s="230" t="str">
        <f>H41&amp;"3"</f>
        <v>1000413</v>
      </c>
      <c r="S41" s="170">
        <v>1</v>
      </c>
      <c r="T41" s="237" t="s">
        <v>144</v>
      </c>
      <c r="U41" s="165">
        <v>1100</v>
      </c>
      <c r="V41" s="165">
        <v>198</v>
      </c>
      <c r="W41" s="165">
        <v>0</v>
      </c>
      <c r="X41" s="236">
        <v>130</v>
      </c>
      <c r="Y41" s="168" t="s">
        <v>42</v>
      </c>
      <c r="Z41" s="224"/>
      <c r="AA41" s="228"/>
      <c r="AB41" s="224"/>
      <c r="AC41" s="178">
        <v>2255</v>
      </c>
      <c r="AD41" s="170"/>
      <c r="AE41" s="170"/>
      <c r="AF41" s="237" t="s">
        <v>149</v>
      </c>
      <c r="AG41" s="226">
        <v>8</v>
      </c>
      <c r="AH41" s="227">
        <v>12</v>
      </c>
      <c r="AI41" s="237" t="s">
        <v>320</v>
      </c>
      <c r="AJ41" s="170"/>
      <c r="AK41" s="170"/>
      <c r="AL41" s="166">
        <v>0</v>
      </c>
      <c r="AM41" s="170" t="s">
        <v>43</v>
      </c>
      <c r="AN41" s="165" t="s">
        <v>44</v>
      </c>
      <c r="AO41" s="165"/>
      <c r="AP41" s="166"/>
      <c r="AQ41" s="166"/>
      <c r="AR41" s="166"/>
      <c r="AS41" s="166">
        <f>H41</f>
        <v>100041</v>
      </c>
      <c r="AT41" s="166">
        <f t="shared" si="4"/>
        <v>10137</v>
      </c>
      <c r="AU41" s="166">
        <v>137</v>
      </c>
      <c r="AV41" s="166"/>
      <c r="AX41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100041, 'Б-100041-13',date'2015-02-02',3, 7, 7, 'RUR', 1, 18, date'2015-02-02', date'2015-02-01', 1000413, 1, to_date('2015-01-01 00:00:00','YYYY-MM-DD HH24:MI:SS'), 1100, 198, 0, 130, 0, 'c1', 8,null,100041,10137,137);insert into xxxx_oebs_cash_payment_test (ID, INVOICE_ID, OEBS_PAYMENT, DOC_DATE, COMISS_DATE) values (s_xxxx_oebs_cash_payment_test.NEXTVAL, 100041, 2255, to_date('2015-01-01 00:00:00','YYYY-MM-DD HH24:MI:SS'), date'2015-01-31' );insert into xxxx_client_discount_m  (ID,CLIENT_ID,CLIENT_AVG_DISCOUNT,DT) values (s_xxxx_client_discount_m.NEXTVAL,130, 12, date'2015-01-01');</v>
      </c>
    </row>
    <row r="42" spans="1:50" ht="16.5" customHeight="1" x14ac:dyDescent="0.25">
      <c r="A42" s="287">
        <v>4</v>
      </c>
      <c r="B42" s="72">
        <v>0</v>
      </c>
      <c r="C42" s="165" t="str">
        <f t="shared" si="1"/>
        <v>10004</v>
      </c>
      <c r="D42" s="165" t="str">
        <f t="shared" si="2"/>
        <v>10004/13</v>
      </c>
      <c r="E42" s="167" t="s">
        <v>189</v>
      </c>
      <c r="F42" s="167" t="s">
        <v>822</v>
      </c>
      <c r="G42" s="165">
        <v>48</v>
      </c>
      <c r="H42" s="230">
        <v>100042</v>
      </c>
      <c r="I42" s="170" t="str">
        <f t="shared" si="3"/>
        <v>Б-100042-13</v>
      </c>
      <c r="J42" s="169">
        <v>3</v>
      </c>
      <c r="K42" s="165">
        <v>7</v>
      </c>
      <c r="L42" s="165" t="s">
        <v>38</v>
      </c>
      <c r="M42" s="169">
        <v>1</v>
      </c>
      <c r="N42" s="165">
        <v>18</v>
      </c>
      <c r="O42" s="167" t="s">
        <v>823</v>
      </c>
      <c r="P42" s="167" t="s">
        <v>823</v>
      </c>
      <c r="Q42" s="167" t="s">
        <v>826</v>
      </c>
      <c r="R42" s="230" t="str">
        <f>H42&amp;"3"</f>
        <v>1000423</v>
      </c>
      <c r="S42" s="170">
        <v>1</v>
      </c>
      <c r="T42" s="191" t="s">
        <v>144</v>
      </c>
      <c r="U42" s="165">
        <v>1000</v>
      </c>
      <c r="V42" s="165">
        <v>180</v>
      </c>
      <c r="W42" s="165">
        <v>0</v>
      </c>
      <c r="X42" s="236">
        <v>131</v>
      </c>
      <c r="Y42" s="168" t="s">
        <v>42</v>
      </c>
      <c r="Z42" s="224" t="s">
        <v>197</v>
      </c>
      <c r="AA42" s="238" t="s">
        <v>197</v>
      </c>
      <c r="AB42" s="224" t="s">
        <v>437</v>
      </c>
      <c r="AC42" s="178">
        <v>2050</v>
      </c>
      <c r="AD42" s="170"/>
      <c r="AE42" s="170"/>
      <c r="AF42" s="191" t="s">
        <v>149</v>
      </c>
      <c r="AG42" s="226">
        <v>8</v>
      </c>
      <c r="AH42" s="227">
        <v>12</v>
      </c>
      <c r="AI42" s="191" t="s">
        <v>320</v>
      </c>
      <c r="AJ42" s="170"/>
      <c r="AK42" s="170"/>
      <c r="AL42" s="166">
        <v>0</v>
      </c>
      <c r="AM42" s="170" t="s">
        <v>43</v>
      </c>
      <c r="AN42" s="165" t="s">
        <v>44</v>
      </c>
      <c r="AO42" s="165"/>
      <c r="AP42" s="166"/>
      <c r="AQ42" s="166"/>
      <c r="AR42" s="166"/>
      <c r="AS42" s="166">
        <f>H42</f>
        <v>100042</v>
      </c>
      <c r="AT42" s="166">
        <f t="shared" si="4"/>
        <v>10138</v>
      </c>
      <c r="AU42" s="166">
        <v>138</v>
      </c>
      <c r="AV42" s="166"/>
      <c r="AX42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100042, 'Б-100042-13',date'2015-02-02',3, 7, 7, 'RUR', 1, 18, date'2015-02-02', date'2015-02-01', 1000423, 1, to_date('2015-01-01 00:00:00','YYYY-MM-DD HH24:MI:SS'), 1000, 180, 0, 131, 0, 'c1', 8,null,100042,10138,138);insert into xxxx_oebs_cash_payment_test (ID, INVOICE_ID, OEBS_PAYMENT, DOC_DATE, COMISS_DATE) values (s_xxxx_oebs_cash_payment_test.NEXTVAL, 100042, 2050, to_date('2015-01-01 00:00:00','YYYY-MM-DD HH24:MI:SS'), date'2015-01-31' );insert into xxxx_client_discount_m  (ID,CLIENT_ID,CLIENT_AVG_DISCOUNT,DT) values (s_xxxx_client_discount_m.NEXTVAL,131, 12, date'2015-01-01');</v>
      </c>
    </row>
    <row r="43" spans="1:50" ht="16.5" customHeight="1" x14ac:dyDescent="0.25">
      <c r="A43" s="287">
        <v>4</v>
      </c>
      <c r="B43" s="72">
        <v>0</v>
      </c>
      <c r="C43" s="165" t="str">
        <f t="shared" si="1"/>
        <v>10004</v>
      </c>
      <c r="D43" s="165" t="str">
        <f t="shared" si="2"/>
        <v>10004/13</v>
      </c>
      <c r="E43" s="167" t="s">
        <v>189</v>
      </c>
      <c r="F43" s="167" t="s">
        <v>822</v>
      </c>
      <c r="G43" s="165">
        <v>48</v>
      </c>
      <c r="H43" s="230">
        <v>100043</v>
      </c>
      <c r="I43" s="170" t="str">
        <f t="shared" si="3"/>
        <v>Б-100043-13</v>
      </c>
      <c r="J43" s="169">
        <v>3</v>
      </c>
      <c r="K43" s="165">
        <v>7</v>
      </c>
      <c r="L43" s="165" t="s">
        <v>38</v>
      </c>
      <c r="M43" s="169">
        <v>1</v>
      </c>
      <c r="N43" s="165">
        <v>18</v>
      </c>
      <c r="O43" s="167" t="s">
        <v>823</v>
      </c>
      <c r="P43" s="167" t="s">
        <v>823</v>
      </c>
      <c r="Q43" s="167" t="s">
        <v>826</v>
      </c>
      <c r="R43" s="230" t="str">
        <f>H43&amp;"3"</f>
        <v>1000433</v>
      </c>
      <c r="S43" s="170">
        <v>1</v>
      </c>
      <c r="T43" s="237" t="s">
        <v>144</v>
      </c>
      <c r="U43" s="165">
        <v>900</v>
      </c>
      <c r="V43" s="165">
        <v>162</v>
      </c>
      <c r="W43" s="165">
        <v>0</v>
      </c>
      <c r="X43" s="236">
        <v>132</v>
      </c>
      <c r="Y43" s="168" t="s">
        <v>42</v>
      </c>
      <c r="Z43" s="225" t="s">
        <v>202</v>
      </c>
      <c r="AA43" s="235" t="s">
        <v>202</v>
      </c>
      <c r="AB43" s="225" t="s">
        <v>441</v>
      </c>
      <c r="AC43" s="178">
        <v>1845</v>
      </c>
      <c r="AD43" s="170"/>
      <c r="AE43" s="170"/>
      <c r="AF43" s="237" t="s">
        <v>150</v>
      </c>
      <c r="AG43" s="226">
        <v>8</v>
      </c>
      <c r="AH43" s="227">
        <v>12</v>
      </c>
      <c r="AI43" s="237" t="s">
        <v>320</v>
      </c>
      <c r="AJ43" s="170"/>
      <c r="AK43" s="170"/>
      <c r="AL43" s="166">
        <v>0</v>
      </c>
      <c r="AM43" s="170" t="s">
        <v>43</v>
      </c>
      <c r="AN43" s="165" t="s">
        <v>44</v>
      </c>
      <c r="AO43" s="165"/>
      <c r="AP43" s="166"/>
      <c r="AQ43" s="166"/>
      <c r="AR43" s="166"/>
      <c r="AS43" s="166">
        <f>H43</f>
        <v>100043</v>
      </c>
      <c r="AT43" s="166">
        <f t="shared" si="4"/>
        <v>10139</v>
      </c>
      <c r="AU43" s="166">
        <v>139</v>
      </c>
      <c r="AV43" s="166"/>
      <c r="AX43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100043, 'Б-100043-13',date'2015-02-02',3, 7, 7, 'RUR', 1, 18, date'2015-02-02', date'2015-02-01', 1000433, 1, to_date('2015-01-01 00:00:00','YYYY-MM-DD HH24:MI:SS'), 900, 162, 0, 132, 0, 'c1', 8,null,100043,10139,139);insert into xxxx_oebs_cash_payment_test (ID, INVOICE_ID, OEBS_PAYMENT, DOC_DATE, COMISS_DATE) values (s_xxxx_oebs_cash_payment_test.NEXTVAL, 100043, 1845, to_date('2015-01-01 00:00:00','YYYY-MM-DD HH24:MI:SS'), date'2015-01-30' );insert into xxxx_client_discount_m  (ID,CLIENT_ID,CLIENT_AVG_DISCOUNT,DT) values (s_xxxx_client_discount_m.NEXTVAL,132, 12, date'2015-01-01');</v>
      </c>
    </row>
    <row r="44" spans="1:50" ht="16.5" customHeight="1" x14ac:dyDescent="0.25">
      <c r="A44" s="287">
        <v>4</v>
      </c>
      <c r="B44" s="72">
        <v>0</v>
      </c>
      <c r="C44" s="165" t="str">
        <f t="shared" si="1"/>
        <v>10004</v>
      </c>
      <c r="D44" s="165" t="str">
        <f t="shared" si="2"/>
        <v>10004/13</v>
      </c>
      <c r="E44" s="167" t="s">
        <v>189</v>
      </c>
      <c r="F44" s="167" t="s">
        <v>822</v>
      </c>
      <c r="G44" s="165">
        <v>48</v>
      </c>
      <c r="H44" s="230">
        <v>100044</v>
      </c>
      <c r="I44" s="170" t="str">
        <f t="shared" si="3"/>
        <v>Б-100044-13</v>
      </c>
      <c r="J44" s="169">
        <v>3</v>
      </c>
      <c r="K44" s="165">
        <v>7</v>
      </c>
      <c r="L44" s="165" t="s">
        <v>38</v>
      </c>
      <c r="M44" s="169">
        <v>1</v>
      </c>
      <c r="N44" s="165">
        <v>18</v>
      </c>
      <c r="O44" s="167" t="s">
        <v>823</v>
      </c>
      <c r="P44" s="167" t="s">
        <v>823</v>
      </c>
      <c r="Q44" s="167" t="s">
        <v>826</v>
      </c>
      <c r="R44" s="230" t="str">
        <f>H44&amp;"3"</f>
        <v>1000443</v>
      </c>
      <c r="S44" s="170">
        <v>1</v>
      </c>
      <c r="T44" s="237" t="s">
        <v>311</v>
      </c>
      <c r="U44" s="165">
        <v>900</v>
      </c>
      <c r="V44" s="165">
        <v>162</v>
      </c>
      <c r="W44" s="165">
        <v>0</v>
      </c>
      <c r="X44" s="236">
        <v>133</v>
      </c>
      <c r="Y44" s="168" t="s">
        <v>42</v>
      </c>
      <c r="Z44" s="224"/>
      <c r="AA44" s="228"/>
      <c r="AB44" s="224"/>
      <c r="AC44" s="178">
        <v>1845</v>
      </c>
      <c r="AD44" s="170"/>
      <c r="AE44" s="170"/>
      <c r="AF44" s="237" t="s">
        <v>150</v>
      </c>
      <c r="AG44" s="226">
        <v>8</v>
      </c>
      <c r="AH44" s="227">
        <v>12</v>
      </c>
      <c r="AI44" s="237" t="s">
        <v>320</v>
      </c>
      <c r="AJ44" s="170"/>
      <c r="AK44" s="170"/>
      <c r="AL44" s="166">
        <v>0</v>
      </c>
      <c r="AM44" s="170" t="s">
        <v>43</v>
      </c>
      <c r="AN44" s="165" t="s">
        <v>44</v>
      </c>
      <c r="AO44" s="165"/>
      <c r="AP44" s="166"/>
      <c r="AQ44" s="166"/>
      <c r="AR44" s="166"/>
      <c r="AS44" s="166">
        <f>H44</f>
        <v>100044</v>
      </c>
      <c r="AT44" s="166">
        <f t="shared" si="4"/>
        <v>10140</v>
      </c>
      <c r="AU44" s="166">
        <v>140</v>
      </c>
      <c r="AV44" s="166"/>
      <c r="AX44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100044, 'Б-100044-13',date'2015-02-02',3, 7, 7, 'RUR', 1, 18, date'2015-02-02', date'2015-02-01', 1000443, 1, to_date('2015-01-30 23:59:59','YYYY-MM-DD HH24:MI:SS'), 900, 162, 0, 133, 0, 'c1', 8,null,100044,10140,140);insert into xxxx_oebs_cash_payment_test (ID, INVOICE_ID, OEBS_PAYMENT, DOC_DATE, COMISS_DATE) values (s_xxxx_oebs_cash_payment_test.NEXTVAL, 100044, 1845, to_date('2015-01-30 23:59:59','YYYY-MM-DD HH24:MI:SS'), date'2015-01-30' );insert into xxxx_client_discount_m  (ID,CLIENT_ID,CLIENT_AVG_DISCOUNT,DT) values (s_xxxx_client_discount_m.NEXTVAL,133, 12, date'2015-01-01');</v>
      </c>
    </row>
    <row r="45" spans="1:50" ht="16.5" customHeight="1" x14ac:dyDescent="0.25">
      <c r="A45" s="287">
        <v>4</v>
      </c>
      <c r="B45" s="72">
        <v>0</v>
      </c>
      <c r="C45" s="165" t="str">
        <f t="shared" si="1"/>
        <v>10004</v>
      </c>
      <c r="D45" s="165" t="str">
        <f t="shared" si="2"/>
        <v>10004/13</v>
      </c>
      <c r="E45" s="167" t="s">
        <v>189</v>
      </c>
      <c r="F45" s="167" t="s">
        <v>822</v>
      </c>
      <c r="G45" s="165">
        <v>48</v>
      </c>
      <c r="H45" s="227">
        <v>100040</v>
      </c>
      <c r="I45" s="170" t="str">
        <f t="shared" si="3"/>
        <v>Б-100040-13</v>
      </c>
      <c r="J45" s="169">
        <v>3</v>
      </c>
      <c r="K45" s="165">
        <v>7</v>
      </c>
      <c r="L45" s="165" t="s">
        <v>38</v>
      </c>
      <c r="M45" s="169">
        <v>1</v>
      </c>
      <c r="N45" s="165">
        <v>18</v>
      </c>
      <c r="O45" s="167" t="s">
        <v>823</v>
      </c>
      <c r="P45" s="167" t="s">
        <v>823</v>
      </c>
      <c r="Q45" s="167" t="s">
        <v>826</v>
      </c>
      <c r="R45" s="227" t="str">
        <f>H45&amp;"4"</f>
        <v>1000404</v>
      </c>
      <c r="S45" s="170">
        <v>1</v>
      </c>
      <c r="T45" s="191" t="s">
        <v>144</v>
      </c>
      <c r="U45" s="165">
        <v>1300</v>
      </c>
      <c r="V45" s="165">
        <v>234</v>
      </c>
      <c r="W45" s="165">
        <v>0</v>
      </c>
      <c r="X45" s="234">
        <v>129</v>
      </c>
      <c r="Y45" s="168" t="s">
        <v>42</v>
      </c>
      <c r="Z45" s="225" t="s">
        <v>211</v>
      </c>
      <c r="AA45" s="235" t="s">
        <v>211</v>
      </c>
      <c r="AB45" s="225" t="s">
        <v>446</v>
      </c>
      <c r="AC45" s="178">
        <v>2665</v>
      </c>
      <c r="AD45" s="170"/>
      <c r="AE45" s="170"/>
      <c r="AF45" s="191" t="s">
        <v>149</v>
      </c>
      <c r="AG45" s="226">
        <v>8</v>
      </c>
      <c r="AH45" s="227">
        <v>12</v>
      </c>
      <c r="AI45" s="191" t="s">
        <v>320</v>
      </c>
      <c r="AJ45" s="170"/>
      <c r="AK45" s="170"/>
      <c r="AL45" s="166">
        <v>0</v>
      </c>
      <c r="AM45" s="170" t="s">
        <v>43</v>
      </c>
      <c r="AN45" s="165" t="s">
        <v>44</v>
      </c>
      <c r="AO45" s="165"/>
      <c r="AP45" s="166"/>
      <c r="AQ45" s="166"/>
      <c r="AR45" s="166"/>
      <c r="AS45" s="166">
        <f>H45</f>
        <v>100040</v>
      </c>
      <c r="AT45" s="166">
        <f t="shared" si="4"/>
        <v>10141</v>
      </c>
      <c r="AU45" s="166">
        <v>141</v>
      </c>
      <c r="AV45" s="166"/>
      <c r="AX45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100040, 'Б-100040-13',date'2015-02-02',3, 7, 7, 'RUR', 1, 18, date'2015-02-02', date'2015-02-01', 1000404, 1, to_date('2015-01-01 00:00:00','YYYY-MM-DD HH24:MI:SS'), 1300, 234, 0, 129, 0, 'c1', 8,null,100040,10141,141);insert into xxxx_oebs_cash_payment_test (ID, INVOICE_ID, OEBS_PAYMENT, DOC_DATE, COMISS_DATE) values (s_xxxx_oebs_cash_payment_test.NEXTVAL, 100040, 2665, to_date('2015-01-01 00:00:00','YYYY-MM-DD HH24:MI:SS'), date'2015-01-31' );insert into xxxx_client_discount_m  (ID,CLIENT_ID,CLIENT_AVG_DISCOUNT,DT) values (s_xxxx_client_discount_m.NEXTVAL,129, 12, date'2015-01-01');</v>
      </c>
    </row>
    <row r="46" spans="1:50" ht="16.5" customHeight="1" x14ac:dyDescent="0.25">
      <c r="A46" s="287">
        <v>4</v>
      </c>
      <c r="B46" s="72">
        <v>0</v>
      </c>
      <c r="C46" s="165" t="str">
        <f t="shared" si="1"/>
        <v>10004</v>
      </c>
      <c r="D46" s="165" t="str">
        <f t="shared" si="2"/>
        <v>10004/13</v>
      </c>
      <c r="E46" s="167" t="s">
        <v>189</v>
      </c>
      <c r="F46" s="167" t="s">
        <v>822</v>
      </c>
      <c r="G46" s="165">
        <v>48</v>
      </c>
      <c r="H46" s="227">
        <v>100041</v>
      </c>
      <c r="I46" s="170" t="str">
        <f t="shared" si="3"/>
        <v>Б-100041-13</v>
      </c>
      <c r="J46" s="169">
        <v>3</v>
      </c>
      <c r="K46" s="165">
        <v>7</v>
      </c>
      <c r="L46" s="165" t="s">
        <v>38</v>
      </c>
      <c r="M46" s="169">
        <v>1</v>
      </c>
      <c r="N46" s="165">
        <v>18</v>
      </c>
      <c r="O46" s="167" t="s">
        <v>823</v>
      </c>
      <c r="P46" s="167" t="s">
        <v>823</v>
      </c>
      <c r="Q46" s="167" t="s">
        <v>826</v>
      </c>
      <c r="R46" s="227" t="str">
        <f>H46&amp;"4"</f>
        <v>1000414</v>
      </c>
      <c r="S46" s="170">
        <v>1</v>
      </c>
      <c r="T46" s="191" t="s">
        <v>144</v>
      </c>
      <c r="U46" s="165">
        <v>1200</v>
      </c>
      <c r="V46" s="165">
        <v>216</v>
      </c>
      <c r="W46" s="165">
        <v>0</v>
      </c>
      <c r="X46" s="234">
        <v>130</v>
      </c>
      <c r="Y46" s="168" t="s">
        <v>42</v>
      </c>
      <c r="Z46" s="224"/>
      <c r="AA46" s="228"/>
      <c r="AB46" s="224"/>
      <c r="AC46" s="178">
        <v>2460</v>
      </c>
      <c r="AD46" s="170"/>
      <c r="AE46" s="170"/>
      <c r="AF46" s="191" t="s">
        <v>149</v>
      </c>
      <c r="AG46" s="226">
        <v>8</v>
      </c>
      <c r="AH46" s="227">
        <v>12</v>
      </c>
      <c r="AI46" s="191" t="s">
        <v>320</v>
      </c>
      <c r="AJ46" s="170"/>
      <c r="AK46" s="170"/>
      <c r="AL46" s="166">
        <v>0</v>
      </c>
      <c r="AM46" s="170" t="s">
        <v>43</v>
      </c>
      <c r="AN46" s="165" t="s">
        <v>44</v>
      </c>
      <c r="AO46" s="165"/>
      <c r="AP46" s="166"/>
      <c r="AQ46" s="166"/>
      <c r="AR46" s="166"/>
      <c r="AS46" s="166">
        <f>H46</f>
        <v>100041</v>
      </c>
      <c r="AT46" s="166">
        <f t="shared" si="4"/>
        <v>10142</v>
      </c>
      <c r="AU46" s="166">
        <v>142</v>
      </c>
      <c r="AV46" s="166"/>
      <c r="AX4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100041, 'Б-100041-13',date'2015-02-02',3, 7, 7, 'RUR', 1, 18, date'2015-02-02', date'2015-02-01', 1000414, 1, to_date('2015-01-01 00:00:00','YYYY-MM-DD HH24:MI:SS'), 1200, 216, 0, 130, 0, 'c1', 8,null,100041,10142,142);insert into xxxx_oebs_cash_payment_test (ID, INVOICE_ID, OEBS_PAYMENT, DOC_DATE, COMISS_DATE) values (s_xxxx_oebs_cash_payment_test.NEXTVAL, 100041, 2460, to_date('2015-01-01 00:00:00','YYYY-MM-DD HH24:MI:SS'), date'2015-01-31' );insert into xxxx_client_discount_m  (ID,CLIENT_ID,CLIENT_AVG_DISCOUNT,DT) values (s_xxxx_client_discount_m.NEXTVAL,130, 12, date'2015-01-01');</v>
      </c>
    </row>
    <row r="47" spans="1:50" ht="16.5" customHeight="1" x14ac:dyDescent="0.25">
      <c r="A47" s="287">
        <v>4</v>
      </c>
      <c r="B47" s="72">
        <v>0</v>
      </c>
      <c r="C47" s="165" t="str">
        <f t="shared" si="1"/>
        <v>10004</v>
      </c>
      <c r="D47" s="165" t="str">
        <f t="shared" si="2"/>
        <v>10004/13</v>
      </c>
      <c r="E47" s="167" t="s">
        <v>189</v>
      </c>
      <c r="F47" s="167" t="s">
        <v>822</v>
      </c>
      <c r="G47" s="165">
        <v>48</v>
      </c>
      <c r="H47" s="227">
        <v>100042</v>
      </c>
      <c r="I47" s="170" t="str">
        <f t="shared" si="3"/>
        <v>Б-100042-13</v>
      </c>
      <c r="J47" s="169">
        <v>3</v>
      </c>
      <c r="K47" s="165">
        <v>7</v>
      </c>
      <c r="L47" s="165" t="s">
        <v>38</v>
      </c>
      <c r="M47" s="169">
        <v>1</v>
      </c>
      <c r="N47" s="165">
        <v>18</v>
      </c>
      <c r="O47" s="167" t="s">
        <v>823</v>
      </c>
      <c r="P47" s="167" t="s">
        <v>823</v>
      </c>
      <c r="Q47" s="167" t="s">
        <v>826</v>
      </c>
      <c r="R47" s="227" t="str">
        <f>H47&amp;"4"</f>
        <v>1000424</v>
      </c>
      <c r="S47" s="170">
        <v>1</v>
      </c>
      <c r="T47" s="237" t="s">
        <v>144</v>
      </c>
      <c r="U47" s="165">
        <v>1100</v>
      </c>
      <c r="V47" s="165">
        <v>198</v>
      </c>
      <c r="W47" s="165">
        <v>0</v>
      </c>
      <c r="X47" s="234">
        <v>131</v>
      </c>
      <c r="Y47" s="168" t="s">
        <v>42</v>
      </c>
      <c r="Z47" s="225" t="s">
        <v>207</v>
      </c>
      <c r="AA47" s="235" t="s">
        <v>207</v>
      </c>
      <c r="AB47" s="225" t="s">
        <v>443</v>
      </c>
      <c r="AC47" s="178">
        <v>2255</v>
      </c>
      <c r="AD47" s="170"/>
      <c r="AE47" s="170"/>
      <c r="AF47" s="237" t="s">
        <v>150</v>
      </c>
      <c r="AG47" s="226">
        <v>8</v>
      </c>
      <c r="AH47" s="227">
        <v>12</v>
      </c>
      <c r="AI47" s="237" t="s">
        <v>320</v>
      </c>
      <c r="AJ47" s="170"/>
      <c r="AK47" s="170"/>
      <c r="AL47" s="166">
        <v>0</v>
      </c>
      <c r="AM47" s="170" t="s">
        <v>43</v>
      </c>
      <c r="AN47" s="165" t="s">
        <v>44</v>
      </c>
      <c r="AO47" s="165"/>
      <c r="AP47" s="166"/>
      <c r="AQ47" s="166"/>
      <c r="AR47" s="166"/>
      <c r="AS47" s="166">
        <f>H47</f>
        <v>100042</v>
      </c>
      <c r="AT47" s="166">
        <f t="shared" si="4"/>
        <v>10143</v>
      </c>
      <c r="AU47" s="166">
        <v>143</v>
      </c>
      <c r="AV47" s="166"/>
      <c r="AX4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100042, 'Б-100042-13',date'2015-02-02',3, 7, 7, 'RUR', 1, 18, date'2015-02-02', date'2015-02-01', 1000424, 1, to_date('2015-01-01 00:00:00','YYYY-MM-DD HH24:MI:SS'), 1100, 198, 0, 131, 0, 'c1', 8,null,100042,10143,143);insert into xxxx_oebs_cash_payment_test (ID, INVOICE_ID, OEBS_PAYMENT, DOC_DATE, COMISS_DATE) values (s_xxxx_oebs_cash_payment_test.NEXTVAL, 100042, 2255, to_date('2015-01-01 00:00:00','YYYY-MM-DD HH24:MI:SS'), date'2015-01-30' );insert into xxxx_client_discount_m  (ID,CLIENT_ID,CLIENT_AVG_DISCOUNT,DT) values (s_xxxx_client_discount_m.NEXTVAL,131, 12, date'2015-01-01');</v>
      </c>
    </row>
    <row r="48" spans="1:50" ht="16.5" customHeight="1" x14ac:dyDescent="0.25">
      <c r="A48" s="287">
        <v>4</v>
      </c>
      <c r="B48" s="72">
        <v>0</v>
      </c>
      <c r="C48" s="165" t="str">
        <f t="shared" si="1"/>
        <v>10004</v>
      </c>
      <c r="D48" s="165" t="str">
        <f t="shared" si="2"/>
        <v>10004/13</v>
      </c>
      <c r="E48" s="167" t="s">
        <v>189</v>
      </c>
      <c r="F48" s="167" t="s">
        <v>822</v>
      </c>
      <c r="G48" s="165">
        <v>48</v>
      </c>
      <c r="H48" s="227">
        <v>100043</v>
      </c>
      <c r="I48" s="170" t="str">
        <f t="shared" si="3"/>
        <v>Б-100043-13</v>
      </c>
      <c r="J48" s="169">
        <v>3</v>
      </c>
      <c r="K48" s="165">
        <v>7</v>
      </c>
      <c r="L48" s="165" t="s">
        <v>38</v>
      </c>
      <c r="M48" s="169">
        <v>1</v>
      </c>
      <c r="N48" s="165">
        <v>18</v>
      </c>
      <c r="O48" s="167" t="s">
        <v>823</v>
      </c>
      <c r="P48" s="167" t="s">
        <v>823</v>
      </c>
      <c r="Q48" s="167" t="s">
        <v>826</v>
      </c>
      <c r="R48" s="227" t="str">
        <f>H48&amp;"4"</f>
        <v>1000434</v>
      </c>
      <c r="S48" s="170">
        <v>1</v>
      </c>
      <c r="T48" s="237" t="s">
        <v>144</v>
      </c>
      <c r="U48" s="165">
        <v>1000</v>
      </c>
      <c r="V48" s="165">
        <v>180</v>
      </c>
      <c r="W48" s="165">
        <v>0</v>
      </c>
      <c r="X48" s="234">
        <v>132</v>
      </c>
      <c r="Y48" s="168" t="s">
        <v>42</v>
      </c>
      <c r="Z48" s="224"/>
      <c r="AA48" s="228"/>
      <c r="AB48" s="224"/>
      <c r="AC48" s="178">
        <v>2050</v>
      </c>
      <c r="AD48" s="170"/>
      <c r="AE48" s="170"/>
      <c r="AF48" s="237" t="s">
        <v>150</v>
      </c>
      <c r="AG48" s="226">
        <v>8</v>
      </c>
      <c r="AH48" s="227">
        <v>12</v>
      </c>
      <c r="AI48" s="237" t="s">
        <v>320</v>
      </c>
      <c r="AJ48" s="170"/>
      <c r="AK48" s="170"/>
      <c r="AL48" s="166">
        <v>0</v>
      </c>
      <c r="AM48" s="170" t="s">
        <v>43</v>
      </c>
      <c r="AN48" s="165" t="s">
        <v>44</v>
      </c>
      <c r="AO48" s="165"/>
      <c r="AP48" s="166"/>
      <c r="AQ48" s="166"/>
      <c r="AR48" s="166"/>
      <c r="AS48" s="166">
        <f>H48</f>
        <v>100043</v>
      </c>
      <c r="AT48" s="166">
        <f t="shared" si="4"/>
        <v>10144</v>
      </c>
      <c r="AU48" s="166">
        <v>144</v>
      </c>
      <c r="AV48" s="166"/>
      <c r="AX4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100043, 'Б-100043-13',date'2015-02-02',3, 7, 7, 'RUR', 1, 18, date'2015-02-02', date'2015-02-01', 1000434, 1, to_date('2015-01-01 00:00:00','YYYY-MM-DD HH24:MI:SS'), 1000, 180, 0, 132, 0, 'c1', 8,null,100043,10144,144);insert into xxxx_oebs_cash_payment_test (ID, INVOICE_ID, OEBS_PAYMENT, DOC_DATE, COMISS_DATE) values (s_xxxx_oebs_cash_payment_test.NEXTVAL, 100043, 2050, to_date('2015-01-01 00:00:00','YYYY-MM-DD HH24:MI:SS'), date'2015-01-30' );insert into xxxx_client_discount_m  (ID,CLIENT_ID,CLIENT_AVG_DISCOUNT,DT) values (s_xxxx_client_discount_m.NEXTVAL,132, 12, date'2015-01-01');</v>
      </c>
    </row>
    <row r="49" spans="1:50" ht="16.5" customHeight="1" x14ac:dyDescent="0.25">
      <c r="A49" s="287">
        <v>4</v>
      </c>
      <c r="B49" s="72">
        <v>0</v>
      </c>
      <c r="C49" s="165" t="str">
        <f t="shared" si="1"/>
        <v>10004</v>
      </c>
      <c r="D49" s="165" t="str">
        <f t="shared" si="2"/>
        <v>10004/13</v>
      </c>
      <c r="E49" s="167" t="s">
        <v>189</v>
      </c>
      <c r="F49" s="167" t="s">
        <v>822</v>
      </c>
      <c r="G49" s="165">
        <v>48</v>
      </c>
      <c r="H49" s="227">
        <v>100044</v>
      </c>
      <c r="I49" s="170" t="str">
        <f t="shared" si="3"/>
        <v>Б-100044-13</v>
      </c>
      <c r="J49" s="169">
        <v>3</v>
      </c>
      <c r="K49" s="165">
        <v>7</v>
      </c>
      <c r="L49" s="165" t="s">
        <v>38</v>
      </c>
      <c r="M49" s="169">
        <v>1</v>
      </c>
      <c r="N49" s="165">
        <v>18</v>
      </c>
      <c r="O49" s="167" t="s">
        <v>823</v>
      </c>
      <c r="P49" s="167" t="s">
        <v>823</v>
      </c>
      <c r="Q49" s="167" t="s">
        <v>826</v>
      </c>
      <c r="R49" s="227" t="str">
        <f>H49&amp;"4"</f>
        <v>1000444</v>
      </c>
      <c r="S49" s="170">
        <v>1</v>
      </c>
      <c r="T49" s="191" t="s">
        <v>310</v>
      </c>
      <c r="U49" s="165">
        <v>1000</v>
      </c>
      <c r="V49" s="165">
        <v>180</v>
      </c>
      <c r="W49" s="165">
        <v>0</v>
      </c>
      <c r="X49" s="234">
        <v>133</v>
      </c>
      <c r="Y49" s="168" t="s">
        <v>42</v>
      </c>
      <c r="Z49" s="224" t="s">
        <v>197</v>
      </c>
      <c r="AA49" s="238" t="s">
        <v>197</v>
      </c>
      <c r="AB49" s="224" t="s">
        <v>437</v>
      </c>
      <c r="AC49" s="178">
        <v>2050</v>
      </c>
      <c r="AD49" s="170"/>
      <c r="AE49" s="170"/>
      <c r="AF49" s="191" t="s">
        <v>149</v>
      </c>
      <c r="AG49" s="226">
        <v>8</v>
      </c>
      <c r="AH49" s="227">
        <v>12</v>
      </c>
      <c r="AI49" s="191" t="s">
        <v>320</v>
      </c>
      <c r="AJ49" s="170"/>
      <c r="AK49" s="170"/>
      <c r="AL49" s="166">
        <v>0</v>
      </c>
      <c r="AM49" s="170" t="s">
        <v>43</v>
      </c>
      <c r="AN49" s="165" t="s">
        <v>44</v>
      </c>
      <c r="AO49" s="165"/>
      <c r="AP49" s="166"/>
      <c r="AQ49" s="166"/>
      <c r="AR49" s="166"/>
      <c r="AS49" s="166">
        <f>H49</f>
        <v>100044</v>
      </c>
      <c r="AT49" s="166">
        <f t="shared" si="4"/>
        <v>10145</v>
      </c>
      <c r="AU49" s="166">
        <v>145</v>
      </c>
      <c r="AV49" s="166"/>
      <c r="AX49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100044, 'Б-100044-13',date'2015-02-02',3, 7, 7, 'RUR', 1, 18, date'2015-02-02', date'2015-02-01', 1000444, 1, to_date('2015-01-31 23:59:59','YYYY-MM-DD HH24:MI:SS'), 1000, 180, 0, 133, 0, 'c1', 8,null,100044,10145,145);insert into xxxx_oebs_cash_payment_test (ID, INVOICE_ID, OEBS_PAYMENT, DOC_DATE, COMISS_DATE) values (s_xxxx_oebs_cash_payment_test.NEXTVAL, 100044, 2050, to_date('2015-01-31 23:59:59','YYYY-MM-DD HH24:MI:SS'), date'2015-01-31' );insert into xxxx_client_discount_m  (ID,CLIENT_ID,CLIENT_AVG_DISCOUNT,DT) values (s_xxxx_client_discount_m.NEXTVAL,133, 12, date'2015-01-01');</v>
      </c>
    </row>
    <row r="50" spans="1:50" ht="16.5" customHeight="1" x14ac:dyDescent="0.25">
      <c r="A50" s="287">
        <v>4</v>
      </c>
      <c r="B50" s="72">
        <v>0</v>
      </c>
      <c r="C50" s="165" t="str">
        <f t="shared" si="1"/>
        <v>10004</v>
      </c>
      <c r="D50" s="165" t="str">
        <f t="shared" si="2"/>
        <v>10004/13</v>
      </c>
      <c r="E50" s="167" t="s">
        <v>189</v>
      </c>
      <c r="F50" s="167" t="s">
        <v>822</v>
      </c>
      <c r="G50" s="165">
        <v>48</v>
      </c>
      <c r="H50" s="230">
        <v>100040</v>
      </c>
      <c r="I50" s="170" t="str">
        <f t="shared" si="3"/>
        <v>Б-100040-13</v>
      </c>
      <c r="J50" s="169">
        <v>3</v>
      </c>
      <c r="K50" s="165">
        <v>7</v>
      </c>
      <c r="L50" s="165" t="s">
        <v>38</v>
      </c>
      <c r="M50" s="169">
        <v>1</v>
      </c>
      <c r="N50" s="165">
        <v>18</v>
      </c>
      <c r="O50" s="167" t="s">
        <v>823</v>
      </c>
      <c r="P50" s="167" t="s">
        <v>823</v>
      </c>
      <c r="Q50" s="167" t="s">
        <v>826</v>
      </c>
      <c r="R50" s="230" t="str">
        <f>H50&amp;"5"</f>
        <v>1000405</v>
      </c>
      <c r="S50" s="170">
        <v>1</v>
      </c>
      <c r="T50" s="237" t="s">
        <v>144</v>
      </c>
      <c r="U50" s="165">
        <v>1400</v>
      </c>
      <c r="V50" s="165">
        <v>252</v>
      </c>
      <c r="W50" s="165">
        <v>0</v>
      </c>
      <c r="X50" s="236">
        <v>129</v>
      </c>
      <c r="Y50" s="168" t="s">
        <v>42</v>
      </c>
      <c r="Z50" s="224" t="s">
        <v>212</v>
      </c>
      <c r="AA50" s="238" t="s">
        <v>212</v>
      </c>
      <c r="AB50" s="224" t="s">
        <v>448</v>
      </c>
      <c r="AC50" s="178">
        <v>2870</v>
      </c>
      <c r="AD50" s="170"/>
      <c r="AE50" s="170"/>
      <c r="AF50" s="237" t="s">
        <v>149</v>
      </c>
      <c r="AG50" s="226">
        <v>8</v>
      </c>
      <c r="AH50" s="227">
        <v>12</v>
      </c>
      <c r="AI50" s="237" t="s">
        <v>320</v>
      </c>
      <c r="AJ50" s="170"/>
      <c r="AK50" s="170"/>
      <c r="AL50" s="166">
        <v>0</v>
      </c>
      <c r="AM50" s="170" t="s">
        <v>43</v>
      </c>
      <c r="AN50" s="165" t="s">
        <v>44</v>
      </c>
      <c r="AO50" s="165"/>
      <c r="AP50" s="166"/>
      <c r="AQ50" s="166"/>
      <c r="AR50" s="166"/>
      <c r="AS50" s="166">
        <f>H50</f>
        <v>100040</v>
      </c>
      <c r="AT50" s="166">
        <f t="shared" si="4"/>
        <v>10146</v>
      </c>
      <c r="AU50" s="166">
        <v>146</v>
      </c>
      <c r="AV50" s="166"/>
      <c r="AX50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100040, 'Б-100040-13',date'2015-02-02',3, 7, 7, 'RUR', 1, 18, date'2015-02-02', date'2015-02-01', 1000405, 1, to_date('2015-01-01 00:00:00','YYYY-MM-DD HH24:MI:SS'), 1400, 252, 0, 129, 0, 'c1', 8,null,100040,10146,146);insert into xxxx_oebs_cash_payment_test (ID, INVOICE_ID, OEBS_PAYMENT, DOC_DATE, COMISS_DATE) values (s_xxxx_oebs_cash_payment_test.NEXTVAL, 100040, 2870, to_date('2015-01-01 00:00:00','YYYY-MM-DD HH24:MI:SS'), date'2015-01-31' );insert into xxxx_client_discount_m  (ID,CLIENT_ID,CLIENT_AVG_DISCOUNT,DT) values (s_xxxx_client_discount_m.NEXTVAL,129, 12, date'2015-01-01');</v>
      </c>
    </row>
    <row r="51" spans="1:50" ht="16.5" customHeight="1" x14ac:dyDescent="0.25">
      <c r="A51" s="287">
        <v>4</v>
      </c>
      <c r="B51" s="72">
        <v>0</v>
      </c>
      <c r="C51" s="165" t="str">
        <f t="shared" si="1"/>
        <v>10004</v>
      </c>
      <c r="D51" s="165" t="str">
        <f t="shared" si="2"/>
        <v>10004/13</v>
      </c>
      <c r="E51" s="167" t="s">
        <v>189</v>
      </c>
      <c r="F51" s="167" t="s">
        <v>822</v>
      </c>
      <c r="G51" s="165">
        <v>48</v>
      </c>
      <c r="H51" s="230">
        <v>100041</v>
      </c>
      <c r="I51" s="170" t="str">
        <f t="shared" si="3"/>
        <v>Б-100041-13</v>
      </c>
      <c r="J51" s="169">
        <v>3</v>
      </c>
      <c r="K51" s="165">
        <v>7</v>
      </c>
      <c r="L51" s="165" t="s">
        <v>38</v>
      </c>
      <c r="M51" s="169">
        <v>1</v>
      </c>
      <c r="N51" s="165">
        <v>18</v>
      </c>
      <c r="O51" s="167" t="s">
        <v>823</v>
      </c>
      <c r="P51" s="167" t="s">
        <v>823</v>
      </c>
      <c r="Q51" s="167" t="s">
        <v>826</v>
      </c>
      <c r="R51" s="230" t="str">
        <f>H51&amp;"5"</f>
        <v>1000415</v>
      </c>
      <c r="S51" s="170">
        <v>1</v>
      </c>
      <c r="T51" s="191" t="s">
        <v>309</v>
      </c>
      <c r="U51" s="165">
        <v>1300</v>
      </c>
      <c r="V51" s="165">
        <v>234</v>
      </c>
      <c r="W51" s="165">
        <v>0</v>
      </c>
      <c r="X51" s="236">
        <v>130</v>
      </c>
      <c r="Y51" s="168" t="s">
        <v>42</v>
      </c>
      <c r="Z51" s="225" t="s">
        <v>211</v>
      </c>
      <c r="AA51" s="235" t="s">
        <v>211</v>
      </c>
      <c r="AB51" s="225" t="s">
        <v>446</v>
      </c>
      <c r="AC51" s="178">
        <v>2665</v>
      </c>
      <c r="AD51" s="170"/>
      <c r="AE51" s="170"/>
      <c r="AF51" s="191" t="s">
        <v>148</v>
      </c>
      <c r="AG51" s="226">
        <v>8</v>
      </c>
      <c r="AH51" s="227">
        <v>12</v>
      </c>
      <c r="AI51" s="191" t="s">
        <v>319</v>
      </c>
      <c r="AJ51" s="170"/>
      <c r="AK51" s="170"/>
      <c r="AL51" s="166">
        <v>0</v>
      </c>
      <c r="AM51" s="170" t="s">
        <v>43</v>
      </c>
      <c r="AN51" s="165" t="s">
        <v>44</v>
      </c>
      <c r="AO51" s="165"/>
      <c r="AP51" s="166"/>
      <c r="AQ51" s="166"/>
      <c r="AR51" s="166"/>
      <c r="AS51" s="166">
        <f>H51</f>
        <v>100041</v>
      </c>
      <c r="AT51" s="166">
        <f t="shared" si="4"/>
        <v>10147</v>
      </c>
      <c r="AU51" s="166">
        <v>147</v>
      </c>
      <c r="AV51" s="166"/>
      <c r="AX51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100041, 'Б-100041-13',date'2015-02-02',3, 7, 7, 'RUR', 1, 18, date'2015-02-02', date'2015-02-01', 1000415, 1, to_date('2015-02-28 00:00:00','YYYY-MM-DD HH24:MI:SS'), 1300, 234, 0, 130, 0, 'c1', 8,null,100041,10147,147);insert into xxxx_oebs_cash_payment_test (ID, INVOICE_ID, OEBS_PAYMENT, DOC_DATE, COMISS_DATE) values (s_xxxx_oebs_cash_payment_test.NEXTVAL, 100041, 2665, to_date('2015-02-28 00:00:00','YYYY-MM-DD HH24:MI:SS'), date'2015-02-28' );insert into xxxx_client_discount_m  (ID,CLIENT_ID,CLIENT_AVG_DISCOUNT,DT) values (s_xxxx_client_discount_m.NEXTVAL,130, 12, date'2015-02-01');</v>
      </c>
    </row>
    <row r="52" spans="1:50" ht="16.5" customHeight="1" x14ac:dyDescent="0.25">
      <c r="A52" s="287">
        <v>4</v>
      </c>
      <c r="B52" s="72">
        <v>0</v>
      </c>
      <c r="C52" s="165" t="str">
        <f t="shared" si="1"/>
        <v>10004</v>
      </c>
      <c r="D52" s="165" t="str">
        <f t="shared" si="2"/>
        <v>10004/13</v>
      </c>
      <c r="E52" s="167" t="s">
        <v>189</v>
      </c>
      <c r="F52" s="167" t="s">
        <v>822</v>
      </c>
      <c r="G52" s="165">
        <v>48</v>
      </c>
      <c r="H52" s="230">
        <v>100042</v>
      </c>
      <c r="I52" s="170" t="str">
        <f t="shared" si="3"/>
        <v>Б-100042-13</v>
      </c>
      <c r="J52" s="169">
        <v>3</v>
      </c>
      <c r="K52" s="165">
        <v>7</v>
      </c>
      <c r="L52" s="165" t="s">
        <v>38</v>
      </c>
      <c r="M52" s="169">
        <v>1</v>
      </c>
      <c r="N52" s="165">
        <v>18</v>
      </c>
      <c r="O52" s="167" t="s">
        <v>823</v>
      </c>
      <c r="P52" s="167" t="s">
        <v>823</v>
      </c>
      <c r="Q52" s="167" t="s">
        <v>826</v>
      </c>
      <c r="R52" s="230" t="str">
        <f>H52&amp;"5"</f>
        <v>1000425</v>
      </c>
      <c r="S52" s="170">
        <v>1</v>
      </c>
      <c r="T52" s="191" t="s">
        <v>147</v>
      </c>
      <c r="U52" s="165">
        <v>1200</v>
      </c>
      <c r="V52" s="165">
        <v>216</v>
      </c>
      <c r="W52" s="165">
        <v>0</v>
      </c>
      <c r="X52" s="236">
        <v>131</v>
      </c>
      <c r="Y52" s="168" t="s">
        <v>42</v>
      </c>
      <c r="Z52" s="224"/>
      <c r="AA52" s="228"/>
      <c r="AB52" s="224"/>
      <c r="AC52" s="178">
        <v>2460</v>
      </c>
      <c r="AD52" s="170"/>
      <c r="AE52" s="170"/>
      <c r="AF52" s="191" t="s">
        <v>148</v>
      </c>
      <c r="AG52" s="226">
        <v>8</v>
      </c>
      <c r="AH52" s="227">
        <v>12</v>
      </c>
      <c r="AI52" s="191" t="s">
        <v>319</v>
      </c>
      <c r="AJ52" s="170"/>
      <c r="AK52" s="170"/>
      <c r="AL52" s="166">
        <v>0</v>
      </c>
      <c r="AM52" s="170" t="s">
        <v>43</v>
      </c>
      <c r="AN52" s="165" t="s">
        <v>44</v>
      </c>
      <c r="AO52" s="165"/>
      <c r="AP52" s="166"/>
      <c r="AQ52" s="166"/>
      <c r="AR52" s="166"/>
      <c r="AS52" s="166">
        <f>H52</f>
        <v>100042</v>
      </c>
      <c r="AT52" s="166">
        <f t="shared" si="4"/>
        <v>10148</v>
      </c>
      <c r="AU52" s="166">
        <v>148</v>
      </c>
      <c r="AV52" s="166"/>
      <c r="AX52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100042, 'Б-100042-13',date'2015-02-02',3, 7, 7, 'RUR', 1, 18, date'2015-02-02', date'2015-02-01', 1000425, 1, to_date('2015-02-28 23:59:59','YYYY-MM-DD HH24:MI:SS'), 1200, 216, 0, 131, 0, 'c1', 8,null,100042,10148,148);insert into xxxx_oebs_cash_payment_test (ID, INVOICE_ID, OEBS_PAYMENT, DOC_DATE, COMISS_DATE) values (s_xxxx_oebs_cash_payment_test.NEXTVAL, 100042, 2460, to_date('2015-02-28 23:59:59','YYYY-MM-DD HH24:MI:SS'), date'2015-02-28' );insert into xxxx_client_discount_m  (ID,CLIENT_ID,CLIENT_AVG_DISCOUNT,DT) values (s_xxxx_client_discount_m.NEXTVAL,131, 12, date'2015-02-01');</v>
      </c>
    </row>
    <row r="53" spans="1:50" ht="16.5" customHeight="1" x14ac:dyDescent="0.25">
      <c r="A53" s="287">
        <v>4</v>
      </c>
      <c r="B53" s="72">
        <v>0</v>
      </c>
      <c r="C53" s="165" t="str">
        <f t="shared" si="1"/>
        <v>10004</v>
      </c>
      <c r="D53" s="165" t="str">
        <f t="shared" si="2"/>
        <v>10004/13</v>
      </c>
      <c r="E53" s="167" t="s">
        <v>189</v>
      </c>
      <c r="F53" s="167" t="s">
        <v>822</v>
      </c>
      <c r="G53" s="165">
        <v>48</v>
      </c>
      <c r="H53" s="178">
        <v>100043</v>
      </c>
      <c r="I53" s="170" t="str">
        <f t="shared" si="3"/>
        <v>Б-100043-13</v>
      </c>
      <c r="J53" s="169">
        <v>3</v>
      </c>
      <c r="K53" s="165">
        <v>7</v>
      </c>
      <c r="L53" s="165" t="s">
        <v>38</v>
      </c>
      <c r="M53" s="169">
        <v>1</v>
      </c>
      <c r="N53" s="165">
        <v>18</v>
      </c>
      <c r="O53" s="167" t="s">
        <v>823</v>
      </c>
      <c r="P53" s="167" t="s">
        <v>823</v>
      </c>
      <c r="Q53" s="167" t="s">
        <v>826</v>
      </c>
      <c r="R53" s="166" t="str">
        <f>H53&amp;"5"</f>
        <v>1000435</v>
      </c>
      <c r="S53" s="170">
        <v>1</v>
      </c>
      <c r="T53" s="237" t="s">
        <v>828</v>
      </c>
      <c r="U53" s="165">
        <v>1200</v>
      </c>
      <c r="V53" s="165">
        <v>216</v>
      </c>
      <c r="W53" s="165">
        <v>0</v>
      </c>
      <c r="X53" s="234">
        <v>132</v>
      </c>
      <c r="Y53" s="168" t="s">
        <v>42</v>
      </c>
      <c r="Z53" s="224"/>
      <c r="AA53" s="238" t="s">
        <v>210</v>
      </c>
      <c r="AB53" s="225" t="s">
        <v>428</v>
      </c>
      <c r="AC53" s="178">
        <v>2460</v>
      </c>
      <c r="AD53" s="170"/>
      <c r="AE53" s="170"/>
      <c r="AF53" s="237" t="s">
        <v>149</v>
      </c>
      <c r="AG53" s="226">
        <v>8</v>
      </c>
      <c r="AH53" s="227">
        <v>12</v>
      </c>
      <c r="AI53" s="191" t="s">
        <v>319</v>
      </c>
      <c r="AJ53" s="170"/>
      <c r="AK53" s="170"/>
      <c r="AL53" s="166">
        <v>0</v>
      </c>
      <c r="AM53" s="170" t="s">
        <v>43</v>
      </c>
      <c r="AN53" s="165" t="s">
        <v>44</v>
      </c>
      <c r="AO53" s="165"/>
      <c r="AP53" s="166"/>
      <c r="AQ53" s="166"/>
      <c r="AR53" s="166"/>
      <c r="AS53" s="166">
        <f>H53</f>
        <v>100043</v>
      </c>
      <c r="AT53" s="166">
        <f t="shared" si="4"/>
        <v>10149</v>
      </c>
      <c r="AU53" s="166">
        <v>149</v>
      </c>
      <c r="AV53" s="166"/>
      <c r="AX53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100043, 'Б-100043-13',date'2015-02-02',3, 7, 7, 'RUR', 1, 18, date'2015-02-02', date'2015-02-01', 1000435, 1, to_date('2015-01-31 00:00:00','YYYY-MM-DD HH24:MI:SS'), 1200, 216, 0, 132, 0, 'c1', 8,null,100043,10149,149);insert into xxxx_oebs_cash_payment_test (ID, INVOICE_ID, OEBS_PAYMENT, DOC_DATE, COMISS_DATE) values (s_xxxx_oebs_cash_payment_test.NEXTVAL, 100043, 2460, to_date('2015-01-31 00:00:00','YYYY-MM-DD HH24:MI:SS'), date'2015-01-31' );insert into xxxx_client_discount_m  (ID,CLIENT_ID,CLIENT_AVG_DISCOUNT,DT) values (s_xxxx_client_discount_m.NEXTVAL,132, 12, date'2015-02-01');</v>
      </c>
    </row>
    <row r="54" spans="1:50" ht="16.5" customHeight="1" x14ac:dyDescent="0.25">
      <c r="A54" s="287">
        <v>4</v>
      </c>
      <c r="B54" s="72">
        <v>0</v>
      </c>
      <c r="C54" s="170" t="str">
        <f t="shared" si="1"/>
        <v>10004</v>
      </c>
      <c r="D54" s="170" t="str">
        <f t="shared" si="2"/>
        <v>10004/13</v>
      </c>
      <c r="E54" s="184" t="s">
        <v>189</v>
      </c>
      <c r="F54" s="167" t="s">
        <v>822</v>
      </c>
      <c r="G54" s="165">
        <v>48</v>
      </c>
      <c r="H54" s="178">
        <v>100044</v>
      </c>
      <c r="I54" s="170" t="str">
        <f t="shared" si="3"/>
        <v>Б-100044-13</v>
      </c>
      <c r="J54" s="169">
        <v>3</v>
      </c>
      <c r="K54" s="170">
        <v>7</v>
      </c>
      <c r="L54" s="170" t="s">
        <v>38</v>
      </c>
      <c r="M54" s="185">
        <v>1</v>
      </c>
      <c r="N54" s="165">
        <v>18</v>
      </c>
      <c r="O54" s="184" t="s">
        <v>823</v>
      </c>
      <c r="P54" s="184" t="s">
        <v>823</v>
      </c>
      <c r="Q54" s="184" t="s">
        <v>826</v>
      </c>
      <c r="R54" s="166" t="str">
        <f>H54&amp;"5"</f>
        <v>1000445</v>
      </c>
      <c r="S54" s="170">
        <v>1</v>
      </c>
      <c r="T54" s="239" t="s">
        <v>310</v>
      </c>
      <c r="U54" s="170">
        <v>1100</v>
      </c>
      <c r="V54" s="170">
        <v>198</v>
      </c>
      <c r="W54" s="170">
        <v>0</v>
      </c>
      <c r="X54" s="234">
        <v>133</v>
      </c>
      <c r="Y54" s="188" t="s">
        <v>42</v>
      </c>
      <c r="Z54" s="224"/>
      <c r="AA54" s="228"/>
      <c r="AB54" s="224"/>
      <c r="AC54" s="178">
        <v>2255</v>
      </c>
      <c r="AD54" s="170"/>
      <c r="AE54" s="170"/>
      <c r="AF54" s="237" t="s">
        <v>149</v>
      </c>
      <c r="AG54" s="226">
        <v>8</v>
      </c>
      <c r="AH54" s="227">
        <v>12</v>
      </c>
      <c r="AI54" s="191" t="s">
        <v>319</v>
      </c>
      <c r="AJ54" s="170"/>
      <c r="AK54" s="170"/>
      <c r="AL54" s="166">
        <v>0</v>
      </c>
      <c r="AM54" s="170" t="s">
        <v>43</v>
      </c>
      <c r="AN54" s="170" t="s">
        <v>44</v>
      </c>
      <c r="AO54" s="170"/>
      <c r="AP54" s="166"/>
      <c r="AQ54" s="166"/>
      <c r="AR54" s="166"/>
      <c r="AS54" s="166">
        <f>H54</f>
        <v>100044</v>
      </c>
      <c r="AT54" s="166">
        <f t="shared" si="4"/>
        <v>10150</v>
      </c>
      <c r="AU54" s="166">
        <v>150</v>
      </c>
      <c r="AV54" s="166"/>
      <c r="AX54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100044, 'Б-100044-13',date'2015-02-02',3, 7, 7, 'RUR', 1, 18, date'2015-02-02', date'2015-02-01', 1000445, 1, to_date('2015-01-31 23:59:59','YYYY-MM-DD HH24:MI:SS'), 1100, 198, 0, 133, 0, 'c1', 8,null,100044,10150,150);insert into xxxx_oebs_cash_payment_test (ID, INVOICE_ID, OEBS_PAYMENT, DOC_DATE, COMISS_DATE) values (s_xxxx_oebs_cash_payment_test.NEXTVAL, 100044, 2255, to_date('2015-01-31 23:59:59','YYYY-MM-DD HH24:MI:SS'), date'2015-01-31' );insert into xxxx_client_discount_m  (ID,CLIENT_ID,CLIENT_AVG_DISCOUNT,DT) values (s_xxxx_client_discount_m.NEXTVAL,133, 12, date'2015-02-01');</v>
      </c>
    </row>
    <row r="55" spans="1:50" ht="16.5" customHeight="1" x14ac:dyDescent="0.25">
      <c r="A55" s="286">
        <v>4</v>
      </c>
      <c r="B55" s="72">
        <v>0</v>
      </c>
      <c r="C55" s="171" t="str">
        <f t="shared" si="1"/>
        <v>10004</v>
      </c>
      <c r="D55" s="171" t="str">
        <f t="shared" si="2"/>
        <v>10004/13</v>
      </c>
      <c r="E55" s="172" t="s">
        <v>189</v>
      </c>
      <c r="F55" s="167" t="s">
        <v>822</v>
      </c>
      <c r="G55" s="171">
        <v>48</v>
      </c>
      <c r="H55" s="178">
        <v>100045</v>
      </c>
      <c r="I55" s="171" t="str">
        <f t="shared" si="3"/>
        <v>Б-100045-13</v>
      </c>
      <c r="J55" s="169">
        <v>3</v>
      </c>
      <c r="K55" s="171">
        <v>7</v>
      </c>
      <c r="L55" s="171" t="s">
        <v>38</v>
      </c>
      <c r="M55" s="175">
        <v>1</v>
      </c>
      <c r="N55" s="165">
        <v>18</v>
      </c>
      <c r="O55" s="172" t="s">
        <v>823</v>
      </c>
      <c r="P55" s="172" t="s">
        <v>823</v>
      </c>
      <c r="Q55" s="172" t="s">
        <v>826</v>
      </c>
      <c r="R55" s="166" t="str">
        <f t="shared" ref="R55:R111" si="6">H55&amp;"1"</f>
        <v>1000451</v>
      </c>
      <c r="S55" s="171">
        <v>1</v>
      </c>
      <c r="T55" s="177" t="s">
        <v>308</v>
      </c>
      <c r="U55" s="171">
        <v>1100</v>
      </c>
      <c r="V55" s="171">
        <v>198</v>
      </c>
      <c r="W55" s="171">
        <v>0</v>
      </c>
      <c r="X55" s="234">
        <v>134</v>
      </c>
      <c r="Y55" s="174" t="s">
        <v>42</v>
      </c>
      <c r="Z55" s="224"/>
      <c r="AA55" s="240"/>
      <c r="AB55" s="241" t="s">
        <v>449</v>
      </c>
      <c r="AC55" s="178">
        <v>2255</v>
      </c>
      <c r="AD55" s="171"/>
      <c r="AE55" s="171"/>
      <c r="AF55" s="177" t="s">
        <v>149</v>
      </c>
      <c r="AG55" s="233">
        <v>8</v>
      </c>
      <c r="AH55" s="205">
        <v>12</v>
      </c>
      <c r="AI55" s="177" t="s">
        <v>319</v>
      </c>
      <c r="AJ55" s="171"/>
      <c r="AK55" s="171"/>
      <c r="AL55" s="166">
        <v>0</v>
      </c>
      <c r="AM55" s="170" t="s">
        <v>43</v>
      </c>
      <c r="AN55" s="171" t="s">
        <v>44</v>
      </c>
      <c r="AO55" s="171"/>
      <c r="AP55" s="166"/>
      <c r="AQ55" s="166"/>
      <c r="AR55" s="166"/>
      <c r="AS55" s="166">
        <f>H55</f>
        <v>100045</v>
      </c>
      <c r="AT55" s="166">
        <f t="shared" si="4"/>
        <v>10151</v>
      </c>
      <c r="AU55" s="166">
        <v>151</v>
      </c>
      <c r="AV55" s="173"/>
      <c r="AX55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4, 10004, '10004/13', date'2013-03-01', date'2015-09-01', 48, 100045, 'Б-100045-13',date'2015-02-02',3, 7, 7, 'RUR', 1, 18, date'2015-02-02', date'2015-02-01', 1000451, 1, to_date('2015-02-01 00:00:00','YYYY-MM-DD HH24:MI:SS'), 1100, 198, 0, 134, 0, 'c1', 8,null,100045,10151,151);insert into xxxx_oebs_cash_payment_test (ID, INVOICE_ID, OEBS_PAYMENT, DOC_DATE, COMISS_DATE) values (s_xxxx_oebs_cash_payment_test.NEXTVAL, 100045, 2255, to_date('2015-02-01 00:00:00','YYYY-MM-DD HH24:MI:SS'), date'2015-01-31' );insert into xxxx_client_discount_m  (ID,CLIENT_ID,CLIENT_AVG_DISCOUNT,DT) values (s_xxxx_client_discount_m.NEXTVAL,134, 12, date'2015-02-01');</v>
      </c>
    </row>
    <row r="56" spans="1:50" ht="16.5" customHeight="1" x14ac:dyDescent="0.25">
      <c r="A56" s="287">
        <v>5</v>
      </c>
      <c r="B56" s="72">
        <v>0</v>
      </c>
      <c r="C56" s="165" t="str">
        <f t="shared" si="1"/>
        <v>10005</v>
      </c>
      <c r="D56" s="165" t="str">
        <f t="shared" si="2"/>
        <v>10005/13</v>
      </c>
      <c r="E56" s="167" t="s">
        <v>189</v>
      </c>
      <c r="F56" s="167" t="s">
        <v>822</v>
      </c>
      <c r="G56" s="165">
        <v>48</v>
      </c>
      <c r="H56" s="178">
        <v>100146</v>
      </c>
      <c r="I56" s="170" t="str">
        <f t="shared" si="3"/>
        <v>Б-100146-13</v>
      </c>
      <c r="J56" s="169">
        <v>3</v>
      </c>
      <c r="K56" s="234">
        <v>11</v>
      </c>
      <c r="L56" s="165" t="s">
        <v>38</v>
      </c>
      <c r="M56" s="169">
        <v>1</v>
      </c>
      <c r="N56" s="165">
        <v>18</v>
      </c>
      <c r="O56" s="167" t="s">
        <v>823</v>
      </c>
      <c r="P56" s="167" t="s">
        <v>823</v>
      </c>
      <c r="Q56" s="167" t="s">
        <v>826</v>
      </c>
      <c r="R56" s="166" t="str">
        <f t="shared" si="6"/>
        <v>1001461</v>
      </c>
      <c r="S56" s="170">
        <v>1</v>
      </c>
      <c r="T56" s="167" t="s">
        <v>308</v>
      </c>
      <c r="U56" s="165">
        <v>1000</v>
      </c>
      <c r="V56" s="165">
        <v>180</v>
      </c>
      <c r="W56" s="165">
        <v>0</v>
      </c>
      <c r="X56" s="24">
        <v>135</v>
      </c>
      <c r="Y56" s="168" t="s">
        <v>42</v>
      </c>
      <c r="Z56" s="225" t="s">
        <v>215</v>
      </c>
      <c r="AA56" s="235" t="s">
        <v>215</v>
      </c>
      <c r="AB56" s="225" t="s">
        <v>450</v>
      </c>
      <c r="AC56" s="178">
        <v>2050</v>
      </c>
      <c r="AD56" s="165"/>
      <c r="AE56" s="165"/>
      <c r="AF56" s="167" t="s">
        <v>149</v>
      </c>
      <c r="AG56" s="226">
        <v>8</v>
      </c>
      <c r="AH56" s="227">
        <v>12</v>
      </c>
      <c r="AI56" s="167" t="s">
        <v>319</v>
      </c>
      <c r="AJ56" s="170"/>
      <c r="AK56" s="170"/>
      <c r="AL56" s="166">
        <v>0</v>
      </c>
      <c r="AM56" s="170" t="s">
        <v>43</v>
      </c>
      <c r="AN56" s="165" t="s">
        <v>44</v>
      </c>
      <c r="AO56" s="165"/>
      <c r="AP56" s="166"/>
      <c r="AQ56" s="166"/>
      <c r="AR56" s="166"/>
      <c r="AS56" s="166">
        <f>H56</f>
        <v>100146</v>
      </c>
      <c r="AT56" s="166">
        <f t="shared" si="4"/>
        <v>10152</v>
      </c>
      <c r="AU56" s="166">
        <v>152</v>
      </c>
      <c r="AV56" s="166" t="s">
        <v>216</v>
      </c>
      <c r="AX5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100146, 'Б-100146-13',date'2015-02-02',3, 11, 11, 'RUR', 1, 18, date'2015-02-02', date'2015-02-01', 1001461, 1, to_date('2015-02-01 00:00:00','YYYY-MM-DD HH24:MI:SS'), 1000, 180, 0, 135, 0, 'c1', 8,null,100146,10152,152);insert into xxxx_oebs_cash_payment_test (ID, INVOICE_ID, OEBS_PAYMENT, DOC_DATE, COMISS_DATE) values (s_xxxx_oebs_cash_payment_test.NEXTVAL, 100146, 2050, to_date('2015-02-01 00:00:00','YYYY-MM-DD HH24:MI:SS'), date'2015-01-31' );insert into xxxx_client_discount_m  (ID,CLIENT_ID,CLIENT_AVG_DISCOUNT,DT) values (s_xxxx_client_discount_m.NEXTVAL,135, 12, date'2015-02-01');</v>
      </c>
    </row>
    <row r="57" spans="1:50" ht="16.5" customHeight="1" x14ac:dyDescent="0.25">
      <c r="A57" s="287">
        <v>5</v>
      </c>
      <c r="B57" s="72">
        <v>0</v>
      </c>
      <c r="C57" s="165" t="str">
        <f t="shared" si="1"/>
        <v>10005</v>
      </c>
      <c r="D57" s="165" t="str">
        <f t="shared" si="2"/>
        <v>10005/13</v>
      </c>
      <c r="E57" s="167" t="s">
        <v>189</v>
      </c>
      <c r="F57" s="167" t="s">
        <v>822</v>
      </c>
      <c r="G57" s="165">
        <v>48</v>
      </c>
      <c r="H57" s="178">
        <v>100147</v>
      </c>
      <c r="I57" s="170" t="str">
        <f t="shared" si="3"/>
        <v>Б-100147-13</v>
      </c>
      <c r="J57" s="169">
        <v>3</v>
      </c>
      <c r="K57" s="234">
        <v>11</v>
      </c>
      <c r="L57" s="165" t="s">
        <v>38</v>
      </c>
      <c r="M57" s="169">
        <v>1</v>
      </c>
      <c r="N57" s="165">
        <v>18</v>
      </c>
      <c r="O57" s="167" t="s">
        <v>823</v>
      </c>
      <c r="P57" s="167" t="s">
        <v>823</v>
      </c>
      <c r="Q57" s="167" t="s">
        <v>826</v>
      </c>
      <c r="R57" s="166" t="str">
        <f t="shared" si="6"/>
        <v>1001471</v>
      </c>
      <c r="S57" s="170">
        <v>1</v>
      </c>
      <c r="T57" s="167" t="s">
        <v>308</v>
      </c>
      <c r="U57" s="165">
        <v>900</v>
      </c>
      <c r="V57" s="165">
        <v>162</v>
      </c>
      <c r="W57" s="165">
        <v>0</v>
      </c>
      <c r="X57" s="24">
        <v>136</v>
      </c>
      <c r="Y57" s="168" t="s">
        <v>42</v>
      </c>
      <c r="Z57" s="224"/>
      <c r="AA57" s="228"/>
      <c r="AB57" s="229"/>
      <c r="AC57" s="178">
        <v>1845</v>
      </c>
      <c r="AD57" s="165"/>
      <c r="AE57" s="165"/>
      <c r="AF57" s="167" t="s">
        <v>149</v>
      </c>
      <c r="AG57" s="226">
        <v>8</v>
      </c>
      <c r="AH57" s="227">
        <v>12</v>
      </c>
      <c r="AI57" s="167" t="s">
        <v>319</v>
      </c>
      <c r="AJ57" s="170"/>
      <c r="AK57" s="170"/>
      <c r="AL57" s="166">
        <v>0</v>
      </c>
      <c r="AM57" s="170" t="s">
        <v>43</v>
      </c>
      <c r="AN57" s="165" t="s">
        <v>44</v>
      </c>
      <c r="AO57" s="165"/>
      <c r="AP57" s="166"/>
      <c r="AQ57" s="166"/>
      <c r="AR57" s="166"/>
      <c r="AS57" s="166">
        <f>H57</f>
        <v>100147</v>
      </c>
      <c r="AT57" s="166">
        <f t="shared" si="4"/>
        <v>10153</v>
      </c>
      <c r="AU57" s="166">
        <v>153</v>
      </c>
      <c r="AV57" s="166"/>
      <c r="AX5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100147, 'Б-100147-13',date'2015-02-02',3, 11, 11, 'RUR', 1, 18, date'2015-02-02', date'2015-02-01', 1001471, 1, to_date('2015-02-01 00:00:00','YYYY-MM-DD HH24:MI:SS'), 900, 162, 0, 136, 0, 'c1', 8,null,100147,10153,153);insert into xxxx_oebs_cash_payment_test (ID, INVOICE_ID, OEBS_PAYMENT, DOC_DATE, COMISS_DATE) values (s_xxxx_oebs_cash_payment_test.NEXTVAL, 100147, 1845, to_date('2015-02-01 00:00:00','YYYY-MM-DD HH24:MI:SS'), date'2015-01-31' );insert into xxxx_client_discount_m  (ID,CLIENT_ID,CLIENT_AVG_DISCOUNT,DT) values (s_xxxx_client_discount_m.NEXTVAL,136, 12, date'2015-02-01');</v>
      </c>
    </row>
    <row r="58" spans="1:50" ht="16.5" customHeight="1" x14ac:dyDescent="0.25">
      <c r="A58" s="287">
        <v>5</v>
      </c>
      <c r="B58" s="72">
        <v>0</v>
      </c>
      <c r="C58" s="165" t="str">
        <f t="shared" si="1"/>
        <v>10005</v>
      </c>
      <c r="D58" s="165" t="str">
        <f t="shared" si="2"/>
        <v>10005/13</v>
      </c>
      <c r="E58" s="167" t="s">
        <v>189</v>
      </c>
      <c r="F58" s="167" t="s">
        <v>822</v>
      </c>
      <c r="G58" s="165">
        <v>48</v>
      </c>
      <c r="H58" s="178">
        <v>100148</v>
      </c>
      <c r="I58" s="170" t="str">
        <f t="shared" si="3"/>
        <v>Б-100148-13</v>
      </c>
      <c r="J58" s="169">
        <v>3</v>
      </c>
      <c r="K58" s="234">
        <v>12</v>
      </c>
      <c r="L58" s="165" t="s">
        <v>38</v>
      </c>
      <c r="M58" s="169">
        <v>1</v>
      </c>
      <c r="N58" s="165">
        <v>18</v>
      </c>
      <c r="O58" s="167" t="s">
        <v>823</v>
      </c>
      <c r="P58" s="167" t="s">
        <v>823</v>
      </c>
      <c r="Q58" s="167" t="s">
        <v>826</v>
      </c>
      <c r="R58" s="166" t="str">
        <f t="shared" si="6"/>
        <v>1001481</v>
      </c>
      <c r="S58" s="170">
        <v>1</v>
      </c>
      <c r="T58" s="167" t="s">
        <v>308</v>
      </c>
      <c r="U58" s="165">
        <v>800</v>
      </c>
      <c r="V58" s="165">
        <v>144</v>
      </c>
      <c r="W58" s="165">
        <v>0</v>
      </c>
      <c r="X58" s="24">
        <v>137</v>
      </c>
      <c r="Y58" s="168" t="s">
        <v>42</v>
      </c>
      <c r="Z58" s="225" t="s">
        <v>217</v>
      </c>
      <c r="AA58" s="235" t="s">
        <v>217</v>
      </c>
      <c r="AB58" s="229"/>
      <c r="AC58" s="178">
        <v>1640</v>
      </c>
      <c r="AD58" s="165"/>
      <c r="AE58" s="165"/>
      <c r="AF58" s="167" t="s">
        <v>149</v>
      </c>
      <c r="AG58" s="226">
        <v>8</v>
      </c>
      <c r="AH58" s="227">
        <v>12</v>
      </c>
      <c r="AI58" s="167" t="s">
        <v>319</v>
      </c>
      <c r="AJ58" s="170"/>
      <c r="AK58" s="170"/>
      <c r="AL58" s="166">
        <v>0</v>
      </c>
      <c r="AM58" s="170" t="s">
        <v>43</v>
      </c>
      <c r="AN58" s="165" t="s">
        <v>44</v>
      </c>
      <c r="AO58" s="165"/>
      <c r="AP58" s="166"/>
      <c r="AQ58" s="166"/>
      <c r="AR58" s="166"/>
      <c r="AS58" s="166">
        <f>H58</f>
        <v>100148</v>
      </c>
      <c r="AT58" s="166">
        <f t="shared" si="4"/>
        <v>10154</v>
      </c>
      <c r="AU58" s="166">
        <v>154</v>
      </c>
      <c r="AV58" s="166"/>
      <c r="AX5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100148, 'Б-100148-13',date'2015-02-02',3, 12, 12, 'RUR', 1, 18, date'2015-02-02', date'2015-02-01', 1001481, 1, to_date('2015-02-01 00:00:00','YYYY-MM-DD HH24:MI:SS'), 800, 144, 0, 137, 0, 'c1', 8,null,100148,10154,154);insert into xxxx_oebs_cash_payment_test (ID, INVOICE_ID, OEBS_PAYMENT, DOC_DATE, COMISS_DATE) values (s_xxxx_oebs_cash_payment_test.NEXTVAL, 100148, 1640, to_date('2015-02-01 00:00:00','YYYY-MM-DD HH24:MI:SS'), date'2015-01-31' );insert into xxxx_client_discount_m  (ID,CLIENT_ID,CLIENT_AVG_DISCOUNT,DT) values (s_xxxx_client_discount_m.NEXTVAL,137, 12, date'2015-02-01');</v>
      </c>
    </row>
    <row r="59" spans="1:50" ht="16.5" customHeight="1" x14ac:dyDescent="0.25">
      <c r="A59" s="287">
        <v>5</v>
      </c>
      <c r="B59" s="72">
        <v>0</v>
      </c>
      <c r="C59" s="165" t="str">
        <f t="shared" si="1"/>
        <v>10005</v>
      </c>
      <c r="D59" s="165" t="str">
        <f t="shared" si="2"/>
        <v>10005/13</v>
      </c>
      <c r="E59" s="167" t="s">
        <v>189</v>
      </c>
      <c r="F59" s="167" t="s">
        <v>822</v>
      </c>
      <c r="G59" s="165">
        <v>48</v>
      </c>
      <c r="H59" s="178">
        <v>100149</v>
      </c>
      <c r="I59" s="170" t="str">
        <f t="shared" si="3"/>
        <v>Б-100149-13</v>
      </c>
      <c r="J59" s="169">
        <v>3</v>
      </c>
      <c r="K59" s="234">
        <v>12</v>
      </c>
      <c r="L59" s="165" t="s">
        <v>38</v>
      </c>
      <c r="M59" s="169">
        <v>1</v>
      </c>
      <c r="N59" s="165">
        <v>18</v>
      </c>
      <c r="O59" s="167" t="s">
        <v>823</v>
      </c>
      <c r="P59" s="167" t="s">
        <v>823</v>
      </c>
      <c r="Q59" s="167" t="s">
        <v>826</v>
      </c>
      <c r="R59" s="166" t="str">
        <f t="shared" si="6"/>
        <v>1001491</v>
      </c>
      <c r="S59" s="170">
        <v>1</v>
      </c>
      <c r="T59" s="167" t="s">
        <v>308</v>
      </c>
      <c r="U59" s="165">
        <v>1000</v>
      </c>
      <c r="V59" s="165">
        <v>180</v>
      </c>
      <c r="W59" s="165">
        <v>0</v>
      </c>
      <c r="X59" s="24">
        <v>138</v>
      </c>
      <c r="Y59" s="168" t="s">
        <v>42</v>
      </c>
      <c r="Z59" s="224"/>
      <c r="AA59" s="228"/>
      <c r="AB59" s="224"/>
      <c r="AC59" s="178">
        <v>2050</v>
      </c>
      <c r="AD59" s="165"/>
      <c r="AE59" s="165"/>
      <c r="AF59" s="167" t="s">
        <v>149</v>
      </c>
      <c r="AG59" s="226">
        <v>8</v>
      </c>
      <c r="AH59" s="227">
        <v>12</v>
      </c>
      <c r="AI59" s="167" t="s">
        <v>319</v>
      </c>
      <c r="AJ59" s="170"/>
      <c r="AK59" s="170"/>
      <c r="AL59" s="166">
        <v>0</v>
      </c>
      <c r="AM59" s="170" t="s">
        <v>43</v>
      </c>
      <c r="AN59" s="165" t="s">
        <v>44</v>
      </c>
      <c r="AO59" s="165"/>
      <c r="AP59" s="166"/>
      <c r="AQ59" s="166"/>
      <c r="AR59" s="166"/>
      <c r="AS59" s="166">
        <f>H59</f>
        <v>100149</v>
      </c>
      <c r="AT59" s="166">
        <f t="shared" si="4"/>
        <v>10155</v>
      </c>
      <c r="AU59" s="166">
        <v>155</v>
      </c>
      <c r="AV59" s="166"/>
      <c r="AX59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100149, 'Б-100149-13',date'2015-02-02',3, 12, 12, 'RUR', 1, 18, date'2015-02-02', date'2015-02-01', 1001491, 1, to_date('2015-02-01 00:00:00','YYYY-MM-DD HH24:MI:SS'), 1000, 180, 0, 138, 0, 'c1', 8,null,100149,10155,155);insert into xxxx_oebs_cash_payment_test (ID, INVOICE_ID, OEBS_PAYMENT, DOC_DATE, COMISS_DATE) values (s_xxxx_oebs_cash_payment_test.NEXTVAL, 100149, 2050, to_date('2015-02-01 00:00:00','YYYY-MM-DD HH24:MI:SS'), date'2015-01-31' );insert into xxxx_client_discount_m  (ID,CLIENT_ID,CLIENT_AVG_DISCOUNT,DT) values (s_xxxx_client_discount_m.NEXTVAL,138, 12, date'2015-02-01');</v>
      </c>
    </row>
    <row r="60" spans="1:50" ht="16.5" customHeight="1" x14ac:dyDescent="0.25">
      <c r="A60" s="287">
        <v>5</v>
      </c>
      <c r="B60" s="72">
        <v>0</v>
      </c>
      <c r="C60" s="165" t="str">
        <f t="shared" si="1"/>
        <v>10005</v>
      </c>
      <c r="D60" s="165" t="str">
        <f t="shared" si="2"/>
        <v>10005/13</v>
      </c>
      <c r="E60" s="167" t="s">
        <v>189</v>
      </c>
      <c r="F60" s="167" t="s">
        <v>822</v>
      </c>
      <c r="G60" s="165">
        <v>48</v>
      </c>
      <c r="H60" s="178">
        <v>100150</v>
      </c>
      <c r="I60" s="170" t="str">
        <f t="shared" si="3"/>
        <v>Б-100150-13</v>
      </c>
      <c r="J60" s="169">
        <v>3</v>
      </c>
      <c r="K60" s="234">
        <v>14</v>
      </c>
      <c r="L60" s="165" t="s">
        <v>38</v>
      </c>
      <c r="M60" s="169">
        <v>1</v>
      </c>
      <c r="N60" s="165">
        <v>18</v>
      </c>
      <c r="O60" s="167" t="s">
        <v>823</v>
      </c>
      <c r="P60" s="167" t="s">
        <v>823</v>
      </c>
      <c r="Q60" s="167" t="s">
        <v>826</v>
      </c>
      <c r="R60" s="166" t="str">
        <f t="shared" si="6"/>
        <v>1001501</v>
      </c>
      <c r="S60" s="170">
        <v>1</v>
      </c>
      <c r="T60" s="167" t="s">
        <v>308</v>
      </c>
      <c r="U60" s="165">
        <v>900</v>
      </c>
      <c r="V60" s="165">
        <v>162</v>
      </c>
      <c r="W60" s="165">
        <v>0</v>
      </c>
      <c r="X60" s="24">
        <v>139</v>
      </c>
      <c r="Y60" s="168" t="s">
        <v>42</v>
      </c>
      <c r="Z60" s="224" t="s">
        <v>218</v>
      </c>
      <c r="AA60" s="238" t="s">
        <v>218</v>
      </c>
      <c r="AB60" s="224"/>
      <c r="AC60" s="178">
        <v>1845</v>
      </c>
      <c r="AD60" s="165"/>
      <c r="AE60" s="165"/>
      <c r="AF60" s="167" t="s">
        <v>149</v>
      </c>
      <c r="AG60" s="226">
        <v>8</v>
      </c>
      <c r="AH60" s="227">
        <v>12</v>
      </c>
      <c r="AI60" s="167" t="s">
        <v>319</v>
      </c>
      <c r="AJ60" s="170"/>
      <c r="AK60" s="170"/>
      <c r="AL60" s="166">
        <v>0</v>
      </c>
      <c r="AM60" s="170" t="s">
        <v>43</v>
      </c>
      <c r="AN60" s="165" t="s">
        <v>44</v>
      </c>
      <c r="AO60" s="165"/>
      <c r="AP60" s="166"/>
      <c r="AQ60" s="166"/>
      <c r="AR60" s="166"/>
      <c r="AS60" s="166">
        <f>H60</f>
        <v>100150</v>
      </c>
      <c r="AT60" s="166">
        <f t="shared" si="4"/>
        <v>10156</v>
      </c>
      <c r="AU60" s="166">
        <v>156</v>
      </c>
      <c r="AV60" s="166"/>
      <c r="AX60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100150, 'Б-100150-13',date'2015-02-02',3, 14, 14, 'RUR', 1, 18, date'2015-02-02', date'2015-02-01', 1001501, 1, to_date('2015-02-01 00:00:00','YYYY-MM-DD HH24:MI:SS'), 900, 162, 0, 139, 0, 'c1', 8,null,100150,10156,156);insert into xxxx_oebs_cash_payment_test (ID, INVOICE_ID, OEBS_PAYMENT, DOC_DATE, COMISS_DATE) values (s_xxxx_oebs_cash_payment_test.NEXTVAL, 100150, 1845, to_date('2015-02-01 00:00:00','YYYY-MM-DD HH24:MI:SS'), date'2015-01-31' );insert into xxxx_client_discount_m  (ID,CLIENT_ID,CLIENT_AVG_DISCOUNT,DT) values (s_xxxx_client_discount_m.NEXTVAL,139, 12, date'2015-02-01');</v>
      </c>
    </row>
    <row r="61" spans="1:50" ht="16.5" customHeight="1" x14ac:dyDescent="0.25">
      <c r="A61" s="287">
        <v>5</v>
      </c>
      <c r="B61" s="72">
        <v>0</v>
      </c>
      <c r="C61" s="165" t="str">
        <f t="shared" si="1"/>
        <v>10005</v>
      </c>
      <c r="D61" s="165" t="str">
        <f t="shared" si="2"/>
        <v>10005/13</v>
      </c>
      <c r="E61" s="167" t="s">
        <v>189</v>
      </c>
      <c r="F61" s="167" t="s">
        <v>822</v>
      </c>
      <c r="G61" s="165">
        <v>48</v>
      </c>
      <c r="H61" s="178">
        <v>100151</v>
      </c>
      <c r="I61" s="170" t="str">
        <f t="shared" si="3"/>
        <v>Б-100151-13</v>
      </c>
      <c r="J61" s="169">
        <v>3</v>
      </c>
      <c r="K61" s="234">
        <v>1</v>
      </c>
      <c r="L61" s="165" t="s">
        <v>38</v>
      </c>
      <c r="M61" s="169">
        <v>1</v>
      </c>
      <c r="N61" s="165">
        <v>18</v>
      </c>
      <c r="O61" s="167" t="s">
        <v>823</v>
      </c>
      <c r="P61" s="167" t="s">
        <v>823</v>
      </c>
      <c r="Q61" s="167" t="s">
        <v>826</v>
      </c>
      <c r="R61" s="166" t="str">
        <f t="shared" si="6"/>
        <v>1001511</v>
      </c>
      <c r="S61" s="170">
        <v>1</v>
      </c>
      <c r="T61" s="167" t="s">
        <v>308</v>
      </c>
      <c r="U61" s="165">
        <v>800</v>
      </c>
      <c r="V61" s="165">
        <v>144</v>
      </c>
      <c r="W61" s="165">
        <v>0</v>
      </c>
      <c r="X61" s="24">
        <v>140</v>
      </c>
      <c r="Y61" s="168" t="s">
        <v>42</v>
      </c>
      <c r="Z61" s="224" t="s">
        <v>219</v>
      </c>
      <c r="AA61" s="238" t="s">
        <v>219</v>
      </c>
      <c r="AB61" s="224"/>
      <c r="AC61" s="178">
        <v>1640</v>
      </c>
      <c r="AD61" s="165"/>
      <c r="AE61" s="165"/>
      <c r="AF61" s="167" t="s">
        <v>149</v>
      </c>
      <c r="AG61" s="226">
        <v>8</v>
      </c>
      <c r="AH61" s="227">
        <v>12</v>
      </c>
      <c r="AI61" s="167" t="s">
        <v>319</v>
      </c>
      <c r="AJ61" s="170"/>
      <c r="AK61" s="170"/>
      <c r="AL61" s="166">
        <v>0</v>
      </c>
      <c r="AM61" s="170" t="s">
        <v>43</v>
      </c>
      <c r="AN61" s="165" t="s">
        <v>44</v>
      </c>
      <c r="AO61" s="165"/>
      <c r="AP61" s="166"/>
      <c r="AQ61" s="166"/>
      <c r="AR61" s="166"/>
      <c r="AS61" s="166">
        <f>H61</f>
        <v>100151</v>
      </c>
      <c r="AT61" s="166">
        <f t="shared" si="4"/>
        <v>10157</v>
      </c>
      <c r="AU61" s="166">
        <v>157</v>
      </c>
      <c r="AV61" s="166"/>
      <c r="AX61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100151, 'Б-100151-13',date'2015-02-02',3, 1, 1, 'RUR', 1, 18, date'2015-02-02', date'2015-02-01', 1001511, 1, to_date('2015-02-01 00:00:00','YYYY-MM-DD HH24:MI:SS'), 800, 144, 0, 140, 0, 'c1', 8,null,100151,10157,157);insert into xxxx_oebs_cash_payment_test (ID, INVOICE_ID, OEBS_PAYMENT, DOC_DATE, COMISS_DATE) values (s_xxxx_oebs_cash_payment_test.NEXTVAL, 100151, 1640, to_date('2015-02-01 00:00:00','YYYY-MM-DD HH24:MI:SS'), date'2015-01-31' );insert into xxxx_client_discount_m  (ID,CLIENT_ID,CLIENT_AVG_DISCOUNT,DT) values (s_xxxx_client_discount_m.NEXTVAL,140, 12, date'2015-02-01');</v>
      </c>
    </row>
    <row r="62" spans="1:50" ht="16.5" customHeight="1" x14ac:dyDescent="0.25">
      <c r="A62" s="287">
        <v>5</v>
      </c>
      <c r="B62" s="72">
        <v>0</v>
      </c>
      <c r="C62" s="165" t="str">
        <f t="shared" si="1"/>
        <v>10005</v>
      </c>
      <c r="D62" s="165" t="str">
        <f t="shared" si="2"/>
        <v>10005/13</v>
      </c>
      <c r="E62" s="167" t="s">
        <v>189</v>
      </c>
      <c r="F62" s="167" t="s">
        <v>822</v>
      </c>
      <c r="G62" s="165">
        <v>48</v>
      </c>
      <c r="H62" s="178">
        <v>100152</v>
      </c>
      <c r="I62" s="170" t="str">
        <f t="shared" si="3"/>
        <v>Б-100152-13</v>
      </c>
      <c r="J62" s="169">
        <v>3</v>
      </c>
      <c r="K62" s="234">
        <v>2</v>
      </c>
      <c r="L62" s="165" t="s">
        <v>38</v>
      </c>
      <c r="M62" s="169">
        <v>1</v>
      </c>
      <c r="N62" s="165">
        <v>18</v>
      </c>
      <c r="O62" s="167" t="s">
        <v>823</v>
      </c>
      <c r="P62" s="167" t="s">
        <v>823</v>
      </c>
      <c r="Q62" s="167" t="s">
        <v>826</v>
      </c>
      <c r="R62" s="166" t="str">
        <f t="shared" si="6"/>
        <v>1001521</v>
      </c>
      <c r="S62" s="170">
        <v>1</v>
      </c>
      <c r="T62" s="167" t="s">
        <v>308</v>
      </c>
      <c r="U62" s="165">
        <v>700</v>
      </c>
      <c r="V62" s="165">
        <v>126</v>
      </c>
      <c r="W62" s="165">
        <v>0</v>
      </c>
      <c r="X62" s="24">
        <v>141</v>
      </c>
      <c r="Y62" s="168" t="s">
        <v>42</v>
      </c>
      <c r="Z62" s="224" t="s">
        <v>220</v>
      </c>
      <c r="AA62" s="238" t="s">
        <v>220</v>
      </c>
      <c r="AB62" s="224"/>
      <c r="AC62" s="178">
        <v>1435</v>
      </c>
      <c r="AD62" s="165"/>
      <c r="AE62" s="165"/>
      <c r="AF62" s="167" t="s">
        <v>149</v>
      </c>
      <c r="AG62" s="226">
        <v>8</v>
      </c>
      <c r="AH62" s="227">
        <v>12</v>
      </c>
      <c r="AI62" s="167" t="s">
        <v>319</v>
      </c>
      <c r="AJ62" s="170"/>
      <c r="AK62" s="170"/>
      <c r="AL62" s="166">
        <v>0</v>
      </c>
      <c r="AM62" s="170" t="s">
        <v>43</v>
      </c>
      <c r="AN62" s="165" t="s">
        <v>44</v>
      </c>
      <c r="AO62" s="165"/>
      <c r="AP62" s="166"/>
      <c r="AQ62" s="166"/>
      <c r="AR62" s="166"/>
      <c r="AS62" s="166">
        <f>H62</f>
        <v>100152</v>
      </c>
      <c r="AT62" s="166">
        <f t="shared" si="4"/>
        <v>10158</v>
      </c>
      <c r="AU62" s="166">
        <v>158</v>
      </c>
      <c r="AV62" s="166"/>
      <c r="AX62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100152, 'Б-100152-13',date'2015-02-02',3, 2, 2, 'RUR', 1, 18, date'2015-02-02', date'2015-02-01', 1001521, 1, to_date('2015-02-01 00:00:00','YYYY-MM-DD HH24:MI:SS'), 700, 126, 0, 141, 0, 'c1', 8,null,100152,10158,158);insert into xxxx_oebs_cash_payment_test (ID, INVOICE_ID, OEBS_PAYMENT, DOC_DATE, COMISS_DATE) values (s_xxxx_oebs_cash_payment_test.NEXTVAL, 100152, 1435, to_date('2015-02-01 00:00:00','YYYY-MM-DD HH24:MI:SS'), date'2015-01-31' );insert into xxxx_client_discount_m  (ID,CLIENT_ID,CLIENT_AVG_DISCOUNT,DT) values (s_xxxx_client_discount_m.NEXTVAL,141, 12, date'2015-02-01');</v>
      </c>
    </row>
    <row r="63" spans="1:50" ht="16.5" customHeight="1" x14ac:dyDescent="0.25">
      <c r="A63" s="288">
        <v>5</v>
      </c>
      <c r="B63" s="72">
        <v>0</v>
      </c>
      <c r="C63" s="171" t="str">
        <f t="shared" si="1"/>
        <v>10005</v>
      </c>
      <c r="D63" s="171" t="str">
        <f t="shared" si="2"/>
        <v>10005/13</v>
      </c>
      <c r="E63" s="172" t="s">
        <v>189</v>
      </c>
      <c r="F63" s="167" t="s">
        <v>822</v>
      </c>
      <c r="G63" s="171">
        <v>48</v>
      </c>
      <c r="H63" s="178">
        <v>100153</v>
      </c>
      <c r="I63" s="171" t="str">
        <f t="shared" si="3"/>
        <v>Б-100153-13</v>
      </c>
      <c r="J63" s="169">
        <v>3</v>
      </c>
      <c r="K63" s="192">
        <v>3</v>
      </c>
      <c r="L63" s="171" t="s">
        <v>38</v>
      </c>
      <c r="M63" s="175">
        <v>1</v>
      </c>
      <c r="N63" s="165">
        <v>18</v>
      </c>
      <c r="O63" s="172" t="s">
        <v>823</v>
      </c>
      <c r="P63" s="172" t="s">
        <v>823</v>
      </c>
      <c r="Q63" s="172" t="s">
        <v>826</v>
      </c>
      <c r="R63" s="173" t="str">
        <f t="shared" si="6"/>
        <v>1001531</v>
      </c>
      <c r="S63" s="171">
        <v>1</v>
      </c>
      <c r="T63" s="172" t="s">
        <v>308</v>
      </c>
      <c r="U63" s="171">
        <v>600</v>
      </c>
      <c r="V63" s="171">
        <v>108</v>
      </c>
      <c r="W63" s="171">
        <v>0</v>
      </c>
      <c r="X63" s="24">
        <v>142</v>
      </c>
      <c r="Y63" s="174" t="s">
        <v>42</v>
      </c>
      <c r="Z63" s="224" t="s">
        <v>221</v>
      </c>
      <c r="AA63" s="238" t="s">
        <v>221</v>
      </c>
      <c r="AB63" s="232"/>
      <c r="AC63" s="178">
        <v>1230</v>
      </c>
      <c r="AD63" s="171"/>
      <c r="AE63" s="171"/>
      <c r="AF63" s="172" t="s">
        <v>149</v>
      </c>
      <c r="AG63" s="233">
        <v>8</v>
      </c>
      <c r="AH63" s="205">
        <v>12</v>
      </c>
      <c r="AI63" s="172" t="s">
        <v>319</v>
      </c>
      <c r="AJ63" s="171"/>
      <c r="AK63" s="171"/>
      <c r="AL63" s="166">
        <v>0</v>
      </c>
      <c r="AM63" s="170" t="s">
        <v>43</v>
      </c>
      <c r="AN63" s="171" t="s">
        <v>44</v>
      </c>
      <c r="AO63" s="171"/>
      <c r="AP63" s="166"/>
      <c r="AQ63" s="166"/>
      <c r="AR63" s="166"/>
      <c r="AS63" s="166">
        <f>H63</f>
        <v>100153</v>
      </c>
      <c r="AT63" s="166">
        <f t="shared" si="4"/>
        <v>10159</v>
      </c>
      <c r="AU63" s="166">
        <v>159</v>
      </c>
      <c r="AV63" s="173"/>
      <c r="AX63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5, 10005, '10005/13', date'2013-03-01', date'2015-09-01', 48, 100153, 'Б-100153-13',date'2015-02-02',3, 3, 3, 'RUR', 1, 18, date'2015-02-02', date'2015-02-01', 1001531, 1, to_date('2015-02-01 00:00:00','YYYY-MM-DD HH24:MI:SS'), 600, 108, 0, 142, 0, 'c1', 8,null,100153,10159,159);insert into xxxx_oebs_cash_payment_test (ID, INVOICE_ID, OEBS_PAYMENT, DOC_DATE, COMISS_DATE) values (s_xxxx_oebs_cash_payment_test.NEXTVAL, 100153, 1230, to_date('2015-02-01 00:00:00','YYYY-MM-DD HH24:MI:SS'), date'2015-01-31' );insert into xxxx_client_discount_m  (ID,CLIENT_ID,CLIENT_AVG_DISCOUNT,DT) values (s_xxxx_client_discount_m.NEXTVAL,142, 12, date'2015-02-01');</v>
      </c>
    </row>
    <row r="64" spans="1:50" ht="16.5" customHeight="1" x14ac:dyDescent="0.25">
      <c r="A64" s="287">
        <v>6</v>
      </c>
      <c r="B64" s="72">
        <v>0</v>
      </c>
      <c r="C64" s="165" t="str">
        <f t="shared" si="1"/>
        <v>10006</v>
      </c>
      <c r="D64" s="165" t="str">
        <f t="shared" si="2"/>
        <v>10006/13</v>
      </c>
      <c r="E64" s="167" t="s">
        <v>189</v>
      </c>
      <c r="F64" s="167" t="s">
        <v>822</v>
      </c>
      <c r="G64" s="165">
        <v>48</v>
      </c>
      <c r="H64" s="178">
        <v>100154</v>
      </c>
      <c r="I64" s="170" t="str">
        <f t="shared" si="3"/>
        <v>Б-100154-13</v>
      </c>
      <c r="J64" s="169">
        <v>3</v>
      </c>
      <c r="K64" s="234">
        <v>11</v>
      </c>
      <c r="L64" s="165" t="s">
        <v>38</v>
      </c>
      <c r="M64" s="169">
        <v>1</v>
      </c>
      <c r="N64" s="165">
        <v>18</v>
      </c>
      <c r="O64" s="167" t="s">
        <v>823</v>
      </c>
      <c r="P64" s="167" t="s">
        <v>823</v>
      </c>
      <c r="Q64" s="167" t="s">
        <v>826</v>
      </c>
      <c r="R64" s="166" t="str">
        <f t="shared" si="6"/>
        <v>1001541</v>
      </c>
      <c r="S64" s="170">
        <v>1</v>
      </c>
      <c r="T64" s="167" t="s">
        <v>308</v>
      </c>
      <c r="U64" s="165">
        <v>1000</v>
      </c>
      <c r="V64" s="165">
        <v>180</v>
      </c>
      <c r="W64" s="165">
        <v>0</v>
      </c>
      <c r="X64" s="24">
        <v>143</v>
      </c>
      <c r="Y64" s="168" t="s">
        <v>42</v>
      </c>
      <c r="Z64" s="225" t="s">
        <v>215</v>
      </c>
      <c r="AA64" s="242" t="s">
        <v>215</v>
      </c>
      <c r="AB64" s="225" t="s">
        <v>450</v>
      </c>
      <c r="AC64" s="178">
        <v>2050</v>
      </c>
      <c r="AD64" s="165"/>
      <c r="AE64" s="165"/>
      <c r="AF64" s="167" t="s">
        <v>149</v>
      </c>
      <c r="AG64" s="226">
        <v>8</v>
      </c>
      <c r="AH64" s="227">
        <v>12</v>
      </c>
      <c r="AI64" s="167" t="s">
        <v>319</v>
      </c>
      <c r="AJ64" s="170"/>
      <c r="AK64" s="170"/>
      <c r="AL64" s="166">
        <v>0</v>
      </c>
      <c r="AM64" s="170" t="s">
        <v>43</v>
      </c>
      <c r="AN64" s="165" t="s">
        <v>44</v>
      </c>
      <c r="AO64" s="165"/>
      <c r="AP64" s="166"/>
      <c r="AQ64" s="166"/>
      <c r="AR64" s="166"/>
      <c r="AS64" s="166">
        <f>H64</f>
        <v>100154</v>
      </c>
      <c r="AT64" s="166">
        <f t="shared" si="4"/>
        <v>10160</v>
      </c>
      <c r="AU64" s="166">
        <v>160</v>
      </c>
      <c r="AV64" s="166" t="s">
        <v>216</v>
      </c>
      <c r="AX64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100154, 'Б-100154-13',date'2015-02-02',3, 11, 11, 'RUR', 1, 18, date'2015-02-02', date'2015-02-01', 1001541, 1, to_date('2015-02-01 00:00:00','YYYY-MM-DD HH24:MI:SS'), 1000, 180, 0, 143, 0, 'c1', 8,null,100154,10160,160);insert into xxxx_oebs_cash_payment_test (ID, INVOICE_ID, OEBS_PAYMENT, DOC_DATE, COMISS_DATE) values (s_xxxx_oebs_cash_payment_test.NEXTVAL, 100154, 2050, to_date('2015-02-01 00:00:00','YYYY-MM-DD HH24:MI:SS'), date'2015-01-31' );insert into xxxx_client_discount_m  (ID,CLIENT_ID,CLIENT_AVG_DISCOUNT,DT) values (s_xxxx_client_discount_m.NEXTVAL,143, 12, date'2015-02-01');</v>
      </c>
    </row>
    <row r="65" spans="1:50" ht="16.5" customHeight="1" x14ac:dyDescent="0.25">
      <c r="A65" s="287">
        <v>6</v>
      </c>
      <c r="B65" s="72">
        <v>0</v>
      </c>
      <c r="C65" s="165" t="str">
        <f t="shared" si="1"/>
        <v>10006</v>
      </c>
      <c r="D65" s="165" t="str">
        <f t="shared" si="2"/>
        <v>10006/13</v>
      </c>
      <c r="E65" s="167" t="s">
        <v>189</v>
      </c>
      <c r="F65" s="167" t="s">
        <v>822</v>
      </c>
      <c r="G65" s="165">
        <v>48</v>
      </c>
      <c r="H65" s="178">
        <v>100155</v>
      </c>
      <c r="I65" s="170" t="str">
        <f t="shared" si="3"/>
        <v>Б-100155-13</v>
      </c>
      <c r="J65" s="169">
        <v>3</v>
      </c>
      <c r="K65" s="234">
        <v>11</v>
      </c>
      <c r="L65" s="165" t="s">
        <v>38</v>
      </c>
      <c r="M65" s="169">
        <v>1</v>
      </c>
      <c r="N65" s="165">
        <v>18</v>
      </c>
      <c r="O65" s="167" t="s">
        <v>823</v>
      </c>
      <c r="P65" s="167" t="s">
        <v>823</v>
      </c>
      <c r="Q65" s="167" t="s">
        <v>826</v>
      </c>
      <c r="R65" s="166" t="str">
        <f t="shared" si="6"/>
        <v>1001551</v>
      </c>
      <c r="S65" s="170">
        <v>1</v>
      </c>
      <c r="T65" s="167" t="s">
        <v>308</v>
      </c>
      <c r="U65" s="165">
        <v>900</v>
      </c>
      <c r="V65" s="165">
        <v>162</v>
      </c>
      <c r="W65" s="165">
        <v>0</v>
      </c>
      <c r="X65" s="24">
        <v>144</v>
      </c>
      <c r="Y65" s="168" t="s">
        <v>42</v>
      </c>
      <c r="Z65" s="224"/>
      <c r="AA65" s="228"/>
      <c r="AB65" s="229"/>
      <c r="AC65" s="178">
        <v>1845</v>
      </c>
      <c r="AD65" s="165"/>
      <c r="AE65" s="165"/>
      <c r="AF65" s="167" t="s">
        <v>149</v>
      </c>
      <c r="AG65" s="226">
        <v>8</v>
      </c>
      <c r="AH65" s="227">
        <v>12</v>
      </c>
      <c r="AI65" s="167" t="s">
        <v>319</v>
      </c>
      <c r="AJ65" s="170"/>
      <c r="AK65" s="170"/>
      <c r="AL65" s="166">
        <v>0</v>
      </c>
      <c r="AM65" s="170" t="s">
        <v>43</v>
      </c>
      <c r="AN65" s="165" t="s">
        <v>44</v>
      </c>
      <c r="AO65" s="165"/>
      <c r="AP65" s="166"/>
      <c r="AQ65" s="166"/>
      <c r="AR65" s="166"/>
      <c r="AS65" s="166">
        <f>H65</f>
        <v>100155</v>
      </c>
      <c r="AT65" s="166">
        <f t="shared" si="4"/>
        <v>10161</v>
      </c>
      <c r="AU65" s="166">
        <v>161</v>
      </c>
      <c r="AV65" s="166"/>
      <c r="AX65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100155, 'Б-100155-13',date'2015-02-02',3, 11, 11, 'RUR', 1, 18, date'2015-02-02', date'2015-02-01', 1001551, 1, to_date('2015-02-01 00:00:00','YYYY-MM-DD HH24:MI:SS'), 900, 162, 0, 144, 0, 'c1', 8,null,100155,10161,161);insert into xxxx_oebs_cash_payment_test (ID, INVOICE_ID, OEBS_PAYMENT, DOC_DATE, COMISS_DATE) values (s_xxxx_oebs_cash_payment_test.NEXTVAL, 100155, 1845, to_date('2015-02-01 00:00:00','YYYY-MM-DD HH24:MI:SS'), date'2015-01-31' );insert into xxxx_client_discount_m  (ID,CLIENT_ID,CLIENT_AVG_DISCOUNT,DT) values (s_xxxx_client_discount_m.NEXTVAL,144, 12, date'2015-02-01');</v>
      </c>
    </row>
    <row r="66" spans="1:50" ht="16.5" customHeight="1" x14ac:dyDescent="0.25">
      <c r="A66" s="287">
        <v>6</v>
      </c>
      <c r="B66" s="72">
        <v>0</v>
      </c>
      <c r="C66" s="165" t="str">
        <f t="shared" si="1"/>
        <v>10006</v>
      </c>
      <c r="D66" s="165" t="str">
        <f t="shared" si="2"/>
        <v>10006/13</v>
      </c>
      <c r="E66" s="167" t="s">
        <v>189</v>
      </c>
      <c r="F66" s="167" t="s">
        <v>822</v>
      </c>
      <c r="G66" s="165">
        <v>48</v>
      </c>
      <c r="H66" s="178">
        <v>100156</v>
      </c>
      <c r="I66" s="170" t="str">
        <f t="shared" si="3"/>
        <v>Б-100156-13</v>
      </c>
      <c r="J66" s="169">
        <v>3</v>
      </c>
      <c r="K66" s="234">
        <v>12</v>
      </c>
      <c r="L66" s="165" t="s">
        <v>38</v>
      </c>
      <c r="M66" s="169">
        <v>1</v>
      </c>
      <c r="N66" s="165">
        <v>18</v>
      </c>
      <c r="O66" s="167" t="s">
        <v>823</v>
      </c>
      <c r="P66" s="167" t="s">
        <v>823</v>
      </c>
      <c r="Q66" s="167" t="s">
        <v>826</v>
      </c>
      <c r="R66" s="166" t="str">
        <f t="shared" si="6"/>
        <v>1001561</v>
      </c>
      <c r="S66" s="170">
        <v>1</v>
      </c>
      <c r="T66" s="167" t="s">
        <v>308</v>
      </c>
      <c r="U66" s="165">
        <v>800</v>
      </c>
      <c r="V66" s="165">
        <v>144</v>
      </c>
      <c r="W66" s="165">
        <v>0</v>
      </c>
      <c r="X66" s="24">
        <v>145</v>
      </c>
      <c r="Y66" s="168" t="s">
        <v>42</v>
      </c>
      <c r="Z66" s="225" t="s">
        <v>217</v>
      </c>
      <c r="AA66" s="235" t="s">
        <v>217</v>
      </c>
      <c r="AB66" s="229"/>
      <c r="AC66" s="178">
        <v>1640</v>
      </c>
      <c r="AD66" s="165"/>
      <c r="AE66" s="165"/>
      <c r="AF66" s="167" t="s">
        <v>149</v>
      </c>
      <c r="AG66" s="226">
        <v>8</v>
      </c>
      <c r="AH66" s="227">
        <v>12</v>
      </c>
      <c r="AI66" s="167" t="s">
        <v>319</v>
      </c>
      <c r="AJ66" s="170"/>
      <c r="AK66" s="170"/>
      <c r="AL66" s="166">
        <v>0</v>
      </c>
      <c r="AM66" s="170" t="s">
        <v>43</v>
      </c>
      <c r="AN66" s="165" t="s">
        <v>44</v>
      </c>
      <c r="AO66" s="165"/>
      <c r="AP66" s="166"/>
      <c r="AQ66" s="166"/>
      <c r="AR66" s="166"/>
      <c r="AS66" s="166">
        <f>H66</f>
        <v>100156</v>
      </c>
      <c r="AT66" s="166">
        <f t="shared" si="4"/>
        <v>10162</v>
      </c>
      <c r="AU66" s="166">
        <v>162</v>
      </c>
      <c r="AV66" s="166"/>
      <c r="AX66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100156, 'Б-100156-13',date'2015-02-02',3, 12, 12, 'RUR', 1, 18, date'2015-02-02', date'2015-02-01', 1001561, 1, to_date('2015-02-01 00:00:00','YYYY-MM-DD HH24:MI:SS'), 800, 144, 0, 145, 0, 'c1', 8,null,100156,10162,162);insert into xxxx_oebs_cash_payment_test (ID, INVOICE_ID, OEBS_PAYMENT, DOC_DATE, COMISS_DATE) values (s_xxxx_oebs_cash_payment_test.NEXTVAL, 100156, 1640, to_date('2015-02-01 00:00:00','YYYY-MM-DD HH24:MI:SS'), date'2015-01-31' );insert into xxxx_client_discount_m  (ID,CLIENT_ID,CLIENT_AVG_DISCOUNT,DT) values (s_xxxx_client_discount_m.NEXTVAL,145, 12, date'2015-02-01');</v>
      </c>
    </row>
    <row r="67" spans="1:50" ht="16.5" customHeight="1" x14ac:dyDescent="0.25">
      <c r="A67" s="287">
        <v>6</v>
      </c>
      <c r="B67" s="72">
        <v>0</v>
      </c>
      <c r="C67" s="165" t="str">
        <f t="shared" si="1"/>
        <v>10006</v>
      </c>
      <c r="D67" s="165" t="str">
        <f t="shared" si="2"/>
        <v>10006/13</v>
      </c>
      <c r="E67" s="167" t="s">
        <v>189</v>
      </c>
      <c r="F67" s="167" t="s">
        <v>822</v>
      </c>
      <c r="G67" s="165">
        <v>48</v>
      </c>
      <c r="H67" s="178">
        <v>100157</v>
      </c>
      <c r="I67" s="170" t="str">
        <f t="shared" si="3"/>
        <v>Б-100157-13</v>
      </c>
      <c r="J67" s="169">
        <v>3</v>
      </c>
      <c r="K67" s="234">
        <v>12</v>
      </c>
      <c r="L67" s="165" t="s">
        <v>38</v>
      </c>
      <c r="M67" s="169">
        <v>1</v>
      </c>
      <c r="N67" s="165">
        <v>18</v>
      </c>
      <c r="O67" s="167" t="s">
        <v>823</v>
      </c>
      <c r="P67" s="167" t="s">
        <v>823</v>
      </c>
      <c r="Q67" s="167" t="s">
        <v>826</v>
      </c>
      <c r="R67" s="166" t="str">
        <f t="shared" si="6"/>
        <v>1001571</v>
      </c>
      <c r="S67" s="170">
        <v>1</v>
      </c>
      <c r="T67" s="167" t="s">
        <v>308</v>
      </c>
      <c r="U67" s="165">
        <v>1000</v>
      </c>
      <c r="V67" s="165">
        <v>180</v>
      </c>
      <c r="W67" s="165">
        <v>0</v>
      </c>
      <c r="X67" s="24">
        <v>146</v>
      </c>
      <c r="Y67" s="168" t="s">
        <v>42</v>
      </c>
      <c r="Z67" s="224"/>
      <c r="AA67" s="228"/>
      <c r="AB67" s="224"/>
      <c r="AC67" s="178">
        <v>2050</v>
      </c>
      <c r="AD67" s="165"/>
      <c r="AE67" s="165"/>
      <c r="AF67" s="167" t="s">
        <v>149</v>
      </c>
      <c r="AG67" s="226">
        <v>8</v>
      </c>
      <c r="AH67" s="227">
        <v>12</v>
      </c>
      <c r="AI67" s="167" t="s">
        <v>319</v>
      </c>
      <c r="AJ67" s="170"/>
      <c r="AK67" s="170"/>
      <c r="AL67" s="166">
        <v>0</v>
      </c>
      <c r="AM67" s="170" t="s">
        <v>43</v>
      </c>
      <c r="AN67" s="165" t="s">
        <v>44</v>
      </c>
      <c r="AO67" s="165"/>
      <c r="AP67" s="166"/>
      <c r="AQ67" s="166"/>
      <c r="AR67" s="166"/>
      <c r="AS67" s="166">
        <f>H67</f>
        <v>100157</v>
      </c>
      <c r="AT67" s="166">
        <f t="shared" si="4"/>
        <v>10163</v>
      </c>
      <c r="AU67" s="166">
        <v>163</v>
      </c>
      <c r="AV67" s="166"/>
      <c r="AX67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100157, 'Б-100157-13',date'2015-02-02',3, 12, 12, 'RUR', 1, 18, date'2015-02-02', date'2015-02-01', 1001571, 1, to_date('2015-02-01 00:00:00','YYYY-MM-DD HH24:MI:SS'), 1000, 180, 0, 146, 0, 'c1', 8,null,100157,10163,163);insert into xxxx_oebs_cash_payment_test (ID, INVOICE_ID, OEBS_PAYMENT, DOC_DATE, COMISS_DATE) values (s_xxxx_oebs_cash_payment_test.NEXTVAL, 100157, 2050, to_date('2015-02-01 00:00:00','YYYY-MM-DD HH24:MI:SS'), date'2015-01-31' );insert into xxxx_client_discount_m  (ID,CLIENT_ID,CLIENT_AVG_DISCOUNT,DT) values (s_xxxx_client_discount_m.NEXTVAL,146, 12, date'2015-02-01');</v>
      </c>
    </row>
    <row r="68" spans="1:50" ht="16.5" customHeight="1" x14ac:dyDescent="0.25">
      <c r="A68" s="287">
        <v>6</v>
      </c>
      <c r="B68" s="72">
        <v>0</v>
      </c>
      <c r="C68" s="165" t="str">
        <f t="shared" si="1"/>
        <v>10006</v>
      </c>
      <c r="D68" s="165" t="str">
        <f t="shared" si="2"/>
        <v>10006/13</v>
      </c>
      <c r="E68" s="167" t="s">
        <v>189</v>
      </c>
      <c r="F68" s="167" t="s">
        <v>822</v>
      </c>
      <c r="G68" s="165">
        <v>48</v>
      </c>
      <c r="H68" s="178">
        <v>100158</v>
      </c>
      <c r="I68" s="170" t="str">
        <f t="shared" si="3"/>
        <v>Б-100158-13</v>
      </c>
      <c r="J68" s="169">
        <v>3</v>
      </c>
      <c r="K68" s="234">
        <v>14</v>
      </c>
      <c r="L68" s="165" t="s">
        <v>38</v>
      </c>
      <c r="M68" s="169">
        <v>1</v>
      </c>
      <c r="N68" s="165">
        <v>18</v>
      </c>
      <c r="O68" s="167" t="s">
        <v>823</v>
      </c>
      <c r="P68" s="167" t="s">
        <v>823</v>
      </c>
      <c r="Q68" s="167" t="s">
        <v>826</v>
      </c>
      <c r="R68" s="166" t="str">
        <f t="shared" si="6"/>
        <v>1001581</v>
      </c>
      <c r="S68" s="170">
        <v>1</v>
      </c>
      <c r="T68" s="167" t="s">
        <v>308</v>
      </c>
      <c r="U68" s="165">
        <v>900</v>
      </c>
      <c r="V68" s="165">
        <v>162</v>
      </c>
      <c r="W68" s="165">
        <v>0</v>
      </c>
      <c r="X68" s="24">
        <v>147</v>
      </c>
      <c r="Y68" s="168" t="s">
        <v>42</v>
      </c>
      <c r="Z68" s="224" t="s">
        <v>218</v>
      </c>
      <c r="AA68" s="238" t="s">
        <v>218</v>
      </c>
      <c r="AB68" s="224"/>
      <c r="AC68" s="178">
        <v>1845</v>
      </c>
      <c r="AD68" s="165"/>
      <c r="AE68" s="165"/>
      <c r="AF68" s="167" t="s">
        <v>149</v>
      </c>
      <c r="AG68" s="226">
        <v>8</v>
      </c>
      <c r="AH68" s="227">
        <v>12</v>
      </c>
      <c r="AI68" s="167" t="s">
        <v>319</v>
      </c>
      <c r="AJ68" s="170"/>
      <c r="AK68" s="170"/>
      <c r="AL68" s="166">
        <v>0</v>
      </c>
      <c r="AM68" s="170" t="s">
        <v>43</v>
      </c>
      <c r="AN68" s="165" t="s">
        <v>44</v>
      </c>
      <c r="AO68" s="165"/>
      <c r="AP68" s="166"/>
      <c r="AQ68" s="166"/>
      <c r="AR68" s="166"/>
      <c r="AS68" s="166">
        <f>H68</f>
        <v>100158</v>
      </c>
      <c r="AT68" s="166">
        <f t="shared" si="4"/>
        <v>10164</v>
      </c>
      <c r="AU68" s="166">
        <v>164</v>
      </c>
      <c r="AV68" s="166"/>
      <c r="AX68" s="163" t="str">
        <f t="shared" si="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100158, 'Б-100158-13',date'2015-02-02',3, 14, 14, 'RUR', 1, 18, date'2015-02-02', date'2015-02-01', 1001581, 1, to_date('2015-02-01 00:00:00','YYYY-MM-DD HH24:MI:SS'), 900, 162, 0, 147, 0, 'c1', 8,null,100158,10164,164);insert into xxxx_oebs_cash_payment_test (ID, INVOICE_ID, OEBS_PAYMENT, DOC_DATE, COMISS_DATE) values (s_xxxx_oebs_cash_payment_test.NEXTVAL, 100158, 1845, to_date('2015-02-01 00:00:00','YYYY-MM-DD HH24:MI:SS'), date'2015-01-31' );insert into xxxx_client_discount_m  (ID,CLIENT_ID,CLIENT_AVG_DISCOUNT,DT) values (s_xxxx_client_discount_m.NEXTVAL,147, 12, date'2015-02-01');</v>
      </c>
    </row>
    <row r="69" spans="1:50" ht="16.5" customHeight="1" x14ac:dyDescent="0.25">
      <c r="A69" s="287">
        <v>6</v>
      </c>
      <c r="B69" s="72">
        <v>0</v>
      </c>
      <c r="C69" s="165" t="str">
        <f t="shared" ref="C69:C101" si="7">"1000"&amp;A69</f>
        <v>10006</v>
      </c>
      <c r="D69" s="165" t="str">
        <f t="shared" ref="D69:D101" si="8">"1000"&amp;A69&amp;"/13"</f>
        <v>10006/13</v>
      </c>
      <c r="E69" s="167" t="s">
        <v>189</v>
      </c>
      <c r="F69" s="167" t="s">
        <v>822</v>
      </c>
      <c r="G69" s="165">
        <v>48</v>
      </c>
      <c r="H69" s="178">
        <v>100159</v>
      </c>
      <c r="I69" s="170" t="str">
        <f t="shared" ref="I69:I132" si="9">"Б-"&amp;H69&amp;"-13"</f>
        <v>Б-100159-13</v>
      </c>
      <c r="J69" s="169">
        <v>3</v>
      </c>
      <c r="K69" s="234">
        <v>1</v>
      </c>
      <c r="L69" s="165" t="s">
        <v>38</v>
      </c>
      <c r="M69" s="169">
        <v>1</v>
      </c>
      <c r="N69" s="165">
        <v>18</v>
      </c>
      <c r="O69" s="167" t="s">
        <v>823</v>
      </c>
      <c r="P69" s="167" t="s">
        <v>823</v>
      </c>
      <c r="Q69" s="167" t="s">
        <v>826</v>
      </c>
      <c r="R69" s="166" t="str">
        <f t="shared" si="6"/>
        <v>1001591</v>
      </c>
      <c r="S69" s="170">
        <v>1</v>
      </c>
      <c r="T69" s="167" t="s">
        <v>308</v>
      </c>
      <c r="U69" s="165">
        <v>800</v>
      </c>
      <c r="V69" s="165">
        <v>144</v>
      </c>
      <c r="W69" s="165">
        <v>0</v>
      </c>
      <c r="X69" s="24">
        <v>148</v>
      </c>
      <c r="Y69" s="168" t="s">
        <v>42</v>
      </c>
      <c r="Z69" s="224" t="s">
        <v>219</v>
      </c>
      <c r="AA69" s="238" t="s">
        <v>219</v>
      </c>
      <c r="AB69" s="224"/>
      <c r="AC69" s="178">
        <v>1640</v>
      </c>
      <c r="AD69" s="165"/>
      <c r="AE69" s="165"/>
      <c r="AF69" s="167" t="s">
        <v>149</v>
      </c>
      <c r="AG69" s="226">
        <v>8</v>
      </c>
      <c r="AH69" s="227">
        <v>12</v>
      </c>
      <c r="AI69" s="167" t="s">
        <v>319</v>
      </c>
      <c r="AJ69" s="170"/>
      <c r="AK69" s="170"/>
      <c r="AL69" s="166">
        <v>0</v>
      </c>
      <c r="AM69" s="170" t="s">
        <v>43</v>
      </c>
      <c r="AN69" s="165" t="s">
        <v>44</v>
      </c>
      <c r="AO69" s="165"/>
      <c r="AP69" s="166"/>
      <c r="AQ69" s="166"/>
      <c r="AR69" s="166"/>
      <c r="AS69" s="166">
        <f>H69</f>
        <v>100159</v>
      </c>
      <c r="AT69" s="166">
        <f t="shared" ref="AT69:AT132" si="10">AU69+10000</f>
        <v>10165</v>
      </c>
      <c r="AU69" s="166">
        <v>165</v>
      </c>
      <c r="AV69" s="166"/>
      <c r="AX69" s="163" t="str">
        <f t="shared" ref="AX69:AX132" si="11">IF(B69=0,"insert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"&amp;A69&amp;", "&amp;C69&amp;", '"&amp;D69&amp;"', date'"&amp;E69&amp;"', date'"&amp;F69&amp;"', "&amp;G69&amp;", "&amp;H69&amp;", '"&amp;I69&amp;"',date'"&amp;O69&amp;"',"&amp;J69&amp;", "&amp;K69&amp;", "&amp;K69&amp;", '"&amp;L69&amp;"', "&amp;M69&amp;", "&amp;N69&amp;", date'"&amp;P69&amp;"', date'"&amp;Q69&amp;"', "&amp;R69&amp;", "&amp;S69&amp;", to_date('"&amp;T69&amp;"','YYYY-MM-DD HH24:MI:SS'), "&amp;U69&amp;", "&amp;V69&amp;", "&amp;W69&amp;", "&amp;X69&amp;", "&amp;AL69&amp;", '"&amp;AN69&amp;"', "&amp;AG69&amp;","&amp;AM69&amp;","&amp;AS69&amp;","&amp;AT69&amp;","&amp;AU69&amp;");"&amp;
IF(LEN(AC69)&gt;0,"insert into xxxx_oebs_cash_payment_test (ID, INVOICE_ID, OEBS_PAYMENT, DOC_DATE, COMISS_DATE) values (s_xxxx_oebs_cash_payment_test.NEXTVAL, "&amp;H69&amp;", "&amp;AC69&amp;", to_date('"&amp;T69&amp;"','YYYY-MM-DD HH24:MI:SS'), "&amp;AF69&amp;" );","")&amp;
IF(LEN(AD69)&gt;0,"insert into xxxx_oebs_cash_payment_test (ID, INVOICE_ID, OEBS_PAYMENT, DOC_DATE, COMISS_DATE) values (s_xxxx_oebs_cash_payment_test.NEXTVAL, "&amp;H69&amp;", "&amp;AD69&amp;", to_date('"&amp;T69&amp;"','YYYY-MM-DD HH24:MI:SS'), "&amp;AF69&amp;" );","")&amp;
IF(LEN(AE69)&gt;0,"insert into xxxx_oebs_cash_payment_test (ID, INVOICE_ID, OEBS_PAYMENT, DOC_DATE, COMISS_DATE) values (s_xxxx_oebs_cash_payment_test.NEXTVAL, "&amp;H69&amp;", "&amp;AE69&amp;", to_date('"&amp;T69&amp;"','YYYY-MM-DD HH24:MI:SS'), "&amp;AF69&amp;" );","")&amp;
IF(LEN(AH69)&gt;0,"insert into xxxx_client_discount_m  (ID,CLIENT_ID,CLIENT_AVG_DISCOUNT,DT) values (s_xxxx_client_discount_m.NEXTVAL,"&amp;X69&amp;", "&amp;AH69&amp;", "&amp;AI69&amp;");","")&amp;
IF(LEN(AJ69)&gt;0,"insert into xxxx_client_discount_m  (ID,CLIENT_ID,CLIENT_AVG_DISCOUNT,DT) values (s_xxxx_client_discount_m.NEXTVAL,"&amp;X69&amp;", "&amp;AJ69&amp;", "&amp;AK69&amp;");","")&amp;
IF(LEN(AO69)&gt;0,"insert into xxxx_contract_signed_attr (ID, CONTRACT_ID, CODE, KEY_NUM) values (s_xxxx_contract_signed_attr.NEXTVAL, "&amp;C69&amp;", 'SUPERCOMMISSION_BONUS' , "&amp;AO69&amp;" );","")&amp;
IF(LEN(AP69)&gt;0,"insert into xxxx_loyal_clients_contr_attr (ID, CONTRACT_ID, CLIENT_ID, LC_TURNOVER, COLLATERAL_FIRST_DT, COLLATERAL_END_DT) values (s_xxxx_loyal_clients_contr_atr.NEXTVAL, "&amp;C69&amp;", "&amp;X69&amp;", "&amp;AP69&amp;", "&amp;AQ69&amp;", "&amp;AR69&amp;" );",""),"insert into XXXX_COMMISSION_PART (ID,CONTRACT_ID,FROM_DT,TILL_DT,NDS,CURRENCY,REWARD_TYPE,DISCOUNT_TYPE,REWARD_TO_CHARGE,DELKREDERE_TO_CHARGE,DKV_TO_CHARGE,REWARD_TO_PAY,DELKREDERE_TO_PAY,DKV_TO_PAY) values "&amp;"(s_xxxx_commission_part.NEXTVAL, "&amp;C69&amp;", "&amp;E69&amp;",  "&amp;F69&amp;", "&amp;G69&amp;", '"&amp;H69&amp;"', "&amp;J69&amp;", "&amp;I69&amp;", "&amp;L69&amp;", "&amp;M69&amp;","&amp;N69&amp;","&amp;Q69&amp;","&amp;R69&amp;","&amp;S69&amp;");")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100159, 'Б-100159-13',date'2015-02-02',3, 1, 1, 'RUR', 1, 18, date'2015-02-02', date'2015-02-01', 1001591, 1, to_date('2015-02-01 00:00:00','YYYY-MM-DD HH24:MI:SS'), 800, 144, 0, 148, 0, 'c1', 8,null,100159,10165,165);insert into xxxx_oebs_cash_payment_test (ID, INVOICE_ID, OEBS_PAYMENT, DOC_DATE, COMISS_DATE) values (s_xxxx_oebs_cash_payment_test.NEXTVAL, 100159, 1640, to_date('2015-02-01 00:00:00','YYYY-MM-DD HH24:MI:SS'), date'2015-01-31' );insert into xxxx_client_discount_m  (ID,CLIENT_ID,CLIENT_AVG_DISCOUNT,DT) values (s_xxxx_client_discount_m.NEXTVAL,148, 12, date'2015-02-01');</v>
      </c>
    </row>
    <row r="70" spans="1:50" ht="16.5" customHeight="1" x14ac:dyDescent="0.25">
      <c r="A70" s="287">
        <v>6</v>
      </c>
      <c r="B70" s="72">
        <v>0</v>
      </c>
      <c r="C70" s="165" t="str">
        <f t="shared" si="7"/>
        <v>10006</v>
      </c>
      <c r="D70" s="165" t="str">
        <f t="shared" si="8"/>
        <v>10006/13</v>
      </c>
      <c r="E70" s="167" t="s">
        <v>189</v>
      </c>
      <c r="F70" s="167" t="s">
        <v>822</v>
      </c>
      <c r="G70" s="165">
        <v>48</v>
      </c>
      <c r="H70" s="178">
        <v>100160</v>
      </c>
      <c r="I70" s="170" t="str">
        <f t="shared" si="9"/>
        <v>Б-100160-13</v>
      </c>
      <c r="J70" s="169">
        <v>3</v>
      </c>
      <c r="K70" s="234">
        <v>2</v>
      </c>
      <c r="L70" s="165" t="s">
        <v>38</v>
      </c>
      <c r="M70" s="169">
        <v>1</v>
      </c>
      <c r="N70" s="165">
        <v>18</v>
      </c>
      <c r="O70" s="167" t="s">
        <v>823</v>
      </c>
      <c r="P70" s="167" t="s">
        <v>823</v>
      </c>
      <c r="Q70" s="167" t="s">
        <v>826</v>
      </c>
      <c r="R70" s="166" t="str">
        <f t="shared" si="6"/>
        <v>1001601</v>
      </c>
      <c r="S70" s="170">
        <v>1</v>
      </c>
      <c r="T70" s="167" t="s">
        <v>308</v>
      </c>
      <c r="U70" s="165">
        <v>700</v>
      </c>
      <c r="V70" s="165">
        <v>126</v>
      </c>
      <c r="W70" s="165">
        <v>0</v>
      </c>
      <c r="X70" s="24">
        <v>149</v>
      </c>
      <c r="Y70" s="168" t="s">
        <v>42</v>
      </c>
      <c r="Z70" s="224" t="s">
        <v>220</v>
      </c>
      <c r="AA70" s="238" t="s">
        <v>220</v>
      </c>
      <c r="AB70" s="224"/>
      <c r="AC70" s="178">
        <v>1435</v>
      </c>
      <c r="AD70" s="165"/>
      <c r="AE70" s="165"/>
      <c r="AF70" s="167" t="s">
        <v>149</v>
      </c>
      <c r="AG70" s="226">
        <v>8</v>
      </c>
      <c r="AH70" s="227">
        <v>12</v>
      </c>
      <c r="AI70" s="167" t="s">
        <v>319</v>
      </c>
      <c r="AJ70" s="170"/>
      <c r="AK70" s="170"/>
      <c r="AL70" s="166">
        <v>0</v>
      </c>
      <c r="AM70" s="170" t="s">
        <v>43</v>
      </c>
      <c r="AN70" s="165" t="s">
        <v>44</v>
      </c>
      <c r="AO70" s="165"/>
      <c r="AP70" s="166"/>
      <c r="AQ70" s="166"/>
      <c r="AR70" s="166"/>
      <c r="AS70" s="166">
        <f>H70</f>
        <v>100160</v>
      </c>
      <c r="AT70" s="166">
        <f t="shared" si="10"/>
        <v>10166</v>
      </c>
      <c r="AU70" s="166">
        <v>166</v>
      </c>
      <c r="AV70" s="166"/>
      <c r="AX7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100160, 'Б-100160-13',date'2015-02-02',3, 2, 2, 'RUR', 1, 18, date'2015-02-02', date'2015-02-01', 1001601, 1, to_date('2015-02-01 00:00:00','YYYY-MM-DD HH24:MI:SS'), 700, 126, 0, 149, 0, 'c1', 8,null,100160,10166,166);insert into xxxx_oebs_cash_payment_test (ID, INVOICE_ID, OEBS_PAYMENT, DOC_DATE, COMISS_DATE) values (s_xxxx_oebs_cash_payment_test.NEXTVAL, 100160, 1435, to_date('2015-02-01 00:00:00','YYYY-MM-DD HH24:MI:SS'), date'2015-01-31' );insert into xxxx_client_discount_m  (ID,CLIENT_ID,CLIENT_AVG_DISCOUNT,DT) values (s_xxxx_client_discount_m.NEXTVAL,149, 12, date'2015-02-01');</v>
      </c>
    </row>
    <row r="71" spans="1:50" s="179" customFormat="1" ht="16.5" customHeight="1" x14ac:dyDescent="0.25">
      <c r="A71" s="288">
        <v>6</v>
      </c>
      <c r="B71" s="72">
        <v>0</v>
      </c>
      <c r="C71" s="171" t="str">
        <f t="shared" si="7"/>
        <v>10006</v>
      </c>
      <c r="D71" s="171" t="str">
        <f t="shared" si="8"/>
        <v>10006/13</v>
      </c>
      <c r="E71" s="172" t="s">
        <v>189</v>
      </c>
      <c r="F71" s="167" t="s">
        <v>822</v>
      </c>
      <c r="G71" s="171">
        <v>48</v>
      </c>
      <c r="H71" s="180">
        <v>100161</v>
      </c>
      <c r="I71" s="171" t="str">
        <f t="shared" si="9"/>
        <v>Б-100161-13</v>
      </c>
      <c r="J71" s="169">
        <v>3</v>
      </c>
      <c r="K71" s="192">
        <v>3</v>
      </c>
      <c r="L71" s="171" t="s">
        <v>38</v>
      </c>
      <c r="M71" s="175">
        <v>1</v>
      </c>
      <c r="N71" s="171">
        <v>18</v>
      </c>
      <c r="O71" s="172" t="s">
        <v>823</v>
      </c>
      <c r="P71" s="172" t="s">
        <v>823</v>
      </c>
      <c r="Q71" s="172" t="s">
        <v>826</v>
      </c>
      <c r="R71" s="173" t="str">
        <f t="shared" si="6"/>
        <v>1001611</v>
      </c>
      <c r="S71" s="171">
        <v>1</v>
      </c>
      <c r="T71" s="172" t="s">
        <v>308</v>
      </c>
      <c r="U71" s="171">
        <v>600</v>
      </c>
      <c r="V71" s="171">
        <v>108</v>
      </c>
      <c r="W71" s="171">
        <v>0</v>
      </c>
      <c r="X71" s="181">
        <v>150</v>
      </c>
      <c r="Y71" s="174" t="s">
        <v>42</v>
      </c>
      <c r="Z71" s="232" t="s">
        <v>221</v>
      </c>
      <c r="AA71" s="240" t="s">
        <v>221</v>
      </c>
      <c r="AB71" s="232"/>
      <c r="AC71" s="180">
        <v>1230</v>
      </c>
      <c r="AD71" s="171"/>
      <c r="AE71" s="171"/>
      <c r="AF71" s="172" t="s">
        <v>149</v>
      </c>
      <c r="AG71" s="233">
        <v>8</v>
      </c>
      <c r="AH71" s="205">
        <v>12</v>
      </c>
      <c r="AI71" s="172" t="s">
        <v>319</v>
      </c>
      <c r="AJ71" s="171"/>
      <c r="AK71" s="171"/>
      <c r="AL71" s="173">
        <v>0</v>
      </c>
      <c r="AM71" s="170" t="s">
        <v>43</v>
      </c>
      <c r="AN71" s="171" t="s">
        <v>44</v>
      </c>
      <c r="AO71" s="171"/>
      <c r="AP71" s="166"/>
      <c r="AQ71" s="166"/>
      <c r="AR71" s="166"/>
      <c r="AS71" s="166">
        <f>H71</f>
        <v>100161</v>
      </c>
      <c r="AT71" s="166">
        <f t="shared" si="10"/>
        <v>10167</v>
      </c>
      <c r="AU71" s="166">
        <v>167</v>
      </c>
      <c r="AV71" s="173"/>
      <c r="AX7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6, 10006, '10006/13', date'2013-03-01', date'2015-09-01', 48, 100161, 'Б-100161-13',date'2015-02-02',3, 3, 3, 'RUR', 1, 18, date'2015-02-02', date'2015-02-01', 1001611, 1, to_date('2015-02-01 00:00:00','YYYY-MM-DD HH24:MI:SS'), 600, 108, 0, 150, 0, 'c1', 8,null,100161,10167,167);insert into xxxx_oebs_cash_payment_test (ID, INVOICE_ID, OEBS_PAYMENT, DOC_DATE, COMISS_DATE) values (s_xxxx_oebs_cash_payment_test.NEXTVAL, 100161, 1230, to_date('2015-02-01 00:00:00','YYYY-MM-DD HH24:MI:SS'), date'2015-01-31' );insert into xxxx_client_discount_m  (ID,CLIENT_ID,CLIENT_AVG_DISCOUNT,DT) values (s_xxxx_client_discount_m.NEXTVAL,150, 12, date'2015-02-01');</v>
      </c>
    </row>
    <row r="72" spans="1:50" ht="16.5" customHeight="1" x14ac:dyDescent="0.25">
      <c r="A72" s="287">
        <v>7</v>
      </c>
      <c r="B72" s="72">
        <v>0</v>
      </c>
      <c r="C72" s="165" t="str">
        <f t="shared" si="7"/>
        <v>10007</v>
      </c>
      <c r="D72" s="165" t="str">
        <f t="shared" si="8"/>
        <v>10007/13</v>
      </c>
      <c r="E72" s="167" t="s">
        <v>189</v>
      </c>
      <c r="F72" s="167" t="s">
        <v>822</v>
      </c>
      <c r="G72" s="165">
        <v>48</v>
      </c>
      <c r="H72" s="178">
        <v>100162</v>
      </c>
      <c r="I72" s="170" t="str">
        <f t="shared" si="9"/>
        <v>Б-100162-13</v>
      </c>
      <c r="J72" s="169">
        <v>3</v>
      </c>
      <c r="K72" s="234">
        <v>11</v>
      </c>
      <c r="L72" s="165" t="s">
        <v>38</v>
      </c>
      <c r="M72" s="169">
        <v>1</v>
      </c>
      <c r="N72" s="165">
        <v>18</v>
      </c>
      <c r="O72" s="191" t="s">
        <v>824</v>
      </c>
      <c r="P72" s="191" t="s">
        <v>823</v>
      </c>
      <c r="Q72" s="191" t="s">
        <v>303</v>
      </c>
      <c r="R72" s="166" t="str">
        <f t="shared" si="6"/>
        <v>1001621</v>
      </c>
      <c r="S72" s="170">
        <v>1</v>
      </c>
      <c r="T72" s="167" t="s">
        <v>308</v>
      </c>
      <c r="U72" s="165">
        <v>1000</v>
      </c>
      <c r="V72" s="165">
        <v>180</v>
      </c>
      <c r="W72" s="165">
        <v>0</v>
      </c>
      <c r="X72" s="24">
        <v>151</v>
      </c>
      <c r="Y72" s="168" t="s">
        <v>42</v>
      </c>
      <c r="Z72" s="225" t="s">
        <v>451</v>
      </c>
      <c r="AA72" s="225" t="s">
        <v>452</v>
      </c>
      <c r="AB72" s="223" t="s">
        <v>453</v>
      </c>
      <c r="AC72" s="178">
        <v>2050</v>
      </c>
      <c r="AD72" s="165"/>
      <c r="AE72" s="165"/>
      <c r="AF72" s="167" t="s">
        <v>149</v>
      </c>
      <c r="AG72" s="226">
        <v>8</v>
      </c>
      <c r="AH72" s="227">
        <v>12</v>
      </c>
      <c r="AI72" s="167" t="s">
        <v>319</v>
      </c>
      <c r="AJ72" s="170"/>
      <c r="AK72" s="170"/>
      <c r="AL72" s="166">
        <v>0</v>
      </c>
      <c r="AM72" s="170" t="s">
        <v>43</v>
      </c>
      <c r="AN72" s="165" t="s">
        <v>44</v>
      </c>
      <c r="AO72" s="165"/>
      <c r="AP72" s="166"/>
      <c r="AQ72" s="166"/>
      <c r="AR72" s="166"/>
      <c r="AS72" s="166">
        <f>H72</f>
        <v>100162</v>
      </c>
      <c r="AT72" s="166">
        <f t="shared" si="10"/>
        <v>10168</v>
      </c>
      <c r="AU72" s="166">
        <v>168</v>
      </c>
      <c r="AV72" s="166" t="s">
        <v>216</v>
      </c>
      <c r="AX7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100162, 'Б-100162-13',date'2015-01-02',3, 11, 11, 'RUR', 1, 18, date'2015-02-02', date'2015-02-28', 1001621, 1, to_date('2015-02-01 00:00:00','YYYY-MM-DD HH24:MI:SS'), 1000, 180, 0, 151, 0, 'c1', 8,null,100162,10168,168);insert into xxxx_oebs_cash_payment_test (ID, INVOICE_ID, OEBS_PAYMENT, DOC_DATE, COMISS_DATE) values (s_xxxx_oebs_cash_payment_test.NEXTVAL, 100162, 2050, to_date('2015-02-01 00:00:00','YYYY-MM-DD HH24:MI:SS'), date'2015-01-31' );insert into xxxx_client_discount_m  (ID,CLIENT_ID,CLIENT_AVG_DISCOUNT,DT) values (s_xxxx_client_discount_m.NEXTVAL,151, 12, date'2015-02-01');</v>
      </c>
    </row>
    <row r="73" spans="1:50" ht="16.5" customHeight="1" x14ac:dyDescent="0.25">
      <c r="A73" s="287">
        <v>7</v>
      </c>
      <c r="B73" s="72">
        <v>0</v>
      </c>
      <c r="C73" s="165" t="str">
        <f t="shared" si="7"/>
        <v>10007</v>
      </c>
      <c r="D73" s="165" t="str">
        <f t="shared" si="8"/>
        <v>10007/13</v>
      </c>
      <c r="E73" s="167" t="s">
        <v>189</v>
      </c>
      <c r="F73" s="167" t="s">
        <v>822</v>
      </c>
      <c r="G73" s="165">
        <v>48</v>
      </c>
      <c r="H73" s="178">
        <v>100163</v>
      </c>
      <c r="I73" s="170" t="str">
        <f t="shared" si="9"/>
        <v>Б-100163-13</v>
      </c>
      <c r="J73" s="169">
        <v>3</v>
      </c>
      <c r="K73" s="234">
        <v>11</v>
      </c>
      <c r="L73" s="165" t="s">
        <v>38</v>
      </c>
      <c r="M73" s="169">
        <v>1</v>
      </c>
      <c r="N73" s="165">
        <v>18</v>
      </c>
      <c r="O73" s="191" t="s">
        <v>824</v>
      </c>
      <c r="P73" s="191" t="s">
        <v>823</v>
      </c>
      <c r="Q73" s="167" t="s">
        <v>826</v>
      </c>
      <c r="R73" s="166" t="str">
        <f t="shared" si="6"/>
        <v>1001631</v>
      </c>
      <c r="S73" s="170">
        <v>1</v>
      </c>
      <c r="T73" s="167" t="s">
        <v>308</v>
      </c>
      <c r="U73" s="165">
        <v>900</v>
      </c>
      <c r="V73" s="165">
        <v>162</v>
      </c>
      <c r="W73" s="165">
        <v>0</v>
      </c>
      <c r="X73" s="24">
        <v>152</v>
      </c>
      <c r="Y73" s="168" t="s">
        <v>42</v>
      </c>
      <c r="Z73" s="224"/>
      <c r="AA73" s="238"/>
      <c r="AB73" s="229"/>
      <c r="AC73" s="178">
        <v>1845</v>
      </c>
      <c r="AD73" s="165"/>
      <c r="AE73" s="165"/>
      <c r="AF73" s="167" t="s">
        <v>149</v>
      </c>
      <c r="AG73" s="226">
        <v>8</v>
      </c>
      <c r="AH73" s="227">
        <v>12</v>
      </c>
      <c r="AI73" s="167" t="s">
        <v>319</v>
      </c>
      <c r="AJ73" s="170"/>
      <c r="AK73" s="170"/>
      <c r="AL73" s="166">
        <v>0</v>
      </c>
      <c r="AM73" s="170" t="s">
        <v>43</v>
      </c>
      <c r="AN73" s="165" t="s">
        <v>44</v>
      </c>
      <c r="AO73" s="165"/>
      <c r="AP73" s="166"/>
      <c r="AQ73" s="166"/>
      <c r="AR73" s="166"/>
      <c r="AS73" s="166">
        <f>H73</f>
        <v>100163</v>
      </c>
      <c r="AT73" s="166">
        <f t="shared" si="10"/>
        <v>10169</v>
      </c>
      <c r="AU73" s="166">
        <v>169</v>
      </c>
      <c r="AV73" s="166" t="s">
        <v>454</v>
      </c>
      <c r="AX73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100163, 'Б-100163-13',date'2015-01-02',3, 11, 11, 'RUR', 1, 18, date'2015-02-02', date'2015-02-01', 1001631, 1, to_date('2015-02-01 00:00:00','YYYY-MM-DD HH24:MI:SS'), 900, 162, 0, 152, 0, 'c1', 8,null,100163,10169,169);insert into xxxx_oebs_cash_payment_test (ID, INVOICE_ID, OEBS_PAYMENT, DOC_DATE, COMISS_DATE) values (s_xxxx_oebs_cash_payment_test.NEXTVAL, 100163, 1845, to_date('2015-02-01 00:00:00','YYYY-MM-DD HH24:MI:SS'), date'2015-01-31' );insert into xxxx_client_discount_m  (ID,CLIENT_ID,CLIENT_AVG_DISCOUNT,DT) values (s_xxxx_client_discount_m.NEXTVAL,152, 12, date'2015-02-01');</v>
      </c>
    </row>
    <row r="74" spans="1:50" ht="16.5" customHeight="1" x14ac:dyDescent="0.25">
      <c r="A74" s="287">
        <v>7</v>
      </c>
      <c r="B74" s="72">
        <v>0</v>
      </c>
      <c r="C74" s="165" t="str">
        <f t="shared" si="7"/>
        <v>10007</v>
      </c>
      <c r="D74" s="165" t="str">
        <f t="shared" si="8"/>
        <v>10007/13</v>
      </c>
      <c r="E74" s="167" t="s">
        <v>189</v>
      </c>
      <c r="F74" s="167" t="s">
        <v>822</v>
      </c>
      <c r="G74" s="165">
        <v>48</v>
      </c>
      <c r="H74" s="178">
        <v>100164</v>
      </c>
      <c r="I74" s="170" t="str">
        <f t="shared" si="9"/>
        <v>Б-100164-13</v>
      </c>
      <c r="J74" s="169">
        <v>3</v>
      </c>
      <c r="K74" s="234">
        <v>12</v>
      </c>
      <c r="L74" s="165" t="s">
        <v>38</v>
      </c>
      <c r="M74" s="169">
        <v>1</v>
      </c>
      <c r="N74" s="165">
        <v>18</v>
      </c>
      <c r="O74" s="191" t="s">
        <v>824</v>
      </c>
      <c r="P74" s="191" t="s">
        <v>823</v>
      </c>
      <c r="Q74" s="191" t="s">
        <v>303</v>
      </c>
      <c r="R74" s="166" t="str">
        <f t="shared" si="6"/>
        <v>1001641</v>
      </c>
      <c r="S74" s="170">
        <v>1</v>
      </c>
      <c r="T74" s="167" t="s">
        <v>308</v>
      </c>
      <c r="U74" s="165">
        <v>800</v>
      </c>
      <c r="V74" s="165">
        <v>144</v>
      </c>
      <c r="W74" s="165">
        <v>0</v>
      </c>
      <c r="X74" s="24">
        <v>153</v>
      </c>
      <c r="Y74" s="168" t="s">
        <v>42</v>
      </c>
      <c r="Z74" s="225" t="s">
        <v>455</v>
      </c>
      <c r="AA74" s="225" t="s">
        <v>456</v>
      </c>
      <c r="AB74" s="238"/>
      <c r="AC74" s="178">
        <v>1640</v>
      </c>
      <c r="AD74" s="165"/>
      <c r="AE74" s="165"/>
      <c r="AF74" s="167" t="s">
        <v>149</v>
      </c>
      <c r="AG74" s="226">
        <v>8</v>
      </c>
      <c r="AH74" s="227">
        <v>12</v>
      </c>
      <c r="AI74" s="167" t="s">
        <v>319</v>
      </c>
      <c r="AJ74" s="170"/>
      <c r="AK74" s="170"/>
      <c r="AL74" s="166">
        <v>0</v>
      </c>
      <c r="AM74" s="170" t="s">
        <v>43</v>
      </c>
      <c r="AN74" s="165" t="s">
        <v>44</v>
      </c>
      <c r="AO74" s="165"/>
      <c r="AP74" s="166"/>
      <c r="AQ74" s="166"/>
      <c r="AR74" s="166"/>
      <c r="AS74" s="166">
        <f>H74</f>
        <v>100164</v>
      </c>
      <c r="AT74" s="166">
        <f t="shared" si="10"/>
        <v>10170</v>
      </c>
      <c r="AU74" s="166">
        <v>170</v>
      </c>
      <c r="AV74" s="166" t="s">
        <v>457</v>
      </c>
      <c r="AX74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100164, 'Б-100164-13',date'2015-01-02',3, 12, 12, 'RUR', 1, 18, date'2015-02-02', date'2015-02-28', 1001641, 1, to_date('2015-02-01 00:00:00','YYYY-MM-DD HH24:MI:SS'), 800, 144, 0, 153, 0, 'c1', 8,null,100164,10170,170);insert into xxxx_oebs_cash_payment_test (ID, INVOICE_ID, OEBS_PAYMENT, DOC_DATE, COMISS_DATE) values (s_xxxx_oebs_cash_payment_test.NEXTVAL, 100164, 1640, to_date('2015-02-01 00:00:00','YYYY-MM-DD HH24:MI:SS'), date'2015-01-31' );insert into xxxx_client_discount_m  (ID,CLIENT_ID,CLIENT_AVG_DISCOUNT,DT) values (s_xxxx_client_discount_m.NEXTVAL,153, 12, date'2015-02-01');</v>
      </c>
    </row>
    <row r="75" spans="1:50" ht="16.5" customHeight="1" x14ac:dyDescent="0.25">
      <c r="A75" s="287">
        <v>7</v>
      </c>
      <c r="B75" s="72">
        <v>0</v>
      </c>
      <c r="C75" s="165" t="str">
        <f t="shared" si="7"/>
        <v>10007</v>
      </c>
      <c r="D75" s="165" t="str">
        <f t="shared" si="8"/>
        <v>10007/13</v>
      </c>
      <c r="E75" s="167" t="s">
        <v>189</v>
      </c>
      <c r="F75" s="167" t="s">
        <v>822</v>
      </c>
      <c r="G75" s="165">
        <v>48</v>
      </c>
      <c r="H75" s="178">
        <v>100165</v>
      </c>
      <c r="I75" s="170" t="str">
        <f t="shared" si="9"/>
        <v>Б-100165-13</v>
      </c>
      <c r="J75" s="169">
        <v>3</v>
      </c>
      <c r="K75" s="234">
        <v>12</v>
      </c>
      <c r="L75" s="165" t="s">
        <v>38</v>
      </c>
      <c r="M75" s="169">
        <v>1</v>
      </c>
      <c r="N75" s="165">
        <v>18</v>
      </c>
      <c r="O75" s="191" t="s">
        <v>824</v>
      </c>
      <c r="P75" s="167" t="s">
        <v>823</v>
      </c>
      <c r="Q75" s="191" t="s">
        <v>303</v>
      </c>
      <c r="R75" s="166" t="str">
        <f t="shared" si="6"/>
        <v>1001651</v>
      </c>
      <c r="S75" s="170">
        <v>1</v>
      </c>
      <c r="T75" s="167" t="s">
        <v>308</v>
      </c>
      <c r="U75" s="165">
        <v>1000</v>
      </c>
      <c r="V75" s="165">
        <v>180</v>
      </c>
      <c r="W75" s="165">
        <v>0</v>
      </c>
      <c r="X75" s="24">
        <v>154</v>
      </c>
      <c r="Y75" s="168" t="s">
        <v>42</v>
      </c>
      <c r="Z75" s="224"/>
      <c r="AA75" s="238"/>
      <c r="AB75" s="228"/>
      <c r="AC75" s="178">
        <v>2050</v>
      </c>
      <c r="AD75" s="165"/>
      <c r="AE75" s="165"/>
      <c r="AF75" s="167" t="s">
        <v>149</v>
      </c>
      <c r="AG75" s="226">
        <v>8</v>
      </c>
      <c r="AH75" s="227">
        <v>12</v>
      </c>
      <c r="AI75" s="167" t="s">
        <v>319</v>
      </c>
      <c r="AJ75" s="170"/>
      <c r="AK75" s="170"/>
      <c r="AL75" s="166">
        <v>0</v>
      </c>
      <c r="AM75" s="170" t="s">
        <v>43</v>
      </c>
      <c r="AN75" s="165" t="s">
        <v>44</v>
      </c>
      <c r="AO75" s="165"/>
      <c r="AP75" s="166"/>
      <c r="AQ75" s="166"/>
      <c r="AR75" s="166"/>
      <c r="AS75" s="166">
        <f>H75</f>
        <v>100165</v>
      </c>
      <c r="AT75" s="166">
        <f t="shared" si="10"/>
        <v>10171</v>
      </c>
      <c r="AU75" s="166">
        <v>171</v>
      </c>
      <c r="AV75" s="166"/>
      <c r="AX75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100165, 'Б-100165-13',date'2015-01-02',3, 12, 12, 'RUR', 1, 18, date'2015-02-02', date'2015-02-28', 1001651, 1, to_date('2015-02-01 00:00:00','YYYY-MM-DD HH24:MI:SS'), 1000, 180, 0, 154, 0, 'c1', 8,null,100165,10171,171);insert into xxxx_oebs_cash_payment_test (ID, INVOICE_ID, OEBS_PAYMENT, DOC_DATE, COMISS_DATE) values (s_xxxx_oebs_cash_payment_test.NEXTVAL, 100165, 2050, to_date('2015-02-01 00:00:00','YYYY-MM-DD HH24:MI:SS'), date'2015-01-31' );insert into xxxx_client_discount_m  (ID,CLIENT_ID,CLIENT_AVG_DISCOUNT,DT) values (s_xxxx_client_discount_m.NEXTVAL,154, 12, date'2015-02-01');</v>
      </c>
    </row>
    <row r="76" spans="1:50" ht="16.5" customHeight="1" x14ac:dyDescent="0.25">
      <c r="A76" s="287">
        <v>7</v>
      </c>
      <c r="B76" s="72">
        <v>0</v>
      </c>
      <c r="C76" s="165" t="str">
        <f t="shared" si="7"/>
        <v>10007</v>
      </c>
      <c r="D76" s="165" t="str">
        <f t="shared" si="8"/>
        <v>10007/13</v>
      </c>
      <c r="E76" s="167" t="s">
        <v>189</v>
      </c>
      <c r="F76" s="167" t="s">
        <v>822</v>
      </c>
      <c r="G76" s="165">
        <v>48</v>
      </c>
      <c r="H76" s="178">
        <v>100166</v>
      </c>
      <c r="I76" s="170" t="str">
        <f t="shared" si="9"/>
        <v>Б-100166-13</v>
      </c>
      <c r="J76" s="169">
        <v>3</v>
      </c>
      <c r="K76" s="234">
        <v>14</v>
      </c>
      <c r="L76" s="165" t="s">
        <v>38</v>
      </c>
      <c r="M76" s="169">
        <v>1</v>
      </c>
      <c r="N76" s="165">
        <v>18</v>
      </c>
      <c r="O76" s="191" t="s">
        <v>824</v>
      </c>
      <c r="P76" s="191" t="s">
        <v>823</v>
      </c>
      <c r="Q76" s="191" t="s">
        <v>303</v>
      </c>
      <c r="R76" s="166" t="str">
        <f t="shared" si="6"/>
        <v>1001661</v>
      </c>
      <c r="S76" s="170">
        <v>1</v>
      </c>
      <c r="T76" s="167" t="s">
        <v>308</v>
      </c>
      <c r="U76" s="165">
        <v>900</v>
      </c>
      <c r="V76" s="165">
        <v>162</v>
      </c>
      <c r="W76" s="165">
        <v>0</v>
      </c>
      <c r="X76" s="24">
        <v>155</v>
      </c>
      <c r="Y76" s="168" t="s">
        <v>42</v>
      </c>
      <c r="Z76" s="224" t="s">
        <v>458</v>
      </c>
      <c r="AA76" s="224" t="s">
        <v>459</v>
      </c>
      <c r="AB76" s="228"/>
      <c r="AC76" s="178">
        <v>1845</v>
      </c>
      <c r="AD76" s="165"/>
      <c r="AE76" s="165"/>
      <c r="AF76" s="167" t="s">
        <v>149</v>
      </c>
      <c r="AG76" s="226">
        <v>8</v>
      </c>
      <c r="AH76" s="227">
        <v>12</v>
      </c>
      <c r="AI76" s="167" t="s">
        <v>319</v>
      </c>
      <c r="AJ76" s="170"/>
      <c r="AK76" s="170"/>
      <c r="AL76" s="166">
        <v>0</v>
      </c>
      <c r="AM76" s="170" t="s">
        <v>43</v>
      </c>
      <c r="AN76" s="165" t="s">
        <v>44</v>
      </c>
      <c r="AO76" s="165"/>
      <c r="AP76" s="166"/>
      <c r="AQ76" s="166"/>
      <c r="AR76" s="166"/>
      <c r="AS76" s="166">
        <f>H76</f>
        <v>100166</v>
      </c>
      <c r="AT76" s="166">
        <f t="shared" si="10"/>
        <v>10172</v>
      </c>
      <c r="AU76" s="166">
        <v>172</v>
      </c>
      <c r="AV76" s="166"/>
      <c r="AX76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100166, 'Б-100166-13',date'2015-01-02',3, 14, 14, 'RUR', 1, 18, date'2015-02-02', date'2015-02-28', 1001661, 1, to_date('2015-02-01 00:00:00','YYYY-MM-DD HH24:MI:SS'), 900, 162, 0, 155, 0, 'c1', 8,null,100166,10172,172);insert into xxxx_oebs_cash_payment_test (ID, INVOICE_ID, OEBS_PAYMENT, DOC_DATE, COMISS_DATE) values (s_xxxx_oebs_cash_payment_test.NEXTVAL, 100166, 1845, to_date('2015-02-01 00:00:00','YYYY-MM-DD HH24:MI:SS'), date'2015-01-31' );insert into xxxx_client_discount_m  (ID,CLIENT_ID,CLIENT_AVG_DISCOUNT,DT) values (s_xxxx_client_discount_m.NEXTVAL,155, 12, date'2015-02-01');</v>
      </c>
    </row>
    <row r="77" spans="1:50" ht="16.5" customHeight="1" x14ac:dyDescent="0.25">
      <c r="A77" s="287">
        <v>7</v>
      </c>
      <c r="B77" s="72">
        <v>0</v>
      </c>
      <c r="C77" s="165" t="str">
        <f t="shared" si="7"/>
        <v>10007</v>
      </c>
      <c r="D77" s="165" t="str">
        <f t="shared" si="8"/>
        <v>10007/13</v>
      </c>
      <c r="E77" s="167" t="s">
        <v>189</v>
      </c>
      <c r="F77" s="167" t="s">
        <v>822</v>
      </c>
      <c r="G77" s="165">
        <v>48</v>
      </c>
      <c r="H77" s="178">
        <v>100167</v>
      </c>
      <c r="I77" s="170" t="str">
        <f t="shared" si="9"/>
        <v>Б-100167-13</v>
      </c>
      <c r="J77" s="169">
        <v>3</v>
      </c>
      <c r="K77" s="234">
        <v>14</v>
      </c>
      <c r="L77" s="165" t="s">
        <v>38</v>
      </c>
      <c r="M77" s="169">
        <v>1</v>
      </c>
      <c r="N77" s="165">
        <v>18</v>
      </c>
      <c r="O77" s="167" t="s">
        <v>823</v>
      </c>
      <c r="P77" s="167" t="s">
        <v>823</v>
      </c>
      <c r="Q77" s="167" t="s">
        <v>826</v>
      </c>
      <c r="R77" s="166" t="str">
        <f t="shared" si="6"/>
        <v>1001671</v>
      </c>
      <c r="S77" s="170">
        <v>1</v>
      </c>
      <c r="T77" s="167" t="s">
        <v>308</v>
      </c>
      <c r="U77" s="165">
        <v>900</v>
      </c>
      <c r="V77" s="165">
        <v>162</v>
      </c>
      <c r="W77" s="165">
        <v>0</v>
      </c>
      <c r="X77" s="24">
        <v>156</v>
      </c>
      <c r="Y77" s="168" t="s">
        <v>42</v>
      </c>
      <c r="Z77" s="224" t="s">
        <v>218</v>
      </c>
      <c r="AA77" s="238" t="s">
        <v>218</v>
      </c>
      <c r="AB77" s="224"/>
      <c r="AC77" s="178">
        <v>1845</v>
      </c>
      <c r="AD77" s="122">
        <v>900</v>
      </c>
      <c r="AE77" s="165"/>
      <c r="AF77" s="167" t="s">
        <v>149</v>
      </c>
      <c r="AG77" s="226">
        <v>8</v>
      </c>
      <c r="AH77" s="227">
        <v>12</v>
      </c>
      <c r="AI77" s="167" t="s">
        <v>319</v>
      </c>
      <c r="AJ77" s="170"/>
      <c r="AK77" s="170"/>
      <c r="AL77" s="166">
        <v>0</v>
      </c>
      <c r="AM77" s="170" t="s">
        <v>43</v>
      </c>
      <c r="AN77" s="165" t="s">
        <v>44</v>
      </c>
      <c r="AO77" s="165"/>
      <c r="AP77" s="166"/>
      <c r="AQ77" s="166"/>
      <c r="AR77" s="166"/>
      <c r="AS77" s="166">
        <f>H77</f>
        <v>100167</v>
      </c>
      <c r="AT77" s="166">
        <f t="shared" si="10"/>
        <v>10173</v>
      </c>
      <c r="AU77" s="166">
        <v>173</v>
      </c>
      <c r="AV77" s="166"/>
      <c r="AX77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100167, 'Б-100167-13',date'2015-02-02',3, 14, 14, 'RUR', 1, 18, date'2015-02-02', date'2015-02-01', 1001671, 1, to_date('2015-02-01 00:00:00','YYYY-MM-DD HH24:MI:SS'), 900, 162, 0, 156, 0, 'c1', 8,null,100167,10173,173);insert into xxxx_oebs_cash_payment_test (ID, INVOICE_ID, OEBS_PAYMENT, DOC_DATE, COMISS_DATE) values (s_xxxx_oebs_cash_payment_test.NEXTVAL, 100167, 1845, to_date('2015-02-01 00:00:00','YYYY-MM-DD HH24:MI:SS'), date'2015-01-31' );insert into xxxx_oebs_cash_payment_test (ID, INVOICE_ID, OEBS_PAYMENT, DOC_DATE, COMISS_DATE) values (s_xxxx_oebs_cash_payment_test.NEXTVAL, 100167, 900, to_date('2015-02-01 00:00:00','YYYY-MM-DD HH24:MI:SS'), date'2015-01-31' );insert into xxxx_client_discount_m  (ID,CLIENT_ID,CLIENT_AVG_DISCOUNT,DT) values (s_xxxx_client_discount_m.NEXTVAL,156, 12, date'2015-02-01');</v>
      </c>
    </row>
    <row r="78" spans="1:50" ht="16.5" customHeight="1" x14ac:dyDescent="0.25">
      <c r="A78" s="287">
        <v>7</v>
      </c>
      <c r="B78" s="72">
        <v>0</v>
      </c>
      <c r="C78" s="165" t="str">
        <f t="shared" si="7"/>
        <v>10007</v>
      </c>
      <c r="D78" s="165" t="str">
        <f t="shared" si="8"/>
        <v>10007/13</v>
      </c>
      <c r="E78" s="167" t="s">
        <v>189</v>
      </c>
      <c r="F78" s="167" t="s">
        <v>822</v>
      </c>
      <c r="G78" s="165">
        <v>48</v>
      </c>
      <c r="H78" s="178">
        <v>100168</v>
      </c>
      <c r="I78" s="170" t="str">
        <f t="shared" si="9"/>
        <v>Б-100168-13</v>
      </c>
      <c r="J78" s="169">
        <v>3</v>
      </c>
      <c r="K78" s="234">
        <v>1</v>
      </c>
      <c r="L78" s="165" t="s">
        <v>38</v>
      </c>
      <c r="M78" s="169">
        <v>1</v>
      </c>
      <c r="N78" s="165">
        <v>18</v>
      </c>
      <c r="O78" s="191" t="s">
        <v>824</v>
      </c>
      <c r="P78" s="191" t="s">
        <v>823</v>
      </c>
      <c r="Q78" s="191" t="s">
        <v>303</v>
      </c>
      <c r="R78" s="166" t="str">
        <f t="shared" si="6"/>
        <v>1001681</v>
      </c>
      <c r="S78" s="170">
        <v>1</v>
      </c>
      <c r="T78" s="167" t="s">
        <v>308</v>
      </c>
      <c r="U78" s="165">
        <v>800</v>
      </c>
      <c r="V78" s="165">
        <v>144</v>
      </c>
      <c r="W78" s="165">
        <v>0</v>
      </c>
      <c r="X78" s="24">
        <v>157</v>
      </c>
      <c r="Y78" s="168" t="s">
        <v>42</v>
      </c>
      <c r="Z78" s="224" t="s">
        <v>460</v>
      </c>
      <c r="AA78" s="224" t="s">
        <v>461</v>
      </c>
      <c r="AB78" s="238"/>
      <c r="AC78" s="178">
        <v>1640</v>
      </c>
      <c r="AD78" s="165"/>
      <c r="AE78" s="165"/>
      <c r="AF78" s="167" t="s">
        <v>149</v>
      </c>
      <c r="AG78" s="226">
        <v>8</v>
      </c>
      <c r="AH78" s="227">
        <v>12</v>
      </c>
      <c r="AI78" s="167" t="s">
        <v>319</v>
      </c>
      <c r="AJ78" s="170"/>
      <c r="AK78" s="170"/>
      <c r="AL78" s="166">
        <v>0</v>
      </c>
      <c r="AM78" s="170" t="s">
        <v>43</v>
      </c>
      <c r="AN78" s="165" t="s">
        <v>44</v>
      </c>
      <c r="AO78" s="165"/>
      <c r="AP78" s="166"/>
      <c r="AQ78" s="166"/>
      <c r="AR78" s="166"/>
      <c r="AS78" s="166">
        <f>H78</f>
        <v>100168</v>
      </c>
      <c r="AT78" s="166">
        <f t="shared" si="10"/>
        <v>10174</v>
      </c>
      <c r="AU78" s="166">
        <v>174</v>
      </c>
      <c r="AV78" s="166"/>
      <c r="AX78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100168, 'Б-100168-13',date'2015-01-02',3, 1, 1, 'RUR', 1, 18, date'2015-02-02', date'2015-02-28', 1001681, 1, to_date('2015-02-01 00:00:00','YYYY-MM-DD HH24:MI:SS'), 800, 144, 0, 157, 0, 'c1', 8,null,100168,10174,174);insert into xxxx_oebs_cash_payment_test (ID, INVOICE_ID, OEBS_PAYMENT, DOC_DATE, COMISS_DATE) values (s_xxxx_oebs_cash_payment_test.NEXTVAL, 100168, 1640, to_date('2015-02-01 00:00:00','YYYY-MM-DD HH24:MI:SS'), date'2015-01-31' );insert into xxxx_client_discount_m  (ID,CLIENT_ID,CLIENT_AVG_DISCOUNT,DT) values (s_xxxx_client_discount_m.NEXTVAL,157, 12, date'2015-02-01');</v>
      </c>
    </row>
    <row r="79" spans="1:50" ht="16.5" customHeight="1" x14ac:dyDescent="0.25">
      <c r="A79" s="287">
        <v>7</v>
      </c>
      <c r="B79" s="72">
        <v>0</v>
      </c>
      <c r="C79" s="165" t="str">
        <f t="shared" si="7"/>
        <v>10007</v>
      </c>
      <c r="D79" s="165" t="str">
        <f t="shared" si="8"/>
        <v>10007/13</v>
      </c>
      <c r="E79" s="167" t="s">
        <v>189</v>
      </c>
      <c r="F79" s="167" t="s">
        <v>822</v>
      </c>
      <c r="G79" s="165">
        <v>48</v>
      </c>
      <c r="H79" s="178">
        <v>100169</v>
      </c>
      <c r="I79" s="170" t="str">
        <f t="shared" si="9"/>
        <v>Б-100169-13</v>
      </c>
      <c r="J79" s="169">
        <v>3</v>
      </c>
      <c r="K79" s="234">
        <v>1</v>
      </c>
      <c r="L79" s="165" t="s">
        <v>38</v>
      </c>
      <c r="M79" s="169">
        <v>1</v>
      </c>
      <c r="N79" s="165">
        <v>18</v>
      </c>
      <c r="O79" s="191" t="s">
        <v>824</v>
      </c>
      <c r="P79" s="167" t="s">
        <v>823</v>
      </c>
      <c r="Q79" s="167" t="s">
        <v>303</v>
      </c>
      <c r="R79" s="166" t="str">
        <f t="shared" si="6"/>
        <v>1001691</v>
      </c>
      <c r="S79" s="170">
        <v>1</v>
      </c>
      <c r="T79" s="167" t="s">
        <v>308</v>
      </c>
      <c r="U79" s="165">
        <v>800</v>
      </c>
      <c r="V79" s="165">
        <v>144</v>
      </c>
      <c r="W79" s="165">
        <v>0</v>
      </c>
      <c r="X79" s="24">
        <v>158</v>
      </c>
      <c r="Y79" s="168" t="s">
        <v>42</v>
      </c>
      <c r="Z79" s="224" t="s">
        <v>219</v>
      </c>
      <c r="AA79" s="238" t="s">
        <v>462</v>
      </c>
      <c r="AB79" s="228"/>
      <c r="AC79" s="178">
        <v>1640</v>
      </c>
      <c r="AD79" s="165"/>
      <c r="AE79" s="165"/>
      <c r="AF79" s="167" t="s">
        <v>149</v>
      </c>
      <c r="AG79" s="226">
        <v>8</v>
      </c>
      <c r="AH79" s="227">
        <v>12</v>
      </c>
      <c r="AI79" s="167" t="s">
        <v>319</v>
      </c>
      <c r="AJ79" s="170"/>
      <c r="AK79" s="170"/>
      <c r="AL79" s="166">
        <v>0</v>
      </c>
      <c r="AM79" s="170" t="s">
        <v>43</v>
      </c>
      <c r="AN79" s="165" t="s">
        <v>44</v>
      </c>
      <c r="AO79" s="165"/>
      <c r="AP79" s="166"/>
      <c r="AQ79" s="166"/>
      <c r="AR79" s="166"/>
      <c r="AS79" s="166">
        <f>H79</f>
        <v>100169</v>
      </c>
      <c r="AT79" s="166">
        <f t="shared" si="10"/>
        <v>10175</v>
      </c>
      <c r="AU79" s="166">
        <v>175</v>
      </c>
      <c r="AV79" s="166"/>
      <c r="AX79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100169, 'Б-100169-13',date'2015-01-02',3, 1, 1, 'RUR', 1, 18, date'2015-02-02', date'2015-02-28', 1001691, 1, to_date('2015-02-01 00:00:00','YYYY-MM-DD HH24:MI:SS'), 800, 144, 0, 158, 0, 'c1', 8,null,100169,10175,175);insert into xxxx_oebs_cash_payment_test (ID, INVOICE_ID, OEBS_PAYMENT, DOC_DATE, COMISS_DATE) values (s_xxxx_oebs_cash_payment_test.NEXTVAL, 100169, 1640, to_date('2015-02-01 00:00:00','YYYY-MM-DD HH24:MI:SS'), date'2015-01-31' );insert into xxxx_client_discount_m  (ID,CLIENT_ID,CLIENT_AVG_DISCOUNT,DT) values (s_xxxx_client_discount_m.NEXTVAL,158, 12, date'2015-02-01');</v>
      </c>
    </row>
    <row r="80" spans="1:50" ht="16.5" customHeight="1" x14ac:dyDescent="0.25">
      <c r="A80" s="287">
        <v>7</v>
      </c>
      <c r="B80" s="72">
        <v>0</v>
      </c>
      <c r="C80" s="165" t="str">
        <f t="shared" si="7"/>
        <v>10007</v>
      </c>
      <c r="D80" s="165" t="str">
        <f t="shared" si="8"/>
        <v>10007/13</v>
      </c>
      <c r="E80" s="167" t="s">
        <v>189</v>
      </c>
      <c r="F80" s="167" t="s">
        <v>822</v>
      </c>
      <c r="G80" s="165">
        <v>48</v>
      </c>
      <c r="H80" s="178">
        <v>100170</v>
      </c>
      <c r="I80" s="170" t="str">
        <f t="shared" si="9"/>
        <v>Б-100170-13</v>
      </c>
      <c r="J80" s="169">
        <v>3</v>
      </c>
      <c r="K80" s="234">
        <v>2</v>
      </c>
      <c r="L80" s="165" t="s">
        <v>38</v>
      </c>
      <c r="M80" s="169">
        <v>1</v>
      </c>
      <c r="N80" s="165">
        <v>18</v>
      </c>
      <c r="O80" s="191" t="s">
        <v>824</v>
      </c>
      <c r="P80" s="191" t="s">
        <v>823</v>
      </c>
      <c r="Q80" s="191" t="s">
        <v>303</v>
      </c>
      <c r="R80" s="166" t="str">
        <f t="shared" si="6"/>
        <v>1001701</v>
      </c>
      <c r="S80" s="170">
        <v>1</v>
      </c>
      <c r="T80" s="167" t="s">
        <v>308</v>
      </c>
      <c r="U80" s="165">
        <v>700</v>
      </c>
      <c r="V80" s="165">
        <v>126</v>
      </c>
      <c r="W80" s="165">
        <v>0</v>
      </c>
      <c r="X80" s="24">
        <v>159</v>
      </c>
      <c r="Y80" s="168" t="s">
        <v>42</v>
      </c>
      <c r="Z80" s="225" t="s">
        <v>463</v>
      </c>
      <c r="AA80" s="225" t="s">
        <v>464</v>
      </c>
      <c r="AB80" s="228"/>
      <c r="AC80" s="178">
        <v>1435</v>
      </c>
      <c r="AD80" s="165"/>
      <c r="AE80" s="165"/>
      <c r="AF80" s="167" t="s">
        <v>149</v>
      </c>
      <c r="AG80" s="226">
        <v>8</v>
      </c>
      <c r="AH80" s="227">
        <v>12</v>
      </c>
      <c r="AI80" s="167" t="s">
        <v>319</v>
      </c>
      <c r="AJ80" s="170"/>
      <c r="AK80" s="170"/>
      <c r="AL80" s="166">
        <v>0</v>
      </c>
      <c r="AM80" s="170" t="s">
        <v>43</v>
      </c>
      <c r="AN80" s="165" t="s">
        <v>44</v>
      </c>
      <c r="AO80" s="165"/>
      <c r="AP80" s="166"/>
      <c r="AQ80" s="166"/>
      <c r="AR80" s="166"/>
      <c r="AS80" s="166">
        <f>H80</f>
        <v>100170</v>
      </c>
      <c r="AT80" s="166">
        <f t="shared" si="10"/>
        <v>10176</v>
      </c>
      <c r="AU80" s="166">
        <v>176</v>
      </c>
      <c r="AV80" s="166"/>
      <c r="AX8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100170, 'Б-100170-13',date'2015-01-02',3, 2, 2, 'RUR', 1, 18, date'2015-02-02', date'2015-02-28', 1001701, 1, to_date('2015-02-01 00:00:00','YYYY-MM-DD HH24:MI:SS'), 700, 126, 0, 159, 0, 'c1', 8,null,100170,10176,176);insert into xxxx_oebs_cash_payment_test (ID, INVOICE_ID, OEBS_PAYMENT, DOC_DATE, COMISS_DATE) values (s_xxxx_oebs_cash_payment_test.NEXTVAL, 100170, 1435, to_date('2015-02-01 00:00:00','YYYY-MM-DD HH24:MI:SS'), date'2015-01-31' );insert into xxxx_client_discount_m  (ID,CLIENT_ID,CLIENT_AVG_DISCOUNT,DT) values (s_xxxx_client_discount_m.NEXTVAL,159, 12, date'2015-02-01');</v>
      </c>
    </row>
    <row r="81" spans="1:50" ht="16.5" customHeight="1" x14ac:dyDescent="0.25">
      <c r="A81" s="287">
        <v>7</v>
      </c>
      <c r="B81" s="72">
        <v>0</v>
      </c>
      <c r="C81" s="165" t="str">
        <f t="shared" si="7"/>
        <v>10007</v>
      </c>
      <c r="D81" s="165" t="str">
        <f t="shared" si="8"/>
        <v>10007/13</v>
      </c>
      <c r="E81" s="167" t="s">
        <v>189</v>
      </c>
      <c r="F81" s="167" t="s">
        <v>822</v>
      </c>
      <c r="G81" s="165">
        <v>48</v>
      </c>
      <c r="H81" s="178">
        <v>100171</v>
      </c>
      <c r="I81" s="170" t="str">
        <f t="shared" si="9"/>
        <v>Б-100171-13</v>
      </c>
      <c r="J81" s="169">
        <v>3</v>
      </c>
      <c r="K81" s="234">
        <v>2</v>
      </c>
      <c r="L81" s="165" t="s">
        <v>38</v>
      </c>
      <c r="M81" s="169">
        <v>1</v>
      </c>
      <c r="N81" s="165">
        <v>18</v>
      </c>
      <c r="O81" s="191" t="s">
        <v>824</v>
      </c>
      <c r="P81" s="167" t="s">
        <v>823</v>
      </c>
      <c r="Q81" s="191" t="s">
        <v>303</v>
      </c>
      <c r="R81" s="166" t="str">
        <f t="shared" si="6"/>
        <v>1001711</v>
      </c>
      <c r="S81" s="170">
        <v>1</v>
      </c>
      <c r="T81" s="167" t="s">
        <v>308</v>
      </c>
      <c r="U81" s="165">
        <v>700</v>
      </c>
      <c r="V81" s="165">
        <v>126</v>
      </c>
      <c r="W81" s="165">
        <v>0</v>
      </c>
      <c r="X81" s="24">
        <v>160</v>
      </c>
      <c r="Y81" s="168" t="s">
        <v>42</v>
      </c>
      <c r="Z81" s="224"/>
      <c r="AA81" s="238"/>
      <c r="AB81" s="228"/>
      <c r="AC81" s="178">
        <v>1435</v>
      </c>
      <c r="AD81" s="165"/>
      <c r="AE81" s="165"/>
      <c r="AF81" s="167" t="s">
        <v>149</v>
      </c>
      <c r="AG81" s="226">
        <v>8</v>
      </c>
      <c r="AH81" s="227">
        <v>12</v>
      </c>
      <c r="AI81" s="167" t="s">
        <v>319</v>
      </c>
      <c r="AJ81" s="170"/>
      <c r="AK81" s="170"/>
      <c r="AL81" s="166">
        <v>0</v>
      </c>
      <c r="AM81" s="170" t="s">
        <v>43</v>
      </c>
      <c r="AN81" s="165" t="s">
        <v>44</v>
      </c>
      <c r="AO81" s="165"/>
      <c r="AP81" s="166"/>
      <c r="AQ81" s="166"/>
      <c r="AR81" s="166"/>
      <c r="AS81" s="166">
        <f>H81</f>
        <v>100171</v>
      </c>
      <c r="AT81" s="166">
        <f t="shared" si="10"/>
        <v>10177</v>
      </c>
      <c r="AU81" s="166">
        <v>177</v>
      </c>
      <c r="AV81" s="166"/>
      <c r="AX8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100171, 'Б-100171-13',date'2015-01-02',3, 2, 2, 'RUR', 1, 18, date'2015-02-02', date'2015-02-28', 1001711, 1, to_date('2015-02-01 00:00:00','YYYY-MM-DD HH24:MI:SS'), 700, 126, 0, 160, 0, 'c1', 8,null,100171,10177,177);insert into xxxx_oebs_cash_payment_test (ID, INVOICE_ID, OEBS_PAYMENT, DOC_DATE, COMISS_DATE) values (s_xxxx_oebs_cash_payment_test.NEXTVAL, 100171, 1435, to_date('2015-02-01 00:00:00','YYYY-MM-DD HH24:MI:SS'), date'2015-01-31' );insert into xxxx_client_discount_m  (ID,CLIENT_ID,CLIENT_AVG_DISCOUNT,DT) values (s_xxxx_client_discount_m.NEXTVAL,160, 12, date'2015-02-01');</v>
      </c>
    </row>
    <row r="82" spans="1:50" ht="16.5" customHeight="1" x14ac:dyDescent="0.25">
      <c r="A82" s="287">
        <v>7</v>
      </c>
      <c r="B82" s="72">
        <v>0</v>
      </c>
      <c r="C82" s="166" t="str">
        <f t="shared" si="7"/>
        <v>10007</v>
      </c>
      <c r="D82" s="170" t="str">
        <f t="shared" si="8"/>
        <v>10007/13</v>
      </c>
      <c r="E82" s="184" t="s">
        <v>189</v>
      </c>
      <c r="F82" s="167" t="s">
        <v>822</v>
      </c>
      <c r="G82" s="170">
        <v>48</v>
      </c>
      <c r="H82" s="178">
        <v>100172</v>
      </c>
      <c r="I82" s="170" t="str">
        <f t="shared" si="9"/>
        <v>Б-100172-13</v>
      </c>
      <c r="J82" s="169">
        <v>3</v>
      </c>
      <c r="K82" s="122">
        <v>3</v>
      </c>
      <c r="L82" s="170" t="s">
        <v>38</v>
      </c>
      <c r="M82" s="185">
        <v>1</v>
      </c>
      <c r="N82" s="165">
        <v>18</v>
      </c>
      <c r="O82" s="186" t="s">
        <v>824</v>
      </c>
      <c r="P82" s="186" t="s">
        <v>823</v>
      </c>
      <c r="Q82" s="186" t="s">
        <v>303</v>
      </c>
      <c r="R82" s="166" t="str">
        <f t="shared" si="6"/>
        <v>1001721</v>
      </c>
      <c r="S82" s="170">
        <v>1</v>
      </c>
      <c r="T82" s="184" t="s">
        <v>308</v>
      </c>
      <c r="U82" s="170">
        <v>600</v>
      </c>
      <c r="V82" s="170">
        <v>108</v>
      </c>
      <c r="W82" s="170">
        <v>0</v>
      </c>
      <c r="X82" s="24">
        <v>161</v>
      </c>
      <c r="Y82" s="188" t="s">
        <v>42</v>
      </c>
      <c r="Z82" s="224" t="s">
        <v>465</v>
      </c>
      <c r="AA82" s="224" t="s">
        <v>466</v>
      </c>
      <c r="AB82" s="228"/>
      <c r="AC82" s="178">
        <v>1230</v>
      </c>
      <c r="AD82" s="170"/>
      <c r="AE82" s="170"/>
      <c r="AF82" s="167" t="s">
        <v>149</v>
      </c>
      <c r="AG82" s="226">
        <v>8</v>
      </c>
      <c r="AH82" s="227">
        <v>12</v>
      </c>
      <c r="AI82" s="167" t="s">
        <v>319</v>
      </c>
      <c r="AJ82" s="170"/>
      <c r="AK82" s="170"/>
      <c r="AL82" s="166">
        <v>0</v>
      </c>
      <c r="AM82" s="170" t="s">
        <v>43</v>
      </c>
      <c r="AN82" s="170" t="s">
        <v>44</v>
      </c>
      <c r="AO82" s="170"/>
      <c r="AP82" s="166"/>
      <c r="AQ82" s="166"/>
      <c r="AR82" s="166"/>
      <c r="AS82" s="166">
        <f>H82</f>
        <v>100172</v>
      </c>
      <c r="AT82" s="166">
        <f t="shared" si="10"/>
        <v>10178</v>
      </c>
      <c r="AU82" s="166">
        <v>178</v>
      </c>
      <c r="AV82" s="166"/>
      <c r="AX8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100172, 'Б-100172-13',date'2015-01-02',3, 3, 3, 'RUR', 1, 18, date'2015-02-02', date'2015-02-28', 1001721, 1, to_date('2015-02-01 00:00:00','YYYY-MM-DD HH24:MI:SS'), 600, 108, 0, 161, 0, 'c1', 8,null,100172,10178,178);insert into xxxx_oebs_cash_payment_test (ID, INVOICE_ID, OEBS_PAYMENT, DOC_DATE, COMISS_DATE) values (s_xxxx_oebs_cash_payment_test.NEXTVAL, 100172, 1230, to_date('2015-02-01 00:00:00','YYYY-MM-DD HH24:MI:SS'), date'2015-01-31' );insert into xxxx_client_discount_m  (ID,CLIENT_ID,CLIENT_AVG_DISCOUNT,DT) values (s_xxxx_client_discount_m.NEXTVAL,161, 12, date'2015-02-01');</v>
      </c>
    </row>
    <row r="83" spans="1:50" s="179" customFormat="1" ht="16.5" customHeight="1" x14ac:dyDescent="0.25">
      <c r="A83" s="288">
        <v>7</v>
      </c>
      <c r="B83" s="72">
        <v>0</v>
      </c>
      <c r="C83" s="171" t="str">
        <f t="shared" si="7"/>
        <v>10007</v>
      </c>
      <c r="D83" s="171" t="str">
        <f t="shared" si="8"/>
        <v>10007/13</v>
      </c>
      <c r="E83" s="172" t="s">
        <v>189</v>
      </c>
      <c r="F83" s="167" t="s">
        <v>822</v>
      </c>
      <c r="G83" s="171">
        <v>48</v>
      </c>
      <c r="H83" s="180">
        <v>100173</v>
      </c>
      <c r="I83" s="171" t="str">
        <f t="shared" si="9"/>
        <v>Б-100173-13</v>
      </c>
      <c r="J83" s="169">
        <v>3</v>
      </c>
      <c r="K83" s="192">
        <v>3</v>
      </c>
      <c r="L83" s="171" t="s">
        <v>38</v>
      </c>
      <c r="M83" s="175">
        <v>1</v>
      </c>
      <c r="N83" s="171">
        <v>18</v>
      </c>
      <c r="O83" s="177" t="s">
        <v>824</v>
      </c>
      <c r="P83" s="172" t="s">
        <v>823</v>
      </c>
      <c r="Q83" s="172" t="s">
        <v>303</v>
      </c>
      <c r="R83" s="173" t="str">
        <f t="shared" si="6"/>
        <v>1001731</v>
      </c>
      <c r="S83" s="171">
        <v>1</v>
      </c>
      <c r="T83" s="172" t="s">
        <v>308</v>
      </c>
      <c r="U83" s="171">
        <v>600</v>
      </c>
      <c r="V83" s="171">
        <v>108</v>
      </c>
      <c r="W83" s="171">
        <v>0</v>
      </c>
      <c r="X83" s="181">
        <v>162</v>
      </c>
      <c r="Y83" s="174" t="s">
        <v>42</v>
      </c>
      <c r="Z83" s="232" t="s">
        <v>221</v>
      </c>
      <c r="AA83" s="240" t="s">
        <v>221</v>
      </c>
      <c r="AB83" s="289"/>
      <c r="AC83" s="180">
        <v>1230</v>
      </c>
      <c r="AD83" s="171"/>
      <c r="AE83" s="171"/>
      <c r="AF83" s="172" t="s">
        <v>149</v>
      </c>
      <c r="AG83" s="233">
        <v>8</v>
      </c>
      <c r="AH83" s="205">
        <v>12</v>
      </c>
      <c r="AI83" s="172" t="s">
        <v>319</v>
      </c>
      <c r="AJ83" s="171"/>
      <c r="AK83" s="171"/>
      <c r="AL83" s="173">
        <v>0</v>
      </c>
      <c r="AM83" s="170" t="s">
        <v>43</v>
      </c>
      <c r="AN83" s="171" t="s">
        <v>44</v>
      </c>
      <c r="AO83" s="171"/>
      <c r="AP83" s="166"/>
      <c r="AQ83" s="166"/>
      <c r="AR83" s="166"/>
      <c r="AS83" s="166">
        <f>H83</f>
        <v>100173</v>
      </c>
      <c r="AT83" s="166">
        <f t="shared" si="10"/>
        <v>10179</v>
      </c>
      <c r="AU83" s="166">
        <v>179</v>
      </c>
      <c r="AV83" s="173"/>
      <c r="AX83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7, 10007, '10007/13', date'2013-03-01', date'2015-09-01', 48, 100173, 'Б-100173-13',date'2015-01-02',3, 3, 3, 'RUR', 1, 18, date'2015-02-02', date'2015-02-28', 1001731, 1, to_date('2015-02-01 00:00:00','YYYY-MM-DD HH24:MI:SS'), 600, 108, 0, 162, 0, 'c1', 8,null,100173,10179,179);insert into xxxx_oebs_cash_payment_test (ID, INVOICE_ID, OEBS_PAYMENT, DOC_DATE, COMISS_DATE) values (s_xxxx_oebs_cash_payment_test.NEXTVAL, 100173, 1230, to_date('2015-02-01 00:00:00','YYYY-MM-DD HH24:MI:SS'), date'2015-01-31' );insert into xxxx_client_discount_m  (ID,CLIENT_ID,CLIENT_AVG_DISCOUNT,DT) values (s_xxxx_client_discount_m.NEXTVAL,162, 12, date'2015-02-01');</v>
      </c>
    </row>
    <row r="84" spans="1:50" ht="16.5" customHeight="1" x14ac:dyDescent="0.25">
      <c r="A84" s="287">
        <v>8</v>
      </c>
      <c r="B84" s="72">
        <v>0</v>
      </c>
      <c r="C84" s="165" t="str">
        <f t="shared" si="7"/>
        <v>10008</v>
      </c>
      <c r="D84" s="165" t="str">
        <f t="shared" si="8"/>
        <v>10008/13</v>
      </c>
      <c r="E84" s="167" t="s">
        <v>189</v>
      </c>
      <c r="F84" s="167" t="s">
        <v>822</v>
      </c>
      <c r="G84" s="165">
        <v>48</v>
      </c>
      <c r="H84" s="178">
        <v>100174</v>
      </c>
      <c r="I84" s="170" t="str">
        <f t="shared" si="9"/>
        <v>Б-100174-13</v>
      </c>
      <c r="J84" s="169">
        <v>3</v>
      </c>
      <c r="K84" s="165">
        <v>2</v>
      </c>
      <c r="L84" s="165" t="s">
        <v>38</v>
      </c>
      <c r="M84" s="290">
        <v>0</v>
      </c>
      <c r="N84" s="291">
        <v>0</v>
      </c>
      <c r="O84" s="167" t="s">
        <v>823</v>
      </c>
      <c r="P84" s="167" t="s">
        <v>823</v>
      </c>
      <c r="Q84" s="167" t="s">
        <v>826</v>
      </c>
      <c r="R84" s="166" t="str">
        <f t="shared" si="6"/>
        <v>1001741</v>
      </c>
      <c r="S84" s="170">
        <v>1</v>
      </c>
      <c r="T84" s="167" t="s">
        <v>308</v>
      </c>
      <c r="U84" s="165">
        <v>1000</v>
      </c>
      <c r="V84" s="165">
        <v>180</v>
      </c>
      <c r="W84" s="165">
        <v>0</v>
      </c>
      <c r="X84" s="24">
        <v>163</v>
      </c>
      <c r="Y84" s="168" t="s">
        <v>42</v>
      </c>
      <c r="Z84" s="224" t="s">
        <v>225</v>
      </c>
      <c r="AA84" s="238" t="s">
        <v>221</v>
      </c>
      <c r="AB84" s="247" t="s">
        <v>467</v>
      </c>
      <c r="AC84" s="178">
        <v>2050</v>
      </c>
      <c r="AD84" s="170"/>
      <c r="AE84" s="170"/>
      <c r="AF84" s="167" t="s">
        <v>149</v>
      </c>
      <c r="AG84" s="226">
        <v>8</v>
      </c>
      <c r="AH84" s="227">
        <v>12</v>
      </c>
      <c r="AI84" s="167" t="s">
        <v>319</v>
      </c>
      <c r="AJ84" s="170"/>
      <c r="AK84" s="170"/>
      <c r="AL84" s="166">
        <v>0</v>
      </c>
      <c r="AM84" s="170" t="s">
        <v>43</v>
      </c>
      <c r="AN84" s="165" t="s">
        <v>44</v>
      </c>
      <c r="AO84" s="165"/>
      <c r="AP84" s="166"/>
      <c r="AQ84" s="166"/>
      <c r="AR84" s="166"/>
      <c r="AS84" s="166">
        <f>H84</f>
        <v>100174</v>
      </c>
      <c r="AT84" s="166">
        <f t="shared" si="10"/>
        <v>10180</v>
      </c>
      <c r="AU84" s="166">
        <v>180</v>
      </c>
      <c r="AV84" s="166" t="s">
        <v>468</v>
      </c>
      <c r="AX84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100174, 'Б-100174-13',date'2015-02-02',3, 2, 2, 'RUR', 0, 0, date'2015-02-02', date'2015-02-01', 1001741, 1, to_date('2015-02-01 00:00:00','YYYY-MM-DD HH24:MI:SS'), 1000, 180, 0, 163, 0, 'c1', 8,null,100174,10180,180);insert into xxxx_oebs_cash_payment_test (ID, INVOICE_ID, OEBS_PAYMENT, DOC_DATE, COMISS_DATE) values (s_xxxx_oebs_cash_payment_test.NEXTVAL, 100174, 2050, to_date('2015-02-01 00:00:00','YYYY-MM-DD HH24:MI:SS'), date'2015-01-31' );insert into xxxx_client_discount_m  (ID,CLIENT_ID,CLIENT_AVG_DISCOUNT,DT) values (s_xxxx_client_discount_m.NEXTVAL,163, 12, date'2015-02-01');</v>
      </c>
    </row>
    <row r="85" spans="1:50" ht="16.5" customHeight="1" x14ac:dyDescent="0.25">
      <c r="A85" s="287">
        <v>8</v>
      </c>
      <c r="B85" s="72">
        <v>0</v>
      </c>
      <c r="C85" s="165" t="str">
        <f t="shared" si="7"/>
        <v>10008</v>
      </c>
      <c r="D85" s="165" t="str">
        <f t="shared" si="8"/>
        <v>10008/13</v>
      </c>
      <c r="E85" s="167" t="s">
        <v>189</v>
      </c>
      <c r="F85" s="167" t="s">
        <v>822</v>
      </c>
      <c r="G85" s="165">
        <v>48</v>
      </c>
      <c r="H85" s="178">
        <v>100175</v>
      </c>
      <c r="I85" s="170" t="str">
        <f t="shared" si="9"/>
        <v>Б-100175-13</v>
      </c>
      <c r="J85" s="169">
        <v>3</v>
      </c>
      <c r="K85" s="165">
        <v>2</v>
      </c>
      <c r="L85" s="165" t="s">
        <v>38</v>
      </c>
      <c r="M85" s="169">
        <v>1</v>
      </c>
      <c r="N85" s="165">
        <v>18</v>
      </c>
      <c r="O85" s="167" t="s">
        <v>823</v>
      </c>
      <c r="P85" s="167" t="s">
        <v>823</v>
      </c>
      <c r="Q85" s="167" t="s">
        <v>826</v>
      </c>
      <c r="R85" s="166" t="str">
        <f t="shared" si="6"/>
        <v>1001751</v>
      </c>
      <c r="S85" s="170">
        <v>1</v>
      </c>
      <c r="T85" s="167" t="s">
        <v>308</v>
      </c>
      <c r="U85" s="165">
        <v>900</v>
      </c>
      <c r="V85" s="165">
        <v>162</v>
      </c>
      <c r="W85" s="165">
        <v>0</v>
      </c>
      <c r="X85" s="24">
        <v>164</v>
      </c>
      <c r="Y85" s="168" t="s">
        <v>42</v>
      </c>
      <c r="Z85" s="225" t="s">
        <v>232</v>
      </c>
      <c r="AA85" s="235" t="s">
        <v>232</v>
      </c>
      <c r="AB85" s="225" t="s">
        <v>469</v>
      </c>
      <c r="AC85" s="178">
        <v>1845</v>
      </c>
      <c r="AD85" s="170"/>
      <c r="AE85" s="170"/>
      <c r="AF85" s="167" t="s">
        <v>149</v>
      </c>
      <c r="AG85" s="226">
        <v>8</v>
      </c>
      <c r="AH85" s="227">
        <v>12</v>
      </c>
      <c r="AI85" s="167" t="s">
        <v>319</v>
      </c>
      <c r="AJ85" s="170"/>
      <c r="AK85" s="170"/>
      <c r="AL85" s="166">
        <v>0</v>
      </c>
      <c r="AM85" s="170" t="s">
        <v>43</v>
      </c>
      <c r="AN85" s="165" t="s">
        <v>44</v>
      </c>
      <c r="AO85" s="165"/>
      <c r="AP85" s="166"/>
      <c r="AQ85" s="166"/>
      <c r="AR85" s="166"/>
      <c r="AS85" s="166">
        <f>H85</f>
        <v>100175</v>
      </c>
      <c r="AT85" s="166">
        <f t="shared" si="10"/>
        <v>10181</v>
      </c>
      <c r="AU85" s="166">
        <v>181</v>
      </c>
      <c r="AV85" s="166" t="s">
        <v>470</v>
      </c>
      <c r="AX85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100175, 'Б-100175-13',date'2015-02-02',3, 2, 2, 'RUR', 1, 18, date'2015-02-02', date'2015-02-01', 1001751, 1, to_date('2015-02-01 00:00:00','YYYY-MM-DD HH24:MI:SS'), 900, 162, 0, 164, 0, 'c1', 8,null,100175,10181,181);insert into xxxx_oebs_cash_payment_test (ID, INVOICE_ID, OEBS_PAYMENT, DOC_DATE, COMISS_DATE) values (s_xxxx_oebs_cash_payment_test.NEXTVAL, 100175, 1845, to_date('2015-02-01 00:00:00','YYYY-MM-DD HH24:MI:SS'), date'2015-01-31' );insert into xxxx_client_discount_m  (ID,CLIENT_ID,CLIENT_AVG_DISCOUNT,DT) values (s_xxxx_client_discount_m.NEXTVAL,164, 12, date'2015-02-01');</v>
      </c>
    </row>
    <row r="86" spans="1:50" ht="16.5" customHeight="1" x14ac:dyDescent="0.25">
      <c r="A86" s="287">
        <v>8</v>
      </c>
      <c r="B86" s="72">
        <v>0</v>
      </c>
      <c r="C86" s="165" t="str">
        <f t="shared" si="7"/>
        <v>10008</v>
      </c>
      <c r="D86" s="165" t="str">
        <f t="shared" si="8"/>
        <v>10008/13</v>
      </c>
      <c r="E86" s="167" t="s">
        <v>189</v>
      </c>
      <c r="F86" s="167" t="s">
        <v>822</v>
      </c>
      <c r="G86" s="165">
        <v>48</v>
      </c>
      <c r="H86" s="178">
        <v>100176</v>
      </c>
      <c r="I86" s="170" t="str">
        <f t="shared" si="9"/>
        <v>Б-100176-13</v>
      </c>
      <c r="J86" s="169">
        <v>3</v>
      </c>
      <c r="K86" s="165">
        <v>2</v>
      </c>
      <c r="L86" s="165" t="s">
        <v>38</v>
      </c>
      <c r="M86" s="169">
        <v>1</v>
      </c>
      <c r="N86" s="165">
        <v>18</v>
      </c>
      <c r="O86" s="167" t="s">
        <v>823</v>
      </c>
      <c r="P86" s="167" t="s">
        <v>823</v>
      </c>
      <c r="Q86" s="167" t="s">
        <v>826</v>
      </c>
      <c r="R86" s="166" t="str">
        <f t="shared" si="6"/>
        <v>1001761</v>
      </c>
      <c r="S86" s="170">
        <v>1</v>
      </c>
      <c r="T86" s="167" t="s">
        <v>308</v>
      </c>
      <c r="U86" s="165">
        <v>800</v>
      </c>
      <c r="V86" s="165">
        <v>144</v>
      </c>
      <c r="W86" s="165">
        <v>0</v>
      </c>
      <c r="X86" s="24">
        <v>165</v>
      </c>
      <c r="Y86" s="168" t="s">
        <v>42</v>
      </c>
      <c r="Z86" s="224"/>
      <c r="AA86" s="224"/>
      <c r="AB86" s="224"/>
      <c r="AC86" s="178">
        <v>1640</v>
      </c>
      <c r="AD86" s="170"/>
      <c r="AE86" s="170"/>
      <c r="AF86" s="167" t="s">
        <v>149</v>
      </c>
      <c r="AG86" s="226">
        <v>8</v>
      </c>
      <c r="AH86" s="227">
        <v>12</v>
      </c>
      <c r="AI86" s="167" t="s">
        <v>319</v>
      </c>
      <c r="AJ86" s="170"/>
      <c r="AK86" s="170"/>
      <c r="AL86" s="166">
        <v>0</v>
      </c>
      <c r="AM86" s="170" t="s">
        <v>43</v>
      </c>
      <c r="AN86" s="165" t="s">
        <v>44</v>
      </c>
      <c r="AO86" s="165"/>
      <c r="AP86" s="166"/>
      <c r="AQ86" s="166"/>
      <c r="AR86" s="166"/>
      <c r="AS86" s="166">
        <f>H86</f>
        <v>100176</v>
      </c>
      <c r="AT86" s="166">
        <f t="shared" si="10"/>
        <v>10182</v>
      </c>
      <c r="AU86" s="166">
        <v>182</v>
      </c>
      <c r="AV86" s="166" t="s">
        <v>471</v>
      </c>
      <c r="AX86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100176, 'Б-100176-13',date'2015-02-02',3, 2, 2, 'RUR', 1, 18, date'2015-02-02', date'2015-02-01', 1001761, 1, to_date('2015-02-01 00:00:00','YYYY-MM-DD HH24:MI:SS'), 800, 144, 0, 165, 0, 'c1', 8,null,100176,10182,182);insert into xxxx_oebs_cash_payment_test (ID, INVOICE_ID, OEBS_PAYMENT, DOC_DATE, COMISS_DATE) values (s_xxxx_oebs_cash_payment_test.NEXTVAL, 100176, 1640, to_date('2015-02-01 00:00:00','YYYY-MM-DD HH24:MI:SS'), date'2015-01-31' );insert into xxxx_client_discount_m  (ID,CLIENT_ID,CLIENT_AVG_DISCOUNT,DT) values (s_xxxx_client_discount_m.NEXTVAL,165, 12, date'2015-02-01');</v>
      </c>
    </row>
    <row r="87" spans="1:50" ht="16.5" customHeight="1" x14ac:dyDescent="0.25">
      <c r="A87" s="287">
        <v>8</v>
      </c>
      <c r="B87" s="72">
        <v>0</v>
      </c>
      <c r="C87" s="165" t="str">
        <f t="shared" si="7"/>
        <v>10008</v>
      </c>
      <c r="D87" s="165" t="str">
        <f t="shared" si="8"/>
        <v>10008/13</v>
      </c>
      <c r="E87" s="167" t="s">
        <v>189</v>
      </c>
      <c r="F87" s="167" t="s">
        <v>822</v>
      </c>
      <c r="G87" s="165">
        <v>48</v>
      </c>
      <c r="H87" s="178">
        <v>100177</v>
      </c>
      <c r="I87" s="170" t="str">
        <f t="shared" si="9"/>
        <v>Б-100177-13</v>
      </c>
      <c r="J87" s="169">
        <v>3</v>
      </c>
      <c r="K87" s="165">
        <v>2</v>
      </c>
      <c r="L87" s="165" t="s">
        <v>38</v>
      </c>
      <c r="M87" s="169">
        <v>1</v>
      </c>
      <c r="N87" s="165">
        <v>18</v>
      </c>
      <c r="O87" s="167" t="s">
        <v>823</v>
      </c>
      <c r="P87" s="167" t="s">
        <v>823</v>
      </c>
      <c r="Q87" s="167" t="s">
        <v>826</v>
      </c>
      <c r="R87" s="166" t="str">
        <f t="shared" si="6"/>
        <v>1001771</v>
      </c>
      <c r="S87" s="170">
        <v>1</v>
      </c>
      <c r="T87" s="167" t="s">
        <v>308</v>
      </c>
      <c r="U87" s="165">
        <v>700</v>
      </c>
      <c r="V87" s="165">
        <v>126</v>
      </c>
      <c r="W87" s="165">
        <v>0</v>
      </c>
      <c r="X87" s="24">
        <v>166</v>
      </c>
      <c r="Y87" s="168" t="s">
        <v>42</v>
      </c>
      <c r="Z87" s="224"/>
      <c r="AA87" s="224"/>
      <c r="AB87" s="224"/>
      <c r="AC87" s="178">
        <v>1435</v>
      </c>
      <c r="AD87" s="170"/>
      <c r="AE87" s="170"/>
      <c r="AF87" s="167" t="s">
        <v>149</v>
      </c>
      <c r="AG87" s="226">
        <v>8</v>
      </c>
      <c r="AH87" s="227">
        <v>12</v>
      </c>
      <c r="AI87" s="167" t="s">
        <v>319</v>
      </c>
      <c r="AJ87" s="170"/>
      <c r="AK87" s="170"/>
      <c r="AL87" s="166">
        <v>0</v>
      </c>
      <c r="AM87" s="170" t="s">
        <v>43</v>
      </c>
      <c r="AN87" s="165" t="s">
        <v>44</v>
      </c>
      <c r="AO87" s="165"/>
      <c r="AP87" s="166"/>
      <c r="AQ87" s="166"/>
      <c r="AR87" s="166"/>
      <c r="AS87" s="166">
        <f>H87</f>
        <v>100177</v>
      </c>
      <c r="AT87" s="166">
        <f t="shared" si="10"/>
        <v>10183</v>
      </c>
      <c r="AU87" s="166">
        <v>183</v>
      </c>
      <c r="AV87" s="166"/>
      <c r="AX87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100177, 'Б-100177-13',date'2015-02-02',3, 2, 2, 'RUR', 1, 18, date'2015-02-02', date'2015-02-01', 1001771, 1, to_date('2015-02-01 00:00:00','YYYY-MM-DD HH24:MI:SS'), 700, 126, 0, 166, 0, 'c1', 8,null,100177,10183,183);insert into xxxx_oebs_cash_payment_test (ID, INVOICE_ID, OEBS_PAYMENT, DOC_DATE, COMISS_DATE) values (s_xxxx_oebs_cash_payment_test.NEXTVAL, 100177, 1435, to_date('2015-02-01 00:00:00','YYYY-MM-DD HH24:MI:SS'), date'2015-01-31' );insert into xxxx_client_discount_m  (ID,CLIENT_ID,CLIENT_AVG_DISCOUNT,DT) values (s_xxxx_client_discount_m.NEXTVAL,166, 12, date'2015-02-01');</v>
      </c>
    </row>
    <row r="88" spans="1:50" ht="16.5" customHeight="1" x14ac:dyDescent="0.25">
      <c r="A88" s="287">
        <v>8</v>
      </c>
      <c r="B88" s="72">
        <v>0</v>
      </c>
      <c r="C88" s="165" t="str">
        <f t="shared" si="7"/>
        <v>10008</v>
      </c>
      <c r="D88" s="165" t="str">
        <f t="shared" si="8"/>
        <v>10008/13</v>
      </c>
      <c r="E88" s="167" t="s">
        <v>189</v>
      </c>
      <c r="F88" s="167" t="s">
        <v>822</v>
      </c>
      <c r="G88" s="165">
        <v>48</v>
      </c>
      <c r="H88" s="178">
        <v>100178</v>
      </c>
      <c r="I88" s="170" t="str">
        <f t="shared" si="9"/>
        <v>Б-100178-13</v>
      </c>
      <c r="J88" s="169">
        <v>3</v>
      </c>
      <c r="K88" s="165">
        <v>2</v>
      </c>
      <c r="L88" s="234" t="s">
        <v>59</v>
      </c>
      <c r="M88" s="169">
        <v>1</v>
      </c>
      <c r="N88" s="165">
        <v>18</v>
      </c>
      <c r="O88" s="167" t="s">
        <v>823</v>
      </c>
      <c r="P88" s="167" t="s">
        <v>823</v>
      </c>
      <c r="Q88" s="167" t="s">
        <v>826</v>
      </c>
      <c r="R88" s="166" t="str">
        <f t="shared" si="6"/>
        <v>1001781</v>
      </c>
      <c r="S88" s="170">
        <v>1</v>
      </c>
      <c r="T88" s="167" t="s">
        <v>310</v>
      </c>
      <c r="U88" s="165">
        <v>700</v>
      </c>
      <c r="V88" s="165">
        <v>126</v>
      </c>
      <c r="W88" s="165">
        <v>0</v>
      </c>
      <c r="X88" s="24">
        <v>167</v>
      </c>
      <c r="Y88" s="168" t="s">
        <v>42</v>
      </c>
      <c r="Z88" s="224" t="s">
        <v>220</v>
      </c>
      <c r="AA88" s="238" t="s">
        <v>220</v>
      </c>
      <c r="AB88" s="224" t="s">
        <v>472</v>
      </c>
      <c r="AC88" s="178">
        <v>1435</v>
      </c>
      <c r="AD88" s="170"/>
      <c r="AE88" s="170"/>
      <c r="AF88" s="167" t="s">
        <v>149</v>
      </c>
      <c r="AG88" s="226">
        <v>8</v>
      </c>
      <c r="AH88" s="227">
        <v>12</v>
      </c>
      <c r="AI88" s="167" t="s">
        <v>319</v>
      </c>
      <c r="AJ88" s="170"/>
      <c r="AK88" s="170"/>
      <c r="AL88" s="166">
        <v>0</v>
      </c>
      <c r="AM88" s="170" t="s">
        <v>43</v>
      </c>
      <c r="AN88" s="165" t="s">
        <v>44</v>
      </c>
      <c r="AO88" s="165"/>
      <c r="AP88" s="166"/>
      <c r="AQ88" s="166"/>
      <c r="AR88" s="166"/>
      <c r="AS88" s="166">
        <f>H88</f>
        <v>100178</v>
      </c>
      <c r="AT88" s="166">
        <f t="shared" si="10"/>
        <v>10184</v>
      </c>
      <c r="AU88" s="166">
        <v>184</v>
      </c>
      <c r="AV88" s="166"/>
      <c r="AX88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100178, 'Б-100178-13',date'2015-02-02',3, 2, 2, 'USD', 1, 18, date'2015-02-02', date'2015-02-01', 1001781, 1, to_date('2015-01-31 23:59:59','YYYY-MM-DD HH24:MI:SS'), 700, 126, 0, 167, 0, 'c1', 8,null,100178,10184,184);insert into xxxx_oebs_cash_payment_test (ID, INVOICE_ID, OEBS_PAYMENT, DOC_DATE, COMISS_DATE) values (s_xxxx_oebs_cash_payment_test.NEXTVAL, 100178, 1435, to_date('2015-01-31 23:59:59','YYYY-MM-DD HH24:MI:SS'), date'2015-01-31' );insert into xxxx_client_discount_m  (ID,CLIENT_ID,CLIENT_AVG_DISCOUNT,DT) values (s_xxxx_client_discount_m.NEXTVAL,167, 12, date'2015-02-01');</v>
      </c>
    </row>
    <row r="89" spans="1:50" ht="16.5" customHeight="1" x14ac:dyDescent="0.25">
      <c r="A89" s="287">
        <v>8</v>
      </c>
      <c r="B89" s="72">
        <v>0</v>
      </c>
      <c r="C89" s="165" t="str">
        <f t="shared" si="7"/>
        <v>10008</v>
      </c>
      <c r="D89" s="165" t="str">
        <f t="shared" si="8"/>
        <v>10008/13</v>
      </c>
      <c r="E89" s="167" t="s">
        <v>189</v>
      </c>
      <c r="F89" s="167" t="s">
        <v>822</v>
      </c>
      <c r="G89" s="165">
        <v>48</v>
      </c>
      <c r="H89" s="178">
        <v>100179</v>
      </c>
      <c r="I89" s="170" t="str">
        <f t="shared" si="9"/>
        <v>Б-100179-13</v>
      </c>
      <c r="J89" s="169">
        <v>3</v>
      </c>
      <c r="K89" s="165">
        <v>2</v>
      </c>
      <c r="L89" s="165" t="s">
        <v>38</v>
      </c>
      <c r="M89" s="169">
        <v>1</v>
      </c>
      <c r="N89" s="165">
        <v>18</v>
      </c>
      <c r="O89" s="167" t="s">
        <v>823</v>
      </c>
      <c r="P89" s="167" t="s">
        <v>823</v>
      </c>
      <c r="Q89" s="167" t="s">
        <v>826</v>
      </c>
      <c r="R89" s="166" t="str">
        <f t="shared" si="6"/>
        <v>1001791</v>
      </c>
      <c r="S89" s="170">
        <v>1</v>
      </c>
      <c r="T89" s="191" t="s">
        <v>308</v>
      </c>
      <c r="U89" s="165">
        <v>1100</v>
      </c>
      <c r="V89" s="165">
        <v>198</v>
      </c>
      <c r="W89" s="165">
        <v>0</v>
      </c>
      <c r="X89" s="24">
        <v>168</v>
      </c>
      <c r="Y89" s="168" t="s">
        <v>42</v>
      </c>
      <c r="Z89" s="224" t="s">
        <v>235</v>
      </c>
      <c r="AA89" s="238" t="s">
        <v>235</v>
      </c>
      <c r="AB89" s="224" t="s">
        <v>449</v>
      </c>
      <c r="AC89" s="178">
        <v>2255</v>
      </c>
      <c r="AD89" s="170"/>
      <c r="AE89" s="170"/>
      <c r="AF89" s="191" t="s">
        <v>149</v>
      </c>
      <c r="AG89" s="226">
        <v>8</v>
      </c>
      <c r="AH89" s="227">
        <v>12</v>
      </c>
      <c r="AI89" s="191" t="s">
        <v>319</v>
      </c>
      <c r="AJ89" s="170"/>
      <c r="AK89" s="170"/>
      <c r="AL89" s="166">
        <v>0</v>
      </c>
      <c r="AM89" s="170" t="s">
        <v>43</v>
      </c>
      <c r="AN89" s="165" t="s">
        <v>44</v>
      </c>
      <c r="AO89" s="165"/>
      <c r="AP89" s="166"/>
      <c r="AQ89" s="166"/>
      <c r="AR89" s="166"/>
      <c r="AS89" s="166">
        <f>H89</f>
        <v>100179</v>
      </c>
      <c r="AT89" s="166">
        <f t="shared" si="10"/>
        <v>10185</v>
      </c>
      <c r="AU89" s="166">
        <v>185</v>
      </c>
      <c r="AV89" s="166"/>
      <c r="AX89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100179, 'Б-100179-13',date'2015-02-02',3, 2, 2, 'RUR', 1, 18, date'2015-02-02', date'2015-02-01', 1001791, 1, to_date('2015-02-01 00:00:00','YYYY-MM-DD HH24:MI:SS'), 1100, 198, 0, 168, 0, 'c1', 8,null,100179,10185,185);insert into xxxx_oebs_cash_payment_test (ID, INVOICE_ID, OEBS_PAYMENT, DOC_DATE, COMISS_DATE) values (s_xxxx_oebs_cash_payment_test.NEXTVAL, 100179, 2255, to_date('2015-02-01 00:00:00','YYYY-MM-DD HH24:MI:SS'), date'2015-01-31' );insert into xxxx_client_discount_m  (ID,CLIENT_ID,CLIENT_AVG_DISCOUNT,DT) values (s_xxxx_client_discount_m.NEXTVAL,168, 12, date'2015-02-01');</v>
      </c>
    </row>
    <row r="90" spans="1:50" ht="16.5" customHeight="1" x14ac:dyDescent="0.25">
      <c r="A90" s="287">
        <v>8</v>
      </c>
      <c r="B90" s="72">
        <v>0</v>
      </c>
      <c r="C90" s="165" t="str">
        <f t="shared" si="7"/>
        <v>10008</v>
      </c>
      <c r="D90" s="165" t="str">
        <f t="shared" si="8"/>
        <v>10008/13</v>
      </c>
      <c r="E90" s="167" t="s">
        <v>189</v>
      </c>
      <c r="F90" s="167" t="s">
        <v>822</v>
      </c>
      <c r="G90" s="165">
        <v>48</v>
      </c>
      <c r="H90" s="178">
        <v>100180</v>
      </c>
      <c r="I90" s="170" t="str">
        <f t="shared" si="9"/>
        <v>Б-100180-13</v>
      </c>
      <c r="J90" s="169">
        <v>3</v>
      </c>
      <c r="K90" s="165">
        <v>2</v>
      </c>
      <c r="L90" s="165" t="s">
        <v>38</v>
      </c>
      <c r="M90" s="169">
        <v>1</v>
      </c>
      <c r="N90" s="165">
        <v>18</v>
      </c>
      <c r="O90" s="167" t="s">
        <v>823</v>
      </c>
      <c r="P90" s="167" t="s">
        <v>823</v>
      </c>
      <c r="Q90" s="167" t="s">
        <v>826</v>
      </c>
      <c r="R90" s="166" t="str">
        <f t="shared" si="6"/>
        <v>1001801</v>
      </c>
      <c r="S90" s="170">
        <v>1</v>
      </c>
      <c r="T90" s="191" t="s">
        <v>308</v>
      </c>
      <c r="U90" s="165">
        <v>1000</v>
      </c>
      <c r="V90" s="165">
        <v>180</v>
      </c>
      <c r="W90" s="165">
        <v>0</v>
      </c>
      <c r="X90" s="24">
        <v>169</v>
      </c>
      <c r="Y90" s="168" t="s">
        <v>42</v>
      </c>
      <c r="Z90" s="224" t="s">
        <v>225</v>
      </c>
      <c r="AA90" s="238" t="s">
        <v>225</v>
      </c>
      <c r="AB90" s="224" t="s">
        <v>437</v>
      </c>
      <c r="AC90" s="178">
        <v>2050</v>
      </c>
      <c r="AD90" s="170"/>
      <c r="AE90" s="170"/>
      <c r="AF90" s="237" t="s">
        <v>149</v>
      </c>
      <c r="AG90" s="226">
        <v>8</v>
      </c>
      <c r="AH90" s="227">
        <v>12</v>
      </c>
      <c r="AI90" s="237" t="s">
        <v>319</v>
      </c>
      <c r="AJ90" s="170"/>
      <c r="AK90" s="170"/>
      <c r="AL90" s="166">
        <v>0</v>
      </c>
      <c r="AM90" s="170" t="s">
        <v>43</v>
      </c>
      <c r="AN90" s="165" t="s">
        <v>44</v>
      </c>
      <c r="AO90" s="165"/>
      <c r="AP90" s="166"/>
      <c r="AQ90" s="166"/>
      <c r="AR90" s="166"/>
      <c r="AS90" s="166">
        <f>H90</f>
        <v>100180</v>
      </c>
      <c r="AT90" s="166">
        <f t="shared" si="10"/>
        <v>10186</v>
      </c>
      <c r="AU90" s="166">
        <v>186</v>
      </c>
      <c r="AV90" s="166"/>
      <c r="AX9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100180, 'Б-100180-13',date'2015-02-02',3, 2, 2, 'RUR', 1, 18, date'2015-02-02', date'2015-02-01', 1001801, 1, to_date('2015-02-01 00:00:00','YYYY-MM-DD HH24:MI:SS'), 1000, 180, 0, 169, 0, 'c1', 8,null,100180,10186,186);insert into xxxx_oebs_cash_payment_test (ID, INVOICE_ID, OEBS_PAYMENT, DOC_DATE, COMISS_DATE) values (s_xxxx_oebs_cash_payment_test.NEXTVAL, 100180, 2050, to_date('2015-02-01 00:00:00','YYYY-MM-DD HH24:MI:SS'), date'2015-01-31' );insert into xxxx_client_discount_m  (ID,CLIENT_ID,CLIENT_AVG_DISCOUNT,DT) values (s_xxxx_client_discount_m.NEXTVAL,169, 12, date'2015-02-01');</v>
      </c>
    </row>
    <row r="91" spans="1:50" ht="16.5" customHeight="1" x14ac:dyDescent="0.25">
      <c r="A91" s="287">
        <v>8</v>
      </c>
      <c r="B91" s="72">
        <v>0</v>
      </c>
      <c r="C91" s="165" t="str">
        <f t="shared" si="7"/>
        <v>10008</v>
      </c>
      <c r="D91" s="165" t="str">
        <f t="shared" si="8"/>
        <v>10008/13</v>
      </c>
      <c r="E91" s="167" t="s">
        <v>189</v>
      </c>
      <c r="F91" s="167" t="s">
        <v>822</v>
      </c>
      <c r="G91" s="165">
        <v>48</v>
      </c>
      <c r="H91" s="178">
        <v>100183</v>
      </c>
      <c r="I91" s="170" t="str">
        <f t="shared" si="9"/>
        <v>Б-100183-13</v>
      </c>
      <c r="J91" s="169">
        <v>3</v>
      </c>
      <c r="K91" s="165">
        <v>2</v>
      </c>
      <c r="L91" s="165" t="s">
        <v>38</v>
      </c>
      <c r="M91" s="169">
        <v>1</v>
      </c>
      <c r="N91" s="165">
        <v>18</v>
      </c>
      <c r="O91" s="167" t="s">
        <v>823</v>
      </c>
      <c r="P91" s="167" t="s">
        <v>823</v>
      </c>
      <c r="Q91" s="167" t="s">
        <v>826</v>
      </c>
      <c r="R91" s="166" t="str">
        <f t="shared" si="6"/>
        <v>1001831</v>
      </c>
      <c r="S91" s="170">
        <v>1</v>
      </c>
      <c r="T91" s="191" t="s">
        <v>310</v>
      </c>
      <c r="U91" s="165">
        <v>800</v>
      </c>
      <c r="V91" s="165">
        <v>144</v>
      </c>
      <c r="W91" s="165">
        <v>0</v>
      </c>
      <c r="X91" s="24">
        <v>170</v>
      </c>
      <c r="Y91" s="168" t="s">
        <v>42</v>
      </c>
      <c r="Z91" s="224" t="s">
        <v>219</v>
      </c>
      <c r="AA91" s="238" t="s">
        <v>219</v>
      </c>
      <c r="AB91" s="224" t="s">
        <v>445</v>
      </c>
      <c r="AC91" s="178">
        <v>1640</v>
      </c>
      <c r="AD91" s="170"/>
      <c r="AE91" s="170"/>
      <c r="AF91" s="191" t="s">
        <v>149</v>
      </c>
      <c r="AG91" s="226">
        <v>8</v>
      </c>
      <c r="AH91" s="227">
        <v>12</v>
      </c>
      <c r="AI91" s="191" t="s">
        <v>319</v>
      </c>
      <c r="AJ91" s="170"/>
      <c r="AK91" s="170"/>
      <c r="AL91" s="166">
        <v>0</v>
      </c>
      <c r="AM91" s="170" t="s">
        <v>43</v>
      </c>
      <c r="AN91" s="165" t="s">
        <v>44</v>
      </c>
      <c r="AO91" s="165"/>
      <c r="AP91" s="166"/>
      <c r="AQ91" s="166"/>
      <c r="AR91" s="166"/>
      <c r="AS91" s="166">
        <f>H91</f>
        <v>100183</v>
      </c>
      <c r="AT91" s="166">
        <f t="shared" si="10"/>
        <v>10187</v>
      </c>
      <c r="AU91" s="166">
        <v>187</v>
      </c>
      <c r="AV91" s="166"/>
      <c r="AX9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100183, 'Б-100183-13',date'2015-02-02',3, 2, 2, 'RUR', 1, 18, date'2015-02-02', date'2015-02-01', 1001831, 1, to_date('2015-01-31 23:59:59','YYYY-MM-DD HH24:MI:SS'), 800, 144, 0, 170, 0, 'c1', 8,null,100183,10187,187);insert into xxxx_oebs_cash_payment_test (ID, INVOICE_ID, OEBS_PAYMENT, DOC_DATE, COMISS_DATE) values (s_xxxx_oebs_cash_payment_test.NEXTVAL, 100183, 1640, to_date('2015-01-31 23:59:59','YYYY-MM-DD HH24:MI:SS'), date'2015-01-31' );insert into xxxx_client_discount_m  (ID,CLIENT_ID,CLIENT_AVG_DISCOUNT,DT) values (s_xxxx_client_discount_m.NEXTVAL,170, 12, date'2015-02-01');</v>
      </c>
    </row>
    <row r="92" spans="1:50" ht="16.5" customHeight="1" x14ac:dyDescent="0.25">
      <c r="A92" s="287">
        <v>8</v>
      </c>
      <c r="B92" s="72">
        <v>0</v>
      </c>
      <c r="C92" s="165" t="str">
        <f t="shared" si="7"/>
        <v>10008</v>
      </c>
      <c r="D92" s="165" t="str">
        <f t="shared" si="8"/>
        <v>10008/13</v>
      </c>
      <c r="E92" s="167" t="s">
        <v>189</v>
      </c>
      <c r="F92" s="167" t="s">
        <v>822</v>
      </c>
      <c r="G92" s="165">
        <v>48</v>
      </c>
      <c r="H92" s="178">
        <v>100184</v>
      </c>
      <c r="I92" s="170" t="str">
        <f t="shared" si="9"/>
        <v>Б-100184-13</v>
      </c>
      <c r="J92" s="169">
        <v>3</v>
      </c>
      <c r="K92" s="165">
        <v>2</v>
      </c>
      <c r="L92" s="165" t="s">
        <v>38</v>
      </c>
      <c r="M92" s="169">
        <v>1</v>
      </c>
      <c r="N92" s="165">
        <v>18</v>
      </c>
      <c r="O92" s="167" t="s">
        <v>823</v>
      </c>
      <c r="P92" s="167" t="s">
        <v>823</v>
      </c>
      <c r="Q92" s="167" t="s">
        <v>826</v>
      </c>
      <c r="R92" s="166" t="str">
        <f t="shared" si="6"/>
        <v>1001841</v>
      </c>
      <c r="S92" s="170">
        <v>1</v>
      </c>
      <c r="T92" s="237" t="s">
        <v>144</v>
      </c>
      <c r="U92" s="165">
        <v>1200</v>
      </c>
      <c r="V92" s="165">
        <v>216</v>
      </c>
      <c r="W92" s="165">
        <v>0</v>
      </c>
      <c r="X92" s="24">
        <v>171</v>
      </c>
      <c r="Y92" s="168" t="s">
        <v>42</v>
      </c>
      <c r="Z92" s="224" t="s">
        <v>236</v>
      </c>
      <c r="AA92" s="238" t="s">
        <v>236</v>
      </c>
      <c r="AB92" s="224" t="s">
        <v>473</v>
      </c>
      <c r="AC92" s="178">
        <v>2460</v>
      </c>
      <c r="AD92" s="170"/>
      <c r="AE92" s="170"/>
      <c r="AF92" s="237" t="s">
        <v>149</v>
      </c>
      <c r="AG92" s="226">
        <v>8</v>
      </c>
      <c r="AH92" s="227">
        <v>12</v>
      </c>
      <c r="AI92" s="237" t="s">
        <v>320</v>
      </c>
      <c r="AJ92" s="170"/>
      <c r="AK92" s="170"/>
      <c r="AL92" s="166">
        <v>0</v>
      </c>
      <c r="AM92" s="170" t="s">
        <v>43</v>
      </c>
      <c r="AN92" s="165" t="s">
        <v>44</v>
      </c>
      <c r="AO92" s="165"/>
      <c r="AP92" s="166"/>
      <c r="AQ92" s="166"/>
      <c r="AR92" s="166"/>
      <c r="AS92" s="166">
        <f>H92</f>
        <v>100184</v>
      </c>
      <c r="AT92" s="166">
        <f t="shared" si="10"/>
        <v>10188</v>
      </c>
      <c r="AU92" s="166">
        <v>188</v>
      </c>
      <c r="AV92" s="166"/>
      <c r="AX9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100184, 'Б-100184-13',date'2015-02-02',3, 2, 2, 'RUR', 1, 18, date'2015-02-02', date'2015-02-01', 1001841, 1, to_date('2015-01-01 00:00:00','YYYY-MM-DD HH24:MI:SS'), 1200, 216, 0, 171, 0, 'c1', 8,null,100184,10188,188);insert into xxxx_oebs_cash_payment_test (ID, INVOICE_ID, OEBS_PAYMENT, DOC_DATE, COMISS_DATE) values (s_xxxx_oebs_cash_payment_test.NEXTVAL, 100184, 2460, to_date('2015-01-01 00:00:00','YYYY-MM-DD HH24:MI:SS'), date'2015-01-31' );insert into xxxx_client_discount_m  (ID,CLIENT_ID,CLIENT_AVG_DISCOUNT,DT) values (s_xxxx_client_discount_m.NEXTVAL,171, 12, date'2015-01-01');</v>
      </c>
    </row>
    <row r="93" spans="1:50" ht="16.5" customHeight="1" x14ac:dyDescent="0.25">
      <c r="A93" s="287">
        <v>8</v>
      </c>
      <c r="B93" s="72">
        <v>0</v>
      </c>
      <c r="C93" s="165" t="str">
        <f t="shared" si="7"/>
        <v>10008</v>
      </c>
      <c r="D93" s="165" t="str">
        <f t="shared" si="8"/>
        <v>10008/13</v>
      </c>
      <c r="E93" s="167" t="s">
        <v>189</v>
      </c>
      <c r="F93" s="167" t="s">
        <v>822</v>
      </c>
      <c r="G93" s="165">
        <v>48</v>
      </c>
      <c r="H93" s="178">
        <v>100186</v>
      </c>
      <c r="I93" s="170" t="str">
        <f t="shared" si="9"/>
        <v>Б-100186-13</v>
      </c>
      <c r="J93" s="169">
        <v>3</v>
      </c>
      <c r="K93" s="165">
        <v>2</v>
      </c>
      <c r="L93" s="234" t="s">
        <v>59</v>
      </c>
      <c r="M93" s="169">
        <v>1</v>
      </c>
      <c r="N93" s="165">
        <v>18</v>
      </c>
      <c r="O93" s="167" t="s">
        <v>823</v>
      </c>
      <c r="P93" s="167" t="s">
        <v>823</v>
      </c>
      <c r="Q93" s="167" t="s">
        <v>826</v>
      </c>
      <c r="R93" s="166" t="str">
        <f t="shared" si="6"/>
        <v>1001861</v>
      </c>
      <c r="S93" s="170">
        <v>1</v>
      </c>
      <c r="T93" s="237" t="s">
        <v>144</v>
      </c>
      <c r="U93" s="165">
        <v>1000</v>
      </c>
      <c r="V93" s="165">
        <v>180</v>
      </c>
      <c r="W93" s="165">
        <v>0</v>
      </c>
      <c r="X93" s="24">
        <v>172</v>
      </c>
      <c r="Y93" s="168" t="s">
        <v>42</v>
      </c>
      <c r="Z93" s="224" t="s">
        <v>225</v>
      </c>
      <c r="AA93" s="238" t="s">
        <v>225</v>
      </c>
      <c r="AB93" s="224" t="s">
        <v>437</v>
      </c>
      <c r="AC93" s="178">
        <v>2050</v>
      </c>
      <c r="AD93" s="170"/>
      <c r="AE93" s="170"/>
      <c r="AF93" s="191" t="s">
        <v>149</v>
      </c>
      <c r="AG93" s="226">
        <v>8</v>
      </c>
      <c r="AH93" s="227">
        <v>12</v>
      </c>
      <c r="AI93" s="191" t="s">
        <v>320</v>
      </c>
      <c r="AJ93" s="170"/>
      <c r="AK93" s="170"/>
      <c r="AL93" s="166">
        <v>0</v>
      </c>
      <c r="AM93" s="170" t="s">
        <v>43</v>
      </c>
      <c r="AN93" s="165" t="s">
        <v>44</v>
      </c>
      <c r="AO93" s="165"/>
      <c r="AP93" s="166"/>
      <c r="AQ93" s="166"/>
      <c r="AR93" s="166"/>
      <c r="AS93" s="166">
        <f>H93</f>
        <v>100186</v>
      </c>
      <c r="AT93" s="166">
        <f t="shared" si="10"/>
        <v>10189</v>
      </c>
      <c r="AU93" s="166">
        <v>189</v>
      </c>
      <c r="AV93" s="166"/>
      <c r="AX93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100186, 'Б-100186-13',date'2015-02-02',3, 2, 2, 'USD', 1, 18, date'2015-02-02', date'2015-02-01', 1001861, 1, to_date('2015-01-01 00:00:00','YYYY-MM-DD HH24:MI:SS'), 1000, 180, 0, 172, 0, 'c1', 8,null,100186,10189,189);insert into xxxx_oebs_cash_payment_test (ID, INVOICE_ID, OEBS_PAYMENT, DOC_DATE, COMISS_DATE) values (s_xxxx_oebs_cash_payment_test.NEXTVAL, 100186, 2050, to_date('2015-01-01 00:00:00','YYYY-MM-DD HH24:MI:SS'), date'2015-01-31' );insert into xxxx_client_discount_m  (ID,CLIENT_ID,CLIENT_AVG_DISCOUNT,DT) values (s_xxxx_client_discount_m.NEXTVAL,172, 12, date'2015-01-01');</v>
      </c>
    </row>
    <row r="94" spans="1:50" s="179" customFormat="1" ht="16.5" customHeight="1" x14ac:dyDescent="0.25">
      <c r="A94" s="288">
        <v>8</v>
      </c>
      <c r="B94" s="72">
        <v>0</v>
      </c>
      <c r="C94" s="171" t="str">
        <f t="shared" si="7"/>
        <v>10008</v>
      </c>
      <c r="D94" s="171" t="str">
        <f t="shared" si="8"/>
        <v>10008/13</v>
      </c>
      <c r="E94" s="172" t="s">
        <v>189</v>
      </c>
      <c r="F94" s="167" t="s">
        <v>822</v>
      </c>
      <c r="G94" s="171">
        <v>48</v>
      </c>
      <c r="H94" s="180">
        <v>100188</v>
      </c>
      <c r="I94" s="171" t="str">
        <f t="shared" si="9"/>
        <v>Б-100188-13</v>
      </c>
      <c r="J94" s="169">
        <v>3</v>
      </c>
      <c r="K94" s="171">
        <v>2</v>
      </c>
      <c r="L94" s="171" t="s">
        <v>38</v>
      </c>
      <c r="M94" s="175">
        <v>1</v>
      </c>
      <c r="N94" s="171">
        <v>18</v>
      </c>
      <c r="O94" s="172" t="s">
        <v>823</v>
      </c>
      <c r="P94" s="172" t="s">
        <v>823</v>
      </c>
      <c r="Q94" s="172" t="s">
        <v>826</v>
      </c>
      <c r="R94" s="173" t="str">
        <f t="shared" si="6"/>
        <v>1001881</v>
      </c>
      <c r="S94" s="171">
        <v>1</v>
      </c>
      <c r="T94" s="211" t="s">
        <v>311</v>
      </c>
      <c r="U94" s="171">
        <v>900</v>
      </c>
      <c r="V94" s="171">
        <v>162</v>
      </c>
      <c r="W94" s="171">
        <v>0</v>
      </c>
      <c r="X94" s="181">
        <v>173</v>
      </c>
      <c r="Y94" s="174" t="s">
        <v>42</v>
      </c>
      <c r="Z94" s="232" t="s">
        <v>218</v>
      </c>
      <c r="AA94" s="240" t="s">
        <v>218</v>
      </c>
      <c r="AB94" s="232" t="s">
        <v>433</v>
      </c>
      <c r="AC94" s="180">
        <v>1845</v>
      </c>
      <c r="AD94" s="171"/>
      <c r="AE94" s="171"/>
      <c r="AF94" s="211" t="s">
        <v>150</v>
      </c>
      <c r="AG94" s="233">
        <v>8</v>
      </c>
      <c r="AH94" s="205">
        <v>12</v>
      </c>
      <c r="AI94" s="211" t="s">
        <v>320</v>
      </c>
      <c r="AJ94" s="171"/>
      <c r="AK94" s="171"/>
      <c r="AL94" s="173">
        <v>0</v>
      </c>
      <c r="AM94" s="170" t="s">
        <v>43</v>
      </c>
      <c r="AN94" s="171" t="s">
        <v>44</v>
      </c>
      <c r="AO94" s="171"/>
      <c r="AP94" s="166"/>
      <c r="AQ94" s="166"/>
      <c r="AR94" s="166"/>
      <c r="AS94" s="166">
        <f>H94</f>
        <v>100188</v>
      </c>
      <c r="AT94" s="166">
        <f t="shared" si="10"/>
        <v>10190</v>
      </c>
      <c r="AU94" s="166">
        <v>190</v>
      </c>
      <c r="AV94" s="173"/>
      <c r="AX94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8, 10008, '10008/13', date'2013-03-01', date'2015-09-01', 48, 100188, 'Б-100188-13',date'2015-02-02',3, 2, 2, 'RUR', 1, 18, date'2015-02-02', date'2015-02-01', 1001881, 1, to_date('2015-01-30 23:59:59','YYYY-MM-DD HH24:MI:SS'), 900, 162, 0, 173, 0, 'c1', 8,null,100188,10190,190);insert into xxxx_oebs_cash_payment_test (ID, INVOICE_ID, OEBS_PAYMENT, DOC_DATE, COMISS_DATE) values (s_xxxx_oebs_cash_payment_test.NEXTVAL, 100188, 1845, to_date('2015-01-30 23:59:59','YYYY-MM-DD HH24:MI:SS'), date'2015-01-30' );insert into xxxx_client_discount_m  (ID,CLIENT_ID,CLIENT_AVG_DISCOUNT,DT) values (s_xxxx_client_discount_m.NEXTVAL,173, 12, date'2015-01-01');</v>
      </c>
    </row>
    <row r="95" spans="1:50" ht="16.5" customHeight="1" x14ac:dyDescent="0.25">
      <c r="A95" s="287">
        <v>9</v>
      </c>
      <c r="B95" s="72">
        <v>0</v>
      </c>
      <c r="C95" s="165" t="str">
        <f t="shared" si="7"/>
        <v>10009</v>
      </c>
      <c r="D95" s="165" t="str">
        <f t="shared" si="8"/>
        <v>10009/13</v>
      </c>
      <c r="E95" s="167" t="s">
        <v>189</v>
      </c>
      <c r="F95" s="167" t="s">
        <v>822</v>
      </c>
      <c r="G95" s="165">
        <v>48</v>
      </c>
      <c r="H95" s="178">
        <v>100189</v>
      </c>
      <c r="I95" s="170" t="str">
        <f t="shared" si="9"/>
        <v>Б-100189-13</v>
      </c>
      <c r="J95" s="169">
        <v>3</v>
      </c>
      <c r="K95" s="165">
        <v>2</v>
      </c>
      <c r="L95" s="234" t="s">
        <v>59</v>
      </c>
      <c r="M95" s="169">
        <v>1</v>
      </c>
      <c r="N95" s="165">
        <v>18</v>
      </c>
      <c r="O95" s="167" t="s">
        <v>823</v>
      </c>
      <c r="P95" s="167" t="s">
        <v>823</v>
      </c>
      <c r="Q95" s="167" t="s">
        <v>826</v>
      </c>
      <c r="R95" s="166" t="str">
        <f t="shared" si="6"/>
        <v>1001891</v>
      </c>
      <c r="S95" s="170">
        <v>1</v>
      </c>
      <c r="T95" s="167" t="s">
        <v>308</v>
      </c>
      <c r="U95" s="165">
        <v>1000</v>
      </c>
      <c r="V95" s="165">
        <v>180</v>
      </c>
      <c r="W95" s="165">
        <v>0</v>
      </c>
      <c r="X95" s="24">
        <v>174</v>
      </c>
      <c r="Y95" s="168" t="s">
        <v>42</v>
      </c>
      <c r="Z95" s="225" t="s">
        <v>223</v>
      </c>
      <c r="AA95" s="235" t="s">
        <v>223</v>
      </c>
      <c r="AB95" s="223" t="s">
        <v>474</v>
      </c>
      <c r="AC95" s="178">
        <v>2050</v>
      </c>
      <c r="AD95" s="122">
        <v>900</v>
      </c>
      <c r="AE95" s="165"/>
      <c r="AF95" s="167" t="s">
        <v>149</v>
      </c>
      <c r="AG95" s="226">
        <v>8</v>
      </c>
      <c r="AH95" s="227">
        <v>12</v>
      </c>
      <c r="AI95" s="167" t="s">
        <v>319</v>
      </c>
      <c r="AJ95" s="170"/>
      <c r="AK95" s="170"/>
      <c r="AL95" s="166">
        <v>0</v>
      </c>
      <c r="AM95" s="170" t="s">
        <v>43</v>
      </c>
      <c r="AN95" s="165" t="s">
        <v>44</v>
      </c>
      <c r="AO95" s="165"/>
      <c r="AP95" s="166"/>
      <c r="AQ95" s="166"/>
      <c r="AR95" s="166"/>
      <c r="AS95" s="166">
        <f>H95</f>
        <v>100189</v>
      </c>
      <c r="AT95" s="166">
        <f t="shared" si="10"/>
        <v>10191</v>
      </c>
      <c r="AU95" s="166">
        <v>191</v>
      </c>
      <c r="AV95" s="166" t="s">
        <v>224</v>
      </c>
      <c r="AX95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date'2015-09-01', 48, 100189, 'Б-100189-13',date'2015-02-02',3, 2, 2, 'USD', 1, 18, date'2015-02-02', date'2015-02-01', 1001891, 1, to_date('2015-02-01 00:00:00','YYYY-MM-DD HH24:MI:SS'), 1000, 180, 0, 174, 0, 'c1', 8,null,100189,10191,191);insert into xxxx_oebs_cash_payment_test (ID, INVOICE_ID, OEBS_PAYMENT, DOC_DATE, COMISS_DATE) values (s_xxxx_oebs_cash_payment_test.NEXTVAL, 100189, 2050, to_date('2015-02-01 00:00:00','YYYY-MM-DD HH24:MI:SS'), date'2015-01-31' );insert into xxxx_oebs_cash_payment_test (ID, INVOICE_ID, OEBS_PAYMENT, DOC_DATE, COMISS_DATE) values (s_xxxx_oebs_cash_payment_test.NEXTVAL, 100189, 900, to_date('2015-02-01 00:00:00','YYYY-MM-DD HH24:MI:SS'), date'2015-01-31' );insert into xxxx_client_discount_m  (ID,CLIENT_ID,CLIENT_AVG_DISCOUNT,DT) values (s_xxxx_client_discount_m.NEXTVAL,174, 12, date'2015-02-01');</v>
      </c>
    </row>
    <row r="96" spans="1:50" ht="16.5" customHeight="1" x14ac:dyDescent="0.25">
      <c r="A96" s="287">
        <v>9</v>
      </c>
      <c r="B96" s="72">
        <v>0</v>
      </c>
      <c r="C96" s="165" t="str">
        <f t="shared" si="7"/>
        <v>10009</v>
      </c>
      <c r="D96" s="165" t="str">
        <f t="shared" si="8"/>
        <v>10009/13</v>
      </c>
      <c r="E96" s="167" t="s">
        <v>189</v>
      </c>
      <c r="F96" s="167" t="s">
        <v>822</v>
      </c>
      <c r="G96" s="165">
        <v>48</v>
      </c>
      <c r="H96" s="178">
        <v>100190</v>
      </c>
      <c r="I96" s="170" t="str">
        <f t="shared" si="9"/>
        <v>Б-100190-13</v>
      </c>
      <c r="J96" s="169">
        <v>3</v>
      </c>
      <c r="K96" s="165">
        <v>2</v>
      </c>
      <c r="L96" s="234" t="s">
        <v>59</v>
      </c>
      <c r="M96" s="169">
        <v>1</v>
      </c>
      <c r="N96" s="165">
        <v>18</v>
      </c>
      <c r="O96" s="167" t="s">
        <v>823</v>
      </c>
      <c r="P96" s="167" t="s">
        <v>823</v>
      </c>
      <c r="Q96" s="167" t="s">
        <v>826</v>
      </c>
      <c r="R96" s="166" t="str">
        <f t="shared" si="6"/>
        <v>1001901</v>
      </c>
      <c r="S96" s="170">
        <v>1</v>
      </c>
      <c r="T96" s="167" t="s">
        <v>308</v>
      </c>
      <c r="U96" s="165">
        <v>900</v>
      </c>
      <c r="V96" s="165">
        <v>162</v>
      </c>
      <c r="W96" s="165">
        <v>0</v>
      </c>
      <c r="X96" s="24">
        <v>175</v>
      </c>
      <c r="Y96" s="168" t="s">
        <v>42</v>
      </c>
      <c r="Z96" s="224"/>
      <c r="AA96" s="224"/>
      <c r="AB96" s="229"/>
      <c r="AC96" s="178">
        <v>1845</v>
      </c>
      <c r="AD96" s="122">
        <v>900</v>
      </c>
      <c r="AE96" s="165"/>
      <c r="AF96" s="167" t="s">
        <v>149</v>
      </c>
      <c r="AG96" s="226">
        <v>8</v>
      </c>
      <c r="AH96" s="227">
        <v>12</v>
      </c>
      <c r="AI96" s="167" t="s">
        <v>319</v>
      </c>
      <c r="AJ96" s="170"/>
      <c r="AK96" s="170"/>
      <c r="AL96" s="166">
        <v>0</v>
      </c>
      <c r="AM96" s="170" t="s">
        <v>43</v>
      </c>
      <c r="AN96" s="165" t="s">
        <v>44</v>
      </c>
      <c r="AO96" s="165"/>
      <c r="AP96" s="166"/>
      <c r="AQ96" s="166"/>
      <c r="AR96" s="166"/>
      <c r="AS96" s="166">
        <f>H96</f>
        <v>100190</v>
      </c>
      <c r="AT96" s="166">
        <f t="shared" si="10"/>
        <v>10192</v>
      </c>
      <c r="AU96" s="166">
        <v>192</v>
      </c>
      <c r="AV96" s="166"/>
      <c r="AX96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date'2015-09-01', 48, 100190, 'Б-100190-13',date'2015-02-02',3, 2, 2, 'USD', 1, 18, date'2015-02-02', date'2015-02-01', 1001901, 1, to_date('2015-02-01 00:00:00','YYYY-MM-DD HH24:MI:SS'), 900, 162, 0, 175, 0, 'c1', 8,null,100190,10192,192);insert into xxxx_oebs_cash_payment_test (ID, INVOICE_ID, OEBS_PAYMENT, DOC_DATE, COMISS_DATE) values (s_xxxx_oebs_cash_payment_test.NEXTVAL, 100190, 1845, to_date('2015-02-01 00:00:00','YYYY-MM-DD HH24:MI:SS'), date'2015-01-31' );insert into xxxx_oebs_cash_payment_test (ID, INVOICE_ID, OEBS_PAYMENT, DOC_DATE, COMISS_DATE) values (s_xxxx_oebs_cash_payment_test.NEXTVAL, 100190, 900, to_date('2015-02-01 00:00:00','YYYY-MM-DD HH24:MI:SS'), date'2015-01-31' );insert into xxxx_client_discount_m  (ID,CLIENT_ID,CLIENT_AVG_DISCOUNT,DT) values (s_xxxx_client_discount_m.NEXTVAL,175, 12, date'2015-02-01');</v>
      </c>
    </row>
    <row r="97" spans="1:50" ht="16.5" customHeight="1" x14ac:dyDescent="0.25">
      <c r="A97" s="287">
        <v>9</v>
      </c>
      <c r="B97" s="72">
        <v>0</v>
      </c>
      <c r="C97" s="165" t="str">
        <f t="shared" si="7"/>
        <v>10009</v>
      </c>
      <c r="D97" s="165" t="str">
        <f t="shared" si="8"/>
        <v>10009/13</v>
      </c>
      <c r="E97" s="167" t="s">
        <v>189</v>
      </c>
      <c r="F97" s="167" t="s">
        <v>822</v>
      </c>
      <c r="G97" s="165">
        <v>48</v>
      </c>
      <c r="H97" s="178">
        <v>100191</v>
      </c>
      <c r="I97" s="170" t="str">
        <f t="shared" si="9"/>
        <v>Б-100191-13</v>
      </c>
      <c r="J97" s="169">
        <v>3</v>
      </c>
      <c r="K97" s="165">
        <v>2</v>
      </c>
      <c r="L97" s="234" t="s">
        <v>59</v>
      </c>
      <c r="M97" s="169">
        <v>1</v>
      </c>
      <c r="N97" s="165">
        <v>18</v>
      </c>
      <c r="O97" s="167" t="s">
        <v>823</v>
      </c>
      <c r="P97" s="167" t="s">
        <v>823</v>
      </c>
      <c r="Q97" s="167" t="s">
        <v>826</v>
      </c>
      <c r="R97" s="166" t="str">
        <f t="shared" si="6"/>
        <v>1001911</v>
      </c>
      <c r="S97" s="170">
        <v>1</v>
      </c>
      <c r="T97" s="167" t="s">
        <v>308</v>
      </c>
      <c r="U97" s="165">
        <v>800</v>
      </c>
      <c r="V97" s="165">
        <v>144</v>
      </c>
      <c r="W97" s="165">
        <v>0</v>
      </c>
      <c r="X97" s="24">
        <v>176</v>
      </c>
      <c r="Y97" s="168" t="s">
        <v>42</v>
      </c>
      <c r="Z97" s="224"/>
      <c r="AA97" s="224"/>
      <c r="AB97" s="224"/>
      <c r="AC97" s="178">
        <v>1640</v>
      </c>
      <c r="AD97" s="122">
        <v>900</v>
      </c>
      <c r="AE97" s="122">
        <v>800</v>
      </c>
      <c r="AF97" s="167" t="s">
        <v>149</v>
      </c>
      <c r="AG97" s="226">
        <v>8</v>
      </c>
      <c r="AH97" s="227">
        <v>12</v>
      </c>
      <c r="AI97" s="167" t="s">
        <v>319</v>
      </c>
      <c r="AJ97" s="170"/>
      <c r="AK97" s="170"/>
      <c r="AL97" s="166">
        <v>0</v>
      </c>
      <c r="AM97" s="170" t="s">
        <v>43</v>
      </c>
      <c r="AN97" s="165" t="s">
        <v>44</v>
      </c>
      <c r="AO97" s="165"/>
      <c r="AP97" s="166"/>
      <c r="AQ97" s="166"/>
      <c r="AR97" s="166"/>
      <c r="AS97" s="166">
        <f>H97</f>
        <v>100191</v>
      </c>
      <c r="AT97" s="166">
        <f t="shared" si="10"/>
        <v>10193</v>
      </c>
      <c r="AU97" s="166">
        <v>193</v>
      </c>
      <c r="AV97" s="166"/>
      <c r="AX97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date'2015-09-01', 48, 100191, 'Б-100191-13',date'2015-02-02',3, 2, 2, 'USD', 1, 18, date'2015-02-02', date'2015-02-01', 1001911, 1, to_date('2015-02-01 00:00:00','YYYY-MM-DD HH24:MI:SS'), 800, 144, 0, 176, 0, 'c1', 8,null,100191,10193,193);insert into xxxx_oebs_cash_payment_test (ID, INVOICE_ID, OEBS_PAYMENT, DOC_DATE, COMISS_DATE) values (s_xxxx_oebs_cash_payment_test.NEXTVAL, 100191, 1640, to_date('2015-02-01 00:00:00','YYYY-MM-DD HH24:MI:SS'), date'2015-01-31' );insert into xxxx_oebs_cash_payment_test (ID, INVOICE_ID, OEBS_PAYMENT, DOC_DATE, COMISS_DATE) values (s_xxxx_oebs_cash_payment_test.NEXTVAL, 100191, 900, to_date('2015-02-01 00:00:00','YYYY-MM-DD HH24:MI:SS'), date'2015-01-31' );insert into xxxx_oebs_cash_payment_test (ID, INVOICE_ID, OEBS_PAYMENT, DOC_DATE, COMISS_DATE) values (s_xxxx_oebs_cash_payment_test.NEXTVAL, 100191, 800, to_date('2015-02-01 00:00:00','YYYY-MM-DD HH24:MI:SS'), date'2015-01-31' );insert into xxxx_client_discount_m  (ID,CLIENT_ID,CLIENT_AVG_DISCOUNT,DT) values (s_xxxx_client_discount_m.NEXTVAL,176, 12, date'2015-02-01');</v>
      </c>
    </row>
    <row r="98" spans="1:50" ht="16.5" customHeight="1" x14ac:dyDescent="0.25">
      <c r="A98" s="287">
        <v>9</v>
      </c>
      <c r="B98" s="72">
        <v>0</v>
      </c>
      <c r="C98" s="165" t="str">
        <f t="shared" si="7"/>
        <v>10009</v>
      </c>
      <c r="D98" s="165" t="str">
        <f t="shared" si="8"/>
        <v>10009/13</v>
      </c>
      <c r="E98" s="167" t="s">
        <v>189</v>
      </c>
      <c r="F98" s="167" t="s">
        <v>822</v>
      </c>
      <c r="G98" s="165">
        <v>48</v>
      </c>
      <c r="H98" s="178">
        <v>100192</v>
      </c>
      <c r="I98" s="170" t="str">
        <f t="shared" si="9"/>
        <v>Б-100192-13</v>
      </c>
      <c r="J98" s="169">
        <v>3</v>
      </c>
      <c r="K98" s="165">
        <v>2</v>
      </c>
      <c r="L98" s="234" t="s">
        <v>59</v>
      </c>
      <c r="M98" s="169">
        <v>1</v>
      </c>
      <c r="N98" s="165">
        <v>18</v>
      </c>
      <c r="O98" s="167" t="s">
        <v>823</v>
      </c>
      <c r="P98" s="167" t="s">
        <v>823</v>
      </c>
      <c r="Q98" s="167" t="s">
        <v>826</v>
      </c>
      <c r="R98" s="166" t="str">
        <f t="shared" si="6"/>
        <v>1001921</v>
      </c>
      <c r="S98" s="170">
        <v>1</v>
      </c>
      <c r="T98" s="167" t="s">
        <v>308</v>
      </c>
      <c r="U98" s="165">
        <v>700</v>
      </c>
      <c r="V98" s="165">
        <v>126</v>
      </c>
      <c r="W98" s="165">
        <v>0</v>
      </c>
      <c r="X98" s="24">
        <v>177</v>
      </c>
      <c r="Y98" s="168" t="s">
        <v>42</v>
      </c>
      <c r="Z98" s="224"/>
      <c r="AA98" s="224"/>
      <c r="AB98" s="224"/>
      <c r="AC98" s="178">
        <v>1435</v>
      </c>
      <c r="AD98" s="165"/>
      <c r="AE98" s="165"/>
      <c r="AF98" s="167" t="s">
        <v>149</v>
      </c>
      <c r="AG98" s="226">
        <v>8</v>
      </c>
      <c r="AH98" s="227">
        <v>12</v>
      </c>
      <c r="AI98" s="167" t="s">
        <v>319</v>
      </c>
      <c r="AJ98" s="170"/>
      <c r="AK98" s="170"/>
      <c r="AL98" s="166">
        <v>0</v>
      </c>
      <c r="AM98" s="170" t="s">
        <v>43</v>
      </c>
      <c r="AN98" s="165" t="s">
        <v>44</v>
      </c>
      <c r="AO98" s="165"/>
      <c r="AP98" s="166"/>
      <c r="AQ98" s="166"/>
      <c r="AR98" s="166"/>
      <c r="AS98" s="166">
        <f>H98</f>
        <v>100192</v>
      </c>
      <c r="AT98" s="166">
        <f t="shared" si="10"/>
        <v>10194</v>
      </c>
      <c r="AU98" s="166">
        <v>194</v>
      </c>
      <c r="AV98" s="166"/>
      <c r="AX98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date'2015-09-01', 48, 100192, 'Б-100192-13',date'2015-02-02',3, 2, 2, 'USD', 1, 18, date'2015-02-02', date'2015-02-01', 1001921, 1, to_date('2015-02-01 00:00:00','YYYY-MM-DD HH24:MI:SS'), 700, 126, 0, 177, 0, 'c1', 8,null,100192,10194,194);insert into xxxx_oebs_cash_payment_test (ID, INVOICE_ID, OEBS_PAYMENT, DOC_DATE, COMISS_DATE) values (s_xxxx_oebs_cash_payment_test.NEXTVAL, 100192, 1435, to_date('2015-02-01 00:00:00','YYYY-MM-DD HH24:MI:SS'), date'2015-01-31' );insert into xxxx_client_discount_m  (ID,CLIENT_ID,CLIENT_AVG_DISCOUNT,DT) values (s_xxxx_client_discount_m.NEXTVAL,177, 12, date'2015-02-01');</v>
      </c>
    </row>
    <row r="99" spans="1:50" s="179" customFormat="1" ht="16.5" customHeight="1" x14ac:dyDescent="0.25">
      <c r="A99" s="288">
        <v>9</v>
      </c>
      <c r="B99" s="72">
        <v>0</v>
      </c>
      <c r="C99" s="171" t="str">
        <f t="shared" si="7"/>
        <v>10009</v>
      </c>
      <c r="D99" s="171" t="str">
        <f t="shared" si="8"/>
        <v>10009/13</v>
      </c>
      <c r="E99" s="172" t="s">
        <v>189</v>
      </c>
      <c r="F99" s="167" t="s">
        <v>822</v>
      </c>
      <c r="G99" s="171">
        <v>48</v>
      </c>
      <c r="H99" s="180">
        <v>100193</v>
      </c>
      <c r="I99" s="171" t="str">
        <f t="shared" si="9"/>
        <v>Б-100193-13</v>
      </c>
      <c r="J99" s="169">
        <v>3</v>
      </c>
      <c r="K99" s="171">
        <v>2</v>
      </c>
      <c r="L99" s="192" t="s">
        <v>59</v>
      </c>
      <c r="M99" s="175">
        <v>1</v>
      </c>
      <c r="N99" s="171">
        <v>18</v>
      </c>
      <c r="O99" s="172" t="s">
        <v>823</v>
      </c>
      <c r="P99" s="172" t="s">
        <v>823</v>
      </c>
      <c r="Q99" s="172" t="s">
        <v>826</v>
      </c>
      <c r="R99" s="173" t="str">
        <f t="shared" si="6"/>
        <v>1001931</v>
      </c>
      <c r="S99" s="171">
        <v>1</v>
      </c>
      <c r="T99" s="172" t="s">
        <v>308</v>
      </c>
      <c r="U99" s="171">
        <v>800</v>
      </c>
      <c r="V99" s="171">
        <v>144</v>
      </c>
      <c r="W99" s="171">
        <v>0</v>
      </c>
      <c r="X99" s="181">
        <v>178</v>
      </c>
      <c r="Y99" s="174" t="s">
        <v>42</v>
      </c>
      <c r="Z99" s="232"/>
      <c r="AA99" s="232"/>
      <c r="AB99" s="232"/>
      <c r="AC99" s="180">
        <v>1640</v>
      </c>
      <c r="AD99" s="171"/>
      <c r="AE99" s="171"/>
      <c r="AF99" s="172" t="s">
        <v>149</v>
      </c>
      <c r="AG99" s="233">
        <v>8</v>
      </c>
      <c r="AH99" s="205">
        <v>12</v>
      </c>
      <c r="AI99" s="172" t="s">
        <v>319</v>
      </c>
      <c r="AJ99" s="171"/>
      <c r="AK99" s="171"/>
      <c r="AL99" s="173">
        <v>0</v>
      </c>
      <c r="AM99" s="170" t="s">
        <v>43</v>
      </c>
      <c r="AN99" s="171" t="s">
        <v>44</v>
      </c>
      <c r="AO99" s="171"/>
      <c r="AP99" s="166"/>
      <c r="AQ99" s="166"/>
      <c r="AR99" s="166"/>
      <c r="AS99" s="166">
        <f>H99</f>
        <v>100193</v>
      </c>
      <c r="AT99" s="166">
        <f t="shared" si="10"/>
        <v>10195</v>
      </c>
      <c r="AU99" s="166">
        <v>195</v>
      </c>
      <c r="AV99" s="173"/>
      <c r="AX99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9, 10009, '10009/13', date'2013-03-01', date'2015-09-01', 48, 100193, 'Б-100193-13',date'2015-02-02',3, 2, 2, 'USD', 1, 18, date'2015-02-02', date'2015-02-01', 1001931, 1, to_date('2015-02-01 00:00:00','YYYY-MM-DD HH24:MI:SS'), 800, 144, 0, 178, 0, 'c1', 8,null,100193,10195,195);insert into xxxx_oebs_cash_payment_test (ID, INVOICE_ID, OEBS_PAYMENT, DOC_DATE, COMISS_DATE) values (s_xxxx_oebs_cash_payment_test.NEXTVAL, 100193, 1640, to_date('2015-02-01 00:00:00','YYYY-MM-DD HH24:MI:SS'), date'2015-01-31' );insert into xxxx_client_discount_m  (ID,CLIENT_ID,CLIENT_AVG_DISCOUNT,DT) values (s_xxxx_client_discount_m.NEXTVAL,178, 12, date'2015-02-01');</v>
      </c>
    </row>
    <row r="100" spans="1:50" ht="16.5" customHeight="1" x14ac:dyDescent="0.25">
      <c r="A100" s="285">
        <v>10</v>
      </c>
      <c r="B100" s="72">
        <v>0</v>
      </c>
      <c r="C100" s="165" t="str">
        <f t="shared" si="7"/>
        <v>100010</v>
      </c>
      <c r="D100" s="165" t="str">
        <f t="shared" si="8"/>
        <v>100010/13</v>
      </c>
      <c r="E100" s="167" t="s">
        <v>189</v>
      </c>
      <c r="F100" s="167" t="s">
        <v>822</v>
      </c>
      <c r="G100" s="165">
        <v>48</v>
      </c>
      <c r="H100" s="178">
        <v>100194</v>
      </c>
      <c r="I100" s="170" t="str">
        <f t="shared" si="9"/>
        <v>Б-100194-13</v>
      </c>
      <c r="J100" s="169">
        <v>3</v>
      </c>
      <c r="K100" s="165">
        <v>2</v>
      </c>
      <c r="L100" s="165" t="s">
        <v>38</v>
      </c>
      <c r="M100" s="169">
        <v>1</v>
      </c>
      <c r="N100" s="165">
        <v>18</v>
      </c>
      <c r="O100" s="167" t="s">
        <v>823</v>
      </c>
      <c r="P100" s="167" t="s">
        <v>823</v>
      </c>
      <c r="Q100" s="167" t="s">
        <v>826</v>
      </c>
      <c r="R100" s="166" t="str">
        <f t="shared" si="6"/>
        <v>1001941</v>
      </c>
      <c r="S100" s="170">
        <v>1</v>
      </c>
      <c r="T100" s="167" t="s">
        <v>308</v>
      </c>
      <c r="U100" s="165">
        <v>1000</v>
      </c>
      <c r="V100" s="165">
        <v>180</v>
      </c>
      <c r="W100" s="165">
        <v>0</v>
      </c>
      <c r="X100" s="24">
        <v>179</v>
      </c>
      <c r="Y100" s="168" t="s">
        <v>42</v>
      </c>
      <c r="Z100" s="224" t="s">
        <v>225</v>
      </c>
      <c r="AA100" s="228" t="s">
        <v>225</v>
      </c>
      <c r="AB100" s="224" t="s">
        <v>469</v>
      </c>
      <c r="AC100" s="178">
        <v>2050</v>
      </c>
      <c r="AD100" s="165"/>
      <c r="AE100" s="165"/>
      <c r="AF100" s="167" t="s">
        <v>149</v>
      </c>
      <c r="AG100" s="226">
        <v>8</v>
      </c>
      <c r="AH100" s="227">
        <v>12</v>
      </c>
      <c r="AI100" s="167" t="s">
        <v>319</v>
      </c>
      <c r="AJ100" s="170"/>
      <c r="AK100" s="170"/>
      <c r="AL100" s="166">
        <v>0</v>
      </c>
      <c r="AM100" s="170" t="s">
        <v>43</v>
      </c>
      <c r="AN100" s="165" t="s">
        <v>44</v>
      </c>
      <c r="AO100" s="165"/>
      <c r="AP100" s="166"/>
      <c r="AQ100" s="166"/>
      <c r="AR100" s="166"/>
      <c r="AS100" s="166">
        <f>H100</f>
        <v>100194</v>
      </c>
      <c r="AT100" s="166">
        <f t="shared" si="10"/>
        <v>10196</v>
      </c>
      <c r="AU100" s="166">
        <v>196</v>
      </c>
      <c r="AV100" s="166" t="s">
        <v>226</v>
      </c>
      <c r="AX10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date'2015-09-01', 48, 100194, 'Б-100194-13',date'2015-02-02',3, 2, 2, 'RUR', 1, 18, date'2015-02-02', date'2015-02-01', 1001941, 1, to_date('2015-02-01 00:00:00','YYYY-MM-DD HH24:MI:SS'), 1000, 180, 0, 179, 0, 'c1', 8,null,100194,10196,196);insert into xxxx_oebs_cash_payment_test (ID, INVOICE_ID, OEBS_PAYMENT, DOC_DATE, COMISS_DATE) values (s_xxxx_oebs_cash_payment_test.NEXTVAL, 100194, 2050, to_date('2015-02-01 00:00:00','YYYY-MM-DD HH24:MI:SS'), date'2015-01-31' );insert into xxxx_client_discount_m  (ID,CLIENT_ID,CLIENT_AVG_DISCOUNT,DT) values (s_xxxx_client_discount_m.NEXTVAL,179, 12, date'2015-02-01');</v>
      </c>
    </row>
    <row r="101" spans="1:50" ht="16.5" customHeight="1" x14ac:dyDescent="0.25">
      <c r="A101" s="285">
        <v>10</v>
      </c>
      <c r="B101" s="72">
        <v>0</v>
      </c>
      <c r="C101" s="165" t="str">
        <f t="shared" si="7"/>
        <v>100010</v>
      </c>
      <c r="D101" s="165" t="str">
        <f t="shared" si="8"/>
        <v>100010/13</v>
      </c>
      <c r="E101" s="167" t="s">
        <v>189</v>
      </c>
      <c r="F101" s="167" t="s">
        <v>822</v>
      </c>
      <c r="G101" s="165">
        <v>48</v>
      </c>
      <c r="H101" s="178">
        <v>100195</v>
      </c>
      <c r="I101" s="170" t="str">
        <f t="shared" si="9"/>
        <v>Б-100195-13</v>
      </c>
      <c r="J101" s="169">
        <v>3</v>
      </c>
      <c r="K101" s="165">
        <v>2</v>
      </c>
      <c r="L101" s="165" t="s">
        <v>38</v>
      </c>
      <c r="M101" s="169">
        <v>1</v>
      </c>
      <c r="N101" s="165">
        <v>18</v>
      </c>
      <c r="O101" s="167" t="s">
        <v>823</v>
      </c>
      <c r="P101" s="167" t="s">
        <v>823</v>
      </c>
      <c r="Q101" s="167" t="s">
        <v>826</v>
      </c>
      <c r="R101" s="166" t="str">
        <f t="shared" si="6"/>
        <v>1001951</v>
      </c>
      <c r="S101" s="122">
        <v>4</v>
      </c>
      <c r="T101" s="167" t="s">
        <v>308</v>
      </c>
      <c r="U101" s="165">
        <v>900</v>
      </c>
      <c r="V101" s="165">
        <v>162</v>
      </c>
      <c r="W101" s="165">
        <v>0</v>
      </c>
      <c r="X101" s="24">
        <v>180</v>
      </c>
      <c r="Y101" s="168" t="s">
        <v>42</v>
      </c>
      <c r="Z101" s="224"/>
      <c r="AA101" s="224"/>
      <c r="AB101" s="224"/>
      <c r="AC101" s="178">
        <v>1845</v>
      </c>
      <c r="AD101" s="165"/>
      <c r="AE101" s="165"/>
      <c r="AF101" s="167" t="s">
        <v>149</v>
      </c>
      <c r="AG101" s="226">
        <v>8</v>
      </c>
      <c r="AH101" s="227">
        <v>12</v>
      </c>
      <c r="AI101" s="167" t="s">
        <v>319</v>
      </c>
      <c r="AJ101" s="170"/>
      <c r="AK101" s="170"/>
      <c r="AL101" s="166">
        <v>0</v>
      </c>
      <c r="AM101" s="170" t="s">
        <v>43</v>
      </c>
      <c r="AN101" s="165" t="s">
        <v>44</v>
      </c>
      <c r="AO101" s="165"/>
      <c r="AP101" s="166"/>
      <c r="AQ101" s="166"/>
      <c r="AR101" s="166"/>
      <c r="AS101" s="166">
        <f>H101</f>
        <v>100195</v>
      </c>
      <c r="AT101" s="166">
        <f t="shared" si="10"/>
        <v>10197</v>
      </c>
      <c r="AU101" s="166">
        <v>197</v>
      </c>
      <c r="AX10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date'2015-09-01', 48, 100195, 'Б-100195-13',date'2015-02-02',3, 2, 2, 'RUR', 1, 18, date'2015-02-02', date'2015-02-01', 1001951, 4, to_date('2015-02-01 00:00:00','YYYY-MM-DD HH24:MI:SS'), 900, 162, 0, 180, 0, 'c1', 8,null,100195,10197,197);insert into xxxx_oebs_cash_payment_test (ID, INVOICE_ID, OEBS_PAYMENT, DOC_DATE, COMISS_DATE) values (s_xxxx_oebs_cash_payment_test.NEXTVAL, 100195, 1845, to_date('2015-02-01 00:00:00','YYYY-MM-DD HH24:MI:SS'), date'2015-01-31' );insert into xxxx_client_discount_m  (ID,CLIENT_ID,CLIENT_AVG_DISCOUNT,DT) values (s_xxxx_client_discount_m.NEXTVAL,180, 12, date'2015-02-01');</v>
      </c>
    </row>
    <row r="102" spans="1:50" s="179" customFormat="1" ht="16.5" customHeight="1" x14ac:dyDescent="0.25">
      <c r="A102" s="288">
        <v>10</v>
      </c>
      <c r="B102" s="72">
        <v>0</v>
      </c>
      <c r="C102" s="171" t="str">
        <f>"1000"&amp;A102</f>
        <v>100010</v>
      </c>
      <c r="D102" s="171" t="str">
        <f>"1000"&amp;A102&amp;"/13"</f>
        <v>100010/13</v>
      </c>
      <c r="E102" s="172" t="s">
        <v>189</v>
      </c>
      <c r="F102" s="167" t="s">
        <v>822</v>
      </c>
      <c r="G102" s="171">
        <v>48</v>
      </c>
      <c r="H102" s="180">
        <v>100196</v>
      </c>
      <c r="I102" s="171" t="str">
        <f t="shared" si="9"/>
        <v>Б-100196-13</v>
      </c>
      <c r="J102" s="169">
        <v>3</v>
      </c>
      <c r="K102" s="171">
        <v>2</v>
      </c>
      <c r="L102" s="171" t="s">
        <v>38</v>
      </c>
      <c r="M102" s="175">
        <v>1</v>
      </c>
      <c r="N102" s="171">
        <v>18</v>
      </c>
      <c r="O102" s="172" t="s">
        <v>823</v>
      </c>
      <c r="P102" s="172" t="s">
        <v>823</v>
      </c>
      <c r="Q102" s="172" t="s">
        <v>826</v>
      </c>
      <c r="R102" s="173" t="str">
        <f t="shared" si="6"/>
        <v>1001961</v>
      </c>
      <c r="S102" s="192">
        <v>4</v>
      </c>
      <c r="T102" s="172" t="s">
        <v>308</v>
      </c>
      <c r="U102" s="171">
        <v>500</v>
      </c>
      <c r="V102" s="171">
        <v>90</v>
      </c>
      <c r="W102" s="171">
        <v>0</v>
      </c>
      <c r="X102" s="181">
        <v>181</v>
      </c>
      <c r="Y102" s="174" t="s">
        <v>42</v>
      </c>
      <c r="Z102" s="232"/>
      <c r="AA102" s="232"/>
      <c r="AB102" s="232"/>
      <c r="AC102" s="180">
        <v>1025</v>
      </c>
      <c r="AD102" s="171"/>
      <c r="AE102" s="171"/>
      <c r="AF102" s="172" t="s">
        <v>149</v>
      </c>
      <c r="AG102" s="233">
        <v>8</v>
      </c>
      <c r="AH102" s="205">
        <v>12</v>
      </c>
      <c r="AI102" s="172" t="s">
        <v>319</v>
      </c>
      <c r="AJ102" s="171"/>
      <c r="AK102" s="171"/>
      <c r="AL102" s="173">
        <v>0</v>
      </c>
      <c r="AM102" s="170" t="s">
        <v>43</v>
      </c>
      <c r="AN102" s="171" t="s">
        <v>44</v>
      </c>
      <c r="AO102" s="171"/>
      <c r="AP102" s="166"/>
      <c r="AQ102" s="166"/>
      <c r="AR102" s="166"/>
      <c r="AS102" s="166">
        <f>H102</f>
        <v>100196</v>
      </c>
      <c r="AT102" s="166">
        <f t="shared" si="10"/>
        <v>10198</v>
      </c>
      <c r="AU102" s="166">
        <v>198</v>
      </c>
      <c r="AV102" s="173"/>
      <c r="AX10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10, 100010, '100010/13', date'2013-03-01', date'2015-09-01', 48, 100196, 'Б-100196-13',date'2015-02-02',3, 2, 2, 'RUR', 1, 18, date'2015-02-02', date'2015-02-01', 1001961, 4, to_date('2015-02-01 00:00:00','YYYY-MM-DD HH24:MI:SS'), 500, 90, 0, 181, 0, 'c1', 8,null,100196,10198,198);insert into xxxx_oebs_cash_payment_test (ID, INVOICE_ID, OEBS_PAYMENT, DOC_DATE, COMISS_DATE) values (s_xxxx_oebs_cash_payment_test.NEXTVAL, 100196, 1025, to_date('2015-02-01 00:00:00','YYYY-MM-DD HH24:MI:SS'), date'2015-01-31' );insert into xxxx_client_discount_m  (ID,CLIENT_ID,CLIENT_AVG_DISCOUNT,DT) values (s_xxxx_client_discount_m.NEXTVAL,181, 12, date'2015-02-01');</v>
      </c>
    </row>
    <row r="103" spans="1:50" ht="16.5" customHeight="1" x14ac:dyDescent="0.25">
      <c r="A103" s="287">
        <v>11</v>
      </c>
      <c r="B103" s="72">
        <v>0</v>
      </c>
      <c r="C103" s="165" t="str">
        <f>"1000"&amp;A103</f>
        <v>100011</v>
      </c>
      <c r="D103" s="165" t="str">
        <f>"1000"&amp;A103&amp;"/13"</f>
        <v>100011/13</v>
      </c>
      <c r="E103" s="167" t="s">
        <v>189</v>
      </c>
      <c r="F103" s="167" t="s">
        <v>822</v>
      </c>
      <c r="G103" s="165">
        <v>48</v>
      </c>
      <c r="H103" s="178">
        <v>100197</v>
      </c>
      <c r="I103" s="170" t="str">
        <f t="shared" si="9"/>
        <v>Б-100197-13</v>
      </c>
      <c r="J103" s="169">
        <v>3</v>
      </c>
      <c r="K103" s="234">
        <v>8</v>
      </c>
      <c r="L103" s="165" t="s">
        <v>38</v>
      </c>
      <c r="M103" s="169">
        <v>1</v>
      </c>
      <c r="N103" s="165">
        <v>18</v>
      </c>
      <c r="O103" s="167" t="s">
        <v>823</v>
      </c>
      <c r="P103" s="167" t="s">
        <v>823</v>
      </c>
      <c r="Q103" s="167" t="s">
        <v>826</v>
      </c>
      <c r="R103" s="166" t="str">
        <f t="shared" si="6"/>
        <v>1001971</v>
      </c>
      <c r="S103" s="170">
        <v>1</v>
      </c>
      <c r="T103" s="167" t="s">
        <v>308</v>
      </c>
      <c r="U103" s="165">
        <v>1000</v>
      </c>
      <c r="V103" s="165">
        <v>180</v>
      </c>
      <c r="W103" s="165">
        <v>0</v>
      </c>
      <c r="X103" s="24">
        <v>182</v>
      </c>
      <c r="Y103" s="168" t="s">
        <v>42</v>
      </c>
      <c r="Z103" s="224"/>
      <c r="AA103" s="224"/>
      <c r="AB103" s="224"/>
      <c r="AC103" s="178">
        <v>2050</v>
      </c>
      <c r="AD103" s="165"/>
      <c r="AE103" s="165"/>
      <c r="AF103" s="167" t="s">
        <v>149</v>
      </c>
      <c r="AG103" s="226">
        <v>8</v>
      </c>
      <c r="AH103" s="227">
        <v>12</v>
      </c>
      <c r="AI103" s="167" t="s">
        <v>319</v>
      </c>
      <c r="AJ103" s="170"/>
      <c r="AK103" s="170"/>
      <c r="AL103" s="166">
        <v>0</v>
      </c>
      <c r="AM103" s="170" t="s">
        <v>43</v>
      </c>
      <c r="AN103" s="165" t="s">
        <v>44</v>
      </c>
      <c r="AO103" s="165"/>
      <c r="AP103" s="166"/>
      <c r="AQ103" s="166"/>
      <c r="AR103" s="166"/>
      <c r="AS103" s="166">
        <f>H103</f>
        <v>100197</v>
      </c>
      <c r="AT103" s="166">
        <f t="shared" si="10"/>
        <v>10199</v>
      </c>
      <c r="AU103" s="166">
        <v>199</v>
      </c>
      <c r="AV103" s="166" t="s">
        <v>227</v>
      </c>
      <c r="AX103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100197, 'Б-100197-13',date'2015-02-02',3, 8, 8, 'RUR', 1, 18, date'2015-02-02', date'2015-02-01', 1001971, 1, to_date('2015-02-01 00:00:00','YYYY-MM-DD HH24:MI:SS'), 1000, 180, 0, 182, 0, 'c1', 8,null,100197,10199,199);insert into xxxx_oebs_cash_payment_test (ID, INVOICE_ID, OEBS_PAYMENT, DOC_DATE, COMISS_DATE) values (s_xxxx_oebs_cash_payment_test.NEXTVAL, 100197, 2050, to_date('2015-02-01 00:00:00','YYYY-MM-DD HH24:MI:SS'), date'2015-01-31' );insert into xxxx_client_discount_m  (ID,CLIENT_ID,CLIENT_AVG_DISCOUNT,DT) values (s_xxxx_client_discount_m.NEXTVAL,182, 12, date'2015-02-01');</v>
      </c>
    </row>
    <row r="104" spans="1:50" ht="16.5" customHeight="1" x14ac:dyDescent="0.25">
      <c r="A104" s="287">
        <v>11</v>
      </c>
      <c r="B104" s="72">
        <v>0</v>
      </c>
      <c r="C104" s="165" t="str">
        <f>"1000"&amp;A104</f>
        <v>100011</v>
      </c>
      <c r="D104" s="165" t="str">
        <f>"1000"&amp;A104&amp;"/13"</f>
        <v>100011/13</v>
      </c>
      <c r="E104" s="167" t="s">
        <v>189</v>
      </c>
      <c r="F104" s="167" t="s">
        <v>822</v>
      </c>
      <c r="G104" s="165">
        <v>48</v>
      </c>
      <c r="H104" s="178">
        <v>100198</v>
      </c>
      <c r="I104" s="170" t="str">
        <f t="shared" si="9"/>
        <v>Б-100198-13</v>
      </c>
      <c r="J104" s="169">
        <v>3</v>
      </c>
      <c r="K104" s="234">
        <v>5</v>
      </c>
      <c r="L104" s="165" t="s">
        <v>38</v>
      </c>
      <c r="M104" s="169">
        <v>1</v>
      </c>
      <c r="N104" s="165">
        <v>18</v>
      </c>
      <c r="O104" s="167" t="s">
        <v>823</v>
      </c>
      <c r="P104" s="167" t="s">
        <v>823</v>
      </c>
      <c r="Q104" s="167" t="s">
        <v>826</v>
      </c>
      <c r="R104" s="166" t="str">
        <f t="shared" si="6"/>
        <v>1001981</v>
      </c>
      <c r="S104" s="170">
        <v>1</v>
      </c>
      <c r="T104" s="167" t="s">
        <v>308</v>
      </c>
      <c r="U104" s="165">
        <v>900</v>
      </c>
      <c r="V104" s="165">
        <v>162</v>
      </c>
      <c r="W104" s="165">
        <v>0</v>
      </c>
      <c r="X104" s="24">
        <v>183</v>
      </c>
      <c r="Y104" s="168" t="s">
        <v>42</v>
      </c>
      <c r="Z104" s="224"/>
      <c r="AA104" s="224"/>
      <c r="AB104" s="224"/>
      <c r="AC104" s="178">
        <v>1845</v>
      </c>
      <c r="AD104" s="165"/>
      <c r="AE104" s="165"/>
      <c r="AF104" s="167" t="s">
        <v>149</v>
      </c>
      <c r="AG104" s="226">
        <v>8</v>
      </c>
      <c r="AH104" s="227">
        <v>12</v>
      </c>
      <c r="AI104" s="167" t="s">
        <v>319</v>
      </c>
      <c r="AJ104" s="170"/>
      <c r="AK104" s="170"/>
      <c r="AL104" s="166">
        <v>0</v>
      </c>
      <c r="AM104" s="170" t="s">
        <v>43</v>
      </c>
      <c r="AN104" s="165" t="s">
        <v>44</v>
      </c>
      <c r="AO104" s="165"/>
      <c r="AP104" s="166"/>
      <c r="AQ104" s="166"/>
      <c r="AR104" s="166"/>
      <c r="AS104" s="166">
        <f>H104</f>
        <v>100198</v>
      </c>
      <c r="AT104" s="166">
        <f t="shared" si="10"/>
        <v>10200</v>
      </c>
      <c r="AU104" s="166">
        <v>200</v>
      </c>
      <c r="AV104" s="166"/>
      <c r="AX104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100198, 'Б-100198-13',date'2015-02-02',3, 5, 5, 'RUR', 1, 18, date'2015-02-02', date'2015-02-01', 1001981, 1, to_date('2015-02-01 00:00:00','YYYY-MM-DD HH24:MI:SS'), 900, 162, 0, 183, 0, 'c1', 8,null,100198,10200,200);insert into xxxx_oebs_cash_payment_test (ID, INVOICE_ID, OEBS_PAYMENT, DOC_DATE, COMISS_DATE) values (s_xxxx_oebs_cash_payment_test.NEXTVAL, 100198, 1845, to_date('2015-02-01 00:00:00','YYYY-MM-DD HH24:MI:SS'), date'2015-01-31' );insert into xxxx_client_discount_m  (ID,CLIENT_ID,CLIENT_AVG_DISCOUNT,DT) values (s_xxxx_client_discount_m.NEXTVAL,183, 12, date'2015-02-01');</v>
      </c>
    </row>
    <row r="105" spans="1:50" ht="16.5" customHeight="1" x14ac:dyDescent="0.25">
      <c r="A105" s="287">
        <v>11</v>
      </c>
      <c r="B105" s="72">
        <v>0</v>
      </c>
      <c r="C105" s="165" t="str">
        <f>"1000"&amp;A105</f>
        <v>100011</v>
      </c>
      <c r="D105" s="165" t="str">
        <f>"1000"&amp;A105&amp;"/13"</f>
        <v>100011/13</v>
      </c>
      <c r="E105" s="167" t="s">
        <v>189</v>
      </c>
      <c r="F105" s="167" t="s">
        <v>822</v>
      </c>
      <c r="G105" s="165">
        <v>48</v>
      </c>
      <c r="H105" s="178">
        <v>100199</v>
      </c>
      <c r="I105" s="170" t="str">
        <f t="shared" si="9"/>
        <v>Б-100199-13</v>
      </c>
      <c r="J105" s="169">
        <v>3</v>
      </c>
      <c r="K105" s="165">
        <v>12</v>
      </c>
      <c r="L105" s="165" t="s">
        <v>38</v>
      </c>
      <c r="M105" s="169">
        <v>1</v>
      </c>
      <c r="N105" s="165">
        <v>18</v>
      </c>
      <c r="O105" s="167" t="s">
        <v>823</v>
      </c>
      <c r="P105" s="167" t="s">
        <v>823</v>
      </c>
      <c r="Q105" s="167" t="s">
        <v>826</v>
      </c>
      <c r="R105" s="166" t="str">
        <f t="shared" si="6"/>
        <v>1001991</v>
      </c>
      <c r="S105" s="170">
        <v>1</v>
      </c>
      <c r="T105" s="167" t="s">
        <v>308</v>
      </c>
      <c r="U105" s="165">
        <v>800</v>
      </c>
      <c r="V105" s="165">
        <v>144</v>
      </c>
      <c r="W105" s="165">
        <v>0</v>
      </c>
      <c r="X105" s="24">
        <v>184</v>
      </c>
      <c r="Y105" s="168" t="s">
        <v>42</v>
      </c>
      <c r="Z105" s="225" t="s">
        <v>217</v>
      </c>
      <c r="AA105" s="235" t="s">
        <v>217</v>
      </c>
      <c r="AB105" s="225" t="s">
        <v>475</v>
      </c>
      <c r="AC105" s="178">
        <v>1640</v>
      </c>
      <c r="AD105" s="165"/>
      <c r="AE105" s="165"/>
      <c r="AF105" s="167" t="s">
        <v>149</v>
      </c>
      <c r="AG105" s="226">
        <v>8</v>
      </c>
      <c r="AH105" s="227">
        <v>12</v>
      </c>
      <c r="AI105" s="167" t="s">
        <v>319</v>
      </c>
      <c r="AJ105" s="170"/>
      <c r="AK105" s="170"/>
      <c r="AL105" s="166">
        <v>0</v>
      </c>
      <c r="AM105" s="170" t="s">
        <v>43</v>
      </c>
      <c r="AN105" s="165" t="s">
        <v>44</v>
      </c>
      <c r="AO105" s="165"/>
      <c r="AP105" s="166"/>
      <c r="AQ105" s="166"/>
      <c r="AR105" s="166"/>
      <c r="AS105" s="166">
        <f>H105</f>
        <v>100199</v>
      </c>
      <c r="AT105" s="166">
        <f t="shared" si="10"/>
        <v>10201</v>
      </c>
      <c r="AU105" s="166">
        <v>201</v>
      </c>
      <c r="AV105" s="166"/>
      <c r="AX105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100199, 'Б-100199-13',date'2015-02-02',3, 12, 12, 'RUR', 1, 18, date'2015-02-02', date'2015-02-01', 1001991, 1, to_date('2015-02-01 00:00:00','YYYY-MM-DD HH24:MI:SS'), 800, 144, 0, 184, 0, 'c1', 8,null,100199,10201,201);insert into xxxx_oebs_cash_payment_test (ID, INVOICE_ID, OEBS_PAYMENT, DOC_DATE, COMISS_DATE) values (s_xxxx_oebs_cash_payment_test.NEXTVAL, 100199, 1640, to_date('2015-02-01 00:00:00','YYYY-MM-DD HH24:MI:SS'), date'2015-01-31' );insert into xxxx_client_discount_m  (ID,CLIENT_ID,CLIENT_AVG_DISCOUNT,DT) values (s_xxxx_client_discount_m.NEXTVAL,184, 12, date'2015-02-01');</v>
      </c>
    </row>
    <row r="106" spans="1:50" ht="16.5" customHeight="1" x14ac:dyDescent="0.25">
      <c r="A106" s="287">
        <v>11</v>
      </c>
      <c r="B106" s="72">
        <v>0</v>
      </c>
      <c r="C106" s="165" t="str">
        <f>"1000"&amp;A106</f>
        <v>100011</v>
      </c>
      <c r="D106" s="165" t="str">
        <f>"1000"&amp;A106&amp;"/13"</f>
        <v>100011/13</v>
      </c>
      <c r="E106" s="167" t="s">
        <v>189</v>
      </c>
      <c r="F106" s="167" t="s">
        <v>822</v>
      </c>
      <c r="G106" s="165">
        <v>48</v>
      </c>
      <c r="H106" s="178">
        <v>100200</v>
      </c>
      <c r="I106" s="170" t="str">
        <f t="shared" si="9"/>
        <v>Б-100200-13</v>
      </c>
      <c r="J106" s="169">
        <v>3</v>
      </c>
      <c r="K106" s="165">
        <v>12</v>
      </c>
      <c r="L106" s="165" t="s">
        <v>38</v>
      </c>
      <c r="M106" s="169">
        <v>1</v>
      </c>
      <c r="N106" s="165">
        <v>18</v>
      </c>
      <c r="O106" s="167" t="s">
        <v>823</v>
      </c>
      <c r="P106" s="167" t="s">
        <v>823</v>
      </c>
      <c r="Q106" s="167" t="s">
        <v>826</v>
      </c>
      <c r="R106" s="166" t="str">
        <f t="shared" si="6"/>
        <v>1002001</v>
      </c>
      <c r="S106" s="170">
        <v>1</v>
      </c>
      <c r="T106" s="167" t="s">
        <v>308</v>
      </c>
      <c r="U106" s="165">
        <v>1000</v>
      </c>
      <c r="V106" s="165">
        <v>180</v>
      </c>
      <c r="W106" s="165">
        <v>0</v>
      </c>
      <c r="X106" s="24">
        <v>185</v>
      </c>
      <c r="Y106" s="168" t="s">
        <v>42</v>
      </c>
      <c r="Z106" s="224"/>
      <c r="AA106" s="224"/>
      <c r="AB106" s="224"/>
      <c r="AC106" s="178">
        <v>2050</v>
      </c>
      <c r="AD106" s="165"/>
      <c r="AE106" s="165"/>
      <c r="AF106" s="167" t="s">
        <v>149</v>
      </c>
      <c r="AG106" s="226">
        <v>8</v>
      </c>
      <c r="AH106" s="227">
        <v>12</v>
      </c>
      <c r="AI106" s="167" t="s">
        <v>319</v>
      </c>
      <c r="AJ106" s="170"/>
      <c r="AK106" s="170"/>
      <c r="AL106" s="166">
        <v>0</v>
      </c>
      <c r="AM106" s="170" t="s">
        <v>43</v>
      </c>
      <c r="AN106" s="165" t="s">
        <v>44</v>
      </c>
      <c r="AO106" s="165"/>
      <c r="AP106" s="166"/>
      <c r="AQ106" s="166"/>
      <c r="AR106" s="166"/>
      <c r="AS106" s="166">
        <f>H106</f>
        <v>100200</v>
      </c>
      <c r="AT106" s="166">
        <f t="shared" si="10"/>
        <v>10202</v>
      </c>
      <c r="AU106" s="166">
        <v>202</v>
      </c>
      <c r="AV106" s="166"/>
      <c r="AX106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100200, 'Б-100200-13',date'2015-02-02',3, 12, 12, 'RUR', 1, 18, date'2015-02-02', date'2015-02-01', 1002001, 1, to_date('2015-02-01 00:00:00','YYYY-MM-DD HH24:MI:SS'), 1000, 180, 0, 185, 0, 'c1', 8,null,100200,10202,202);insert into xxxx_oebs_cash_payment_test (ID, INVOICE_ID, OEBS_PAYMENT, DOC_DATE, COMISS_DATE) values (s_xxxx_oebs_cash_payment_test.NEXTVAL, 100200, 2050, to_date('2015-02-01 00:00:00','YYYY-MM-DD HH24:MI:SS'), date'2015-01-31' );insert into xxxx_client_discount_m  (ID,CLIENT_ID,CLIENT_AVG_DISCOUNT,DT) values (s_xxxx_client_discount_m.NEXTVAL,185, 12, date'2015-02-01');</v>
      </c>
    </row>
    <row r="107" spans="1:50" ht="16.5" customHeight="1" x14ac:dyDescent="0.25">
      <c r="A107" s="287">
        <v>11</v>
      </c>
      <c r="B107" s="72">
        <v>0</v>
      </c>
      <c r="C107" s="165" t="str">
        <f t="shared" ref="C107:C130" si="12">"1000"&amp;A107</f>
        <v>100011</v>
      </c>
      <c r="D107" s="165" t="str">
        <f t="shared" ref="D107:D130" si="13">"1000"&amp;A107&amp;"/13"</f>
        <v>100011/13</v>
      </c>
      <c r="E107" s="167" t="s">
        <v>189</v>
      </c>
      <c r="F107" s="167" t="s">
        <v>822</v>
      </c>
      <c r="G107" s="165">
        <v>48</v>
      </c>
      <c r="H107" s="178">
        <v>100201</v>
      </c>
      <c r="I107" s="170" t="str">
        <f t="shared" si="9"/>
        <v>Б-100201-13</v>
      </c>
      <c r="J107" s="169">
        <v>3</v>
      </c>
      <c r="K107" s="165">
        <v>14</v>
      </c>
      <c r="L107" s="165" t="s">
        <v>38</v>
      </c>
      <c r="M107" s="169">
        <v>1</v>
      </c>
      <c r="N107" s="165">
        <v>18</v>
      </c>
      <c r="O107" s="167" t="s">
        <v>823</v>
      </c>
      <c r="P107" s="167" t="s">
        <v>823</v>
      </c>
      <c r="Q107" s="167" t="s">
        <v>826</v>
      </c>
      <c r="R107" s="166" t="str">
        <f t="shared" si="6"/>
        <v>1002011</v>
      </c>
      <c r="S107" s="170">
        <v>1</v>
      </c>
      <c r="T107" s="167" t="s">
        <v>308</v>
      </c>
      <c r="U107" s="165">
        <v>900</v>
      </c>
      <c r="V107" s="165">
        <v>162</v>
      </c>
      <c r="W107" s="165">
        <v>0</v>
      </c>
      <c r="X107" s="24">
        <v>186</v>
      </c>
      <c r="Y107" s="168" t="s">
        <v>42</v>
      </c>
      <c r="Z107" s="224" t="s">
        <v>218</v>
      </c>
      <c r="AA107" s="228" t="s">
        <v>218</v>
      </c>
      <c r="AB107" s="228"/>
      <c r="AC107" s="178">
        <v>1845</v>
      </c>
      <c r="AD107" s="165"/>
      <c r="AE107" s="165"/>
      <c r="AF107" s="167" t="s">
        <v>149</v>
      </c>
      <c r="AG107" s="226">
        <v>8</v>
      </c>
      <c r="AH107" s="227">
        <v>12</v>
      </c>
      <c r="AI107" s="167" t="s">
        <v>319</v>
      </c>
      <c r="AJ107" s="170"/>
      <c r="AK107" s="170"/>
      <c r="AL107" s="166">
        <v>0</v>
      </c>
      <c r="AM107" s="170" t="s">
        <v>43</v>
      </c>
      <c r="AN107" s="165" t="s">
        <v>44</v>
      </c>
      <c r="AO107" s="165"/>
      <c r="AP107" s="166"/>
      <c r="AQ107" s="166"/>
      <c r="AR107" s="166"/>
      <c r="AS107" s="166">
        <f>H107</f>
        <v>100201</v>
      </c>
      <c r="AT107" s="166">
        <f t="shared" si="10"/>
        <v>10203</v>
      </c>
      <c r="AU107" s="166">
        <v>203</v>
      </c>
      <c r="AV107" s="166"/>
      <c r="AX107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100201, 'Б-100201-13',date'2015-02-02',3, 14, 14, 'RUR', 1, 18, date'2015-02-02', date'2015-02-01', 1002011, 1, to_date('2015-02-01 00:00:00','YYYY-MM-DD HH24:MI:SS'), 900, 162, 0, 186, 0, 'c1', 8,null,100201,10203,203);insert into xxxx_oebs_cash_payment_test (ID, INVOICE_ID, OEBS_PAYMENT, DOC_DATE, COMISS_DATE) values (s_xxxx_oebs_cash_payment_test.NEXTVAL, 100201, 1845, to_date('2015-02-01 00:00:00','YYYY-MM-DD HH24:MI:SS'), date'2015-01-31' );insert into xxxx_client_discount_m  (ID,CLIENT_ID,CLIENT_AVG_DISCOUNT,DT) values (s_xxxx_client_discount_m.NEXTVAL,186, 12, date'2015-02-01');</v>
      </c>
    </row>
    <row r="108" spans="1:50" ht="16.5" customHeight="1" x14ac:dyDescent="0.25">
      <c r="A108" s="287">
        <v>11</v>
      </c>
      <c r="B108" s="72">
        <v>0</v>
      </c>
      <c r="C108" s="165" t="str">
        <f t="shared" si="12"/>
        <v>100011</v>
      </c>
      <c r="D108" s="165" t="str">
        <f t="shared" si="13"/>
        <v>100011/13</v>
      </c>
      <c r="E108" s="167" t="s">
        <v>189</v>
      </c>
      <c r="F108" s="167" t="s">
        <v>822</v>
      </c>
      <c r="G108" s="165">
        <v>48</v>
      </c>
      <c r="H108" s="178">
        <v>100202</v>
      </c>
      <c r="I108" s="170" t="str">
        <f t="shared" si="9"/>
        <v>Б-100202-13</v>
      </c>
      <c r="J108" s="169">
        <v>3</v>
      </c>
      <c r="K108" s="165">
        <v>1</v>
      </c>
      <c r="L108" s="165" t="s">
        <v>38</v>
      </c>
      <c r="M108" s="169">
        <v>1</v>
      </c>
      <c r="N108" s="165">
        <v>18</v>
      </c>
      <c r="O108" s="167" t="s">
        <v>823</v>
      </c>
      <c r="P108" s="167" t="s">
        <v>823</v>
      </c>
      <c r="Q108" s="167" t="s">
        <v>826</v>
      </c>
      <c r="R108" s="166" t="str">
        <f t="shared" si="6"/>
        <v>1002021</v>
      </c>
      <c r="S108" s="170">
        <v>1</v>
      </c>
      <c r="T108" s="167" t="s">
        <v>308</v>
      </c>
      <c r="U108" s="165">
        <v>800</v>
      </c>
      <c r="V108" s="165">
        <v>144</v>
      </c>
      <c r="W108" s="165">
        <v>0</v>
      </c>
      <c r="X108" s="24">
        <v>187</v>
      </c>
      <c r="Y108" s="168" t="s">
        <v>42</v>
      </c>
      <c r="Z108" s="224" t="s">
        <v>219</v>
      </c>
      <c r="AA108" s="228" t="s">
        <v>219</v>
      </c>
      <c r="AB108" s="228"/>
      <c r="AC108" s="178">
        <v>1640</v>
      </c>
      <c r="AD108" s="165"/>
      <c r="AE108" s="165"/>
      <c r="AF108" s="167" t="s">
        <v>149</v>
      </c>
      <c r="AG108" s="226">
        <v>8</v>
      </c>
      <c r="AH108" s="227">
        <v>12</v>
      </c>
      <c r="AI108" s="167" t="s">
        <v>319</v>
      </c>
      <c r="AJ108" s="170"/>
      <c r="AK108" s="170"/>
      <c r="AL108" s="166">
        <v>0</v>
      </c>
      <c r="AM108" s="170" t="s">
        <v>43</v>
      </c>
      <c r="AN108" s="165" t="s">
        <v>44</v>
      </c>
      <c r="AO108" s="165"/>
      <c r="AP108" s="166"/>
      <c r="AQ108" s="166"/>
      <c r="AR108" s="166"/>
      <c r="AS108" s="166">
        <f>H108</f>
        <v>100202</v>
      </c>
      <c r="AT108" s="166">
        <f t="shared" si="10"/>
        <v>10204</v>
      </c>
      <c r="AU108" s="166">
        <v>204</v>
      </c>
      <c r="AV108" s="166"/>
      <c r="AX108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100202, 'Б-100202-13',date'2015-02-02',3, 1, 1, 'RUR', 1, 18, date'2015-02-02', date'2015-02-01', 1002021, 1, to_date('2015-02-01 00:00:00','YYYY-MM-DD HH24:MI:SS'), 800, 144, 0, 187, 0, 'c1', 8,null,100202,10204,204);insert into xxxx_oebs_cash_payment_test (ID, INVOICE_ID, OEBS_PAYMENT, DOC_DATE, COMISS_DATE) values (s_xxxx_oebs_cash_payment_test.NEXTVAL, 100202, 1640, to_date('2015-02-01 00:00:00','YYYY-MM-DD HH24:MI:SS'), date'2015-01-31' );insert into xxxx_client_discount_m  (ID,CLIENT_ID,CLIENT_AVG_DISCOUNT,DT) values (s_xxxx_client_discount_m.NEXTVAL,187, 12, date'2015-02-01');</v>
      </c>
    </row>
    <row r="109" spans="1:50" ht="16.5" customHeight="1" x14ac:dyDescent="0.25">
      <c r="A109" s="287">
        <v>11</v>
      </c>
      <c r="B109" s="72">
        <v>0</v>
      </c>
      <c r="C109" s="165" t="str">
        <f t="shared" si="12"/>
        <v>100011</v>
      </c>
      <c r="D109" s="165" t="str">
        <f t="shared" si="13"/>
        <v>100011/13</v>
      </c>
      <c r="E109" s="167" t="s">
        <v>189</v>
      </c>
      <c r="F109" s="167" t="s">
        <v>822</v>
      </c>
      <c r="G109" s="165">
        <v>48</v>
      </c>
      <c r="H109" s="178">
        <v>100203</v>
      </c>
      <c r="I109" s="170" t="str">
        <f t="shared" si="9"/>
        <v>Б-100203-13</v>
      </c>
      <c r="J109" s="169">
        <v>3</v>
      </c>
      <c r="K109" s="165">
        <v>2</v>
      </c>
      <c r="L109" s="165" t="s">
        <v>38</v>
      </c>
      <c r="M109" s="169">
        <v>1</v>
      </c>
      <c r="N109" s="165">
        <v>18</v>
      </c>
      <c r="O109" s="167" t="s">
        <v>823</v>
      </c>
      <c r="P109" s="167" t="s">
        <v>823</v>
      </c>
      <c r="Q109" s="167" t="s">
        <v>826</v>
      </c>
      <c r="R109" s="166" t="str">
        <f t="shared" si="6"/>
        <v>1002031</v>
      </c>
      <c r="S109" s="170">
        <v>1</v>
      </c>
      <c r="T109" s="167" t="s">
        <v>308</v>
      </c>
      <c r="U109" s="165">
        <v>700</v>
      </c>
      <c r="V109" s="165">
        <v>126</v>
      </c>
      <c r="W109" s="165">
        <v>0</v>
      </c>
      <c r="X109" s="24">
        <v>188</v>
      </c>
      <c r="Y109" s="168" t="s">
        <v>42</v>
      </c>
      <c r="Z109" s="224" t="s">
        <v>220</v>
      </c>
      <c r="AA109" s="228" t="s">
        <v>220</v>
      </c>
      <c r="AB109" s="228"/>
      <c r="AC109" s="178">
        <v>1435</v>
      </c>
      <c r="AD109" s="165"/>
      <c r="AE109" s="165"/>
      <c r="AF109" s="167" t="s">
        <v>149</v>
      </c>
      <c r="AG109" s="226">
        <v>8</v>
      </c>
      <c r="AH109" s="227">
        <v>12</v>
      </c>
      <c r="AI109" s="167" t="s">
        <v>319</v>
      </c>
      <c r="AJ109" s="170"/>
      <c r="AK109" s="170"/>
      <c r="AL109" s="166">
        <v>0</v>
      </c>
      <c r="AM109" s="170" t="s">
        <v>43</v>
      </c>
      <c r="AN109" s="165" t="s">
        <v>44</v>
      </c>
      <c r="AO109" s="165"/>
      <c r="AP109" s="166"/>
      <c r="AQ109" s="166"/>
      <c r="AR109" s="166"/>
      <c r="AS109" s="166">
        <f>H109</f>
        <v>100203</v>
      </c>
      <c r="AT109" s="166">
        <f t="shared" si="10"/>
        <v>10205</v>
      </c>
      <c r="AU109" s="166">
        <v>205</v>
      </c>
      <c r="AV109" s="166"/>
      <c r="AX109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100203, 'Б-100203-13',date'2015-02-02',3, 2, 2, 'RUR', 1, 18, date'2015-02-02', date'2015-02-01', 1002031, 1, to_date('2015-02-01 00:00:00','YYYY-MM-DD HH24:MI:SS'), 700, 126, 0, 188, 0, 'c1', 8,null,100203,10205,205);insert into xxxx_oebs_cash_payment_test (ID, INVOICE_ID, OEBS_PAYMENT, DOC_DATE, COMISS_DATE) values (s_xxxx_oebs_cash_payment_test.NEXTVAL, 100203, 1435, to_date('2015-02-01 00:00:00','YYYY-MM-DD HH24:MI:SS'), date'2015-01-31' );insert into xxxx_client_discount_m  (ID,CLIENT_ID,CLIENT_AVG_DISCOUNT,DT) values (s_xxxx_client_discount_m.NEXTVAL,188, 12, date'2015-02-01');</v>
      </c>
    </row>
    <row r="110" spans="1:50" ht="16.5" customHeight="1" x14ac:dyDescent="0.25">
      <c r="A110" s="286">
        <v>11</v>
      </c>
      <c r="B110" s="72">
        <v>0</v>
      </c>
      <c r="C110" s="171" t="str">
        <f t="shared" si="12"/>
        <v>100011</v>
      </c>
      <c r="D110" s="171" t="str">
        <f t="shared" si="13"/>
        <v>100011/13</v>
      </c>
      <c r="E110" s="172" t="s">
        <v>189</v>
      </c>
      <c r="F110" s="167" t="s">
        <v>822</v>
      </c>
      <c r="G110" s="171">
        <v>48</v>
      </c>
      <c r="H110" s="178">
        <v>100204</v>
      </c>
      <c r="I110" s="171" t="str">
        <f t="shared" si="9"/>
        <v>Б-100204-13</v>
      </c>
      <c r="J110" s="169">
        <v>3</v>
      </c>
      <c r="K110" s="192">
        <v>13</v>
      </c>
      <c r="L110" s="171" t="s">
        <v>38</v>
      </c>
      <c r="M110" s="175">
        <v>1</v>
      </c>
      <c r="N110" s="165">
        <v>18</v>
      </c>
      <c r="O110" s="172" t="s">
        <v>823</v>
      </c>
      <c r="P110" s="172" t="s">
        <v>823</v>
      </c>
      <c r="Q110" s="172" t="s">
        <v>826</v>
      </c>
      <c r="R110" s="173" t="str">
        <f t="shared" si="6"/>
        <v>1002041</v>
      </c>
      <c r="S110" s="171">
        <v>1</v>
      </c>
      <c r="T110" s="172" t="s">
        <v>308</v>
      </c>
      <c r="U110" s="171">
        <v>600</v>
      </c>
      <c r="V110" s="171">
        <v>108</v>
      </c>
      <c r="W110" s="171">
        <v>0</v>
      </c>
      <c r="X110" s="24">
        <v>189</v>
      </c>
      <c r="Y110" s="174" t="s">
        <v>42</v>
      </c>
      <c r="Z110" s="232"/>
      <c r="AA110" s="232"/>
      <c r="AB110" s="232"/>
      <c r="AC110" s="178">
        <v>1230</v>
      </c>
      <c r="AD110" s="171"/>
      <c r="AE110" s="171"/>
      <c r="AF110" s="172" t="s">
        <v>149</v>
      </c>
      <c r="AG110" s="226">
        <v>8</v>
      </c>
      <c r="AH110" s="205">
        <v>12</v>
      </c>
      <c r="AI110" s="172" t="s">
        <v>319</v>
      </c>
      <c r="AJ110" s="171"/>
      <c r="AK110" s="171"/>
      <c r="AL110" s="166">
        <v>0</v>
      </c>
      <c r="AM110" s="170" t="s">
        <v>43</v>
      </c>
      <c r="AN110" s="171" t="s">
        <v>44</v>
      </c>
      <c r="AO110" s="171"/>
      <c r="AP110" s="166"/>
      <c r="AQ110" s="166"/>
      <c r="AR110" s="166"/>
      <c r="AS110" s="166">
        <f>H110</f>
        <v>100204</v>
      </c>
      <c r="AT110" s="166">
        <f t="shared" si="10"/>
        <v>10206</v>
      </c>
      <c r="AU110" s="166">
        <v>206</v>
      </c>
      <c r="AV110" s="173"/>
      <c r="AX11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11, 100011, '100011/13', date'2013-03-01', date'2015-09-01', 48, 100204, 'Б-100204-13',date'2015-02-02',3, 13, 13, 'RUR', 1, 18, date'2015-02-02', date'2015-02-01', 1002041, 1, to_date('2015-02-01 00:00:00','YYYY-MM-DD HH24:MI:SS'), 600, 108, 0, 189, 0, 'c1', 8,null,100204,10206,206);insert into xxxx_oebs_cash_payment_test (ID, INVOICE_ID, OEBS_PAYMENT, DOC_DATE, COMISS_DATE) values (s_xxxx_oebs_cash_payment_test.NEXTVAL, 100204, 1230, to_date('2015-02-01 00:00:00','YYYY-MM-DD HH24:MI:SS'), date'2015-01-31' );insert into xxxx_client_discount_m  (ID,CLIENT_ID,CLIENT_AVG_DISCOUNT,DT) values (s_xxxx_client_discount_m.NEXTVAL,189, 12, date'2015-02-01');</v>
      </c>
    </row>
    <row r="111" spans="1:50" ht="16.5" customHeight="1" x14ac:dyDescent="0.25">
      <c r="A111" s="287">
        <v>12</v>
      </c>
      <c r="B111" s="72">
        <v>0</v>
      </c>
      <c r="C111" s="165" t="str">
        <f t="shared" si="12"/>
        <v>100012</v>
      </c>
      <c r="D111" s="165" t="str">
        <f t="shared" si="13"/>
        <v>100012/13</v>
      </c>
      <c r="E111" s="167" t="s">
        <v>189</v>
      </c>
      <c r="F111" s="167" t="s">
        <v>822</v>
      </c>
      <c r="G111" s="165">
        <v>48</v>
      </c>
      <c r="H111" s="227">
        <v>100205</v>
      </c>
      <c r="I111" s="170" t="str">
        <f t="shared" si="9"/>
        <v>Б-100205-13</v>
      </c>
      <c r="J111" s="169">
        <v>3</v>
      </c>
      <c r="K111" s="165">
        <v>2</v>
      </c>
      <c r="L111" s="165" t="s">
        <v>38</v>
      </c>
      <c r="M111" s="169">
        <v>1</v>
      </c>
      <c r="N111" s="165">
        <v>18</v>
      </c>
      <c r="O111" s="167" t="s">
        <v>823</v>
      </c>
      <c r="P111" s="167" t="s">
        <v>823</v>
      </c>
      <c r="Q111" s="167" t="s">
        <v>826</v>
      </c>
      <c r="R111" s="166" t="str">
        <f t="shared" si="6"/>
        <v>1002051</v>
      </c>
      <c r="S111" s="170">
        <v>1</v>
      </c>
      <c r="T111" s="167" t="s">
        <v>308</v>
      </c>
      <c r="U111" s="165">
        <v>1000</v>
      </c>
      <c r="V111" s="165">
        <v>180</v>
      </c>
      <c r="W111" s="165">
        <v>0</v>
      </c>
      <c r="X111" s="234">
        <v>190</v>
      </c>
      <c r="Y111" s="168" t="s">
        <v>42</v>
      </c>
      <c r="Z111" s="225" t="s">
        <v>228</v>
      </c>
      <c r="AA111" s="235" t="s">
        <v>228</v>
      </c>
      <c r="AB111" s="225" t="s">
        <v>476</v>
      </c>
      <c r="AC111" s="178">
        <v>2050</v>
      </c>
      <c r="AD111" s="165"/>
      <c r="AE111" s="165"/>
      <c r="AF111" s="167" t="s">
        <v>149</v>
      </c>
      <c r="AG111" s="226">
        <v>8</v>
      </c>
      <c r="AH111" s="227">
        <v>12</v>
      </c>
      <c r="AI111" s="167" t="s">
        <v>319</v>
      </c>
      <c r="AJ111" s="170"/>
      <c r="AK111" s="170"/>
      <c r="AL111" s="166">
        <v>0</v>
      </c>
      <c r="AM111" s="170" t="s">
        <v>43</v>
      </c>
      <c r="AN111" s="165" t="s">
        <v>44</v>
      </c>
      <c r="AO111" s="165"/>
      <c r="AP111" s="166"/>
      <c r="AQ111" s="166"/>
      <c r="AR111" s="166"/>
      <c r="AS111" s="166">
        <f>H111</f>
        <v>100205</v>
      </c>
      <c r="AT111" s="166">
        <f t="shared" si="10"/>
        <v>10207</v>
      </c>
      <c r="AU111" s="166">
        <v>207</v>
      </c>
      <c r="AV111" s="166"/>
      <c r="AX11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100205, 'Б-100205-13',date'2015-02-02',3, 2, 2, 'RUR', 1, 18, date'2015-02-02', date'2015-02-01', 1002051, 1, to_date('2015-02-01 00:00:00','YYYY-MM-DD HH24:MI:SS'), 1000, 180, 0, 190, 0, 'c1', 8,null,100205,10207,207);insert into xxxx_oebs_cash_payment_test (ID, INVOICE_ID, OEBS_PAYMENT, DOC_DATE, COMISS_DATE) values (s_xxxx_oebs_cash_payment_test.NEXTVAL, 100205, 2050, to_date('2015-02-01 00:00:00','YYYY-MM-DD HH24:MI:SS'), date'2015-01-31' );insert into xxxx_client_discount_m  (ID,CLIENT_ID,CLIENT_AVG_DISCOUNT,DT) values (s_xxxx_client_discount_m.NEXTVAL,190, 12, date'2015-02-01');</v>
      </c>
    </row>
    <row r="112" spans="1:50" ht="16.5" customHeight="1" x14ac:dyDescent="0.25">
      <c r="A112" s="287">
        <v>12</v>
      </c>
      <c r="B112" s="72">
        <v>0</v>
      </c>
      <c r="C112" s="165" t="str">
        <f t="shared" si="12"/>
        <v>100012</v>
      </c>
      <c r="D112" s="165" t="str">
        <f t="shared" si="13"/>
        <v>100012/13</v>
      </c>
      <c r="E112" s="167" t="s">
        <v>189</v>
      </c>
      <c r="F112" s="167" t="s">
        <v>822</v>
      </c>
      <c r="G112" s="165">
        <v>48</v>
      </c>
      <c r="H112" s="227">
        <v>100205</v>
      </c>
      <c r="I112" s="170" t="str">
        <f t="shared" si="9"/>
        <v>Б-100205-13</v>
      </c>
      <c r="J112" s="169">
        <v>3</v>
      </c>
      <c r="K112" s="165">
        <v>2</v>
      </c>
      <c r="L112" s="165" t="s">
        <v>38</v>
      </c>
      <c r="M112" s="169">
        <v>1</v>
      </c>
      <c r="N112" s="165">
        <v>18</v>
      </c>
      <c r="O112" s="167" t="s">
        <v>823</v>
      </c>
      <c r="P112" s="167" t="s">
        <v>823</v>
      </c>
      <c r="Q112" s="167" t="s">
        <v>826</v>
      </c>
      <c r="R112" s="227" t="str">
        <f>H112&amp;"2"</f>
        <v>1002052</v>
      </c>
      <c r="S112" s="170">
        <v>1</v>
      </c>
      <c r="T112" s="167" t="s">
        <v>308</v>
      </c>
      <c r="U112" s="165">
        <v>900</v>
      </c>
      <c r="V112" s="165">
        <v>162</v>
      </c>
      <c r="W112" s="165">
        <v>0</v>
      </c>
      <c r="X112" s="234">
        <v>190</v>
      </c>
      <c r="Y112" s="168" t="s">
        <v>42</v>
      </c>
      <c r="Z112" s="224"/>
      <c r="AA112" s="224"/>
      <c r="AB112" s="224"/>
      <c r="AC112" s="178">
        <v>1845</v>
      </c>
      <c r="AF112" s="167" t="s">
        <v>149</v>
      </c>
      <c r="AG112" s="226">
        <v>8</v>
      </c>
      <c r="AH112" s="227"/>
      <c r="AI112" s="167"/>
      <c r="AJ112" s="170"/>
      <c r="AK112" s="170"/>
      <c r="AL112" s="166">
        <v>0</v>
      </c>
      <c r="AM112" s="170" t="s">
        <v>43</v>
      </c>
      <c r="AN112" s="165" t="s">
        <v>44</v>
      </c>
      <c r="AO112" s="165"/>
      <c r="AP112" s="166"/>
      <c r="AQ112" s="166"/>
      <c r="AR112" s="166"/>
      <c r="AS112" s="166">
        <f>H112</f>
        <v>100205</v>
      </c>
      <c r="AT112" s="166">
        <f t="shared" si="10"/>
        <v>10208</v>
      </c>
      <c r="AU112" s="166">
        <v>208</v>
      </c>
      <c r="AX11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100205, 'Б-100205-13',date'2015-02-02',3, 2, 2, 'RUR', 1, 18, date'2015-02-02', date'2015-02-01', 1002052, 1, to_date('2015-02-01 00:00:00','YYYY-MM-DD HH24:MI:SS'), 900, 162, 0, 190, 0, 'c1', 8,null,100205,10208,208);insert into xxxx_oebs_cash_payment_test (ID, INVOICE_ID, OEBS_PAYMENT, DOC_DATE, COMISS_DATE) values (s_xxxx_oebs_cash_payment_test.NEXTVAL, 100205, 1845, to_date('2015-02-01 00:00:00','YYYY-MM-DD HH24:MI:SS'), date'2015-01-31' );</v>
      </c>
    </row>
    <row r="113" spans="1:50" ht="16.5" customHeight="1" x14ac:dyDescent="0.25">
      <c r="A113" s="287">
        <v>12</v>
      </c>
      <c r="B113" s="72">
        <v>0</v>
      </c>
      <c r="C113" s="165" t="str">
        <f t="shared" si="12"/>
        <v>100012</v>
      </c>
      <c r="D113" s="165" t="str">
        <f t="shared" si="13"/>
        <v>100012/13</v>
      </c>
      <c r="E113" s="167" t="s">
        <v>189</v>
      </c>
      <c r="F113" s="167" t="s">
        <v>822</v>
      </c>
      <c r="G113" s="165">
        <v>48</v>
      </c>
      <c r="H113" s="227">
        <v>100205</v>
      </c>
      <c r="I113" s="170" t="str">
        <f t="shared" si="9"/>
        <v>Б-100205-13</v>
      </c>
      <c r="J113" s="169">
        <v>3</v>
      </c>
      <c r="K113" s="165">
        <v>2</v>
      </c>
      <c r="L113" s="165" t="s">
        <v>38</v>
      </c>
      <c r="M113" s="169">
        <v>1</v>
      </c>
      <c r="N113" s="165">
        <v>18</v>
      </c>
      <c r="O113" s="167" t="s">
        <v>823</v>
      </c>
      <c r="P113" s="167" t="s">
        <v>823</v>
      </c>
      <c r="Q113" s="167" t="s">
        <v>826</v>
      </c>
      <c r="R113" s="227" t="str">
        <f>H113&amp;"3"</f>
        <v>1002053</v>
      </c>
      <c r="S113" s="170">
        <v>1</v>
      </c>
      <c r="T113" s="167" t="s">
        <v>308</v>
      </c>
      <c r="U113" s="165">
        <v>800</v>
      </c>
      <c r="V113" s="165">
        <v>144</v>
      </c>
      <c r="W113" s="165">
        <v>0</v>
      </c>
      <c r="X113" s="234">
        <v>190</v>
      </c>
      <c r="Y113" s="168" t="s">
        <v>42</v>
      </c>
      <c r="Z113" s="224"/>
      <c r="AA113" s="224"/>
      <c r="AB113" s="224"/>
      <c r="AC113" s="178">
        <v>1640</v>
      </c>
      <c r="AD113" s="165"/>
      <c r="AE113" s="165"/>
      <c r="AF113" s="167" t="s">
        <v>149</v>
      </c>
      <c r="AG113" s="226">
        <v>8</v>
      </c>
      <c r="AH113" s="227"/>
      <c r="AI113" s="167"/>
      <c r="AJ113" s="170"/>
      <c r="AK113" s="170"/>
      <c r="AL113" s="166">
        <v>0</v>
      </c>
      <c r="AM113" s="170" t="s">
        <v>43</v>
      </c>
      <c r="AN113" s="165" t="s">
        <v>44</v>
      </c>
      <c r="AO113" s="165"/>
      <c r="AP113" s="166"/>
      <c r="AQ113" s="166"/>
      <c r="AR113" s="166"/>
      <c r="AS113" s="166">
        <f>H113</f>
        <v>100205</v>
      </c>
      <c r="AT113" s="166">
        <f t="shared" si="10"/>
        <v>10209</v>
      </c>
      <c r="AU113" s="166">
        <v>209</v>
      </c>
      <c r="AV113" s="166"/>
      <c r="AX113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100205, 'Б-100205-13',date'2015-02-02',3, 2, 2, 'RUR', 1, 18, date'2015-02-02', date'2015-02-01', 1002053, 1, to_date('2015-02-01 00:00:00','YYYY-MM-DD HH24:MI:SS'), 800, 144, 0, 190, 0, 'c1', 8,null,100205,10209,209);insert into xxxx_oebs_cash_payment_test (ID, INVOICE_ID, OEBS_PAYMENT, DOC_DATE, COMISS_DATE) values (s_xxxx_oebs_cash_payment_test.NEXTVAL, 100205, 1640, to_date('2015-02-01 00:00:00','YYYY-MM-DD HH24:MI:SS'), date'2015-01-31' );</v>
      </c>
    </row>
    <row r="114" spans="1:50" ht="16.5" customHeight="1" x14ac:dyDescent="0.25">
      <c r="A114" s="287">
        <v>12</v>
      </c>
      <c r="B114" s="72">
        <v>0</v>
      </c>
      <c r="C114" s="165" t="str">
        <f t="shared" si="12"/>
        <v>100012</v>
      </c>
      <c r="D114" s="165" t="str">
        <f t="shared" si="13"/>
        <v>100012/13</v>
      </c>
      <c r="E114" s="167" t="s">
        <v>189</v>
      </c>
      <c r="F114" s="167" t="s">
        <v>822</v>
      </c>
      <c r="G114" s="165">
        <v>48</v>
      </c>
      <c r="H114" s="227">
        <v>100206</v>
      </c>
      <c r="I114" s="170" t="str">
        <f t="shared" si="9"/>
        <v>Б-100206-13</v>
      </c>
      <c r="J114" s="169">
        <v>3</v>
      </c>
      <c r="K114" s="165">
        <v>2</v>
      </c>
      <c r="L114" s="165" t="s">
        <v>38</v>
      </c>
      <c r="M114" s="169">
        <v>1</v>
      </c>
      <c r="N114" s="165">
        <v>18</v>
      </c>
      <c r="O114" s="167" t="s">
        <v>823</v>
      </c>
      <c r="P114" s="167" t="s">
        <v>823</v>
      </c>
      <c r="Q114" s="167" t="s">
        <v>826</v>
      </c>
      <c r="R114" s="166" t="str">
        <f>H114&amp;"1"</f>
        <v>1002061</v>
      </c>
      <c r="S114" s="170">
        <v>1</v>
      </c>
      <c r="T114" s="167" t="s">
        <v>308</v>
      </c>
      <c r="U114" s="165">
        <v>700</v>
      </c>
      <c r="V114" s="165">
        <v>126</v>
      </c>
      <c r="W114" s="165">
        <v>0</v>
      </c>
      <c r="X114" s="234">
        <v>191</v>
      </c>
      <c r="Y114" s="168" t="s">
        <v>42</v>
      </c>
      <c r="Z114" s="224"/>
      <c r="AA114" s="224"/>
      <c r="AB114" s="224"/>
      <c r="AC114" s="178">
        <v>1435</v>
      </c>
      <c r="AD114" s="165"/>
      <c r="AE114" s="165"/>
      <c r="AF114" s="167" t="s">
        <v>149</v>
      </c>
      <c r="AG114" s="226">
        <v>8</v>
      </c>
      <c r="AH114" s="227">
        <v>12</v>
      </c>
      <c r="AI114" s="167" t="s">
        <v>319</v>
      </c>
      <c r="AJ114" s="170"/>
      <c r="AK114" s="170"/>
      <c r="AL114" s="166">
        <v>0</v>
      </c>
      <c r="AM114" s="170" t="s">
        <v>43</v>
      </c>
      <c r="AN114" s="165" t="s">
        <v>44</v>
      </c>
      <c r="AO114" s="165"/>
      <c r="AP114" s="166"/>
      <c r="AQ114" s="166"/>
      <c r="AR114" s="166"/>
      <c r="AS114" s="166">
        <f>H114</f>
        <v>100206</v>
      </c>
      <c r="AT114" s="166">
        <f t="shared" si="10"/>
        <v>10210</v>
      </c>
      <c r="AU114" s="166">
        <v>210</v>
      </c>
      <c r="AV114" s="166"/>
      <c r="AX114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100206, 'Б-100206-13',date'2015-02-02',3, 2, 2, 'RUR', 1, 18, date'2015-02-02', date'2015-02-01', 1002061, 1, to_date('2015-02-01 00:00:00','YYYY-MM-DD HH24:MI:SS'), 700, 126, 0, 191, 0, 'c1', 8,null,100206,10210,210);insert into xxxx_oebs_cash_payment_test (ID, INVOICE_ID, OEBS_PAYMENT, DOC_DATE, COMISS_DATE) values (s_xxxx_oebs_cash_payment_test.NEXTVAL, 100206, 1435, to_date('2015-02-01 00:00:00','YYYY-MM-DD HH24:MI:SS'), date'2015-01-31' );insert into xxxx_client_discount_m  (ID,CLIENT_ID,CLIENT_AVG_DISCOUNT,DT) values (s_xxxx_client_discount_m.NEXTVAL,191, 12, date'2015-02-01');</v>
      </c>
    </row>
    <row r="115" spans="1:50" ht="16.5" customHeight="1" x14ac:dyDescent="0.25">
      <c r="A115" s="287">
        <v>12</v>
      </c>
      <c r="B115" s="72">
        <v>0</v>
      </c>
      <c r="C115" s="165" t="str">
        <f t="shared" si="12"/>
        <v>100012</v>
      </c>
      <c r="D115" s="165" t="str">
        <f t="shared" si="13"/>
        <v>100012/13</v>
      </c>
      <c r="E115" s="167" t="s">
        <v>189</v>
      </c>
      <c r="F115" s="167" t="s">
        <v>822</v>
      </c>
      <c r="G115" s="165">
        <v>48</v>
      </c>
      <c r="H115" s="227">
        <v>100206</v>
      </c>
      <c r="I115" s="170" t="str">
        <f t="shared" si="9"/>
        <v>Б-100206-13</v>
      </c>
      <c r="J115" s="169">
        <v>3</v>
      </c>
      <c r="K115" s="165">
        <v>2</v>
      </c>
      <c r="L115" s="165" t="s">
        <v>38</v>
      </c>
      <c r="M115" s="169">
        <v>1</v>
      </c>
      <c r="N115" s="165">
        <v>18</v>
      </c>
      <c r="O115" s="167" t="s">
        <v>823</v>
      </c>
      <c r="P115" s="167" t="s">
        <v>823</v>
      </c>
      <c r="Q115" s="167" t="s">
        <v>826</v>
      </c>
      <c r="R115" s="227" t="str">
        <f>H115&amp;"2"</f>
        <v>1002062</v>
      </c>
      <c r="S115" s="170">
        <v>1</v>
      </c>
      <c r="T115" s="167" t="s">
        <v>308</v>
      </c>
      <c r="U115" s="165">
        <v>800</v>
      </c>
      <c r="V115" s="165">
        <v>144</v>
      </c>
      <c r="W115" s="165">
        <v>0</v>
      </c>
      <c r="X115" s="234">
        <v>191</v>
      </c>
      <c r="Y115" s="168" t="s">
        <v>42</v>
      </c>
      <c r="Z115" s="224"/>
      <c r="AA115" s="224"/>
      <c r="AB115" s="224"/>
      <c r="AC115" s="178">
        <v>1640</v>
      </c>
      <c r="AD115" s="165"/>
      <c r="AE115" s="165"/>
      <c r="AF115" s="167" t="s">
        <v>149</v>
      </c>
      <c r="AG115" s="226">
        <v>8</v>
      </c>
      <c r="AH115" s="227"/>
      <c r="AI115" s="167"/>
      <c r="AJ115" s="170"/>
      <c r="AK115" s="170"/>
      <c r="AL115" s="166">
        <v>0</v>
      </c>
      <c r="AM115" s="170" t="s">
        <v>43</v>
      </c>
      <c r="AN115" s="165" t="s">
        <v>44</v>
      </c>
      <c r="AO115" s="165"/>
      <c r="AP115" s="166"/>
      <c r="AQ115" s="166"/>
      <c r="AR115" s="166"/>
      <c r="AS115" s="166">
        <f>H115</f>
        <v>100206</v>
      </c>
      <c r="AT115" s="166">
        <f t="shared" si="10"/>
        <v>10211</v>
      </c>
      <c r="AU115" s="166">
        <v>211</v>
      </c>
      <c r="AV115" s="166"/>
      <c r="AX115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100206, 'Б-100206-13',date'2015-02-02',3, 2, 2, 'RUR', 1, 18, date'2015-02-02', date'2015-02-01', 1002062, 1, to_date('2015-02-01 00:00:00','YYYY-MM-DD HH24:MI:SS'), 800, 144, 0, 191, 0, 'c1', 8,null,100206,10211,211);insert into xxxx_oebs_cash_payment_test (ID, INVOICE_ID, OEBS_PAYMENT, DOC_DATE, COMISS_DATE) values (s_xxxx_oebs_cash_payment_test.NEXTVAL, 100206, 1640, to_date('2015-02-01 00:00:00','YYYY-MM-DD HH24:MI:SS'), date'2015-01-31' );</v>
      </c>
    </row>
    <row r="116" spans="1:50" ht="16.5" customHeight="1" x14ac:dyDescent="0.25">
      <c r="A116" s="287">
        <v>12</v>
      </c>
      <c r="B116" s="72">
        <v>0</v>
      </c>
      <c r="C116" s="165" t="str">
        <f t="shared" si="12"/>
        <v>100012</v>
      </c>
      <c r="D116" s="165" t="str">
        <f t="shared" si="13"/>
        <v>100012/13</v>
      </c>
      <c r="E116" s="167" t="s">
        <v>189</v>
      </c>
      <c r="F116" s="167" t="s">
        <v>822</v>
      </c>
      <c r="G116" s="165">
        <v>48</v>
      </c>
      <c r="H116" s="178">
        <v>100207</v>
      </c>
      <c r="I116" s="170" t="str">
        <f t="shared" si="9"/>
        <v>Б-100207-13</v>
      </c>
      <c r="J116" s="169">
        <v>3</v>
      </c>
      <c r="K116" s="165">
        <v>2</v>
      </c>
      <c r="L116" s="165" t="s">
        <v>38</v>
      </c>
      <c r="M116" s="169">
        <v>1</v>
      </c>
      <c r="N116" s="165">
        <v>18</v>
      </c>
      <c r="O116" s="167" t="s">
        <v>823</v>
      </c>
      <c r="P116" s="167" t="s">
        <v>823</v>
      </c>
      <c r="Q116" s="167" t="s">
        <v>826</v>
      </c>
      <c r="R116" s="166" t="str">
        <f>H116&amp;"1"</f>
        <v>1002071</v>
      </c>
      <c r="S116" s="170">
        <v>1</v>
      </c>
      <c r="T116" s="167" t="s">
        <v>308</v>
      </c>
      <c r="U116" s="165">
        <v>700</v>
      </c>
      <c r="V116" s="165">
        <v>126</v>
      </c>
      <c r="W116" s="165">
        <v>0</v>
      </c>
      <c r="X116" s="24">
        <v>192</v>
      </c>
      <c r="Y116" s="168" t="s">
        <v>42</v>
      </c>
      <c r="Z116" s="224"/>
      <c r="AA116" s="224"/>
      <c r="AB116" s="224"/>
      <c r="AC116" s="178">
        <v>1435</v>
      </c>
      <c r="AD116" s="165"/>
      <c r="AE116" s="165"/>
      <c r="AF116" s="167" t="s">
        <v>149</v>
      </c>
      <c r="AG116" s="226">
        <v>8</v>
      </c>
      <c r="AH116" s="227">
        <v>12</v>
      </c>
      <c r="AI116" s="167" t="s">
        <v>319</v>
      </c>
      <c r="AJ116" s="170"/>
      <c r="AK116" s="170"/>
      <c r="AL116" s="166">
        <v>0</v>
      </c>
      <c r="AM116" s="170" t="s">
        <v>43</v>
      </c>
      <c r="AN116" s="165" t="s">
        <v>44</v>
      </c>
      <c r="AO116" s="165"/>
      <c r="AP116" s="166"/>
      <c r="AQ116" s="166"/>
      <c r="AR116" s="166"/>
      <c r="AS116" s="166">
        <f>H116</f>
        <v>100207</v>
      </c>
      <c r="AT116" s="166">
        <f t="shared" si="10"/>
        <v>10212</v>
      </c>
      <c r="AU116" s="166">
        <v>212</v>
      </c>
      <c r="AV116" s="166"/>
      <c r="AX116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100207, 'Б-100207-13',date'2015-02-02',3, 2, 2, 'RUR', 1, 18, date'2015-02-02', date'2015-02-01', 1002071, 1, to_date('2015-02-01 00:00:00','YYYY-MM-DD HH24:MI:SS'), 700, 126, 0, 192, 0, 'c1', 8,null,100207,10212,212);insert into xxxx_oebs_cash_payment_test (ID, INVOICE_ID, OEBS_PAYMENT, DOC_DATE, COMISS_DATE) values (s_xxxx_oebs_cash_payment_test.NEXTVAL, 100207, 1435, to_date('2015-02-01 00:00:00','YYYY-MM-DD HH24:MI:SS'), date'2015-01-31' );insert into xxxx_client_discount_m  (ID,CLIENT_ID,CLIENT_AVG_DISCOUNT,DT) values (s_xxxx_client_discount_m.NEXTVAL,192, 12, date'2015-02-01');</v>
      </c>
    </row>
    <row r="117" spans="1:50" ht="16.5" customHeight="1" x14ac:dyDescent="0.25">
      <c r="A117" s="287">
        <v>12</v>
      </c>
      <c r="B117" s="72">
        <v>0</v>
      </c>
      <c r="C117" s="165" t="str">
        <f t="shared" si="12"/>
        <v>100012</v>
      </c>
      <c r="D117" s="165" t="str">
        <f t="shared" si="13"/>
        <v>100012/13</v>
      </c>
      <c r="E117" s="167" t="s">
        <v>189</v>
      </c>
      <c r="F117" s="167" t="s">
        <v>822</v>
      </c>
      <c r="G117" s="165">
        <v>48</v>
      </c>
      <c r="H117" s="227">
        <v>100208</v>
      </c>
      <c r="I117" s="170" t="str">
        <f t="shared" si="9"/>
        <v>Б-100208-13</v>
      </c>
      <c r="J117" s="169">
        <v>3</v>
      </c>
      <c r="K117" s="165">
        <v>2</v>
      </c>
      <c r="L117" s="165" t="s">
        <v>38</v>
      </c>
      <c r="M117" s="169">
        <v>1</v>
      </c>
      <c r="N117" s="165">
        <v>18</v>
      </c>
      <c r="O117" s="167" t="s">
        <v>823</v>
      </c>
      <c r="P117" s="167" t="s">
        <v>823</v>
      </c>
      <c r="Q117" s="167" t="s">
        <v>826</v>
      </c>
      <c r="R117" s="166" t="str">
        <f>H117&amp;"1"</f>
        <v>1002081</v>
      </c>
      <c r="S117" s="170">
        <v>1</v>
      </c>
      <c r="T117" s="167" t="s">
        <v>308</v>
      </c>
      <c r="U117" s="165">
        <v>600</v>
      </c>
      <c r="V117" s="165">
        <v>108</v>
      </c>
      <c r="W117" s="165">
        <v>0</v>
      </c>
      <c r="X117" s="234">
        <v>193</v>
      </c>
      <c r="Y117" s="168" t="s">
        <v>42</v>
      </c>
      <c r="Z117" s="224"/>
      <c r="AA117" s="224"/>
      <c r="AB117" s="224"/>
      <c r="AC117" s="178">
        <v>1230</v>
      </c>
      <c r="AD117" s="165"/>
      <c r="AE117" s="165"/>
      <c r="AF117" s="167" t="s">
        <v>149</v>
      </c>
      <c r="AG117" s="226">
        <v>8</v>
      </c>
      <c r="AH117" s="227">
        <v>12</v>
      </c>
      <c r="AI117" s="167" t="s">
        <v>319</v>
      </c>
      <c r="AJ117" s="170"/>
      <c r="AK117" s="170"/>
      <c r="AL117" s="166">
        <v>0</v>
      </c>
      <c r="AM117" s="170" t="s">
        <v>43</v>
      </c>
      <c r="AN117" s="165" t="s">
        <v>44</v>
      </c>
      <c r="AO117" s="165"/>
      <c r="AP117" s="166"/>
      <c r="AQ117" s="166"/>
      <c r="AR117" s="166"/>
      <c r="AS117" s="166">
        <f>H117</f>
        <v>100208</v>
      </c>
      <c r="AT117" s="166">
        <f t="shared" si="10"/>
        <v>10213</v>
      </c>
      <c r="AU117" s="166">
        <v>213</v>
      </c>
      <c r="AV117" s="166"/>
      <c r="AX117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100208, 'Б-100208-13',date'2015-02-02',3, 2, 2, 'RUR', 1, 18, date'2015-02-02', date'2015-02-01', 1002081, 1, to_date('2015-02-01 00:00:00','YYYY-MM-DD HH24:MI:SS'), 600, 108, 0, 193, 0, 'c1', 8,null,100208,10213,213);insert into xxxx_oebs_cash_payment_test (ID, INVOICE_ID, OEBS_PAYMENT, DOC_DATE, COMISS_DATE) values (s_xxxx_oebs_cash_payment_test.NEXTVAL, 100208, 1230, to_date('2015-02-01 00:00:00','YYYY-MM-DD HH24:MI:SS'), date'2015-01-31' );insert into xxxx_client_discount_m  (ID,CLIENT_ID,CLIENT_AVG_DISCOUNT,DT) values (s_xxxx_client_discount_m.NEXTVAL,193, 12, date'2015-02-01');</v>
      </c>
    </row>
    <row r="118" spans="1:50" ht="16.5" customHeight="1" x14ac:dyDescent="0.25">
      <c r="A118" s="286">
        <v>12</v>
      </c>
      <c r="B118" s="72">
        <v>0</v>
      </c>
      <c r="C118" s="171" t="str">
        <f t="shared" si="12"/>
        <v>100012</v>
      </c>
      <c r="D118" s="171" t="str">
        <f t="shared" si="13"/>
        <v>100012/13</v>
      </c>
      <c r="E118" s="172" t="s">
        <v>189</v>
      </c>
      <c r="F118" s="167" t="s">
        <v>822</v>
      </c>
      <c r="G118" s="171">
        <v>48</v>
      </c>
      <c r="H118" s="205">
        <v>100208</v>
      </c>
      <c r="I118" s="171" t="str">
        <f t="shared" si="9"/>
        <v>Б-100208-13</v>
      </c>
      <c r="J118" s="169">
        <v>3</v>
      </c>
      <c r="K118" s="171">
        <v>2</v>
      </c>
      <c r="L118" s="171" t="s">
        <v>38</v>
      </c>
      <c r="M118" s="175">
        <v>1</v>
      </c>
      <c r="N118" s="165">
        <v>18</v>
      </c>
      <c r="O118" s="172" t="s">
        <v>823</v>
      </c>
      <c r="P118" s="172" t="s">
        <v>823</v>
      </c>
      <c r="Q118" s="172" t="s">
        <v>826</v>
      </c>
      <c r="R118" s="205" t="str">
        <f>H118&amp;"2"</f>
        <v>1002082</v>
      </c>
      <c r="S118" s="171">
        <v>1</v>
      </c>
      <c r="T118" s="172" t="s">
        <v>308</v>
      </c>
      <c r="U118" s="171">
        <v>600</v>
      </c>
      <c r="V118" s="171">
        <v>108</v>
      </c>
      <c r="W118" s="171">
        <v>0</v>
      </c>
      <c r="X118" s="192">
        <v>193</v>
      </c>
      <c r="Y118" s="174" t="s">
        <v>42</v>
      </c>
      <c r="Z118" s="232"/>
      <c r="AA118" s="232"/>
      <c r="AB118" s="232"/>
      <c r="AC118" s="178">
        <v>1230</v>
      </c>
      <c r="AD118" s="171"/>
      <c r="AE118" s="171"/>
      <c r="AF118" s="172" t="s">
        <v>149</v>
      </c>
      <c r="AG118" s="226">
        <v>8</v>
      </c>
      <c r="AH118" s="205"/>
      <c r="AI118" s="172"/>
      <c r="AJ118" s="171"/>
      <c r="AK118" s="171"/>
      <c r="AL118" s="166">
        <v>0</v>
      </c>
      <c r="AM118" s="170" t="s">
        <v>43</v>
      </c>
      <c r="AN118" s="171" t="s">
        <v>44</v>
      </c>
      <c r="AO118" s="171"/>
      <c r="AP118" s="166"/>
      <c r="AQ118" s="166"/>
      <c r="AR118" s="166"/>
      <c r="AS118" s="166">
        <f>H118</f>
        <v>100208</v>
      </c>
      <c r="AT118" s="166">
        <f t="shared" si="10"/>
        <v>10214</v>
      </c>
      <c r="AU118" s="166">
        <v>214</v>
      </c>
      <c r="AV118" s="173"/>
      <c r="AX118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12, 100012, '100012/13', date'2013-03-01', date'2015-09-01', 48, 100208, 'Б-100208-13',date'2015-02-02',3, 2, 2, 'RUR', 1, 18, date'2015-02-02', date'2015-02-01', 1002082, 1, to_date('2015-02-01 00:00:00','YYYY-MM-DD HH24:MI:SS'), 600, 108, 0, 193, 0, 'c1', 8,null,100208,10214,214);insert into xxxx_oebs_cash_payment_test (ID, INVOICE_ID, OEBS_PAYMENT, DOC_DATE, COMISS_DATE) values (s_xxxx_oebs_cash_payment_test.NEXTVAL, 100208, 1230, to_date('2015-02-01 00:00:00','YYYY-MM-DD HH24:MI:SS'), date'2015-01-31' );</v>
      </c>
    </row>
    <row r="119" spans="1:50" ht="16.5" customHeight="1" x14ac:dyDescent="0.25">
      <c r="A119" s="287">
        <v>13</v>
      </c>
      <c r="B119" s="72">
        <v>0</v>
      </c>
      <c r="C119" s="165" t="str">
        <f t="shared" si="12"/>
        <v>100013</v>
      </c>
      <c r="D119" s="165" t="str">
        <f t="shared" si="13"/>
        <v>100013/13</v>
      </c>
      <c r="E119" s="167" t="s">
        <v>189</v>
      </c>
      <c r="F119" s="167" t="s">
        <v>822</v>
      </c>
      <c r="G119" s="165">
        <v>48</v>
      </c>
      <c r="H119" s="178">
        <v>100209</v>
      </c>
      <c r="I119" s="170" t="str">
        <f t="shared" si="9"/>
        <v>Б-100209-13</v>
      </c>
      <c r="J119" s="169">
        <v>3</v>
      </c>
      <c r="K119" s="165">
        <v>7</v>
      </c>
      <c r="L119" s="165" t="s">
        <v>38</v>
      </c>
      <c r="M119" s="169">
        <v>1</v>
      </c>
      <c r="N119" s="165">
        <v>18</v>
      </c>
      <c r="O119" s="167" t="s">
        <v>823</v>
      </c>
      <c r="P119" s="167" t="s">
        <v>823</v>
      </c>
      <c r="Q119" s="167" t="s">
        <v>826</v>
      </c>
      <c r="R119" s="166" t="str">
        <f t="shared" ref="R119:R181" si="14">H119&amp;"1"</f>
        <v>1002091</v>
      </c>
      <c r="S119" s="170">
        <v>1</v>
      </c>
      <c r="T119" s="167" t="s">
        <v>308</v>
      </c>
      <c r="U119" s="165">
        <v>1000</v>
      </c>
      <c r="V119" s="165">
        <v>180</v>
      </c>
      <c r="W119" s="165">
        <v>0</v>
      </c>
      <c r="X119" s="234">
        <v>194</v>
      </c>
      <c r="Y119" s="168" t="s">
        <v>42</v>
      </c>
      <c r="Z119" s="224"/>
      <c r="AA119" s="292"/>
      <c r="AB119" s="224"/>
      <c r="AC119" s="178">
        <v>2050</v>
      </c>
      <c r="AD119" s="165"/>
      <c r="AE119" s="165"/>
      <c r="AF119" s="167" t="s">
        <v>149</v>
      </c>
      <c r="AG119" s="226">
        <v>8</v>
      </c>
      <c r="AH119" s="227">
        <v>11.99</v>
      </c>
      <c r="AI119" s="167" t="s">
        <v>319</v>
      </c>
      <c r="AJ119" s="170"/>
      <c r="AK119" s="170"/>
      <c r="AL119" s="166">
        <v>0</v>
      </c>
      <c r="AM119" s="170" t="s">
        <v>43</v>
      </c>
      <c r="AN119" s="165" t="s">
        <v>44</v>
      </c>
      <c r="AO119" s="165"/>
      <c r="AP119" s="166"/>
      <c r="AQ119" s="166"/>
      <c r="AR119" s="166"/>
      <c r="AS119" s="166">
        <f>H119</f>
        <v>100209</v>
      </c>
      <c r="AT119" s="166">
        <f t="shared" si="10"/>
        <v>10215</v>
      </c>
      <c r="AU119" s="166">
        <v>215</v>
      </c>
      <c r="AV119" s="166" t="s">
        <v>477</v>
      </c>
      <c r="AX119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100209, 'Б-100209-13',date'2015-02-02',3, 7, 7, 'RUR', 1, 18, date'2015-02-02', date'2015-02-01', 1002091, 1, to_date('2015-02-01 00:00:00','YYYY-MM-DD HH24:MI:SS'), 1000, 180, 0, 194, 0, 'c1', 8,null,100209,10215,215);insert into xxxx_oebs_cash_payment_test (ID, INVOICE_ID, OEBS_PAYMENT, DOC_DATE, COMISS_DATE) values (s_xxxx_oebs_cash_payment_test.NEXTVAL, 100209, 2050, to_date('2015-02-01 00:00:00','YYYY-MM-DD HH24:MI:SS'), date'2015-01-31' );insert into xxxx_client_discount_m  (ID,CLIENT_ID,CLIENT_AVG_DISCOUNT,DT) values (s_xxxx_client_discount_m.NEXTVAL,194, 11.99, date'2015-02-01');</v>
      </c>
    </row>
    <row r="120" spans="1:50" ht="16.5" customHeight="1" x14ac:dyDescent="0.25">
      <c r="A120" s="287">
        <v>13</v>
      </c>
      <c r="B120" s="72">
        <v>0</v>
      </c>
      <c r="C120" s="165" t="str">
        <f t="shared" si="12"/>
        <v>100013</v>
      </c>
      <c r="D120" s="165" t="str">
        <f t="shared" si="13"/>
        <v>100013/13</v>
      </c>
      <c r="E120" s="167" t="s">
        <v>189</v>
      </c>
      <c r="F120" s="167" t="s">
        <v>822</v>
      </c>
      <c r="G120" s="165">
        <v>48</v>
      </c>
      <c r="H120" s="178">
        <v>100210</v>
      </c>
      <c r="I120" s="170" t="str">
        <f t="shared" si="9"/>
        <v>Б-100210-13</v>
      </c>
      <c r="J120" s="169">
        <v>3</v>
      </c>
      <c r="K120" s="165">
        <v>7</v>
      </c>
      <c r="L120" s="165" t="s">
        <v>38</v>
      </c>
      <c r="M120" s="169">
        <v>1</v>
      </c>
      <c r="N120" s="165">
        <v>18</v>
      </c>
      <c r="O120" s="167" t="s">
        <v>823</v>
      </c>
      <c r="P120" s="167" t="s">
        <v>823</v>
      </c>
      <c r="Q120" s="167" t="s">
        <v>826</v>
      </c>
      <c r="R120" s="166" t="str">
        <f t="shared" si="14"/>
        <v>1002101</v>
      </c>
      <c r="S120" s="170">
        <v>1</v>
      </c>
      <c r="T120" s="167" t="s">
        <v>308</v>
      </c>
      <c r="U120" s="165">
        <v>900</v>
      </c>
      <c r="V120" s="165">
        <v>162</v>
      </c>
      <c r="W120" s="165">
        <v>0</v>
      </c>
      <c r="X120" s="234">
        <v>194</v>
      </c>
      <c r="Y120" s="168" t="s">
        <v>42</v>
      </c>
      <c r="Z120" s="224"/>
      <c r="AA120" s="224"/>
      <c r="AB120" s="224"/>
      <c r="AC120" s="178">
        <v>1845</v>
      </c>
      <c r="AD120" s="165"/>
      <c r="AE120" s="165"/>
      <c r="AF120" s="167" t="s">
        <v>149</v>
      </c>
      <c r="AG120" s="226">
        <v>8</v>
      </c>
      <c r="AI120" s="167"/>
      <c r="AJ120" s="170"/>
      <c r="AK120" s="170"/>
      <c r="AL120" s="166">
        <v>0</v>
      </c>
      <c r="AM120" s="170" t="s">
        <v>43</v>
      </c>
      <c r="AN120" s="165" t="s">
        <v>44</v>
      </c>
      <c r="AO120" s="165"/>
      <c r="AP120" s="166"/>
      <c r="AQ120" s="166"/>
      <c r="AR120" s="166"/>
      <c r="AS120" s="166">
        <f>H120</f>
        <v>100210</v>
      </c>
      <c r="AT120" s="166">
        <f t="shared" si="10"/>
        <v>10216</v>
      </c>
      <c r="AU120" s="166">
        <v>216</v>
      </c>
      <c r="AV120" s="166"/>
      <c r="AX12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100210, 'Б-100210-13',date'2015-02-02',3, 7, 7, 'RUR', 1, 18, date'2015-02-02', date'2015-02-01', 1002101, 1, to_date('2015-02-01 00:00:00','YYYY-MM-DD HH24:MI:SS'), 900, 162, 0, 194, 0, 'c1', 8,null,100210,10216,216);insert into xxxx_oebs_cash_payment_test (ID, INVOICE_ID, OEBS_PAYMENT, DOC_DATE, COMISS_DATE) values (s_xxxx_oebs_cash_payment_test.NEXTVAL, 100210, 1845, to_date('2015-02-01 00:00:00','YYYY-MM-DD HH24:MI:SS'), date'2015-01-31' );</v>
      </c>
    </row>
    <row r="121" spans="1:50" ht="16.5" customHeight="1" x14ac:dyDescent="0.25">
      <c r="A121" s="287">
        <v>13</v>
      </c>
      <c r="B121" s="72">
        <v>0</v>
      </c>
      <c r="C121" s="165" t="str">
        <f t="shared" si="12"/>
        <v>100013</v>
      </c>
      <c r="D121" s="165" t="str">
        <f t="shared" si="13"/>
        <v>100013/13</v>
      </c>
      <c r="E121" s="167" t="s">
        <v>189</v>
      </c>
      <c r="F121" s="167" t="s">
        <v>822</v>
      </c>
      <c r="G121" s="165">
        <v>48</v>
      </c>
      <c r="H121" s="178">
        <v>100211</v>
      </c>
      <c r="I121" s="170" t="str">
        <f t="shared" si="9"/>
        <v>Б-100211-13</v>
      </c>
      <c r="J121" s="169">
        <v>3</v>
      </c>
      <c r="K121" s="165">
        <v>7</v>
      </c>
      <c r="L121" s="165" t="s">
        <v>38</v>
      </c>
      <c r="M121" s="169">
        <v>1</v>
      </c>
      <c r="N121" s="165">
        <v>18</v>
      </c>
      <c r="O121" s="167" t="s">
        <v>823</v>
      </c>
      <c r="P121" s="167" t="s">
        <v>823</v>
      </c>
      <c r="Q121" s="167" t="s">
        <v>826</v>
      </c>
      <c r="R121" s="166" t="str">
        <f t="shared" si="14"/>
        <v>1002111</v>
      </c>
      <c r="S121" s="170">
        <v>1</v>
      </c>
      <c r="T121" s="167" t="s">
        <v>308</v>
      </c>
      <c r="U121" s="165">
        <v>800</v>
      </c>
      <c r="V121" s="165">
        <v>144</v>
      </c>
      <c r="W121" s="165">
        <v>0</v>
      </c>
      <c r="X121" s="236">
        <v>195</v>
      </c>
      <c r="Y121" s="168" t="s">
        <v>42</v>
      </c>
      <c r="Z121" s="224"/>
      <c r="AA121" s="224"/>
      <c r="AB121" s="224"/>
      <c r="AC121" s="178">
        <v>1640</v>
      </c>
      <c r="AD121" s="165"/>
      <c r="AE121" s="165"/>
      <c r="AF121" s="167" t="s">
        <v>149</v>
      </c>
      <c r="AG121" s="226">
        <v>8</v>
      </c>
      <c r="AH121" s="227">
        <v>12</v>
      </c>
      <c r="AI121" s="167" t="s">
        <v>319</v>
      </c>
      <c r="AJ121" s="170"/>
      <c r="AK121" s="170"/>
      <c r="AL121" s="166">
        <v>0</v>
      </c>
      <c r="AM121" s="170" t="s">
        <v>43</v>
      </c>
      <c r="AN121" s="165" t="s">
        <v>44</v>
      </c>
      <c r="AO121" s="165"/>
      <c r="AP121" s="166"/>
      <c r="AQ121" s="166"/>
      <c r="AR121" s="166"/>
      <c r="AS121" s="166">
        <f>H121</f>
        <v>100211</v>
      </c>
      <c r="AT121" s="166">
        <f t="shared" si="10"/>
        <v>10217</v>
      </c>
      <c r="AU121" s="166">
        <v>217</v>
      </c>
      <c r="AV121" s="166"/>
      <c r="AX12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100211, 'Б-100211-13',date'2015-02-02',3, 7, 7, 'RUR', 1, 18, date'2015-02-02', date'2015-02-01', 1002111, 1, to_date('2015-02-01 00:00:00','YYYY-MM-DD HH24:MI:SS'), 800, 144, 0, 195, 0, 'c1', 8,null,100211,10217,217);insert into xxxx_oebs_cash_payment_test (ID, INVOICE_ID, OEBS_PAYMENT, DOC_DATE, COMISS_DATE) values (s_xxxx_oebs_cash_payment_test.NEXTVAL, 100211, 1640, to_date('2015-02-01 00:00:00','YYYY-MM-DD HH24:MI:SS'), date'2015-01-31' );insert into xxxx_client_discount_m  (ID,CLIENT_ID,CLIENT_AVG_DISCOUNT,DT) values (s_xxxx_client_discount_m.NEXTVAL,195, 12, date'2015-02-01');</v>
      </c>
    </row>
    <row r="122" spans="1:50" ht="16.5" customHeight="1" x14ac:dyDescent="0.25">
      <c r="A122" s="287">
        <v>13</v>
      </c>
      <c r="B122" s="72">
        <v>0</v>
      </c>
      <c r="C122" s="165" t="str">
        <f t="shared" si="12"/>
        <v>100013</v>
      </c>
      <c r="D122" s="165" t="str">
        <f t="shared" si="13"/>
        <v>100013/13</v>
      </c>
      <c r="E122" s="167" t="s">
        <v>189</v>
      </c>
      <c r="F122" s="167" t="s">
        <v>822</v>
      </c>
      <c r="G122" s="165">
        <v>48</v>
      </c>
      <c r="H122" s="178">
        <v>100212</v>
      </c>
      <c r="I122" s="170" t="str">
        <f t="shared" si="9"/>
        <v>Б-100212-13</v>
      </c>
      <c r="J122" s="169">
        <v>3</v>
      </c>
      <c r="K122" s="165">
        <v>7</v>
      </c>
      <c r="L122" s="165" t="s">
        <v>38</v>
      </c>
      <c r="M122" s="169">
        <v>1</v>
      </c>
      <c r="N122" s="165">
        <v>18</v>
      </c>
      <c r="O122" s="167" t="s">
        <v>823</v>
      </c>
      <c r="P122" s="167" t="s">
        <v>823</v>
      </c>
      <c r="Q122" s="167" t="s">
        <v>826</v>
      </c>
      <c r="R122" s="166" t="str">
        <f t="shared" si="14"/>
        <v>1002121</v>
      </c>
      <c r="S122" s="170">
        <v>1</v>
      </c>
      <c r="T122" s="167" t="s">
        <v>308</v>
      </c>
      <c r="U122" s="165">
        <v>1000</v>
      </c>
      <c r="V122" s="165">
        <v>180</v>
      </c>
      <c r="W122" s="165">
        <v>0</v>
      </c>
      <c r="X122" s="236">
        <v>195</v>
      </c>
      <c r="Y122" s="168" t="s">
        <v>42</v>
      </c>
      <c r="Z122" s="224"/>
      <c r="AA122" s="224"/>
      <c r="AB122" s="224"/>
      <c r="AC122" s="178">
        <v>2050</v>
      </c>
      <c r="AD122" s="165"/>
      <c r="AE122" s="165"/>
      <c r="AF122" s="167" t="s">
        <v>149</v>
      </c>
      <c r="AG122" s="226">
        <v>8</v>
      </c>
      <c r="AI122" s="167"/>
      <c r="AJ122" s="170"/>
      <c r="AK122" s="170"/>
      <c r="AL122" s="166">
        <v>0</v>
      </c>
      <c r="AM122" s="170" t="s">
        <v>43</v>
      </c>
      <c r="AN122" s="165" t="s">
        <v>44</v>
      </c>
      <c r="AO122" s="165"/>
      <c r="AP122" s="166"/>
      <c r="AQ122" s="166"/>
      <c r="AR122" s="166"/>
      <c r="AS122" s="166">
        <f>H122</f>
        <v>100212</v>
      </c>
      <c r="AT122" s="166">
        <f t="shared" si="10"/>
        <v>10218</v>
      </c>
      <c r="AU122" s="166">
        <v>218</v>
      </c>
      <c r="AV122" s="166"/>
      <c r="AX12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100212, 'Б-100212-13',date'2015-02-02',3, 7, 7, 'RUR', 1, 18, date'2015-02-02', date'2015-02-01', 1002121, 1, to_date('2015-02-01 00:00:00','YYYY-MM-DD HH24:MI:SS'), 1000, 180, 0, 195, 0, 'c1', 8,null,100212,10218,218);insert into xxxx_oebs_cash_payment_test (ID, INVOICE_ID, OEBS_PAYMENT, DOC_DATE, COMISS_DATE) values (s_xxxx_oebs_cash_payment_test.NEXTVAL, 100212, 2050, to_date('2015-02-01 00:00:00','YYYY-MM-DD HH24:MI:SS'), date'2015-01-31' );</v>
      </c>
    </row>
    <row r="123" spans="1:50" ht="16.5" customHeight="1" x14ac:dyDescent="0.25">
      <c r="A123" s="287">
        <v>13</v>
      </c>
      <c r="B123" s="72">
        <v>0</v>
      </c>
      <c r="C123" s="165" t="str">
        <f t="shared" si="12"/>
        <v>100013</v>
      </c>
      <c r="D123" s="165" t="str">
        <f t="shared" si="13"/>
        <v>100013/13</v>
      </c>
      <c r="E123" s="167" t="s">
        <v>189</v>
      </c>
      <c r="F123" s="167" t="s">
        <v>822</v>
      </c>
      <c r="G123" s="165">
        <v>48</v>
      </c>
      <c r="H123" s="178">
        <v>100213</v>
      </c>
      <c r="I123" s="170" t="str">
        <f t="shared" si="9"/>
        <v>Б-100213-13</v>
      </c>
      <c r="J123" s="169">
        <v>3</v>
      </c>
      <c r="K123" s="165">
        <v>7</v>
      </c>
      <c r="L123" s="165" t="s">
        <v>38</v>
      </c>
      <c r="M123" s="169">
        <v>1</v>
      </c>
      <c r="N123" s="165">
        <v>18</v>
      </c>
      <c r="O123" s="167" t="s">
        <v>823</v>
      </c>
      <c r="P123" s="167" t="s">
        <v>823</v>
      </c>
      <c r="Q123" s="167" t="s">
        <v>826</v>
      </c>
      <c r="R123" s="166" t="str">
        <f t="shared" si="14"/>
        <v>1002131</v>
      </c>
      <c r="S123" s="170">
        <v>1</v>
      </c>
      <c r="T123" s="167" t="s">
        <v>308</v>
      </c>
      <c r="U123" s="165">
        <v>900</v>
      </c>
      <c r="V123" s="165">
        <v>162</v>
      </c>
      <c r="W123" s="165">
        <v>0</v>
      </c>
      <c r="X123" s="236">
        <v>195</v>
      </c>
      <c r="Y123" s="168" t="s">
        <v>42</v>
      </c>
      <c r="Z123" s="223" t="s">
        <v>478</v>
      </c>
      <c r="AA123" s="224"/>
      <c r="AB123" s="224"/>
      <c r="AC123" s="178">
        <v>1845</v>
      </c>
      <c r="AD123" s="165"/>
      <c r="AE123" s="165"/>
      <c r="AF123" s="167" t="s">
        <v>149</v>
      </c>
      <c r="AG123" s="226">
        <v>8</v>
      </c>
      <c r="AI123" s="167"/>
      <c r="AJ123" s="170"/>
      <c r="AK123" s="170"/>
      <c r="AL123" s="166">
        <v>0</v>
      </c>
      <c r="AM123" s="170" t="s">
        <v>43</v>
      </c>
      <c r="AN123" s="165" t="s">
        <v>44</v>
      </c>
      <c r="AO123" s="165"/>
      <c r="AP123" s="166"/>
      <c r="AQ123" s="166"/>
      <c r="AR123" s="166"/>
      <c r="AS123" s="166">
        <f>H123</f>
        <v>100213</v>
      </c>
      <c r="AT123" s="166">
        <f t="shared" si="10"/>
        <v>10219</v>
      </c>
      <c r="AU123" s="166">
        <v>219</v>
      </c>
      <c r="AV123" s="166"/>
      <c r="AX123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100213, 'Б-100213-13',date'2015-02-02',3, 7, 7, 'RUR', 1, 18, date'2015-02-02', date'2015-02-01', 1002131, 1, to_date('2015-02-01 00:00:00','YYYY-MM-DD HH24:MI:SS'), 900, 162, 0, 195, 0, 'c1', 8,null,100213,10219,219);insert into xxxx_oebs_cash_payment_test (ID, INVOICE_ID, OEBS_PAYMENT, DOC_DATE, COMISS_DATE) values (s_xxxx_oebs_cash_payment_test.NEXTVAL, 100213, 1845, to_date('2015-02-01 00:00:00','YYYY-MM-DD HH24:MI:SS'), date'2015-01-31' );</v>
      </c>
    </row>
    <row r="124" spans="1:50" ht="16.5" customHeight="1" x14ac:dyDescent="0.25">
      <c r="A124" s="287">
        <v>13</v>
      </c>
      <c r="B124" s="72">
        <v>0</v>
      </c>
      <c r="C124" s="165" t="str">
        <f t="shared" si="12"/>
        <v>100013</v>
      </c>
      <c r="D124" s="165" t="str">
        <f t="shared" si="13"/>
        <v>100013/13</v>
      </c>
      <c r="E124" s="167" t="s">
        <v>189</v>
      </c>
      <c r="F124" s="167" t="s">
        <v>822</v>
      </c>
      <c r="G124" s="165">
        <v>48</v>
      </c>
      <c r="H124" s="178">
        <v>100214</v>
      </c>
      <c r="I124" s="170" t="str">
        <f t="shared" si="9"/>
        <v>Б-100214-13</v>
      </c>
      <c r="J124" s="169">
        <v>3</v>
      </c>
      <c r="K124" s="165">
        <v>7</v>
      </c>
      <c r="L124" s="165" t="s">
        <v>38</v>
      </c>
      <c r="M124" s="169">
        <v>1</v>
      </c>
      <c r="N124" s="165">
        <v>18</v>
      </c>
      <c r="O124" s="167" t="s">
        <v>823</v>
      </c>
      <c r="P124" s="167" t="s">
        <v>823</v>
      </c>
      <c r="Q124" s="167" t="s">
        <v>826</v>
      </c>
      <c r="R124" s="166" t="str">
        <f t="shared" si="14"/>
        <v>1002141</v>
      </c>
      <c r="S124" s="170">
        <v>1</v>
      </c>
      <c r="T124" s="167" t="s">
        <v>308</v>
      </c>
      <c r="U124" s="165">
        <v>800</v>
      </c>
      <c r="V124" s="165">
        <v>144</v>
      </c>
      <c r="W124" s="165">
        <v>0</v>
      </c>
      <c r="X124" s="24">
        <v>196</v>
      </c>
      <c r="Y124" s="168" t="s">
        <v>42</v>
      </c>
      <c r="Z124" s="223" t="s">
        <v>479</v>
      </c>
      <c r="AA124" s="224"/>
      <c r="AB124" s="224"/>
      <c r="AC124" s="178">
        <v>1640</v>
      </c>
      <c r="AD124" s="165"/>
      <c r="AE124" s="165"/>
      <c r="AF124" s="167" t="s">
        <v>149</v>
      </c>
      <c r="AG124" s="226">
        <v>8</v>
      </c>
      <c r="AH124" s="230">
        <v>17.989999999999998</v>
      </c>
      <c r="AI124" s="167" t="s">
        <v>319</v>
      </c>
      <c r="AJ124" s="170"/>
      <c r="AK124" s="170"/>
      <c r="AL124" s="166">
        <v>0</v>
      </c>
      <c r="AM124" s="170" t="s">
        <v>43</v>
      </c>
      <c r="AN124" s="165" t="s">
        <v>44</v>
      </c>
      <c r="AO124" s="165"/>
      <c r="AP124" s="166"/>
      <c r="AQ124" s="166"/>
      <c r="AR124" s="166"/>
      <c r="AS124" s="166">
        <f>H124</f>
        <v>100214</v>
      </c>
      <c r="AT124" s="166">
        <f t="shared" si="10"/>
        <v>10220</v>
      </c>
      <c r="AU124" s="166">
        <v>220</v>
      </c>
      <c r="AV124" s="166"/>
      <c r="AX124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100214, 'Б-100214-13',date'2015-02-02',3, 7, 7, 'RUR', 1, 18, date'2015-02-02', date'2015-02-01', 1002141, 1, to_date('2015-02-01 00:00:00','YYYY-MM-DD HH24:MI:SS'), 800, 144, 0, 196, 0, 'c1', 8,null,100214,10220,220);insert into xxxx_oebs_cash_payment_test (ID, INVOICE_ID, OEBS_PAYMENT, DOC_DATE, COMISS_DATE) values (s_xxxx_oebs_cash_payment_test.NEXTVAL, 100214, 1640, to_date('2015-02-01 00:00:00','YYYY-MM-DD HH24:MI:SS'), date'2015-01-31' );insert into xxxx_client_discount_m  (ID,CLIENT_ID,CLIENT_AVG_DISCOUNT,DT) values (s_xxxx_client_discount_m.NEXTVAL,196, 17.99, date'2015-02-01');</v>
      </c>
    </row>
    <row r="125" spans="1:50" ht="16.5" customHeight="1" x14ac:dyDescent="0.25">
      <c r="A125" s="287">
        <v>13</v>
      </c>
      <c r="B125" s="72">
        <v>0</v>
      </c>
      <c r="C125" s="165" t="str">
        <f t="shared" si="12"/>
        <v>100013</v>
      </c>
      <c r="D125" s="165" t="str">
        <f t="shared" si="13"/>
        <v>100013/13</v>
      </c>
      <c r="E125" s="167" t="s">
        <v>189</v>
      </c>
      <c r="F125" s="167" t="s">
        <v>822</v>
      </c>
      <c r="G125" s="165">
        <v>48</v>
      </c>
      <c r="H125" s="178">
        <v>100215</v>
      </c>
      <c r="I125" s="170" t="str">
        <f t="shared" si="9"/>
        <v>Б-100215-13</v>
      </c>
      <c r="J125" s="169">
        <v>3</v>
      </c>
      <c r="K125" s="165">
        <v>7</v>
      </c>
      <c r="L125" s="165" t="s">
        <v>38</v>
      </c>
      <c r="M125" s="169">
        <v>1</v>
      </c>
      <c r="N125" s="165">
        <v>18</v>
      </c>
      <c r="O125" s="167" t="s">
        <v>823</v>
      </c>
      <c r="P125" s="167" t="s">
        <v>823</v>
      </c>
      <c r="Q125" s="167" t="s">
        <v>826</v>
      </c>
      <c r="R125" s="166" t="str">
        <f t="shared" si="14"/>
        <v>1002151</v>
      </c>
      <c r="S125" s="170">
        <v>1</v>
      </c>
      <c r="T125" s="167" t="s">
        <v>308</v>
      </c>
      <c r="U125" s="165">
        <v>700</v>
      </c>
      <c r="V125" s="165">
        <v>126</v>
      </c>
      <c r="W125" s="165">
        <v>0</v>
      </c>
      <c r="X125" s="234">
        <v>197</v>
      </c>
      <c r="Y125" s="168" t="s">
        <v>42</v>
      </c>
      <c r="Z125" s="223" t="s">
        <v>480</v>
      </c>
      <c r="AA125" s="224"/>
      <c r="AB125" s="224"/>
      <c r="AC125" s="178">
        <v>1435</v>
      </c>
      <c r="AD125" s="165"/>
      <c r="AE125" s="165"/>
      <c r="AF125" s="167" t="s">
        <v>149</v>
      </c>
      <c r="AG125" s="226">
        <v>8</v>
      </c>
      <c r="AH125" s="227">
        <v>18</v>
      </c>
      <c r="AI125" s="167" t="s">
        <v>319</v>
      </c>
      <c r="AJ125" s="170"/>
      <c r="AK125" s="170"/>
      <c r="AL125" s="166">
        <v>0</v>
      </c>
      <c r="AM125" s="170" t="s">
        <v>43</v>
      </c>
      <c r="AN125" s="165" t="s">
        <v>44</v>
      </c>
      <c r="AO125" s="165"/>
      <c r="AP125" s="166"/>
      <c r="AQ125" s="166"/>
      <c r="AR125" s="166"/>
      <c r="AS125" s="166">
        <f>H125</f>
        <v>100215</v>
      </c>
      <c r="AT125" s="166">
        <f t="shared" si="10"/>
        <v>10221</v>
      </c>
      <c r="AU125" s="166">
        <v>221</v>
      </c>
      <c r="AV125" s="166"/>
      <c r="AX125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100215, 'Б-100215-13',date'2015-02-02',3, 7, 7, 'RUR', 1, 18, date'2015-02-02', date'2015-02-01', 1002151, 1, to_date('2015-02-01 00:00:00','YYYY-MM-DD HH24:MI:SS'), 700, 126, 0, 197, 0, 'c1', 8,null,100215,10221,221);insert into xxxx_oebs_cash_payment_test (ID, INVOICE_ID, OEBS_PAYMENT, DOC_DATE, COMISS_DATE) values (s_xxxx_oebs_cash_payment_test.NEXTVAL, 100215, 1435, to_date('2015-02-01 00:00:00','YYYY-MM-DD HH24:MI:SS'), date'2015-01-31' );insert into xxxx_client_discount_m  (ID,CLIENT_ID,CLIENT_AVG_DISCOUNT,DT) values (s_xxxx_client_discount_m.NEXTVAL,197, 18, date'2015-02-01');</v>
      </c>
    </row>
    <row r="126" spans="1:50" ht="16.5" customHeight="1" x14ac:dyDescent="0.25">
      <c r="A126" s="287">
        <v>13</v>
      </c>
      <c r="B126" s="72">
        <v>0</v>
      </c>
      <c r="C126" s="170" t="str">
        <f t="shared" si="12"/>
        <v>100013</v>
      </c>
      <c r="D126" s="170" t="str">
        <f t="shared" si="13"/>
        <v>100013/13</v>
      </c>
      <c r="E126" s="184" t="s">
        <v>189</v>
      </c>
      <c r="F126" s="167" t="s">
        <v>822</v>
      </c>
      <c r="G126" s="170">
        <v>48</v>
      </c>
      <c r="H126" s="178">
        <v>100216</v>
      </c>
      <c r="I126" s="170" t="str">
        <f t="shared" si="9"/>
        <v>Б-100216-13</v>
      </c>
      <c r="J126" s="169">
        <v>3</v>
      </c>
      <c r="K126" s="170">
        <v>7</v>
      </c>
      <c r="L126" s="170" t="s">
        <v>38</v>
      </c>
      <c r="M126" s="185">
        <v>1</v>
      </c>
      <c r="N126" s="170">
        <v>18</v>
      </c>
      <c r="O126" s="184" t="s">
        <v>823</v>
      </c>
      <c r="P126" s="184" t="s">
        <v>823</v>
      </c>
      <c r="Q126" s="184" t="s">
        <v>826</v>
      </c>
      <c r="R126" s="166" t="str">
        <f t="shared" si="14"/>
        <v>1002161</v>
      </c>
      <c r="S126" s="170">
        <v>1</v>
      </c>
      <c r="T126" s="184" t="s">
        <v>308</v>
      </c>
      <c r="U126" s="170">
        <v>600</v>
      </c>
      <c r="V126" s="170">
        <v>108</v>
      </c>
      <c r="W126" s="170">
        <v>0</v>
      </c>
      <c r="X126" s="122">
        <v>197</v>
      </c>
      <c r="Y126" s="188" t="s">
        <v>42</v>
      </c>
      <c r="Z126" s="224"/>
      <c r="AA126" s="224"/>
      <c r="AB126" s="223" t="s">
        <v>481</v>
      </c>
      <c r="AC126" s="178">
        <v>1230</v>
      </c>
      <c r="AD126" s="170"/>
      <c r="AE126" s="170"/>
      <c r="AF126" s="167" t="s">
        <v>149</v>
      </c>
      <c r="AG126" s="226">
        <v>8</v>
      </c>
      <c r="AI126" s="184"/>
      <c r="AJ126" s="170"/>
      <c r="AK126" s="170"/>
      <c r="AL126" s="166">
        <v>0</v>
      </c>
      <c r="AM126" s="170" t="s">
        <v>43</v>
      </c>
      <c r="AN126" s="170" t="s">
        <v>44</v>
      </c>
      <c r="AO126" s="170"/>
      <c r="AP126" s="166"/>
      <c r="AQ126" s="166"/>
      <c r="AR126" s="166"/>
      <c r="AS126" s="166">
        <f>H126</f>
        <v>100216</v>
      </c>
      <c r="AT126" s="166">
        <f t="shared" si="10"/>
        <v>10222</v>
      </c>
      <c r="AU126" s="166">
        <v>222</v>
      </c>
      <c r="AV126" s="166"/>
      <c r="AX126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100216, 'Б-100216-13',date'2015-02-02',3, 7, 7, 'RUR', 1, 18, date'2015-02-02', date'2015-02-01', 1002161, 1, to_date('2015-02-01 00:00:00','YYYY-MM-DD HH24:MI:SS'), 600, 108, 0, 197, 0, 'c1', 8,null,100216,10222,222);insert into xxxx_oebs_cash_payment_test (ID, INVOICE_ID, OEBS_PAYMENT, DOC_DATE, COMISS_DATE) values (s_xxxx_oebs_cash_payment_test.NEXTVAL, 100216, 1230, to_date('2015-02-01 00:00:00','YYYY-MM-DD HH24:MI:SS'), date'2015-01-31' );</v>
      </c>
    </row>
    <row r="127" spans="1:50" ht="16.5" customHeight="1" x14ac:dyDescent="0.25">
      <c r="A127" s="287">
        <v>13</v>
      </c>
      <c r="B127" s="72">
        <v>0</v>
      </c>
      <c r="C127" s="165" t="str">
        <f t="shared" si="12"/>
        <v>100013</v>
      </c>
      <c r="D127" s="165" t="str">
        <f t="shared" si="13"/>
        <v>100013/13</v>
      </c>
      <c r="E127" s="167" t="s">
        <v>189</v>
      </c>
      <c r="F127" s="167" t="s">
        <v>822</v>
      </c>
      <c r="G127" s="165">
        <v>48</v>
      </c>
      <c r="H127" s="178">
        <v>100217</v>
      </c>
      <c r="I127" s="170" t="str">
        <f t="shared" si="9"/>
        <v>Б-100217-13</v>
      </c>
      <c r="J127" s="169">
        <v>3</v>
      </c>
      <c r="K127" s="165">
        <v>7</v>
      </c>
      <c r="L127" s="165" t="s">
        <v>38</v>
      </c>
      <c r="M127" s="169">
        <v>1</v>
      </c>
      <c r="N127" s="165">
        <v>18</v>
      </c>
      <c r="O127" s="167" t="s">
        <v>823</v>
      </c>
      <c r="P127" s="167" t="s">
        <v>823</v>
      </c>
      <c r="Q127" s="167" t="s">
        <v>826</v>
      </c>
      <c r="R127" s="166" t="str">
        <f t="shared" si="14"/>
        <v>1002171</v>
      </c>
      <c r="S127" s="170">
        <v>1</v>
      </c>
      <c r="T127" s="167" t="s">
        <v>308</v>
      </c>
      <c r="U127" s="165">
        <v>700</v>
      </c>
      <c r="V127" s="165">
        <v>126</v>
      </c>
      <c r="W127" s="165">
        <v>0</v>
      </c>
      <c r="X127" s="236">
        <v>198</v>
      </c>
      <c r="Y127" s="168" t="s">
        <v>42</v>
      </c>
      <c r="Z127" s="224"/>
      <c r="AA127" s="224"/>
      <c r="AB127" s="229"/>
      <c r="AC127" s="178">
        <v>1435</v>
      </c>
      <c r="AD127" s="165"/>
      <c r="AE127" s="165"/>
      <c r="AF127" s="167" t="s">
        <v>149</v>
      </c>
      <c r="AG127" s="226">
        <v>8</v>
      </c>
      <c r="AH127" s="227">
        <v>0</v>
      </c>
      <c r="AI127" s="167" t="s">
        <v>319</v>
      </c>
      <c r="AJ127" s="170"/>
      <c r="AK127" s="170"/>
      <c r="AL127" s="166">
        <v>0</v>
      </c>
      <c r="AM127" s="170" t="s">
        <v>43</v>
      </c>
      <c r="AN127" s="165" t="s">
        <v>44</v>
      </c>
      <c r="AO127" s="165"/>
      <c r="AP127" s="166"/>
      <c r="AQ127" s="166"/>
      <c r="AR127" s="166"/>
      <c r="AS127" s="166">
        <f>H127</f>
        <v>100217</v>
      </c>
      <c r="AT127" s="166">
        <f t="shared" si="10"/>
        <v>10223</v>
      </c>
      <c r="AU127" s="166">
        <v>223</v>
      </c>
      <c r="AV127" s="166"/>
      <c r="AX127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100217, 'Б-100217-13',date'2015-02-02',3, 7, 7, 'RUR', 1, 18, date'2015-02-02', date'2015-02-01', 1002171, 1, to_date('2015-02-01 00:00:00','YYYY-MM-DD HH24:MI:SS'), 700, 126, 0, 198, 0, 'c1', 8,null,100217,10223,223);insert into xxxx_oebs_cash_payment_test (ID, INVOICE_ID, OEBS_PAYMENT, DOC_DATE, COMISS_DATE) values (s_xxxx_oebs_cash_payment_test.NEXTVAL, 100217, 1435, to_date('2015-02-01 00:00:00','YYYY-MM-DD HH24:MI:SS'), date'2015-01-31' );insert into xxxx_client_discount_m  (ID,CLIENT_ID,CLIENT_AVG_DISCOUNT,DT) values (s_xxxx_client_discount_m.NEXTVAL,198, 0, date'2015-02-01');</v>
      </c>
    </row>
    <row r="128" spans="1:50" ht="16.5" customHeight="1" x14ac:dyDescent="0.25">
      <c r="A128" s="287">
        <v>13</v>
      </c>
      <c r="B128" s="72">
        <v>0</v>
      </c>
      <c r="C128" s="170" t="str">
        <f t="shared" si="12"/>
        <v>100013</v>
      </c>
      <c r="D128" s="170" t="str">
        <f t="shared" si="13"/>
        <v>100013/13</v>
      </c>
      <c r="E128" s="184" t="s">
        <v>189</v>
      </c>
      <c r="F128" s="167" t="s">
        <v>822</v>
      </c>
      <c r="G128" s="170">
        <v>48</v>
      </c>
      <c r="H128" s="178">
        <v>100218</v>
      </c>
      <c r="I128" s="170" t="str">
        <f t="shared" si="9"/>
        <v>Б-100218-13</v>
      </c>
      <c r="J128" s="169">
        <v>3</v>
      </c>
      <c r="K128" s="170">
        <v>7</v>
      </c>
      <c r="L128" s="170" t="s">
        <v>38</v>
      </c>
      <c r="M128" s="185">
        <v>1</v>
      </c>
      <c r="N128" s="170">
        <v>18</v>
      </c>
      <c r="O128" s="184" t="s">
        <v>823</v>
      </c>
      <c r="P128" s="184" t="s">
        <v>823</v>
      </c>
      <c r="Q128" s="184" t="s">
        <v>826</v>
      </c>
      <c r="R128" s="166" t="str">
        <f t="shared" si="14"/>
        <v>1002181</v>
      </c>
      <c r="S128" s="170">
        <v>1</v>
      </c>
      <c r="T128" s="184" t="s">
        <v>308</v>
      </c>
      <c r="U128" s="170">
        <v>600</v>
      </c>
      <c r="V128" s="170">
        <v>108</v>
      </c>
      <c r="W128" s="170">
        <v>0</v>
      </c>
      <c r="X128" s="244">
        <v>198</v>
      </c>
      <c r="Y128" s="188" t="s">
        <v>42</v>
      </c>
      <c r="Z128" s="224"/>
      <c r="AA128" s="224"/>
      <c r="AB128" s="224"/>
      <c r="AC128" s="178">
        <v>1230</v>
      </c>
      <c r="AD128" s="170"/>
      <c r="AE128" s="170"/>
      <c r="AF128" s="167" t="s">
        <v>149</v>
      </c>
      <c r="AG128" s="226">
        <v>8</v>
      </c>
      <c r="AI128" s="184"/>
      <c r="AJ128" s="170"/>
      <c r="AK128" s="170"/>
      <c r="AL128" s="166">
        <v>0</v>
      </c>
      <c r="AM128" s="170" t="s">
        <v>43</v>
      </c>
      <c r="AN128" s="170" t="s">
        <v>44</v>
      </c>
      <c r="AO128" s="170"/>
      <c r="AP128" s="166"/>
      <c r="AQ128" s="166"/>
      <c r="AR128" s="166"/>
      <c r="AS128" s="166">
        <f>H128</f>
        <v>100218</v>
      </c>
      <c r="AT128" s="166">
        <f t="shared" si="10"/>
        <v>10224</v>
      </c>
      <c r="AU128" s="166">
        <v>224</v>
      </c>
      <c r="AV128" s="166"/>
      <c r="AX128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100218, 'Б-100218-13',date'2015-02-02',3, 7, 7, 'RUR', 1, 18, date'2015-02-02', date'2015-02-01', 1002181, 1, to_date('2015-02-01 00:00:00','YYYY-MM-DD HH24:MI:SS'), 600, 108, 0, 198, 0, 'c1', 8,null,100218,10224,224);insert into xxxx_oebs_cash_payment_test (ID, INVOICE_ID, OEBS_PAYMENT, DOC_DATE, COMISS_DATE) values (s_xxxx_oebs_cash_payment_test.NEXTVAL, 100218, 1230, to_date('2015-02-01 00:00:00','YYYY-MM-DD HH24:MI:SS'), date'2015-01-31' );</v>
      </c>
    </row>
    <row r="129" spans="1:50" ht="16.5" customHeight="1" x14ac:dyDescent="0.25">
      <c r="A129" s="287">
        <v>13</v>
      </c>
      <c r="B129" s="72">
        <v>0</v>
      </c>
      <c r="C129" s="165" t="str">
        <f t="shared" si="12"/>
        <v>100013</v>
      </c>
      <c r="D129" s="165" t="str">
        <f t="shared" si="13"/>
        <v>100013/13</v>
      </c>
      <c r="E129" s="167" t="s">
        <v>189</v>
      </c>
      <c r="F129" s="167" t="s">
        <v>822</v>
      </c>
      <c r="G129" s="165">
        <v>48</v>
      </c>
      <c r="H129" s="178">
        <v>100219</v>
      </c>
      <c r="I129" s="170" t="str">
        <f t="shared" si="9"/>
        <v>Б-100219-13</v>
      </c>
      <c r="J129" s="169">
        <v>3</v>
      </c>
      <c r="K129" s="165">
        <v>7</v>
      </c>
      <c r="L129" s="165" t="s">
        <v>38</v>
      </c>
      <c r="M129" s="169">
        <v>1</v>
      </c>
      <c r="N129" s="165">
        <v>18</v>
      </c>
      <c r="O129" s="167" t="s">
        <v>823</v>
      </c>
      <c r="P129" s="167" t="s">
        <v>823</v>
      </c>
      <c r="Q129" s="167" t="s">
        <v>826</v>
      </c>
      <c r="R129" s="166" t="str">
        <f t="shared" si="14"/>
        <v>1002191</v>
      </c>
      <c r="S129" s="170">
        <v>1</v>
      </c>
      <c r="T129" s="167" t="s">
        <v>308</v>
      </c>
      <c r="U129" s="165">
        <v>700</v>
      </c>
      <c r="V129" s="165">
        <v>126</v>
      </c>
      <c r="W129" s="165">
        <v>0</v>
      </c>
      <c r="X129" s="234">
        <v>199</v>
      </c>
      <c r="Y129" s="168" t="s">
        <v>42</v>
      </c>
      <c r="Z129" s="224"/>
      <c r="AA129" s="224"/>
      <c r="AB129" s="224"/>
      <c r="AC129" s="178">
        <v>1435</v>
      </c>
      <c r="AD129" s="165"/>
      <c r="AE129" s="165"/>
      <c r="AF129" s="167" t="s">
        <v>149</v>
      </c>
      <c r="AG129" s="226">
        <v>8</v>
      </c>
      <c r="AH129" s="227">
        <v>1E-4</v>
      </c>
      <c r="AI129" s="167" t="s">
        <v>319</v>
      </c>
      <c r="AJ129" s="170"/>
      <c r="AK129" s="170"/>
      <c r="AL129" s="166">
        <v>0</v>
      </c>
      <c r="AM129" s="170" t="s">
        <v>43</v>
      </c>
      <c r="AN129" s="165" t="s">
        <v>44</v>
      </c>
      <c r="AO129" s="165"/>
      <c r="AP129" s="166"/>
      <c r="AQ129" s="166"/>
      <c r="AR129" s="166"/>
      <c r="AS129" s="166">
        <f>H129</f>
        <v>100219</v>
      </c>
      <c r="AT129" s="166">
        <f t="shared" si="10"/>
        <v>10225</v>
      </c>
      <c r="AU129" s="166">
        <v>225</v>
      </c>
      <c r="AV129" s="166"/>
      <c r="AX129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100219, 'Б-100219-13',date'2015-02-02',3, 7, 7, 'RUR', 1, 18, date'2015-02-02', date'2015-02-01', 1002191, 1, to_date('2015-02-01 00:00:00','YYYY-MM-DD HH24:MI:SS'), 700, 126, 0, 199, 0, 'c1', 8,null,100219,10225,225);insert into xxxx_oebs_cash_payment_test (ID, INVOICE_ID, OEBS_PAYMENT, DOC_DATE, COMISS_DATE) values (s_xxxx_oebs_cash_payment_test.NEXTVAL, 100219, 1435, to_date('2015-02-01 00:00:00','YYYY-MM-DD HH24:MI:SS'), date'2015-01-31' );insert into xxxx_client_discount_m  (ID,CLIENT_ID,CLIENT_AVG_DISCOUNT,DT) values (s_xxxx_client_discount_m.NEXTVAL,199, 0.0001, date'2015-02-01');</v>
      </c>
    </row>
    <row r="130" spans="1:50" ht="16.5" customHeight="1" x14ac:dyDescent="0.25">
      <c r="A130" s="287">
        <v>13</v>
      </c>
      <c r="B130" s="72">
        <v>0</v>
      </c>
      <c r="C130" s="171" t="str">
        <f t="shared" si="12"/>
        <v>100013</v>
      </c>
      <c r="D130" s="171" t="str">
        <f t="shared" si="13"/>
        <v>100013/13</v>
      </c>
      <c r="E130" s="172" t="s">
        <v>189</v>
      </c>
      <c r="F130" s="167" t="s">
        <v>822</v>
      </c>
      <c r="G130" s="171">
        <v>48</v>
      </c>
      <c r="H130" s="178">
        <v>100220</v>
      </c>
      <c r="I130" s="171" t="str">
        <f t="shared" si="9"/>
        <v>Б-100220-13</v>
      </c>
      <c r="J130" s="169">
        <v>3</v>
      </c>
      <c r="K130" s="165">
        <v>7</v>
      </c>
      <c r="L130" s="171" t="s">
        <v>38</v>
      </c>
      <c r="M130" s="175">
        <v>1</v>
      </c>
      <c r="N130" s="165">
        <v>18</v>
      </c>
      <c r="O130" s="172" t="s">
        <v>823</v>
      </c>
      <c r="P130" s="172" t="s">
        <v>823</v>
      </c>
      <c r="Q130" s="172" t="s">
        <v>826</v>
      </c>
      <c r="R130" s="173" t="str">
        <f t="shared" si="14"/>
        <v>1002201</v>
      </c>
      <c r="S130" s="171">
        <v>1</v>
      </c>
      <c r="T130" s="172" t="s">
        <v>308</v>
      </c>
      <c r="U130" s="171">
        <v>600</v>
      </c>
      <c r="V130" s="171">
        <v>108</v>
      </c>
      <c r="W130" s="171">
        <v>0</v>
      </c>
      <c r="X130" s="236">
        <v>200</v>
      </c>
      <c r="Y130" s="174" t="s">
        <v>42</v>
      </c>
      <c r="Z130" s="232"/>
      <c r="AA130" s="232"/>
      <c r="AB130" s="232"/>
      <c r="AC130" s="178">
        <v>1230</v>
      </c>
      <c r="AD130" s="171"/>
      <c r="AE130" s="171"/>
      <c r="AF130" s="172" t="s">
        <v>149</v>
      </c>
      <c r="AG130" s="226">
        <v>8</v>
      </c>
      <c r="AH130" s="227">
        <v>1E-4</v>
      </c>
      <c r="AI130" s="167" t="s">
        <v>319</v>
      </c>
      <c r="AJ130" s="171"/>
      <c r="AK130" s="171"/>
      <c r="AL130" s="166">
        <v>0</v>
      </c>
      <c r="AM130" s="170" t="s">
        <v>43</v>
      </c>
      <c r="AN130" s="171" t="s">
        <v>44</v>
      </c>
      <c r="AO130" s="171"/>
      <c r="AP130" s="166"/>
      <c r="AQ130" s="166"/>
      <c r="AR130" s="166"/>
      <c r="AS130" s="166">
        <f>H130</f>
        <v>100220</v>
      </c>
      <c r="AT130" s="166">
        <f t="shared" si="10"/>
        <v>10226</v>
      </c>
      <c r="AU130" s="166">
        <v>226</v>
      </c>
      <c r="AV130" s="173"/>
      <c r="AX130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13, 100013, '100013/13', date'2013-03-01', date'2015-09-01', 48, 100220, 'Б-100220-13',date'2015-02-02',3, 7, 7, 'RUR', 1, 18, date'2015-02-02', date'2015-02-01', 1002201, 1, to_date('2015-02-01 00:00:00','YYYY-MM-DD HH24:MI:SS'), 600, 108, 0, 200, 0, 'c1', 8,null,100220,10226,226);insert into xxxx_oebs_cash_payment_test (ID, INVOICE_ID, OEBS_PAYMENT, DOC_DATE, COMISS_DATE) values (s_xxxx_oebs_cash_payment_test.NEXTVAL, 100220, 1230, to_date('2015-02-01 00:00:00','YYYY-MM-DD HH24:MI:SS'), date'2015-01-31' );insert into xxxx_client_discount_m  (ID,CLIENT_ID,CLIENT_AVG_DISCOUNT,DT) values (s_xxxx_client_discount_m.NEXTVAL,200, 0.0001, date'2015-02-01');</v>
      </c>
    </row>
    <row r="131" spans="1:50" ht="16.5" customHeight="1" x14ac:dyDescent="0.25">
      <c r="A131" s="287">
        <v>14</v>
      </c>
      <c r="B131" s="72">
        <v>0</v>
      </c>
      <c r="C131" s="165" t="str">
        <f>"1000"&amp;A131</f>
        <v>100014</v>
      </c>
      <c r="D131" s="165" t="str">
        <f>"1000"&amp;A131&amp;"/13"</f>
        <v>100014/13</v>
      </c>
      <c r="E131" s="167" t="s">
        <v>189</v>
      </c>
      <c r="F131" s="167" t="s">
        <v>822</v>
      </c>
      <c r="G131" s="165">
        <v>48</v>
      </c>
      <c r="H131" s="178">
        <v>100221</v>
      </c>
      <c r="I131" s="170" t="str">
        <f t="shared" si="9"/>
        <v>Б-100221-13</v>
      </c>
      <c r="J131" s="169">
        <v>3</v>
      </c>
      <c r="K131" s="165">
        <v>7</v>
      </c>
      <c r="L131" s="165" t="s">
        <v>38</v>
      </c>
      <c r="M131" s="169">
        <v>1</v>
      </c>
      <c r="N131" s="165">
        <v>18</v>
      </c>
      <c r="O131" s="167" t="s">
        <v>823</v>
      </c>
      <c r="P131" s="167" t="s">
        <v>823</v>
      </c>
      <c r="Q131" s="167" t="s">
        <v>826</v>
      </c>
      <c r="R131" s="166" t="str">
        <f t="shared" si="14"/>
        <v>1002211</v>
      </c>
      <c r="S131" s="170">
        <v>1</v>
      </c>
      <c r="T131" s="167" t="s">
        <v>308</v>
      </c>
      <c r="U131" s="165">
        <v>1000</v>
      </c>
      <c r="V131" s="165">
        <v>180</v>
      </c>
      <c r="W131" s="165">
        <v>0</v>
      </c>
      <c r="X131" s="234">
        <v>201</v>
      </c>
      <c r="Y131" s="168" t="s">
        <v>42</v>
      </c>
      <c r="Z131" s="223" t="s">
        <v>482</v>
      </c>
      <c r="AA131" s="293">
        <v>3.2012999999999998</v>
      </c>
      <c r="AB131" s="225" t="s">
        <v>483</v>
      </c>
      <c r="AC131" s="178">
        <v>2050</v>
      </c>
      <c r="AD131" s="165"/>
      <c r="AE131" s="165"/>
      <c r="AF131" s="167" t="s">
        <v>149</v>
      </c>
      <c r="AG131" s="226">
        <v>8</v>
      </c>
      <c r="AH131" s="178">
        <v>10</v>
      </c>
      <c r="AI131" s="167" t="s">
        <v>319</v>
      </c>
      <c r="AJ131" s="170"/>
      <c r="AK131" s="170"/>
      <c r="AL131" s="166">
        <v>0</v>
      </c>
      <c r="AM131" s="170" t="s">
        <v>43</v>
      </c>
      <c r="AN131" s="165" t="s">
        <v>44</v>
      </c>
      <c r="AO131" s="165"/>
      <c r="AP131" s="166"/>
      <c r="AQ131" s="166"/>
      <c r="AR131" s="166"/>
      <c r="AS131" s="166">
        <f>H131</f>
        <v>100221</v>
      </c>
      <c r="AT131" s="166">
        <f t="shared" si="10"/>
        <v>10227</v>
      </c>
      <c r="AU131" s="166">
        <v>227</v>
      </c>
      <c r="AV131" s="166" t="s">
        <v>229</v>
      </c>
      <c r="AX131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100221, 'Б-100221-13',date'2015-02-02',3, 7, 7, 'RUR', 1, 18, date'2015-02-02', date'2015-02-01', 1002211, 1, to_date('2015-02-01 00:00:00','YYYY-MM-DD HH24:MI:SS'), 1000, 180, 0, 201, 0, 'c1', 8,null,100221,10227,227);insert into xxxx_oebs_cash_payment_test (ID, INVOICE_ID, OEBS_PAYMENT, DOC_DATE, COMISS_DATE) values (s_xxxx_oebs_cash_payment_test.NEXTVAL, 100221, 2050, to_date('2015-02-01 00:00:00','YYYY-MM-DD HH24:MI:SS'), date'2015-01-31' );insert into xxxx_client_discount_m  (ID,CLIENT_ID,CLIENT_AVG_DISCOUNT,DT) values (s_xxxx_client_discount_m.NEXTVAL,201, 10, date'2015-02-01');</v>
      </c>
    </row>
    <row r="132" spans="1:50" ht="16.5" customHeight="1" x14ac:dyDescent="0.25">
      <c r="A132" s="287">
        <v>14</v>
      </c>
      <c r="B132" s="72">
        <v>0</v>
      </c>
      <c r="C132" s="165" t="str">
        <f>"1000"&amp;A132</f>
        <v>100014</v>
      </c>
      <c r="D132" s="165" t="str">
        <f>"1000"&amp;A132&amp;"/13"</f>
        <v>100014/13</v>
      </c>
      <c r="E132" s="167" t="s">
        <v>189</v>
      </c>
      <c r="F132" s="167" t="s">
        <v>822</v>
      </c>
      <c r="G132" s="165">
        <v>48</v>
      </c>
      <c r="H132" s="178">
        <v>100222</v>
      </c>
      <c r="I132" s="170" t="str">
        <f t="shared" si="9"/>
        <v>Б-100222-13</v>
      </c>
      <c r="J132" s="169">
        <v>3</v>
      </c>
      <c r="K132" s="165">
        <v>7</v>
      </c>
      <c r="L132" s="165" t="s">
        <v>38</v>
      </c>
      <c r="M132" s="169">
        <v>1</v>
      </c>
      <c r="N132" s="165">
        <v>18</v>
      </c>
      <c r="O132" s="167" t="s">
        <v>823</v>
      </c>
      <c r="P132" s="167" t="s">
        <v>823</v>
      </c>
      <c r="Q132" s="167" t="s">
        <v>826</v>
      </c>
      <c r="R132" s="166" t="str">
        <f t="shared" si="14"/>
        <v>1002221</v>
      </c>
      <c r="S132" s="170">
        <v>1</v>
      </c>
      <c r="T132" s="191" t="s">
        <v>308</v>
      </c>
      <c r="U132" s="165">
        <v>900</v>
      </c>
      <c r="V132" s="165">
        <v>162</v>
      </c>
      <c r="W132" s="165">
        <v>0</v>
      </c>
      <c r="X132" s="234">
        <v>201</v>
      </c>
      <c r="Y132" s="168" t="s">
        <v>42</v>
      </c>
      <c r="Z132" s="223" t="s">
        <v>196</v>
      </c>
      <c r="AA132" s="243"/>
      <c r="AB132" s="225" t="s">
        <v>425</v>
      </c>
      <c r="AC132" s="178">
        <v>1845</v>
      </c>
      <c r="AD132" s="165"/>
      <c r="AE132" s="165"/>
      <c r="AF132" s="191" t="s">
        <v>149</v>
      </c>
      <c r="AG132" s="226">
        <v>8</v>
      </c>
      <c r="AH132" s="178">
        <v>13</v>
      </c>
      <c r="AI132" s="191" t="s">
        <v>319</v>
      </c>
      <c r="AJ132" s="170"/>
      <c r="AK132" s="170"/>
      <c r="AL132" s="166">
        <v>0</v>
      </c>
      <c r="AM132" s="170" t="s">
        <v>43</v>
      </c>
      <c r="AN132" s="165" t="s">
        <v>44</v>
      </c>
      <c r="AO132" s="165"/>
      <c r="AP132" s="166"/>
      <c r="AQ132" s="166"/>
      <c r="AR132" s="166"/>
      <c r="AS132" s="166">
        <f>H132</f>
        <v>100222</v>
      </c>
      <c r="AT132" s="166">
        <f t="shared" si="10"/>
        <v>10228</v>
      </c>
      <c r="AU132" s="166">
        <v>228</v>
      </c>
      <c r="AV132" s="166" t="s">
        <v>230</v>
      </c>
      <c r="AX132" s="163" t="str">
        <f t="shared" si="1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100222, 'Б-100222-13',date'2015-02-02',3, 7, 7, 'RUR', 1, 18, date'2015-02-02', date'2015-02-01', 1002221, 1, to_date('2015-02-01 00:00:00','YYYY-MM-DD HH24:MI:SS'), 900, 162, 0, 201, 0, 'c1', 8,null,100222,10228,228);insert into xxxx_oebs_cash_payment_test (ID, INVOICE_ID, OEBS_PAYMENT, DOC_DATE, COMISS_DATE) values (s_xxxx_oebs_cash_payment_test.NEXTVAL, 100222, 1845, to_date('2015-02-01 00:00:00','YYYY-MM-DD HH24:MI:SS'), date'2015-01-31' );insert into xxxx_client_discount_m  (ID,CLIENT_ID,CLIENT_AVG_DISCOUNT,DT) values (s_xxxx_client_discount_m.NEXTVAL,201, 13, date'2015-02-01');</v>
      </c>
    </row>
    <row r="133" spans="1:50" ht="16.5" customHeight="1" x14ac:dyDescent="0.25">
      <c r="A133" s="287">
        <v>14</v>
      </c>
      <c r="B133" s="72">
        <v>0</v>
      </c>
      <c r="C133" s="165" t="str">
        <f>"1000"&amp;A133</f>
        <v>100014</v>
      </c>
      <c r="D133" s="165" t="str">
        <f>"1000"&amp;A133&amp;"/13"</f>
        <v>100014/13</v>
      </c>
      <c r="E133" s="167" t="s">
        <v>189</v>
      </c>
      <c r="F133" s="167" t="s">
        <v>822</v>
      </c>
      <c r="G133" s="165">
        <v>48</v>
      </c>
      <c r="H133" s="178">
        <v>100223</v>
      </c>
      <c r="I133" s="170" t="str">
        <f t="shared" ref="I133:I176" si="15">"Б-"&amp;H133&amp;"-13"</f>
        <v>Б-100223-13</v>
      </c>
      <c r="J133" s="169">
        <v>3</v>
      </c>
      <c r="K133" s="165">
        <v>7</v>
      </c>
      <c r="L133" s="165" t="s">
        <v>38</v>
      </c>
      <c r="M133" s="169">
        <v>1</v>
      </c>
      <c r="N133" s="165">
        <v>18</v>
      </c>
      <c r="O133" s="167" t="s">
        <v>823</v>
      </c>
      <c r="P133" s="167" t="s">
        <v>823</v>
      </c>
      <c r="Q133" s="167" t="s">
        <v>826</v>
      </c>
      <c r="R133" s="166" t="str">
        <f t="shared" si="14"/>
        <v>1002231</v>
      </c>
      <c r="S133" s="170">
        <v>1</v>
      </c>
      <c r="T133" s="167" t="s">
        <v>308</v>
      </c>
      <c r="U133" s="165">
        <v>800</v>
      </c>
      <c r="V133" s="165">
        <v>144</v>
      </c>
      <c r="W133" s="165">
        <v>0</v>
      </c>
      <c r="X133" s="236">
        <v>202</v>
      </c>
      <c r="Y133" s="168" t="s">
        <v>42</v>
      </c>
      <c r="Z133" s="223" t="s">
        <v>484</v>
      </c>
      <c r="AA133" s="243"/>
      <c r="AB133" s="243"/>
      <c r="AC133" s="178">
        <v>1640</v>
      </c>
      <c r="AD133" s="165"/>
      <c r="AE133" s="165"/>
      <c r="AF133" s="167" t="s">
        <v>149</v>
      </c>
      <c r="AG133" s="226">
        <v>8</v>
      </c>
      <c r="AH133" s="227">
        <v>12</v>
      </c>
      <c r="AI133" s="167" t="s">
        <v>319</v>
      </c>
      <c r="AJ133" s="170"/>
      <c r="AK133" s="170"/>
      <c r="AL133" s="166">
        <v>0</v>
      </c>
      <c r="AM133" s="170" t="s">
        <v>43</v>
      </c>
      <c r="AN133" s="165" t="s">
        <v>44</v>
      </c>
      <c r="AO133" s="165"/>
      <c r="AP133" s="166"/>
      <c r="AQ133" s="166"/>
      <c r="AR133" s="166"/>
      <c r="AS133" s="166">
        <f>H133</f>
        <v>100223</v>
      </c>
      <c r="AT133" s="166">
        <f t="shared" ref="AT133:AT196" si="16">AU133+10000</f>
        <v>10229</v>
      </c>
      <c r="AU133" s="166">
        <v>229</v>
      </c>
      <c r="AV133" s="166"/>
      <c r="AX133" s="163" t="str">
        <f t="shared" ref="AX133:AX196" si="17">IF(B133=0,"insert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"&amp;A133&amp;", "&amp;C133&amp;", '"&amp;D133&amp;"', date'"&amp;E133&amp;"', date'"&amp;F133&amp;"', "&amp;G133&amp;", "&amp;H133&amp;", '"&amp;I133&amp;"',date'"&amp;O133&amp;"',"&amp;J133&amp;", "&amp;K133&amp;", "&amp;K133&amp;", '"&amp;L133&amp;"', "&amp;M133&amp;", "&amp;N133&amp;", date'"&amp;P133&amp;"', date'"&amp;Q133&amp;"', "&amp;R133&amp;", "&amp;S133&amp;", to_date('"&amp;T133&amp;"','YYYY-MM-DD HH24:MI:SS'), "&amp;U133&amp;", "&amp;V133&amp;", "&amp;W133&amp;", "&amp;X133&amp;", "&amp;AL133&amp;", '"&amp;AN133&amp;"', "&amp;AG133&amp;","&amp;AM133&amp;","&amp;AS133&amp;","&amp;AT133&amp;","&amp;AU133&amp;");"&amp;
IF(LEN(AC133)&gt;0,"insert into xxxx_oebs_cash_payment_test (ID, INVOICE_ID, OEBS_PAYMENT, DOC_DATE, COMISS_DATE) values (s_xxxx_oebs_cash_payment_test.NEXTVAL, "&amp;H133&amp;", "&amp;AC133&amp;", to_date('"&amp;T133&amp;"','YYYY-MM-DD HH24:MI:SS'), "&amp;AF133&amp;" );","")&amp;
IF(LEN(AD133)&gt;0,"insert into xxxx_oebs_cash_payment_test (ID, INVOICE_ID, OEBS_PAYMENT, DOC_DATE, COMISS_DATE) values (s_xxxx_oebs_cash_payment_test.NEXTVAL, "&amp;H133&amp;", "&amp;AD133&amp;", to_date('"&amp;T133&amp;"','YYYY-MM-DD HH24:MI:SS'), "&amp;AF133&amp;" );","")&amp;
IF(LEN(AE133)&gt;0,"insert into xxxx_oebs_cash_payment_test (ID, INVOICE_ID, OEBS_PAYMENT, DOC_DATE, COMISS_DATE) values (s_xxxx_oebs_cash_payment_test.NEXTVAL, "&amp;H133&amp;", "&amp;AE133&amp;", to_date('"&amp;T133&amp;"','YYYY-MM-DD HH24:MI:SS'), "&amp;AF133&amp;" );","")&amp;
IF(LEN(AH133)&gt;0,"insert into xxxx_client_discount_m  (ID,CLIENT_ID,CLIENT_AVG_DISCOUNT,DT) values (s_xxxx_client_discount_m.NEXTVAL,"&amp;X133&amp;", "&amp;AH133&amp;", "&amp;AI133&amp;");","")&amp;
IF(LEN(AJ133)&gt;0,"insert into xxxx_client_discount_m  (ID,CLIENT_ID,CLIENT_AVG_DISCOUNT,DT) values (s_xxxx_client_discount_m.NEXTVAL,"&amp;X133&amp;", "&amp;AJ133&amp;", "&amp;AK133&amp;");","")&amp;
IF(LEN(AO133)&gt;0,"insert into xxxx_contract_signed_attr (ID, CONTRACT_ID, CODE, KEY_NUM) values (s_xxxx_contract_signed_attr.NEXTVAL, "&amp;C133&amp;", 'SUPERCOMMISSION_BONUS' , "&amp;AO133&amp;" );","")&amp;
IF(LEN(AP133)&gt;0,"insert into xxxx_loyal_clients_contr_attr (ID, CONTRACT_ID, CLIENT_ID, LC_TURNOVER, COLLATERAL_FIRST_DT, COLLATERAL_END_DT) values (s_xxxx_loyal_clients_contr_atr.NEXTVAL, "&amp;C133&amp;", "&amp;X133&amp;", "&amp;AP133&amp;", "&amp;AQ133&amp;", "&amp;AR133&amp;" );",""),"insert into XXXX_COMMISSION_PART (ID,CONTRACT_ID,FROM_DT,TILL_DT,NDS,CURRENCY,REWARD_TYPE,DISCOUNT_TYPE,REWARD_TO_CHARGE,DELKREDERE_TO_CHARGE,DKV_TO_CHARGE,REWARD_TO_PAY,DELKREDERE_TO_PAY,DKV_TO_PAY) values "&amp;"(s_xxxx_commission_part.NEXTVAL, "&amp;C133&amp;", "&amp;E133&amp;",  "&amp;F133&amp;", "&amp;G133&amp;", '"&amp;H133&amp;"', "&amp;J133&amp;", "&amp;I133&amp;", "&amp;L133&amp;", "&amp;M133&amp;","&amp;N133&amp;","&amp;Q133&amp;","&amp;R133&amp;","&amp;S133&amp;");")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100223, 'Б-100223-13',date'2015-02-02',3, 7, 7, 'RUR', 1, 18, date'2015-02-02', date'2015-02-01', 1002231, 1, to_date('2015-02-01 00:00:00','YYYY-MM-DD HH24:MI:SS'), 800, 144, 0, 202, 0, 'c1', 8,null,100223,10229,229);insert into xxxx_oebs_cash_payment_test (ID, INVOICE_ID, OEBS_PAYMENT, DOC_DATE, COMISS_DATE) values (s_xxxx_oebs_cash_payment_test.NEXTVAL, 100223, 1640, to_date('2015-02-01 00:00:00','YYYY-MM-DD HH24:MI:SS'), date'2015-01-31' );insert into xxxx_client_discount_m  (ID,CLIENT_ID,CLIENT_AVG_DISCOUNT,DT) values (s_xxxx_client_discount_m.NEXTVAL,202, 12, date'2015-02-01');</v>
      </c>
    </row>
    <row r="134" spans="1:50" ht="16.5" customHeight="1" x14ac:dyDescent="0.25">
      <c r="A134" s="287">
        <v>14</v>
      </c>
      <c r="B134" s="72">
        <v>0</v>
      </c>
      <c r="C134" s="165" t="str">
        <f>"1000"&amp;A134</f>
        <v>100014</v>
      </c>
      <c r="D134" s="165" t="str">
        <f>"1000"&amp;A134&amp;"/13"</f>
        <v>100014/13</v>
      </c>
      <c r="E134" s="167" t="s">
        <v>189</v>
      </c>
      <c r="F134" s="167" t="s">
        <v>822</v>
      </c>
      <c r="G134" s="165">
        <v>48</v>
      </c>
      <c r="H134" s="178">
        <v>100224</v>
      </c>
      <c r="I134" s="170" t="str">
        <f t="shared" si="15"/>
        <v>Б-100224-13</v>
      </c>
      <c r="J134" s="169">
        <v>3</v>
      </c>
      <c r="K134" s="165">
        <v>7</v>
      </c>
      <c r="L134" s="165" t="s">
        <v>38</v>
      </c>
      <c r="M134" s="169">
        <v>1</v>
      </c>
      <c r="N134" s="165">
        <v>18</v>
      </c>
      <c r="O134" s="167" t="s">
        <v>823</v>
      </c>
      <c r="P134" s="167" t="s">
        <v>823</v>
      </c>
      <c r="Q134" s="167" t="s">
        <v>826</v>
      </c>
      <c r="R134" s="166" t="str">
        <f t="shared" si="14"/>
        <v>1002241</v>
      </c>
      <c r="S134" s="170">
        <v>1</v>
      </c>
      <c r="T134" s="237" t="s">
        <v>308</v>
      </c>
      <c r="U134" s="165">
        <v>1000</v>
      </c>
      <c r="V134" s="165">
        <v>180</v>
      </c>
      <c r="W134" s="165">
        <v>0</v>
      </c>
      <c r="X134" s="236">
        <v>202</v>
      </c>
      <c r="Y134" s="168" t="s">
        <v>42</v>
      </c>
      <c r="Z134" s="224"/>
      <c r="AA134" s="243"/>
      <c r="AB134" s="225" t="s">
        <v>444</v>
      </c>
      <c r="AC134" s="178">
        <v>2050</v>
      </c>
      <c r="AD134" s="165"/>
      <c r="AE134" s="165"/>
      <c r="AF134" s="237" t="s">
        <v>149</v>
      </c>
      <c r="AG134" s="226">
        <v>8</v>
      </c>
      <c r="AH134" s="227">
        <v>3</v>
      </c>
      <c r="AI134" s="237" t="s">
        <v>319</v>
      </c>
      <c r="AJ134" s="170"/>
      <c r="AK134" s="170"/>
      <c r="AL134" s="166">
        <v>0</v>
      </c>
      <c r="AM134" s="170" t="s">
        <v>43</v>
      </c>
      <c r="AN134" s="165" t="s">
        <v>44</v>
      </c>
      <c r="AO134" s="165"/>
      <c r="AP134" s="166"/>
      <c r="AQ134" s="166"/>
      <c r="AR134" s="166"/>
      <c r="AS134" s="166">
        <f>H134</f>
        <v>100224</v>
      </c>
      <c r="AT134" s="166">
        <f t="shared" si="16"/>
        <v>10230</v>
      </c>
      <c r="AU134" s="166">
        <v>230</v>
      </c>
      <c r="AV134" s="166"/>
      <c r="AX13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100224, 'Б-100224-13',date'2015-02-02',3, 7, 7, 'RUR', 1, 18, date'2015-02-02', date'2015-02-01', 1002241, 1, to_date('2015-02-01 00:00:00','YYYY-MM-DD HH24:MI:SS'), 1000, 180, 0, 202, 0, 'c1', 8,null,100224,10230,230);insert into xxxx_oebs_cash_payment_test (ID, INVOICE_ID, OEBS_PAYMENT, DOC_DATE, COMISS_DATE) values (s_xxxx_oebs_cash_payment_test.NEXTVAL, 100224, 2050, to_date('2015-02-01 00:00:00','YYYY-MM-DD HH24:MI:SS'), date'2015-01-31' );insert into xxxx_client_discount_m  (ID,CLIENT_ID,CLIENT_AVG_DISCOUNT,DT) values (s_xxxx_client_discount_m.NEXTVAL,202, 3, date'2015-02-01');</v>
      </c>
    </row>
    <row r="135" spans="1:50" ht="16.5" customHeight="1" x14ac:dyDescent="0.25">
      <c r="A135" s="287">
        <v>14</v>
      </c>
      <c r="B135" s="72">
        <v>0</v>
      </c>
      <c r="C135" s="165" t="str">
        <f t="shared" ref="C135:C176" si="18">"1000"&amp;A135</f>
        <v>100014</v>
      </c>
      <c r="D135" s="165" t="str">
        <f t="shared" ref="D135:D176" si="19">"1000"&amp;A135&amp;"/13"</f>
        <v>100014/13</v>
      </c>
      <c r="E135" s="167" t="s">
        <v>189</v>
      </c>
      <c r="F135" s="167" t="s">
        <v>822</v>
      </c>
      <c r="G135" s="165">
        <v>48</v>
      </c>
      <c r="H135" s="178">
        <v>100225</v>
      </c>
      <c r="I135" s="170" t="str">
        <f t="shared" si="15"/>
        <v>Б-100225-13</v>
      </c>
      <c r="J135" s="169">
        <v>3</v>
      </c>
      <c r="K135" s="165">
        <v>7</v>
      </c>
      <c r="L135" s="165" t="s">
        <v>38</v>
      </c>
      <c r="M135" s="169">
        <v>1</v>
      </c>
      <c r="N135" s="165">
        <v>18</v>
      </c>
      <c r="O135" s="167" t="s">
        <v>823</v>
      </c>
      <c r="P135" s="167" t="s">
        <v>823</v>
      </c>
      <c r="Q135" s="167" t="s">
        <v>826</v>
      </c>
      <c r="R135" s="166" t="str">
        <f t="shared" si="14"/>
        <v>1002251</v>
      </c>
      <c r="S135" s="170">
        <v>1</v>
      </c>
      <c r="T135" s="167" t="s">
        <v>308</v>
      </c>
      <c r="U135" s="165">
        <v>800</v>
      </c>
      <c r="V135" s="165">
        <v>144</v>
      </c>
      <c r="W135" s="165">
        <v>0</v>
      </c>
      <c r="X135" s="234">
        <v>203</v>
      </c>
      <c r="Y135" s="168" t="s">
        <v>42</v>
      </c>
      <c r="Z135" s="223" t="s">
        <v>485</v>
      </c>
      <c r="AA135" s="243">
        <v>4.2012999999999998</v>
      </c>
      <c r="AB135" s="243"/>
      <c r="AC135" s="178">
        <v>1640</v>
      </c>
      <c r="AD135" s="165"/>
      <c r="AE135" s="165"/>
      <c r="AF135" s="167" t="s">
        <v>149</v>
      </c>
      <c r="AG135" s="226">
        <v>8</v>
      </c>
      <c r="AH135" s="230">
        <v>17.989999999999998</v>
      </c>
      <c r="AI135" s="167" t="s">
        <v>319</v>
      </c>
      <c r="AJ135" s="170"/>
      <c r="AK135" s="170"/>
      <c r="AL135" s="166">
        <v>0</v>
      </c>
      <c r="AM135" s="170" t="s">
        <v>43</v>
      </c>
      <c r="AN135" s="165" t="s">
        <v>44</v>
      </c>
      <c r="AO135" s="165"/>
      <c r="AP135" s="166"/>
      <c r="AQ135" s="166"/>
      <c r="AR135" s="166"/>
      <c r="AS135" s="166">
        <f>H135</f>
        <v>100225</v>
      </c>
      <c r="AT135" s="166">
        <f t="shared" si="16"/>
        <v>10231</v>
      </c>
      <c r="AU135" s="166">
        <v>231</v>
      </c>
      <c r="AV135" s="166"/>
      <c r="AX13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100225, 'Б-100225-13',date'2015-02-02',3, 7, 7, 'RUR', 1, 18, date'2015-02-02', date'2015-02-01', 1002251, 1, to_date('2015-02-01 00:00:00','YYYY-MM-DD HH24:MI:SS'), 800, 144, 0, 203, 0, 'c1', 8,null,100225,10231,231);insert into xxxx_oebs_cash_payment_test (ID, INVOICE_ID, OEBS_PAYMENT, DOC_DATE, COMISS_DATE) values (s_xxxx_oebs_cash_payment_test.NEXTVAL, 100225, 1640, to_date('2015-02-01 00:00:00','YYYY-MM-DD HH24:MI:SS'), date'2015-01-31' );insert into xxxx_client_discount_m  (ID,CLIENT_ID,CLIENT_AVG_DISCOUNT,DT) values (s_xxxx_client_discount_m.NEXTVAL,203, 17.99, date'2015-02-01');</v>
      </c>
    </row>
    <row r="136" spans="1:50" ht="16.5" customHeight="1" x14ac:dyDescent="0.25">
      <c r="A136" s="287">
        <v>14</v>
      </c>
      <c r="B136" s="72">
        <v>0</v>
      </c>
      <c r="C136" s="165" t="str">
        <f t="shared" si="18"/>
        <v>100014</v>
      </c>
      <c r="D136" s="165" t="str">
        <f t="shared" si="19"/>
        <v>100014/13</v>
      </c>
      <c r="E136" s="167" t="s">
        <v>189</v>
      </c>
      <c r="F136" s="167" t="s">
        <v>822</v>
      </c>
      <c r="G136" s="165">
        <v>48</v>
      </c>
      <c r="H136" s="178">
        <v>100226</v>
      </c>
      <c r="I136" s="170" t="str">
        <f t="shared" si="15"/>
        <v>Б-100226-13</v>
      </c>
      <c r="J136" s="169">
        <v>3</v>
      </c>
      <c r="K136" s="165">
        <v>7</v>
      </c>
      <c r="L136" s="165" t="s">
        <v>38</v>
      </c>
      <c r="M136" s="169">
        <v>1</v>
      </c>
      <c r="N136" s="165">
        <v>18</v>
      </c>
      <c r="O136" s="167" t="s">
        <v>823</v>
      </c>
      <c r="P136" s="167" t="s">
        <v>823</v>
      </c>
      <c r="Q136" s="167" t="s">
        <v>826</v>
      </c>
      <c r="R136" s="166" t="str">
        <f t="shared" si="14"/>
        <v>1002261</v>
      </c>
      <c r="S136" s="170">
        <v>1</v>
      </c>
      <c r="T136" s="191" t="s">
        <v>310</v>
      </c>
      <c r="U136" s="165">
        <v>700</v>
      </c>
      <c r="V136" s="165">
        <v>126</v>
      </c>
      <c r="W136" s="165">
        <v>0</v>
      </c>
      <c r="X136" s="234">
        <v>203</v>
      </c>
      <c r="Y136" s="168" t="s">
        <v>42</v>
      </c>
      <c r="Z136" s="223" t="s">
        <v>198</v>
      </c>
      <c r="AA136" s="243"/>
      <c r="AB136" s="225" t="s">
        <v>472</v>
      </c>
      <c r="AC136" s="178">
        <v>1435</v>
      </c>
      <c r="AD136" s="165"/>
      <c r="AE136" s="165"/>
      <c r="AF136" s="191" t="s">
        <v>149</v>
      </c>
      <c r="AG136" s="226">
        <v>8</v>
      </c>
      <c r="AH136" s="227">
        <v>18</v>
      </c>
      <c r="AI136" s="191" t="s">
        <v>319</v>
      </c>
      <c r="AJ136" s="170"/>
      <c r="AK136" s="170"/>
      <c r="AL136" s="166">
        <v>0</v>
      </c>
      <c r="AM136" s="170" t="s">
        <v>43</v>
      </c>
      <c r="AN136" s="165" t="s">
        <v>44</v>
      </c>
      <c r="AO136" s="165"/>
      <c r="AP136" s="166"/>
      <c r="AQ136" s="166"/>
      <c r="AR136" s="166"/>
      <c r="AS136" s="166">
        <f>H136</f>
        <v>100226</v>
      </c>
      <c r="AT136" s="166">
        <f t="shared" si="16"/>
        <v>10232</v>
      </c>
      <c r="AU136" s="166">
        <v>232</v>
      </c>
      <c r="AV136" s="166"/>
      <c r="AX13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100226, 'Б-100226-13',date'2015-02-02',3, 7, 7, 'RUR', 1, 18, date'2015-02-02', date'2015-02-01', 1002261, 1, to_date('2015-01-31 23:59:59','YYYY-MM-DD HH24:MI:SS'), 700, 126, 0, 203, 0, 'c1', 8,null,100226,10232,232);insert into xxxx_oebs_cash_payment_test (ID, INVOICE_ID, OEBS_PAYMENT, DOC_DATE, COMISS_DATE) values (s_xxxx_oebs_cash_payment_test.NEXTVAL, 100226, 1435, to_date('2015-01-31 23:59:59','YYYY-MM-DD HH24:MI:SS'), date'2015-01-31' );insert into xxxx_client_discount_m  (ID,CLIENT_ID,CLIENT_AVG_DISCOUNT,DT) values (s_xxxx_client_discount_m.NEXTVAL,203, 18, date'2015-02-01');</v>
      </c>
    </row>
    <row r="137" spans="1:50" ht="16.5" customHeight="1" x14ac:dyDescent="0.25">
      <c r="A137" s="287">
        <v>14</v>
      </c>
      <c r="B137" s="72">
        <v>0</v>
      </c>
      <c r="C137" s="170" t="str">
        <f t="shared" si="18"/>
        <v>100014</v>
      </c>
      <c r="D137" s="170" t="str">
        <f t="shared" si="19"/>
        <v>100014/13</v>
      </c>
      <c r="E137" s="184" t="s">
        <v>189</v>
      </c>
      <c r="F137" s="167" t="s">
        <v>822</v>
      </c>
      <c r="G137" s="170">
        <v>48</v>
      </c>
      <c r="H137" s="178">
        <v>100227</v>
      </c>
      <c r="I137" s="170" t="str">
        <f t="shared" si="15"/>
        <v>Б-100227-13</v>
      </c>
      <c r="J137" s="169">
        <v>3</v>
      </c>
      <c r="K137" s="170">
        <v>7</v>
      </c>
      <c r="L137" s="170" t="s">
        <v>38</v>
      </c>
      <c r="M137" s="185">
        <v>1</v>
      </c>
      <c r="N137" s="170">
        <v>18</v>
      </c>
      <c r="O137" s="184" t="s">
        <v>823</v>
      </c>
      <c r="P137" s="184" t="s">
        <v>823</v>
      </c>
      <c r="Q137" s="184" t="s">
        <v>826</v>
      </c>
      <c r="R137" s="166" t="str">
        <f t="shared" si="14"/>
        <v>1002271</v>
      </c>
      <c r="S137" s="170">
        <v>1</v>
      </c>
      <c r="T137" s="184" t="s">
        <v>308</v>
      </c>
      <c r="U137" s="170">
        <v>600</v>
      </c>
      <c r="V137" s="170">
        <v>108</v>
      </c>
      <c r="W137" s="170">
        <v>0</v>
      </c>
      <c r="X137" s="244">
        <v>204</v>
      </c>
      <c r="Y137" s="188" t="s">
        <v>42</v>
      </c>
      <c r="Z137" s="224"/>
      <c r="AA137" s="243"/>
      <c r="AB137" s="243"/>
      <c r="AC137" s="178">
        <v>1230</v>
      </c>
      <c r="AD137" s="170"/>
      <c r="AE137" s="170"/>
      <c r="AF137" s="184" t="s">
        <v>149</v>
      </c>
      <c r="AG137" s="226">
        <v>8</v>
      </c>
      <c r="AH137" s="227">
        <v>18</v>
      </c>
      <c r="AI137" s="184" t="s">
        <v>319</v>
      </c>
      <c r="AJ137" s="170"/>
      <c r="AK137" s="170"/>
      <c r="AL137" s="166">
        <v>0</v>
      </c>
      <c r="AM137" s="170" t="s">
        <v>43</v>
      </c>
      <c r="AN137" s="170" t="s">
        <v>44</v>
      </c>
      <c r="AO137" s="170"/>
      <c r="AP137" s="166"/>
      <c r="AQ137" s="166"/>
      <c r="AR137" s="166"/>
      <c r="AS137" s="166">
        <f>H137</f>
        <v>100227</v>
      </c>
      <c r="AT137" s="166">
        <f t="shared" si="16"/>
        <v>10233</v>
      </c>
      <c r="AU137" s="166">
        <v>233</v>
      </c>
      <c r="AV137" s="166"/>
      <c r="AX137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100227, 'Б-100227-13',date'2015-02-02',3, 7, 7, 'RUR', 1, 18, date'2015-02-02', date'2015-02-01', 1002271, 1, to_date('2015-02-01 00:00:00','YYYY-MM-DD HH24:MI:SS'), 600, 108, 0, 204, 0, 'c1', 8,null,100227,10233,233);insert into xxxx_oebs_cash_payment_test (ID, INVOICE_ID, OEBS_PAYMENT, DOC_DATE, COMISS_DATE) values (s_xxxx_oebs_cash_payment_test.NEXTVAL, 100227, 1230, to_date('2015-02-01 00:00:00','YYYY-MM-DD HH24:MI:SS'), date'2015-01-31' );insert into xxxx_client_discount_m  (ID,CLIENT_ID,CLIENT_AVG_DISCOUNT,DT) values (s_xxxx_client_discount_m.NEXTVAL,204, 18, date'2015-02-01');</v>
      </c>
    </row>
    <row r="138" spans="1:50" ht="16.5" customHeight="1" x14ac:dyDescent="0.25">
      <c r="A138" s="287">
        <v>14</v>
      </c>
      <c r="B138" s="72">
        <v>0</v>
      </c>
      <c r="C138" s="165" t="str">
        <f t="shared" si="18"/>
        <v>100014</v>
      </c>
      <c r="D138" s="165" t="str">
        <f t="shared" si="19"/>
        <v>100014/13</v>
      </c>
      <c r="E138" s="167" t="s">
        <v>189</v>
      </c>
      <c r="F138" s="167" t="s">
        <v>822</v>
      </c>
      <c r="G138" s="165">
        <v>48</v>
      </c>
      <c r="H138" s="178">
        <v>100228</v>
      </c>
      <c r="I138" s="170" t="str">
        <f t="shared" si="15"/>
        <v>Б-100228-13</v>
      </c>
      <c r="J138" s="169">
        <v>3</v>
      </c>
      <c r="K138" s="165">
        <v>7</v>
      </c>
      <c r="L138" s="165" t="s">
        <v>38</v>
      </c>
      <c r="M138" s="169">
        <v>1</v>
      </c>
      <c r="N138" s="165">
        <v>18</v>
      </c>
      <c r="O138" s="167" t="s">
        <v>823</v>
      </c>
      <c r="P138" s="167" t="s">
        <v>823</v>
      </c>
      <c r="Q138" s="167" t="s">
        <v>826</v>
      </c>
      <c r="R138" s="166" t="str">
        <f t="shared" si="14"/>
        <v>1002281</v>
      </c>
      <c r="S138" s="170">
        <v>1</v>
      </c>
      <c r="T138" s="191" t="s">
        <v>308</v>
      </c>
      <c r="U138" s="165">
        <v>700</v>
      </c>
      <c r="V138" s="165">
        <v>126</v>
      </c>
      <c r="W138" s="165">
        <v>0</v>
      </c>
      <c r="X138" s="236">
        <v>204</v>
      </c>
      <c r="Y138" s="168" t="s">
        <v>42</v>
      </c>
      <c r="Z138" s="223" t="s">
        <v>486</v>
      </c>
      <c r="AA138" s="243">
        <v>5.2012999999999998</v>
      </c>
      <c r="AB138" s="243"/>
      <c r="AC138" s="178">
        <v>1435</v>
      </c>
      <c r="AD138" s="165"/>
      <c r="AE138" s="165"/>
      <c r="AF138" s="237" t="s">
        <v>149</v>
      </c>
      <c r="AG138" s="226">
        <v>8</v>
      </c>
      <c r="AH138" s="227">
        <v>0</v>
      </c>
      <c r="AI138" s="237" t="s">
        <v>319</v>
      </c>
      <c r="AJ138" s="170"/>
      <c r="AK138" s="170"/>
      <c r="AL138" s="166">
        <v>0</v>
      </c>
      <c r="AM138" s="170" t="s">
        <v>43</v>
      </c>
      <c r="AN138" s="165" t="s">
        <v>44</v>
      </c>
      <c r="AO138" s="165"/>
      <c r="AP138" s="166"/>
      <c r="AQ138" s="166"/>
      <c r="AR138" s="166"/>
      <c r="AS138" s="166">
        <f>H138</f>
        <v>100228</v>
      </c>
      <c r="AT138" s="166">
        <f t="shared" si="16"/>
        <v>10234</v>
      </c>
      <c r="AU138" s="166">
        <v>234</v>
      </c>
      <c r="AV138" s="166"/>
      <c r="AX138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100228, 'Б-100228-13',date'2015-02-02',3, 7, 7, 'RUR', 1, 18, date'2015-02-02', date'2015-02-01', 1002281, 1, to_date('2015-02-01 00:00:00','YYYY-MM-DD HH24:MI:SS'), 700, 126, 0, 204, 0, 'c1', 8,null,100228,10234,234);insert into xxxx_oebs_cash_payment_test (ID, INVOICE_ID, OEBS_PAYMENT, DOC_DATE, COMISS_DATE) values (s_xxxx_oebs_cash_payment_test.NEXTVAL, 100228, 1435, to_date('2015-02-01 00:00:00','YYYY-MM-DD HH24:MI:SS'), date'2015-01-31' );insert into xxxx_client_discount_m  (ID,CLIENT_ID,CLIENT_AVG_DISCOUNT,DT) values (s_xxxx_client_discount_m.NEXTVAL,204, 0, date'2015-02-01');</v>
      </c>
    </row>
    <row r="139" spans="1:50" ht="16.5" customHeight="1" x14ac:dyDescent="0.25">
      <c r="A139" s="287">
        <v>14</v>
      </c>
      <c r="B139" s="72">
        <v>0</v>
      </c>
      <c r="C139" s="170" t="str">
        <f t="shared" si="18"/>
        <v>100014</v>
      </c>
      <c r="D139" s="170" t="str">
        <f t="shared" si="19"/>
        <v>100014/13</v>
      </c>
      <c r="E139" s="184" t="s">
        <v>189</v>
      </c>
      <c r="F139" s="167" t="s">
        <v>822</v>
      </c>
      <c r="G139" s="170">
        <v>48</v>
      </c>
      <c r="H139" s="178">
        <v>100229</v>
      </c>
      <c r="I139" s="170" t="str">
        <f t="shared" si="15"/>
        <v>Б-100229-13</v>
      </c>
      <c r="J139" s="169">
        <v>3</v>
      </c>
      <c r="K139" s="170">
        <v>7</v>
      </c>
      <c r="L139" s="170" t="s">
        <v>38</v>
      </c>
      <c r="M139" s="185">
        <v>1</v>
      </c>
      <c r="N139" s="170">
        <v>18</v>
      </c>
      <c r="O139" s="184" t="s">
        <v>823</v>
      </c>
      <c r="P139" s="184" t="s">
        <v>823</v>
      </c>
      <c r="Q139" s="184" t="s">
        <v>826</v>
      </c>
      <c r="R139" s="166" t="str">
        <f t="shared" si="14"/>
        <v>1002291</v>
      </c>
      <c r="S139" s="170">
        <v>1</v>
      </c>
      <c r="T139" s="184" t="s">
        <v>308</v>
      </c>
      <c r="U139" s="170">
        <v>600</v>
      </c>
      <c r="V139" s="170">
        <v>108</v>
      </c>
      <c r="W139" s="170">
        <v>0</v>
      </c>
      <c r="X139" s="122">
        <v>205</v>
      </c>
      <c r="Y139" s="188" t="s">
        <v>42</v>
      </c>
      <c r="Z139" s="224"/>
      <c r="AA139" s="243"/>
      <c r="AB139" s="243"/>
      <c r="AC139" s="178">
        <v>1230</v>
      </c>
      <c r="AD139" s="170"/>
      <c r="AE139" s="170"/>
      <c r="AF139" s="184" t="s">
        <v>149</v>
      </c>
      <c r="AG139" s="226">
        <v>8</v>
      </c>
      <c r="AH139" s="227">
        <v>0</v>
      </c>
      <c r="AI139" s="184" t="s">
        <v>319</v>
      </c>
      <c r="AJ139" s="170"/>
      <c r="AK139" s="170"/>
      <c r="AL139" s="166">
        <v>0</v>
      </c>
      <c r="AM139" s="170" t="s">
        <v>43</v>
      </c>
      <c r="AN139" s="170" t="s">
        <v>44</v>
      </c>
      <c r="AO139" s="170"/>
      <c r="AP139" s="166"/>
      <c r="AQ139" s="166"/>
      <c r="AR139" s="166"/>
      <c r="AS139" s="166">
        <f>H139</f>
        <v>100229</v>
      </c>
      <c r="AT139" s="166">
        <f t="shared" si="16"/>
        <v>10235</v>
      </c>
      <c r="AU139" s="166">
        <v>235</v>
      </c>
      <c r="AV139" s="166"/>
      <c r="AX139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100229, 'Б-100229-13',date'2015-02-02',3, 7, 7, 'RUR', 1, 18, date'2015-02-02', date'2015-02-01', 1002291, 1, to_date('2015-02-01 00:00:00','YYYY-MM-DD HH24:MI:SS'), 600, 108, 0, 205, 0, 'c1', 8,null,100229,10235,235);insert into xxxx_oebs_cash_payment_test (ID, INVOICE_ID, OEBS_PAYMENT, DOC_DATE, COMISS_DATE) values (s_xxxx_oebs_cash_payment_test.NEXTVAL, 100229, 1230, to_date('2015-02-01 00:00:00','YYYY-MM-DD HH24:MI:SS'), date'2015-01-31' );insert into xxxx_client_discount_m  (ID,CLIENT_ID,CLIENT_AVG_DISCOUNT,DT) values (s_xxxx_client_discount_m.NEXTVAL,205, 0, date'2015-02-01');</v>
      </c>
    </row>
    <row r="140" spans="1:50" ht="16.5" customHeight="1" x14ac:dyDescent="0.25">
      <c r="A140" s="286">
        <v>14</v>
      </c>
      <c r="B140" s="72">
        <v>0</v>
      </c>
      <c r="C140" s="171" t="str">
        <f t="shared" si="18"/>
        <v>100014</v>
      </c>
      <c r="D140" s="171" t="str">
        <f t="shared" si="19"/>
        <v>100014/13</v>
      </c>
      <c r="E140" s="172" t="s">
        <v>189</v>
      </c>
      <c r="F140" s="167" t="s">
        <v>822</v>
      </c>
      <c r="G140" s="171">
        <v>48</v>
      </c>
      <c r="H140" s="178">
        <v>100230</v>
      </c>
      <c r="I140" s="171" t="str">
        <f t="shared" si="15"/>
        <v>Б-100230-13</v>
      </c>
      <c r="J140" s="169">
        <v>3</v>
      </c>
      <c r="K140" s="171">
        <v>7</v>
      </c>
      <c r="L140" s="171" t="s">
        <v>38</v>
      </c>
      <c r="M140" s="175">
        <v>1</v>
      </c>
      <c r="N140" s="171">
        <v>18</v>
      </c>
      <c r="O140" s="172" t="s">
        <v>823</v>
      </c>
      <c r="P140" s="172" t="s">
        <v>823</v>
      </c>
      <c r="Q140" s="172" t="s">
        <v>826</v>
      </c>
      <c r="R140" s="173" t="str">
        <f t="shared" si="14"/>
        <v>1002301</v>
      </c>
      <c r="S140" s="171">
        <v>1</v>
      </c>
      <c r="T140" s="177" t="s">
        <v>308</v>
      </c>
      <c r="U140" s="171">
        <v>700</v>
      </c>
      <c r="V140" s="171">
        <v>126</v>
      </c>
      <c r="W140" s="171">
        <v>0</v>
      </c>
      <c r="X140" s="192">
        <v>205</v>
      </c>
      <c r="Y140" s="174" t="s">
        <v>42</v>
      </c>
      <c r="Z140" s="245" t="s">
        <v>487</v>
      </c>
      <c r="AA140" s="246">
        <v>6.2012999999999998</v>
      </c>
      <c r="AB140" s="246"/>
      <c r="AC140" s="180">
        <v>1435</v>
      </c>
      <c r="AD140" s="171"/>
      <c r="AE140" s="171"/>
      <c r="AF140" s="191" t="s">
        <v>149</v>
      </c>
      <c r="AG140" s="226">
        <v>8</v>
      </c>
      <c r="AH140" s="205">
        <v>1</v>
      </c>
      <c r="AI140" s="177" t="s">
        <v>319</v>
      </c>
      <c r="AJ140" s="171"/>
      <c r="AK140" s="171"/>
      <c r="AL140" s="166">
        <v>0</v>
      </c>
      <c r="AM140" s="170" t="s">
        <v>43</v>
      </c>
      <c r="AN140" s="171" t="s">
        <v>44</v>
      </c>
      <c r="AO140" s="171"/>
      <c r="AP140" s="166"/>
      <c r="AQ140" s="166"/>
      <c r="AR140" s="166"/>
      <c r="AS140" s="166">
        <f>H140</f>
        <v>100230</v>
      </c>
      <c r="AT140" s="166">
        <f t="shared" si="16"/>
        <v>10236</v>
      </c>
      <c r="AU140" s="166">
        <v>236</v>
      </c>
      <c r="AV140" s="173"/>
      <c r="AX140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14, 100014, '100014/13', date'2013-03-01', date'2015-09-01', 48, 100230, 'Б-100230-13',date'2015-02-02',3, 7, 7, 'RUR', 1, 18, date'2015-02-02', date'2015-02-01', 1002301, 1, to_date('2015-02-01 00:00:00','YYYY-MM-DD HH24:MI:SS'), 700, 126, 0, 205, 0, 'c1', 8,null,100230,10236,236);insert into xxxx_oebs_cash_payment_test (ID, INVOICE_ID, OEBS_PAYMENT, DOC_DATE, COMISS_DATE) values (s_xxxx_oebs_cash_payment_test.NEXTVAL, 100230, 1435, to_date('2015-02-01 00:00:00','YYYY-MM-DD HH24:MI:SS'), date'2015-01-31' );insert into xxxx_client_discount_m  (ID,CLIENT_ID,CLIENT_AVG_DISCOUNT,DT) values (s_xxxx_client_discount_m.NEXTVAL,205, 1, date'2015-02-01');</v>
      </c>
    </row>
    <row r="141" spans="1:50" ht="16.5" customHeight="1" x14ac:dyDescent="0.25">
      <c r="A141" s="287">
        <v>15</v>
      </c>
      <c r="B141" s="72">
        <v>0</v>
      </c>
      <c r="C141" s="165" t="str">
        <f t="shared" si="18"/>
        <v>100015</v>
      </c>
      <c r="D141" s="165" t="str">
        <f t="shared" si="19"/>
        <v>100015/13</v>
      </c>
      <c r="E141" s="167" t="s">
        <v>189</v>
      </c>
      <c r="F141" s="167" t="s">
        <v>822</v>
      </c>
      <c r="G141" s="165">
        <v>48</v>
      </c>
      <c r="H141" s="178">
        <v>100231</v>
      </c>
      <c r="I141" s="170" t="str">
        <f t="shared" si="15"/>
        <v>Б-100231-13</v>
      </c>
      <c r="J141" s="290">
        <v>3</v>
      </c>
      <c r="K141" s="165">
        <v>7</v>
      </c>
      <c r="L141" s="165" t="s">
        <v>38</v>
      </c>
      <c r="M141" s="169">
        <v>1</v>
      </c>
      <c r="N141" s="165">
        <v>18</v>
      </c>
      <c r="O141" s="167" t="s">
        <v>823</v>
      </c>
      <c r="P141" s="167" t="s">
        <v>823</v>
      </c>
      <c r="Q141" s="167" t="s">
        <v>826</v>
      </c>
      <c r="R141" s="166" t="str">
        <f t="shared" si="14"/>
        <v>1002311</v>
      </c>
      <c r="S141" s="170">
        <v>1</v>
      </c>
      <c r="T141" s="167" t="s">
        <v>308</v>
      </c>
      <c r="U141" s="165">
        <v>1000</v>
      </c>
      <c r="V141" s="165">
        <v>180</v>
      </c>
      <c r="W141" s="165">
        <v>0</v>
      </c>
      <c r="X141" s="24">
        <v>206</v>
      </c>
      <c r="Y141" s="168" t="s">
        <v>42</v>
      </c>
      <c r="Z141" s="223" t="s">
        <v>418</v>
      </c>
      <c r="AA141" s="224"/>
      <c r="AB141" s="223" t="s">
        <v>488</v>
      </c>
      <c r="AC141" s="178">
        <v>2050</v>
      </c>
      <c r="AD141" s="165"/>
      <c r="AE141" s="165"/>
      <c r="AF141" s="167" t="s">
        <v>149</v>
      </c>
      <c r="AG141" s="248">
        <v>6</v>
      </c>
      <c r="AH141" s="227">
        <v>13</v>
      </c>
      <c r="AI141" s="167" t="s">
        <v>319</v>
      </c>
      <c r="AJ141" s="167"/>
      <c r="AK141" s="167"/>
      <c r="AL141" s="166">
        <v>0</v>
      </c>
      <c r="AM141" s="170" t="s">
        <v>43</v>
      </c>
      <c r="AN141" s="165" t="s">
        <v>44</v>
      </c>
      <c r="AO141" s="165"/>
      <c r="AP141" s="166"/>
      <c r="AQ141" s="166"/>
      <c r="AR141" s="166"/>
      <c r="AS141" s="166">
        <f>H141</f>
        <v>100231</v>
      </c>
      <c r="AT141" s="166">
        <f t="shared" si="16"/>
        <v>10237</v>
      </c>
      <c r="AU141" s="166">
        <v>237</v>
      </c>
      <c r="AV141" s="166" t="s">
        <v>489</v>
      </c>
      <c r="AX141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date'2015-09-01', 48, 100231, 'Б-100231-13',date'2015-02-02',3, 7, 7, 'RUR', 1, 18, date'2015-02-02', date'2015-02-01', 1002311, 1, to_date('2015-02-01 00:00:00','YYYY-MM-DD HH24:MI:SS'), 1000, 180, 0, 206, 0, 'c1', 6,null,100231,10237,237);insert into xxxx_oebs_cash_payment_test (ID, INVOICE_ID, OEBS_PAYMENT, DOC_DATE, COMISS_DATE) values (s_xxxx_oebs_cash_payment_test.NEXTVAL, 100231, 2050, to_date('2015-02-01 00:00:00','YYYY-MM-DD HH24:MI:SS'), date'2015-01-31' );insert into xxxx_client_discount_m  (ID,CLIENT_ID,CLIENT_AVG_DISCOUNT,DT) values (s_xxxx_client_discount_m.NEXTVAL,206, 13, date'2015-02-01');</v>
      </c>
    </row>
    <row r="142" spans="1:50" ht="16.5" customHeight="1" x14ac:dyDescent="0.25">
      <c r="A142" s="287">
        <v>15</v>
      </c>
      <c r="B142" s="72">
        <v>0</v>
      </c>
      <c r="C142" s="165" t="str">
        <f t="shared" si="18"/>
        <v>100015</v>
      </c>
      <c r="D142" s="165" t="str">
        <f t="shared" si="19"/>
        <v>100015/13</v>
      </c>
      <c r="E142" s="167" t="s">
        <v>189</v>
      </c>
      <c r="F142" s="167" t="s">
        <v>822</v>
      </c>
      <c r="G142" s="165">
        <v>48</v>
      </c>
      <c r="H142" s="178">
        <v>100232</v>
      </c>
      <c r="I142" s="170" t="str">
        <f t="shared" si="15"/>
        <v>Б-100232-13</v>
      </c>
      <c r="J142" s="290">
        <v>3</v>
      </c>
      <c r="K142" s="165">
        <v>7</v>
      </c>
      <c r="L142" s="165" t="s">
        <v>38</v>
      </c>
      <c r="M142" s="169">
        <v>1</v>
      </c>
      <c r="N142" s="165">
        <v>18</v>
      </c>
      <c r="O142" s="167" t="s">
        <v>823</v>
      </c>
      <c r="P142" s="167" t="s">
        <v>823</v>
      </c>
      <c r="Q142" s="167" t="s">
        <v>826</v>
      </c>
      <c r="R142" s="166" t="str">
        <f t="shared" si="14"/>
        <v>1002321</v>
      </c>
      <c r="S142" s="170">
        <v>1</v>
      </c>
      <c r="T142" s="167" t="s">
        <v>308</v>
      </c>
      <c r="U142" s="165">
        <v>900</v>
      </c>
      <c r="V142" s="165">
        <v>162</v>
      </c>
      <c r="W142" s="165">
        <v>0</v>
      </c>
      <c r="X142" s="24">
        <v>207</v>
      </c>
      <c r="Y142" s="168" t="s">
        <v>42</v>
      </c>
      <c r="Z142" s="223" t="s">
        <v>196</v>
      </c>
      <c r="AA142" s="229"/>
      <c r="AB142" s="229"/>
      <c r="AC142" s="178">
        <v>1845</v>
      </c>
      <c r="AD142" s="165"/>
      <c r="AE142" s="165"/>
      <c r="AF142" s="167" t="s">
        <v>149</v>
      </c>
      <c r="AG142" s="248">
        <v>6</v>
      </c>
      <c r="AH142" s="166">
        <v>7</v>
      </c>
      <c r="AI142" s="167" t="s">
        <v>319</v>
      </c>
      <c r="AJ142" s="167"/>
      <c r="AK142" s="167"/>
      <c r="AL142" s="166">
        <v>0</v>
      </c>
      <c r="AM142" s="170" t="s">
        <v>43</v>
      </c>
      <c r="AN142" s="165" t="s">
        <v>44</v>
      </c>
      <c r="AO142" s="165"/>
      <c r="AP142" s="166"/>
      <c r="AQ142" s="166"/>
      <c r="AR142" s="166"/>
      <c r="AS142" s="166">
        <f>H142</f>
        <v>100232</v>
      </c>
      <c r="AT142" s="166">
        <f t="shared" si="16"/>
        <v>10238</v>
      </c>
      <c r="AU142" s="166">
        <v>238</v>
      </c>
      <c r="AV142" s="166" t="s">
        <v>490</v>
      </c>
      <c r="AX142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date'2015-09-01', 48, 100232, 'Б-100232-13',date'2015-02-02',3, 7, 7, 'RUR', 1, 18, date'2015-02-02', date'2015-02-01', 1002321, 1, to_date('2015-02-01 00:00:00','YYYY-MM-DD HH24:MI:SS'), 900, 162, 0, 207, 0, 'c1', 6,null,100232,10238,238);insert into xxxx_oebs_cash_payment_test (ID, INVOICE_ID, OEBS_PAYMENT, DOC_DATE, COMISS_DATE) values (s_xxxx_oebs_cash_payment_test.NEXTVAL, 100232, 1845, to_date('2015-02-01 00:00:00','YYYY-MM-DD HH24:MI:SS'), date'2015-01-31' );insert into xxxx_client_discount_m  (ID,CLIENT_ID,CLIENT_AVG_DISCOUNT,DT) values (s_xxxx_client_discount_m.NEXTVAL,207, 7, date'2015-02-01');</v>
      </c>
    </row>
    <row r="143" spans="1:50" ht="16.5" customHeight="1" x14ac:dyDescent="0.25">
      <c r="A143" s="287">
        <v>15</v>
      </c>
      <c r="B143" s="72">
        <v>0</v>
      </c>
      <c r="C143" s="165" t="str">
        <f t="shared" si="18"/>
        <v>100015</v>
      </c>
      <c r="D143" s="165" t="str">
        <f t="shared" si="19"/>
        <v>100015/13</v>
      </c>
      <c r="E143" s="167" t="s">
        <v>189</v>
      </c>
      <c r="F143" s="167" t="s">
        <v>822</v>
      </c>
      <c r="G143" s="165">
        <v>48</v>
      </c>
      <c r="H143" s="178">
        <v>100233</v>
      </c>
      <c r="I143" s="170" t="str">
        <f t="shared" si="15"/>
        <v>Б-100233-13</v>
      </c>
      <c r="J143" s="290">
        <v>3</v>
      </c>
      <c r="K143" s="165">
        <v>7</v>
      </c>
      <c r="L143" s="165" t="s">
        <v>38</v>
      </c>
      <c r="M143" s="169">
        <v>1</v>
      </c>
      <c r="N143" s="165">
        <v>18</v>
      </c>
      <c r="O143" s="167" t="s">
        <v>823</v>
      </c>
      <c r="P143" s="167" t="s">
        <v>823</v>
      </c>
      <c r="Q143" s="167" t="s">
        <v>826</v>
      </c>
      <c r="R143" s="166" t="str">
        <f t="shared" si="14"/>
        <v>1002331</v>
      </c>
      <c r="S143" s="170">
        <v>1</v>
      </c>
      <c r="T143" s="167" t="s">
        <v>308</v>
      </c>
      <c r="U143" s="165">
        <v>800</v>
      </c>
      <c r="V143" s="165">
        <v>144</v>
      </c>
      <c r="W143" s="165">
        <v>0</v>
      </c>
      <c r="X143" s="24">
        <v>208</v>
      </c>
      <c r="Y143" s="168" t="s">
        <v>42</v>
      </c>
      <c r="Z143" s="223" t="s">
        <v>420</v>
      </c>
      <c r="AA143" s="224"/>
      <c r="AB143" s="224"/>
      <c r="AC143" s="178">
        <v>1640</v>
      </c>
      <c r="AD143" s="165"/>
      <c r="AE143" s="165"/>
      <c r="AF143" s="167" t="s">
        <v>149</v>
      </c>
      <c r="AG143" s="248">
        <v>6</v>
      </c>
      <c r="AH143" s="230">
        <v>20</v>
      </c>
      <c r="AI143" s="167" t="s">
        <v>319</v>
      </c>
      <c r="AJ143" s="167"/>
      <c r="AK143" s="167"/>
      <c r="AL143" s="166">
        <v>0</v>
      </c>
      <c r="AM143" s="170" t="s">
        <v>43</v>
      </c>
      <c r="AN143" s="165" t="s">
        <v>44</v>
      </c>
      <c r="AO143" s="165"/>
      <c r="AP143" s="166"/>
      <c r="AQ143" s="166"/>
      <c r="AR143" s="166"/>
      <c r="AS143" s="166">
        <f>H143</f>
        <v>100233</v>
      </c>
      <c r="AT143" s="166">
        <f t="shared" si="16"/>
        <v>10239</v>
      </c>
      <c r="AU143" s="166">
        <v>239</v>
      </c>
      <c r="AV143" s="166" t="s">
        <v>491</v>
      </c>
      <c r="AX143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date'2015-09-01', 48, 100233, 'Б-100233-13',date'2015-02-02',3, 7, 7, 'RUR', 1, 18, date'2015-02-02', date'2015-02-01', 1002331, 1, to_date('2015-02-01 00:00:00','YYYY-MM-DD HH24:MI:SS'), 800, 144, 0, 208, 0, 'c1', 6,null,100233,10239,239);insert into xxxx_oebs_cash_payment_test (ID, INVOICE_ID, OEBS_PAYMENT, DOC_DATE, COMISS_DATE) values (s_xxxx_oebs_cash_payment_test.NEXTVAL, 100233, 1640, to_date('2015-02-01 00:00:00','YYYY-MM-DD HH24:MI:SS'), date'2015-01-31' );insert into xxxx_client_discount_m  (ID,CLIENT_ID,CLIENT_AVG_DISCOUNT,DT) values (s_xxxx_client_discount_m.NEXTVAL,208, 20, date'2015-02-01');</v>
      </c>
    </row>
    <row r="144" spans="1:50" ht="16.5" customHeight="1" x14ac:dyDescent="0.25">
      <c r="A144" s="286">
        <v>15</v>
      </c>
      <c r="B144" s="72">
        <v>0</v>
      </c>
      <c r="C144" s="171" t="str">
        <f t="shared" si="18"/>
        <v>100015</v>
      </c>
      <c r="D144" s="171" t="str">
        <f t="shared" si="19"/>
        <v>100015/13</v>
      </c>
      <c r="E144" s="172" t="s">
        <v>189</v>
      </c>
      <c r="F144" s="167" t="s">
        <v>822</v>
      </c>
      <c r="G144" s="171">
        <v>48</v>
      </c>
      <c r="H144" s="178">
        <v>100234</v>
      </c>
      <c r="I144" s="171" t="str">
        <f t="shared" si="15"/>
        <v>Б-100234-13</v>
      </c>
      <c r="J144" s="290">
        <v>3</v>
      </c>
      <c r="K144" s="171">
        <v>7</v>
      </c>
      <c r="L144" s="171" t="s">
        <v>38</v>
      </c>
      <c r="M144" s="175">
        <v>1</v>
      </c>
      <c r="N144" s="165">
        <v>18</v>
      </c>
      <c r="O144" s="172" t="s">
        <v>823</v>
      </c>
      <c r="P144" s="172" t="s">
        <v>823</v>
      </c>
      <c r="Q144" s="172" t="s">
        <v>826</v>
      </c>
      <c r="R144" s="173" t="str">
        <f t="shared" si="14"/>
        <v>1002341</v>
      </c>
      <c r="S144" s="171">
        <v>1</v>
      </c>
      <c r="T144" s="172" t="s">
        <v>308</v>
      </c>
      <c r="U144" s="171">
        <v>600</v>
      </c>
      <c r="V144" s="171">
        <v>108</v>
      </c>
      <c r="W144" s="171">
        <v>0</v>
      </c>
      <c r="X144" s="24">
        <v>209</v>
      </c>
      <c r="Y144" s="174" t="s">
        <v>42</v>
      </c>
      <c r="Z144" s="232"/>
      <c r="AA144" s="232"/>
      <c r="AB144" s="232"/>
      <c r="AC144" s="178">
        <v>1230</v>
      </c>
      <c r="AD144" s="171"/>
      <c r="AE144" s="171"/>
      <c r="AF144" s="172" t="s">
        <v>149</v>
      </c>
      <c r="AG144" s="251">
        <v>6</v>
      </c>
      <c r="AH144" s="205">
        <v>13</v>
      </c>
      <c r="AI144" s="172" t="s">
        <v>319</v>
      </c>
      <c r="AJ144" s="172"/>
      <c r="AK144" s="172"/>
      <c r="AL144" s="166">
        <v>0</v>
      </c>
      <c r="AM144" s="170" t="s">
        <v>43</v>
      </c>
      <c r="AN144" s="171" t="s">
        <v>44</v>
      </c>
      <c r="AO144" s="171"/>
      <c r="AP144" s="166"/>
      <c r="AQ144" s="166"/>
      <c r="AR144" s="166"/>
      <c r="AS144" s="166">
        <f>H144</f>
        <v>100234</v>
      </c>
      <c r="AT144" s="166">
        <f t="shared" si="16"/>
        <v>10240</v>
      </c>
      <c r="AU144" s="166">
        <v>240</v>
      </c>
      <c r="AV144" s="173"/>
      <c r="AX14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15, 100015, '100015/13', date'2013-03-01', date'2015-09-01', 48, 100234, 'Б-100234-13',date'2015-02-02',3, 7, 7, 'RUR', 1, 18, date'2015-02-02', date'2015-02-01', 1002341, 1, to_date('2015-02-01 00:00:00','YYYY-MM-DD HH24:MI:SS'), 600, 108, 0, 209, 0, 'c1', 6,null,100234,10240,240);insert into xxxx_oebs_cash_payment_test (ID, INVOICE_ID, OEBS_PAYMENT, DOC_DATE, COMISS_DATE) values (s_xxxx_oebs_cash_payment_test.NEXTVAL, 100234, 1230, to_date('2015-02-01 00:00:00','YYYY-MM-DD HH24:MI:SS'), date'2015-01-31' );insert into xxxx_client_discount_m  (ID,CLIENT_ID,CLIENT_AVG_DISCOUNT,DT) values (s_xxxx_client_discount_m.NEXTVAL,209, 13, date'2015-02-01');</v>
      </c>
    </row>
    <row r="145" spans="1:50" ht="16.5" customHeight="1" x14ac:dyDescent="0.25">
      <c r="A145" s="287">
        <v>16</v>
      </c>
      <c r="B145" s="72">
        <v>0</v>
      </c>
      <c r="C145" s="165" t="str">
        <f t="shared" si="18"/>
        <v>100016</v>
      </c>
      <c r="D145" s="165" t="str">
        <f t="shared" si="19"/>
        <v>100016/13</v>
      </c>
      <c r="E145" s="167" t="s">
        <v>189</v>
      </c>
      <c r="F145" s="167" t="s">
        <v>822</v>
      </c>
      <c r="G145" s="165">
        <v>48</v>
      </c>
      <c r="H145" s="178">
        <v>100235</v>
      </c>
      <c r="I145" s="170" t="str">
        <f t="shared" si="15"/>
        <v>Б-100235-13</v>
      </c>
      <c r="J145" s="290">
        <v>3</v>
      </c>
      <c r="K145" s="165">
        <v>7</v>
      </c>
      <c r="L145" s="165" t="s">
        <v>38</v>
      </c>
      <c r="M145" s="169">
        <v>1</v>
      </c>
      <c r="N145" s="165">
        <v>18</v>
      </c>
      <c r="O145" s="167" t="s">
        <v>823</v>
      </c>
      <c r="P145" s="167" t="s">
        <v>823</v>
      </c>
      <c r="Q145" s="167" t="s">
        <v>826</v>
      </c>
      <c r="R145" s="166" t="str">
        <f t="shared" si="14"/>
        <v>1002351</v>
      </c>
      <c r="S145" s="170">
        <v>1</v>
      </c>
      <c r="T145" s="167" t="s">
        <v>308</v>
      </c>
      <c r="U145" s="165">
        <v>1000</v>
      </c>
      <c r="V145" s="165">
        <v>180</v>
      </c>
      <c r="W145" s="165">
        <v>0</v>
      </c>
      <c r="X145" s="24">
        <v>210</v>
      </c>
      <c r="Y145" s="168" t="s">
        <v>42</v>
      </c>
      <c r="Z145" s="223" t="s">
        <v>418</v>
      </c>
      <c r="AA145" s="224"/>
      <c r="AB145" s="223" t="s">
        <v>488</v>
      </c>
      <c r="AC145" s="178">
        <v>2050</v>
      </c>
      <c r="AD145" s="165"/>
      <c r="AE145" s="165"/>
      <c r="AF145" s="167" t="s">
        <v>149</v>
      </c>
      <c r="AG145" s="248">
        <v>6</v>
      </c>
      <c r="AH145" s="227">
        <v>13</v>
      </c>
      <c r="AI145" s="167" t="s">
        <v>319</v>
      </c>
      <c r="AJ145" s="170"/>
      <c r="AK145" s="170"/>
      <c r="AL145" s="166">
        <v>0</v>
      </c>
      <c r="AM145" s="170" t="s">
        <v>43</v>
      </c>
      <c r="AN145" s="165" t="s">
        <v>44</v>
      </c>
      <c r="AO145" s="165"/>
      <c r="AP145" s="166"/>
      <c r="AQ145" s="166"/>
      <c r="AR145" s="166"/>
      <c r="AS145" s="166">
        <f>H145</f>
        <v>100235</v>
      </c>
      <c r="AT145" s="166">
        <f t="shared" si="16"/>
        <v>10241</v>
      </c>
      <c r="AU145" s="166">
        <v>241</v>
      </c>
      <c r="AV145" s="166" t="s">
        <v>492</v>
      </c>
      <c r="AX14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date'2015-09-01', 48, 100235, 'Б-100235-13',date'2015-02-02',3, 7, 7, 'RUR', 1, 18, date'2015-02-02', date'2015-02-01', 1002351, 1, to_date('2015-02-01 00:00:00','YYYY-MM-DD HH24:MI:SS'), 1000, 180, 0, 210, 0, 'c1', 6,null,100235,10241,241);insert into xxxx_oebs_cash_payment_test (ID, INVOICE_ID, OEBS_PAYMENT, DOC_DATE, COMISS_DATE) values (s_xxxx_oebs_cash_payment_test.NEXTVAL, 100235, 2050, to_date('2015-02-01 00:00:00','YYYY-MM-DD HH24:MI:SS'), date'2015-01-31' );insert into xxxx_client_discount_m  (ID,CLIENT_ID,CLIENT_AVG_DISCOUNT,DT) values (s_xxxx_client_discount_m.NEXTVAL,210, 13, date'2015-02-01');</v>
      </c>
    </row>
    <row r="146" spans="1:50" ht="16.5" customHeight="1" x14ac:dyDescent="0.25">
      <c r="A146" s="287">
        <v>16</v>
      </c>
      <c r="B146" s="72">
        <v>0</v>
      </c>
      <c r="C146" s="165" t="str">
        <f t="shared" si="18"/>
        <v>100016</v>
      </c>
      <c r="D146" s="165" t="str">
        <f t="shared" si="19"/>
        <v>100016/13</v>
      </c>
      <c r="E146" s="167" t="s">
        <v>189</v>
      </c>
      <c r="F146" s="167" t="s">
        <v>822</v>
      </c>
      <c r="G146" s="165">
        <v>48</v>
      </c>
      <c r="H146" s="178">
        <v>100236</v>
      </c>
      <c r="I146" s="170" t="str">
        <f t="shared" si="15"/>
        <v>Б-100236-13</v>
      </c>
      <c r="J146" s="290">
        <v>3</v>
      </c>
      <c r="K146" s="165">
        <v>7</v>
      </c>
      <c r="L146" s="165" t="s">
        <v>38</v>
      </c>
      <c r="M146" s="169">
        <v>1</v>
      </c>
      <c r="N146" s="165">
        <v>18</v>
      </c>
      <c r="O146" s="167" t="s">
        <v>823</v>
      </c>
      <c r="P146" s="167" t="s">
        <v>823</v>
      </c>
      <c r="Q146" s="167" t="s">
        <v>826</v>
      </c>
      <c r="R146" s="166" t="str">
        <f t="shared" si="14"/>
        <v>1002361</v>
      </c>
      <c r="S146" s="170">
        <v>1</v>
      </c>
      <c r="T146" s="167" t="s">
        <v>308</v>
      </c>
      <c r="U146" s="165">
        <v>900</v>
      </c>
      <c r="V146" s="165">
        <v>162</v>
      </c>
      <c r="W146" s="165">
        <v>0</v>
      </c>
      <c r="X146" s="24">
        <v>211</v>
      </c>
      <c r="Y146" s="168" t="s">
        <v>42</v>
      </c>
      <c r="Z146" s="223" t="s">
        <v>197</v>
      </c>
      <c r="AA146" s="229"/>
      <c r="AB146" s="229"/>
      <c r="AC146" s="178">
        <v>1845</v>
      </c>
      <c r="AD146" s="165"/>
      <c r="AE146" s="165"/>
      <c r="AF146" s="167" t="s">
        <v>149</v>
      </c>
      <c r="AG146" s="248">
        <v>6</v>
      </c>
      <c r="AH146" s="166">
        <v>7</v>
      </c>
      <c r="AI146" s="167" t="s">
        <v>319</v>
      </c>
      <c r="AJ146" s="170"/>
      <c r="AK146" s="170"/>
      <c r="AL146" s="166">
        <v>0</v>
      </c>
      <c r="AM146" s="170" t="s">
        <v>43</v>
      </c>
      <c r="AN146" s="165" t="s">
        <v>44</v>
      </c>
      <c r="AO146" s="165"/>
      <c r="AP146" s="166"/>
      <c r="AQ146" s="166"/>
      <c r="AR146" s="166"/>
      <c r="AS146" s="166">
        <f>H146</f>
        <v>100236</v>
      </c>
      <c r="AT146" s="166">
        <f t="shared" si="16"/>
        <v>10242</v>
      </c>
      <c r="AU146" s="166">
        <v>242</v>
      </c>
      <c r="AV146" s="166" t="s">
        <v>493</v>
      </c>
      <c r="AX14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date'2015-09-01', 48, 100236, 'Б-100236-13',date'2015-02-02',3, 7, 7, 'RUR', 1, 18, date'2015-02-02', date'2015-02-01', 1002361, 1, to_date('2015-02-01 00:00:00','YYYY-MM-DD HH24:MI:SS'), 900, 162, 0, 211, 0, 'c1', 6,null,100236,10242,242);insert into xxxx_oebs_cash_payment_test (ID, INVOICE_ID, OEBS_PAYMENT, DOC_DATE, COMISS_DATE) values (s_xxxx_oebs_cash_payment_test.NEXTVAL, 100236, 1845, to_date('2015-02-01 00:00:00','YYYY-MM-DD HH24:MI:SS'), date'2015-01-31' );insert into xxxx_client_discount_m  (ID,CLIENT_ID,CLIENT_AVG_DISCOUNT,DT) values (s_xxxx_client_discount_m.NEXTVAL,211, 7, date'2015-02-01');</v>
      </c>
    </row>
    <row r="147" spans="1:50" ht="16.5" customHeight="1" x14ac:dyDescent="0.25">
      <c r="A147" s="287">
        <v>16</v>
      </c>
      <c r="B147" s="72">
        <v>0</v>
      </c>
      <c r="C147" s="165" t="str">
        <f t="shared" si="18"/>
        <v>100016</v>
      </c>
      <c r="D147" s="165" t="str">
        <f t="shared" si="19"/>
        <v>100016/13</v>
      </c>
      <c r="E147" s="167" t="s">
        <v>189</v>
      </c>
      <c r="F147" s="167" t="s">
        <v>822</v>
      </c>
      <c r="G147" s="165">
        <v>48</v>
      </c>
      <c r="H147" s="178">
        <v>100237</v>
      </c>
      <c r="I147" s="170" t="str">
        <f t="shared" si="15"/>
        <v>Б-100237-13</v>
      </c>
      <c r="J147" s="290">
        <v>3</v>
      </c>
      <c r="K147" s="236">
        <v>1</v>
      </c>
      <c r="L147" s="165" t="s">
        <v>38</v>
      </c>
      <c r="M147" s="169">
        <v>1</v>
      </c>
      <c r="N147" s="165">
        <v>18</v>
      </c>
      <c r="O147" s="167" t="s">
        <v>823</v>
      </c>
      <c r="P147" s="167" t="s">
        <v>823</v>
      </c>
      <c r="Q147" s="167" t="s">
        <v>826</v>
      </c>
      <c r="R147" s="166" t="str">
        <f t="shared" si="14"/>
        <v>1002371</v>
      </c>
      <c r="S147" s="170">
        <v>1</v>
      </c>
      <c r="T147" s="167" t="s">
        <v>308</v>
      </c>
      <c r="U147" s="165">
        <v>800</v>
      </c>
      <c r="V147" s="165">
        <v>144</v>
      </c>
      <c r="W147" s="165">
        <v>0</v>
      </c>
      <c r="X147" s="24">
        <v>212</v>
      </c>
      <c r="Y147" s="168" t="s">
        <v>42</v>
      </c>
      <c r="Z147" s="224" t="s">
        <v>219</v>
      </c>
      <c r="AA147" s="224"/>
      <c r="AB147" s="224"/>
      <c r="AC147" s="178">
        <v>1640</v>
      </c>
      <c r="AD147" s="165"/>
      <c r="AE147" s="165"/>
      <c r="AF147" s="167" t="s">
        <v>149</v>
      </c>
      <c r="AG147" s="248">
        <v>6</v>
      </c>
      <c r="AH147" s="230">
        <v>20</v>
      </c>
      <c r="AI147" s="167" t="s">
        <v>319</v>
      </c>
      <c r="AJ147" s="170"/>
      <c r="AK147" s="170"/>
      <c r="AL147" s="166">
        <v>0</v>
      </c>
      <c r="AM147" s="170" t="s">
        <v>43</v>
      </c>
      <c r="AN147" s="165" t="s">
        <v>44</v>
      </c>
      <c r="AO147" s="165"/>
      <c r="AP147" s="166"/>
      <c r="AQ147" s="166"/>
      <c r="AR147" s="166"/>
      <c r="AS147" s="166">
        <f>H147</f>
        <v>100237</v>
      </c>
      <c r="AT147" s="166">
        <f t="shared" si="16"/>
        <v>10243</v>
      </c>
      <c r="AU147" s="166">
        <v>243</v>
      </c>
      <c r="AV147" s="166"/>
      <c r="AX147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date'2015-09-01', 48, 100237, 'Б-100237-13',date'2015-02-02',3, 1, 1, 'RUR', 1, 18, date'2015-02-02', date'2015-02-01', 1002371, 1, to_date('2015-02-01 00:00:00','YYYY-MM-DD HH24:MI:SS'), 800, 144, 0, 212, 0, 'c1', 6,null,100237,10243,243);insert into xxxx_oebs_cash_payment_test (ID, INVOICE_ID, OEBS_PAYMENT, DOC_DATE, COMISS_DATE) values (s_xxxx_oebs_cash_payment_test.NEXTVAL, 100237, 1640, to_date('2015-02-01 00:00:00','YYYY-MM-DD HH24:MI:SS'), date'2015-01-31' );insert into xxxx_client_discount_m  (ID,CLIENT_ID,CLIENT_AVG_DISCOUNT,DT) values (s_xxxx_client_discount_m.NEXTVAL,212, 20, date'2015-02-01');</v>
      </c>
    </row>
    <row r="148" spans="1:50" ht="16.5" customHeight="1" x14ac:dyDescent="0.25">
      <c r="A148" s="286">
        <v>16</v>
      </c>
      <c r="B148" s="72">
        <v>0</v>
      </c>
      <c r="C148" s="171" t="str">
        <f t="shared" si="18"/>
        <v>100016</v>
      </c>
      <c r="D148" s="171" t="str">
        <f t="shared" si="19"/>
        <v>100016/13</v>
      </c>
      <c r="E148" s="172" t="s">
        <v>189</v>
      </c>
      <c r="F148" s="167" t="s">
        <v>822</v>
      </c>
      <c r="G148" s="171">
        <v>48</v>
      </c>
      <c r="H148" s="178">
        <v>100238</v>
      </c>
      <c r="I148" s="171" t="str">
        <f t="shared" si="15"/>
        <v>Б-100238-13</v>
      </c>
      <c r="J148" s="290">
        <v>3</v>
      </c>
      <c r="K148" s="231">
        <v>12</v>
      </c>
      <c r="L148" s="171" t="s">
        <v>38</v>
      </c>
      <c r="M148" s="175">
        <v>1</v>
      </c>
      <c r="N148" s="165">
        <v>18</v>
      </c>
      <c r="O148" s="172" t="s">
        <v>823</v>
      </c>
      <c r="P148" s="172" t="s">
        <v>823</v>
      </c>
      <c r="Q148" s="172" t="s">
        <v>826</v>
      </c>
      <c r="R148" s="173" t="str">
        <f t="shared" si="14"/>
        <v>1002381</v>
      </c>
      <c r="S148" s="171">
        <v>1</v>
      </c>
      <c r="T148" s="172" t="s">
        <v>308</v>
      </c>
      <c r="U148" s="171">
        <v>600</v>
      </c>
      <c r="V148" s="171">
        <v>108</v>
      </c>
      <c r="W148" s="171">
        <v>0</v>
      </c>
      <c r="X148" s="24">
        <v>213</v>
      </c>
      <c r="Y148" s="174" t="s">
        <v>42</v>
      </c>
      <c r="Z148" s="224" t="s">
        <v>221</v>
      </c>
      <c r="AA148" s="232"/>
      <c r="AB148" s="232"/>
      <c r="AC148" s="178">
        <v>1230</v>
      </c>
      <c r="AD148" s="171"/>
      <c r="AE148" s="171"/>
      <c r="AF148" s="172" t="s">
        <v>149</v>
      </c>
      <c r="AG148" s="251">
        <v>6</v>
      </c>
      <c r="AH148" s="205">
        <v>13</v>
      </c>
      <c r="AI148" s="172" t="s">
        <v>319</v>
      </c>
      <c r="AJ148" s="171"/>
      <c r="AK148" s="171"/>
      <c r="AL148" s="166">
        <v>0</v>
      </c>
      <c r="AM148" s="170" t="s">
        <v>43</v>
      </c>
      <c r="AN148" s="171" t="s">
        <v>44</v>
      </c>
      <c r="AO148" s="171"/>
      <c r="AP148" s="166"/>
      <c r="AQ148" s="166"/>
      <c r="AR148" s="166"/>
      <c r="AS148" s="166">
        <f>H148</f>
        <v>100238</v>
      </c>
      <c r="AT148" s="166">
        <f t="shared" si="16"/>
        <v>10244</v>
      </c>
      <c r="AU148" s="166">
        <v>244</v>
      </c>
      <c r="AV148" s="173"/>
      <c r="AX148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16, 100016, '100016/13', date'2013-03-01', date'2015-09-01', 48, 100238, 'Б-100238-13',date'2015-02-02',3, 12, 12, 'RUR', 1, 18, date'2015-02-02', date'2015-02-01', 1002381, 1, to_date('2015-02-01 00:00:00','YYYY-MM-DD HH24:MI:SS'), 600, 108, 0, 213, 0, 'c1', 6,null,100238,10244,244);insert into xxxx_oebs_cash_payment_test (ID, INVOICE_ID, OEBS_PAYMENT, DOC_DATE, COMISS_DATE) values (s_xxxx_oebs_cash_payment_test.NEXTVAL, 100238, 1230, to_date('2015-02-01 00:00:00','YYYY-MM-DD HH24:MI:SS'), date'2015-01-31' );insert into xxxx_client_discount_m  (ID,CLIENT_ID,CLIENT_AVG_DISCOUNT,DT) values (s_xxxx_client_discount_m.NEXTVAL,213, 13, date'2015-02-01');</v>
      </c>
    </row>
    <row r="149" spans="1:50" ht="16.5" customHeight="1" x14ac:dyDescent="0.25">
      <c r="A149" s="287">
        <v>17</v>
      </c>
      <c r="B149" s="72">
        <v>0</v>
      </c>
      <c r="C149" s="165" t="str">
        <f t="shared" si="18"/>
        <v>100017</v>
      </c>
      <c r="D149" s="165" t="str">
        <f t="shared" si="19"/>
        <v>100017/13</v>
      </c>
      <c r="E149" s="167" t="s">
        <v>189</v>
      </c>
      <c r="F149" s="167" t="s">
        <v>822</v>
      </c>
      <c r="G149" s="165">
        <v>48</v>
      </c>
      <c r="H149" s="178">
        <v>100239</v>
      </c>
      <c r="I149" s="170" t="str">
        <f t="shared" si="15"/>
        <v>Б-100239-13</v>
      </c>
      <c r="J149" s="290">
        <v>3</v>
      </c>
      <c r="K149" s="165">
        <v>7</v>
      </c>
      <c r="L149" s="165" t="s">
        <v>38</v>
      </c>
      <c r="M149" s="169">
        <v>1</v>
      </c>
      <c r="N149" s="165">
        <v>18</v>
      </c>
      <c r="O149" s="167" t="s">
        <v>823</v>
      </c>
      <c r="P149" s="167" t="s">
        <v>823</v>
      </c>
      <c r="Q149" s="167" t="s">
        <v>826</v>
      </c>
      <c r="R149" s="166" t="str">
        <f t="shared" si="14"/>
        <v>1002391</v>
      </c>
      <c r="S149" s="170">
        <v>1</v>
      </c>
      <c r="T149" s="167" t="s">
        <v>308</v>
      </c>
      <c r="U149" s="165">
        <v>1000</v>
      </c>
      <c r="V149" s="165">
        <v>180</v>
      </c>
      <c r="W149" s="165">
        <v>0</v>
      </c>
      <c r="X149" s="24">
        <v>214</v>
      </c>
      <c r="Y149" s="168" t="s">
        <v>42</v>
      </c>
      <c r="Z149" s="223" t="s">
        <v>418</v>
      </c>
      <c r="AA149" s="294"/>
      <c r="AB149" s="223" t="s">
        <v>494</v>
      </c>
      <c r="AC149" s="178">
        <v>2050</v>
      </c>
      <c r="AD149" s="165"/>
      <c r="AE149" s="165"/>
      <c r="AF149" s="167" t="s">
        <v>149</v>
      </c>
      <c r="AG149" s="248">
        <v>6</v>
      </c>
      <c r="AH149" s="227">
        <v>13</v>
      </c>
      <c r="AI149" s="167" t="s">
        <v>319</v>
      </c>
      <c r="AJ149" s="170"/>
      <c r="AK149" s="170"/>
      <c r="AL149" s="166">
        <v>0</v>
      </c>
      <c r="AM149" s="170" t="s">
        <v>43</v>
      </c>
      <c r="AN149" s="165" t="s">
        <v>44</v>
      </c>
      <c r="AO149" s="165"/>
      <c r="AP149" s="166"/>
      <c r="AQ149" s="166"/>
      <c r="AR149" s="166"/>
      <c r="AS149" s="166">
        <f>H149</f>
        <v>100239</v>
      </c>
      <c r="AT149" s="166">
        <f t="shared" si="16"/>
        <v>10245</v>
      </c>
      <c r="AU149" s="166">
        <v>245</v>
      </c>
      <c r="AV149" s="250" t="s">
        <v>495</v>
      </c>
      <c r="AX149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date'2015-09-01', 48, 100239, 'Б-100239-13',date'2015-02-02',3, 7, 7, 'RUR', 1, 18, date'2015-02-02', date'2015-02-01', 1002391, 1, to_date('2015-02-01 00:00:00','YYYY-MM-DD HH24:MI:SS'), 1000, 180, 0, 214, 0, 'c1', 6,null,100239,10245,245);insert into xxxx_oebs_cash_payment_test (ID, INVOICE_ID, OEBS_PAYMENT, DOC_DATE, COMISS_DATE) values (s_xxxx_oebs_cash_payment_test.NEXTVAL, 100239, 2050, to_date('2015-02-01 00:00:00','YYYY-MM-DD HH24:MI:SS'), date'2015-01-31' );insert into xxxx_client_discount_m  (ID,CLIENT_ID,CLIENT_AVG_DISCOUNT,DT) values (s_xxxx_client_discount_m.NEXTVAL,214, 13, date'2015-02-01');</v>
      </c>
    </row>
    <row r="150" spans="1:50" ht="16.5" customHeight="1" x14ac:dyDescent="0.25">
      <c r="A150" s="287">
        <v>17</v>
      </c>
      <c r="B150" s="72">
        <v>0</v>
      </c>
      <c r="C150" s="165" t="str">
        <f t="shared" si="18"/>
        <v>100017</v>
      </c>
      <c r="D150" s="165" t="str">
        <f t="shared" si="19"/>
        <v>100017/13</v>
      </c>
      <c r="E150" s="167" t="s">
        <v>189</v>
      </c>
      <c r="F150" s="167" t="s">
        <v>822</v>
      </c>
      <c r="G150" s="165">
        <v>48</v>
      </c>
      <c r="H150" s="178">
        <v>100240</v>
      </c>
      <c r="I150" s="170" t="str">
        <f t="shared" si="15"/>
        <v>Б-100240-13</v>
      </c>
      <c r="J150" s="290">
        <v>3</v>
      </c>
      <c r="K150" s="165">
        <v>7</v>
      </c>
      <c r="L150" s="165" t="s">
        <v>38</v>
      </c>
      <c r="M150" s="169">
        <v>1</v>
      </c>
      <c r="N150" s="165">
        <v>18</v>
      </c>
      <c r="O150" s="167" t="s">
        <v>823</v>
      </c>
      <c r="P150" s="167" t="s">
        <v>823</v>
      </c>
      <c r="Q150" s="167" t="s">
        <v>826</v>
      </c>
      <c r="R150" s="166" t="str">
        <f t="shared" si="14"/>
        <v>1002401</v>
      </c>
      <c r="S150" s="170">
        <v>1</v>
      </c>
      <c r="T150" s="167" t="s">
        <v>308</v>
      </c>
      <c r="U150" s="165">
        <v>900</v>
      </c>
      <c r="V150" s="165">
        <v>162</v>
      </c>
      <c r="W150" s="165">
        <v>0</v>
      </c>
      <c r="X150" s="24">
        <v>215</v>
      </c>
      <c r="Y150" s="168" t="s">
        <v>42</v>
      </c>
      <c r="Z150" s="223" t="s">
        <v>197</v>
      </c>
      <c r="AA150" s="294"/>
      <c r="AB150" s="229"/>
      <c r="AC150" s="178">
        <v>1845</v>
      </c>
      <c r="AD150" s="165"/>
      <c r="AE150" s="165"/>
      <c r="AF150" s="167" t="s">
        <v>149</v>
      </c>
      <c r="AG150" s="248">
        <v>6</v>
      </c>
      <c r="AH150" s="166">
        <v>7</v>
      </c>
      <c r="AI150" s="167" t="s">
        <v>319</v>
      </c>
      <c r="AJ150" s="170"/>
      <c r="AK150" s="170"/>
      <c r="AL150" s="166">
        <v>0</v>
      </c>
      <c r="AM150" s="170" t="s">
        <v>43</v>
      </c>
      <c r="AN150" s="165" t="s">
        <v>44</v>
      </c>
      <c r="AO150" s="165"/>
      <c r="AP150" s="166"/>
      <c r="AQ150" s="166"/>
      <c r="AR150" s="166"/>
      <c r="AS150" s="166">
        <f>H150</f>
        <v>100240</v>
      </c>
      <c r="AT150" s="166">
        <f t="shared" si="16"/>
        <v>10246</v>
      </c>
      <c r="AU150" s="166">
        <v>246</v>
      </c>
      <c r="AV150" s="166"/>
      <c r="AX150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date'2015-09-01', 48, 100240, 'Б-100240-13',date'2015-02-02',3, 7, 7, 'RUR', 1, 18, date'2015-02-02', date'2015-02-01', 1002401, 1, to_date('2015-02-01 00:00:00','YYYY-MM-DD HH24:MI:SS'), 900, 162, 0, 215, 0, 'c1', 6,null,100240,10246,246);insert into xxxx_oebs_cash_payment_test (ID, INVOICE_ID, OEBS_PAYMENT, DOC_DATE, COMISS_DATE) values (s_xxxx_oebs_cash_payment_test.NEXTVAL, 100240, 1845, to_date('2015-02-01 00:00:00','YYYY-MM-DD HH24:MI:SS'), date'2015-01-31' );insert into xxxx_client_discount_m  (ID,CLIENT_ID,CLIENT_AVG_DISCOUNT,DT) values (s_xxxx_client_discount_m.NEXTVAL,215, 7, date'2015-02-01');</v>
      </c>
    </row>
    <row r="151" spans="1:50" ht="16.5" customHeight="1" x14ac:dyDescent="0.25">
      <c r="A151" s="287">
        <v>17</v>
      </c>
      <c r="B151" s="72">
        <v>0</v>
      </c>
      <c r="C151" s="165" t="str">
        <f t="shared" si="18"/>
        <v>100017</v>
      </c>
      <c r="D151" s="165" t="str">
        <f t="shared" si="19"/>
        <v>100017/13</v>
      </c>
      <c r="E151" s="167" t="s">
        <v>189</v>
      </c>
      <c r="F151" s="167" t="s">
        <v>822</v>
      </c>
      <c r="G151" s="165">
        <v>48</v>
      </c>
      <c r="H151" s="178">
        <v>100241</v>
      </c>
      <c r="I151" s="170" t="str">
        <f t="shared" si="15"/>
        <v>Б-100241-13</v>
      </c>
      <c r="J151" s="290">
        <v>3</v>
      </c>
      <c r="K151" s="236">
        <v>1</v>
      </c>
      <c r="L151" s="165" t="s">
        <v>38</v>
      </c>
      <c r="M151" s="169">
        <v>1</v>
      </c>
      <c r="N151" s="165">
        <v>18</v>
      </c>
      <c r="O151" s="167" t="s">
        <v>823</v>
      </c>
      <c r="P151" s="167" t="s">
        <v>823</v>
      </c>
      <c r="Q151" s="167" t="s">
        <v>826</v>
      </c>
      <c r="R151" s="166" t="str">
        <f t="shared" si="14"/>
        <v>1002411</v>
      </c>
      <c r="S151" s="170">
        <v>1</v>
      </c>
      <c r="T151" s="167" t="s">
        <v>308</v>
      </c>
      <c r="U151" s="165">
        <v>800</v>
      </c>
      <c r="V151" s="165">
        <v>144</v>
      </c>
      <c r="W151" s="165">
        <v>0</v>
      </c>
      <c r="X151" s="24">
        <v>216</v>
      </c>
      <c r="Y151" s="168" t="s">
        <v>42</v>
      </c>
      <c r="Z151" s="224" t="s">
        <v>219</v>
      </c>
      <c r="AA151" s="238"/>
      <c r="AB151" s="224"/>
      <c r="AC151" s="178">
        <v>1640</v>
      </c>
      <c r="AD151" s="165"/>
      <c r="AE151" s="165"/>
      <c r="AF151" s="167" t="s">
        <v>149</v>
      </c>
      <c r="AG151" s="248">
        <v>6</v>
      </c>
      <c r="AH151" s="230">
        <v>20</v>
      </c>
      <c r="AI151" s="167" t="s">
        <v>319</v>
      </c>
      <c r="AJ151" s="170"/>
      <c r="AK151" s="170"/>
      <c r="AL151" s="166">
        <v>0</v>
      </c>
      <c r="AM151" s="170" t="s">
        <v>43</v>
      </c>
      <c r="AN151" s="165" t="s">
        <v>44</v>
      </c>
      <c r="AO151" s="165"/>
      <c r="AP151" s="166"/>
      <c r="AQ151" s="166"/>
      <c r="AR151" s="166"/>
      <c r="AS151" s="166">
        <f>H151</f>
        <v>100241</v>
      </c>
      <c r="AT151" s="166">
        <f t="shared" si="16"/>
        <v>10247</v>
      </c>
      <c r="AU151" s="166">
        <v>247</v>
      </c>
      <c r="AV151" s="166"/>
      <c r="AX151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date'2015-09-01', 48, 100241, 'Б-100241-13',date'2015-02-02',3, 1, 1, 'RUR', 1, 18, date'2015-02-02', date'2015-02-01', 1002411, 1, to_date('2015-02-01 00:00:00','YYYY-MM-DD HH24:MI:SS'), 800, 144, 0, 216, 0, 'c1', 6,null,100241,10247,247);insert into xxxx_oebs_cash_payment_test (ID, INVOICE_ID, OEBS_PAYMENT, DOC_DATE, COMISS_DATE) values (s_xxxx_oebs_cash_payment_test.NEXTVAL, 100241, 1640, to_date('2015-02-01 00:00:00','YYYY-MM-DD HH24:MI:SS'), date'2015-01-31' );insert into xxxx_client_discount_m  (ID,CLIENT_ID,CLIENT_AVG_DISCOUNT,DT) values (s_xxxx_client_discount_m.NEXTVAL,216, 20, date'2015-02-01');</v>
      </c>
    </row>
    <row r="152" spans="1:50" ht="16.5" customHeight="1" x14ac:dyDescent="0.25">
      <c r="A152" s="286">
        <v>17</v>
      </c>
      <c r="B152" s="72">
        <v>0</v>
      </c>
      <c r="C152" s="171" t="str">
        <f t="shared" si="18"/>
        <v>100017</v>
      </c>
      <c r="D152" s="171" t="str">
        <f t="shared" si="19"/>
        <v>100017/13</v>
      </c>
      <c r="E152" s="172" t="s">
        <v>189</v>
      </c>
      <c r="F152" s="167" t="s">
        <v>822</v>
      </c>
      <c r="G152" s="171">
        <v>48</v>
      </c>
      <c r="H152" s="178">
        <v>100242</v>
      </c>
      <c r="I152" s="171" t="str">
        <f t="shared" si="15"/>
        <v>Б-100242-13</v>
      </c>
      <c r="J152" s="290">
        <v>3</v>
      </c>
      <c r="K152" s="231">
        <v>12</v>
      </c>
      <c r="L152" s="171" t="s">
        <v>38</v>
      </c>
      <c r="M152" s="175">
        <v>1</v>
      </c>
      <c r="N152" s="171">
        <v>18</v>
      </c>
      <c r="O152" s="177" t="s">
        <v>824</v>
      </c>
      <c r="P152" s="177" t="s">
        <v>823</v>
      </c>
      <c r="Q152" s="177" t="s">
        <v>303</v>
      </c>
      <c r="R152" s="173" t="str">
        <f t="shared" si="14"/>
        <v>1002421</v>
      </c>
      <c r="S152" s="171">
        <v>1</v>
      </c>
      <c r="T152" s="172" t="s">
        <v>308</v>
      </c>
      <c r="U152" s="171">
        <v>600</v>
      </c>
      <c r="V152" s="171">
        <v>108</v>
      </c>
      <c r="W152" s="171">
        <v>0</v>
      </c>
      <c r="X152" s="24">
        <v>217</v>
      </c>
      <c r="Y152" s="174" t="s">
        <v>42</v>
      </c>
      <c r="Z152" s="232" t="s">
        <v>496</v>
      </c>
      <c r="AA152" s="232" t="s">
        <v>497</v>
      </c>
      <c r="AB152" s="232"/>
      <c r="AC152" s="180">
        <v>1230</v>
      </c>
      <c r="AD152" s="171"/>
      <c r="AE152" s="171"/>
      <c r="AF152" s="172" t="s">
        <v>149</v>
      </c>
      <c r="AG152" s="251">
        <v>6</v>
      </c>
      <c r="AH152" s="205">
        <v>13</v>
      </c>
      <c r="AI152" s="172" t="s">
        <v>319</v>
      </c>
      <c r="AJ152" s="171"/>
      <c r="AK152" s="171"/>
      <c r="AL152" s="166">
        <v>0</v>
      </c>
      <c r="AM152" s="170" t="s">
        <v>43</v>
      </c>
      <c r="AN152" s="171" t="s">
        <v>44</v>
      </c>
      <c r="AO152" s="171"/>
      <c r="AP152" s="166"/>
      <c r="AQ152" s="166"/>
      <c r="AR152" s="166"/>
      <c r="AS152" s="166">
        <f>H152</f>
        <v>100242</v>
      </c>
      <c r="AT152" s="166">
        <f t="shared" si="16"/>
        <v>10248</v>
      </c>
      <c r="AU152" s="166">
        <v>248</v>
      </c>
      <c r="AV152" s="173"/>
      <c r="AX152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17, 100017, '100017/13', date'2013-03-01', date'2015-09-01', 48, 100242, 'Б-100242-13',date'2015-01-02',3, 12, 12, 'RUR', 1, 18, date'2015-02-02', date'2015-02-28', 1002421, 1, to_date('2015-02-01 00:00:00','YYYY-MM-DD HH24:MI:SS'), 600, 108, 0, 217, 0, 'c1', 6,null,100242,10248,248);insert into xxxx_oebs_cash_payment_test (ID, INVOICE_ID, OEBS_PAYMENT, DOC_DATE, COMISS_DATE) values (s_xxxx_oebs_cash_payment_test.NEXTVAL, 100242, 1230, to_date('2015-02-01 00:00:00','YYYY-MM-DD HH24:MI:SS'), date'2015-01-31' );insert into xxxx_client_discount_m  (ID,CLIENT_ID,CLIENT_AVG_DISCOUNT,DT) values (s_xxxx_client_discount_m.NEXTVAL,217, 13, date'2015-02-01');</v>
      </c>
    </row>
    <row r="153" spans="1:50" ht="16.5" customHeight="1" x14ac:dyDescent="0.25">
      <c r="A153" s="287">
        <v>18</v>
      </c>
      <c r="B153" s="72">
        <v>0</v>
      </c>
      <c r="C153" s="165" t="str">
        <f t="shared" si="18"/>
        <v>100018</v>
      </c>
      <c r="D153" s="165" t="str">
        <f t="shared" si="19"/>
        <v>100018/13</v>
      </c>
      <c r="E153" s="167" t="s">
        <v>189</v>
      </c>
      <c r="F153" s="167" t="s">
        <v>822</v>
      </c>
      <c r="G153" s="165">
        <v>48</v>
      </c>
      <c r="H153" s="178">
        <v>100243</v>
      </c>
      <c r="I153" s="170" t="str">
        <f t="shared" si="15"/>
        <v>Б-100243-13</v>
      </c>
      <c r="J153" s="295">
        <v>2</v>
      </c>
      <c r="K153" s="165">
        <v>7</v>
      </c>
      <c r="L153" s="165" t="s">
        <v>38</v>
      </c>
      <c r="M153" s="169">
        <v>1</v>
      </c>
      <c r="N153" s="165">
        <v>18</v>
      </c>
      <c r="O153" s="167" t="s">
        <v>823</v>
      </c>
      <c r="P153" s="167" t="s">
        <v>823</v>
      </c>
      <c r="Q153" s="167" t="s">
        <v>826</v>
      </c>
      <c r="R153" s="166" t="str">
        <f t="shared" si="14"/>
        <v>1002431</v>
      </c>
      <c r="S153" s="170">
        <v>1</v>
      </c>
      <c r="T153" s="167" t="s">
        <v>308</v>
      </c>
      <c r="U153" s="165">
        <v>1000</v>
      </c>
      <c r="V153" s="165">
        <v>180</v>
      </c>
      <c r="W153" s="165">
        <v>0</v>
      </c>
      <c r="X153" s="24">
        <v>218</v>
      </c>
      <c r="Y153" s="168" t="s">
        <v>42</v>
      </c>
      <c r="Z153" s="223" t="s">
        <v>418</v>
      </c>
      <c r="AA153" s="238" t="s">
        <v>498</v>
      </c>
      <c r="AB153" s="223" t="s">
        <v>499</v>
      </c>
      <c r="AC153" s="178">
        <v>2050</v>
      </c>
      <c r="AD153" s="165"/>
      <c r="AE153" s="165"/>
      <c r="AF153" s="167" t="s">
        <v>149</v>
      </c>
      <c r="AG153" s="248">
        <v>6</v>
      </c>
      <c r="AH153" s="227">
        <v>13</v>
      </c>
      <c r="AI153" s="167" t="s">
        <v>319</v>
      </c>
      <c r="AJ153" s="167"/>
      <c r="AK153" s="167"/>
      <c r="AL153" s="166">
        <v>0</v>
      </c>
      <c r="AM153" s="170" t="s">
        <v>43</v>
      </c>
      <c r="AN153" s="165" t="s">
        <v>44</v>
      </c>
      <c r="AO153" s="165"/>
      <c r="AP153" s="166"/>
      <c r="AQ153" s="166"/>
      <c r="AR153" s="166"/>
      <c r="AS153" s="166">
        <f>H153</f>
        <v>100243</v>
      </c>
      <c r="AT153" s="166">
        <f t="shared" si="16"/>
        <v>10249</v>
      </c>
      <c r="AU153" s="166">
        <v>249</v>
      </c>
      <c r="AV153" s="166" t="s">
        <v>500</v>
      </c>
      <c r="AX153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date'2015-09-01', 48, 100243, 'Б-100243-13',date'2015-02-02',2, 7, 7, 'RUR', 1, 18, date'2015-02-02', date'2015-02-01', 1002431, 1, to_date('2015-02-01 00:00:00','YYYY-MM-DD HH24:MI:SS'), 1000, 180, 0, 218, 0, 'c1', 6,null,100243,10249,249);insert into xxxx_oebs_cash_payment_test (ID, INVOICE_ID, OEBS_PAYMENT, DOC_DATE, COMISS_DATE) values (s_xxxx_oebs_cash_payment_test.NEXTVAL, 100243, 2050, to_date('2015-02-01 00:00:00','YYYY-MM-DD HH24:MI:SS'), date'2015-01-31' );insert into xxxx_client_discount_m  (ID,CLIENT_ID,CLIENT_AVG_DISCOUNT,DT) values (s_xxxx_client_discount_m.NEXTVAL,218, 13, date'2015-02-01');</v>
      </c>
    </row>
    <row r="154" spans="1:50" ht="16.5" customHeight="1" x14ac:dyDescent="0.25">
      <c r="A154" s="287">
        <v>18</v>
      </c>
      <c r="B154" s="72">
        <v>0</v>
      </c>
      <c r="C154" s="165" t="str">
        <f t="shared" si="18"/>
        <v>100018</v>
      </c>
      <c r="D154" s="165" t="str">
        <f t="shared" si="19"/>
        <v>100018/13</v>
      </c>
      <c r="E154" s="167" t="s">
        <v>189</v>
      </c>
      <c r="F154" s="167" t="s">
        <v>822</v>
      </c>
      <c r="G154" s="165">
        <v>48</v>
      </c>
      <c r="H154" s="178">
        <v>100244</v>
      </c>
      <c r="I154" s="170" t="str">
        <f t="shared" si="15"/>
        <v>Б-100244-13</v>
      </c>
      <c r="J154" s="295">
        <v>2</v>
      </c>
      <c r="K154" s="165">
        <v>7</v>
      </c>
      <c r="L154" s="165" t="s">
        <v>38</v>
      </c>
      <c r="M154" s="169">
        <v>1</v>
      </c>
      <c r="N154" s="165">
        <v>18</v>
      </c>
      <c r="O154" s="167" t="s">
        <v>823</v>
      </c>
      <c r="P154" s="167" t="s">
        <v>823</v>
      </c>
      <c r="Q154" s="167" t="s">
        <v>826</v>
      </c>
      <c r="R154" s="166" t="str">
        <f t="shared" si="14"/>
        <v>1002441</v>
      </c>
      <c r="S154" s="170">
        <v>1</v>
      </c>
      <c r="T154" s="167" t="s">
        <v>308</v>
      </c>
      <c r="U154" s="165">
        <v>900</v>
      </c>
      <c r="V154" s="165">
        <v>162</v>
      </c>
      <c r="W154" s="165">
        <v>0</v>
      </c>
      <c r="X154" s="24">
        <v>219</v>
      </c>
      <c r="Y154" s="168" t="s">
        <v>42</v>
      </c>
      <c r="Z154" s="223" t="s">
        <v>196</v>
      </c>
      <c r="AA154" s="296" t="s">
        <v>501</v>
      </c>
      <c r="AB154" s="297"/>
      <c r="AC154" s="178">
        <v>1845</v>
      </c>
      <c r="AD154" s="165"/>
      <c r="AE154" s="165"/>
      <c r="AF154" s="167" t="s">
        <v>149</v>
      </c>
      <c r="AG154" s="248">
        <v>6</v>
      </c>
      <c r="AH154" s="166">
        <v>7</v>
      </c>
      <c r="AI154" s="167" t="s">
        <v>319</v>
      </c>
      <c r="AJ154" s="167"/>
      <c r="AK154" s="167"/>
      <c r="AL154" s="166">
        <v>0</v>
      </c>
      <c r="AM154" s="170" t="s">
        <v>43</v>
      </c>
      <c r="AN154" s="165" t="s">
        <v>44</v>
      </c>
      <c r="AO154" s="165"/>
      <c r="AP154" s="166"/>
      <c r="AQ154" s="166"/>
      <c r="AR154" s="166"/>
      <c r="AS154" s="166">
        <f>H154</f>
        <v>100244</v>
      </c>
      <c r="AT154" s="166">
        <f t="shared" si="16"/>
        <v>10250</v>
      </c>
      <c r="AU154" s="166">
        <v>250</v>
      </c>
      <c r="AV154" s="166" t="s">
        <v>490</v>
      </c>
      <c r="AX15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date'2015-09-01', 48, 100244, 'Б-100244-13',date'2015-02-02',2, 7, 7, 'RUR', 1, 18, date'2015-02-02', date'2015-02-01', 1002441, 1, to_date('2015-02-01 00:00:00','YYYY-MM-DD HH24:MI:SS'), 900, 162, 0, 219, 0, 'c1', 6,null,100244,10250,250);insert into xxxx_oebs_cash_payment_test (ID, INVOICE_ID, OEBS_PAYMENT, DOC_DATE, COMISS_DATE) values (s_xxxx_oebs_cash_payment_test.NEXTVAL, 100244, 1845, to_date('2015-02-01 00:00:00','YYYY-MM-DD HH24:MI:SS'), date'2015-01-31' );insert into xxxx_client_discount_m  (ID,CLIENT_ID,CLIENT_AVG_DISCOUNT,DT) values (s_xxxx_client_discount_m.NEXTVAL,219, 7, date'2015-02-01');</v>
      </c>
    </row>
    <row r="155" spans="1:50" ht="16.5" customHeight="1" x14ac:dyDescent="0.25">
      <c r="A155" s="287">
        <v>18</v>
      </c>
      <c r="B155" s="72">
        <v>0</v>
      </c>
      <c r="C155" s="165" t="str">
        <f t="shared" si="18"/>
        <v>100018</v>
      </c>
      <c r="D155" s="165" t="str">
        <f t="shared" si="19"/>
        <v>100018/13</v>
      </c>
      <c r="E155" s="167" t="s">
        <v>189</v>
      </c>
      <c r="F155" s="167" t="s">
        <v>822</v>
      </c>
      <c r="G155" s="165">
        <v>48</v>
      </c>
      <c r="H155" s="178">
        <v>100245</v>
      </c>
      <c r="I155" s="170" t="str">
        <f t="shared" si="15"/>
        <v>Б-100245-13</v>
      </c>
      <c r="J155" s="295">
        <v>2</v>
      </c>
      <c r="K155" s="165">
        <v>7</v>
      </c>
      <c r="L155" s="165" t="s">
        <v>38</v>
      </c>
      <c r="M155" s="169">
        <v>1</v>
      </c>
      <c r="N155" s="165">
        <v>18</v>
      </c>
      <c r="O155" s="167" t="s">
        <v>823</v>
      </c>
      <c r="P155" s="167" t="s">
        <v>823</v>
      </c>
      <c r="Q155" s="167" t="s">
        <v>826</v>
      </c>
      <c r="R155" s="166" t="str">
        <f t="shared" si="14"/>
        <v>1002451</v>
      </c>
      <c r="S155" s="170">
        <v>1</v>
      </c>
      <c r="T155" s="167" t="s">
        <v>308</v>
      </c>
      <c r="U155" s="165">
        <v>800</v>
      </c>
      <c r="V155" s="165">
        <v>144</v>
      </c>
      <c r="W155" s="165">
        <v>0</v>
      </c>
      <c r="X155" s="24">
        <v>220</v>
      </c>
      <c r="Y155" s="168" t="s">
        <v>42</v>
      </c>
      <c r="Z155" s="223" t="s">
        <v>420</v>
      </c>
      <c r="AA155" s="238" t="s">
        <v>502</v>
      </c>
      <c r="AB155" s="224"/>
      <c r="AC155" s="178">
        <v>1640</v>
      </c>
      <c r="AD155" s="165"/>
      <c r="AE155" s="165"/>
      <c r="AF155" s="167" t="s">
        <v>149</v>
      </c>
      <c r="AG155" s="248">
        <v>6</v>
      </c>
      <c r="AH155" s="230">
        <v>20</v>
      </c>
      <c r="AI155" s="167" t="s">
        <v>319</v>
      </c>
      <c r="AJ155" s="167"/>
      <c r="AK155" s="167"/>
      <c r="AL155" s="166">
        <v>0</v>
      </c>
      <c r="AM155" s="170" t="s">
        <v>43</v>
      </c>
      <c r="AN155" s="165" t="s">
        <v>44</v>
      </c>
      <c r="AO155" s="165"/>
      <c r="AP155" s="166"/>
      <c r="AQ155" s="166"/>
      <c r="AR155" s="166"/>
      <c r="AS155" s="166">
        <f>H155</f>
        <v>100245</v>
      </c>
      <c r="AT155" s="166">
        <f t="shared" si="16"/>
        <v>10251</v>
      </c>
      <c r="AU155" s="166">
        <v>251</v>
      </c>
      <c r="AV155" s="166" t="s">
        <v>491</v>
      </c>
      <c r="AX15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date'2015-09-01', 48, 100245, 'Б-100245-13',date'2015-02-02',2, 7, 7, 'RUR', 1, 18, date'2015-02-02', date'2015-02-01', 1002451, 1, to_date('2015-02-01 00:00:00','YYYY-MM-DD HH24:MI:SS'), 800, 144, 0, 220, 0, 'c1', 6,null,100245,10251,251);insert into xxxx_oebs_cash_payment_test (ID, INVOICE_ID, OEBS_PAYMENT, DOC_DATE, COMISS_DATE) values (s_xxxx_oebs_cash_payment_test.NEXTVAL, 100245, 1640, to_date('2015-02-01 00:00:00','YYYY-MM-DD HH24:MI:SS'), date'2015-01-31' );insert into xxxx_client_discount_m  (ID,CLIENT_ID,CLIENT_AVG_DISCOUNT,DT) values (s_xxxx_client_discount_m.NEXTVAL,220, 20, date'2015-02-01');</v>
      </c>
    </row>
    <row r="156" spans="1:50" ht="16.5" customHeight="1" x14ac:dyDescent="0.25">
      <c r="A156" s="286">
        <v>18</v>
      </c>
      <c r="B156" s="72">
        <v>0</v>
      </c>
      <c r="C156" s="171" t="str">
        <f t="shared" si="18"/>
        <v>100018</v>
      </c>
      <c r="D156" s="171" t="str">
        <f t="shared" si="19"/>
        <v>100018/13</v>
      </c>
      <c r="E156" s="172" t="s">
        <v>189</v>
      </c>
      <c r="F156" s="167" t="s">
        <v>822</v>
      </c>
      <c r="G156" s="171">
        <v>48</v>
      </c>
      <c r="H156" s="178">
        <v>100246</v>
      </c>
      <c r="I156" s="171" t="str">
        <f t="shared" si="15"/>
        <v>Б-100246-13</v>
      </c>
      <c r="J156" s="295">
        <v>2</v>
      </c>
      <c r="K156" s="171">
        <v>7</v>
      </c>
      <c r="L156" s="171" t="s">
        <v>38</v>
      </c>
      <c r="M156" s="175">
        <v>1</v>
      </c>
      <c r="N156" s="171">
        <v>18</v>
      </c>
      <c r="O156" s="172" t="s">
        <v>823</v>
      </c>
      <c r="P156" s="172" t="s">
        <v>823</v>
      </c>
      <c r="Q156" s="172" t="s">
        <v>826</v>
      </c>
      <c r="R156" s="173" t="str">
        <f t="shared" si="14"/>
        <v>1002461</v>
      </c>
      <c r="S156" s="171">
        <v>1</v>
      </c>
      <c r="T156" s="172" t="s">
        <v>308</v>
      </c>
      <c r="U156" s="171">
        <v>600</v>
      </c>
      <c r="V156" s="171">
        <v>108</v>
      </c>
      <c r="W156" s="171">
        <v>0</v>
      </c>
      <c r="X156" s="24">
        <v>221</v>
      </c>
      <c r="Y156" s="174" t="s">
        <v>42</v>
      </c>
      <c r="Z156" s="232"/>
      <c r="AA156" s="232"/>
      <c r="AB156" s="232"/>
      <c r="AC156" s="178">
        <v>1230</v>
      </c>
      <c r="AD156" s="171"/>
      <c r="AE156" s="171"/>
      <c r="AF156" s="172" t="s">
        <v>149</v>
      </c>
      <c r="AG156" s="251">
        <v>6</v>
      </c>
      <c r="AH156" s="205">
        <v>13</v>
      </c>
      <c r="AI156" s="172" t="s">
        <v>319</v>
      </c>
      <c r="AJ156" s="172"/>
      <c r="AK156" s="172"/>
      <c r="AL156" s="166">
        <v>0</v>
      </c>
      <c r="AM156" s="170" t="s">
        <v>43</v>
      </c>
      <c r="AN156" s="171" t="s">
        <v>44</v>
      </c>
      <c r="AO156" s="171"/>
      <c r="AP156" s="166"/>
      <c r="AQ156" s="166"/>
      <c r="AR156" s="166"/>
      <c r="AS156" s="166">
        <f>H156</f>
        <v>100246</v>
      </c>
      <c r="AT156" s="166">
        <f t="shared" si="16"/>
        <v>10252</v>
      </c>
      <c r="AU156" s="166">
        <v>252</v>
      </c>
      <c r="AV156" s="173"/>
      <c r="AX15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18, 100018, '100018/13', date'2013-03-01', date'2015-09-01', 48, 100246, 'Б-100246-13',date'2015-02-02',2, 7, 7, 'RUR', 1, 18, date'2015-02-02', date'2015-02-01', 1002461, 1, to_date('2015-02-01 00:00:00','YYYY-MM-DD HH24:MI:SS'), 600, 108, 0, 221, 0, 'c1', 6,null,100246,10252,252);insert into xxxx_oebs_cash_payment_test (ID, INVOICE_ID, OEBS_PAYMENT, DOC_DATE, COMISS_DATE) values (s_xxxx_oebs_cash_payment_test.NEXTVAL, 100246, 1230, to_date('2015-02-01 00:00:00','YYYY-MM-DD HH24:MI:SS'), date'2015-01-31' );insert into xxxx_client_discount_m  (ID,CLIENT_ID,CLIENT_AVG_DISCOUNT,DT) values (s_xxxx_client_discount_m.NEXTVAL,221, 13, date'2015-02-01');</v>
      </c>
    </row>
    <row r="157" spans="1:50" ht="16.5" customHeight="1" x14ac:dyDescent="0.25">
      <c r="A157" s="287">
        <v>19</v>
      </c>
      <c r="B157" s="72">
        <v>0</v>
      </c>
      <c r="C157" s="165" t="str">
        <f t="shared" si="18"/>
        <v>100019</v>
      </c>
      <c r="D157" s="165" t="str">
        <f t="shared" si="19"/>
        <v>100019/13</v>
      </c>
      <c r="E157" s="167" t="s">
        <v>189</v>
      </c>
      <c r="F157" s="167" t="s">
        <v>822</v>
      </c>
      <c r="G157" s="165">
        <v>48</v>
      </c>
      <c r="H157" s="178">
        <v>100247</v>
      </c>
      <c r="I157" s="170" t="str">
        <f t="shared" si="15"/>
        <v>Б-100247-13</v>
      </c>
      <c r="J157" s="295">
        <v>2</v>
      </c>
      <c r="K157" s="165">
        <v>7</v>
      </c>
      <c r="L157" s="165" t="s">
        <v>38</v>
      </c>
      <c r="M157" s="169">
        <v>1</v>
      </c>
      <c r="N157" s="165">
        <v>18</v>
      </c>
      <c r="O157" s="167" t="s">
        <v>823</v>
      </c>
      <c r="P157" s="167" t="s">
        <v>823</v>
      </c>
      <c r="Q157" s="167" t="s">
        <v>826</v>
      </c>
      <c r="R157" s="166" t="str">
        <f t="shared" si="14"/>
        <v>1002471</v>
      </c>
      <c r="S157" s="170">
        <v>1</v>
      </c>
      <c r="T157" s="167" t="s">
        <v>308</v>
      </c>
      <c r="U157" s="165">
        <v>1000</v>
      </c>
      <c r="V157" s="165">
        <v>180</v>
      </c>
      <c r="W157" s="165">
        <v>0</v>
      </c>
      <c r="X157" s="24">
        <v>222</v>
      </c>
      <c r="Y157" s="168" t="s">
        <v>42</v>
      </c>
      <c r="Z157" s="223" t="s">
        <v>418</v>
      </c>
      <c r="AA157" s="238" t="s">
        <v>498</v>
      </c>
      <c r="AB157" s="223" t="s">
        <v>499</v>
      </c>
      <c r="AC157" s="178">
        <v>2050</v>
      </c>
      <c r="AD157" s="165"/>
      <c r="AE157" s="165"/>
      <c r="AF157" s="167" t="s">
        <v>149</v>
      </c>
      <c r="AG157" s="248">
        <v>6</v>
      </c>
      <c r="AH157" s="227">
        <v>13</v>
      </c>
      <c r="AI157" s="167" t="s">
        <v>319</v>
      </c>
      <c r="AJ157" s="170"/>
      <c r="AK157" s="170"/>
      <c r="AL157" s="166">
        <v>0</v>
      </c>
      <c r="AM157" s="170" t="s">
        <v>43</v>
      </c>
      <c r="AN157" s="165" t="s">
        <v>44</v>
      </c>
      <c r="AO157" s="165"/>
      <c r="AP157" s="166"/>
      <c r="AQ157" s="166"/>
      <c r="AR157" s="166"/>
      <c r="AS157" s="166">
        <f>H157</f>
        <v>100247</v>
      </c>
      <c r="AT157" s="166">
        <f t="shared" si="16"/>
        <v>10253</v>
      </c>
      <c r="AU157" s="166">
        <v>253</v>
      </c>
      <c r="AV157" s="166" t="s">
        <v>503</v>
      </c>
      <c r="AX157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date'2015-09-01', 48, 100247, 'Б-100247-13',date'2015-02-02',2, 7, 7, 'RUR', 1, 18, date'2015-02-02', date'2015-02-01', 1002471, 1, to_date('2015-02-01 00:00:00','YYYY-MM-DD HH24:MI:SS'), 1000, 180, 0, 222, 0, 'c1', 6,null,100247,10253,253);insert into xxxx_oebs_cash_payment_test (ID, INVOICE_ID, OEBS_PAYMENT, DOC_DATE, COMISS_DATE) values (s_xxxx_oebs_cash_payment_test.NEXTVAL, 100247, 2050, to_date('2015-02-01 00:00:00','YYYY-MM-DD HH24:MI:SS'), date'2015-01-31' );insert into xxxx_client_discount_m  (ID,CLIENT_ID,CLIENT_AVG_DISCOUNT,DT) values (s_xxxx_client_discount_m.NEXTVAL,222, 13, date'2015-02-01');</v>
      </c>
    </row>
    <row r="158" spans="1:50" ht="16.5" customHeight="1" x14ac:dyDescent="0.25">
      <c r="A158" s="287">
        <v>19</v>
      </c>
      <c r="B158" s="72">
        <v>0</v>
      </c>
      <c r="C158" s="165" t="str">
        <f t="shared" si="18"/>
        <v>100019</v>
      </c>
      <c r="D158" s="165" t="str">
        <f t="shared" si="19"/>
        <v>100019/13</v>
      </c>
      <c r="E158" s="167" t="s">
        <v>189</v>
      </c>
      <c r="F158" s="167" t="s">
        <v>822</v>
      </c>
      <c r="G158" s="165">
        <v>48</v>
      </c>
      <c r="H158" s="178">
        <v>100248</v>
      </c>
      <c r="I158" s="170" t="str">
        <f t="shared" si="15"/>
        <v>Б-100248-13</v>
      </c>
      <c r="J158" s="295">
        <v>2</v>
      </c>
      <c r="K158" s="165">
        <v>7</v>
      </c>
      <c r="L158" s="165" t="s">
        <v>38</v>
      </c>
      <c r="M158" s="169">
        <v>1</v>
      </c>
      <c r="N158" s="165">
        <v>18</v>
      </c>
      <c r="O158" s="167" t="s">
        <v>823</v>
      </c>
      <c r="P158" s="167" t="s">
        <v>823</v>
      </c>
      <c r="Q158" s="167" t="s">
        <v>826</v>
      </c>
      <c r="R158" s="166" t="str">
        <f t="shared" si="14"/>
        <v>1002481</v>
      </c>
      <c r="S158" s="170">
        <v>1</v>
      </c>
      <c r="T158" s="167" t="s">
        <v>308</v>
      </c>
      <c r="U158" s="165">
        <v>900</v>
      </c>
      <c r="V158" s="165">
        <v>162</v>
      </c>
      <c r="W158" s="165">
        <v>0</v>
      </c>
      <c r="X158" s="24">
        <v>223</v>
      </c>
      <c r="Y158" s="168" t="s">
        <v>42</v>
      </c>
      <c r="Z158" s="223" t="s">
        <v>197</v>
      </c>
      <c r="AA158" s="296" t="s">
        <v>504</v>
      </c>
      <c r="AB158" s="297"/>
      <c r="AC158" s="178">
        <v>1845</v>
      </c>
      <c r="AD158" s="165"/>
      <c r="AE158" s="165"/>
      <c r="AF158" s="167" t="s">
        <v>149</v>
      </c>
      <c r="AG158" s="248">
        <v>6</v>
      </c>
      <c r="AH158" s="166">
        <v>7</v>
      </c>
      <c r="AI158" s="167" t="s">
        <v>319</v>
      </c>
      <c r="AJ158" s="170"/>
      <c r="AK158" s="170"/>
      <c r="AL158" s="166">
        <v>0</v>
      </c>
      <c r="AM158" s="170" t="s">
        <v>43</v>
      </c>
      <c r="AN158" s="165" t="s">
        <v>44</v>
      </c>
      <c r="AO158" s="165"/>
      <c r="AP158" s="166"/>
      <c r="AQ158" s="166"/>
      <c r="AR158" s="166"/>
      <c r="AS158" s="166">
        <f>H158</f>
        <v>100248</v>
      </c>
      <c r="AT158" s="166">
        <f t="shared" si="16"/>
        <v>10254</v>
      </c>
      <c r="AU158" s="166">
        <v>254</v>
      </c>
      <c r="AV158" s="166" t="s">
        <v>493</v>
      </c>
      <c r="AX158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date'2015-09-01', 48, 100248, 'Б-100248-13',date'2015-02-02',2, 7, 7, 'RUR', 1, 18, date'2015-02-02', date'2015-02-01', 1002481, 1, to_date('2015-02-01 00:00:00','YYYY-MM-DD HH24:MI:SS'), 900, 162, 0, 223, 0, 'c1', 6,null,100248,10254,254);insert into xxxx_oebs_cash_payment_test (ID, INVOICE_ID, OEBS_PAYMENT, DOC_DATE, COMISS_DATE) values (s_xxxx_oebs_cash_payment_test.NEXTVAL, 100248, 1845, to_date('2015-02-01 00:00:00','YYYY-MM-DD HH24:MI:SS'), date'2015-01-31' );insert into xxxx_client_discount_m  (ID,CLIENT_ID,CLIENT_AVG_DISCOUNT,DT) values (s_xxxx_client_discount_m.NEXTVAL,223, 7, date'2015-02-01');</v>
      </c>
    </row>
    <row r="159" spans="1:50" ht="16.5" customHeight="1" x14ac:dyDescent="0.25">
      <c r="A159" s="287">
        <v>19</v>
      </c>
      <c r="B159" s="72">
        <v>0</v>
      </c>
      <c r="C159" s="165" t="str">
        <f t="shared" si="18"/>
        <v>100019</v>
      </c>
      <c r="D159" s="165" t="str">
        <f t="shared" si="19"/>
        <v>100019/13</v>
      </c>
      <c r="E159" s="167" t="s">
        <v>189</v>
      </c>
      <c r="F159" s="167" t="s">
        <v>822</v>
      </c>
      <c r="G159" s="165">
        <v>48</v>
      </c>
      <c r="H159" s="178">
        <v>100249</v>
      </c>
      <c r="I159" s="170" t="str">
        <f t="shared" si="15"/>
        <v>Б-100249-13</v>
      </c>
      <c r="J159" s="295">
        <v>2</v>
      </c>
      <c r="K159" s="236">
        <v>1</v>
      </c>
      <c r="L159" s="165" t="s">
        <v>38</v>
      </c>
      <c r="M159" s="169">
        <v>1</v>
      </c>
      <c r="N159" s="165">
        <v>18</v>
      </c>
      <c r="O159" s="167" t="s">
        <v>823</v>
      </c>
      <c r="P159" s="167" t="s">
        <v>823</v>
      </c>
      <c r="Q159" s="167" t="s">
        <v>826</v>
      </c>
      <c r="R159" s="166" t="str">
        <f t="shared" si="14"/>
        <v>1002491</v>
      </c>
      <c r="S159" s="170">
        <v>1</v>
      </c>
      <c r="T159" s="167" t="s">
        <v>308</v>
      </c>
      <c r="U159" s="165">
        <v>800</v>
      </c>
      <c r="V159" s="165">
        <v>144</v>
      </c>
      <c r="W159" s="165">
        <v>0</v>
      </c>
      <c r="X159" s="24">
        <v>224</v>
      </c>
      <c r="Y159" s="168" t="s">
        <v>42</v>
      </c>
      <c r="Z159" s="224" t="s">
        <v>219</v>
      </c>
      <c r="AA159" s="238" t="s">
        <v>505</v>
      </c>
      <c r="AB159" s="224"/>
      <c r="AC159" s="178">
        <v>1640</v>
      </c>
      <c r="AD159" s="165"/>
      <c r="AE159" s="165"/>
      <c r="AF159" s="167" t="s">
        <v>149</v>
      </c>
      <c r="AG159" s="248">
        <v>6</v>
      </c>
      <c r="AH159" s="230">
        <v>20</v>
      </c>
      <c r="AI159" s="167" t="s">
        <v>319</v>
      </c>
      <c r="AJ159" s="170"/>
      <c r="AK159" s="170"/>
      <c r="AL159" s="166">
        <v>0</v>
      </c>
      <c r="AM159" s="170" t="s">
        <v>43</v>
      </c>
      <c r="AN159" s="165" t="s">
        <v>44</v>
      </c>
      <c r="AO159" s="165"/>
      <c r="AP159" s="166"/>
      <c r="AQ159" s="166"/>
      <c r="AR159" s="166"/>
      <c r="AS159" s="166">
        <f>H159</f>
        <v>100249</v>
      </c>
      <c r="AT159" s="166">
        <f t="shared" si="16"/>
        <v>10255</v>
      </c>
      <c r="AU159" s="166">
        <v>255</v>
      </c>
      <c r="AV159" s="166"/>
      <c r="AX159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date'2015-09-01', 48, 100249, 'Б-100249-13',date'2015-02-02',2, 1, 1, 'RUR', 1, 18, date'2015-02-02', date'2015-02-01', 1002491, 1, to_date('2015-02-01 00:00:00','YYYY-MM-DD HH24:MI:SS'), 800, 144, 0, 224, 0, 'c1', 6,null,100249,10255,255);insert into xxxx_oebs_cash_payment_test (ID, INVOICE_ID, OEBS_PAYMENT, DOC_DATE, COMISS_DATE) values (s_xxxx_oebs_cash_payment_test.NEXTVAL, 100249, 1640, to_date('2015-02-01 00:00:00','YYYY-MM-DD HH24:MI:SS'), date'2015-01-31' );insert into xxxx_client_discount_m  (ID,CLIENT_ID,CLIENT_AVG_DISCOUNT,DT) values (s_xxxx_client_discount_m.NEXTVAL,224, 20, date'2015-02-01');</v>
      </c>
    </row>
    <row r="160" spans="1:50" ht="16.5" customHeight="1" x14ac:dyDescent="0.25">
      <c r="A160" s="286">
        <v>19</v>
      </c>
      <c r="B160" s="72">
        <v>0</v>
      </c>
      <c r="C160" s="171" t="str">
        <f t="shared" si="18"/>
        <v>100019</v>
      </c>
      <c r="D160" s="171" t="str">
        <f t="shared" si="19"/>
        <v>100019/13</v>
      </c>
      <c r="E160" s="172" t="s">
        <v>189</v>
      </c>
      <c r="F160" s="167" t="s">
        <v>822</v>
      </c>
      <c r="G160" s="171">
        <v>48</v>
      </c>
      <c r="H160" s="178">
        <v>100250</v>
      </c>
      <c r="I160" s="171" t="str">
        <f t="shared" si="15"/>
        <v>Б-100250-13</v>
      </c>
      <c r="J160" s="295">
        <v>2</v>
      </c>
      <c r="K160" s="231">
        <v>12</v>
      </c>
      <c r="L160" s="171" t="s">
        <v>38</v>
      </c>
      <c r="M160" s="175">
        <v>1</v>
      </c>
      <c r="N160" s="171">
        <v>18</v>
      </c>
      <c r="O160" s="172" t="s">
        <v>823</v>
      </c>
      <c r="P160" s="172" t="s">
        <v>823</v>
      </c>
      <c r="Q160" s="172" t="s">
        <v>826</v>
      </c>
      <c r="R160" s="173" t="str">
        <f t="shared" si="14"/>
        <v>1002501</v>
      </c>
      <c r="S160" s="171">
        <v>1</v>
      </c>
      <c r="T160" s="172" t="s">
        <v>308</v>
      </c>
      <c r="U160" s="171">
        <v>600</v>
      </c>
      <c r="V160" s="171">
        <v>108</v>
      </c>
      <c r="W160" s="171">
        <v>0</v>
      </c>
      <c r="X160" s="24">
        <v>225</v>
      </c>
      <c r="Y160" s="174" t="s">
        <v>42</v>
      </c>
      <c r="Z160" s="232" t="s">
        <v>221</v>
      </c>
      <c r="AA160" s="240" t="s">
        <v>506</v>
      </c>
      <c r="AB160" s="232"/>
      <c r="AC160" s="178">
        <v>1230</v>
      </c>
      <c r="AD160" s="171"/>
      <c r="AE160" s="171"/>
      <c r="AF160" s="172" t="s">
        <v>149</v>
      </c>
      <c r="AG160" s="251">
        <v>6</v>
      </c>
      <c r="AH160" s="205">
        <v>13</v>
      </c>
      <c r="AI160" s="172" t="s">
        <v>319</v>
      </c>
      <c r="AJ160" s="171"/>
      <c r="AK160" s="171"/>
      <c r="AL160" s="166">
        <v>0</v>
      </c>
      <c r="AM160" s="170" t="s">
        <v>43</v>
      </c>
      <c r="AN160" s="171" t="s">
        <v>44</v>
      </c>
      <c r="AO160" s="171"/>
      <c r="AP160" s="166"/>
      <c r="AQ160" s="166"/>
      <c r="AR160" s="166"/>
      <c r="AS160" s="166">
        <f>H160</f>
        <v>100250</v>
      </c>
      <c r="AT160" s="166">
        <f t="shared" si="16"/>
        <v>10256</v>
      </c>
      <c r="AU160" s="166">
        <v>256</v>
      </c>
      <c r="AV160" s="173"/>
      <c r="AX160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19, 100019, '100019/13', date'2013-03-01', date'2015-09-01', 48, 100250, 'Б-100250-13',date'2015-02-02',2, 12, 12, 'RUR', 1, 18, date'2015-02-02', date'2015-02-01', 1002501, 1, to_date('2015-02-01 00:00:00','YYYY-MM-DD HH24:MI:SS'), 600, 108, 0, 225, 0, 'c1', 6,null,100250,10256,256);insert into xxxx_oebs_cash_payment_test (ID, INVOICE_ID, OEBS_PAYMENT, DOC_DATE, COMISS_DATE) values (s_xxxx_oebs_cash_payment_test.NEXTVAL, 100250, 1230, to_date('2015-02-01 00:00:00','YYYY-MM-DD HH24:MI:SS'), date'2015-01-31' );insert into xxxx_client_discount_m  (ID,CLIENT_ID,CLIENT_AVG_DISCOUNT,DT) values (s_xxxx_client_discount_m.NEXTVAL,225, 13, date'2015-02-01');</v>
      </c>
    </row>
    <row r="161" spans="1:50" ht="16.5" customHeight="1" x14ac:dyDescent="0.25">
      <c r="A161" s="287">
        <v>20</v>
      </c>
      <c r="B161" s="72">
        <v>0</v>
      </c>
      <c r="C161" s="165" t="str">
        <f t="shared" si="18"/>
        <v>100020</v>
      </c>
      <c r="D161" s="165" t="str">
        <f t="shared" si="19"/>
        <v>100020/13</v>
      </c>
      <c r="E161" s="167" t="s">
        <v>189</v>
      </c>
      <c r="F161" s="167" t="s">
        <v>822</v>
      </c>
      <c r="G161" s="165">
        <v>48</v>
      </c>
      <c r="H161" s="178">
        <v>100251</v>
      </c>
      <c r="I161" s="170" t="str">
        <f t="shared" si="15"/>
        <v>Б-100251-13</v>
      </c>
      <c r="J161" s="295">
        <v>2</v>
      </c>
      <c r="K161" s="165">
        <v>7</v>
      </c>
      <c r="L161" s="165" t="s">
        <v>38</v>
      </c>
      <c r="M161" s="169">
        <v>1</v>
      </c>
      <c r="N161" s="165">
        <v>18</v>
      </c>
      <c r="O161" s="167" t="s">
        <v>823</v>
      </c>
      <c r="P161" s="167" t="s">
        <v>823</v>
      </c>
      <c r="Q161" s="167" t="s">
        <v>826</v>
      </c>
      <c r="R161" s="166" t="str">
        <f t="shared" si="14"/>
        <v>1002511</v>
      </c>
      <c r="S161" s="170">
        <v>1</v>
      </c>
      <c r="T161" s="167" t="s">
        <v>308</v>
      </c>
      <c r="U161" s="165">
        <v>1000</v>
      </c>
      <c r="V161" s="165">
        <v>180</v>
      </c>
      <c r="W161" s="165">
        <v>0</v>
      </c>
      <c r="X161" s="24">
        <v>226</v>
      </c>
      <c r="Y161" s="168" t="s">
        <v>42</v>
      </c>
      <c r="Z161" s="223" t="s">
        <v>418</v>
      </c>
      <c r="AA161" s="294" t="s">
        <v>498</v>
      </c>
      <c r="AB161" s="223" t="s">
        <v>507</v>
      </c>
      <c r="AC161" s="178">
        <v>2050</v>
      </c>
      <c r="AD161" s="165"/>
      <c r="AE161" s="165"/>
      <c r="AF161" s="167" t="s">
        <v>149</v>
      </c>
      <c r="AG161" s="248">
        <v>6</v>
      </c>
      <c r="AH161" s="227">
        <v>13</v>
      </c>
      <c r="AI161" s="167" t="s">
        <v>319</v>
      </c>
      <c r="AJ161" s="170"/>
      <c r="AK161" s="170"/>
      <c r="AL161" s="166">
        <v>0</v>
      </c>
      <c r="AM161" s="170" t="s">
        <v>43</v>
      </c>
      <c r="AN161" s="165" t="s">
        <v>44</v>
      </c>
      <c r="AO161" s="165"/>
      <c r="AP161" s="166"/>
      <c r="AQ161" s="166"/>
      <c r="AR161" s="166"/>
      <c r="AS161" s="166">
        <f>H161</f>
        <v>100251</v>
      </c>
      <c r="AT161" s="166">
        <f t="shared" si="16"/>
        <v>10257</v>
      </c>
      <c r="AU161" s="166">
        <v>257</v>
      </c>
      <c r="AV161" s="250" t="s">
        <v>508</v>
      </c>
      <c r="AX161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date'2015-09-01', 48, 100251, 'Б-100251-13',date'2015-02-02',2, 7, 7, 'RUR', 1, 18, date'2015-02-02', date'2015-02-01', 1002511, 1, to_date('2015-02-01 00:00:00','YYYY-MM-DD HH24:MI:SS'), 1000, 180, 0, 226, 0, 'c1', 6,null,100251,10257,257);insert into xxxx_oebs_cash_payment_test (ID, INVOICE_ID, OEBS_PAYMENT, DOC_DATE, COMISS_DATE) values (s_xxxx_oebs_cash_payment_test.NEXTVAL, 100251, 2050, to_date('2015-02-01 00:00:00','YYYY-MM-DD HH24:MI:SS'), date'2015-01-31' );insert into xxxx_client_discount_m  (ID,CLIENT_ID,CLIENT_AVG_DISCOUNT,DT) values (s_xxxx_client_discount_m.NEXTVAL,226, 13, date'2015-02-01');</v>
      </c>
    </row>
    <row r="162" spans="1:50" ht="16.5" customHeight="1" x14ac:dyDescent="0.25">
      <c r="A162" s="287">
        <v>20</v>
      </c>
      <c r="B162" s="72">
        <v>0</v>
      </c>
      <c r="C162" s="165" t="str">
        <f t="shared" si="18"/>
        <v>100020</v>
      </c>
      <c r="D162" s="165" t="str">
        <f t="shared" si="19"/>
        <v>100020/13</v>
      </c>
      <c r="E162" s="167" t="s">
        <v>189</v>
      </c>
      <c r="F162" s="167" t="s">
        <v>822</v>
      </c>
      <c r="G162" s="165">
        <v>48</v>
      </c>
      <c r="H162" s="178">
        <v>100252</v>
      </c>
      <c r="I162" s="170" t="str">
        <f t="shared" si="15"/>
        <v>Б-100252-13</v>
      </c>
      <c r="J162" s="295">
        <v>2</v>
      </c>
      <c r="K162" s="165">
        <v>7</v>
      </c>
      <c r="L162" s="165" t="s">
        <v>38</v>
      </c>
      <c r="M162" s="169">
        <v>1</v>
      </c>
      <c r="N162" s="165">
        <v>18</v>
      </c>
      <c r="O162" s="167" t="s">
        <v>823</v>
      </c>
      <c r="P162" s="167" t="s">
        <v>823</v>
      </c>
      <c r="Q162" s="167" t="s">
        <v>826</v>
      </c>
      <c r="R162" s="166" t="str">
        <f t="shared" si="14"/>
        <v>1002521</v>
      </c>
      <c r="S162" s="170">
        <v>1</v>
      </c>
      <c r="T162" s="167" t="s">
        <v>308</v>
      </c>
      <c r="U162" s="165">
        <v>900</v>
      </c>
      <c r="V162" s="165">
        <v>162</v>
      </c>
      <c r="W162" s="165">
        <v>0</v>
      </c>
      <c r="X162" s="24">
        <v>227</v>
      </c>
      <c r="Y162" s="168" t="s">
        <v>42</v>
      </c>
      <c r="Z162" s="223" t="s">
        <v>197</v>
      </c>
      <c r="AA162" s="294" t="s">
        <v>504</v>
      </c>
      <c r="AB162" s="297"/>
      <c r="AC162" s="178">
        <v>1845</v>
      </c>
      <c r="AD162" s="165"/>
      <c r="AE162" s="165"/>
      <c r="AF162" s="167" t="s">
        <v>149</v>
      </c>
      <c r="AG162" s="248">
        <v>6</v>
      </c>
      <c r="AH162" s="166">
        <v>7</v>
      </c>
      <c r="AI162" s="167" t="s">
        <v>319</v>
      </c>
      <c r="AJ162" s="170"/>
      <c r="AK162" s="170"/>
      <c r="AL162" s="166">
        <v>0</v>
      </c>
      <c r="AM162" s="170" t="s">
        <v>43</v>
      </c>
      <c r="AN162" s="165" t="s">
        <v>44</v>
      </c>
      <c r="AO162" s="165"/>
      <c r="AP162" s="166"/>
      <c r="AQ162" s="166"/>
      <c r="AR162" s="166"/>
      <c r="AS162" s="166">
        <f>H162</f>
        <v>100252</v>
      </c>
      <c r="AT162" s="166">
        <f t="shared" si="16"/>
        <v>10258</v>
      </c>
      <c r="AU162" s="166">
        <v>258</v>
      </c>
      <c r="AV162" s="166"/>
      <c r="AX162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date'2015-09-01', 48, 100252, 'Б-100252-13',date'2015-02-02',2, 7, 7, 'RUR', 1, 18, date'2015-02-02', date'2015-02-01', 1002521, 1, to_date('2015-02-01 00:00:00','YYYY-MM-DD HH24:MI:SS'), 900, 162, 0, 227, 0, 'c1', 6,null,100252,10258,258);insert into xxxx_oebs_cash_payment_test (ID, INVOICE_ID, OEBS_PAYMENT, DOC_DATE, COMISS_DATE) values (s_xxxx_oebs_cash_payment_test.NEXTVAL, 100252, 1845, to_date('2015-02-01 00:00:00','YYYY-MM-DD HH24:MI:SS'), date'2015-01-31' );insert into xxxx_client_discount_m  (ID,CLIENT_ID,CLIENT_AVG_DISCOUNT,DT) values (s_xxxx_client_discount_m.NEXTVAL,227, 7, date'2015-02-01');</v>
      </c>
    </row>
    <row r="163" spans="1:50" ht="16.5" customHeight="1" x14ac:dyDescent="0.25">
      <c r="A163" s="287">
        <v>20</v>
      </c>
      <c r="B163" s="72">
        <v>0</v>
      </c>
      <c r="C163" s="165" t="str">
        <f t="shared" si="18"/>
        <v>100020</v>
      </c>
      <c r="D163" s="165" t="str">
        <f t="shared" si="19"/>
        <v>100020/13</v>
      </c>
      <c r="E163" s="167" t="s">
        <v>189</v>
      </c>
      <c r="F163" s="167" t="s">
        <v>822</v>
      </c>
      <c r="G163" s="165">
        <v>48</v>
      </c>
      <c r="H163" s="178">
        <v>100253</v>
      </c>
      <c r="I163" s="170" t="str">
        <f t="shared" si="15"/>
        <v>Б-100253-13</v>
      </c>
      <c r="J163" s="295">
        <v>2</v>
      </c>
      <c r="K163" s="236">
        <v>1</v>
      </c>
      <c r="L163" s="165" t="s">
        <v>38</v>
      </c>
      <c r="M163" s="169">
        <v>1</v>
      </c>
      <c r="N163" s="165">
        <v>18</v>
      </c>
      <c r="O163" s="167" t="s">
        <v>823</v>
      </c>
      <c r="P163" s="167" t="s">
        <v>823</v>
      </c>
      <c r="Q163" s="167" t="s">
        <v>826</v>
      </c>
      <c r="R163" s="166" t="str">
        <f t="shared" si="14"/>
        <v>1002531</v>
      </c>
      <c r="S163" s="170">
        <v>1</v>
      </c>
      <c r="T163" s="167" t="s">
        <v>308</v>
      </c>
      <c r="U163" s="165">
        <v>800</v>
      </c>
      <c r="V163" s="165">
        <v>144</v>
      </c>
      <c r="W163" s="165">
        <v>0</v>
      </c>
      <c r="X163" s="24">
        <v>228</v>
      </c>
      <c r="Y163" s="168" t="s">
        <v>42</v>
      </c>
      <c r="Z163" s="224" t="s">
        <v>219</v>
      </c>
      <c r="AA163" s="238" t="s">
        <v>505</v>
      </c>
      <c r="AB163" s="224"/>
      <c r="AC163" s="178">
        <v>1640</v>
      </c>
      <c r="AD163" s="165"/>
      <c r="AE163" s="165"/>
      <c r="AF163" s="167" t="s">
        <v>149</v>
      </c>
      <c r="AG163" s="248">
        <v>6</v>
      </c>
      <c r="AH163" s="230">
        <v>20</v>
      </c>
      <c r="AI163" s="167" t="s">
        <v>319</v>
      </c>
      <c r="AJ163" s="170"/>
      <c r="AK163" s="170"/>
      <c r="AL163" s="166">
        <v>0</v>
      </c>
      <c r="AM163" s="170" t="s">
        <v>43</v>
      </c>
      <c r="AN163" s="165" t="s">
        <v>44</v>
      </c>
      <c r="AO163" s="165"/>
      <c r="AP163" s="166"/>
      <c r="AQ163" s="166"/>
      <c r="AR163" s="166"/>
      <c r="AS163" s="166">
        <f>H163</f>
        <v>100253</v>
      </c>
      <c r="AT163" s="166">
        <f t="shared" si="16"/>
        <v>10259</v>
      </c>
      <c r="AU163" s="166">
        <v>259</v>
      </c>
      <c r="AV163" s="166"/>
      <c r="AX163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date'2015-09-01', 48, 100253, 'Б-100253-13',date'2015-02-02',2, 1, 1, 'RUR', 1, 18, date'2015-02-02', date'2015-02-01', 1002531, 1, to_date('2015-02-01 00:00:00','YYYY-MM-DD HH24:MI:SS'), 800, 144, 0, 228, 0, 'c1', 6,null,100253,10259,259);insert into xxxx_oebs_cash_payment_test (ID, INVOICE_ID, OEBS_PAYMENT, DOC_DATE, COMISS_DATE) values (s_xxxx_oebs_cash_payment_test.NEXTVAL, 100253, 1640, to_date('2015-02-01 00:00:00','YYYY-MM-DD HH24:MI:SS'), date'2015-01-31' );insert into xxxx_client_discount_m  (ID,CLIENT_ID,CLIENT_AVG_DISCOUNT,DT) values (s_xxxx_client_discount_m.NEXTVAL,228, 20, date'2015-02-01');</v>
      </c>
    </row>
    <row r="164" spans="1:50" ht="16.5" customHeight="1" x14ac:dyDescent="0.25">
      <c r="A164" s="286">
        <v>20</v>
      </c>
      <c r="B164" s="72">
        <v>0</v>
      </c>
      <c r="C164" s="171" t="str">
        <f t="shared" si="18"/>
        <v>100020</v>
      </c>
      <c r="D164" s="171" t="str">
        <f t="shared" si="19"/>
        <v>100020/13</v>
      </c>
      <c r="E164" s="172" t="s">
        <v>189</v>
      </c>
      <c r="F164" s="167" t="s">
        <v>822</v>
      </c>
      <c r="G164" s="171">
        <v>48</v>
      </c>
      <c r="H164" s="178">
        <v>100254</v>
      </c>
      <c r="I164" s="171" t="str">
        <f t="shared" si="15"/>
        <v>Б-100254-13</v>
      </c>
      <c r="J164" s="295">
        <v>2</v>
      </c>
      <c r="K164" s="231">
        <v>12</v>
      </c>
      <c r="L164" s="171" t="s">
        <v>38</v>
      </c>
      <c r="M164" s="175">
        <v>1</v>
      </c>
      <c r="N164" s="171">
        <v>18</v>
      </c>
      <c r="O164" s="177" t="s">
        <v>824</v>
      </c>
      <c r="P164" s="177" t="s">
        <v>823</v>
      </c>
      <c r="Q164" s="177" t="s">
        <v>303</v>
      </c>
      <c r="R164" s="173" t="str">
        <f t="shared" si="14"/>
        <v>1002541</v>
      </c>
      <c r="S164" s="171">
        <v>1</v>
      </c>
      <c r="T164" s="172" t="s">
        <v>308</v>
      </c>
      <c r="U164" s="171">
        <v>600</v>
      </c>
      <c r="V164" s="171">
        <v>108</v>
      </c>
      <c r="W164" s="171">
        <v>0</v>
      </c>
      <c r="X164" s="24">
        <v>229</v>
      </c>
      <c r="Y164" s="174" t="s">
        <v>42</v>
      </c>
      <c r="Z164" s="232" t="s">
        <v>496</v>
      </c>
      <c r="AA164" s="298" t="s">
        <v>509</v>
      </c>
      <c r="AB164" s="298"/>
      <c r="AC164" s="178">
        <v>1230</v>
      </c>
      <c r="AD164" s="171"/>
      <c r="AE164" s="171"/>
      <c r="AF164" s="172" t="s">
        <v>149</v>
      </c>
      <c r="AG164" s="251">
        <v>6</v>
      </c>
      <c r="AH164" s="205">
        <v>13</v>
      </c>
      <c r="AI164" s="172" t="s">
        <v>319</v>
      </c>
      <c r="AJ164" s="171"/>
      <c r="AK164" s="171"/>
      <c r="AL164" s="166">
        <v>0</v>
      </c>
      <c r="AM164" s="170" t="s">
        <v>43</v>
      </c>
      <c r="AN164" s="171" t="s">
        <v>44</v>
      </c>
      <c r="AO164" s="171"/>
      <c r="AP164" s="166"/>
      <c r="AQ164" s="166"/>
      <c r="AR164" s="166"/>
      <c r="AS164" s="166">
        <f>H164</f>
        <v>100254</v>
      </c>
      <c r="AT164" s="166">
        <f t="shared" si="16"/>
        <v>10260</v>
      </c>
      <c r="AU164" s="166">
        <v>260</v>
      </c>
      <c r="AV164" s="173"/>
      <c r="AX16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20, 100020, '100020/13', date'2013-03-01', date'2015-09-01', 48, 100254, 'Б-100254-13',date'2015-01-02',2, 12, 12, 'RUR', 1, 18, date'2015-02-02', date'2015-02-28', 1002541, 1, to_date('2015-02-01 00:00:00','YYYY-MM-DD HH24:MI:SS'), 600, 108, 0, 229, 0, 'c1', 6,null,100254,10260,260);insert into xxxx_oebs_cash_payment_test (ID, INVOICE_ID, OEBS_PAYMENT, DOC_DATE, COMISS_DATE) values (s_xxxx_oebs_cash_payment_test.NEXTVAL, 100254, 1230, to_date('2015-02-01 00:00:00','YYYY-MM-DD HH24:MI:SS'), date'2015-01-31' );insert into xxxx_client_discount_m  (ID,CLIENT_ID,CLIENT_AVG_DISCOUNT,DT) values (s_xxxx_client_discount_m.NEXTVAL,229, 13, date'2015-02-01');</v>
      </c>
    </row>
    <row r="165" spans="1:50" ht="16.5" customHeight="1" x14ac:dyDescent="0.25">
      <c r="A165" s="287">
        <v>21</v>
      </c>
      <c r="B165" s="72">
        <v>0</v>
      </c>
      <c r="C165" s="165" t="str">
        <f t="shared" si="18"/>
        <v>100021</v>
      </c>
      <c r="D165" s="165" t="str">
        <f t="shared" si="19"/>
        <v>100021/13</v>
      </c>
      <c r="E165" s="167" t="s">
        <v>189</v>
      </c>
      <c r="F165" s="167" t="s">
        <v>822</v>
      </c>
      <c r="G165" s="165">
        <v>48</v>
      </c>
      <c r="H165" s="178">
        <v>100255</v>
      </c>
      <c r="I165" s="170" t="str">
        <f t="shared" si="15"/>
        <v>Б-100255-13</v>
      </c>
      <c r="J165" s="169">
        <v>3</v>
      </c>
      <c r="K165" s="165">
        <v>1</v>
      </c>
      <c r="L165" s="165" t="s">
        <v>38</v>
      </c>
      <c r="M165" s="169">
        <v>1</v>
      </c>
      <c r="N165" s="165">
        <v>18</v>
      </c>
      <c r="O165" s="191" t="s">
        <v>824</v>
      </c>
      <c r="P165" s="191" t="s">
        <v>823</v>
      </c>
      <c r="Q165" s="191" t="s">
        <v>303</v>
      </c>
      <c r="R165" s="166" t="str">
        <f t="shared" si="14"/>
        <v>1002551</v>
      </c>
      <c r="S165" s="170">
        <v>1</v>
      </c>
      <c r="T165" s="167" t="s">
        <v>309</v>
      </c>
      <c r="U165" s="165">
        <v>1000</v>
      </c>
      <c r="V165" s="165">
        <v>180</v>
      </c>
      <c r="W165" s="165">
        <v>0</v>
      </c>
      <c r="X165" s="24">
        <v>230</v>
      </c>
      <c r="Y165" s="168" t="s">
        <v>42</v>
      </c>
      <c r="Z165" s="225" t="s">
        <v>510</v>
      </c>
      <c r="AA165" s="225" t="s">
        <v>511</v>
      </c>
      <c r="AB165" s="224"/>
      <c r="AC165" s="178">
        <v>2000</v>
      </c>
      <c r="AF165" s="167" t="s">
        <v>149</v>
      </c>
      <c r="AG165" s="299">
        <v>8</v>
      </c>
      <c r="AH165" s="166">
        <v>12</v>
      </c>
      <c r="AI165" s="167" t="s">
        <v>319</v>
      </c>
      <c r="AL165" s="166">
        <v>0</v>
      </c>
      <c r="AM165" s="170" t="s">
        <v>43</v>
      </c>
      <c r="AN165" s="165" t="s">
        <v>44</v>
      </c>
      <c r="AO165" s="165"/>
      <c r="AP165" s="166"/>
      <c r="AQ165" s="166"/>
      <c r="AR165" s="166"/>
      <c r="AS165" s="166">
        <f>H165</f>
        <v>100255</v>
      </c>
      <c r="AT165" s="166">
        <f t="shared" si="16"/>
        <v>10261</v>
      </c>
      <c r="AU165" s="166">
        <v>261</v>
      </c>
      <c r="AV165" s="220" t="s">
        <v>512</v>
      </c>
      <c r="AX16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21, 100021, '100021/13', date'2013-03-01', date'2015-09-01', 48, 100255, 'Б-100255-13',date'2015-01-02',3, 1, 1, 'RUR', 1, 18, date'2015-02-02', date'2015-02-28', 1002551, 1, to_date('2015-02-28 00:00:00','YYYY-MM-DD HH24:MI:SS'), 1000, 180, 0, 230, 0, 'c1', 8,null,100255,10261,261);insert into xxxx_oebs_cash_payment_test (ID, INVOICE_ID, OEBS_PAYMENT, DOC_DATE, COMISS_DATE) values (s_xxxx_oebs_cash_payment_test.NEXTVAL, 100255, 2000, to_date('2015-02-28 00:00:00','YYYY-MM-DD HH24:MI:SS'), date'2015-01-31' );insert into xxxx_client_discount_m  (ID,CLIENT_ID,CLIENT_AVG_DISCOUNT,DT) values (s_xxxx_client_discount_m.NEXTVAL,230, 12, date'2015-02-01');</v>
      </c>
    </row>
    <row r="166" spans="1:50" ht="16.5" customHeight="1" x14ac:dyDescent="0.25">
      <c r="A166" s="286">
        <v>21</v>
      </c>
      <c r="B166" s="72">
        <v>0</v>
      </c>
      <c r="C166" s="171" t="str">
        <f t="shared" si="18"/>
        <v>100021</v>
      </c>
      <c r="D166" s="171" t="str">
        <f t="shared" si="19"/>
        <v>100021/13</v>
      </c>
      <c r="E166" s="172" t="s">
        <v>189</v>
      </c>
      <c r="F166" s="167" t="s">
        <v>822</v>
      </c>
      <c r="G166" s="171">
        <v>48</v>
      </c>
      <c r="H166" s="178">
        <v>100256</v>
      </c>
      <c r="I166" s="171" t="str">
        <f t="shared" si="15"/>
        <v>Б-100256-13</v>
      </c>
      <c r="J166" s="169">
        <v>3</v>
      </c>
      <c r="K166" s="171">
        <v>1</v>
      </c>
      <c r="L166" s="171" t="s">
        <v>38</v>
      </c>
      <c r="M166" s="175">
        <v>1</v>
      </c>
      <c r="N166" s="171">
        <v>18</v>
      </c>
      <c r="O166" s="177" t="s">
        <v>824</v>
      </c>
      <c r="P166" s="177" t="s">
        <v>823</v>
      </c>
      <c r="Q166" s="177" t="s">
        <v>826</v>
      </c>
      <c r="R166" s="173" t="str">
        <f t="shared" si="14"/>
        <v>1002561</v>
      </c>
      <c r="S166" s="171">
        <v>1</v>
      </c>
      <c r="T166" s="172" t="s">
        <v>308</v>
      </c>
      <c r="U166" s="171">
        <v>1000</v>
      </c>
      <c r="V166" s="171">
        <v>180</v>
      </c>
      <c r="W166" s="171">
        <v>0</v>
      </c>
      <c r="X166" s="24">
        <v>231</v>
      </c>
      <c r="Y166" s="174" t="s">
        <v>42</v>
      </c>
      <c r="Z166" s="232"/>
      <c r="AA166" s="232"/>
      <c r="AB166" s="232"/>
      <c r="AC166" s="180">
        <v>2000</v>
      </c>
      <c r="AD166" s="179"/>
      <c r="AE166" s="179"/>
      <c r="AF166" s="172" t="s">
        <v>149</v>
      </c>
      <c r="AG166" s="300">
        <v>8</v>
      </c>
      <c r="AH166" s="173">
        <v>12</v>
      </c>
      <c r="AI166" s="172" t="s">
        <v>319</v>
      </c>
      <c r="AJ166" s="179"/>
      <c r="AK166" s="179"/>
      <c r="AL166" s="166">
        <v>0</v>
      </c>
      <c r="AM166" s="170" t="s">
        <v>43</v>
      </c>
      <c r="AN166" s="171" t="s">
        <v>44</v>
      </c>
      <c r="AO166" s="171"/>
      <c r="AP166" s="166"/>
      <c r="AQ166" s="166"/>
      <c r="AR166" s="166"/>
      <c r="AS166" s="166">
        <f>H166</f>
        <v>100256</v>
      </c>
      <c r="AT166" s="166">
        <f t="shared" si="16"/>
        <v>10262</v>
      </c>
      <c r="AU166" s="166">
        <v>262</v>
      </c>
      <c r="AV166" s="258"/>
      <c r="AX16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21, 100021, '100021/13', date'2013-03-01', date'2015-09-01', 48, 100256, 'Б-100256-13',date'2015-01-02',3, 1, 1, 'RUR', 1, 18, date'2015-02-02', date'2015-02-01', 1002561, 1, to_date('2015-02-01 00:00:00','YYYY-MM-DD HH24:MI:SS'), 1000, 180, 0, 231, 0, 'c1', 8,null,100256,10262,262);insert into xxxx_oebs_cash_payment_test (ID, INVOICE_ID, OEBS_PAYMENT, DOC_DATE, COMISS_DATE) values (s_xxxx_oebs_cash_payment_test.NEXTVAL, 100256, 2000, to_date('2015-02-01 00:00:00','YYYY-MM-DD HH24:MI:SS'), date'2015-01-31' );insert into xxxx_client_discount_m  (ID,CLIENT_ID,CLIENT_AVG_DISCOUNT,DT) values (s_xxxx_client_discount_m.NEXTVAL,231, 12, date'2015-02-01');</v>
      </c>
    </row>
    <row r="167" spans="1:50" ht="16.5" customHeight="1" x14ac:dyDescent="0.25">
      <c r="A167" s="287">
        <v>22</v>
      </c>
      <c r="B167" s="72">
        <v>0</v>
      </c>
      <c r="C167" s="165" t="str">
        <f t="shared" si="18"/>
        <v>100022</v>
      </c>
      <c r="D167" s="165" t="str">
        <f t="shared" si="19"/>
        <v>100022/13</v>
      </c>
      <c r="E167" s="167" t="s">
        <v>189</v>
      </c>
      <c r="F167" s="167" t="s">
        <v>822</v>
      </c>
      <c r="G167" s="165">
        <v>48</v>
      </c>
      <c r="H167" s="178">
        <v>100257</v>
      </c>
      <c r="I167" s="170" t="str">
        <f t="shared" si="15"/>
        <v>Б-100257-13</v>
      </c>
      <c r="J167" s="169">
        <v>3</v>
      </c>
      <c r="K167" s="165">
        <v>2</v>
      </c>
      <c r="L167" s="165" t="s">
        <v>38</v>
      </c>
      <c r="M167" s="169">
        <v>1</v>
      </c>
      <c r="N167" s="165">
        <v>18</v>
      </c>
      <c r="O167" s="191" t="s">
        <v>824</v>
      </c>
      <c r="P167" s="191" t="s">
        <v>823</v>
      </c>
      <c r="Q167" s="191" t="s">
        <v>303</v>
      </c>
      <c r="R167" s="166" t="str">
        <f t="shared" si="14"/>
        <v>1002571</v>
      </c>
      <c r="S167" s="170">
        <v>1</v>
      </c>
      <c r="T167" s="167" t="s">
        <v>309</v>
      </c>
      <c r="U167" s="165">
        <v>1000</v>
      </c>
      <c r="V167" s="165">
        <v>180</v>
      </c>
      <c r="W167" s="165">
        <v>0</v>
      </c>
      <c r="X167" s="24">
        <v>232</v>
      </c>
      <c r="Y167" s="168" t="s">
        <v>42</v>
      </c>
      <c r="Z167" s="225" t="s">
        <v>510</v>
      </c>
      <c r="AA167" s="225" t="s">
        <v>511</v>
      </c>
      <c r="AB167" s="224"/>
      <c r="AC167" s="178">
        <v>2000</v>
      </c>
      <c r="AF167" s="167" t="s">
        <v>149</v>
      </c>
      <c r="AG167" s="299">
        <v>8</v>
      </c>
      <c r="AH167" s="166">
        <v>12</v>
      </c>
      <c r="AI167" s="167" t="s">
        <v>319</v>
      </c>
      <c r="AL167" s="166">
        <v>0</v>
      </c>
      <c r="AM167" s="170" t="s">
        <v>43</v>
      </c>
      <c r="AN167" s="165" t="s">
        <v>44</v>
      </c>
      <c r="AO167" s="165"/>
      <c r="AP167" s="166"/>
      <c r="AQ167" s="166"/>
      <c r="AR167" s="166"/>
      <c r="AS167" s="166">
        <f>H167</f>
        <v>100257</v>
      </c>
      <c r="AT167" s="166">
        <f t="shared" si="16"/>
        <v>10263</v>
      </c>
      <c r="AU167" s="166">
        <v>263</v>
      </c>
      <c r="AV167" s="220" t="s">
        <v>513</v>
      </c>
      <c r="AX167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22, 100022, '100022/13', date'2013-03-01', date'2015-09-01', 48, 100257, 'Б-100257-13',date'2015-01-02',3, 2, 2, 'RUR', 1, 18, date'2015-02-02', date'2015-02-28', 1002571, 1, to_date('2015-02-28 00:00:00','YYYY-MM-DD HH24:MI:SS'), 1000, 180, 0, 232, 0, 'c1', 8,null,100257,10263,263);insert into xxxx_oebs_cash_payment_test (ID, INVOICE_ID, OEBS_PAYMENT, DOC_DATE, COMISS_DATE) values (s_xxxx_oebs_cash_payment_test.NEXTVAL, 100257, 2000, to_date('2015-02-28 00:00:00','YYYY-MM-DD HH24:MI:SS'), date'2015-01-31' );insert into xxxx_client_discount_m  (ID,CLIENT_ID,CLIENT_AVG_DISCOUNT,DT) values (s_xxxx_client_discount_m.NEXTVAL,232, 12, date'2015-02-01');</v>
      </c>
    </row>
    <row r="168" spans="1:50" ht="16.5" customHeight="1" x14ac:dyDescent="0.25">
      <c r="A168" s="286">
        <v>22</v>
      </c>
      <c r="B168" s="72">
        <v>0</v>
      </c>
      <c r="C168" s="171" t="str">
        <f t="shared" si="18"/>
        <v>100022</v>
      </c>
      <c r="D168" s="171" t="str">
        <f t="shared" si="19"/>
        <v>100022/13</v>
      </c>
      <c r="E168" s="172" t="s">
        <v>189</v>
      </c>
      <c r="F168" s="167" t="s">
        <v>822</v>
      </c>
      <c r="G168" s="171">
        <v>48</v>
      </c>
      <c r="H168" s="178">
        <v>100258</v>
      </c>
      <c r="I168" s="171" t="str">
        <f t="shared" si="15"/>
        <v>Б-100258-13</v>
      </c>
      <c r="J168" s="169">
        <v>3</v>
      </c>
      <c r="K168" s="171">
        <v>2</v>
      </c>
      <c r="L168" s="171" t="s">
        <v>38</v>
      </c>
      <c r="M168" s="175">
        <v>1</v>
      </c>
      <c r="N168" s="171">
        <v>18</v>
      </c>
      <c r="O168" s="177" t="s">
        <v>824</v>
      </c>
      <c r="P168" s="177" t="s">
        <v>823</v>
      </c>
      <c r="Q168" s="177" t="s">
        <v>826</v>
      </c>
      <c r="R168" s="173" t="str">
        <f t="shared" si="14"/>
        <v>1002581</v>
      </c>
      <c r="S168" s="171">
        <v>1</v>
      </c>
      <c r="T168" s="172" t="s">
        <v>308</v>
      </c>
      <c r="U168" s="171">
        <v>1000</v>
      </c>
      <c r="V168" s="171">
        <v>180</v>
      </c>
      <c r="W168" s="171">
        <v>0</v>
      </c>
      <c r="X168" s="24">
        <v>233</v>
      </c>
      <c r="Y168" s="174" t="s">
        <v>42</v>
      </c>
      <c r="Z168" s="232"/>
      <c r="AA168" s="232"/>
      <c r="AB168" s="232"/>
      <c r="AC168" s="180">
        <v>2000</v>
      </c>
      <c r="AD168" s="179"/>
      <c r="AE168" s="179"/>
      <c r="AF168" s="172" t="s">
        <v>149</v>
      </c>
      <c r="AG168" s="300">
        <v>8</v>
      </c>
      <c r="AH168" s="173">
        <v>12</v>
      </c>
      <c r="AI168" s="172" t="s">
        <v>319</v>
      </c>
      <c r="AJ168" s="179"/>
      <c r="AK168" s="179"/>
      <c r="AL168" s="166">
        <v>0</v>
      </c>
      <c r="AM168" s="170" t="s">
        <v>43</v>
      </c>
      <c r="AN168" s="171" t="s">
        <v>44</v>
      </c>
      <c r="AO168" s="171"/>
      <c r="AP168" s="166"/>
      <c r="AQ168" s="166"/>
      <c r="AR168" s="166"/>
      <c r="AS168" s="166">
        <f>H168</f>
        <v>100258</v>
      </c>
      <c r="AT168" s="166">
        <f t="shared" si="16"/>
        <v>10264</v>
      </c>
      <c r="AU168" s="166">
        <v>264</v>
      </c>
      <c r="AV168" s="258"/>
      <c r="AX168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22, 100022, '100022/13', date'2013-03-01', date'2015-09-01', 48, 100258, 'Б-100258-13',date'2015-01-02',3, 2, 2, 'RUR', 1, 18, date'2015-02-02', date'2015-02-01', 1002581, 1, to_date('2015-02-01 00:00:00','YYYY-MM-DD HH24:MI:SS'), 1000, 180, 0, 233, 0, 'c1', 8,null,100258,10264,264);insert into xxxx_oebs_cash_payment_test (ID, INVOICE_ID, OEBS_PAYMENT, DOC_DATE, COMISS_DATE) values (s_xxxx_oebs_cash_payment_test.NEXTVAL, 100258, 2000, to_date('2015-02-01 00:00:00','YYYY-MM-DD HH24:MI:SS'), date'2015-01-31' );insert into xxxx_client_discount_m  (ID,CLIENT_ID,CLIENT_AVG_DISCOUNT,DT) values (s_xxxx_client_discount_m.NEXTVAL,233, 12, date'2015-02-01');</v>
      </c>
    </row>
    <row r="169" spans="1:50" ht="16.5" customHeight="1" x14ac:dyDescent="0.25">
      <c r="A169" s="287">
        <v>23</v>
      </c>
      <c r="B169" s="72">
        <v>0</v>
      </c>
      <c r="C169" s="165" t="str">
        <f t="shared" si="18"/>
        <v>100023</v>
      </c>
      <c r="D169" s="165" t="str">
        <f t="shared" si="19"/>
        <v>100023/13</v>
      </c>
      <c r="E169" s="167" t="s">
        <v>189</v>
      </c>
      <c r="F169" s="167" t="s">
        <v>822</v>
      </c>
      <c r="G169" s="165">
        <v>48</v>
      </c>
      <c r="H169" s="178">
        <v>100259</v>
      </c>
      <c r="I169" s="170" t="str">
        <f t="shared" si="15"/>
        <v>Б-100259-13</v>
      </c>
      <c r="J169" s="169">
        <v>3</v>
      </c>
      <c r="K169" s="165">
        <v>3</v>
      </c>
      <c r="L169" s="165" t="s">
        <v>38</v>
      </c>
      <c r="M169" s="169">
        <v>1</v>
      </c>
      <c r="N169" s="165">
        <v>18</v>
      </c>
      <c r="O169" s="191" t="s">
        <v>824</v>
      </c>
      <c r="P169" s="191" t="s">
        <v>823</v>
      </c>
      <c r="Q169" s="191" t="s">
        <v>303</v>
      </c>
      <c r="R169" s="166" t="str">
        <f t="shared" si="14"/>
        <v>1002591</v>
      </c>
      <c r="S169" s="170">
        <v>1</v>
      </c>
      <c r="T169" s="167" t="s">
        <v>309</v>
      </c>
      <c r="U169" s="165">
        <v>1000</v>
      </c>
      <c r="V169" s="165">
        <v>180</v>
      </c>
      <c r="W169" s="165">
        <v>0</v>
      </c>
      <c r="X169" s="24">
        <v>234</v>
      </c>
      <c r="Y169" s="168" t="s">
        <v>42</v>
      </c>
      <c r="Z169" s="225" t="s">
        <v>510</v>
      </c>
      <c r="AA169" s="225" t="s">
        <v>511</v>
      </c>
      <c r="AB169" s="224"/>
      <c r="AC169" s="178">
        <v>2000</v>
      </c>
      <c r="AF169" s="167" t="s">
        <v>149</v>
      </c>
      <c r="AG169" s="299">
        <v>8</v>
      </c>
      <c r="AH169" s="166">
        <v>12</v>
      </c>
      <c r="AI169" s="167" t="s">
        <v>319</v>
      </c>
      <c r="AL169" s="166">
        <v>0</v>
      </c>
      <c r="AM169" s="170" t="s">
        <v>43</v>
      </c>
      <c r="AN169" s="165" t="s">
        <v>44</v>
      </c>
      <c r="AO169" s="165"/>
      <c r="AP169" s="166"/>
      <c r="AQ169" s="166"/>
      <c r="AR169" s="166"/>
      <c r="AS169" s="166">
        <f>H169</f>
        <v>100259</v>
      </c>
      <c r="AT169" s="166">
        <f t="shared" si="16"/>
        <v>10265</v>
      </c>
      <c r="AU169" s="166">
        <v>265</v>
      </c>
      <c r="AV169" s="220" t="s">
        <v>514</v>
      </c>
      <c r="AX169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23, 100023, '100023/13', date'2013-03-01', date'2015-09-01', 48, 100259, 'Б-100259-13',date'2015-01-02',3, 3, 3, 'RUR', 1, 18, date'2015-02-02', date'2015-02-28', 1002591, 1, to_date('2015-02-28 00:00:00','YYYY-MM-DD HH24:MI:SS'), 1000, 180, 0, 234, 0, 'c1', 8,null,100259,10265,265);insert into xxxx_oebs_cash_payment_test (ID, INVOICE_ID, OEBS_PAYMENT, DOC_DATE, COMISS_DATE) values (s_xxxx_oebs_cash_payment_test.NEXTVAL, 100259, 2000, to_date('2015-02-28 00:00:00','YYYY-MM-DD HH24:MI:SS'), date'2015-01-31' );insert into xxxx_client_discount_m  (ID,CLIENT_ID,CLIENT_AVG_DISCOUNT,DT) values (s_xxxx_client_discount_m.NEXTVAL,234, 12, date'2015-02-01');</v>
      </c>
    </row>
    <row r="170" spans="1:50" ht="16.5" customHeight="1" x14ac:dyDescent="0.25">
      <c r="A170" s="286">
        <v>23</v>
      </c>
      <c r="B170" s="72">
        <v>0</v>
      </c>
      <c r="C170" s="171" t="str">
        <f t="shared" si="18"/>
        <v>100023</v>
      </c>
      <c r="D170" s="171" t="str">
        <f t="shared" si="19"/>
        <v>100023/13</v>
      </c>
      <c r="E170" s="172" t="s">
        <v>189</v>
      </c>
      <c r="F170" s="167" t="s">
        <v>822</v>
      </c>
      <c r="G170" s="171">
        <v>48</v>
      </c>
      <c r="H170" s="178">
        <v>100260</v>
      </c>
      <c r="I170" s="171" t="str">
        <f t="shared" si="15"/>
        <v>Б-100260-13</v>
      </c>
      <c r="J170" s="169">
        <v>3</v>
      </c>
      <c r="K170" s="171">
        <v>3</v>
      </c>
      <c r="L170" s="171" t="s">
        <v>38</v>
      </c>
      <c r="M170" s="175">
        <v>1</v>
      </c>
      <c r="N170" s="171">
        <v>18</v>
      </c>
      <c r="O170" s="177" t="s">
        <v>824</v>
      </c>
      <c r="P170" s="177" t="s">
        <v>823</v>
      </c>
      <c r="Q170" s="177" t="s">
        <v>826</v>
      </c>
      <c r="R170" s="173" t="str">
        <f t="shared" si="14"/>
        <v>1002601</v>
      </c>
      <c r="S170" s="171">
        <v>1</v>
      </c>
      <c r="T170" s="172" t="s">
        <v>308</v>
      </c>
      <c r="U170" s="171">
        <v>1000</v>
      </c>
      <c r="V170" s="171">
        <v>180</v>
      </c>
      <c r="W170" s="171">
        <v>0</v>
      </c>
      <c r="X170" s="24">
        <v>235</v>
      </c>
      <c r="Y170" s="174" t="s">
        <v>42</v>
      </c>
      <c r="Z170" s="232"/>
      <c r="AA170" s="232"/>
      <c r="AB170" s="232"/>
      <c r="AC170" s="180">
        <v>2000</v>
      </c>
      <c r="AD170" s="179"/>
      <c r="AE170" s="179"/>
      <c r="AF170" s="172" t="s">
        <v>149</v>
      </c>
      <c r="AG170" s="300">
        <v>8</v>
      </c>
      <c r="AH170" s="173">
        <v>12</v>
      </c>
      <c r="AI170" s="172" t="s">
        <v>319</v>
      </c>
      <c r="AJ170" s="179"/>
      <c r="AK170" s="179"/>
      <c r="AL170" s="166">
        <v>0</v>
      </c>
      <c r="AM170" s="170" t="s">
        <v>43</v>
      </c>
      <c r="AN170" s="171" t="s">
        <v>44</v>
      </c>
      <c r="AO170" s="171"/>
      <c r="AP170" s="166"/>
      <c r="AQ170" s="166"/>
      <c r="AR170" s="166"/>
      <c r="AS170" s="166">
        <f>H170</f>
        <v>100260</v>
      </c>
      <c r="AT170" s="166">
        <f t="shared" si="16"/>
        <v>10266</v>
      </c>
      <c r="AU170" s="166">
        <v>266</v>
      </c>
      <c r="AV170" s="258"/>
      <c r="AX170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23, 100023, '100023/13', date'2013-03-01', date'2015-09-01', 48, 100260, 'Б-100260-13',date'2015-01-02',3, 3, 3, 'RUR', 1, 18, date'2015-02-02', date'2015-02-01', 1002601, 1, to_date('2015-02-01 00:00:00','YYYY-MM-DD HH24:MI:SS'), 1000, 180, 0, 235, 0, 'c1', 8,null,100260,10266,266);insert into xxxx_oebs_cash_payment_test (ID, INVOICE_ID, OEBS_PAYMENT, DOC_DATE, COMISS_DATE) values (s_xxxx_oebs_cash_payment_test.NEXTVAL, 100260, 2000, to_date('2015-02-01 00:00:00','YYYY-MM-DD HH24:MI:SS'), date'2015-01-31' );insert into xxxx_client_discount_m  (ID,CLIENT_ID,CLIENT_AVG_DISCOUNT,DT) values (s_xxxx_client_discount_m.NEXTVAL,235, 12, date'2015-02-01');</v>
      </c>
    </row>
    <row r="171" spans="1:50" ht="16.5" customHeight="1" x14ac:dyDescent="0.25">
      <c r="A171" s="287">
        <v>24</v>
      </c>
      <c r="B171" s="72">
        <v>0</v>
      </c>
      <c r="C171" s="165" t="str">
        <f t="shared" si="18"/>
        <v>100024</v>
      </c>
      <c r="D171" s="165" t="str">
        <f t="shared" si="19"/>
        <v>100024/13</v>
      </c>
      <c r="E171" s="167" t="s">
        <v>189</v>
      </c>
      <c r="F171" s="167" t="s">
        <v>822</v>
      </c>
      <c r="G171" s="165">
        <v>48</v>
      </c>
      <c r="H171" s="178">
        <v>100261</v>
      </c>
      <c r="I171" s="170" t="str">
        <f t="shared" si="15"/>
        <v>Б-100261-13</v>
      </c>
      <c r="J171" s="169">
        <v>3</v>
      </c>
      <c r="K171" s="165">
        <v>11</v>
      </c>
      <c r="L171" s="165" t="s">
        <v>38</v>
      </c>
      <c r="M171" s="169">
        <v>1</v>
      </c>
      <c r="N171" s="165">
        <v>18</v>
      </c>
      <c r="O171" s="191" t="s">
        <v>824</v>
      </c>
      <c r="P171" s="191" t="s">
        <v>824</v>
      </c>
      <c r="Q171" s="191" t="s">
        <v>827</v>
      </c>
      <c r="R171" s="166" t="str">
        <f t="shared" si="14"/>
        <v>1002611</v>
      </c>
      <c r="S171" s="170">
        <v>1</v>
      </c>
      <c r="T171" s="167" t="s">
        <v>309</v>
      </c>
      <c r="U171" s="165">
        <v>1000</v>
      </c>
      <c r="V171" s="165">
        <v>180</v>
      </c>
      <c r="W171" s="165">
        <v>0</v>
      </c>
      <c r="X171" s="24">
        <v>236</v>
      </c>
      <c r="Y171" s="168" t="s">
        <v>42</v>
      </c>
      <c r="Z171" s="225" t="s">
        <v>515</v>
      </c>
      <c r="AA171" s="225" t="s">
        <v>516</v>
      </c>
      <c r="AB171" s="224"/>
      <c r="AC171" s="178">
        <v>2000</v>
      </c>
      <c r="AF171" s="167" t="s">
        <v>149</v>
      </c>
      <c r="AG171" s="299">
        <v>8</v>
      </c>
      <c r="AH171" s="166">
        <v>12</v>
      </c>
      <c r="AI171" s="167" t="s">
        <v>319</v>
      </c>
      <c r="AL171" s="166">
        <v>0</v>
      </c>
      <c r="AM171" s="170" t="s">
        <v>43</v>
      </c>
      <c r="AN171" s="165" t="s">
        <v>44</v>
      </c>
      <c r="AO171" s="165"/>
      <c r="AP171" s="166"/>
      <c r="AQ171" s="166"/>
      <c r="AR171" s="166"/>
      <c r="AS171" s="166">
        <f>H171</f>
        <v>100261</v>
      </c>
      <c r="AT171" s="166">
        <f t="shared" si="16"/>
        <v>10267</v>
      </c>
      <c r="AU171" s="166">
        <v>267</v>
      </c>
      <c r="AV171" s="220" t="s">
        <v>517</v>
      </c>
      <c r="AX171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24, 100024, '100024/13', date'2013-03-01', date'2015-09-01', 48, 100261, 'Б-100261-13',date'2015-01-02',3, 11, 11, 'RUR', 1, 18, date'2015-01-02', date'2015-01-28', 1002611, 1, to_date('2015-02-28 00:00:00','YYYY-MM-DD HH24:MI:SS'), 1000, 180, 0, 236, 0, 'c1', 8,null,100261,10267,267);insert into xxxx_oebs_cash_payment_test (ID, INVOICE_ID, OEBS_PAYMENT, DOC_DATE, COMISS_DATE) values (s_xxxx_oebs_cash_payment_test.NEXTVAL, 100261, 2000, to_date('2015-02-28 00:00:00','YYYY-MM-DD HH24:MI:SS'), date'2015-01-31' );insert into xxxx_client_discount_m  (ID,CLIENT_ID,CLIENT_AVG_DISCOUNT,DT) values (s_xxxx_client_discount_m.NEXTVAL,236, 12, date'2015-02-01');</v>
      </c>
    </row>
    <row r="172" spans="1:50" ht="16.5" customHeight="1" x14ac:dyDescent="0.25">
      <c r="A172" s="286">
        <v>24</v>
      </c>
      <c r="B172" s="72">
        <v>0</v>
      </c>
      <c r="C172" s="171" t="str">
        <f t="shared" si="18"/>
        <v>100024</v>
      </c>
      <c r="D172" s="171" t="str">
        <f t="shared" si="19"/>
        <v>100024/13</v>
      </c>
      <c r="E172" s="172" t="s">
        <v>189</v>
      </c>
      <c r="F172" s="167" t="s">
        <v>822</v>
      </c>
      <c r="G172" s="171">
        <v>48</v>
      </c>
      <c r="H172" s="178">
        <v>100262</v>
      </c>
      <c r="I172" s="171" t="str">
        <f t="shared" si="15"/>
        <v>Б-100262-13</v>
      </c>
      <c r="J172" s="169">
        <v>3</v>
      </c>
      <c r="K172" s="171">
        <v>11</v>
      </c>
      <c r="L172" s="171" t="s">
        <v>38</v>
      </c>
      <c r="M172" s="175">
        <v>1</v>
      </c>
      <c r="N172" s="171">
        <v>18</v>
      </c>
      <c r="O172" s="177" t="s">
        <v>824</v>
      </c>
      <c r="P172" s="177" t="s">
        <v>824</v>
      </c>
      <c r="Q172" s="177" t="s">
        <v>825</v>
      </c>
      <c r="R172" s="173" t="str">
        <f t="shared" si="14"/>
        <v>1002621</v>
      </c>
      <c r="S172" s="171">
        <v>1</v>
      </c>
      <c r="T172" s="172" t="s">
        <v>308</v>
      </c>
      <c r="U172" s="171">
        <v>1000</v>
      </c>
      <c r="V172" s="171">
        <v>180</v>
      </c>
      <c r="W172" s="171">
        <v>0</v>
      </c>
      <c r="X172" s="24">
        <v>237</v>
      </c>
      <c r="Y172" s="174" t="s">
        <v>42</v>
      </c>
      <c r="Z172" s="232"/>
      <c r="AA172" s="232"/>
      <c r="AB172" s="232"/>
      <c r="AC172" s="180">
        <v>2000</v>
      </c>
      <c r="AD172" s="179"/>
      <c r="AE172" s="179"/>
      <c r="AF172" s="172" t="s">
        <v>149</v>
      </c>
      <c r="AG172" s="300">
        <v>8</v>
      </c>
      <c r="AH172" s="173">
        <v>12</v>
      </c>
      <c r="AI172" s="172" t="s">
        <v>319</v>
      </c>
      <c r="AJ172" s="179"/>
      <c r="AK172" s="179"/>
      <c r="AL172" s="166">
        <v>0</v>
      </c>
      <c r="AM172" s="170" t="s">
        <v>43</v>
      </c>
      <c r="AN172" s="171" t="s">
        <v>44</v>
      </c>
      <c r="AO172" s="171"/>
      <c r="AP172" s="166"/>
      <c r="AQ172" s="166"/>
      <c r="AR172" s="166"/>
      <c r="AS172" s="166">
        <f>H172</f>
        <v>100262</v>
      </c>
      <c r="AT172" s="166">
        <f t="shared" si="16"/>
        <v>10268</v>
      </c>
      <c r="AU172" s="166">
        <v>268</v>
      </c>
      <c r="AV172" s="258"/>
      <c r="AX172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24, 100024, '100024/13', date'2013-03-01', date'2015-09-01', 48, 100262, 'Б-100262-13',date'2015-01-02',3, 11, 11, 'RUR', 1, 18, date'2015-01-02', date'2015-01-01', 1002621, 1, to_date('2015-02-01 00:00:00','YYYY-MM-DD HH24:MI:SS'), 1000, 180, 0, 237, 0, 'c1', 8,null,100262,10268,268);insert into xxxx_oebs_cash_payment_test (ID, INVOICE_ID, OEBS_PAYMENT, DOC_DATE, COMISS_DATE) values (s_xxxx_oebs_cash_payment_test.NEXTVAL, 100262, 2000, to_date('2015-02-01 00:00:00','YYYY-MM-DD HH24:MI:SS'), date'2015-01-31' );insert into xxxx_client_discount_m  (ID,CLIENT_ID,CLIENT_AVG_DISCOUNT,DT) values (s_xxxx_client_discount_m.NEXTVAL,237, 12, date'2015-02-01');</v>
      </c>
    </row>
    <row r="173" spans="1:50" ht="16.5" customHeight="1" x14ac:dyDescent="0.25">
      <c r="A173" s="287">
        <v>25</v>
      </c>
      <c r="B173" s="72">
        <v>0</v>
      </c>
      <c r="C173" s="165" t="str">
        <f t="shared" si="18"/>
        <v>100025</v>
      </c>
      <c r="D173" s="165" t="str">
        <f t="shared" si="19"/>
        <v>100025/13</v>
      </c>
      <c r="E173" s="167" t="s">
        <v>189</v>
      </c>
      <c r="F173" s="167" t="s">
        <v>822</v>
      </c>
      <c r="G173" s="165">
        <v>48</v>
      </c>
      <c r="H173" s="178">
        <v>100263</v>
      </c>
      <c r="I173" s="170" t="str">
        <f t="shared" si="15"/>
        <v>Б-100263-13</v>
      </c>
      <c r="J173" s="169">
        <v>3</v>
      </c>
      <c r="K173" s="165">
        <v>12</v>
      </c>
      <c r="L173" s="165" t="s">
        <v>38</v>
      </c>
      <c r="M173" s="169">
        <v>1</v>
      </c>
      <c r="N173" s="165">
        <v>18</v>
      </c>
      <c r="O173" s="191" t="s">
        <v>824</v>
      </c>
      <c r="P173" s="191" t="s">
        <v>825</v>
      </c>
      <c r="Q173" s="191" t="s">
        <v>825</v>
      </c>
      <c r="R173" s="166" t="str">
        <f t="shared" si="14"/>
        <v>1002631</v>
      </c>
      <c r="S173" s="170">
        <v>1</v>
      </c>
      <c r="T173" s="167" t="s">
        <v>309</v>
      </c>
      <c r="U173" s="165">
        <v>1000</v>
      </c>
      <c r="V173" s="165">
        <v>180</v>
      </c>
      <c r="W173" s="165">
        <v>0</v>
      </c>
      <c r="X173" s="24">
        <v>238</v>
      </c>
      <c r="Y173" s="168" t="s">
        <v>42</v>
      </c>
      <c r="Z173" s="225" t="s">
        <v>518</v>
      </c>
      <c r="AA173" s="225" t="s">
        <v>519</v>
      </c>
      <c r="AB173" s="224"/>
      <c r="AC173" s="178">
        <v>2000</v>
      </c>
      <c r="AF173" s="167" t="s">
        <v>149</v>
      </c>
      <c r="AG173" s="299">
        <v>8</v>
      </c>
      <c r="AH173" s="166">
        <v>12</v>
      </c>
      <c r="AI173" s="167" t="s">
        <v>319</v>
      </c>
      <c r="AL173" s="166">
        <v>0</v>
      </c>
      <c r="AM173" s="170" t="s">
        <v>43</v>
      </c>
      <c r="AN173" s="165" t="s">
        <v>44</v>
      </c>
      <c r="AO173" s="165"/>
      <c r="AP173" s="166"/>
      <c r="AQ173" s="166"/>
      <c r="AR173" s="166"/>
      <c r="AS173" s="166">
        <f>H173</f>
        <v>100263</v>
      </c>
      <c r="AT173" s="166">
        <f t="shared" si="16"/>
        <v>10269</v>
      </c>
      <c r="AU173" s="166">
        <v>269</v>
      </c>
      <c r="AV173" s="220" t="s">
        <v>520</v>
      </c>
      <c r="AX173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25, 100025, '100025/13', date'2013-03-01', date'2015-09-01', 48, 100263, 'Б-100263-13',date'2015-01-02',3, 12, 12, 'RUR', 1, 18, date'2015-01-01', date'2015-01-01', 1002631, 1, to_date('2015-02-28 00:00:00','YYYY-MM-DD HH24:MI:SS'), 1000, 180, 0, 238, 0, 'c1', 8,null,100263,10269,269);insert into xxxx_oebs_cash_payment_test (ID, INVOICE_ID, OEBS_PAYMENT, DOC_DATE, COMISS_DATE) values (s_xxxx_oebs_cash_payment_test.NEXTVAL, 100263, 2000, to_date('2015-02-28 00:00:00','YYYY-MM-DD HH24:MI:SS'), date'2015-01-31' );insert into xxxx_client_discount_m  (ID,CLIENT_ID,CLIENT_AVG_DISCOUNT,DT) values (s_xxxx_client_discount_m.NEXTVAL,238, 12, date'2015-02-01');</v>
      </c>
    </row>
    <row r="174" spans="1:50" ht="16.5" customHeight="1" x14ac:dyDescent="0.25">
      <c r="A174" s="286">
        <v>25</v>
      </c>
      <c r="B174" s="72">
        <v>0</v>
      </c>
      <c r="C174" s="171" t="str">
        <f t="shared" si="18"/>
        <v>100025</v>
      </c>
      <c r="D174" s="171" t="str">
        <f t="shared" si="19"/>
        <v>100025/13</v>
      </c>
      <c r="E174" s="172" t="s">
        <v>189</v>
      </c>
      <c r="F174" s="167" t="s">
        <v>822</v>
      </c>
      <c r="G174" s="171">
        <v>48</v>
      </c>
      <c r="H174" s="178">
        <v>100264</v>
      </c>
      <c r="I174" s="171" t="str">
        <f t="shared" si="15"/>
        <v>Б-100264-13</v>
      </c>
      <c r="J174" s="169">
        <v>3</v>
      </c>
      <c r="K174" s="171">
        <v>12</v>
      </c>
      <c r="L174" s="171" t="s">
        <v>38</v>
      </c>
      <c r="M174" s="175">
        <v>1</v>
      </c>
      <c r="N174" s="171">
        <v>18</v>
      </c>
      <c r="O174" s="177" t="s">
        <v>824</v>
      </c>
      <c r="P174" s="177" t="s">
        <v>825</v>
      </c>
      <c r="Q174" s="177" t="s">
        <v>825</v>
      </c>
      <c r="R174" s="173" t="str">
        <f t="shared" si="14"/>
        <v>1002641</v>
      </c>
      <c r="S174" s="171">
        <v>1</v>
      </c>
      <c r="T174" s="172" t="s">
        <v>308</v>
      </c>
      <c r="U174" s="171">
        <v>1000</v>
      </c>
      <c r="V174" s="171">
        <v>180</v>
      </c>
      <c r="W174" s="171">
        <v>0</v>
      </c>
      <c r="X174" s="24">
        <v>239</v>
      </c>
      <c r="Y174" s="174" t="s">
        <v>42</v>
      </c>
      <c r="Z174" s="232"/>
      <c r="AA174" s="232"/>
      <c r="AB174" s="232"/>
      <c r="AC174" s="180">
        <v>2000</v>
      </c>
      <c r="AD174" s="179"/>
      <c r="AE174" s="179"/>
      <c r="AF174" s="172" t="s">
        <v>149</v>
      </c>
      <c r="AG174" s="300">
        <v>8</v>
      </c>
      <c r="AH174" s="173">
        <v>12</v>
      </c>
      <c r="AI174" s="172" t="s">
        <v>319</v>
      </c>
      <c r="AJ174" s="179"/>
      <c r="AK174" s="179"/>
      <c r="AL174" s="166">
        <v>0</v>
      </c>
      <c r="AM174" s="170" t="s">
        <v>43</v>
      </c>
      <c r="AN174" s="171" t="s">
        <v>44</v>
      </c>
      <c r="AO174" s="171"/>
      <c r="AP174" s="166"/>
      <c r="AQ174" s="166"/>
      <c r="AR174" s="166"/>
      <c r="AS174" s="166">
        <f>H174</f>
        <v>100264</v>
      </c>
      <c r="AT174" s="166">
        <f t="shared" si="16"/>
        <v>10270</v>
      </c>
      <c r="AU174" s="166">
        <v>270</v>
      </c>
      <c r="AV174" s="258"/>
      <c r="AX17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25, 100025, '100025/13', date'2013-03-01', date'2015-09-01', 48, 100264, 'Б-100264-13',date'2015-01-02',3, 12, 12, 'RUR', 1, 18, date'2015-01-01', date'2015-01-01', 1002641, 1, to_date('2015-02-01 00:00:00','YYYY-MM-DD HH24:MI:SS'), 1000, 180, 0, 239, 0, 'c1', 8,null,100264,10270,270);insert into xxxx_oebs_cash_payment_test (ID, INVOICE_ID, OEBS_PAYMENT, DOC_DATE, COMISS_DATE) values (s_xxxx_oebs_cash_payment_test.NEXTVAL, 100264, 2000, to_date('2015-02-01 00:00:00','YYYY-MM-DD HH24:MI:SS'), date'2015-01-31' );insert into xxxx_client_discount_m  (ID,CLIENT_ID,CLIENT_AVG_DISCOUNT,DT) values (s_xxxx_client_discount_m.NEXTVAL,239, 12, date'2015-02-01');</v>
      </c>
    </row>
    <row r="175" spans="1:50" ht="16.5" customHeight="1" x14ac:dyDescent="0.25">
      <c r="A175" s="287">
        <v>26</v>
      </c>
      <c r="B175" s="72">
        <v>0</v>
      </c>
      <c r="C175" s="165" t="str">
        <f t="shared" si="18"/>
        <v>100026</v>
      </c>
      <c r="D175" s="165" t="str">
        <f t="shared" si="19"/>
        <v>100026/13</v>
      </c>
      <c r="E175" s="167" t="s">
        <v>189</v>
      </c>
      <c r="F175" s="167" t="s">
        <v>822</v>
      </c>
      <c r="G175" s="165">
        <v>48</v>
      </c>
      <c r="H175" s="178">
        <v>100265</v>
      </c>
      <c r="I175" s="170" t="str">
        <f t="shared" si="15"/>
        <v>Б-100265-13</v>
      </c>
      <c r="J175" s="169">
        <v>3</v>
      </c>
      <c r="K175" s="165">
        <v>14</v>
      </c>
      <c r="L175" s="165" t="s">
        <v>38</v>
      </c>
      <c r="M175" s="169">
        <v>1</v>
      </c>
      <c r="N175" s="165">
        <v>18</v>
      </c>
      <c r="O175" s="191" t="s">
        <v>824</v>
      </c>
      <c r="P175" s="191" t="s">
        <v>823</v>
      </c>
      <c r="Q175" s="191" t="s">
        <v>303</v>
      </c>
      <c r="R175" s="166" t="str">
        <f t="shared" si="14"/>
        <v>1002651</v>
      </c>
      <c r="S175" s="170">
        <v>1</v>
      </c>
      <c r="T175" s="167" t="s">
        <v>309</v>
      </c>
      <c r="U175" s="165">
        <v>1000</v>
      </c>
      <c r="V175" s="165">
        <v>180</v>
      </c>
      <c r="W175" s="165">
        <v>0</v>
      </c>
      <c r="X175" s="24">
        <v>240</v>
      </c>
      <c r="Y175" s="168" t="s">
        <v>42</v>
      </c>
      <c r="Z175" s="225" t="s">
        <v>515</v>
      </c>
      <c r="AA175" s="225" t="s">
        <v>516</v>
      </c>
      <c r="AB175" s="224"/>
      <c r="AC175" s="178">
        <v>2000</v>
      </c>
      <c r="AF175" s="167" t="s">
        <v>149</v>
      </c>
      <c r="AG175" s="299">
        <v>8</v>
      </c>
      <c r="AH175" s="166">
        <v>12</v>
      </c>
      <c r="AI175" s="167" t="s">
        <v>319</v>
      </c>
      <c r="AL175" s="166">
        <v>0</v>
      </c>
      <c r="AM175" s="170" t="s">
        <v>43</v>
      </c>
      <c r="AN175" s="165" t="s">
        <v>44</v>
      </c>
      <c r="AO175" s="165"/>
      <c r="AP175" s="166"/>
      <c r="AQ175" s="166"/>
      <c r="AR175" s="166"/>
      <c r="AS175" s="166">
        <f>H175</f>
        <v>100265</v>
      </c>
      <c r="AT175" s="166">
        <f t="shared" si="16"/>
        <v>10271</v>
      </c>
      <c r="AU175" s="166">
        <v>271</v>
      </c>
      <c r="AV175" s="220" t="s">
        <v>521</v>
      </c>
      <c r="AX17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26, 100026, '100026/13', date'2013-03-01', date'2015-09-01', 48, 100265, 'Б-100265-13',date'2015-01-02',3, 14, 14, 'RUR', 1, 18, date'2015-02-02', date'2015-02-28', 1002651, 1, to_date('2015-02-28 00:00:00','YYYY-MM-DD HH24:MI:SS'), 1000, 180, 0, 240, 0, 'c1', 8,null,100265,10271,271);insert into xxxx_oebs_cash_payment_test (ID, INVOICE_ID, OEBS_PAYMENT, DOC_DATE, COMISS_DATE) values (s_xxxx_oebs_cash_payment_test.NEXTVAL, 100265, 2000, to_date('2015-02-28 00:00:00','YYYY-MM-DD HH24:MI:SS'), date'2015-01-31' );insert into xxxx_client_discount_m  (ID,CLIENT_ID,CLIENT_AVG_DISCOUNT,DT) values (s_xxxx_client_discount_m.NEXTVAL,240, 12, date'2015-02-01');</v>
      </c>
    </row>
    <row r="176" spans="1:50" ht="16.5" customHeight="1" x14ac:dyDescent="0.25">
      <c r="A176" s="286">
        <v>26</v>
      </c>
      <c r="B176" s="72">
        <v>0</v>
      </c>
      <c r="C176" s="171" t="str">
        <f t="shared" si="18"/>
        <v>100026</v>
      </c>
      <c r="D176" s="171" t="str">
        <f t="shared" si="19"/>
        <v>100026/13</v>
      </c>
      <c r="E176" s="172" t="s">
        <v>189</v>
      </c>
      <c r="F176" s="167" t="s">
        <v>822</v>
      </c>
      <c r="G176" s="171">
        <v>48</v>
      </c>
      <c r="H176" s="178">
        <v>100266</v>
      </c>
      <c r="I176" s="171" t="str">
        <f t="shared" si="15"/>
        <v>Б-100266-13</v>
      </c>
      <c r="J176" s="169">
        <v>3</v>
      </c>
      <c r="K176" s="171">
        <v>14</v>
      </c>
      <c r="L176" s="171" t="s">
        <v>38</v>
      </c>
      <c r="M176" s="175">
        <v>1</v>
      </c>
      <c r="N176" s="171">
        <v>18</v>
      </c>
      <c r="O176" s="177" t="s">
        <v>824</v>
      </c>
      <c r="P176" s="177" t="s">
        <v>823</v>
      </c>
      <c r="Q176" s="177" t="s">
        <v>826</v>
      </c>
      <c r="R176" s="173" t="str">
        <f t="shared" si="14"/>
        <v>1002661</v>
      </c>
      <c r="S176" s="171">
        <v>1</v>
      </c>
      <c r="T176" s="172" t="s">
        <v>308</v>
      </c>
      <c r="U176" s="171">
        <v>1000</v>
      </c>
      <c r="V176" s="171">
        <v>180</v>
      </c>
      <c r="W176" s="171">
        <v>0</v>
      </c>
      <c r="X176" s="24">
        <v>241</v>
      </c>
      <c r="Y176" s="174" t="s">
        <v>42</v>
      </c>
      <c r="Z176" s="232"/>
      <c r="AA176" s="232"/>
      <c r="AB176" s="232"/>
      <c r="AC176" s="180">
        <v>2000</v>
      </c>
      <c r="AD176" s="179"/>
      <c r="AE176" s="179"/>
      <c r="AF176" s="172" t="s">
        <v>149</v>
      </c>
      <c r="AG176" s="300">
        <v>8</v>
      </c>
      <c r="AH176" s="173">
        <v>12</v>
      </c>
      <c r="AI176" s="172" t="s">
        <v>319</v>
      </c>
      <c r="AJ176" s="179"/>
      <c r="AK176" s="179"/>
      <c r="AL176" s="166">
        <v>0</v>
      </c>
      <c r="AM176" s="170" t="s">
        <v>43</v>
      </c>
      <c r="AN176" s="171" t="s">
        <v>44</v>
      </c>
      <c r="AO176" s="171"/>
      <c r="AP176" s="166"/>
      <c r="AQ176" s="166"/>
      <c r="AR176" s="166"/>
      <c r="AS176" s="166">
        <f>H176</f>
        <v>100266</v>
      </c>
      <c r="AT176" s="166">
        <f t="shared" si="16"/>
        <v>10272</v>
      </c>
      <c r="AU176" s="166">
        <v>272</v>
      </c>
      <c r="AV176" s="258"/>
      <c r="AX17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26, 100026, '100026/13', date'2013-03-01', date'2015-09-01', 48, 100266, 'Б-100266-13',date'2015-01-02',3, 14, 14, 'RUR', 1, 18, date'2015-02-02', date'2015-02-01', 1002661, 1, to_date('2015-02-01 00:00:00','YYYY-MM-DD HH24:MI:SS'), 1000, 180, 0, 241, 0, 'c1', 8,null,100266,10272,272);insert into xxxx_oebs_cash_payment_test (ID, INVOICE_ID, OEBS_PAYMENT, DOC_DATE, COMISS_DATE) values (s_xxxx_oebs_cash_payment_test.NEXTVAL, 100266, 2000, to_date('2015-02-01 00:00:00','YYYY-MM-DD HH24:MI:SS'), date'2015-01-31' );insert into xxxx_client_discount_m  (ID,CLIENT_ID,CLIENT_AVG_DISCOUNT,DT) values (s_xxxx_client_discount_m.NEXTVAL,241, 12, date'2015-02-01');</v>
      </c>
    </row>
    <row r="177" spans="1:50" ht="16.5" customHeight="1" x14ac:dyDescent="0.25">
      <c r="A177" s="287">
        <v>27</v>
      </c>
      <c r="B177" s="72">
        <v>0</v>
      </c>
      <c r="C177" s="165" t="str">
        <f>"1000"&amp;A177</f>
        <v>100027</v>
      </c>
      <c r="D177" s="165" t="str">
        <f>"1000"&amp;A177&amp;"/13"</f>
        <v>100027/13</v>
      </c>
      <c r="E177" s="167" t="s">
        <v>189</v>
      </c>
      <c r="F177" s="167" t="s">
        <v>822</v>
      </c>
      <c r="G177" s="165">
        <v>48</v>
      </c>
      <c r="H177" s="178">
        <v>100267</v>
      </c>
      <c r="I177" s="170" t="str">
        <f>"Б-"&amp;H177&amp;"-13"</f>
        <v>Б-100267-13</v>
      </c>
      <c r="J177" s="169">
        <v>3</v>
      </c>
      <c r="K177" s="165">
        <v>7</v>
      </c>
      <c r="L177" s="165" t="s">
        <v>38</v>
      </c>
      <c r="M177" s="169">
        <v>1</v>
      </c>
      <c r="N177" s="165">
        <v>18</v>
      </c>
      <c r="O177" s="167" t="s">
        <v>823</v>
      </c>
      <c r="P177" s="167" t="s">
        <v>823</v>
      </c>
      <c r="Q177" s="167" t="s">
        <v>826</v>
      </c>
      <c r="R177" s="166" t="str">
        <f t="shared" si="14"/>
        <v>1002671</v>
      </c>
      <c r="S177" s="170">
        <v>1</v>
      </c>
      <c r="T177" s="167" t="s">
        <v>308</v>
      </c>
      <c r="U177" s="165">
        <v>1000</v>
      </c>
      <c r="V177" s="165">
        <v>180</v>
      </c>
      <c r="W177" s="165">
        <v>0</v>
      </c>
      <c r="X177" s="24">
        <v>242</v>
      </c>
      <c r="Y177" s="168" t="s">
        <v>42</v>
      </c>
      <c r="Z177" s="223" t="s">
        <v>418</v>
      </c>
      <c r="AA177" s="224"/>
      <c r="AB177" s="301" t="s">
        <v>522</v>
      </c>
      <c r="AC177" s="178">
        <v>2050</v>
      </c>
      <c r="AD177" s="165"/>
      <c r="AE177" s="165"/>
      <c r="AF177" s="167" t="s">
        <v>149</v>
      </c>
      <c r="AG177" s="226" t="s">
        <v>43</v>
      </c>
      <c r="AH177" s="227">
        <v>13</v>
      </c>
      <c r="AI177" s="167" t="s">
        <v>319</v>
      </c>
      <c r="AJ177" s="167"/>
      <c r="AK177" s="167"/>
      <c r="AL177" s="166">
        <v>0</v>
      </c>
      <c r="AM177" s="170" t="s">
        <v>43</v>
      </c>
      <c r="AN177" s="165" t="s">
        <v>44</v>
      </c>
      <c r="AO177" s="165"/>
      <c r="AP177" s="166"/>
      <c r="AQ177" s="166"/>
      <c r="AR177" s="166"/>
      <c r="AS177" s="166">
        <f>H177</f>
        <v>100267</v>
      </c>
      <c r="AT177" s="166">
        <f t="shared" si="16"/>
        <v>10273</v>
      </c>
      <c r="AU177" s="166">
        <v>273</v>
      </c>
      <c r="AV177" s="166" t="s">
        <v>45</v>
      </c>
      <c r="AX177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date'2015-09-01', 48, 100267, 'Б-100267-13',date'2015-02-02',3, 7, 7, 'RUR', 1, 18, date'2015-02-02', date'2015-02-01', 1002671, 1, to_date('2015-02-01 00:00:00','YYYY-MM-DD HH24:MI:SS'), 1000, 180, 0, 242, 0, 'c1', null,null,100267,10273,273);insert into xxxx_oebs_cash_payment_test (ID, INVOICE_ID, OEBS_PAYMENT, DOC_DATE, COMISS_DATE) values (s_xxxx_oebs_cash_payment_test.NEXTVAL, 100267, 2050, to_date('2015-02-01 00:00:00','YYYY-MM-DD HH24:MI:SS'), date'2015-01-31' );insert into xxxx_client_discount_m  (ID,CLIENT_ID,CLIENT_AVG_DISCOUNT,DT) values (s_xxxx_client_discount_m.NEXTVAL,242, 13, date'2015-02-01');</v>
      </c>
    </row>
    <row r="178" spans="1:50" ht="16.5" customHeight="1" x14ac:dyDescent="0.25">
      <c r="A178" s="287">
        <v>27</v>
      </c>
      <c r="B178" s="72">
        <v>0</v>
      </c>
      <c r="C178" s="165" t="str">
        <f t="shared" ref="C178:C241" si="20">"1000"&amp;A178</f>
        <v>100027</v>
      </c>
      <c r="D178" s="165" t="str">
        <f t="shared" ref="D178:D241" si="21">"1000"&amp;A178&amp;"/13"</f>
        <v>100027/13</v>
      </c>
      <c r="E178" s="167" t="s">
        <v>189</v>
      </c>
      <c r="F178" s="167" t="s">
        <v>822</v>
      </c>
      <c r="G178" s="165">
        <v>48</v>
      </c>
      <c r="H178" s="178">
        <v>100268</v>
      </c>
      <c r="I178" s="170" t="str">
        <f t="shared" ref="I178:I241" si="22">"Б-"&amp;H178&amp;"-13"</f>
        <v>Б-100268-13</v>
      </c>
      <c r="J178" s="169">
        <v>3</v>
      </c>
      <c r="K178" s="165">
        <v>7</v>
      </c>
      <c r="L178" s="165" t="s">
        <v>38</v>
      </c>
      <c r="M178" s="169">
        <v>1</v>
      </c>
      <c r="N178" s="165">
        <v>18</v>
      </c>
      <c r="O178" s="167" t="s">
        <v>823</v>
      </c>
      <c r="P178" s="167" t="s">
        <v>823</v>
      </c>
      <c r="Q178" s="167" t="s">
        <v>826</v>
      </c>
      <c r="R178" s="166" t="str">
        <f t="shared" si="14"/>
        <v>1002681</v>
      </c>
      <c r="S178" s="170">
        <v>1</v>
      </c>
      <c r="T178" s="167" t="s">
        <v>308</v>
      </c>
      <c r="U178" s="165">
        <v>900</v>
      </c>
      <c r="V178" s="165">
        <v>162</v>
      </c>
      <c r="W178" s="165">
        <v>0</v>
      </c>
      <c r="X178" s="24">
        <v>243</v>
      </c>
      <c r="Y178" s="168" t="s">
        <v>42</v>
      </c>
      <c r="Z178" s="223" t="s">
        <v>196</v>
      </c>
      <c r="AA178" s="224"/>
      <c r="AB178" s="229"/>
      <c r="AC178" s="178">
        <v>1845</v>
      </c>
      <c r="AD178" s="165"/>
      <c r="AE178" s="165"/>
      <c r="AF178" s="167" t="s">
        <v>149</v>
      </c>
      <c r="AG178" s="226" t="s">
        <v>43</v>
      </c>
      <c r="AH178" s="166">
        <v>7</v>
      </c>
      <c r="AI178" s="167" t="s">
        <v>319</v>
      </c>
      <c r="AJ178" s="167"/>
      <c r="AK178" s="167"/>
      <c r="AL178" s="166">
        <v>0</v>
      </c>
      <c r="AM178" s="170" t="s">
        <v>43</v>
      </c>
      <c r="AN178" s="165" t="s">
        <v>44</v>
      </c>
      <c r="AO178" s="165"/>
      <c r="AP178" s="166"/>
      <c r="AQ178" s="166"/>
      <c r="AR178" s="166"/>
      <c r="AS178" s="166">
        <f>H178</f>
        <v>100268</v>
      </c>
      <c r="AT178" s="166">
        <f t="shared" si="16"/>
        <v>10274</v>
      </c>
      <c r="AU178" s="166">
        <v>274</v>
      </c>
      <c r="AV178" s="166" t="s">
        <v>191</v>
      </c>
      <c r="AX178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date'2015-09-01', 48, 100268, 'Б-100268-13',date'2015-02-02',3, 7, 7, 'RUR', 1, 18, date'2015-02-02', date'2015-02-01', 1002681, 1, to_date('2015-02-01 00:00:00','YYYY-MM-DD HH24:MI:SS'), 900, 162, 0, 243, 0, 'c1', null,null,100268,10274,274);insert into xxxx_oebs_cash_payment_test (ID, INVOICE_ID, OEBS_PAYMENT, DOC_DATE, COMISS_DATE) values (s_xxxx_oebs_cash_payment_test.NEXTVAL, 100268, 1845, to_date('2015-02-01 00:00:00','YYYY-MM-DD HH24:MI:SS'), date'2015-01-31' );insert into xxxx_client_discount_m  (ID,CLIENT_ID,CLIENT_AVG_DISCOUNT,DT) values (s_xxxx_client_discount_m.NEXTVAL,243, 7, date'2015-02-01');</v>
      </c>
    </row>
    <row r="179" spans="1:50" ht="16.5" customHeight="1" x14ac:dyDescent="0.25">
      <c r="A179" s="287">
        <v>27</v>
      </c>
      <c r="B179" s="72">
        <v>0</v>
      </c>
      <c r="C179" s="165" t="str">
        <f t="shared" si="20"/>
        <v>100027</v>
      </c>
      <c r="D179" s="165" t="str">
        <f t="shared" si="21"/>
        <v>100027/13</v>
      </c>
      <c r="E179" s="167" t="s">
        <v>189</v>
      </c>
      <c r="F179" s="167" t="s">
        <v>822</v>
      </c>
      <c r="G179" s="165">
        <v>48</v>
      </c>
      <c r="H179" s="178">
        <v>100269</v>
      </c>
      <c r="I179" s="170" t="str">
        <f t="shared" si="22"/>
        <v>Б-100269-13</v>
      </c>
      <c r="J179" s="169">
        <v>3</v>
      </c>
      <c r="K179" s="165">
        <v>7</v>
      </c>
      <c r="L179" s="165" t="s">
        <v>38</v>
      </c>
      <c r="M179" s="169">
        <v>1</v>
      </c>
      <c r="N179" s="165">
        <v>18</v>
      </c>
      <c r="O179" s="167" t="s">
        <v>823</v>
      </c>
      <c r="P179" s="167" t="s">
        <v>823</v>
      </c>
      <c r="Q179" s="167" t="s">
        <v>826</v>
      </c>
      <c r="R179" s="166" t="str">
        <f t="shared" si="14"/>
        <v>1002691</v>
      </c>
      <c r="S179" s="170">
        <v>1</v>
      </c>
      <c r="T179" s="167" t="s">
        <v>308</v>
      </c>
      <c r="U179" s="165">
        <v>800</v>
      </c>
      <c r="V179" s="165">
        <v>144</v>
      </c>
      <c r="W179" s="165">
        <v>0</v>
      </c>
      <c r="X179" s="24">
        <v>244</v>
      </c>
      <c r="Y179" s="168" t="s">
        <v>42</v>
      </c>
      <c r="Z179" s="223" t="s">
        <v>420</v>
      </c>
      <c r="AA179" s="224"/>
      <c r="AB179" s="224"/>
      <c r="AC179" s="178">
        <v>1640</v>
      </c>
      <c r="AD179" s="165"/>
      <c r="AE179" s="165"/>
      <c r="AF179" s="167" t="s">
        <v>149</v>
      </c>
      <c r="AG179" s="226" t="s">
        <v>43</v>
      </c>
      <c r="AH179" s="230">
        <v>20</v>
      </c>
      <c r="AI179" s="167" t="s">
        <v>319</v>
      </c>
      <c r="AJ179" s="167"/>
      <c r="AK179" s="167"/>
      <c r="AL179" s="166">
        <v>0</v>
      </c>
      <c r="AM179" s="170" t="s">
        <v>43</v>
      </c>
      <c r="AN179" s="165" t="s">
        <v>44</v>
      </c>
      <c r="AO179" s="165"/>
      <c r="AP179" s="166"/>
      <c r="AQ179" s="166"/>
      <c r="AR179" s="166"/>
      <c r="AS179" s="166">
        <f>H179</f>
        <v>100269</v>
      </c>
      <c r="AT179" s="166">
        <f t="shared" si="16"/>
        <v>10275</v>
      </c>
      <c r="AU179" s="166">
        <v>275</v>
      </c>
      <c r="AV179" s="166"/>
      <c r="AX179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date'2015-09-01', 48, 100269, 'Б-100269-13',date'2015-02-02',3, 7, 7, 'RUR', 1, 18, date'2015-02-02', date'2015-02-01', 1002691, 1, to_date('2015-02-01 00:00:00','YYYY-MM-DD HH24:MI:SS'), 800, 144, 0, 244, 0, 'c1', null,null,100269,10275,275);insert into xxxx_oebs_cash_payment_test (ID, INVOICE_ID, OEBS_PAYMENT, DOC_DATE, COMISS_DATE) values (s_xxxx_oebs_cash_payment_test.NEXTVAL, 100269, 1640, to_date('2015-02-01 00:00:00','YYYY-MM-DD HH24:MI:SS'), date'2015-01-31' );insert into xxxx_client_discount_m  (ID,CLIENT_ID,CLIENT_AVG_DISCOUNT,DT) values (s_xxxx_client_discount_m.NEXTVAL,244, 20, date'2015-02-01');</v>
      </c>
    </row>
    <row r="180" spans="1:50" ht="16.5" customHeight="1" x14ac:dyDescent="0.25">
      <c r="A180" s="286">
        <v>27</v>
      </c>
      <c r="B180" s="72">
        <v>0</v>
      </c>
      <c r="C180" s="171" t="str">
        <f t="shared" si="20"/>
        <v>100027</v>
      </c>
      <c r="D180" s="171" t="str">
        <f t="shared" si="21"/>
        <v>100027/13</v>
      </c>
      <c r="E180" s="172" t="s">
        <v>189</v>
      </c>
      <c r="F180" s="167" t="s">
        <v>822</v>
      </c>
      <c r="G180" s="171">
        <v>48</v>
      </c>
      <c r="H180" s="178">
        <v>100270</v>
      </c>
      <c r="I180" s="171" t="str">
        <f t="shared" si="22"/>
        <v>Б-100270-13</v>
      </c>
      <c r="J180" s="169">
        <v>3</v>
      </c>
      <c r="K180" s="171">
        <v>7</v>
      </c>
      <c r="L180" s="171" t="s">
        <v>38</v>
      </c>
      <c r="M180" s="175">
        <v>1</v>
      </c>
      <c r="N180" s="171">
        <v>18</v>
      </c>
      <c r="O180" s="172" t="s">
        <v>823</v>
      </c>
      <c r="P180" s="172" t="s">
        <v>823</v>
      </c>
      <c r="Q180" s="172" t="s">
        <v>826</v>
      </c>
      <c r="R180" s="173" t="str">
        <f t="shared" si="14"/>
        <v>1002701</v>
      </c>
      <c r="S180" s="171">
        <v>1</v>
      </c>
      <c r="T180" s="172" t="s">
        <v>308</v>
      </c>
      <c r="U180" s="171">
        <v>600</v>
      </c>
      <c r="V180" s="171">
        <v>108</v>
      </c>
      <c r="W180" s="171">
        <v>0</v>
      </c>
      <c r="X180" s="24">
        <v>245</v>
      </c>
      <c r="Y180" s="174" t="s">
        <v>42</v>
      </c>
      <c r="Z180" s="232"/>
      <c r="AA180" s="232"/>
      <c r="AB180" s="232"/>
      <c r="AC180" s="180">
        <v>1230</v>
      </c>
      <c r="AD180" s="171"/>
      <c r="AE180" s="171"/>
      <c r="AF180" s="172" t="s">
        <v>149</v>
      </c>
      <c r="AG180" s="233" t="s">
        <v>43</v>
      </c>
      <c r="AH180" s="205">
        <v>13</v>
      </c>
      <c r="AI180" s="172" t="s">
        <v>319</v>
      </c>
      <c r="AJ180" s="172"/>
      <c r="AK180" s="172"/>
      <c r="AL180" s="166">
        <v>0</v>
      </c>
      <c r="AM180" s="170" t="s">
        <v>43</v>
      </c>
      <c r="AN180" s="171" t="s">
        <v>44</v>
      </c>
      <c r="AO180" s="171"/>
      <c r="AP180" s="166"/>
      <c r="AQ180" s="166"/>
      <c r="AR180" s="166"/>
      <c r="AS180" s="166">
        <f>H180</f>
        <v>100270</v>
      </c>
      <c r="AT180" s="166">
        <f t="shared" si="16"/>
        <v>10276</v>
      </c>
      <c r="AU180" s="166">
        <v>276</v>
      </c>
      <c r="AV180" s="173"/>
      <c r="AX180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27, 100027, '100027/13', date'2013-03-01', date'2015-09-01', 48, 100270, 'Б-100270-13',date'2015-02-02',3, 7, 7, 'RUR', 1, 18, date'2015-02-02', date'2015-02-01', 1002701, 1, to_date('2015-02-01 00:00:00','YYYY-MM-DD HH24:MI:SS'), 600, 108, 0, 245, 0, 'c1', null,null,100270,10276,276);insert into xxxx_oebs_cash_payment_test (ID, INVOICE_ID, OEBS_PAYMENT, DOC_DATE, COMISS_DATE) values (s_xxxx_oebs_cash_payment_test.NEXTVAL, 100270, 1230, to_date('2015-02-01 00:00:00','YYYY-MM-DD HH24:MI:SS'), date'2015-01-31' );insert into xxxx_client_discount_m  (ID,CLIENT_ID,CLIENT_AVG_DISCOUNT,DT) values (s_xxxx_client_discount_m.NEXTVAL,245, 13, date'2015-02-01');</v>
      </c>
    </row>
    <row r="181" spans="1:50" ht="16.5" customHeight="1" x14ac:dyDescent="0.25">
      <c r="A181" s="287">
        <v>28</v>
      </c>
      <c r="B181" s="72">
        <v>0</v>
      </c>
      <c r="C181" s="203" t="str">
        <f t="shared" si="20"/>
        <v>100028</v>
      </c>
      <c r="D181" s="165" t="str">
        <f t="shared" si="21"/>
        <v>100028/13</v>
      </c>
      <c r="E181" s="167" t="s">
        <v>189</v>
      </c>
      <c r="F181" s="167" t="s">
        <v>822</v>
      </c>
      <c r="G181" s="165">
        <v>48</v>
      </c>
      <c r="H181" s="178">
        <v>100271</v>
      </c>
      <c r="I181" s="170" t="str">
        <f t="shared" si="22"/>
        <v>Б-100271-13</v>
      </c>
      <c r="J181" s="169">
        <v>3</v>
      </c>
      <c r="K181" s="165">
        <v>7</v>
      </c>
      <c r="L181" s="165" t="s">
        <v>38</v>
      </c>
      <c r="M181" s="169">
        <v>1</v>
      </c>
      <c r="N181" s="165">
        <v>18</v>
      </c>
      <c r="O181" s="167" t="s">
        <v>823</v>
      </c>
      <c r="P181" s="167" t="s">
        <v>823</v>
      </c>
      <c r="Q181" s="167" t="s">
        <v>826</v>
      </c>
      <c r="R181" s="166" t="str">
        <f t="shared" si="14"/>
        <v>1002711</v>
      </c>
      <c r="S181" s="170">
        <v>1</v>
      </c>
      <c r="T181" s="167" t="s">
        <v>308</v>
      </c>
      <c r="U181" s="165">
        <v>6200</v>
      </c>
      <c r="V181" s="165">
        <v>1116</v>
      </c>
      <c r="W181" s="165">
        <v>0</v>
      </c>
      <c r="X181" s="24">
        <v>412</v>
      </c>
      <c r="Y181" s="168" t="s">
        <v>42</v>
      </c>
      <c r="Z181" s="223" t="s">
        <v>523</v>
      </c>
      <c r="AA181" s="266"/>
      <c r="AB181" s="223" t="s">
        <v>524</v>
      </c>
      <c r="AC181" s="178">
        <v>9300</v>
      </c>
      <c r="AD181" s="170"/>
      <c r="AE181" s="170"/>
      <c r="AF181" s="167" t="s">
        <v>149</v>
      </c>
      <c r="AG181" s="221">
        <v>8</v>
      </c>
      <c r="AH181" s="220">
        <v>12</v>
      </c>
      <c r="AI181" s="167" t="s">
        <v>319</v>
      </c>
      <c r="AK181" s="189"/>
      <c r="AL181" s="166">
        <v>0</v>
      </c>
      <c r="AM181" s="170" t="s">
        <v>43</v>
      </c>
      <c r="AN181" s="165" t="s">
        <v>44</v>
      </c>
      <c r="AO181" s="236">
        <v>140</v>
      </c>
      <c r="AP181" s="166"/>
      <c r="AQ181" s="166"/>
      <c r="AR181" s="166"/>
      <c r="AS181" s="166">
        <f>H181</f>
        <v>100271</v>
      </c>
      <c r="AT181" s="166">
        <f t="shared" si="16"/>
        <v>10277</v>
      </c>
      <c r="AU181" s="166">
        <v>277</v>
      </c>
      <c r="AV181" s="166" t="s">
        <v>525</v>
      </c>
      <c r="AX181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100271, 'Б-100271-13',date'2015-02-02',3, 7, 7, 'RUR', 1, 18, date'2015-02-02', date'2015-02-01', 1002711, 1, to_date('2015-02-01 00:00:00','YYYY-MM-DD HH24:MI:SS'), 6200, 1116, 0, 412, 0, 'c1', 8,null,100271,10277,277);insert into xxxx_oebs_cash_payment_test (ID, INVOICE_ID, OEBS_PAYMENT, DOC_DATE, COMISS_DATE) values (s_xxxx_oebs_cash_payment_test.NEXTVAL, 100271, 9300, to_date('2015-02-01 00:00:00','YYYY-MM-DD HH24:MI:SS'), date'2015-01-31' );insert into xxxx_client_discount_m  (ID,CLIENT_ID,CLIENT_AVG_DISCOUNT,DT) values (s_xxxx_client_discount_m.NEXTVAL,412, 12, date'2015-02-01');insert into xxxx_contract_signed_attr (ID, CONTRACT_ID, CODE, KEY_NUM) values (s_xxxx_contract_signed_attr.NEXTVAL, 100028, 'SUPERCOMMISSION_BONUS' , 140 );</v>
      </c>
    </row>
    <row r="182" spans="1:50" ht="16.5" customHeight="1" x14ac:dyDescent="0.25">
      <c r="A182" s="287">
        <v>28</v>
      </c>
      <c r="B182" s="72">
        <v>0</v>
      </c>
      <c r="C182" s="166" t="str">
        <f t="shared" si="20"/>
        <v>100028</v>
      </c>
      <c r="D182" s="165" t="str">
        <f t="shared" si="21"/>
        <v>100028/13</v>
      </c>
      <c r="E182" s="167" t="s">
        <v>189</v>
      </c>
      <c r="F182" s="167" t="s">
        <v>822</v>
      </c>
      <c r="G182" s="165">
        <v>48</v>
      </c>
      <c r="H182" s="178">
        <v>100272</v>
      </c>
      <c r="I182" s="170" t="str">
        <f t="shared" si="22"/>
        <v>Б-100272-13</v>
      </c>
      <c r="J182" s="169">
        <v>3</v>
      </c>
      <c r="K182" s="165">
        <v>7</v>
      </c>
      <c r="L182" s="165" t="s">
        <v>38</v>
      </c>
      <c r="M182" s="169">
        <v>1</v>
      </c>
      <c r="N182" s="165">
        <v>18</v>
      </c>
      <c r="O182" s="167" t="s">
        <v>823</v>
      </c>
      <c r="P182" s="167" t="s">
        <v>823</v>
      </c>
      <c r="Q182" s="167" t="s">
        <v>826</v>
      </c>
      <c r="R182" s="166" t="str">
        <f>H182&amp;"2"</f>
        <v>1002722</v>
      </c>
      <c r="S182" s="170">
        <v>1</v>
      </c>
      <c r="T182" s="167" t="s">
        <v>308</v>
      </c>
      <c r="U182" s="165">
        <v>6200</v>
      </c>
      <c r="V182" s="165">
        <v>1116</v>
      </c>
      <c r="W182" s="165">
        <v>0</v>
      </c>
      <c r="X182" s="187">
        <v>413</v>
      </c>
      <c r="Y182" s="168" t="s">
        <v>42</v>
      </c>
      <c r="Z182" s="301" t="s">
        <v>526</v>
      </c>
      <c r="AA182" s="266"/>
      <c r="AB182" s="224"/>
      <c r="AC182" s="178">
        <v>9300</v>
      </c>
      <c r="AD182" s="170"/>
      <c r="AE182" s="170"/>
      <c r="AF182" s="167" t="s">
        <v>149</v>
      </c>
      <c r="AG182" s="221">
        <v>8</v>
      </c>
      <c r="AH182" s="220">
        <v>12</v>
      </c>
      <c r="AI182" s="167" t="s">
        <v>319</v>
      </c>
      <c r="AK182" s="189"/>
      <c r="AL182" s="166">
        <v>0</v>
      </c>
      <c r="AM182" s="170" t="s">
        <v>43</v>
      </c>
      <c r="AN182" s="165" t="s">
        <v>44</v>
      </c>
      <c r="AO182" s="165"/>
      <c r="AP182" s="166"/>
      <c r="AQ182" s="166"/>
      <c r="AR182" s="166"/>
      <c r="AS182" s="166">
        <f>H182</f>
        <v>100272</v>
      </c>
      <c r="AT182" s="166">
        <f t="shared" si="16"/>
        <v>10278</v>
      </c>
      <c r="AU182" s="166">
        <v>278</v>
      </c>
      <c r="AV182" s="166" t="s">
        <v>527</v>
      </c>
      <c r="AX182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100272, 'Б-100272-13',date'2015-02-02',3, 7, 7, 'RUR', 1, 18, date'2015-02-02', date'2015-02-01', 1002722, 1, to_date('2015-02-01 00:00:00','YYYY-MM-DD HH24:MI:SS'), 6200, 1116, 0, 413, 0, 'c1', 8,null,100272,10278,278);insert into xxxx_oebs_cash_payment_test (ID, INVOICE_ID, OEBS_PAYMENT, DOC_DATE, COMISS_DATE) values (s_xxxx_oebs_cash_payment_test.NEXTVAL, 100272, 9300, to_date('2015-02-01 00:00:00','YYYY-MM-DD HH24:MI:SS'), date'2015-01-31' );insert into xxxx_client_discount_m  (ID,CLIENT_ID,CLIENT_AVG_DISCOUNT,DT) values (s_xxxx_client_discount_m.NEXTVAL,413, 12, date'2015-02-01');</v>
      </c>
    </row>
    <row r="183" spans="1:50" ht="16.5" customHeight="1" x14ac:dyDescent="0.25">
      <c r="A183" s="287">
        <v>28</v>
      </c>
      <c r="B183" s="72">
        <v>0</v>
      </c>
      <c r="C183" s="166" t="str">
        <f t="shared" si="20"/>
        <v>100028</v>
      </c>
      <c r="D183" s="165" t="str">
        <f t="shared" si="21"/>
        <v>100028/13</v>
      </c>
      <c r="E183" s="167" t="s">
        <v>189</v>
      </c>
      <c r="F183" s="167" t="s">
        <v>822</v>
      </c>
      <c r="G183" s="165">
        <v>48</v>
      </c>
      <c r="H183" s="178">
        <v>100273</v>
      </c>
      <c r="I183" s="170" t="str">
        <f t="shared" si="22"/>
        <v>Б-100273-13</v>
      </c>
      <c r="J183" s="169">
        <v>3</v>
      </c>
      <c r="K183" s="165">
        <v>7</v>
      </c>
      <c r="L183" s="165" t="s">
        <v>38</v>
      </c>
      <c r="M183" s="169">
        <v>1</v>
      </c>
      <c r="N183" s="165">
        <v>18</v>
      </c>
      <c r="O183" s="167" t="s">
        <v>823</v>
      </c>
      <c r="P183" s="167" t="s">
        <v>823</v>
      </c>
      <c r="Q183" s="167" t="s">
        <v>826</v>
      </c>
      <c r="R183" s="166" t="str">
        <f>H183&amp;"3"</f>
        <v>1002733</v>
      </c>
      <c r="S183" s="170">
        <v>1</v>
      </c>
      <c r="T183" s="167" t="s">
        <v>308</v>
      </c>
      <c r="U183" s="165">
        <v>6200</v>
      </c>
      <c r="V183" s="165">
        <v>1116</v>
      </c>
      <c r="W183" s="165">
        <v>0</v>
      </c>
      <c r="X183" s="24">
        <v>414</v>
      </c>
      <c r="Y183" s="168" t="s">
        <v>42</v>
      </c>
      <c r="Z183" s="266"/>
      <c r="AA183" s="266"/>
      <c r="AB183" s="224"/>
      <c r="AC183" s="178">
        <v>9300</v>
      </c>
      <c r="AD183" s="170"/>
      <c r="AE183" s="170"/>
      <c r="AF183" s="167" t="s">
        <v>149</v>
      </c>
      <c r="AG183" s="221">
        <v>8</v>
      </c>
      <c r="AH183" s="220">
        <v>12</v>
      </c>
      <c r="AI183" s="167" t="s">
        <v>319</v>
      </c>
      <c r="AK183" s="189"/>
      <c r="AL183" s="166">
        <v>0</v>
      </c>
      <c r="AM183" s="170" t="s">
        <v>43</v>
      </c>
      <c r="AN183" s="165" t="s">
        <v>44</v>
      </c>
      <c r="AO183" s="165"/>
      <c r="AP183" s="166"/>
      <c r="AQ183" s="166"/>
      <c r="AR183" s="166"/>
      <c r="AS183" s="166">
        <f>H183</f>
        <v>100273</v>
      </c>
      <c r="AT183" s="166">
        <f t="shared" si="16"/>
        <v>10279</v>
      </c>
      <c r="AU183" s="166">
        <v>279</v>
      </c>
      <c r="AV183" s="166"/>
      <c r="AX183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100273, 'Б-100273-13',date'2015-02-02',3, 7, 7, 'RUR', 1, 18, date'2015-02-02', date'2015-02-01', 1002733, 1, to_date('2015-02-01 00:00:00','YYYY-MM-DD HH24:MI:SS'), 6200, 1116, 0, 414, 0, 'c1', 8,null,100273,10279,279);insert into xxxx_oebs_cash_payment_test (ID, INVOICE_ID, OEBS_PAYMENT, DOC_DATE, COMISS_DATE) values (s_xxxx_oebs_cash_payment_test.NEXTVAL, 100273, 9300, to_date('2015-02-01 00:00:00','YYYY-MM-DD HH24:MI:SS'), date'2015-01-31' );insert into xxxx_client_discount_m  (ID,CLIENT_ID,CLIENT_AVG_DISCOUNT,DT) values (s_xxxx_client_discount_m.NEXTVAL,414, 12, date'2015-02-01');</v>
      </c>
    </row>
    <row r="184" spans="1:50" ht="16.5" customHeight="1" x14ac:dyDescent="0.25">
      <c r="A184" s="287">
        <v>28</v>
      </c>
      <c r="B184" s="72">
        <v>0</v>
      </c>
      <c r="C184" s="166" t="str">
        <f t="shared" si="20"/>
        <v>100028</v>
      </c>
      <c r="D184" s="165" t="str">
        <f t="shared" si="21"/>
        <v>100028/13</v>
      </c>
      <c r="E184" s="167" t="s">
        <v>189</v>
      </c>
      <c r="F184" s="167" t="s">
        <v>822</v>
      </c>
      <c r="G184" s="165">
        <v>48</v>
      </c>
      <c r="H184" s="178">
        <v>100274</v>
      </c>
      <c r="I184" s="170" t="str">
        <f t="shared" si="22"/>
        <v>Б-100274-13</v>
      </c>
      <c r="J184" s="169">
        <v>3</v>
      </c>
      <c r="K184" s="165">
        <v>7</v>
      </c>
      <c r="L184" s="165" t="s">
        <v>38</v>
      </c>
      <c r="M184" s="169">
        <v>1</v>
      </c>
      <c r="N184" s="165">
        <v>18</v>
      </c>
      <c r="O184" s="167" t="s">
        <v>823</v>
      </c>
      <c r="P184" s="167" t="s">
        <v>823</v>
      </c>
      <c r="Q184" s="167" t="s">
        <v>826</v>
      </c>
      <c r="R184" s="166" t="str">
        <f>H184&amp;"1"</f>
        <v>1002741</v>
      </c>
      <c r="S184" s="170">
        <v>1</v>
      </c>
      <c r="T184" s="167" t="s">
        <v>308</v>
      </c>
      <c r="U184" s="165">
        <v>6200</v>
      </c>
      <c r="V184" s="165">
        <v>1116</v>
      </c>
      <c r="W184" s="165">
        <v>0</v>
      </c>
      <c r="X184" s="187">
        <v>415</v>
      </c>
      <c r="Y184" s="168" t="s">
        <v>42</v>
      </c>
      <c r="Z184" s="266"/>
      <c r="AA184" s="266"/>
      <c r="AB184" s="224"/>
      <c r="AC184" s="178">
        <v>9300</v>
      </c>
      <c r="AD184" s="170"/>
      <c r="AE184" s="170"/>
      <c r="AF184" s="167" t="s">
        <v>149</v>
      </c>
      <c r="AG184" s="221">
        <v>8</v>
      </c>
      <c r="AH184" s="220">
        <v>12</v>
      </c>
      <c r="AI184" s="167" t="s">
        <v>319</v>
      </c>
      <c r="AK184" s="189"/>
      <c r="AL184" s="166">
        <v>0</v>
      </c>
      <c r="AM184" s="170" t="s">
        <v>43</v>
      </c>
      <c r="AN184" s="165" t="s">
        <v>44</v>
      </c>
      <c r="AO184" s="165"/>
      <c r="AP184" s="166"/>
      <c r="AQ184" s="166"/>
      <c r="AR184" s="166"/>
      <c r="AS184" s="166">
        <f>H184</f>
        <v>100274</v>
      </c>
      <c r="AT184" s="166">
        <f t="shared" si="16"/>
        <v>10280</v>
      </c>
      <c r="AU184" s="166">
        <v>280</v>
      </c>
      <c r="AV184" s="166"/>
      <c r="AX18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100274, 'Б-100274-13',date'2015-02-02',3, 7, 7, 'RUR', 1, 18, date'2015-02-02', date'2015-02-01', 1002741, 1, to_date('2015-02-01 00:00:00','YYYY-MM-DD HH24:MI:SS'), 6200, 1116, 0, 415, 0, 'c1', 8,null,100274,10280,280);insert into xxxx_oebs_cash_payment_test (ID, INVOICE_ID, OEBS_PAYMENT, DOC_DATE, COMISS_DATE) values (s_xxxx_oebs_cash_payment_test.NEXTVAL, 100274, 9300, to_date('2015-02-01 00:00:00','YYYY-MM-DD HH24:MI:SS'), date'2015-01-31' );insert into xxxx_client_discount_m  (ID,CLIENT_ID,CLIENT_AVG_DISCOUNT,DT) values (s_xxxx_client_discount_m.NEXTVAL,415, 12, date'2015-02-01');</v>
      </c>
    </row>
    <row r="185" spans="1:50" ht="16.5" customHeight="1" x14ac:dyDescent="0.25">
      <c r="A185" s="287">
        <v>28</v>
      </c>
      <c r="B185" s="72">
        <v>0</v>
      </c>
      <c r="C185" s="166" t="str">
        <f t="shared" si="20"/>
        <v>100028</v>
      </c>
      <c r="D185" s="165" t="str">
        <f t="shared" si="21"/>
        <v>100028/13</v>
      </c>
      <c r="E185" s="167" t="s">
        <v>189</v>
      </c>
      <c r="F185" s="167" t="s">
        <v>822</v>
      </c>
      <c r="G185" s="165">
        <v>48</v>
      </c>
      <c r="H185" s="178">
        <v>100275</v>
      </c>
      <c r="I185" s="170" t="str">
        <f t="shared" si="22"/>
        <v>Б-100275-13</v>
      </c>
      <c r="J185" s="169">
        <v>3</v>
      </c>
      <c r="K185" s="165">
        <v>7</v>
      </c>
      <c r="L185" s="165" t="s">
        <v>38</v>
      </c>
      <c r="M185" s="169">
        <v>1</v>
      </c>
      <c r="N185" s="165">
        <v>18</v>
      </c>
      <c r="O185" s="167" t="s">
        <v>823</v>
      </c>
      <c r="P185" s="167" t="s">
        <v>823</v>
      </c>
      <c r="Q185" s="167" t="s">
        <v>826</v>
      </c>
      <c r="R185" s="166" t="str">
        <f>H185&amp;"2"</f>
        <v>1002752</v>
      </c>
      <c r="S185" s="170">
        <v>1</v>
      </c>
      <c r="T185" s="167" t="s">
        <v>308</v>
      </c>
      <c r="U185" s="165">
        <v>6200</v>
      </c>
      <c r="V185" s="165">
        <v>1116</v>
      </c>
      <c r="W185" s="165">
        <v>0</v>
      </c>
      <c r="X185" s="24">
        <v>416</v>
      </c>
      <c r="Y185" s="168" t="s">
        <v>42</v>
      </c>
      <c r="Z185" s="266"/>
      <c r="AA185" s="266"/>
      <c r="AB185" s="224"/>
      <c r="AC185" s="178">
        <v>9300</v>
      </c>
      <c r="AD185" s="170"/>
      <c r="AE185" s="170"/>
      <c r="AF185" s="167" t="s">
        <v>149</v>
      </c>
      <c r="AG185" s="221">
        <v>8</v>
      </c>
      <c r="AH185" s="220">
        <v>12</v>
      </c>
      <c r="AI185" s="167" t="s">
        <v>319</v>
      </c>
      <c r="AK185" s="189"/>
      <c r="AL185" s="166">
        <v>0</v>
      </c>
      <c r="AM185" s="170" t="s">
        <v>43</v>
      </c>
      <c r="AN185" s="165" t="s">
        <v>44</v>
      </c>
      <c r="AO185" s="165"/>
      <c r="AP185" s="166"/>
      <c r="AQ185" s="166"/>
      <c r="AR185" s="166"/>
      <c r="AS185" s="166">
        <f>H185</f>
        <v>100275</v>
      </c>
      <c r="AT185" s="166">
        <f t="shared" si="16"/>
        <v>10281</v>
      </c>
      <c r="AU185" s="166">
        <v>281</v>
      </c>
      <c r="AV185" s="166"/>
      <c r="AX18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100275, 'Б-100275-13',date'2015-02-02',3, 7, 7, 'RUR', 1, 18, date'2015-02-02', date'2015-02-01', 1002752, 1, to_date('2015-02-01 00:00:00','YYYY-MM-DD HH24:MI:SS'), 6200, 1116, 0, 416, 0, 'c1', 8,null,100275,10281,281);insert into xxxx_oebs_cash_payment_test (ID, INVOICE_ID, OEBS_PAYMENT, DOC_DATE, COMISS_DATE) values (s_xxxx_oebs_cash_payment_test.NEXTVAL, 100275, 9300, to_date('2015-02-01 00:00:00','YYYY-MM-DD HH24:MI:SS'), date'2015-01-31' );insert into xxxx_client_discount_m  (ID,CLIENT_ID,CLIENT_AVG_DISCOUNT,DT) values (s_xxxx_client_discount_m.NEXTVAL,416, 12, date'2015-02-01');</v>
      </c>
    </row>
    <row r="186" spans="1:50" ht="16.5" customHeight="1" x14ac:dyDescent="0.25">
      <c r="A186" s="287">
        <v>28</v>
      </c>
      <c r="B186" s="72">
        <v>0</v>
      </c>
      <c r="C186" s="166" t="str">
        <f t="shared" si="20"/>
        <v>100028</v>
      </c>
      <c r="D186" s="165" t="str">
        <f t="shared" si="21"/>
        <v>100028/13</v>
      </c>
      <c r="E186" s="167" t="s">
        <v>189</v>
      </c>
      <c r="F186" s="167" t="s">
        <v>822</v>
      </c>
      <c r="G186" s="165">
        <v>48</v>
      </c>
      <c r="H186" s="178">
        <v>100276</v>
      </c>
      <c r="I186" s="170" t="str">
        <f t="shared" si="22"/>
        <v>Б-100276-13</v>
      </c>
      <c r="J186" s="169">
        <v>3</v>
      </c>
      <c r="K186" s="165">
        <v>7</v>
      </c>
      <c r="L186" s="165" t="s">
        <v>38</v>
      </c>
      <c r="M186" s="169">
        <v>1</v>
      </c>
      <c r="N186" s="165">
        <v>18</v>
      </c>
      <c r="O186" s="167" t="s">
        <v>823</v>
      </c>
      <c r="P186" s="167" t="s">
        <v>823</v>
      </c>
      <c r="Q186" s="167" t="s">
        <v>826</v>
      </c>
      <c r="R186" s="166" t="str">
        <f>H186&amp;"1"</f>
        <v>1002761</v>
      </c>
      <c r="S186" s="170">
        <v>1</v>
      </c>
      <c r="T186" s="167" t="s">
        <v>308</v>
      </c>
      <c r="U186" s="165">
        <v>6200</v>
      </c>
      <c r="V186" s="165">
        <v>1116</v>
      </c>
      <c r="W186" s="165">
        <v>0</v>
      </c>
      <c r="X186" s="187">
        <v>417</v>
      </c>
      <c r="Y186" s="168" t="s">
        <v>42</v>
      </c>
      <c r="Z186" s="266"/>
      <c r="AA186" s="266"/>
      <c r="AB186" s="224"/>
      <c r="AC186" s="178">
        <v>9300</v>
      </c>
      <c r="AD186" s="170"/>
      <c r="AE186" s="170"/>
      <c r="AF186" s="167" t="s">
        <v>149</v>
      </c>
      <c r="AG186" s="221">
        <v>8</v>
      </c>
      <c r="AH186" s="220">
        <v>12</v>
      </c>
      <c r="AI186" s="167" t="s">
        <v>319</v>
      </c>
      <c r="AK186" s="170"/>
      <c r="AL186" s="166">
        <v>0</v>
      </c>
      <c r="AM186" s="170" t="s">
        <v>43</v>
      </c>
      <c r="AN186" s="165" t="s">
        <v>44</v>
      </c>
      <c r="AO186" s="165"/>
      <c r="AP186" s="166"/>
      <c r="AQ186" s="166"/>
      <c r="AR186" s="166"/>
      <c r="AS186" s="166">
        <f>H186</f>
        <v>100276</v>
      </c>
      <c r="AT186" s="166">
        <f t="shared" si="16"/>
        <v>10282</v>
      </c>
      <c r="AU186" s="166">
        <v>282</v>
      </c>
      <c r="AV186" s="166"/>
      <c r="AX18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100276, 'Б-100276-13',date'2015-02-02',3, 7, 7, 'RUR', 1, 18, date'2015-02-02', date'2015-02-01', 1002761, 1, to_date('2015-02-01 00:00:00','YYYY-MM-DD HH24:MI:SS'), 6200, 1116, 0, 417, 0, 'c1', 8,null,100276,10282,282);insert into xxxx_oebs_cash_payment_test (ID, INVOICE_ID, OEBS_PAYMENT, DOC_DATE, COMISS_DATE) values (s_xxxx_oebs_cash_payment_test.NEXTVAL, 100276, 9300, to_date('2015-02-01 00:00:00','YYYY-MM-DD HH24:MI:SS'), date'2015-01-31' );insert into xxxx_client_discount_m  (ID,CLIENT_ID,CLIENT_AVG_DISCOUNT,DT) values (s_xxxx_client_discount_m.NEXTVAL,417, 12, date'2015-02-01');</v>
      </c>
    </row>
    <row r="187" spans="1:50" ht="16.5" customHeight="1" x14ac:dyDescent="0.25">
      <c r="A187" s="287">
        <v>28</v>
      </c>
      <c r="B187" s="72">
        <v>0</v>
      </c>
      <c r="C187" s="166" t="str">
        <f t="shared" si="20"/>
        <v>100028</v>
      </c>
      <c r="D187" s="165" t="str">
        <f t="shared" si="21"/>
        <v>100028/13</v>
      </c>
      <c r="E187" s="167" t="s">
        <v>189</v>
      </c>
      <c r="F187" s="167" t="s">
        <v>822</v>
      </c>
      <c r="G187" s="165">
        <v>48</v>
      </c>
      <c r="H187" s="178">
        <v>100277</v>
      </c>
      <c r="I187" s="170" t="str">
        <f t="shared" si="22"/>
        <v>Б-100277-13</v>
      </c>
      <c r="J187" s="169">
        <v>3</v>
      </c>
      <c r="K187" s="165">
        <v>7</v>
      </c>
      <c r="L187" s="165" t="s">
        <v>38</v>
      </c>
      <c r="M187" s="169">
        <v>1</v>
      </c>
      <c r="N187" s="165">
        <v>18</v>
      </c>
      <c r="O187" s="167" t="s">
        <v>823</v>
      </c>
      <c r="P187" s="167" t="s">
        <v>823</v>
      </c>
      <c r="Q187" s="167" t="s">
        <v>826</v>
      </c>
      <c r="R187" s="166" t="str">
        <f>H187&amp;"1"</f>
        <v>1002771</v>
      </c>
      <c r="S187" s="170">
        <v>1</v>
      </c>
      <c r="T187" s="167" t="s">
        <v>308</v>
      </c>
      <c r="U187" s="165">
        <v>6200</v>
      </c>
      <c r="V187" s="165">
        <v>1116</v>
      </c>
      <c r="W187" s="165">
        <v>0</v>
      </c>
      <c r="X187" s="24">
        <v>418</v>
      </c>
      <c r="Y187" s="168" t="s">
        <v>42</v>
      </c>
      <c r="Z187" s="266"/>
      <c r="AA187" s="266"/>
      <c r="AB187" s="224"/>
      <c r="AC187" s="178">
        <v>9300</v>
      </c>
      <c r="AD187" s="170"/>
      <c r="AE187" s="170"/>
      <c r="AF187" s="167" t="s">
        <v>149</v>
      </c>
      <c r="AG187" s="221">
        <v>8</v>
      </c>
      <c r="AH187" s="220">
        <v>12</v>
      </c>
      <c r="AI187" s="167" t="s">
        <v>319</v>
      </c>
      <c r="AK187" s="170"/>
      <c r="AL187" s="166">
        <v>0</v>
      </c>
      <c r="AM187" s="170" t="s">
        <v>43</v>
      </c>
      <c r="AN187" s="165" t="s">
        <v>44</v>
      </c>
      <c r="AO187" s="165"/>
      <c r="AP187" s="166"/>
      <c r="AQ187" s="166"/>
      <c r="AR187" s="166"/>
      <c r="AS187" s="166">
        <f>H187</f>
        <v>100277</v>
      </c>
      <c r="AT187" s="166">
        <f t="shared" si="16"/>
        <v>10283</v>
      </c>
      <c r="AU187" s="166">
        <v>283</v>
      </c>
      <c r="AV187" s="166"/>
      <c r="AX187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100277, 'Б-100277-13',date'2015-02-02',3, 7, 7, 'RUR', 1, 18, date'2015-02-02', date'2015-02-01', 1002771, 1, to_date('2015-02-01 00:00:00','YYYY-MM-DD HH24:MI:SS'), 6200, 1116, 0, 418, 0, 'c1', 8,null,100277,10283,283);insert into xxxx_oebs_cash_payment_test (ID, INVOICE_ID, OEBS_PAYMENT, DOC_DATE, COMISS_DATE) values (s_xxxx_oebs_cash_payment_test.NEXTVAL, 100277, 9300, to_date('2015-02-01 00:00:00','YYYY-MM-DD HH24:MI:SS'), date'2015-01-31' );insert into xxxx_client_discount_m  (ID,CLIENT_ID,CLIENT_AVG_DISCOUNT,DT) values (s_xxxx_client_discount_m.NEXTVAL,418, 12, date'2015-02-01');</v>
      </c>
    </row>
    <row r="188" spans="1:50" ht="16.5" customHeight="1" x14ac:dyDescent="0.25">
      <c r="A188" s="287">
        <v>28</v>
      </c>
      <c r="B188" s="72">
        <v>0</v>
      </c>
      <c r="C188" s="166" t="str">
        <f t="shared" si="20"/>
        <v>100028</v>
      </c>
      <c r="D188" s="165" t="str">
        <f t="shared" si="21"/>
        <v>100028/13</v>
      </c>
      <c r="E188" s="167" t="s">
        <v>189</v>
      </c>
      <c r="F188" s="167" t="s">
        <v>822</v>
      </c>
      <c r="G188" s="165">
        <v>48</v>
      </c>
      <c r="H188" s="178">
        <v>100278</v>
      </c>
      <c r="I188" s="170" t="str">
        <f t="shared" si="22"/>
        <v>Б-100278-13</v>
      </c>
      <c r="J188" s="169">
        <v>3</v>
      </c>
      <c r="K188" s="165">
        <v>7</v>
      </c>
      <c r="L188" s="165" t="s">
        <v>38</v>
      </c>
      <c r="M188" s="169">
        <v>1</v>
      </c>
      <c r="N188" s="165">
        <v>18</v>
      </c>
      <c r="O188" s="167" t="s">
        <v>823</v>
      </c>
      <c r="P188" s="167" t="s">
        <v>823</v>
      </c>
      <c r="Q188" s="167" t="s">
        <v>826</v>
      </c>
      <c r="R188" s="166" t="str">
        <f>H188&amp;"2"</f>
        <v>1002782</v>
      </c>
      <c r="S188" s="170">
        <v>1</v>
      </c>
      <c r="T188" s="167" t="s">
        <v>308</v>
      </c>
      <c r="U188" s="165">
        <v>6200</v>
      </c>
      <c r="V188" s="165">
        <v>1116</v>
      </c>
      <c r="W188" s="165">
        <v>0</v>
      </c>
      <c r="X188" s="187">
        <v>419</v>
      </c>
      <c r="Y188" s="168" t="s">
        <v>42</v>
      </c>
      <c r="Z188" s="266"/>
      <c r="AA188" s="266"/>
      <c r="AB188" s="224"/>
      <c r="AC188" s="178">
        <v>9300</v>
      </c>
      <c r="AD188" s="170"/>
      <c r="AE188" s="170"/>
      <c r="AF188" s="167" t="s">
        <v>149</v>
      </c>
      <c r="AG188" s="221">
        <v>8</v>
      </c>
      <c r="AH188" s="220">
        <v>12</v>
      </c>
      <c r="AI188" s="167" t="s">
        <v>319</v>
      </c>
      <c r="AK188" s="170"/>
      <c r="AL188" s="166">
        <v>0</v>
      </c>
      <c r="AM188" s="170" t="s">
        <v>43</v>
      </c>
      <c r="AN188" s="165" t="s">
        <v>44</v>
      </c>
      <c r="AO188" s="165"/>
      <c r="AP188" s="166"/>
      <c r="AQ188" s="166"/>
      <c r="AR188" s="166"/>
      <c r="AS188" s="166">
        <f>H188</f>
        <v>100278</v>
      </c>
      <c r="AT188" s="166">
        <f t="shared" si="16"/>
        <v>10284</v>
      </c>
      <c r="AU188" s="166">
        <v>284</v>
      </c>
      <c r="AX188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100278, 'Б-100278-13',date'2015-02-02',3, 7, 7, 'RUR', 1, 18, date'2015-02-02', date'2015-02-01', 1002782, 1, to_date('2015-02-01 00:00:00','YYYY-MM-DD HH24:MI:SS'), 6200, 1116, 0, 419, 0, 'c1', 8,null,100278,10284,284);insert into xxxx_oebs_cash_payment_test (ID, INVOICE_ID, OEBS_PAYMENT, DOC_DATE, COMISS_DATE) values (s_xxxx_oebs_cash_payment_test.NEXTVAL, 100278, 9300, to_date('2015-02-01 00:00:00','YYYY-MM-DD HH24:MI:SS'), date'2015-01-31' );insert into xxxx_client_discount_m  (ID,CLIENT_ID,CLIENT_AVG_DISCOUNT,DT) values (s_xxxx_client_discount_m.NEXTVAL,419, 12, date'2015-02-01');</v>
      </c>
    </row>
    <row r="189" spans="1:50" ht="16.5" customHeight="1" x14ac:dyDescent="0.25">
      <c r="A189" s="287">
        <v>28</v>
      </c>
      <c r="B189" s="72">
        <v>0</v>
      </c>
      <c r="C189" s="166" t="str">
        <f t="shared" si="20"/>
        <v>100028</v>
      </c>
      <c r="D189" s="165" t="str">
        <f t="shared" si="21"/>
        <v>100028/13</v>
      </c>
      <c r="E189" s="167" t="s">
        <v>189</v>
      </c>
      <c r="F189" s="167" t="s">
        <v>822</v>
      </c>
      <c r="G189" s="165">
        <v>48</v>
      </c>
      <c r="H189" s="178">
        <v>100279</v>
      </c>
      <c r="I189" s="170" t="str">
        <f t="shared" si="22"/>
        <v>Б-100279-13</v>
      </c>
      <c r="J189" s="169">
        <v>3</v>
      </c>
      <c r="K189" s="165">
        <v>7</v>
      </c>
      <c r="L189" s="165" t="s">
        <v>38</v>
      </c>
      <c r="M189" s="169">
        <v>1</v>
      </c>
      <c r="N189" s="165">
        <v>18</v>
      </c>
      <c r="O189" s="167" t="s">
        <v>823</v>
      </c>
      <c r="P189" s="167" t="s">
        <v>823</v>
      </c>
      <c r="Q189" s="167" t="s">
        <v>826</v>
      </c>
      <c r="R189" s="166" t="str">
        <f>H189&amp;"3"</f>
        <v>1002793</v>
      </c>
      <c r="S189" s="170">
        <v>1</v>
      </c>
      <c r="T189" s="167" t="s">
        <v>308</v>
      </c>
      <c r="U189" s="165">
        <v>6200</v>
      </c>
      <c r="V189" s="165">
        <v>1116</v>
      </c>
      <c r="W189" s="165">
        <v>0</v>
      </c>
      <c r="X189" s="24">
        <v>420</v>
      </c>
      <c r="Y189" s="168" t="s">
        <v>42</v>
      </c>
      <c r="Z189" s="266"/>
      <c r="AA189" s="266"/>
      <c r="AB189" s="224"/>
      <c r="AC189" s="178">
        <v>9300</v>
      </c>
      <c r="AD189" s="170"/>
      <c r="AE189" s="170"/>
      <c r="AF189" s="167" t="s">
        <v>149</v>
      </c>
      <c r="AG189" s="221">
        <v>8</v>
      </c>
      <c r="AH189" s="220">
        <v>12</v>
      </c>
      <c r="AI189" s="167" t="s">
        <v>319</v>
      </c>
      <c r="AK189" s="170"/>
      <c r="AL189" s="166">
        <v>0</v>
      </c>
      <c r="AM189" s="170" t="s">
        <v>43</v>
      </c>
      <c r="AN189" s="165" t="s">
        <v>44</v>
      </c>
      <c r="AO189" s="165"/>
      <c r="AP189" s="166"/>
      <c r="AQ189" s="166"/>
      <c r="AR189" s="166"/>
      <c r="AS189" s="166">
        <f>H189</f>
        <v>100279</v>
      </c>
      <c r="AT189" s="166">
        <f t="shared" si="16"/>
        <v>10285</v>
      </c>
      <c r="AU189" s="166">
        <v>285</v>
      </c>
      <c r="AV189" s="166"/>
      <c r="AX189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100279, 'Б-100279-13',date'2015-02-02',3, 7, 7, 'RUR', 1, 18, date'2015-02-02', date'2015-02-01', 1002793, 1, to_date('2015-02-01 00:00:00','YYYY-MM-DD HH24:MI:SS'), 6200, 1116, 0, 420, 0, 'c1', 8,null,100279,10285,285);insert into xxxx_oebs_cash_payment_test (ID, INVOICE_ID, OEBS_PAYMENT, DOC_DATE, COMISS_DATE) values (s_xxxx_oebs_cash_payment_test.NEXTVAL, 100279, 9300, to_date('2015-02-01 00:00:00','YYYY-MM-DD HH24:MI:SS'), date'2015-01-31' );insert into xxxx_client_discount_m  (ID,CLIENT_ID,CLIENT_AVG_DISCOUNT,DT) values (s_xxxx_client_discount_m.NEXTVAL,420, 12, date'2015-02-01');</v>
      </c>
    </row>
    <row r="190" spans="1:50" ht="16.5" customHeight="1" x14ac:dyDescent="0.25">
      <c r="A190" s="287">
        <v>28</v>
      </c>
      <c r="B190" s="72">
        <v>0</v>
      </c>
      <c r="C190" s="166" t="str">
        <f t="shared" si="20"/>
        <v>100028</v>
      </c>
      <c r="D190" s="165" t="str">
        <f t="shared" si="21"/>
        <v>100028/13</v>
      </c>
      <c r="E190" s="167" t="s">
        <v>189</v>
      </c>
      <c r="F190" s="167" t="s">
        <v>822</v>
      </c>
      <c r="G190" s="165">
        <v>48</v>
      </c>
      <c r="H190" s="178">
        <v>100280</v>
      </c>
      <c r="I190" s="170" t="str">
        <f t="shared" si="22"/>
        <v>Б-100280-13</v>
      </c>
      <c r="J190" s="169">
        <v>3</v>
      </c>
      <c r="K190" s="165">
        <v>7</v>
      </c>
      <c r="L190" s="165" t="s">
        <v>38</v>
      </c>
      <c r="M190" s="169">
        <v>1</v>
      </c>
      <c r="N190" s="165">
        <v>18</v>
      </c>
      <c r="O190" s="167" t="s">
        <v>823</v>
      </c>
      <c r="P190" s="167" t="s">
        <v>823</v>
      </c>
      <c r="Q190" s="167" t="s">
        <v>826</v>
      </c>
      <c r="R190" s="166" t="str">
        <f>H190&amp;"1"</f>
        <v>1002801</v>
      </c>
      <c r="S190" s="170">
        <v>1</v>
      </c>
      <c r="T190" s="167" t="s">
        <v>308</v>
      </c>
      <c r="U190" s="165">
        <v>6200</v>
      </c>
      <c r="V190" s="165">
        <v>1116</v>
      </c>
      <c r="W190" s="165">
        <v>0</v>
      </c>
      <c r="X190" s="187">
        <v>421</v>
      </c>
      <c r="Y190" s="168" t="s">
        <v>42</v>
      </c>
      <c r="Z190" s="266"/>
      <c r="AA190" s="266"/>
      <c r="AB190" s="224"/>
      <c r="AC190" s="178">
        <v>9300</v>
      </c>
      <c r="AD190" s="170"/>
      <c r="AE190" s="170"/>
      <c r="AF190" s="167" t="s">
        <v>149</v>
      </c>
      <c r="AG190" s="221">
        <v>8</v>
      </c>
      <c r="AH190" s="220">
        <v>12</v>
      </c>
      <c r="AI190" s="167" t="s">
        <v>319</v>
      </c>
      <c r="AK190" s="170"/>
      <c r="AL190" s="166">
        <v>0</v>
      </c>
      <c r="AM190" s="170" t="s">
        <v>43</v>
      </c>
      <c r="AN190" s="165" t="s">
        <v>44</v>
      </c>
      <c r="AO190" s="165"/>
      <c r="AP190" s="166"/>
      <c r="AQ190" s="166"/>
      <c r="AR190" s="166"/>
      <c r="AS190" s="166">
        <f>H190</f>
        <v>100280</v>
      </c>
      <c r="AT190" s="166">
        <f t="shared" si="16"/>
        <v>10286</v>
      </c>
      <c r="AU190" s="166">
        <v>286</v>
      </c>
      <c r="AV190" s="166"/>
      <c r="AX190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100280, 'Б-100280-13',date'2015-02-02',3, 7, 7, 'RUR', 1, 18, date'2015-02-02', date'2015-02-01', 1002801, 1, to_date('2015-02-01 00:00:00','YYYY-MM-DD HH24:MI:SS'), 6200, 1116, 0, 421, 0, 'c1', 8,null,100280,10286,286);insert into xxxx_oebs_cash_payment_test (ID, INVOICE_ID, OEBS_PAYMENT, DOC_DATE, COMISS_DATE) values (s_xxxx_oebs_cash_payment_test.NEXTVAL, 100280, 9300, to_date('2015-02-01 00:00:00','YYYY-MM-DD HH24:MI:SS'), date'2015-01-31' );insert into xxxx_client_discount_m  (ID,CLIENT_ID,CLIENT_AVG_DISCOUNT,DT) values (s_xxxx_client_discount_m.NEXTVAL,421, 12, date'2015-02-01');</v>
      </c>
    </row>
    <row r="191" spans="1:50" ht="16.5" customHeight="1" x14ac:dyDescent="0.25">
      <c r="A191" s="287">
        <v>28</v>
      </c>
      <c r="B191" s="72">
        <v>0</v>
      </c>
      <c r="C191" s="166" t="str">
        <f t="shared" si="20"/>
        <v>100028</v>
      </c>
      <c r="D191" s="165" t="str">
        <f t="shared" si="21"/>
        <v>100028/13</v>
      </c>
      <c r="E191" s="167" t="s">
        <v>189</v>
      </c>
      <c r="F191" s="167" t="s">
        <v>822</v>
      </c>
      <c r="G191" s="165">
        <v>48</v>
      </c>
      <c r="H191" s="178">
        <v>100281</v>
      </c>
      <c r="I191" s="170" t="str">
        <f t="shared" si="22"/>
        <v>Б-100281-13</v>
      </c>
      <c r="J191" s="169">
        <v>3</v>
      </c>
      <c r="K191" s="165">
        <v>7</v>
      </c>
      <c r="L191" s="165" t="s">
        <v>38</v>
      </c>
      <c r="M191" s="169">
        <v>1</v>
      </c>
      <c r="N191" s="165">
        <v>18</v>
      </c>
      <c r="O191" s="167" t="s">
        <v>823</v>
      </c>
      <c r="P191" s="167" t="s">
        <v>823</v>
      </c>
      <c r="Q191" s="167" t="s">
        <v>826</v>
      </c>
      <c r="R191" s="166" t="str">
        <f>H191&amp;"2"</f>
        <v>1002812</v>
      </c>
      <c r="S191" s="170">
        <v>1</v>
      </c>
      <c r="T191" s="167" t="s">
        <v>308</v>
      </c>
      <c r="U191" s="165">
        <v>6200</v>
      </c>
      <c r="V191" s="165">
        <v>1116</v>
      </c>
      <c r="W191" s="165">
        <v>0</v>
      </c>
      <c r="X191" s="24">
        <v>422</v>
      </c>
      <c r="Y191" s="168" t="s">
        <v>42</v>
      </c>
      <c r="Z191" s="266"/>
      <c r="AA191" s="266"/>
      <c r="AB191" s="224"/>
      <c r="AC191" s="178">
        <v>9300</v>
      </c>
      <c r="AD191" s="170"/>
      <c r="AE191" s="170"/>
      <c r="AF191" s="167" t="s">
        <v>149</v>
      </c>
      <c r="AG191" s="221">
        <v>8</v>
      </c>
      <c r="AH191" s="220">
        <v>12</v>
      </c>
      <c r="AI191" s="167" t="s">
        <v>319</v>
      </c>
      <c r="AK191" s="170"/>
      <c r="AL191" s="166">
        <v>0</v>
      </c>
      <c r="AM191" s="170" t="s">
        <v>43</v>
      </c>
      <c r="AN191" s="165" t="s">
        <v>44</v>
      </c>
      <c r="AO191" s="165"/>
      <c r="AP191" s="166"/>
      <c r="AQ191" s="166"/>
      <c r="AR191" s="166"/>
      <c r="AS191" s="166">
        <f>H191</f>
        <v>100281</v>
      </c>
      <c r="AT191" s="166">
        <f t="shared" si="16"/>
        <v>10287</v>
      </c>
      <c r="AU191" s="166">
        <v>287</v>
      </c>
      <c r="AV191" s="166"/>
      <c r="AX191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100281, 'Б-100281-13',date'2015-02-02',3, 7, 7, 'RUR', 1, 18, date'2015-02-02', date'2015-02-01', 1002812, 1, to_date('2015-02-01 00:00:00','YYYY-MM-DD HH24:MI:SS'), 6200, 1116, 0, 422, 0, 'c1', 8,null,100281,10287,287);insert into xxxx_oebs_cash_payment_test (ID, INVOICE_ID, OEBS_PAYMENT, DOC_DATE, COMISS_DATE) values (s_xxxx_oebs_cash_payment_test.NEXTVAL, 100281, 9300, to_date('2015-02-01 00:00:00','YYYY-MM-DD HH24:MI:SS'), date'2015-01-31' );insert into xxxx_client_discount_m  (ID,CLIENT_ID,CLIENT_AVG_DISCOUNT,DT) values (s_xxxx_client_discount_m.NEXTVAL,422, 12, date'2015-02-01');</v>
      </c>
    </row>
    <row r="192" spans="1:50" ht="16.5" customHeight="1" x14ac:dyDescent="0.25">
      <c r="A192" s="287">
        <v>28</v>
      </c>
      <c r="B192" s="72">
        <v>0</v>
      </c>
      <c r="C192" s="166" t="str">
        <f t="shared" si="20"/>
        <v>100028</v>
      </c>
      <c r="D192" s="165" t="str">
        <f t="shared" si="21"/>
        <v>100028/13</v>
      </c>
      <c r="E192" s="167" t="s">
        <v>189</v>
      </c>
      <c r="F192" s="167" t="s">
        <v>822</v>
      </c>
      <c r="G192" s="165">
        <v>48</v>
      </c>
      <c r="H192" s="178">
        <v>100282</v>
      </c>
      <c r="I192" s="170" t="str">
        <f t="shared" si="22"/>
        <v>Б-100282-13</v>
      </c>
      <c r="J192" s="169">
        <v>3</v>
      </c>
      <c r="K192" s="165">
        <v>7</v>
      </c>
      <c r="L192" s="165" t="s">
        <v>38</v>
      </c>
      <c r="M192" s="169">
        <v>1</v>
      </c>
      <c r="N192" s="165">
        <v>18</v>
      </c>
      <c r="O192" s="167" t="s">
        <v>823</v>
      </c>
      <c r="P192" s="167" t="s">
        <v>823</v>
      </c>
      <c r="Q192" s="167" t="s">
        <v>826</v>
      </c>
      <c r="R192" s="166" t="str">
        <f>H192&amp;"1"</f>
        <v>1002821</v>
      </c>
      <c r="S192" s="170">
        <v>1</v>
      </c>
      <c r="T192" s="167" t="s">
        <v>308</v>
      </c>
      <c r="U192" s="165">
        <v>6200</v>
      </c>
      <c r="V192" s="165">
        <v>1116</v>
      </c>
      <c r="W192" s="165">
        <v>0</v>
      </c>
      <c r="X192" s="187">
        <v>423</v>
      </c>
      <c r="Y192" s="168" t="s">
        <v>42</v>
      </c>
      <c r="Z192" s="266"/>
      <c r="AA192" s="266"/>
      <c r="AB192" s="224"/>
      <c r="AC192" s="178">
        <v>9300</v>
      </c>
      <c r="AD192" s="170"/>
      <c r="AE192" s="170"/>
      <c r="AF192" s="167" t="s">
        <v>149</v>
      </c>
      <c r="AG192" s="221">
        <v>8</v>
      </c>
      <c r="AH192" s="220">
        <v>12</v>
      </c>
      <c r="AI192" s="167" t="s">
        <v>319</v>
      </c>
      <c r="AK192" s="170"/>
      <c r="AL192" s="166">
        <v>0</v>
      </c>
      <c r="AM192" s="170" t="s">
        <v>43</v>
      </c>
      <c r="AN192" s="165" t="s">
        <v>44</v>
      </c>
      <c r="AO192" s="165"/>
      <c r="AP192" s="166"/>
      <c r="AQ192" s="166"/>
      <c r="AR192" s="166"/>
      <c r="AS192" s="166">
        <f>H192</f>
        <v>100282</v>
      </c>
      <c r="AT192" s="166">
        <f t="shared" si="16"/>
        <v>10288</v>
      </c>
      <c r="AU192" s="166">
        <v>288</v>
      </c>
      <c r="AV192" s="166"/>
      <c r="AX192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100282, 'Б-100282-13',date'2015-02-02',3, 7, 7, 'RUR', 1, 18, date'2015-02-02', date'2015-02-01', 1002821, 1, to_date('2015-02-01 00:00:00','YYYY-MM-DD HH24:MI:SS'), 6200, 1116, 0, 423, 0, 'c1', 8,null,100282,10288,288);insert into xxxx_oebs_cash_payment_test (ID, INVOICE_ID, OEBS_PAYMENT, DOC_DATE, COMISS_DATE) values (s_xxxx_oebs_cash_payment_test.NEXTVAL, 100282, 9300, to_date('2015-02-01 00:00:00','YYYY-MM-DD HH24:MI:SS'), date'2015-01-31' );insert into xxxx_client_discount_m  (ID,CLIENT_ID,CLIENT_AVG_DISCOUNT,DT) values (s_xxxx_client_discount_m.NEXTVAL,423, 12, date'2015-02-01');</v>
      </c>
    </row>
    <row r="193" spans="1:50" ht="16.5" customHeight="1" x14ac:dyDescent="0.25">
      <c r="A193" s="287">
        <v>28</v>
      </c>
      <c r="B193" s="72">
        <v>0</v>
      </c>
      <c r="C193" s="166" t="str">
        <f t="shared" si="20"/>
        <v>100028</v>
      </c>
      <c r="D193" s="165" t="str">
        <f t="shared" si="21"/>
        <v>100028/13</v>
      </c>
      <c r="E193" s="167" t="s">
        <v>189</v>
      </c>
      <c r="F193" s="167" t="s">
        <v>822</v>
      </c>
      <c r="G193" s="165">
        <v>48</v>
      </c>
      <c r="H193" s="178">
        <v>100283</v>
      </c>
      <c r="I193" s="170" t="str">
        <f t="shared" si="22"/>
        <v>Б-100283-13</v>
      </c>
      <c r="J193" s="169">
        <v>3</v>
      </c>
      <c r="K193" s="165">
        <v>7</v>
      </c>
      <c r="L193" s="165" t="s">
        <v>38</v>
      </c>
      <c r="M193" s="169">
        <v>1</v>
      </c>
      <c r="N193" s="165">
        <v>18</v>
      </c>
      <c r="O193" s="167" t="s">
        <v>823</v>
      </c>
      <c r="P193" s="167" t="s">
        <v>823</v>
      </c>
      <c r="Q193" s="167" t="s">
        <v>826</v>
      </c>
      <c r="R193" s="166" t="str">
        <f>H193&amp;"1"</f>
        <v>1002831</v>
      </c>
      <c r="S193" s="170">
        <v>1</v>
      </c>
      <c r="T193" s="167" t="s">
        <v>308</v>
      </c>
      <c r="U193" s="165">
        <v>6200</v>
      </c>
      <c r="V193" s="165">
        <v>1116</v>
      </c>
      <c r="W193" s="165">
        <v>0</v>
      </c>
      <c r="X193" s="24">
        <v>424</v>
      </c>
      <c r="Y193" s="168" t="s">
        <v>42</v>
      </c>
      <c r="Z193" s="266"/>
      <c r="AA193" s="266"/>
      <c r="AB193" s="224"/>
      <c r="AC193" s="178">
        <v>9300</v>
      </c>
      <c r="AD193" s="170"/>
      <c r="AE193" s="170"/>
      <c r="AF193" s="167" t="s">
        <v>149</v>
      </c>
      <c r="AG193" s="221">
        <v>8</v>
      </c>
      <c r="AH193" s="220">
        <v>12</v>
      </c>
      <c r="AI193" s="167" t="s">
        <v>319</v>
      </c>
      <c r="AK193" s="170"/>
      <c r="AL193" s="166">
        <v>0</v>
      </c>
      <c r="AM193" s="170" t="s">
        <v>43</v>
      </c>
      <c r="AN193" s="165" t="s">
        <v>44</v>
      </c>
      <c r="AO193" s="165"/>
      <c r="AP193" s="166"/>
      <c r="AQ193" s="166"/>
      <c r="AR193" s="166"/>
      <c r="AS193" s="166">
        <f>H193</f>
        <v>100283</v>
      </c>
      <c r="AT193" s="166">
        <f t="shared" si="16"/>
        <v>10289</v>
      </c>
      <c r="AU193" s="166">
        <v>289</v>
      </c>
      <c r="AV193" s="166"/>
      <c r="AX193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100283, 'Б-100283-13',date'2015-02-02',3, 7, 7, 'RUR', 1, 18, date'2015-02-02', date'2015-02-01', 1002831, 1, to_date('2015-02-01 00:00:00','YYYY-MM-DD HH24:MI:SS'), 6200, 1116, 0, 424, 0, 'c1', 8,null,100283,10289,289);insert into xxxx_oebs_cash_payment_test (ID, INVOICE_ID, OEBS_PAYMENT, DOC_DATE, COMISS_DATE) values (s_xxxx_oebs_cash_payment_test.NEXTVAL, 100283, 9300, to_date('2015-02-01 00:00:00','YYYY-MM-DD HH24:MI:SS'), date'2015-01-31' );insert into xxxx_client_discount_m  (ID,CLIENT_ID,CLIENT_AVG_DISCOUNT,DT) values (s_xxxx_client_discount_m.NEXTVAL,424, 12, date'2015-02-01');</v>
      </c>
    </row>
    <row r="194" spans="1:50" ht="16.5" customHeight="1" x14ac:dyDescent="0.25">
      <c r="A194" s="287">
        <v>28</v>
      </c>
      <c r="B194" s="72">
        <v>0</v>
      </c>
      <c r="C194" s="166" t="str">
        <f t="shared" si="20"/>
        <v>100028</v>
      </c>
      <c r="D194" s="165" t="str">
        <f t="shared" si="21"/>
        <v>100028/13</v>
      </c>
      <c r="E194" s="167" t="s">
        <v>189</v>
      </c>
      <c r="F194" s="167" t="s">
        <v>822</v>
      </c>
      <c r="G194" s="165">
        <v>48</v>
      </c>
      <c r="H194" s="178">
        <v>100284</v>
      </c>
      <c r="I194" s="170" t="str">
        <f t="shared" si="22"/>
        <v>Б-100284-13</v>
      </c>
      <c r="J194" s="169">
        <v>3</v>
      </c>
      <c r="K194" s="165">
        <v>7</v>
      </c>
      <c r="L194" s="165" t="s">
        <v>38</v>
      </c>
      <c r="M194" s="169">
        <v>1</v>
      </c>
      <c r="N194" s="165">
        <v>18</v>
      </c>
      <c r="O194" s="167" t="s">
        <v>823</v>
      </c>
      <c r="P194" s="167" t="s">
        <v>823</v>
      </c>
      <c r="Q194" s="167" t="s">
        <v>826</v>
      </c>
      <c r="R194" s="166" t="str">
        <f>H194&amp;"2"</f>
        <v>1002842</v>
      </c>
      <c r="S194" s="170">
        <v>1</v>
      </c>
      <c r="T194" s="167" t="s">
        <v>308</v>
      </c>
      <c r="U194" s="165">
        <v>6200</v>
      </c>
      <c r="V194" s="165">
        <v>1116</v>
      </c>
      <c r="W194" s="165">
        <v>0</v>
      </c>
      <c r="X194" s="187">
        <v>425</v>
      </c>
      <c r="Y194" s="168" t="s">
        <v>42</v>
      </c>
      <c r="Z194" s="266"/>
      <c r="AA194" s="266"/>
      <c r="AB194" s="224"/>
      <c r="AC194" s="178">
        <v>9300</v>
      </c>
      <c r="AD194" s="170"/>
      <c r="AE194" s="170"/>
      <c r="AF194" s="167" t="s">
        <v>149</v>
      </c>
      <c r="AG194" s="221">
        <v>8</v>
      </c>
      <c r="AH194" s="220">
        <v>12</v>
      </c>
      <c r="AI194" s="167" t="s">
        <v>319</v>
      </c>
      <c r="AK194" s="170"/>
      <c r="AL194" s="166">
        <v>0</v>
      </c>
      <c r="AM194" s="170" t="s">
        <v>43</v>
      </c>
      <c r="AN194" s="165" t="s">
        <v>44</v>
      </c>
      <c r="AO194" s="165"/>
      <c r="AP194" s="166"/>
      <c r="AQ194" s="166"/>
      <c r="AR194" s="166"/>
      <c r="AS194" s="166">
        <f>H194</f>
        <v>100284</v>
      </c>
      <c r="AT194" s="166">
        <f t="shared" si="16"/>
        <v>10290</v>
      </c>
      <c r="AU194" s="166">
        <v>290</v>
      </c>
      <c r="AX194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100284, 'Б-100284-13',date'2015-02-02',3, 7, 7, 'RUR', 1, 18, date'2015-02-02', date'2015-02-01', 1002842, 1, to_date('2015-02-01 00:00:00','YYYY-MM-DD HH24:MI:SS'), 6200, 1116, 0, 425, 0, 'c1', 8,null,100284,10290,290);insert into xxxx_oebs_cash_payment_test (ID, INVOICE_ID, OEBS_PAYMENT, DOC_DATE, COMISS_DATE) values (s_xxxx_oebs_cash_payment_test.NEXTVAL, 100284, 9300, to_date('2015-02-01 00:00:00','YYYY-MM-DD HH24:MI:SS'), date'2015-01-31' );insert into xxxx_client_discount_m  (ID,CLIENT_ID,CLIENT_AVG_DISCOUNT,DT) values (s_xxxx_client_discount_m.NEXTVAL,425, 12, date'2015-02-01');</v>
      </c>
    </row>
    <row r="195" spans="1:50" ht="16.5" customHeight="1" x14ac:dyDescent="0.25">
      <c r="A195" s="287">
        <v>28</v>
      </c>
      <c r="B195" s="72">
        <v>0</v>
      </c>
      <c r="C195" s="173" t="str">
        <f t="shared" si="20"/>
        <v>100028</v>
      </c>
      <c r="D195" s="171" t="str">
        <f t="shared" si="21"/>
        <v>100028/13</v>
      </c>
      <c r="E195" s="172" t="s">
        <v>189</v>
      </c>
      <c r="F195" s="167" t="s">
        <v>822</v>
      </c>
      <c r="G195" s="165">
        <v>48</v>
      </c>
      <c r="H195" s="178">
        <v>100285</v>
      </c>
      <c r="I195" s="171" t="str">
        <f t="shared" si="22"/>
        <v>Б-100285-13</v>
      </c>
      <c r="J195" s="169">
        <v>3</v>
      </c>
      <c r="K195" s="171">
        <v>7</v>
      </c>
      <c r="L195" s="171" t="s">
        <v>38</v>
      </c>
      <c r="M195" s="175">
        <v>1</v>
      </c>
      <c r="N195" s="171">
        <v>18</v>
      </c>
      <c r="O195" s="172" t="s">
        <v>823</v>
      </c>
      <c r="P195" s="172" t="s">
        <v>823</v>
      </c>
      <c r="Q195" s="172" t="s">
        <v>826</v>
      </c>
      <c r="R195" s="173" t="str">
        <f>H195&amp;"3"</f>
        <v>1002853</v>
      </c>
      <c r="S195" s="171">
        <v>1</v>
      </c>
      <c r="T195" s="172" t="s">
        <v>308</v>
      </c>
      <c r="U195" s="171">
        <v>6200</v>
      </c>
      <c r="V195" s="171">
        <v>1116</v>
      </c>
      <c r="W195" s="171">
        <v>0</v>
      </c>
      <c r="X195" s="24">
        <v>426</v>
      </c>
      <c r="Y195" s="174" t="s">
        <v>42</v>
      </c>
      <c r="Z195" s="142"/>
      <c r="AA195" s="142"/>
      <c r="AB195" s="232"/>
      <c r="AC195" s="180">
        <v>9300</v>
      </c>
      <c r="AD195" s="171"/>
      <c r="AE195" s="171"/>
      <c r="AF195" s="172" t="s">
        <v>149</v>
      </c>
      <c r="AG195" s="302">
        <v>8</v>
      </c>
      <c r="AH195" s="258">
        <v>12</v>
      </c>
      <c r="AI195" s="172" t="s">
        <v>319</v>
      </c>
      <c r="AJ195" s="179"/>
      <c r="AK195" s="171"/>
      <c r="AL195" s="166">
        <v>0</v>
      </c>
      <c r="AM195" s="170" t="s">
        <v>43</v>
      </c>
      <c r="AN195" s="171" t="s">
        <v>44</v>
      </c>
      <c r="AO195" s="171"/>
      <c r="AP195" s="166"/>
      <c r="AQ195" s="166"/>
      <c r="AR195" s="166"/>
      <c r="AS195" s="166">
        <f>H195</f>
        <v>100285</v>
      </c>
      <c r="AT195" s="166">
        <f t="shared" si="16"/>
        <v>10291</v>
      </c>
      <c r="AU195" s="166">
        <v>291</v>
      </c>
      <c r="AV195" s="173"/>
      <c r="AX195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28, 100028, '100028/13', date'2013-03-01', date'2015-09-01', 48, 100285, 'Б-100285-13',date'2015-02-02',3, 7, 7, 'RUR', 1, 18, date'2015-02-02', date'2015-02-01', 1002853, 1, to_date('2015-02-01 00:00:00','YYYY-MM-DD HH24:MI:SS'), 6200, 1116, 0, 426, 0, 'c1', 8,null,100285,10291,291);insert into xxxx_oebs_cash_payment_test (ID, INVOICE_ID, OEBS_PAYMENT, DOC_DATE, COMISS_DATE) values (s_xxxx_oebs_cash_payment_test.NEXTVAL, 100285, 9300, to_date('2015-02-01 00:00:00','YYYY-MM-DD HH24:MI:SS'), date'2015-01-31' );insert into xxxx_client_discount_m  (ID,CLIENT_ID,CLIENT_AVG_DISCOUNT,DT) values (s_xxxx_client_discount_m.NEXTVAL,426, 12, date'2015-02-01');</v>
      </c>
    </row>
    <row r="196" spans="1:50" ht="16.5" customHeight="1" x14ac:dyDescent="0.25">
      <c r="A196" s="287">
        <v>29</v>
      </c>
      <c r="B196" s="72">
        <v>0</v>
      </c>
      <c r="C196" s="165" t="str">
        <f t="shared" si="20"/>
        <v>100029</v>
      </c>
      <c r="D196" s="165" t="str">
        <f t="shared" si="21"/>
        <v>100029/13</v>
      </c>
      <c r="E196" s="167" t="s">
        <v>189</v>
      </c>
      <c r="F196" s="167" t="s">
        <v>822</v>
      </c>
      <c r="G196" s="165">
        <v>48</v>
      </c>
      <c r="H196" s="178">
        <v>100286</v>
      </c>
      <c r="I196" s="170" t="str">
        <f t="shared" si="22"/>
        <v>Б-100286-13</v>
      </c>
      <c r="J196" s="169">
        <v>3</v>
      </c>
      <c r="K196" s="165">
        <v>7</v>
      </c>
      <c r="L196" s="165" t="s">
        <v>38</v>
      </c>
      <c r="M196" s="169">
        <v>1</v>
      </c>
      <c r="N196" s="165">
        <v>18</v>
      </c>
      <c r="O196" s="167" t="s">
        <v>823</v>
      </c>
      <c r="P196" s="167" t="s">
        <v>823</v>
      </c>
      <c r="Q196" s="167" t="s">
        <v>826</v>
      </c>
      <c r="R196" s="166" t="str">
        <f>H196&amp;"1"</f>
        <v>1002861</v>
      </c>
      <c r="S196" s="170">
        <v>1</v>
      </c>
      <c r="T196" s="167" t="s">
        <v>308</v>
      </c>
      <c r="U196" s="165">
        <v>6200</v>
      </c>
      <c r="V196" s="165">
        <v>1116</v>
      </c>
      <c r="W196" s="165">
        <v>0</v>
      </c>
      <c r="X196" s="187">
        <v>427</v>
      </c>
      <c r="Y196" s="168" t="s">
        <v>42</v>
      </c>
      <c r="Z196" s="223" t="s">
        <v>528</v>
      </c>
      <c r="AA196" s="266"/>
      <c r="AB196" s="223" t="s">
        <v>529</v>
      </c>
      <c r="AC196" s="178">
        <v>9300</v>
      </c>
      <c r="AD196" s="170"/>
      <c r="AE196" s="170"/>
      <c r="AF196" s="167" t="s">
        <v>149</v>
      </c>
      <c r="AG196" s="221">
        <v>8</v>
      </c>
      <c r="AH196" s="220">
        <v>12</v>
      </c>
      <c r="AI196" s="167" t="s">
        <v>319</v>
      </c>
      <c r="AL196" s="166">
        <v>0</v>
      </c>
      <c r="AM196" s="170" t="s">
        <v>43</v>
      </c>
      <c r="AN196" s="165" t="s">
        <v>44</v>
      </c>
      <c r="AO196" s="236">
        <v>140</v>
      </c>
      <c r="AP196" s="166"/>
      <c r="AQ196" s="166"/>
      <c r="AR196" s="166"/>
      <c r="AS196" s="166">
        <f>H196</f>
        <v>100286</v>
      </c>
      <c r="AT196" s="166">
        <f t="shared" si="16"/>
        <v>10292</v>
      </c>
      <c r="AU196" s="166">
        <v>292</v>
      </c>
      <c r="AV196" s="166" t="s">
        <v>530</v>
      </c>
      <c r="AX196" s="163" t="str">
        <f t="shared" si="1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100286, 'Б-100286-13',date'2015-02-02',3, 7, 7, 'RUR', 1, 18, date'2015-02-02', date'2015-02-01', 1002861, 1, to_date('2015-02-01 00:00:00','YYYY-MM-DD HH24:MI:SS'), 6200, 1116, 0, 427, 0, 'c1', 8,null,100286,10292,292);insert into xxxx_oebs_cash_payment_test (ID, INVOICE_ID, OEBS_PAYMENT, DOC_DATE, COMISS_DATE) values (s_xxxx_oebs_cash_payment_test.NEXTVAL, 100286, 9300, to_date('2015-02-01 00:00:00','YYYY-MM-DD HH24:MI:SS'), date'2015-01-31' );insert into xxxx_client_discount_m  (ID,CLIENT_ID,CLIENT_AVG_DISCOUNT,DT) values (s_xxxx_client_discount_m.NEXTVAL,427, 12, date'2015-02-01');insert into xxxx_contract_signed_attr (ID, CONTRACT_ID, CODE, KEY_NUM) values (s_xxxx_contract_signed_attr.NEXTVAL, 100029, 'SUPERCOMMISSION_BONUS' , 140 );</v>
      </c>
    </row>
    <row r="197" spans="1:50" ht="16.5" customHeight="1" x14ac:dyDescent="0.25">
      <c r="A197" s="287">
        <v>29</v>
      </c>
      <c r="B197" s="72">
        <v>0</v>
      </c>
      <c r="C197" s="165" t="str">
        <f t="shared" si="20"/>
        <v>100029</v>
      </c>
      <c r="D197" s="165" t="str">
        <f t="shared" si="21"/>
        <v>100029/13</v>
      </c>
      <c r="E197" s="167" t="s">
        <v>189</v>
      </c>
      <c r="F197" s="167" t="s">
        <v>822</v>
      </c>
      <c r="G197" s="165">
        <v>48</v>
      </c>
      <c r="H197" s="178">
        <v>100287</v>
      </c>
      <c r="I197" s="170" t="str">
        <f t="shared" si="22"/>
        <v>Б-100287-13</v>
      </c>
      <c r="J197" s="169">
        <v>3</v>
      </c>
      <c r="K197" s="165">
        <v>7</v>
      </c>
      <c r="L197" s="165" t="s">
        <v>38</v>
      </c>
      <c r="M197" s="169">
        <v>1</v>
      </c>
      <c r="N197" s="165">
        <v>18</v>
      </c>
      <c r="O197" s="167" t="s">
        <v>823</v>
      </c>
      <c r="P197" s="167" t="s">
        <v>823</v>
      </c>
      <c r="Q197" s="167" t="s">
        <v>826</v>
      </c>
      <c r="R197" s="166" t="str">
        <f>H197&amp;"2"</f>
        <v>1002872</v>
      </c>
      <c r="S197" s="170">
        <v>1</v>
      </c>
      <c r="T197" s="167" t="s">
        <v>308</v>
      </c>
      <c r="U197" s="165">
        <v>6200</v>
      </c>
      <c r="V197" s="165">
        <v>1116</v>
      </c>
      <c r="W197" s="165">
        <v>0</v>
      </c>
      <c r="X197" s="24">
        <v>428</v>
      </c>
      <c r="Y197" s="168" t="s">
        <v>42</v>
      </c>
      <c r="Z197" s="301">
        <v>0.125</v>
      </c>
      <c r="AA197" s="266"/>
      <c r="AB197" s="224"/>
      <c r="AC197" s="178">
        <v>9300</v>
      </c>
      <c r="AD197" s="170"/>
      <c r="AE197" s="170"/>
      <c r="AF197" s="167" t="s">
        <v>149</v>
      </c>
      <c r="AG197" s="221">
        <v>8</v>
      </c>
      <c r="AH197" s="220">
        <v>12</v>
      </c>
      <c r="AI197" s="167" t="s">
        <v>319</v>
      </c>
      <c r="AL197" s="166">
        <v>0</v>
      </c>
      <c r="AM197" s="170" t="s">
        <v>43</v>
      </c>
      <c r="AN197" s="165" t="s">
        <v>44</v>
      </c>
      <c r="AO197" s="165"/>
      <c r="AP197" s="166"/>
      <c r="AQ197" s="166"/>
      <c r="AR197" s="166"/>
      <c r="AS197" s="166">
        <f>H197</f>
        <v>100287</v>
      </c>
      <c r="AT197" s="166">
        <f t="shared" ref="AT197:AT260" si="23">AU197+10000</f>
        <v>10293</v>
      </c>
      <c r="AU197" s="166">
        <v>293</v>
      </c>
      <c r="AV197" s="166" t="s">
        <v>527</v>
      </c>
      <c r="AX197" s="163" t="str">
        <f t="shared" ref="AX197:AX260" si="24">IF(B197=0,"insert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"&amp;A197&amp;", "&amp;C197&amp;", '"&amp;D197&amp;"', date'"&amp;E197&amp;"', date'"&amp;F197&amp;"', "&amp;G197&amp;", "&amp;H197&amp;", '"&amp;I197&amp;"',date'"&amp;O197&amp;"',"&amp;J197&amp;", "&amp;K197&amp;", "&amp;K197&amp;", '"&amp;L197&amp;"', "&amp;M197&amp;", "&amp;N197&amp;", date'"&amp;P197&amp;"', date'"&amp;Q197&amp;"', "&amp;R197&amp;", "&amp;S197&amp;", to_date('"&amp;T197&amp;"','YYYY-MM-DD HH24:MI:SS'), "&amp;U197&amp;", "&amp;V197&amp;", "&amp;W197&amp;", "&amp;X197&amp;", "&amp;AL197&amp;", '"&amp;AN197&amp;"', "&amp;AG197&amp;","&amp;AM197&amp;","&amp;AS197&amp;","&amp;AT197&amp;","&amp;AU197&amp;");"&amp;
IF(LEN(AC197)&gt;0,"insert into xxxx_oebs_cash_payment_test (ID, INVOICE_ID, OEBS_PAYMENT, DOC_DATE, COMISS_DATE) values (s_xxxx_oebs_cash_payment_test.NEXTVAL, "&amp;H197&amp;", "&amp;AC197&amp;", to_date('"&amp;T197&amp;"','YYYY-MM-DD HH24:MI:SS'), "&amp;AF197&amp;" );","")&amp;
IF(LEN(AD197)&gt;0,"insert into xxxx_oebs_cash_payment_test (ID, INVOICE_ID, OEBS_PAYMENT, DOC_DATE, COMISS_DATE) values (s_xxxx_oebs_cash_payment_test.NEXTVAL, "&amp;H197&amp;", "&amp;AD197&amp;", to_date('"&amp;T197&amp;"','YYYY-MM-DD HH24:MI:SS'), "&amp;AF197&amp;" );","")&amp;
IF(LEN(AE197)&gt;0,"insert into xxxx_oebs_cash_payment_test (ID, INVOICE_ID, OEBS_PAYMENT, DOC_DATE, COMISS_DATE) values (s_xxxx_oebs_cash_payment_test.NEXTVAL, "&amp;H197&amp;", "&amp;AE197&amp;", to_date('"&amp;T197&amp;"','YYYY-MM-DD HH24:MI:SS'), "&amp;AF197&amp;" );","")&amp;
IF(LEN(AH197)&gt;0,"insert into xxxx_client_discount_m  (ID,CLIENT_ID,CLIENT_AVG_DISCOUNT,DT) values (s_xxxx_client_discount_m.NEXTVAL,"&amp;X197&amp;", "&amp;AH197&amp;", "&amp;AI197&amp;");","")&amp;
IF(LEN(AJ197)&gt;0,"insert into xxxx_client_discount_m  (ID,CLIENT_ID,CLIENT_AVG_DISCOUNT,DT) values (s_xxxx_client_discount_m.NEXTVAL,"&amp;X197&amp;", "&amp;AJ197&amp;", "&amp;AK197&amp;");","")&amp;
IF(LEN(AO197)&gt;0,"insert into xxxx_contract_signed_attr (ID, CONTRACT_ID, CODE, KEY_NUM) values (s_xxxx_contract_signed_attr.NEXTVAL, "&amp;C197&amp;", 'SUPERCOMMISSION_BONUS' , "&amp;AO197&amp;" );","")&amp;
IF(LEN(AP197)&gt;0,"insert into xxxx_loyal_clients_contr_attr (ID, CONTRACT_ID, CLIENT_ID, LC_TURNOVER, COLLATERAL_FIRST_DT, COLLATERAL_END_DT) values (s_xxxx_loyal_clients_contr_atr.NEXTVAL, "&amp;C197&amp;", "&amp;X197&amp;", "&amp;AP197&amp;", "&amp;AQ197&amp;", "&amp;AR197&amp;" );",""),"insert into XXXX_COMMISSION_PART (ID,CONTRACT_ID,FROM_DT,TILL_DT,NDS,CURRENCY,REWARD_TYPE,DISCOUNT_TYPE,REWARD_TO_CHARGE,DELKREDERE_TO_CHARGE,DKV_TO_CHARGE,REWARD_TO_PAY,DELKREDERE_TO_PAY,DKV_TO_PAY) values "&amp;"(s_xxxx_commission_part.NEXTVAL, "&amp;C197&amp;", "&amp;E197&amp;",  "&amp;F197&amp;", "&amp;G197&amp;", '"&amp;H197&amp;"', "&amp;J197&amp;", "&amp;I197&amp;", "&amp;L197&amp;", "&amp;M197&amp;","&amp;N197&amp;","&amp;Q197&amp;","&amp;R197&amp;","&amp;S197&amp;");")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100287, 'Б-100287-13',date'2015-02-02',3, 7, 7, 'RUR', 1, 18, date'2015-02-02', date'2015-02-01', 1002872, 1, to_date('2015-02-01 00:00:00','YYYY-MM-DD HH24:MI:SS'), 6200, 1116, 0, 428, 0, 'c1', 8,null,100287,10293,293);insert into xxxx_oebs_cash_payment_test (ID, INVOICE_ID, OEBS_PAYMENT, DOC_DATE, COMISS_DATE) values (s_xxxx_oebs_cash_payment_test.NEXTVAL, 100287, 9300, to_date('2015-02-01 00:00:00','YYYY-MM-DD HH24:MI:SS'), date'2015-01-31' );insert into xxxx_client_discount_m  (ID,CLIENT_ID,CLIENT_AVG_DISCOUNT,DT) values (s_xxxx_client_discount_m.NEXTVAL,428, 12, date'2015-02-01');</v>
      </c>
    </row>
    <row r="198" spans="1:50" ht="16.5" customHeight="1" x14ac:dyDescent="0.25">
      <c r="A198" s="287">
        <v>29</v>
      </c>
      <c r="B198" s="72">
        <v>0</v>
      </c>
      <c r="C198" s="165" t="str">
        <f t="shared" si="20"/>
        <v>100029</v>
      </c>
      <c r="D198" s="165" t="str">
        <f t="shared" si="21"/>
        <v>100029/13</v>
      </c>
      <c r="E198" s="167" t="s">
        <v>189</v>
      </c>
      <c r="F198" s="167" t="s">
        <v>822</v>
      </c>
      <c r="G198" s="165">
        <v>48</v>
      </c>
      <c r="H198" s="178">
        <v>100288</v>
      </c>
      <c r="I198" s="170" t="str">
        <f t="shared" si="22"/>
        <v>Б-100288-13</v>
      </c>
      <c r="J198" s="169">
        <v>3</v>
      </c>
      <c r="K198" s="165">
        <v>7</v>
      </c>
      <c r="L198" s="165" t="s">
        <v>38</v>
      </c>
      <c r="M198" s="169">
        <v>1</v>
      </c>
      <c r="N198" s="165">
        <v>18</v>
      </c>
      <c r="O198" s="167" t="s">
        <v>823</v>
      </c>
      <c r="P198" s="167" t="s">
        <v>823</v>
      </c>
      <c r="Q198" s="167" t="s">
        <v>826</v>
      </c>
      <c r="R198" s="166" t="str">
        <f>H198&amp;"3"</f>
        <v>1002883</v>
      </c>
      <c r="S198" s="170">
        <v>1</v>
      </c>
      <c r="T198" s="167" t="s">
        <v>308</v>
      </c>
      <c r="U198" s="165">
        <v>6200</v>
      </c>
      <c r="V198" s="165">
        <v>1116</v>
      </c>
      <c r="W198" s="165">
        <v>0</v>
      </c>
      <c r="X198" s="187">
        <v>429</v>
      </c>
      <c r="Y198" s="168" t="s">
        <v>42</v>
      </c>
      <c r="Z198" s="266"/>
      <c r="AA198" s="266"/>
      <c r="AB198" s="224"/>
      <c r="AC198" s="178">
        <v>9300</v>
      </c>
      <c r="AD198" s="170"/>
      <c r="AE198" s="170"/>
      <c r="AF198" s="167" t="s">
        <v>149</v>
      </c>
      <c r="AG198" s="221">
        <v>8</v>
      </c>
      <c r="AH198" s="220">
        <v>12</v>
      </c>
      <c r="AI198" s="167" t="s">
        <v>319</v>
      </c>
      <c r="AL198" s="166">
        <v>0</v>
      </c>
      <c r="AM198" s="170" t="s">
        <v>43</v>
      </c>
      <c r="AN198" s="165" t="s">
        <v>44</v>
      </c>
      <c r="AO198" s="165"/>
      <c r="AP198" s="166"/>
      <c r="AQ198" s="166"/>
      <c r="AR198" s="166"/>
      <c r="AS198" s="166">
        <f>H198</f>
        <v>100288</v>
      </c>
      <c r="AT198" s="166">
        <f t="shared" si="23"/>
        <v>10294</v>
      </c>
      <c r="AU198" s="166">
        <v>294</v>
      </c>
      <c r="AV198" s="303" t="s">
        <v>531</v>
      </c>
      <c r="AX19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100288, 'Б-100288-13',date'2015-02-02',3, 7, 7, 'RUR', 1, 18, date'2015-02-02', date'2015-02-01', 1002883, 1, to_date('2015-02-01 00:00:00','YYYY-MM-DD HH24:MI:SS'), 6200, 1116, 0, 429, 0, 'c1', 8,null,100288,10294,294);insert into xxxx_oebs_cash_payment_test (ID, INVOICE_ID, OEBS_PAYMENT, DOC_DATE, COMISS_DATE) values (s_xxxx_oebs_cash_payment_test.NEXTVAL, 100288, 9300, to_date('2015-02-01 00:00:00','YYYY-MM-DD HH24:MI:SS'), date'2015-01-31' );insert into xxxx_client_discount_m  (ID,CLIENT_ID,CLIENT_AVG_DISCOUNT,DT) values (s_xxxx_client_discount_m.NEXTVAL,429, 12, date'2015-02-01');</v>
      </c>
    </row>
    <row r="199" spans="1:50" ht="16.5" customHeight="1" x14ac:dyDescent="0.25">
      <c r="A199" s="287">
        <v>29</v>
      </c>
      <c r="B199" s="72">
        <v>0</v>
      </c>
      <c r="C199" s="165" t="str">
        <f t="shared" si="20"/>
        <v>100029</v>
      </c>
      <c r="D199" s="165" t="str">
        <f t="shared" si="21"/>
        <v>100029/13</v>
      </c>
      <c r="E199" s="167" t="s">
        <v>189</v>
      </c>
      <c r="F199" s="167" t="s">
        <v>822</v>
      </c>
      <c r="G199" s="165">
        <v>48</v>
      </c>
      <c r="H199" s="178">
        <v>100289</v>
      </c>
      <c r="I199" s="170" t="str">
        <f t="shared" si="22"/>
        <v>Б-100289-13</v>
      </c>
      <c r="J199" s="169">
        <v>3</v>
      </c>
      <c r="K199" s="165">
        <v>7</v>
      </c>
      <c r="L199" s="165" t="s">
        <v>38</v>
      </c>
      <c r="M199" s="169">
        <v>1</v>
      </c>
      <c r="N199" s="165">
        <v>18</v>
      </c>
      <c r="O199" s="167" t="s">
        <v>823</v>
      </c>
      <c r="P199" s="167" t="s">
        <v>823</v>
      </c>
      <c r="Q199" s="167" t="s">
        <v>826</v>
      </c>
      <c r="R199" s="166" t="str">
        <f>H199&amp;"1"</f>
        <v>1002891</v>
      </c>
      <c r="S199" s="170">
        <v>1</v>
      </c>
      <c r="T199" s="167" t="s">
        <v>308</v>
      </c>
      <c r="U199" s="165">
        <v>6200</v>
      </c>
      <c r="V199" s="165">
        <v>1116</v>
      </c>
      <c r="W199" s="165">
        <v>0</v>
      </c>
      <c r="X199" s="24">
        <v>430</v>
      </c>
      <c r="Y199" s="168" t="s">
        <v>42</v>
      </c>
      <c r="Z199" s="266"/>
      <c r="AA199" s="266"/>
      <c r="AB199" s="224"/>
      <c r="AC199" s="178">
        <v>9300</v>
      </c>
      <c r="AD199" s="170"/>
      <c r="AE199" s="170"/>
      <c r="AF199" s="167" t="s">
        <v>149</v>
      </c>
      <c r="AG199" s="221">
        <v>8</v>
      </c>
      <c r="AH199" s="220">
        <v>12</v>
      </c>
      <c r="AI199" s="167" t="s">
        <v>319</v>
      </c>
      <c r="AL199" s="166">
        <v>0</v>
      </c>
      <c r="AM199" s="170" t="s">
        <v>43</v>
      </c>
      <c r="AN199" s="165" t="s">
        <v>44</v>
      </c>
      <c r="AO199" s="165"/>
      <c r="AP199" s="166"/>
      <c r="AQ199" s="166"/>
      <c r="AR199" s="166"/>
      <c r="AS199" s="166">
        <f>H199</f>
        <v>100289</v>
      </c>
      <c r="AT199" s="166">
        <f t="shared" si="23"/>
        <v>10295</v>
      </c>
      <c r="AU199" s="166">
        <v>295</v>
      </c>
      <c r="AV199" s="166"/>
      <c r="AX19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100289, 'Б-100289-13',date'2015-02-02',3, 7, 7, 'RUR', 1, 18, date'2015-02-02', date'2015-02-01', 1002891, 1, to_date('2015-02-01 00:00:00','YYYY-MM-DD HH24:MI:SS'), 6200, 1116, 0, 430, 0, 'c1', 8,null,100289,10295,295);insert into xxxx_oebs_cash_payment_test (ID, INVOICE_ID, OEBS_PAYMENT, DOC_DATE, COMISS_DATE) values (s_xxxx_oebs_cash_payment_test.NEXTVAL, 100289, 9300, to_date('2015-02-01 00:00:00','YYYY-MM-DD HH24:MI:SS'), date'2015-01-31' );insert into xxxx_client_discount_m  (ID,CLIENT_ID,CLIENT_AVG_DISCOUNT,DT) values (s_xxxx_client_discount_m.NEXTVAL,430, 12, date'2015-02-01');</v>
      </c>
    </row>
    <row r="200" spans="1:50" ht="16.5" customHeight="1" x14ac:dyDescent="0.25">
      <c r="A200" s="287">
        <v>29</v>
      </c>
      <c r="B200" s="72">
        <v>0</v>
      </c>
      <c r="C200" s="165" t="str">
        <f t="shared" si="20"/>
        <v>100029</v>
      </c>
      <c r="D200" s="165" t="str">
        <f t="shared" si="21"/>
        <v>100029/13</v>
      </c>
      <c r="E200" s="167" t="s">
        <v>189</v>
      </c>
      <c r="F200" s="167" t="s">
        <v>822</v>
      </c>
      <c r="G200" s="165">
        <v>48</v>
      </c>
      <c r="H200" s="178">
        <v>100290</v>
      </c>
      <c r="I200" s="170" t="str">
        <f t="shared" si="22"/>
        <v>Б-100290-13</v>
      </c>
      <c r="J200" s="169">
        <v>3</v>
      </c>
      <c r="K200" s="165">
        <v>7</v>
      </c>
      <c r="L200" s="165" t="s">
        <v>38</v>
      </c>
      <c r="M200" s="169">
        <v>1</v>
      </c>
      <c r="N200" s="165">
        <v>18</v>
      </c>
      <c r="O200" s="167" t="s">
        <v>823</v>
      </c>
      <c r="P200" s="167" t="s">
        <v>823</v>
      </c>
      <c r="Q200" s="167" t="s">
        <v>826</v>
      </c>
      <c r="R200" s="166" t="str">
        <f>H200&amp;"2"</f>
        <v>1002902</v>
      </c>
      <c r="S200" s="170">
        <v>1</v>
      </c>
      <c r="T200" s="167" t="s">
        <v>308</v>
      </c>
      <c r="U200" s="165">
        <v>6200</v>
      </c>
      <c r="V200" s="165">
        <v>1116</v>
      </c>
      <c r="W200" s="165">
        <v>0</v>
      </c>
      <c r="X200" s="187">
        <v>431</v>
      </c>
      <c r="Y200" s="168" t="s">
        <v>42</v>
      </c>
      <c r="Z200" s="266"/>
      <c r="AA200" s="266"/>
      <c r="AB200" s="224"/>
      <c r="AC200" s="178">
        <v>9300</v>
      </c>
      <c r="AD200" s="170"/>
      <c r="AE200" s="170"/>
      <c r="AF200" s="167" t="s">
        <v>149</v>
      </c>
      <c r="AG200" s="221">
        <v>8</v>
      </c>
      <c r="AH200" s="220">
        <v>12</v>
      </c>
      <c r="AI200" s="167" t="s">
        <v>319</v>
      </c>
      <c r="AL200" s="166">
        <v>0</v>
      </c>
      <c r="AM200" s="170" t="s">
        <v>43</v>
      </c>
      <c r="AN200" s="165" t="s">
        <v>44</v>
      </c>
      <c r="AO200" s="165"/>
      <c r="AP200" s="166"/>
      <c r="AQ200" s="166"/>
      <c r="AR200" s="166"/>
      <c r="AS200" s="166">
        <f>H200</f>
        <v>100290</v>
      </c>
      <c r="AT200" s="166">
        <f t="shared" si="23"/>
        <v>10296</v>
      </c>
      <c r="AU200" s="166">
        <v>296</v>
      </c>
      <c r="AV200" s="166"/>
      <c r="AX20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100290, 'Б-100290-13',date'2015-02-02',3, 7, 7, 'RUR', 1, 18, date'2015-02-02', date'2015-02-01', 1002902, 1, to_date('2015-02-01 00:00:00','YYYY-MM-DD HH24:MI:SS'), 6200, 1116, 0, 431, 0, 'c1', 8,null,100290,10296,296);insert into xxxx_oebs_cash_payment_test (ID, INVOICE_ID, OEBS_PAYMENT, DOC_DATE, COMISS_DATE) values (s_xxxx_oebs_cash_payment_test.NEXTVAL, 100290, 9300, to_date('2015-02-01 00:00:00','YYYY-MM-DD HH24:MI:SS'), date'2015-01-31' );insert into xxxx_client_discount_m  (ID,CLIENT_ID,CLIENT_AVG_DISCOUNT,DT) values (s_xxxx_client_discount_m.NEXTVAL,431, 12, date'2015-02-01');</v>
      </c>
    </row>
    <row r="201" spans="1:50" ht="16.5" customHeight="1" x14ac:dyDescent="0.25">
      <c r="A201" s="287">
        <v>29</v>
      </c>
      <c r="B201" s="72">
        <v>0</v>
      </c>
      <c r="C201" s="165" t="str">
        <f t="shared" si="20"/>
        <v>100029</v>
      </c>
      <c r="D201" s="165" t="str">
        <f t="shared" si="21"/>
        <v>100029/13</v>
      </c>
      <c r="E201" s="167" t="s">
        <v>189</v>
      </c>
      <c r="F201" s="167" t="s">
        <v>822</v>
      </c>
      <c r="G201" s="165">
        <v>48</v>
      </c>
      <c r="H201" s="178">
        <v>100291</v>
      </c>
      <c r="I201" s="170" t="str">
        <f t="shared" si="22"/>
        <v>Б-100291-13</v>
      </c>
      <c r="J201" s="169">
        <v>3</v>
      </c>
      <c r="K201" s="165">
        <v>7</v>
      </c>
      <c r="L201" s="165" t="s">
        <v>38</v>
      </c>
      <c r="M201" s="169">
        <v>1</v>
      </c>
      <c r="N201" s="165">
        <v>18</v>
      </c>
      <c r="O201" s="167" t="s">
        <v>823</v>
      </c>
      <c r="P201" s="167" t="s">
        <v>823</v>
      </c>
      <c r="Q201" s="167" t="s">
        <v>826</v>
      </c>
      <c r="R201" s="166" t="str">
        <f>H201&amp;"1"</f>
        <v>1002911</v>
      </c>
      <c r="S201" s="170">
        <v>1</v>
      </c>
      <c r="T201" s="167" t="s">
        <v>308</v>
      </c>
      <c r="U201" s="165">
        <v>6200</v>
      </c>
      <c r="V201" s="165">
        <v>1116</v>
      </c>
      <c r="W201" s="165">
        <v>0</v>
      </c>
      <c r="X201" s="24">
        <v>432</v>
      </c>
      <c r="Y201" s="168" t="s">
        <v>42</v>
      </c>
      <c r="Z201" s="266"/>
      <c r="AA201" s="266"/>
      <c r="AB201" s="224"/>
      <c r="AC201" s="178">
        <v>9300</v>
      </c>
      <c r="AD201" s="170"/>
      <c r="AE201" s="170"/>
      <c r="AF201" s="167" t="s">
        <v>149</v>
      </c>
      <c r="AG201" s="221">
        <v>8</v>
      </c>
      <c r="AH201" s="220">
        <v>12</v>
      </c>
      <c r="AI201" s="167" t="s">
        <v>319</v>
      </c>
      <c r="AL201" s="166">
        <v>0</v>
      </c>
      <c r="AM201" s="170" t="s">
        <v>43</v>
      </c>
      <c r="AN201" s="165" t="s">
        <v>44</v>
      </c>
      <c r="AO201" s="165"/>
      <c r="AP201" s="166"/>
      <c r="AQ201" s="166"/>
      <c r="AR201" s="166"/>
      <c r="AS201" s="166">
        <f>H201</f>
        <v>100291</v>
      </c>
      <c r="AT201" s="166">
        <f t="shared" si="23"/>
        <v>10297</v>
      </c>
      <c r="AU201" s="166">
        <v>297</v>
      </c>
      <c r="AV201" s="166"/>
      <c r="AX201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100291, 'Б-100291-13',date'2015-02-02',3, 7, 7, 'RUR', 1, 18, date'2015-02-02', date'2015-02-01', 1002911, 1, to_date('2015-02-01 00:00:00','YYYY-MM-DD HH24:MI:SS'), 6200, 1116, 0, 432, 0, 'c1', 8,null,100291,10297,297);insert into xxxx_oebs_cash_payment_test (ID, INVOICE_ID, OEBS_PAYMENT, DOC_DATE, COMISS_DATE) values (s_xxxx_oebs_cash_payment_test.NEXTVAL, 100291, 9300, to_date('2015-02-01 00:00:00','YYYY-MM-DD HH24:MI:SS'), date'2015-01-31' );insert into xxxx_client_discount_m  (ID,CLIENT_ID,CLIENT_AVG_DISCOUNT,DT) values (s_xxxx_client_discount_m.NEXTVAL,432, 12, date'2015-02-01');</v>
      </c>
    </row>
    <row r="202" spans="1:50" ht="16.5" customHeight="1" x14ac:dyDescent="0.25">
      <c r="A202" s="287">
        <v>29</v>
      </c>
      <c r="B202" s="72">
        <v>0</v>
      </c>
      <c r="C202" s="165" t="str">
        <f t="shared" si="20"/>
        <v>100029</v>
      </c>
      <c r="D202" s="165" t="str">
        <f t="shared" si="21"/>
        <v>100029/13</v>
      </c>
      <c r="E202" s="167" t="s">
        <v>189</v>
      </c>
      <c r="F202" s="167" t="s">
        <v>822</v>
      </c>
      <c r="G202" s="165">
        <v>48</v>
      </c>
      <c r="H202" s="178">
        <v>100292</v>
      </c>
      <c r="I202" s="170" t="str">
        <f t="shared" si="22"/>
        <v>Б-100292-13</v>
      </c>
      <c r="J202" s="169">
        <v>3</v>
      </c>
      <c r="K202" s="165">
        <v>7</v>
      </c>
      <c r="L202" s="165" t="s">
        <v>38</v>
      </c>
      <c r="M202" s="169">
        <v>1</v>
      </c>
      <c r="N202" s="165">
        <v>18</v>
      </c>
      <c r="O202" s="167" t="s">
        <v>823</v>
      </c>
      <c r="P202" s="167" t="s">
        <v>823</v>
      </c>
      <c r="Q202" s="167" t="s">
        <v>826</v>
      </c>
      <c r="R202" s="166" t="str">
        <f>H202&amp;"1"</f>
        <v>1002921</v>
      </c>
      <c r="S202" s="170">
        <v>1</v>
      </c>
      <c r="T202" s="167" t="s">
        <v>308</v>
      </c>
      <c r="U202" s="165">
        <v>6200</v>
      </c>
      <c r="V202" s="165">
        <v>1116</v>
      </c>
      <c r="W202" s="165">
        <v>0</v>
      </c>
      <c r="X202" s="187">
        <v>433</v>
      </c>
      <c r="Y202" s="168" t="s">
        <v>42</v>
      </c>
      <c r="Z202" s="266"/>
      <c r="AA202" s="266"/>
      <c r="AB202" s="224"/>
      <c r="AC202" s="178">
        <v>9300</v>
      </c>
      <c r="AD202" s="170"/>
      <c r="AE202" s="170"/>
      <c r="AF202" s="167" t="s">
        <v>149</v>
      </c>
      <c r="AG202" s="221">
        <v>8</v>
      </c>
      <c r="AH202" s="220">
        <v>12</v>
      </c>
      <c r="AI202" s="167" t="s">
        <v>319</v>
      </c>
      <c r="AL202" s="166">
        <v>0</v>
      </c>
      <c r="AM202" s="170" t="s">
        <v>43</v>
      </c>
      <c r="AN202" s="165" t="s">
        <v>44</v>
      </c>
      <c r="AO202" s="165"/>
      <c r="AP202" s="166"/>
      <c r="AQ202" s="166"/>
      <c r="AR202" s="166"/>
      <c r="AS202" s="166">
        <f>H202</f>
        <v>100292</v>
      </c>
      <c r="AT202" s="166">
        <f t="shared" si="23"/>
        <v>10298</v>
      </c>
      <c r="AU202" s="166">
        <v>298</v>
      </c>
      <c r="AV202" s="166"/>
      <c r="AX202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100292, 'Б-100292-13',date'2015-02-02',3, 7, 7, 'RUR', 1, 18, date'2015-02-02', date'2015-02-01', 1002921, 1, to_date('2015-02-01 00:00:00','YYYY-MM-DD HH24:MI:SS'), 6200, 1116, 0, 433, 0, 'c1', 8,null,100292,10298,298);insert into xxxx_oebs_cash_payment_test (ID, INVOICE_ID, OEBS_PAYMENT, DOC_DATE, COMISS_DATE) values (s_xxxx_oebs_cash_payment_test.NEXTVAL, 100292, 9300, to_date('2015-02-01 00:00:00','YYYY-MM-DD HH24:MI:SS'), date'2015-01-31' );insert into xxxx_client_discount_m  (ID,CLIENT_ID,CLIENT_AVG_DISCOUNT,DT) values (s_xxxx_client_discount_m.NEXTVAL,433, 12, date'2015-02-01');</v>
      </c>
    </row>
    <row r="203" spans="1:50" ht="16.5" customHeight="1" x14ac:dyDescent="0.25">
      <c r="A203" s="287">
        <v>29</v>
      </c>
      <c r="B203" s="72">
        <v>0</v>
      </c>
      <c r="C203" s="165" t="str">
        <f t="shared" si="20"/>
        <v>100029</v>
      </c>
      <c r="D203" s="165" t="str">
        <f t="shared" si="21"/>
        <v>100029/13</v>
      </c>
      <c r="E203" s="167" t="s">
        <v>189</v>
      </c>
      <c r="F203" s="167" t="s">
        <v>822</v>
      </c>
      <c r="G203" s="165">
        <v>48</v>
      </c>
      <c r="H203" s="178">
        <v>100293</v>
      </c>
      <c r="I203" s="170" t="str">
        <f t="shared" si="22"/>
        <v>Б-100293-13</v>
      </c>
      <c r="J203" s="169">
        <v>3</v>
      </c>
      <c r="K203" s="165">
        <v>7</v>
      </c>
      <c r="L203" s="165" t="s">
        <v>38</v>
      </c>
      <c r="M203" s="169">
        <v>1</v>
      </c>
      <c r="N203" s="165">
        <v>18</v>
      </c>
      <c r="O203" s="167" t="s">
        <v>823</v>
      </c>
      <c r="P203" s="167" t="s">
        <v>823</v>
      </c>
      <c r="Q203" s="167" t="s">
        <v>826</v>
      </c>
      <c r="R203" s="166" t="str">
        <f>H203&amp;"2"</f>
        <v>1002932</v>
      </c>
      <c r="S203" s="170">
        <v>1</v>
      </c>
      <c r="T203" s="167" t="s">
        <v>308</v>
      </c>
      <c r="U203" s="165">
        <v>6200</v>
      </c>
      <c r="V203" s="165">
        <v>1116</v>
      </c>
      <c r="W203" s="165">
        <v>0</v>
      </c>
      <c r="X203" s="24">
        <v>434</v>
      </c>
      <c r="Y203" s="168" t="s">
        <v>42</v>
      </c>
      <c r="Z203" s="266"/>
      <c r="AA203" s="266"/>
      <c r="AB203" s="224"/>
      <c r="AC203" s="178">
        <v>9300</v>
      </c>
      <c r="AD203" s="170"/>
      <c r="AE203" s="170"/>
      <c r="AF203" s="167" t="s">
        <v>149</v>
      </c>
      <c r="AG203" s="221">
        <v>8</v>
      </c>
      <c r="AH203" s="220">
        <v>12</v>
      </c>
      <c r="AI203" s="167" t="s">
        <v>319</v>
      </c>
      <c r="AL203" s="166">
        <v>0</v>
      </c>
      <c r="AM203" s="170" t="s">
        <v>43</v>
      </c>
      <c r="AN203" s="165" t="s">
        <v>44</v>
      </c>
      <c r="AO203" s="165"/>
      <c r="AP203" s="166"/>
      <c r="AQ203" s="166"/>
      <c r="AR203" s="166"/>
      <c r="AS203" s="166">
        <f>H203</f>
        <v>100293</v>
      </c>
      <c r="AT203" s="166">
        <f t="shared" si="23"/>
        <v>10299</v>
      </c>
      <c r="AU203" s="166">
        <v>299</v>
      </c>
      <c r="AX203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100293, 'Б-100293-13',date'2015-02-02',3, 7, 7, 'RUR', 1, 18, date'2015-02-02', date'2015-02-01', 1002932, 1, to_date('2015-02-01 00:00:00','YYYY-MM-DD HH24:MI:SS'), 6200, 1116, 0, 434, 0, 'c1', 8,null,100293,10299,299);insert into xxxx_oebs_cash_payment_test (ID, INVOICE_ID, OEBS_PAYMENT, DOC_DATE, COMISS_DATE) values (s_xxxx_oebs_cash_payment_test.NEXTVAL, 100293, 9300, to_date('2015-02-01 00:00:00','YYYY-MM-DD HH24:MI:SS'), date'2015-01-31' );insert into xxxx_client_discount_m  (ID,CLIENT_ID,CLIENT_AVG_DISCOUNT,DT) values (s_xxxx_client_discount_m.NEXTVAL,434, 12, date'2015-02-01');</v>
      </c>
    </row>
    <row r="204" spans="1:50" ht="16.5" customHeight="1" x14ac:dyDescent="0.25">
      <c r="A204" s="287">
        <v>29</v>
      </c>
      <c r="B204" s="72">
        <v>0</v>
      </c>
      <c r="C204" s="165" t="str">
        <f t="shared" si="20"/>
        <v>100029</v>
      </c>
      <c r="D204" s="165" t="str">
        <f t="shared" si="21"/>
        <v>100029/13</v>
      </c>
      <c r="E204" s="167" t="s">
        <v>189</v>
      </c>
      <c r="F204" s="167" t="s">
        <v>822</v>
      </c>
      <c r="G204" s="165">
        <v>48</v>
      </c>
      <c r="H204" s="178">
        <v>100294</v>
      </c>
      <c r="I204" s="170" t="str">
        <f t="shared" si="22"/>
        <v>Б-100294-13</v>
      </c>
      <c r="J204" s="169">
        <v>3</v>
      </c>
      <c r="K204" s="165">
        <v>7</v>
      </c>
      <c r="L204" s="165" t="s">
        <v>38</v>
      </c>
      <c r="M204" s="169">
        <v>1</v>
      </c>
      <c r="N204" s="165">
        <v>18</v>
      </c>
      <c r="O204" s="167" t="s">
        <v>823</v>
      </c>
      <c r="P204" s="167" t="s">
        <v>823</v>
      </c>
      <c r="Q204" s="167" t="s">
        <v>826</v>
      </c>
      <c r="R204" s="166" t="str">
        <f>H204&amp;"3"</f>
        <v>1002943</v>
      </c>
      <c r="S204" s="170">
        <v>1</v>
      </c>
      <c r="T204" s="167" t="s">
        <v>308</v>
      </c>
      <c r="U204" s="165">
        <v>6200</v>
      </c>
      <c r="V204" s="165">
        <v>1116</v>
      </c>
      <c r="W204" s="165">
        <v>0</v>
      </c>
      <c r="X204" s="187">
        <v>435</v>
      </c>
      <c r="Y204" s="168" t="s">
        <v>42</v>
      </c>
      <c r="Z204" s="266"/>
      <c r="AA204" s="266"/>
      <c r="AB204" s="224"/>
      <c r="AC204" s="178">
        <v>9300</v>
      </c>
      <c r="AD204" s="170"/>
      <c r="AE204" s="170"/>
      <c r="AF204" s="167" t="s">
        <v>149</v>
      </c>
      <c r="AG204" s="221">
        <v>8</v>
      </c>
      <c r="AH204" s="220">
        <v>12</v>
      </c>
      <c r="AI204" s="167" t="s">
        <v>319</v>
      </c>
      <c r="AL204" s="166">
        <v>0</v>
      </c>
      <c r="AM204" s="170" t="s">
        <v>43</v>
      </c>
      <c r="AN204" s="165" t="s">
        <v>44</v>
      </c>
      <c r="AO204" s="165"/>
      <c r="AP204" s="166"/>
      <c r="AQ204" s="166"/>
      <c r="AR204" s="166"/>
      <c r="AS204" s="166">
        <f>H204</f>
        <v>100294</v>
      </c>
      <c r="AT204" s="166">
        <f t="shared" si="23"/>
        <v>10300</v>
      </c>
      <c r="AU204" s="166">
        <v>300</v>
      </c>
      <c r="AV204" s="166"/>
      <c r="AX204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100294, 'Б-100294-13',date'2015-02-02',3, 7, 7, 'RUR', 1, 18, date'2015-02-02', date'2015-02-01', 1002943, 1, to_date('2015-02-01 00:00:00','YYYY-MM-DD HH24:MI:SS'), 6200, 1116, 0, 435, 0, 'c1', 8,null,100294,10300,300);insert into xxxx_oebs_cash_payment_test (ID, INVOICE_ID, OEBS_PAYMENT, DOC_DATE, COMISS_DATE) values (s_xxxx_oebs_cash_payment_test.NEXTVAL, 100294, 9300, to_date('2015-02-01 00:00:00','YYYY-MM-DD HH24:MI:SS'), date'2015-01-31' );insert into xxxx_client_discount_m  (ID,CLIENT_ID,CLIENT_AVG_DISCOUNT,DT) values (s_xxxx_client_discount_m.NEXTVAL,435, 12, date'2015-02-01');</v>
      </c>
    </row>
    <row r="205" spans="1:50" ht="16.5" customHeight="1" x14ac:dyDescent="0.25">
      <c r="A205" s="287">
        <v>29</v>
      </c>
      <c r="B205" s="72">
        <v>0</v>
      </c>
      <c r="C205" s="165" t="str">
        <f t="shared" si="20"/>
        <v>100029</v>
      </c>
      <c r="D205" s="165" t="str">
        <f t="shared" si="21"/>
        <v>100029/13</v>
      </c>
      <c r="E205" s="167" t="s">
        <v>189</v>
      </c>
      <c r="F205" s="167" t="s">
        <v>822</v>
      </c>
      <c r="G205" s="165">
        <v>48</v>
      </c>
      <c r="H205" s="178">
        <v>100295</v>
      </c>
      <c r="I205" s="170" t="str">
        <f t="shared" si="22"/>
        <v>Б-100295-13</v>
      </c>
      <c r="J205" s="169">
        <v>3</v>
      </c>
      <c r="K205" s="165">
        <v>7</v>
      </c>
      <c r="L205" s="165" t="s">
        <v>38</v>
      </c>
      <c r="M205" s="169">
        <v>1</v>
      </c>
      <c r="N205" s="165">
        <v>18</v>
      </c>
      <c r="O205" s="167" t="s">
        <v>823</v>
      </c>
      <c r="P205" s="167" t="s">
        <v>823</v>
      </c>
      <c r="Q205" s="167" t="s">
        <v>826</v>
      </c>
      <c r="R205" s="166" t="str">
        <f>H205&amp;"1"</f>
        <v>1002951</v>
      </c>
      <c r="S205" s="170">
        <v>1</v>
      </c>
      <c r="T205" s="167" t="s">
        <v>308</v>
      </c>
      <c r="U205" s="165">
        <v>6200</v>
      </c>
      <c r="V205" s="165">
        <v>1116</v>
      </c>
      <c r="W205" s="165">
        <v>0</v>
      </c>
      <c r="X205" s="24">
        <v>436</v>
      </c>
      <c r="Y205" s="168" t="s">
        <v>42</v>
      </c>
      <c r="Z205" s="266"/>
      <c r="AA205" s="266"/>
      <c r="AB205" s="224"/>
      <c r="AC205" s="178">
        <v>9300</v>
      </c>
      <c r="AD205" s="170"/>
      <c r="AE205" s="170"/>
      <c r="AF205" s="167" t="s">
        <v>149</v>
      </c>
      <c r="AG205" s="221">
        <v>8</v>
      </c>
      <c r="AH205" s="220">
        <v>12</v>
      </c>
      <c r="AI205" s="167" t="s">
        <v>319</v>
      </c>
      <c r="AL205" s="166">
        <v>0</v>
      </c>
      <c r="AM205" s="170" t="s">
        <v>43</v>
      </c>
      <c r="AN205" s="165" t="s">
        <v>44</v>
      </c>
      <c r="AO205" s="165"/>
      <c r="AP205" s="166"/>
      <c r="AQ205" s="166"/>
      <c r="AR205" s="166"/>
      <c r="AS205" s="166">
        <f>H205</f>
        <v>100295</v>
      </c>
      <c r="AT205" s="166">
        <f t="shared" si="23"/>
        <v>10301</v>
      </c>
      <c r="AU205" s="166">
        <v>301</v>
      </c>
      <c r="AV205" s="166"/>
      <c r="AX205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100295, 'Б-100295-13',date'2015-02-02',3, 7, 7, 'RUR', 1, 18, date'2015-02-02', date'2015-02-01', 1002951, 1, to_date('2015-02-01 00:00:00','YYYY-MM-DD HH24:MI:SS'), 6200, 1116, 0, 436, 0, 'c1', 8,null,100295,10301,301);insert into xxxx_oebs_cash_payment_test (ID, INVOICE_ID, OEBS_PAYMENT, DOC_DATE, COMISS_DATE) values (s_xxxx_oebs_cash_payment_test.NEXTVAL, 100295, 9300, to_date('2015-02-01 00:00:00','YYYY-MM-DD HH24:MI:SS'), date'2015-01-31' );insert into xxxx_client_discount_m  (ID,CLIENT_ID,CLIENT_AVG_DISCOUNT,DT) values (s_xxxx_client_discount_m.NEXTVAL,436, 12, date'2015-02-01');</v>
      </c>
    </row>
    <row r="206" spans="1:50" ht="16.5" customHeight="1" x14ac:dyDescent="0.25">
      <c r="A206" s="287">
        <v>29</v>
      </c>
      <c r="B206" s="72">
        <v>0</v>
      </c>
      <c r="C206" s="165" t="str">
        <f t="shared" si="20"/>
        <v>100029</v>
      </c>
      <c r="D206" s="165" t="str">
        <f t="shared" si="21"/>
        <v>100029/13</v>
      </c>
      <c r="E206" s="167" t="s">
        <v>189</v>
      </c>
      <c r="F206" s="167" t="s">
        <v>822</v>
      </c>
      <c r="G206" s="165">
        <v>48</v>
      </c>
      <c r="H206" s="178">
        <v>100296</v>
      </c>
      <c r="I206" s="170" t="str">
        <f t="shared" si="22"/>
        <v>Б-100296-13</v>
      </c>
      <c r="J206" s="169">
        <v>3</v>
      </c>
      <c r="K206" s="165">
        <v>7</v>
      </c>
      <c r="L206" s="165" t="s">
        <v>38</v>
      </c>
      <c r="M206" s="169">
        <v>1</v>
      </c>
      <c r="N206" s="165">
        <v>18</v>
      </c>
      <c r="O206" s="167" t="s">
        <v>823</v>
      </c>
      <c r="P206" s="167" t="s">
        <v>823</v>
      </c>
      <c r="Q206" s="167" t="s">
        <v>826</v>
      </c>
      <c r="R206" s="166" t="str">
        <f>H206&amp;"2"</f>
        <v>1002962</v>
      </c>
      <c r="S206" s="170">
        <v>1</v>
      </c>
      <c r="T206" s="167" t="s">
        <v>308</v>
      </c>
      <c r="U206" s="165">
        <v>6200</v>
      </c>
      <c r="V206" s="165">
        <v>1116</v>
      </c>
      <c r="W206" s="165">
        <v>0</v>
      </c>
      <c r="X206" s="187">
        <v>437</v>
      </c>
      <c r="Y206" s="168" t="s">
        <v>42</v>
      </c>
      <c r="Z206" s="266"/>
      <c r="AA206" s="266"/>
      <c r="AB206" s="224"/>
      <c r="AC206" s="178">
        <v>9300</v>
      </c>
      <c r="AD206" s="170"/>
      <c r="AE206" s="170"/>
      <c r="AF206" s="167" t="s">
        <v>149</v>
      </c>
      <c r="AG206" s="221">
        <v>8</v>
      </c>
      <c r="AH206" s="220">
        <v>12</v>
      </c>
      <c r="AI206" s="167" t="s">
        <v>319</v>
      </c>
      <c r="AL206" s="166">
        <v>0</v>
      </c>
      <c r="AM206" s="170" t="s">
        <v>43</v>
      </c>
      <c r="AN206" s="165" t="s">
        <v>44</v>
      </c>
      <c r="AO206" s="165"/>
      <c r="AP206" s="166"/>
      <c r="AQ206" s="166"/>
      <c r="AR206" s="166"/>
      <c r="AS206" s="166">
        <f>H206</f>
        <v>100296</v>
      </c>
      <c r="AT206" s="166">
        <f t="shared" si="23"/>
        <v>10302</v>
      </c>
      <c r="AU206" s="166">
        <v>302</v>
      </c>
      <c r="AV206" s="166"/>
      <c r="AX206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100296, 'Б-100296-13',date'2015-02-02',3, 7, 7, 'RUR', 1, 18, date'2015-02-02', date'2015-02-01', 1002962, 1, to_date('2015-02-01 00:00:00','YYYY-MM-DD HH24:MI:SS'), 6200, 1116, 0, 437, 0, 'c1', 8,null,100296,10302,302);insert into xxxx_oebs_cash_payment_test (ID, INVOICE_ID, OEBS_PAYMENT, DOC_DATE, COMISS_DATE) values (s_xxxx_oebs_cash_payment_test.NEXTVAL, 100296, 9300, to_date('2015-02-01 00:00:00','YYYY-MM-DD HH24:MI:SS'), date'2015-01-31' );insert into xxxx_client_discount_m  (ID,CLIENT_ID,CLIENT_AVG_DISCOUNT,DT) values (s_xxxx_client_discount_m.NEXTVAL,437, 12, date'2015-02-01');</v>
      </c>
    </row>
    <row r="207" spans="1:50" ht="16.5" customHeight="1" x14ac:dyDescent="0.25">
      <c r="A207" s="287">
        <v>29</v>
      </c>
      <c r="B207" s="72">
        <v>0</v>
      </c>
      <c r="C207" s="165" t="str">
        <f t="shared" si="20"/>
        <v>100029</v>
      </c>
      <c r="D207" s="165" t="str">
        <f t="shared" si="21"/>
        <v>100029/13</v>
      </c>
      <c r="E207" s="167" t="s">
        <v>189</v>
      </c>
      <c r="F207" s="167" t="s">
        <v>822</v>
      </c>
      <c r="G207" s="165">
        <v>48</v>
      </c>
      <c r="H207" s="178">
        <v>100297</v>
      </c>
      <c r="I207" s="170" t="str">
        <f t="shared" si="22"/>
        <v>Б-100297-13</v>
      </c>
      <c r="J207" s="169">
        <v>3</v>
      </c>
      <c r="K207" s="165">
        <v>7</v>
      </c>
      <c r="L207" s="165" t="s">
        <v>38</v>
      </c>
      <c r="M207" s="169">
        <v>1</v>
      </c>
      <c r="N207" s="165">
        <v>18</v>
      </c>
      <c r="O207" s="167" t="s">
        <v>823</v>
      </c>
      <c r="P207" s="167" t="s">
        <v>823</v>
      </c>
      <c r="Q207" s="167" t="s">
        <v>826</v>
      </c>
      <c r="R207" s="166" t="str">
        <f>H207&amp;"1"</f>
        <v>1002971</v>
      </c>
      <c r="S207" s="170">
        <v>1</v>
      </c>
      <c r="T207" s="167" t="s">
        <v>308</v>
      </c>
      <c r="U207" s="165">
        <v>6200</v>
      </c>
      <c r="V207" s="165">
        <v>1116</v>
      </c>
      <c r="W207" s="165">
        <v>0</v>
      </c>
      <c r="X207" s="24">
        <v>438</v>
      </c>
      <c r="Y207" s="168" t="s">
        <v>42</v>
      </c>
      <c r="Z207" s="266"/>
      <c r="AA207" s="266"/>
      <c r="AB207" s="224"/>
      <c r="AC207" s="178">
        <v>9300</v>
      </c>
      <c r="AD207" s="170"/>
      <c r="AE207" s="170"/>
      <c r="AF207" s="167" t="s">
        <v>149</v>
      </c>
      <c r="AG207" s="221">
        <v>8</v>
      </c>
      <c r="AH207" s="220">
        <v>12</v>
      </c>
      <c r="AI207" s="167" t="s">
        <v>319</v>
      </c>
      <c r="AL207" s="166">
        <v>0</v>
      </c>
      <c r="AM207" s="170" t="s">
        <v>43</v>
      </c>
      <c r="AN207" s="165" t="s">
        <v>44</v>
      </c>
      <c r="AO207" s="165"/>
      <c r="AP207" s="166"/>
      <c r="AQ207" s="166"/>
      <c r="AR207" s="166"/>
      <c r="AS207" s="166">
        <f>H207</f>
        <v>100297</v>
      </c>
      <c r="AT207" s="166">
        <f t="shared" si="23"/>
        <v>10303</v>
      </c>
      <c r="AU207" s="166">
        <v>303</v>
      </c>
      <c r="AV207" s="166"/>
      <c r="AX207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100297, 'Б-100297-13',date'2015-02-02',3, 7, 7, 'RUR', 1, 18, date'2015-02-02', date'2015-02-01', 1002971, 1, to_date('2015-02-01 00:00:00','YYYY-MM-DD HH24:MI:SS'), 6200, 1116, 0, 438, 0, 'c1', 8,null,100297,10303,303);insert into xxxx_oebs_cash_payment_test (ID, INVOICE_ID, OEBS_PAYMENT, DOC_DATE, COMISS_DATE) values (s_xxxx_oebs_cash_payment_test.NEXTVAL, 100297, 9300, to_date('2015-02-01 00:00:00','YYYY-MM-DD HH24:MI:SS'), date'2015-01-31' );insert into xxxx_client_discount_m  (ID,CLIENT_ID,CLIENT_AVG_DISCOUNT,DT) values (s_xxxx_client_discount_m.NEXTVAL,438, 12, date'2015-02-01');</v>
      </c>
    </row>
    <row r="208" spans="1:50" ht="16.5" customHeight="1" x14ac:dyDescent="0.25">
      <c r="A208" s="287">
        <v>29</v>
      </c>
      <c r="B208" s="72">
        <v>0</v>
      </c>
      <c r="C208" s="165" t="str">
        <f t="shared" si="20"/>
        <v>100029</v>
      </c>
      <c r="D208" s="165" t="str">
        <f t="shared" si="21"/>
        <v>100029/13</v>
      </c>
      <c r="E208" s="167" t="s">
        <v>189</v>
      </c>
      <c r="F208" s="167" t="s">
        <v>822</v>
      </c>
      <c r="G208" s="165">
        <v>48</v>
      </c>
      <c r="H208" s="178">
        <v>100298</v>
      </c>
      <c r="I208" s="170" t="str">
        <f t="shared" si="22"/>
        <v>Б-100298-13</v>
      </c>
      <c r="J208" s="169">
        <v>3</v>
      </c>
      <c r="K208" s="165">
        <v>7</v>
      </c>
      <c r="L208" s="165" t="s">
        <v>38</v>
      </c>
      <c r="M208" s="169">
        <v>1</v>
      </c>
      <c r="N208" s="165">
        <v>18</v>
      </c>
      <c r="O208" s="167" t="s">
        <v>823</v>
      </c>
      <c r="P208" s="167" t="s">
        <v>823</v>
      </c>
      <c r="Q208" s="167" t="s">
        <v>826</v>
      </c>
      <c r="R208" s="166" t="str">
        <f>H208&amp;"1"</f>
        <v>1002981</v>
      </c>
      <c r="S208" s="170">
        <v>1</v>
      </c>
      <c r="T208" s="167" t="s">
        <v>308</v>
      </c>
      <c r="U208" s="165">
        <v>6200</v>
      </c>
      <c r="V208" s="165">
        <v>1116</v>
      </c>
      <c r="W208" s="165">
        <v>0</v>
      </c>
      <c r="X208" s="187">
        <v>439</v>
      </c>
      <c r="Y208" s="168" t="s">
        <v>42</v>
      </c>
      <c r="Z208" s="266"/>
      <c r="AA208" s="266"/>
      <c r="AB208" s="224"/>
      <c r="AC208" s="178">
        <v>9300</v>
      </c>
      <c r="AD208" s="170"/>
      <c r="AE208" s="170"/>
      <c r="AF208" s="167" t="s">
        <v>149</v>
      </c>
      <c r="AG208" s="221">
        <v>8</v>
      </c>
      <c r="AH208" s="220">
        <v>12</v>
      </c>
      <c r="AI208" s="167" t="s">
        <v>319</v>
      </c>
      <c r="AL208" s="166">
        <v>0</v>
      </c>
      <c r="AM208" s="170" t="s">
        <v>43</v>
      </c>
      <c r="AN208" s="165" t="s">
        <v>44</v>
      </c>
      <c r="AO208" s="165"/>
      <c r="AP208" s="166"/>
      <c r="AQ208" s="166"/>
      <c r="AR208" s="166"/>
      <c r="AS208" s="166">
        <f>H208</f>
        <v>100298</v>
      </c>
      <c r="AT208" s="166">
        <f t="shared" si="23"/>
        <v>10304</v>
      </c>
      <c r="AU208" s="166">
        <v>304</v>
      </c>
      <c r="AV208" s="166"/>
      <c r="AX20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100298, 'Б-100298-13',date'2015-02-02',3, 7, 7, 'RUR', 1, 18, date'2015-02-02', date'2015-02-01', 1002981, 1, to_date('2015-02-01 00:00:00','YYYY-MM-DD HH24:MI:SS'), 6200, 1116, 0, 439, 0, 'c1', 8,null,100298,10304,304);insert into xxxx_oebs_cash_payment_test (ID, INVOICE_ID, OEBS_PAYMENT, DOC_DATE, COMISS_DATE) values (s_xxxx_oebs_cash_payment_test.NEXTVAL, 100298, 9300, to_date('2015-02-01 00:00:00','YYYY-MM-DD HH24:MI:SS'), date'2015-01-31' );insert into xxxx_client_discount_m  (ID,CLIENT_ID,CLIENT_AVG_DISCOUNT,DT) values (s_xxxx_client_discount_m.NEXTVAL,439, 12, date'2015-02-01');</v>
      </c>
    </row>
    <row r="209" spans="1:50" ht="16.5" customHeight="1" x14ac:dyDescent="0.25">
      <c r="A209" s="288">
        <v>29</v>
      </c>
      <c r="B209" s="72">
        <v>0</v>
      </c>
      <c r="C209" s="171" t="str">
        <f t="shared" si="20"/>
        <v>100029</v>
      </c>
      <c r="D209" s="171" t="str">
        <f t="shared" si="21"/>
        <v>100029/13</v>
      </c>
      <c r="E209" s="172" t="s">
        <v>189</v>
      </c>
      <c r="F209" s="167" t="s">
        <v>822</v>
      </c>
      <c r="G209" s="165">
        <v>48</v>
      </c>
      <c r="H209" s="178">
        <v>100299</v>
      </c>
      <c r="I209" s="171" t="str">
        <f t="shared" si="22"/>
        <v>Б-100299-13</v>
      </c>
      <c r="J209" s="169">
        <v>3</v>
      </c>
      <c r="K209" s="171">
        <v>7</v>
      </c>
      <c r="L209" s="171" t="s">
        <v>38</v>
      </c>
      <c r="M209" s="175">
        <v>1</v>
      </c>
      <c r="N209" s="171">
        <v>18</v>
      </c>
      <c r="O209" s="172" t="s">
        <v>823</v>
      </c>
      <c r="P209" s="172" t="s">
        <v>823</v>
      </c>
      <c r="Q209" s="172" t="s">
        <v>826</v>
      </c>
      <c r="R209" s="173" t="str">
        <f>H209&amp;"2"</f>
        <v>1002992</v>
      </c>
      <c r="S209" s="171">
        <v>1</v>
      </c>
      <c r="T209" s="172" t="s">
        <v>308</v>
      </c>
      <c r="U209" s="171">
        <v>6200</v>
      </c>
      <c r="V209" s="171">
        <v>1116</v>
      </c>
      <c r="W209" s="171">
        <v>0</v>
      </c>
      <c r="X209" s="24">
        <v>440</v>
      </c>
      <c r="Y209" s="174" t="s">
        <v>42</v>
      </c>
      <c r="Z209" s="142"/>
      <c r="AA209" s="142"/>
      <c r="AB209" s="232"/>
      <c r="AC209" s="180">
        <v>9300</v>
      </c>
      <c r="AD209" s="171"/>
      <c r="AE209" s="171"/>
      <c r="AF209" s="172" t="s">
        <v>149</v>
      </c>
      <c r="AG209" s="302">
        <v>8</v>
      </c>
      <c r="AH209" s="258">
        <v>12</v>
      </c>
      <c r="AI209" s="172" t="s">
        <v>319</v>
      </c>
      <c r="AJ209" s="179"/>
      <c r="AK209" s="179"/>
      <c r="AL209" s="166">
        <v>0</v>
      </c>
      <c r="AM209" s="170" t="s">
        <v>43</v>
      </c>
      <c r="AN209" s="171" t="s">
        <v>44</v>
      </c>
      <c r="AO209" s="171"/>
      <c r="AP209" s="166"/>
      <c r="AQ209" s="166"/>
      <c r="AR209" s="166"/>
      <c r="AS209" s="166">
        <f>H209</f>
        <v>100299</v>
      </c>
      <c r="AT209" s="166">
        <f t="shared" si="23"/>
        <v>10305</v>
      </c>
      <c r="AU209" s="166">
        <v>305</v>
      </c>
      <c r="AV209" s="258"/>
      <c r="AX20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29, 100029, '100029/13', date'2013-03-01', date'2015-09-01', 48, 100299, 'Б-100299-13',date'2015-02-02',3, 7, 7, 'RUR', 1, 18, date'2015-02-02', date'2015-02-01', 1002992, 1, to_date('2015-02-01 00:00:00','YYYY-MM-DD HH24:MI:SS'), 6200, 1116, 0, 440, 0, 'c1', 8,null,100299,10305,305);insert into xxxx_oebs_cash_payment_test (ID, INVOICE_ID, OEBS_PAYMENT, DOC_DATE, COMISS_DATE) values (s_xxxx_oebs_cash_payment_test.NEXTVAL, 100299, 9300, to_date('2015-02-01 00:00:00','YYYY-MM-DD HH24:MI:SS'), date'2015-01-31' );insert into xxxx_client_discount_m  (ID,CLIENT_ID,CLIENT_AVG_DISCOUNT,DT) values (s_xxxx_client_discount_m.NEXTVAL,440, 12, date'2015-02-01');</v>
      </c>
    </row>
    <row r="210" spans="1:50" ht="16.5" customHeight="1" x14ac:dyDescent="0.25">
      <c r="A210" s="287">
        <v>30</v>
      </c>
      <c r="B210" s="72">
        <v>0</v>
      </c>
      <c r="C210" s="165" t="str">
        <f t="shared" si="20"/>
        <v>100030</v>
      </c>
      <c r="D210" s="165" t="str">
        <f t="shared" si="21"/>
        <v>100030/13</v>
      </c>
      <c r="E210" s="167" t="s">
        <v>189</v>
      </c>
      <c r="F210" s="167" t="s">
        <v>822</v>
      </c>
      <c r="G210" s="165">
        <v>48</v>
      </c>
      <c r="H210" s="178">
        <v>100300</v>
      </c>
      <c r="I210" s="170" t="str">
        <f t="shared" si="22"/>
        <v>Б-100300-13</v>
      </c>
      <c r="J210" s="169">
        <v>3</v>
      </c>
      <c r="K210" s="234">
        <v>1</v>
      </c>
      <c r="L210" s="165" t="s">
        <v>38</v>
      </c>
      <c r="M210" s="169">
        <v>1</v>
      </c>
      <c r="N210" s="165">
        <v>18</v>
      </c>
      <c r="O210" s="167" t="s">
        <v>823</v>
      </c>
      <c r="P210" s="167" t="s">
        <v>823</v>
      </c>
      <c r="Q210" s="167" t="s">
        <v>826</v>
      </c>
      <c r="R210" s="166" t="str">
        <f>H210&amp;"1"</f>
        <v>1003001</v>
      </c>
      <c r="S210" s="170">
        <v>1</v>
      </c>
      <c r="T210" s="167" t="s">
        <v>308</v>
      </c>
      <c r="U210" s="165">
        <v>6200</v>
      </c>
      <c r="V210" s="165">
        <v>1116</v>
      </c>
      <c r="W210" s="165">
        <v>0</v>
      </c>
      <c r="X210" s="187">
        <v>441</v>
      </c>
      <c r="Y210" s="168" t="s">
        <v>42</v>
      </c>
      <c r="Z210" s="224" t="s">
        <v>532</v>
      </c>
      <c r="AA210" s="266"/>
      <c r="AB210" s="223" t="s">
        <v>524</v>
      </c>
      <c r="AC210" s="178">
        <v>9300</v>
      </c>
      <c r="AD210" s="170"/>
      <c r="AE210" s="170"/>
      <c r="AF210" s="167" t="s">
        <v>149</v>
      </c>
      <c r="AG210" s="221">
        <v>8</v>
      </c>
      <c r="AH210" s="220">
        <v>12</v>
      </c>
      <c r="AI210" s="167" t="s">
        <v>319</v>
      </c>
      <c r="AL210" s="166">
        <v>0</v>
      </c>
      <c r="AM210" s="170" t="s">
        <v>43</v>
      </c>
      <c r="AN210" s="165" t="s">
        <v>44</v>
      </c>
      <c r="AO210" s="236">
        <v>140</v>
      </c>
      <c r="AP210" s="166"/>
      <c r="AQ210" s="166"/>
      <c r="AR210" s="166"/>
      <c r="AS210" s="166">
        <f>H210</f>
        <v>100300</v>
      </c>
      <c r="AT210" s="166">
        <f t="shared" si="23"/>
        <v>10306</v>
      </c>
      <c r="AU210" s="166">
        <v>306</v>
      </c>
      <c r="AV210" s="166" t="s">
        <v>525</v>
      </c>
      <c r="AX21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100300, 'Б-100300-13',date'2015-02-02',3, 1, 1, 'RUR', 1, 18, date'2015-02-02', date'2015-02-01', 1003001, 1, to_date('2015-02-01 00:00:00','YYYY-MM-DD HH24:MI:SS'), 6200, 1116, 0, 441, 0, 'c1', 8,null,100300,10306,306);insert into xxxx_oebs_cash_payment_test (ID, INVOICE_ID, OEBS_PAYMENT, DOC_DATE, COMISS_DATE) values (s_xxxx_oebs_cash_payment_test.NEXTVAL, 100300, 9300, to_date('2015-02-01 00:00:00','YYYY-MM-DD HH24:MI:SS'), date'2015-01-31' );insert into xxxx_client_discount_m  (ID,CLIENT_ID,CLIENT_AVG_DISCOUNT,DT) values (s_xxxx_client_discount_m.NEXTVAL,441, 12, date'2015-02-01');insert into xxxx_contract_signed_attr (ID, CONTRACT_ID, CODE, KEY_NUM) values (s_xxxx_contract_signed_attr.NEXTVAL, 100030, 'SUPERCOMMISSION_BONUS' , 140 );</v>
      </c>
    </row>
    <row r="211" spans="1:50" ht="16.5" customHeight="1" x14ac:dyDescent="0.25">
      <c r="A211" s="287">
        <v>30</v>
      </c>
      <c r="B211" s="72">
        <v>0</v>
      </c>
      <c r="C211" s="165" t="str">
        <f t="shared" si="20"/>
        <v>100030</v>
      </c>
      <c r="D211" s="165" t="str">
        <f t="shared" si="21"/>
        <v>100030/13</v>
      </c>
      <c r="E211" s="167" t="s">
        <v>189</v>
      </c>
      <c r="F211" s="167" t="s">
        <v>822</v>
      </c>
      <c r="G211" s="165">
        <v>48</v>
      </c>
      <c r="H211" s="178">
        <v>100301</v>
      </c>
      <c r="I211" s="170" t="str">
        <f t="shared" si="22"/>
        <v>Б-100301-13</v>
      </c>
      <c r="J211" s="169">
        <v>3</v>
      </c>
      <c r="K211" s="165">
        <v>7</v>
      </c>
      <c r="L211" s="165" t="s">
        <v>38</v>
      </c>
      <c r="M211" s="169">
        <v>1</v>
      </c>
      <c r="N211" s="165">
        <v>18</v>
      </c>
      <c r="O211" s="167" t="s">
        <v>823</v>
      </c>
      <c r="P211" s="167" t="s">
        <v>823</v>
      </c>
      <c r="Q211" s="167" t="s">
        <v>826</v>
      </c>
      <c r="R211" s="166" t="str">
        <f>H211&amp;"2"</f>
        <v>1003012</v>
      </c>
      <c r="S211" s="170">
        <v>1</v>
      </c>
      <c r="T211" s="167" t="s">
        <v>308</v>
      </c>
      <c r="U211" s="165">
        <v>6200</v>
      </c>
      <c r="V211" s="165">
        <v>1116</v>
      </c>
      <c r="W211" s="165">
        <v>0</v>
      </c>
      <c r="X211" s="24">
        <v>442</v>
      </c>
      <c r="Y211" s="168" t="s">
        <v>42</v>
      </c>
      <c r="Z211" s="223" t="s">
        <v>528</v>
      </c>
      <c r="AA211" s="266"/>
      <c r="AB211" s="224"/>
      <c r="AC211" s="178">
        <v>9300</v>
      </c>
      <c r="AD211" s="170"/>
      <c r="AE211" s="170"/>
      <c r="AF211" s="167" t="s">
        <v>149</v>
      </c>
      <c r="AG211" s="221">
        <v>8</v>
      </c>
      <c r="AH211" s="220">
        <v>12</v>
      </c>
      <c r="AI211" s="167" t="s">
        <v>319</v>
      </c>
      <c r="AL211" s="166">
        <v>0</v>
      </c>
      <c r="AM211" s="170" t="s">
        <v>43</v>
      </c>
      <c r="AN211" s="165" t="s">
        <v>44</v>
      </c>
      <c r="AO211" s="165"/>
      <c r="AP211" s="166"/>
      <c r="AQ211" s="166"/>
      <c r="AR211" s="166"/>
      <c r="AS211" s="166">
        <f>H211</f>
        <v>100301</v>
      </c>
      <c r="AT211" s="166">
        <f t="shared" si="23"/>
        <v>10307</v>
      </c>
      <c r="AU211" s="166">
        <v>307</v>
      </c>
      <c r="AV211" s="166" t="s">
        <v>527</v>
      </c>
      <c r="AX211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100301, 'Б-100301-13',date'2015-02-02',3, 7, 7, 'RUR', 1, 18, date'2015-02-02', date'2015-02-01', 1003012, 1, to_date('2015-02-01 00:00:00','YYYY-MM-DD HH24:MI:SS'), 6200, 1116, 0, 442, 0, 'c1', 8,null,100301,10307,307);insert into xxxx_oebs_cash_payment_test (ID, INVOICE_ID, OEBS_PAYMENT, DOC_DATE, COMISS_DATE) values (s_xxxx_oebs_cash_payment_test.NEXTVAL, 100301, 9300, to_date('2015-02-01 00:00:00','YYYY-MM-DD HH24:MI:SS'), date'2015-01-31' );insert into xxxx_client_discount_m  (ID,CLIENT_ID,CLIENT_AVG_DISCOUNT,DT) values (s_xxxx_client_discount_m.NEXTVAL,442, 12, date'2015-02-01');</v>
      </c>
    </row>
    <row r="212" spans="1:50" ht="16.5" customHeight="1" x14ac:dyDescent="0.25">
      <c r="A212" s="287">
        <v>30</v>
      </c>
      <c r="B212" s="72">
        <v>0</v>
      </c>
      <c r="C212" s="165" t="str">
        <f t="shared" si="20"/>
        <v>100030</v>
      </c>
      <c r="D212" s="165" t="str">
        <f t="shared" si="21"/>
        <v>100030/13</v>
      </c>
      <c r="E212" s="167" t="s">
        <v>189</v>
      </c>
      <c r="F212" s="167" t="s">
        <v>822</v>
      </c>
      <c r="G212" s="165">
        <v>48</v>
      </c>
      <c r="H212" s="178">
        <v>100302</v>
      </c>
      <c r="I212" s="170" t="str">
        <f t="shared" si="22"/>
        <v>Б-100302-13</v>
      </c>
      <c r="J212" s="169">
        <v>3</v>
      </c>
      <c r="K212" s="165">
        <v>7</v>
      </c>
      <c r="L212" s="165" t="s">
        <v>38</v>
      </c>
      <c r="M212" s="169">
        <v>1</v>
      </c>
      <c r="N212" s="165">
        <v>18</v>
      </c>
      <c r="O212" s="167" t="s">
        <v>823</v>
      </c>
      <c r="P212" s="167" t="s">
        <v>823</v>
      </c>
      <c r="Q212" s="167" t="s">
        <v>826</v>
      </c>
      <c r="R212" s="166" t="str">
        <f>H212&amp;"3"</f>
        <v>1003023</v>
      </c>
      <c r="S212" s="170">
        <v>1</v>
      </c>
      <c r="T212" s="167" t="s">
        <v>308</v>
      </c>
      <c r="U212" s="165">
        <v>6200</v>
      </c>
      <c r="V212" s="165">
        <v>1116</v>
      </c>
      <c r="W212" s="165">
        <v>0</v>
      </c>
      <c r="X212" s="187">
        <v>443</v>
      </c>
      <c r="Y212" s="168" t="s">
        <v>42</v>
      </c>
      <c r="Z212" s="301">
        <v>0.125</v>
      </c>
      <c r="AA212" s="266"/>
      <c r="AB212" s="224"/>
      <c r="AC212" s="178">
        <v>9300</v>
      </c>
      <c r="AD212" s="170"/>
      <c r="AE212" s="170"/>
      <c r="AF212" s="167" t="s">
        <v>149</v>
      </c>
      <c r="AG212" s="221">
        <v>8</v>
      </c>
      <c r="AH212" s="220">
        <v>12</v>
      </c>
      <c r="AI212" s="167" t="s">
        <v>319</v>
      </c>
      <c r="AL212" s="166">
        <v>0</v>
      </c>
      <c r="AM212" s="170" t="s">
        <v>43</v>
      </c>
      <c r="AN212" s="165" t="s">
        <v>44</v>
      </c>
      <c r="AO212" s="165"/>
      <c r="AP212" s="166"/>
      <c r="AQ212" s="166"/>
      <c r="AR212" s="166"/>
      <c r="AS212" s="166">
        <f>H212</f>
        <v>100302</v>
      </c>
      <c r="AT212" s="166">
        <f t="shared" si="23"/>
        <v>10308</v>
      </c>
      <c r="AU212" s="166">
        <v>308</v>
      </c>
      <c r="AV212" s="166" t="s">
        <v>533</v>
      </c>
      <c r="AX212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100302, 'Б-100302-13',date'2015-02-02',3, 7, 7, 'RUR', 1, 18, date'2015-02-02', date'2015-02-01', 1003023, 1, to_date('2015-02-01 00:00:00','YYYY-MM-DD HH24:MI:SS'), 6200, 1116, 0, 443, 0, 'c1', 8,null,100302,10308,308);insert into xxxx_oebs_cash_payment_test (ID, INVOICE_ID, OEBS_PAYMENT, DOC_DATE, COMISS_DATE) values (s_xxxx_oebs_cash_payment_test.NEXTVAL, 100302, 9300, to_date('2015-02-01 00:00:00','YYYY-MM-DD HH24:MI:SS'), date'2015-01-31' );insert into xxxx_client_discount_m  (ID,CLIENT_ID,CLIENT_AVG_DISCOUNT,DT) values (s_xxxx_client_discount_m.NEXTVAL,443, 12, date'2015-02-01');</v>
      </c>
    </row>
    <row r="213" spans="1:50" ht="16.5" customHeight="1" x14ac:dyDescent="0.25">
      <c r="A213" s="287">
        <v>30</v>
      </c>
      <c r="B213" s="72">
        <v>0</v>
      </c>
      <c r="C213" s="165" t="str">
        <f t="shared" si="20"/>
        <v>100030</v>
      </c>
      <c r="D213" s="165" t="str">
        <f t="shared" si="21"/>
        <v>100030/13</v>
      </c>
      <c r="E213" s="167" t="s">
        <v>189</v>
      </c>
      <c r="F213" s="167" t="s">
        <v>822</v>
      </c>
      <c r="G213" s="165">
        <v>48</v>
      </c>
      <c r="H213" s="178">
        <v>100303</v>
      </c>
      <c r="I213" s="170" t="str">
        <f t="shared" si="22"/>
        <v>Б-100303-13</v>
      </c>
      <c r="J213" s="169">
        <v>3</v>
      </c>
      <c r="K213" s="165">
        <v>7</v>
      </c>
      <c r="L213" s="165" t="s">
        <v>38</v>
      </c>
      <c r="M213" s="169">
        <v>1</v>
      </c>
      <c r="N213" s="165">
        <v>18</v>
      </c>
      <c r="O213" s="167" t="s">
        <v>823</v>
      </c>
      <c r="P213" s="167" t="s">
        <v>823</v>
      </c>
      <c r="Q213" s="167" t="s">
        <v>826</v>
      </c>
      <c r="R213" s="166" t="str">
        <f>H213&amp;"1"</f>
        <v>1003031</v>
      </c>
      <c r="S213" s="170">
        <v>1</v>
      </c>
      <c r="T213" s="167" t="s">
        <v>308</v>
      </c>
      <c r="U213" s="165">
        <v>6200</v>
      </c>
      <c r="V213" s="165">
        <v>1116</v>
      </c>
      <c r="W213" s="165">
        <v>0</v>
      </c>
      <c r="X213" s="24">
        <v>444</v>
      </c>
      <c r="Y213" s="168" t="s">
        <v>42</v>
      </c>
      <c r="Z213" s="266"/>
      <c r="AA213" s="266"/>
      <c r="AB213" s="224"/>
      <c r="AC213" s="178">
        <v>9300</v>
      </c>
      <c r="AD213" s="170"/>
      <c r="AE213" s="170"/>
      <c r="AF213" s="167" t="s">
        <v>149</v>
      </c>
      <c r="AG213" s="221">
        <v>8</v>
      </c>
      <c r="AH213" s="220">
        <v>12</v>
      </c>
      <c r="AI213" s="167" t="s">
        <v>319</v>
      </c>
      <c r="AL213" s="166">
        <v>0</v>
      </c>
      <c r="AM213" s="170" t="s">
        <v>43</v>
      </c>
      <c r="AN213" s="165" t="s">
        <v>44</v>
      </c>
      <c r="AO213" s="165"/>
      <c r="AP213" s="166"/>
      <c r="AQ213" s="166"/>
      <c r="AR213" s="166"/>
      <c r="AS213" s="166">
        <f>H213</f>
        <v>100303</v>
      </c>
      <c r="AT213" s="166">
        <f t="shared" si="23"/>
        <v>10309</v>
      </c>
      <c r="AU213" s="166">
        <v>309</v>
      </c>
      <c r="AV213" s="303" t="s">
        <v>531</v>
      </c>
      <c r="AX213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100303, 'Б-100303-13',date'2015-02-02',3, 7, 7, 'RUR', 1, 18, date'2015-02-02', date'2015-02-01', 1003031, 1, to_date('2015-02-01 00:00:00','YYYY-MM-DD HH24:MI:SS'), 6200, 1116, 0, 444, 0, 'c1', 8,null,100303,10309,309);insert into xxxx_oebs_cash_payment_test (ID, INVOICE_ID, OEBS_PAYMENT, DOC_DATE, COMISS_DATE) values (s_xxxx_oebs_cash_payment_test.NEXTVAL, 100303, 9300, to_date('2015-02-01 00:00:00','YYYY-MM-DD HH24:MI:SS'), date'2015-01-31' );insert into xxxx_client_discount_m  (ID,CLIENT_ID,CLIENT_AVG_DISCOUNT,DT) values (s_xxxx_client_discount_m.NEXTVAL,444, 12, date'2015-02-01');</v>
      </c>
    </row>
    <row r="214" spans="1:50" ht="16.5" customHeight="1" x14ac:dyDescent="0.25">
      <c r="A214" s="287">
        <v>30</v>
      </c>
      <c r="B214" s="72">
        <v>0</v>
      </c>
      <c r="C214" s="165" t="str">
        <f t="shared" si="20"/>
        <v>100030</v>
      </c>
      <c r="D214" s="165" t="str">
        <f t="shared" si="21"/>
        <v>100030/13</v>
      </c>
      <c r="E214" s="167" t="s">
        <v>189</v>
      </c>
      <c r="F214" s="167" t="s">
        <v>822</v>
      </c>
      <c r="G214" s="165">
        <v>48</v>
      </c>
      <c r="H214" s="178">
        <v>100304</v>
      </c>
      <c r="I214" s="170" t="str">
        <f t="shared" si="22"/>
        <v>Б-100304-13</v>
      </c>
      <c r="J214" s="169">
        <v>3</v>
      </c>
      <c r="K214" s="165">
        <v>7</v>
      </c>
      <c r="L214" s="165" t="s">
        <v>38</v>
      </c>
      <c r="M214" s="169">
        <v>1</v>
      </c>
      <c r="N214" s="165">
        <v>18</v>
      </c>
      <c r="O214" s="167" t="s">
        <v>823</v>
      </c>
      <c r="P214" s="167" t="s">
        <v>823</v>
      </c>
      <c r="Q214" s="167" t="s">
        <v>826</v>
      </c>
      <c r="R214" s="166" t="str">
        <f>H214&amp;"2"</f>
        <v>1003042</v>
      </c>
      <c r="S214" s="170">
        <v>1</v>
      </c>
      <c r="T214" s="167" t="s">
        <v>308</v>
      </c>
      <c r="U214" s="165">
        <v>6200</v>
      </c>
      <c r="V214" s="165">
        <v>1116</v>
      </c>
      <c r="W214" s="165">
        <v>0</v>
      </c>
      <c r="X214" s="187">
        <v>445</v>
      </c>
      <c r="Y214" s="168" t="s">
        <v>42</v>
      </c>
      <c r="Z214" s="266"/>
      <c r="AA214" s="266"/>
      <c r="AB214" s="224"/>
      <c r="AC214" s="178">
        <v>9300</v>
      </c>
      <c r="AD214" s="170"/>
      <c r="AE214" s="170"/>
      <c r="AF214" s="167" t="s">
        <v>149</v>
      </c>
      <c r="AG214" s="221">
        <v>8</v>
      </c>
      <c r="AH214" s="220">
        <v>12</v>
      </c>
      <c r="AI214" s="167" t="s">
        <v>319</v>
      </c>
      <c r="AL214" s="166">
        <v>0</v>
      </c>
      <c r="AM214" s="170" t="s">
        <v>43</v>
      </c>
      <c r="AN214" s="165" t="s">
        <v>44</v>
      </c>
      <c r="AO214" s="165"/>
      <c r="AP214" s="166"/>
      <c r="AQ214" s="166"/>
      <c r="AR214" s="166"/>
      <c r="AS214" s="166">
        <f>H214</f>
        <v>100304</v>
      </c>
      <c r="AT214" s="166">
        <f t="shared" si="23"/>
        <v>10310</v>
      </c>
      <c r="AU214" s="166">
        <v>310</v>
      </c>
      <c r="AV214" s="166"/>
      <c r="AX214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100304, 'Б-100304-13',date'2015-02-02',3, 7, 7, 'RUR', 1, 18, date'2015-02-02', date'2015-02-01', 1003042, 1, to_date('2015-02-01 00:00:00','YYYY-MM-DD HH24:MI:SS'), 6200, 1116, 0, 445, 0, 'c1', 8,null,100304,10310,310);insert into xxxx_oebs_cash_payment_test (ID, INVOICE_ID, OEBS_PAYMENT, DOC_DATE, COMISS_DATE) values (s_xxxx_oebs_cash_payment_test.NEXTVAL, 100304, 9300, to_date('2015-02-01 00:00:00','YYYY-MM-DD HH24:MI:SS'), date'2015-01-31' );insert into xxxx_client_discount_m  (ID,CLIENT_ID,CLIENT_AVG_DISCOUNT,DT) values (s_xxxx_client_discount_m.NEXTVAL,445, 12, date'2015-02-01');</v>
      </c>
    </row>
    <row r="215" spans="1:50" ht="16.5" customHeight="1" x14ac:dyDescent="0.25">
      <c r="A215" s="287">
        <v>30</v>
      </c>
      <c r="B215" s="72">
        <v>0</v>
      </c>
      <c r="C215" s="165" t="str">
        <f t="shared" si="20"/>
        <v>100030</v>
      </c>
      <c r="D215" s="165" t="str">
        <f t="shared" si="21"/>
        <v>100030/13</v>
      </c>
      <c r="E215" s="167" t="s">
        <v>189</v>
      </c>
      <c r="F215" s="167" t="s">
        <v>822</v>
      </c>
      <c r="G215" s="165">
        <v>48</v>
      </c>
      <c r="H215" s="178">
        <v>100305</v>
      </c>
      <c r="I215" s="170" t="str">
        <f t="shared" si="22"/>
        <v>Б-100305-13</v>
      </c>
      <c r="J215" s="169">
        <v>3</v>
      </c>
      <c r="K215" s="165">
        <v>7</v>
      </c>
      <c r="L215" s="165" t="s">
        <v>38</v>
      </c>
      <c r="M215" s="169">
        <v>1</v>
      </c>
      <c r="N215" s="165">
        <v>18</v>
      </c>
      <c r="O215" s="167" t="s">
        <v>823</v>
      </c>
      <c r="P215" s="167" t="s">
        <v>823</v>
      </c>
      <c r="Q215" s="167" t="s">
        <v>826</v>
      </c>
      <c r="R215" s="166" t="str">
        <f>H215&amp;"1"</f>
        <v>1003051</v>
      </c>
      <c r="S215" s="170">
        <v>1</v>
      </c>
      <c r="T215" s="167" t="s">
        <v>308</v>
      </c>
      <c r="U215" s="165">
        <v>6200</v>
      </c>
      <c r="V215" s="165">
        <v>1116</v>
      </c>
      <c r="W215" s="165">
        <v>0</v>
      </c>
      <c r="X215" s="24">
        <v>446</v>
      </c>
      <c r="Y215" s="168" t="s">
        <v>42</v>
      </c>
      <c r="Z215" s="266"/>
      <c r="AA215" s="266"/>
      <c r="AB215" s="224"/>
      <c r="AC215" s="178">
        <v>9300</v>
      </c>
      <c r="AD215" s="170"/>
      <c r="AE215" s="170"/>
      <c r="AF215" s="167" t="s">
        <v>149</v>
      </c>
      <c r="AG215" s="221">
        <v>8</v>
      </c>
      <c r="AH215" s="220">
        <v>12</v>
      </c>
      <c r="AI215" s="167" t="s">
        <v>319</v>
      </c>
      <c r="AL215" s="166">
        <v>0</v>
      </c>
      <c r="AM215" s="170" t="s">
        <v>43</v>
      </c>
      <c r="AN215" s="165" t="s">
        <v>44</v>
      </c>
      <c r="AO215" s="165"/>
      <c r="AP215" s="166"/>
      <c r="AQ215" s="166"/>
      <c r="AR215" s="166"/>
      <c r="AS215" s="166">
        <f>H215</f>
        <v>100305</v>
      </c>
      <c r="AT215" s="166">
        <f t="shared" si="23"/>
        <v>10311</v>
      </c>
      <c r="AU215" s="166">
        <v>311</v>
      </c>
      <c r="AV215" s="166"/>
      <c r="AX215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100305, 'Б-100305-13',date'2015-02-02',3, 7, 7, 'RUR', 1, 18, date'2015-02-02', date'2015-02-01', 1003051, 1, to_date('2015-02-01 00:00:00','YYYY-MM-DD HH24:MI:SS'), 6200, 1116, 0, 446, 0, 'c1', 8,null,100305,10311,311);insert into xxxx_oebs_cash_payment_test (ID, INVOICE_ID, OEBS_PAYMENT, DOC_DATE, COMISS_DATE) values (s_xxxx_oebs_cash_payment_test.NEXTVAL, 100305, 9300, to_date('2015-02-01 00:00:00','YYYY-MM-DD HH24:MI:SS'), date'2015-01-31' );insert into xxxx_client_discount_m  (ID,CLIENT_ID,CLIENT_AVG_DISCOUNT,DT) values (s_xxxx_client_discount_m.NEXTVAL,446, 12, date'2015-02-01');</v>
      </c>
    </row>
    <row r="216" spans="1:50" ht="16.5" customHeight="1" x14ac:dyDescent="0.25">
      <c r="A216" s="287">
        <v>30</v>
      </c>
      <c r="B216" s="72">
        <v>0</v>
      </c>
      <c r="C216" s="165" t="str">
        <f t="shared" si="20"/>
        <v>100030</v>
      </c>
      <c r="D216" s="165" t="str">
        <f t="shared" si="21"/>
        <v>100030/13</v>
      </c>
      <c r="E216" s="167" t="s">
        <v>189</v>
      </c>
      <c r="F216" s="167" t="s">
        <v>822</v>
      </c>
      <c r="G216" s="165">
        <v>48</v>
      </c>
      <c r="H216" s="178">
        <v>100306</v>
      </c>
      <c r="I216" s="170" t="str">
        <f t="shared" si="22"/>
        <v>Б-100306-13</v>
      </c>
      <c r="J216" s="169">
        <v>3</v>
      </c>
      <c r="K216" s="165">
        <v>7</v>
      </c>
      <c r="L216" s="165" t="s">
        <v>38</v>
      </c>
      <c r="M216" s="169">
        <v>1</v>
      </c>
      <c r="N216" s="165">
        <v>18</v>
      </c>
      <c r="O216" s="167" t="s">
        <v>823</v>
      </c>
      <c r="P216" s="167" t="s">
        <v>823</v>
      </c>
      <c r="Q216" s="167" t="s">
        <v>826</v>
      </c>
      <c r="R216" s="166" t="str">
        <f>H216&amp;"1"</f>
        <v>1003061</v>
      </c>
      <c r="S216" s="170">
        <v>1</v>
      </c>
      <c r="T216" s="167" t="s">
        <v>308</v>
      </c>
      <c r="U216" s="165">
        <v>6200</v>
      </c>
      <c r="V216" s="165">
        <v>1116</v>
      </c>
      <c r="W216" s="165">
        <v>0</v>
      </c>
      <c r="X216" s="187">
        <v>447</v>
      </c>
      <c r="Y216" s="168" t="s">
        <v>42</v>
      </c>
      <c r="Z216" s="266"/>
      <c r="AA216" s="266"/>
      <c r="AB216" s="224"/>
      <c r="AC216" s="178">
        <v>9300</v>
      </c>
      <c r="AD216" s="170"/>
      <c r="AE216" s="170"/>
      <c r="AF216" s="167" t="s">
        <v>149</v>
      </c>
      <c r="AG216" s="221">
        <v>8</v>
      </c>
      <c r="AH216" s="220">
        <v>12</v>
      </c>
      <c r="AI216" s="167" t="s">
        <v>319</v>
      </c>
      <c r="AL216" s="166">
        <v>0</v>
      </c>
      <c r="AM216" s="170" t="s">
        <v>43</v>
      </c>
      <c r="AN216" s="165" t="s">
        <v>44</v>
      </c>
      <c r="AO216" s="165"/>
      <c r="AP216" s="166"/>
      <c r="AQ216" s="166"/>
      <c r="AR216" s="166"/>
      <c r="AS216" s="166">
        <f>H216</f>
        <v>100306</v>
      </c>
      <c r="AT216" s="166">
        <f t="shared" si="23"/>
        <v>10312</v>
      </c>
      <c r="AU216" s="166">
        <v>312</v>
      </c>
      <c r="AV216" s="166"/>
      <c r="AX216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100306, 'Б-100306-13',date'2015-02-02',3, 7, 7, 'RUR', 1, 18, date'2015-02-02', date'2015-02-01', 1003061, 1, to_date('2015-02-01 00:00:00','YYYY-MM-DD HH24:MI:SS'), 6200, 1116, 0, 447, 0, 'c1', 8,null,100306,10312,312);insert into xxxx_oebs_cash_payment_test (ID, INVOICE_ID, OEBS_PAYMENT, DOC_DATE, COMISS_DATE) values (s_xxxx_oebs_cash_payment_test.NEXTVAL, 100306, 9300, to_date('2015-02-01 00:00:00','YYYY-MM-DD HH24:MI:SS'), date'2015-01-31' );insert into xxxx_client_discount_m  (ID,CLIENT_ID,CLIENT_AVG_DISCOUNT,DT) values (s_xxxx_client_discount_m.NEXTVAL,447, 12, date'2015-02-01');</v>
      </c>
    </row>
    <row r="217" spans="1:50" ht="16.5" customHeight="1" x14ac:dyDescent="0.25">
      <c r="A217" s="287">
        <v>30</v>
      </c>
      <c r="B217" s="72">
        <v>0</v>
      </c>
      <c r="C217" s="165" t="str">
        <f t="shared" si="20"/>
        <v>100030</v>
      </c>
      <c r="D217" s="165" t="str">
        <f t="shared" si="21"/>
        <v>100030/13</v>
      </c>
      <c r="E217" s="167" t="s">
        <v>189</v>
      </c>
      <c r="F217" s="167" t="s">
        <v>822</v>
      </c>
      <c r="G217" s="165">
        <v>48</v>
      </c>
      <c r="H217" s="178">
        <v>100307</v>
      </c>
      <c r="I217" s="170" t="str">
        <f t="shared" si="22"/>
        <v>Б-100307-13</v>
      </c>
      <c r="J217" s="169">
        <v>3</v>
      </c>
      <c r="K217" s="165">
        <v>7</v>
      </c>
      <c r="L217" s="165" t="s">
        <v>38</v>
      </c>
      <c r="M217" s="169">
        <v>1</v>
      </c>
      <c r="N217" s="165">
        <v>18</v>
      </c>
      <c r="O217" s="167" t="s">
        <v>823</v>
      </c>
      <c r="P217" s="167" t="s">
        <v>823</v>
      </c>
      <c r="Q217" s="167" t="s">
        <v>826</v>
      </c>
      <c r="R217" s="166" t="str">
        <f>H217&amp;"2"</f>
        <v>1003072</v>
      </c>
      <c r="S217" s="170">
        <v>1</v>
      </c>
      <c r="T217" s="167" t="s">
        <v>308</v>
      </c>
      <c r="U217" s="165">
        <v>6200</v>
      </c>
      <c r="V217" s="165">
        <v>1116</v>
      </c>
      <c r="W217" s="165">
        <v>0</v>
      </c>
      <c r="X217" s="24">
        <v>448</v>
      </c>
      <c r="Y217" s="168" t="s">
        <v>42</v>
      </c>
      <c r="Z217" s="266"/>
      <c r="AA217" s="266"/>
      <c r="AB217" s="224"/>
      <c r="AC217" s="178">
        <v>9300</v>
      </c>
      <c r="AD217" s="170"/>
      <c r="AE217" s="170"/>
      <c r="AF217" s="167" t="s">
        <v>149</v>
      </c>
      <c r="AG217" s="221">
        <v>8</v>
      </c>
      <c r="AH217" s="220">
        <v>12</v>
      </c>
      <c r="AI217" s="167" t="s">
        <v>319</v>
      </c>
      <c r="AL217" s="166">
        <v>0</v>
      </c>
      <c r="AM217" s="170" t="s">
        <v>43</v>
      </c>
      <c r="AN217" s="165" t="s">
        <v>44</v>
      </c>
      <c r="AO217" s="165"/>
      <c r="AP217" s="166"/>
      <c r="AQ217" s="166"/>
      <c r="AR217" s="166"/>
      <c r="AS217" s="166">
        <f>H217</f>
        <v>100307</v>
      </c>
      <c r="AT217" s="166">
        <f t="shared" si="23"/>
        <v>10313</v>
      </c>
      <c r="AU217" s="166">
        <v>313</v>
      </c>
      <c r="AX217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100307, 'Б-100307-13',date'2015-02-02',3, 7, 7, 'RUR', 1, 18, date'2015-02-02', date'2015-02-01', 1003072, 1, to_date('2015-02-01 00:00:00','YYYY-MM-DD HH24:MI:SS'), 6200, 1116, 0, 448, 0, 'c1', 8,null,100307,10313,313);insert into xxxx_oebs_cash_payment_test (ID, INVOICE_ID, OEBS_PAYMENT, DOC_DATE, COMISS_DATE) values (s_xxxx_oebs_cash_payment_test.NEXTVAL, 100307, 9300, to_date('2015-02-01 00:00:00','YYYY-MM-DD HH24:MI:SS'), date'2015-01-31' );insert into xxxx_client_discount_m  (ID,CLIENT_ID,CLIENT_AVG_DISCOUNT,DT) values (s_xxxx_client_discount_m.NEXTVAL,448, 12, date'2015-02-01');</v>
      </c>
    </row>
    <row r="218" spans="1:50" ht="16.5" customHeight="1" x14ac:dyDescent="0.25">
      <c r="A218" s="287">
        <v>30</v>
      </c>
      <c r="B218" s="72">
        <v>0</v>
      </c>
      <c r="C218" s="165" t="str">
        <f t="shared" si="20"/>
        <v>100030</v>
      </c>
      <c r="D218" s="165" t="str">
        <f t="shared" si="21"/>
        <v>100030/13</v>
      </c>
      <c r="E218" s="167" t="s">
        <v>189</v>
      </c>
      <c r="F218" s="167" t="s">
        <v>822</v>
      </c>
      <c r="G218" s="165">
        <v>48</v>
      </c>
      <c r="H218" s="178">
        <v>100308</v>
      </c>
      <c r="I218" s="170" t="str">
        <f t="shared" si="22"/>
        <v>Б-100308-13</v>
      </c>
      <c r="J218" s="169">
        <v>3</v>
      </c>
      <c r="K218" s="165">
        <v>7</v>
      </c>
      <c r="L218" s="165" t="s">
        <v>38</v>
      </c>
      <c r="M218" s="169">
        <v>1</v>
      </c>
      <c r="N218" s="165">
        <v>18</v>
      </c>
      <c r="O218" s="167" t="s">
        <v>823</v>
      </c>
      <c r="P218" s="167" t="s">
        <v>823</v>
      </c>
      <c r="Q218" s="167" t="s">
        <v>826</v>
      </c>
      <c r="R218" s="166" t="str">
        <f>H218&amp;"3"</f>
        <v>1003083</v>
      </c>
      <c r="S218" s="170">
        <v>1</v>
      </c>
      <c r="T218" s="167" t="s">
        <v>308</v>
      </c>
      <c r="U218" s="165">
        <v>6200</v>
      </c>
      <c r="V218" s="165">
        <v>1116</v>
      </c>
      <c r="W218" s="165">
        <v>0</v>
      </c>
      <c r="X218" s="187">
        <v>449</v>
      </c>
      <c r="Y218" s="168" t="s">
        <v>42</v>
      </c>
      <c r="Z218" s="266"/>
      <c r="AA218" s="266"/>
      <c r="AB218" s="224"/>
      <c r="AC218" s="178">
        <v>9300</v>
      </c>
      <c r="AD218" s="170"/>
      <c r="AE218" s="170"/>
      <c r="AF218" s="167" t="s">
        <v>149</v>
      </c>
      <c r="AG218" s="221">
        <v>8</v>
      </c>
      <c r="AH218" s="220">
        <v>12</v>
      </c>
      <c r="AI218" s="167" t="s">
        <v>319</v>
      </c>
      <c r="AL218" s="166">
        <v>0</v>
      </c>
      <c r="AM218" s="170" t="s">
        <v>43</v>
      </c>
      <c r="AN218" s="165" t="s">
        <v>44</v>
      </c>
      <c r="AO218" s="165"/>
      <c r="AP218" s="166"/>
      <c r="AQ218" s="166"/>
      <c r="AR218" s="166"/>
      <c r="AS218" s="166">
        <f>H218</f>
        <v>100308</v>
      </c>
      <c r="AT218" s="166">
        <f t="shared" si="23"/>
        <v>10314</v>
      </c>
      <c r="AU218" s="166">
        <v>314</v>
      </c>
      <c r="AV218" s="166"/>
      <c r="AX21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100308, 'Б-100308-13',date'2015-02-02',3, 7, 7, 'RUR', 1, 18, date'2015-02-02', date'2015-02-01', 1003083, 1, to_date('2015-02-01 00:00:00','YYYY-MM-DD HH24:MI:SS'), 6200, 1116, 0, 449, 0, 'c1', 8,null,100308,10314,314);insert into xxxx_oebs_cash_payment_test (ID, INVOICE_ID, OEBS_PAYMENT, DOC_DATE, COMISS_DATE) values (s_xxxx_oebs_cash_payment_test.NEXTVAL, 100308, 9300, to_date('2015-02-01 00:00:00','YYYY-MM-DD HH24:MI:SS'), date'2015-01-31' );insert into xxxx_client_discount_m  (ID,CLIENT_ID,CLIENT_AVG_DISCOUNT,DT) values (s_xxxx_client_discount_m.NEXTVAL,449, 12, date'2015-02-01');</v>
      </c>
    </row>
    <row r="219" spans="1:50" ht="16.5" customHeight="1" x14ac:dyDescent="0.25">
      <c r="A219" s="287">
        <v>30</v>
      </c>
      <c r="B219" s="72">
        <v>0</v>
      </c>
      <c r="C219" s="165" t="str">
        <f t="shared" si="20"/>
        <v>100030</v>
      </c>
      <c r="D219" s="165" t="str">
        <f t="shared" si="21"/>
        <v>100030/13</v>
      </c>
      <c r="E219" s="167" t="s">
        <v>189</v>
      </c>
      <c r="F219" s="167" t="s">
        <v>822</v>
      </c>
      <c r="G219" s="165">
        <v>48</v>
      </c>
      <c r="H219" s="178">
        <v>100309</v>
      </c>
      <c r="I219" s="170" t="str">
        <f t="shared" si="22"/>
        <v>Б-100309-13</v>
      </c>
      <c r="J219" s="169">
        <v>3</v>
      </c>
      <c r="K219" s="165">
        <v>7</v>
      </c>
      <c r="L219" s="165" t="s">
        <v>38</v>
      </c>
      <c r="M219" s="169">
        <v>1</v>
      </c>
      <c r="N219" s="165">
        <v>18</v>
      </c>
      <c r="O219" s="167" t="s">
        <v>823</v>
      </c>
      <c r="P219" s="167" t="s">
        <v>823</v>
      </c>
      <c r="Q219" s="167" t="s">
        <v>826</v>
      </c>
      <c r="R219" s="166" t="str">
        <f>H219&amp;"1"</f>
        <v>1003091</v>
      </c>
      <c r="S219" s="170">
        <v>1</v>
      </c>
      <c r="T219" s="167" t="s">
        <v>308</v>
      </c>
      <c r="U219" s="165">
        <v>6200</v>
      </c>
      <c r="V219" s="165">
        <v>1116</v>
      </c>
      <c r="W219" s="165">
        <v>0</v>
      </c>
      <c r="X219" s="24">
        <v>450</v>
      </c>
      <c r="Y219" s="168" t="s">
        <v>42</v>
      </c>
      <c r="Z219" s="266"/>
      <c r="AA219" s="266"/>
      <c r="AB219" s="224"/>
      <c r="AC219" s="178">
        <v>9300</v>
      </c>
      <c r="AD219" s="170"/>
      <c r="AE219" s="170"/>
      <c r="AF219" s="167" t="s">
        <v>149</v>
      </c>
      <c r="AG219" s="221">
        <v>8</v>
      </c>
      <c r="AH219" s="220">
        <v>12</v>
      </c>
      <c r="AI219" s="167" t="s">
        <v>319</v>
      </c>
      <c r="AL219" s="166">
        <v>0</v>
      </c>
      <c r="AM219" s="170" t="s">
        <v>43</v>
      </c>
      <c r="AN219" s="165" t="s">
        <v>44</v>
      </c>
      <c r="AO219" s="165"/>
      <c r="AP219" s="166"/>
      <c r="AQ219" s="166"/>
      <c r="AR219" s="166"/>
      <c r="AS219" s="166">
        <f>H219</f>
        <v>100309</v>
      </c>
      <c r="AT219" s="166">
        <f t="shared" si="23"/>
        <v>10315</v>
      </c>
      <c r="AU219" s="166">
        <v>315</v>
      </c>
      <c r="AV219" s="166"/>
      <c r="AX21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100309, 'Б-100309-13',date'2015-02-02',3, 7, 7, 'RUR', 1, 18, date'2015-02-02', date'2015-02-01', 1003091, 1, to_date('2015-02-01 00:00:00','YYYY-MM-DD HH24:MI:SS'), 6200, 1116, 0, 450, 0, 'c1', 8,null,100309,10315,315);insert into xxxx_oebs_cash_payment_test (ID, INVOICE_ID, OEBS_PAYMENT, DOC_DATE, COMISS_DATE) values (s_xxxx_oebs_cash_payment_test.NEXTVAL, 100309, 9300, to_date('2015-02-01 00:00:00','YYYY-MM-DD HH24:MI:SS'), date'2015-01-31' );insert into xxxx_client_discount_m  (ID,CLIENT_ID,CLIENT_AVG_DISCOUNT,DT) values (s_xxxx_client_discount_m.NEXTVAL,450, 12, date'2015-02-01');</v>
      </c>
    </row>
    <row r="220" spans="1:50" ht="16.5" customHeight="1" x14ac:dyDescent="0.25">
      <c r="A220" s="287">
        <v>30</v>
      </c>
      <c r="B220" s="72">
        <v>0</v>
      </c>
      <c r="C220" s="165" t="str">
        <f t="shared" si="20"/>
        <v>100030</v>
      </c>
      <c r="D220" s="165" t="str">
        <f t="shared" si="21"/>
        <v>100030/13</v>
      </c>
      <c r="E220" s="167" t="s">
        <v>189</v>
      </c>
      <c r="F220" s="167" t="s">
        <v>822</v>
      </c>
      <c r="G220" s="165">
        <v>48</v>
      </c>
      <c r="H220" s="178">
        <v>100310</v>
      </c>
      <c r="I220" s="170" t="str">
        <f t="shared" si="22"/>
        <v>Б-100310-13</v>
      </c>
      <c r="J220" s="169">
        <v>3</v>
      </c>
      <c r="K220" s="165">
        <v>7</v>
      </c>
      <c r="L220" s="165" t="s">
        <v>38</v>
      </c>
      <c r="M220" s="169">
        <v>1</v>
      </c>
      <c r="N220" s="165">
        <v>18</v>
      </c>
      <c r="O220" s="167" t="s">
        <v>823</v>
      </c>
      <c r="P220" s="167" t="s">
        <v>823</v>
      </c>
      <c r="Q220" s="167" t="s">
        <v>826</v>
      </c>
      <c r="R220" s="166" t="str">
        <f>H220&amp;"2"</f>
        <v>1003102</v>
      </c>
      <c r="S220" s="170">
        <v>1</v>
      </c>
      <c r="T220" s="167" t="s">
        <v>308</v>
      </c>
      <c r="U220" s="165">
        <v>6200</v>
      </c>
      <c r="V220" s="165">
        <v>1116</v>
      </c>
      <c r="W220" s="165">
        <v>0</v>
      </c>
      <c r="X220" s="187">
        <v>451</v>
      </c>
      <c r="Y220" s="168" t="s">
        <v>42</v>
      </c>
      <c r="Z220" s="266"/>
      <c r="AA220" s="266"/>
      <c r="AB220" s="224"/>
      <c r="AC220" s="178">
        <v>9300</v>
      </c>
      <c r="AD220" s="170"/>
      <c r="AE220" s="170"/>
      <c r="AF220" s="167" t="s">
        <v>149</v>
      </c>
      <c r="AG220" s="221">
        <v>8</v>
      </c>
      <c r="AH220" s="220">
        <v>12</v>
      </c>
      <c r="AI220" s="167" t="s">
        <v>319</v>
      </c>
      <c r="AL220" s="166">
        <v>0</v>
      </c>
      <c r="AM220" s="170" t="s">
        <v>43</v>
      </c>
      <c r="AN220" s="165" t="s">
        <v>44</v>
      </c>
      <c r="AO220" s="165"/>
      <c r="AP220" s="166"/>
      <c r="AQ220" s="166"/>
      <c r="AR220" s="166"/>
      <c r="AS220" s="166">
        <f>H220</f>
        <v>100310</v>
      </c>
      <c r="AT220" s="166">
        <f t="shared" si="23"/>
        <v>10316</v>
      </c>
      <c r="AU220" s="166">
        <v>316</v>
      </c>
      <c r="AV220" s="166"/>
      <c r="AX22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100310, 'Б-100310-13',date'2015-02-02',3, 7, 7, 'RUR', 1, 18, date'2015-02-02', date'2015-02-01', 1003102, 1, to_date('2015-02-01 00:00:00','YYYY-MM-DD HH24:MI:SS'), 6200, 1116, 0, 451, 0, 'c1', 8,null,100310,10316,316);insert into xxxx_oebs_cash_payment_test (ID, INVOICE_ID, OEBS_PAYMENT, DOC_DATE, COMISS_DATE) values (s_xxxx_oebs_cash_payment_test.NEXTVAL, 100310, 9300, to_date('2015-02-01 00:00:00','YYYY-MM-DD HH24:MI:SS'), date'2015-01-31' );insert into xxxx_client_discount_m  (ID,CLIENT_ID,CLIENT_AVG_DISCOUNT,DT) values (s_xxxx_client_discount_m.NEXTVAL,451, 12, date'2015-02-01');</v>
      </c>
    </row>
    <row r="221" spans="1:50" ht="16.5" customHeight="1" x14ac:dyDescent="0.25">
      <c r="A221" s="287">
        <v>30</v>
      </c>
      <c r="B221" s="72">
        <v>0</v>
      </c>
      <c r="C221" s="165" t="str">
        <f t="shared" si="20"/>
        <v>100030</v>
      </c>
      <c r="D221" s="165" t="str">
        <f t="shared" si="21"/>
        <v>100030/13</v>
      </c>
      <c r="E221" s="167" t="s">
        <v>189</v>
      </c>
      <c r="F221" s="167" t="s">
        <v>822</v>
      </c>
      <c r="G221" s="165">
        <v>48</v>
      </c>
      <c r="H221" s="178">
        <v>100311</v>
      </c>
      <c r="I221" s="170" t="str">
        <f t="shared" si="22"/>
        <v>Б-100311-13</v>
      </c>
      <c r="J221" s="169">
        <v>3</v>
      </c>
      <c r="K221" s="165">
        <v>7</v>
      </c>
      <c r="L221" s="165" t="s">
        <v>38</v>
      </c>
      <c r="M221" s="169">
        <v>1</v>
      </c>
      <c r="N221" s="165">
        <v>18</v>
      </c>
      <c r="O221" s="167" t="s">
        <v>823</v>
      </c>
      <c r="P221" s="167" t="s">
        <v>823</v>
      </c>
      <c r="Q221" s="167" t="s">
        <v>826</v>
      </c>
      <c r="R221" s="166" t="str">
        <f>H221&amp;"1"</f>
        <v>1003111</v>
      </c>
      <c r="S221" s="170">
        <v>1</v>
      </c>
      <c r="T221" s="167" t="s">
        <v>308</v>
      </c>
      <c r="U221" s="165">
        <v>6200</v>
      </c>
      <c r="V221" s="165">
        <v>1116</v>
      </c>
      <c r="W221" s="165">
        <v>0</v>
      </c>
      <c r="X221" s="24">
        <v>452</v>
      </c>
      <c r="Y221" s="168" t="s">
        <v>42</v>
      </c>
      <c r="Z221" s="266"/>
      <c r="AA221" s="266"/>
      <c r="AB221" s="224"/>
      <c r="AC221" s="178">
        <v>9300</v>
      </c>
      <c r="AD221" s="170"/>
      <c r="AE221" s="170"/>
      <c r="AF221" s="167" t="s">
        <v>149</v>
      </c>
      <c r="AG221" s="221">
        <v>8</v>
      </c>
      <c r="AH221" s="220">
        <v>12</v>
      </c>
      <c r="AI221" s="167" t="s">
        <v>319</v>
      </c>
      <c r="AL221" s="166">
        <v>0</v>
      </c>
      <c r="AM221" s="170" t="s">
        <v>43</v>
      </c>
      <c r="AN221" s="165" t="s">
        <v>44</v>
      </c>
      <c r="AO221" s="165"/>
      <c r="AP221" s="166"/>
      <c r="AQ221" s="166"/>
      <c r="AR221" s="166"/>
      <c r="AS221" s="166">
        <f>H221</f>
        <v>100311</v>
      </c>
      <c r="AT221" s="166">
        <f t="shared" si="23"/>
        <v>10317</v>
      </c>
      <c r="AU221" s="166">
        <v>317</v>
      </c>
      <c r="AV221" s="166"/>
      <c r="AX221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100311, 'Б-100311-13',date'2015-02-02',3, 7, 7, 'RUR', 1, 18, date'2015-02-02', date'2015-02-01', 1003111, 1, to_date('2015-02-01 00:00:00','YYYY-MM-DD HH24:MI:SS'), 6200, 1116, 0, 452, 0, 'c1', 8,null,100311,10317,317);insert into xxxx_oebs_cash_payment_test (ID, INVOICE_ID, OEBS_PAYMENT, DOC_DATE, COMISS_DATE) values (s_xxxx_oebs_cash_payment_test.NEXTVAL, 100311, 9300, to_date('2015-02-01 00:00:00','YYYY-MM-DD HH24:MI:SS'), date'2015-01-31' );insert into xxxx_client_discount_m  (ID,CLIENT_ID,CLIENT_AVG_DISCOUNT,DT) values (s_xxxx_client_discount_m.NEXTVAL,452, 12, date'2015-02-01');</v>
      </c>
    </row>
    <row r="222" spans="1:50" ht="16.5" customHeight="1" x14ac:dyDescent="0.25">
      <c r="A222" s="287">
        <v>30</v>
      </c>
      <c r="B222" s="72">
        <v>0</v>
      </c>
      <c r="C222" s="165" t="str">
        <f t="shared" si="20"/>
        <v>100030</v>
      </c>
      <c r="D222" s="165" t="str">
        <f t="shared" si="21"/>
        <v>100030/13</v>
      </c>
      <c r="E222" s="167" t="s">
        <v>189</v>
      </c>
      <c r="F222" s="167" t="s">
        <v>822</v>
      </c>
      <c r="G222" s="165">
        <v>48</v>
      </c>
      <c r="H222" s="178">
        <v>100312</v>
      </c>
      <c r="I222" s="170" t="str">
        <f t="shared" si="22"/>
        <v>Б-100312-13</v>
      </c>
      <c r="J222" s="169">
        <v>3</v>
      </c>
      <c r="K222" s="165">
        <v>7</v>
      </c>
      <c r="L222" s="165" t="s">
        <v>38</v>
      </c>
      <c r="M222" s="169">
        <v>1</v>
      </c>
      <c r="N222" s="165">
        <v>18</v>
      </c>
      <c r="O222" s="167" t="s">
        <v>823</v>
      </c>
      <c r="P222" s="167" t="s">
        <v>823</v>
      </c>
      <c r="Q222" s="167" t="s">
        <v>826</v>
      </c>
      <c r="R222" s="166" t="str">
        <f>H222&amp;"1"</f>
        <v>1003121</v>
      </c>
      <c r="S222" s="170">
        <v>1</v>
      </c>
      <c r="T222" s="167" t="s">
        <v>308</v>
      </c>
      <c r="U222" s="165">
        <v>6200</v>
      </c>
      <c r="V222" s="165">
        <v>1116</v>
      </c>
      <c r="W222" s="165">
        <v>0</v>
      </c>
      <c r="X222" s="187">
        <v>453</v>
      </c>
      <c r="Y222" s="168" t="s">
        <v>42</v>
      </c>
      <c r="Z222" s="266"/>
      <c r="AA222" s="266"/>
      <c r="AB222" s="224"/>
      <c r="AC222" s="178">
        <v>9300</v>
      </c>
      <c r="AD222" s="170"/>
      <c r="AE222" s="170"/>
      <c r="AF222" s="167" t="s">
        <v>149</v>
      </c>
      <c r="AG222" s="221">
        <v>8</v>
      </c>
      <c r="AH222" s="220">
        <v>12</v>
      </c>
      <c r="AI222" s="167" t="s">
        <v>319</v>
      </c>
      <c r="AL222" s="166">
        <v>0</v>
      </c>
      <c r="AM222" s="170" t="s">
        <v>43</v>
      </c>
      <c r="AN222" s="165" t="s">
        <v>44</v>
      </c>
      <c r="AO222" s="165"/>
      <c r="AP222" s="166"/>
      <c r="AQ222" s="166"/>
      <c r="AR222" s="166"/>
      <c r="AS222" s="166">
        <f>H222</f>
        <v>100312</v>
      </c>
      <c r="AT222" s="166">
        <f t="shared" si="23"/>
        <v>10318</v>
      </c>
      <c r="AU222" s="166">
        <v>318</v>
      </c>
      <c r="AV222" s="166"/>
      <c r="AX222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100312, 'Б-100312-13',date'2015-02-02',3, 7, 7, 'RUR', 1, 18, date'2015-02-02', date'2015-02-01', 1003121, 1, to_date('2015-02-01 00:00:00','YYYY-MM-DD HH24:MI:SS'), 6200, 1116, 0, 453, 0, 'c1', 8,null,100312,10318,318);insert into xxxx_oebs_cash_payment_test (ID, INVOICE_ID, OEBS_PAYMENT, DOC_DATE, COMISS_DATE) values (s_xxxx_oebs_cash_payment_test.NEXTVAL, 100312, 9300, to_date('2015-02-01 00:00:00','YYYY-MM-DD HH24:MI:SS'), date'2015-01-31' );insert into xxxx_client_discount_m  (ID,CLIENT_ID,CLIENT_AVG_DISCOUNT,DT) values (s_xxxx_client_discount_m.NEXTVAL,453, 12, date'2015-02-01');</v>
      </c>
    </row>
    <row r="223" spans="1:50" ht="16.5" customHeight="1" x14ac:dyDescent="0.25">
      <c r="A223" s="287">
        <v>30</v>
      </c>
      <c r="B223" s="72">
        <v>0</v>
      </c>
      <c r="C223" s="165" t="str">
        <f t="shared" si="20"/>
        <v>100030</v>
      </c>
      <c r="D223" s="165" t="str">
        <f t="shared" si="21"/>
        <v>100030/13</v>
      </c>
      <c r="E223" s="167" t="s">
        <v>189</v>
      </c>
      <c r="F223" s="167" t="s">
        <v>822</v>
      </c>
      <c r="G223" s="165">
        <v>48</v>
      </c>
      <c r="H223" s="178">
        <v>100313</v>
      </c>
      <c r="I223" s="170" t="str">
        <f t="shared" si="22"/>
        <v>Б-100313-13</v>
      </c>
      <c r="J223" s="169">
        <v>3</v>
      </c>
      <c r="K223" s="165">
        <v>7</v>
      </c>
      <c r="L223" s="165" t="s">
        <v>38</v>
      </c>
      <c r="M223" s="169">
        <v>1</v>
      </c>
      <c r="N223" s="165">
        <v>18</v>
      </c>
      <c r="O223" s="167" t="s">
        <v>823</v>
      </c>
      <c r="P223" s="167" t="s">
        <v>823</v>
      </c>
      <c r="Q223" s="167" t="s">
        <v>826</v>
      </c>
      <c r="R223" s="166" t="str">
        <f>H223&amp;"2"</f>
        <v>1003132</v>
      </c>
      <c r="S223" s="170">
        <v>1</v>
      </c>
      <c r="T223" s="167" t="s">
        <v>308</v>
      </c>
      <c r="U223" s="165">
        <v>6200</v>
      </c>
      <c r="V223" s="165">
        <v>1116</v>
      </c>
      <c r="W223" s="165">
        <v>0</v>
      </c>
      <c r="X223" s="24">
        <v>454</v>
      </c>
      <c r="Y223" s="168" t="s">
        <v>42</v>
      </c>
      <c r="Z223" s="266"/>
      <c r="AA223" s="266"/>
      <c r="AB223" s="224"/>
      <c r="AC223" s="178">
        <v>9300</v>
      </c>
      <c r="AD223" s="170"/>
      <c r="AE223" s="170"/>
      <c r="AF223" s="167" t="s">
        <v>149</v>
      </c>
      <c r="AG223" s="221">
        <v>8</v>
      </c>
      <c r="AH223" s="220">
        <v>12</v>
      </c>
      <c r="AI223" s="167" t="s">
        <v>319</v>
      </c>
      <c r="AL223" s="166">
        <v>0</v>
      </c>
      <c r="AM223" s="170" t="s">
        <v>43</v>
      </c>
      <c r="AN223" s="165" t="s">
        <v>44</v>
      </c>
      <c r="AO223" s="165"/>
      <c r="AP223" s="166"/>
      <c r="AQ223" s="166"/>
      <c r="AR223" s="166"/>
      <c r="AS223" s="166">
        <f>H223</f>
        <v>100313</v>
      </c>
      <c r="AT223" s="166">
        <f t="shared" si="23"/>
        <v>10319</v>
      </c>
      <c r="AU223" s="166">
        <v>319</v>
      </c>
      <c r="AX223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100313, 'Б-100313-13',date'2015-02-02',3, 7, 7, 'RUR', 1, 18, date'2015-02-02', date'2015-02-01', 1003132, 1, to_date('2015-02-01 00:00:00','YYYY-MM-DD HH24:MI:SS'), 6200, 1116, 0, 454, 0, 'c1', 8,null,100313,10319,319);insert into xxxx_oebs_cash_payment_test (ID, INVOICE_ID, OEBS_PAYMENT, DOC_DATE, COMISS_DATE) values (s_xxxx_oebs_cash_payment_test.NEXTVAL, 100313, 9300, to_date('2015-02-01 00:00:00','YYYY-MM-DD HH24:MI:SS'), date'2015-01-31' );insert into xxxx_client_discount_m  (ID,CLIENT_ID,CLIENT_AVG_DISCOUNT,DT) values (s_xxxx_client_discount_m.NEXTVAL,454, 12, date'2015-02-01');</v>
      </c>
    </row>
    <row r="224" spans="1:50" ht="16.5" customHeight="1" x14ac:dyDescent="0.25">
      <c r="A224" s="288">
        <v>30</v>
      </c>
      <c r="B224" s="72">
        <v>0</v>
      </c>
      <c r="C224" s="171" t="str">
        <f t="shared" si="20"/>
        <v>100030</v>
      </c>
      <c r="D224" s="171" t="str">
        <f t="shared" si="21"/>
        <v>100030/13</v>
      </c>
      <c r="E224" s="172" t="s">
        <v>189</v>
      </c>
      <c r="F224" s="167" t="s">
        <v>822</v>
      </c>
      <c r="G224" s="165">
        <v>48</v>
      </c>
      <c r="H224" s="178">
        <v>100314</v>
      </c>
      <c r="I224" s="171" t="str">
        <f t="shared" si="22"/>
        <v>Б-100314-13</v>
      </c>
      <c r="J224" s="169">
        <v>3</v>
      </c>
      <c r="K224" s="171">
        <v>7</v>
      </c>
      <c r="L224" s="171" t="s">
        <v>38</v>
      </c>
      <c r="M224" s="175">
        <v>1</v>
      </c>
      <c r="N224" s="171">
        <v>18</v>
      </c>
      <c r="O224" s="172" t="s">
        <v>823</v>
      </c>
      <c r="P224" s="172" t="s">
        <v>823</v>
      </c>
      <c r="Q224" s="172" t="s">
        <v>826</v>
      </c>
      <c r="R224" s="173" t="str">
        <f>H224&amp;"3"</f>
        <v>1003143</v>
      </c>
      <c r="S224" s="171">
        <v>1</v>
      </c>
      <c r="T224" s="172" t="s">
        <v>308</v>
      </c>
      <c r="U224" s="171">
        <v>6200</v>
      </c>
      <c r="V224" s="171">
        <v>1116</v>
      </c>
      <c r="W224" s="171">
        <v>0</v>
      </c>
      <c r="X224" s="187">
        <v>455</v>
      </c>
      <c r="Y224" s="174" t="s">
        <v>42</v>
      </c>
      <c r="Z224" s="142"/>
      <c r="AA224" s="142"/>
      <c r="AB224" s="232"/>
      <c r="AC224" s="180">
        <v>9300</v>
      </c>
      <c r="AD224" s="171"/>
      <c r="AE224" s="171"/>
      <c r="AF224" s="172" t="s">
        <v>149</v>
      </c>
      <c r="AG224" s="302">
        <v>8</v>
      </c>
      <c r="AH224" s="258">
        <v>12</v>
      </c>
      <c r="AI224" s="172" t="s">
        <v>319</v>
      </c>
      <c r="AJ224" s="179"/>
      <c r="AK224" s="179"/>
      <c r="AL224" s="166">
        <v>0</v>
      </c>
      <c r="AM224" s="170" t="s">
        <v>43</v>
      </c>
      <c r="AN224" s="171" t="s">
        <v>44</v>
      </c>
      <c r="AO224" s="171"/>
      <c r="AP224" s="166"/>
      <c r="AQ224" s="166"/>
      <c r="AR224" s="166"/>
      <c r="AS224" s="166">
        <f>H224</f>
        <v>100314</v>
      </c>
      <c r="AT224" s="166">
        <f t="shared" si="23"/>
        <v>10320</v>
      </c>
      <c r="AU224" s="166">
        <v>320</v>
      </c>
      <c r="AV224" s="173"/>
      <c r="AX224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30, 100030, '100030/13', date'2013-03-01', date'2015-09-01', 48, 100314, 'Б-100314-13',date'2015-02-02',3, 7, 7, 'RUR', 1, 18, date'2015-02-02', date'2015-02-01', 1003143, 1, to_date('2015-02-01 00:00:00','YYYY-MM-DD HH24:MI:SS'), 6200, 1116, 0, 455, 0, 'c1', 8,null,100314,10320,320);insert into xxxx_oebs_cash_payment_test (ID, INVOICE_ID, OEBS_PAYMENT, DOC_DATE, COMISS_DATE) values (s_xxxx_oebs_cash_payment_test.NEXTVAL, 100314, 9300, to_date('2015-02-01 00:00:00','YYYY-MM-DD HH24:MI:SS'), date'2015-01-31' );insert into xxxx_client_discount_m  (ID,CLIENT_ID,CLIENT_AVG_DISCOUNT,DT) values (s_xxxx_client_discount_m.NEXTVAL,455, 12, date'2015-02-01');</v>
      </c>
    </row>
    <row r="225" spans="1:50" ht="16.5" customHeight="1" x14ac:dyDescent="0.25">
      <c r="A225" s="287">
        <v>31</v>
      </c>
      <c r="B225" s="72">
        <v>0</v>
      </c>
      <c r="C225" s="165" t="str">
        <f t="shared" si="20"/>
        <v>100031</v>
      </c>
      <c r="D225" s="165" t="str">
        <f t="shared" si="21"/>
        <v>100031/13</v>
      </c>
      <c r="E225" s="167" t="s">
        <v>189</v>
      </c>
      <c r="F225" s="167" t="s">
        <v>822</v>
      </c>
      <c r="G225" s="165">
        <v>48</v>
      </c>
      <c r="H225" s="178">
        <v>100315</v>
      </c>
      <c r="I225" s="170" t="str">
        <f t="shared" si="22"/>
        <v>Б-100315-13</v>
      </c>
      <c r="J225" s="169">
        <v>3</v>
      </c>
      <c r="K225" s="165">
        <v>7</v>
      </c>
      <c r="L225" s="165" t="s">
        <v>38</v>
      </c>
      <c r="M225" s="169">
        <v>1</v>
      </c>
      <c r="N225" s="165">
        <v>18</v>
      </c>
      <c r="O225" s="191" t="s">
        <v>824</v>
      </c>
      <c r="P225" s="167" t="s">
        <v>823</v>
      </c>
      <c r="Q225" s="167" t="s">
        <v>303</v>
      </c>
      <c r="R225" s="166" t="str">
        <f>H225&amp;"1"</f>
        <v>1003151</v>
      </c>
      <c r="S225" s="170">
        <v>1</v>
      </c>
      <c r="T225" s="167" t="s">
        <v>308</v>
      </c>
      <c r="U225" s="165">
        <v>6200</v>
      </c>
      <c r="V225" s="165">
        <v>1116</v>
      </c>
      <c r="W225" s="165">
        <v>0</v>
      </c>
      <c r="X225" s="24">
        <v>456</v>
      </c>
      <c r="Y225" s="168" t="s">
        <v>42</v>
      </c>
      <c r="Z225" s="266" t="s">
        <v>534</v>
      </c>
      <c r="AA225" s="266" t="s">
        <v>534</v>
      </c>
      <c r="AB225" s="266" t="s">
        <v>534</v>
      </c>
      <c r="AC225" s="178">
        <v>9300</v>
      </c>
      <c r="AD225" s="170"/>
      <c r="AE225" s="170"/>
      <c r="AF225" s="167" t="s">
        <v>149</v>
      </c>
      <c r="AG225" s="221">
        <v>8</v>
      </c>
      <c r="AH225" s="220">
        <v>12</v>
      </c>
      <c r="AI225" s="167" t="s">
        <v>319</v>
      </c>
      <c r="AK225" s="189"/>
      <c r="AL225" s="166">
        <v>0</v>
      </c>
      <c r="AM225" s="170" t="s">
        <v>43</v>
      </c>
      <c r="AN225" s="165" t="s">
        <v>44</v>
      </c>
      <c r="AO225" s="236">
        <v>140</v>
      </c>
      <c r="AP225" s="166"/>
      <c r="AQ225" s="166"/>
      <c r="AR225" s="166"/>
      <c r="AS225" s="166">
        <f>H225</f>
        <v>100315</v>
      </c>
      <c r="AT225" s="166">
        <f t="shared" si="23"/>
        <v>10321</v>
      </c>
      <c r="AU225" s="166">
        <v>321</v>
      </c>
      <c r="AV225" s="166" t="s">
        <v>525</v>
      </c>
      <c r="AX225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100315, 'Б-100315-13',date'2015-01-02',3, 7, 7, 'RUR', 1, 18, date'2015-02-02', date'2015-02-28', 1003151, 1, to_date('2015-02-01 00:00:00','YYYY-MM-DD HH24:MI:SS'), 6200, 1116, 0, 456, 0, 'c1', 8,null,100315,10321,321);insert into xxxx_oebs_cash_payment_test (ID, INVOICE_ID, OEBS_PAYMENT, DOC_DATE, COMISS_DATE) values (s_xxxx_oebs_cash_payment_test.NEXTVAL, 100315, 9300, to_date('2015-02-01 00:00:00','YYYY-MM-DD HH24:MI:SS'), date'2015-01-31' );insert into xxxx_client_discount_m  (ID,CLIENT_ID,CLIENT_AVG_DISCOUNT,DT) values (s_xxxx_client_discount_m.NEXTVAL,456, 12, date'2015-02-01');insert into xxxx_contract_signed_attr (ID, CONTRACT_ID, CODE, KEY_NUM) values (s_xxxx_contract_signed_attr.NEXTVAL, 100031, 'SUPERCOMMISSION_BONUS' , 140 );</v>
      </c>
    </row>
    <row r="226" spans="1:50" ht="16.5" customHeight="1" x14ac:dyDescent="0.25">
      <c r="A226" s="287">
        <v>31</v>
      </c>
      <c r="B226" s="72">
        <v>0</v>
      </c>
      <c r="C226" s="165" t="str">
        <f t="shared" si="20"/>
        <v>100031</v>
      </c>
      <c r="D226" s="165" t="str">
        <f t="shared" si="21"/>
        <v>100031/13</v>
      </c>
      <c r="E226" s="167" t="s">
        <v>189</v>
      </c>
      <c r="F226" s="167" t="s">
        <v>822</v>
      </c>
      <c r="G226" s="165">
        <v>48</v>
      </c>
      <c r="H226" s="178">
        <v>100316</v>
      </c>
      <c r="I226" s="170" t="str">
        <f t="shared" si="22"/>
        <v>Б-100316-13</v>
      </c>
      <c r="J226" s="169">
        <v>3</v>
      </c>
      <c r="K226" s="165">
        <v>7</v>
      </c>
      <c r="L226" s="165" t="s">
        <v>38</v>
      </c>
      <c r="M226" s="169">
        <v>1</v>
      </c>
      <c r="N226" s="165">
        <v>18</v>
      </c>
      <c r="O226" s="191" t="s">
        <v>824</v>
      </c>
      <c r="P226" s="191" t="s">
        <v>823</v>
      </c>
      <c r="Q226" s="167" t="s">
        <v>826</v>
      </c>
      <c r="R226" s="166" t="str">
        <f>H226&amp;"2"</f>
        <v>1003162</v>
      </c>
      <c r="S226" s="170">
        <v>1</v>
      </c>
      <c r="T226" s="167" t="s">
        <v>308</v>
      </c>
      <c r="U226" s="165">
        <v>6200</v>
      </c>
      <c r="V226" s="165">
        <v>1116</v>
      </c>
      <c r="W226" s="165">
        <v>0</v>
      </c>
      <c r="X226" s="187">
        <v>457</v>
      </c>
      <c r="Y226" s="168" t="s">
        <v>42</v>
      </c>
      <c r="Z226" s="266"/>
      <c r="AA226" s="266"/>
      <c r="AB226" s="224"/>
      <c r="AC226" s="178">
        <v>9300</v>
      </c>
      <c r="AD226" s="170"/>
      <c r="AE226" s="170"/>
      <c r="AF226" s="167" t="s">
        <v>149</v>
      </c>
      <c r="AG226" s="221">
        <v>8</v>
      </c>
      <c r="AH226" s="220">
        <v>12</v>
      </c>
      <c r="AI226" s="167" t="s">
        <v>319</v>
      </c>
      <c r="AL226" s="166">
        <v>0</v>
      </c>
      <c r="AM226" s="170" t="s">
        <v>43</v>
      </c>
      <c r="AN226" s="165" t="s">
        <v>44</v>
      </c>
      <c r="AO226" s="165"/>
      <c r="AP226" s="166"/>
      <c r="AQ226" s="166"/>
      <c r="AR226" s="166"/>
      <c r="AS226" s="166">
        <f>H226</f>
        <v>100316</v>
      </c>
      <c r="AT226" s="166">
        <f t="shared" si="23"/>
        <v>10322</v>
      </c>
      <c r="AU226" s="166">
        <v>322</v>
      </c>
      <c r="AV226" s="166" t="s">
        <v>527</v>
      </c>
      <c r="AX226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100316, 'Б-100316-13',date'2015-01-02',3, 7, 7, 'RUR', 1, 18, date'2015-02-02', date'2015-02-01', 1003162, 1, to_date('2015-02-01 00:00:00','YYYY-MM-DD HH24:MI:SS'), 6200, 1116, 0, 457, 0, 'c1', 8,null,100316,10322,322);insert into xxxx_oebs_cash_payment_test (ID, INVOICE_ID, OEBS_PAYMENT, DOC_DATE, COMISS_DATE) values (s_xxxx_oebs_cash_payment_test.NEXTVAL, 100316, 9300, to_date('2015-02-01 00:00:00','YYYY-MM-DD HH24:MI:SS'), date'2015-01-31' );insert into xxxx_client_discount_m  (ID,CLIENT_ID,CLIENT_AVG_DISCOUNT,DT) values (s_xxxx_client_discount_m.NEXTVAL,457, 12, date'2015-02-01');</v>
      </c>
    </row>
    <row r="227" spans="1:50" ht="16.5" customHeight="1" x14ac:dyDescent="0.25">
      <c r="A227" s="287">
        <v>31</v>
      </c>
      <c r="B227" s="72">
        <v>0</v>
      </c>
      <c r="C227" s="165" t="str">
        <f t="shared" si="20"/>
        <v>100031</v>
      </c>
      <c r="D227" s="165" t="str">
        <f t="shared" si="21"/>
        <v>100031/13</v>
      </c>
      <c r="E227" s="167" t="s">
        <v>189</v>
      </c>
      <c r="F227" s="167" t="s">
        <v>822</v>
      </c>
      <c r="G227" s="165">
        <v>48</v>
      </c>
      <c r="H227" s="178">
        <v>100317</v>
      </c>
      <c r="I227" s="170" t="str">
        <f t="shared" si="22"/>
        <v>Б-100317-13</v>
      </c>
      <c r="J227" s="169">
        <v>3</v>
      </c>
      <c r="K227" s="165">
        <v>7</v>
      </c>
      <c r="L227" s="165" t="s">
        <v>38</v>
      </c>
      <c r="M227" s="169">
        <v>1</v>
      </c>
      <c r="N227" s="165">
        <v>18</v>
      </c>
      <c r="O227" s="191" t="s">
        <v>825</v>
      </c>
      <c r="P227" s="191" t="s">
        <v>823</v>
      </c>
      <c r="Q227" s="191" t="s">
        <v>303</v>
      </c>
      <c r="R227" s="166" t="str">
        <f>H227&amp;"3"</f>
        <v>1003173</v>
      </c>
      <c r="S227" s="170">
        <v>1</v>
      </c>
      <c r="T227" s="167" t="s">
        <v>308</v>
      </c>
      <c r="U227" s="165">
        <v>6200</v>
      </c>
      <c r="V227" s="165">
        <v>1116</v>
      </c>
      <c r="W227" s="165">
        <v>0</v>
      </c>
      <c r="X227" s="24">
        <v>458</v>
      </c>
      <c r="Y227" s="168" t="s">
        <v>42</v>
      </c>
      <c r="Z227" s="266"/>
      <c r="AA227" s="266"/>
      <c r="AB227" s="224"/>
      <c r="AC227" s="178">
        <v>9300</v>
      </c>
      <c r="AD227" s="170"/>
      <c r="AE227" s="170"/>
      <c r="AF227" s="167" t="s">
        <v>149</v>
      </c>
      <c r="AG227" s="221">
        <v>8</v>
      </c>
      <c r="AH227" s="220">
        <v>12</v>
      </c>
      <c r="AI227" s="167" t="s">
        <v>319</v>
      </c>
      <c r="AL227" s="166">
        <v>0</v>
      </c>
      <c r="AM227" s="170" t="s">
        <v>43</v>
      </c>
      <c r="AN227" s="165" t="s">
        <v>44</v>
      </c>
      <c r="AO227" s="165"/>
      <c r="AP227" s="166"/>
      <c r="AQ227" s="166"/>
      <c r="AR227" s="166"/>
      <c r="AS227" s="166">
        <f>H227</f>
        <v>100317</v>
      </c>
      <c r="AT227" s="166">
        <f t="shared" si="23"/>
        <v>10323</v>
      </c>
      <c r="AU227" s="166">
        <v>323</v>
      </c>
      <c r="AV227" s="166" t="s">
        <v>535</v>
      </c>
      <c r="AX227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100317, 'Б-100317-13',date'2015-01-01',3, 7, 7, 'RUR', 1, 18, date'2015-02-02', date'2015-02-28', 1003173, 1, to_date('2015-02-01 00:00:00','YYYY-MM-DD HH24:MI:SS'), 6200, 1116, 0, 458, 0, 'c1', 8,null,100317,10323,323);insert into xxxx_oebs_cash_payment_test (ID, INVOICE_ID, OEBS_PAYMENT, DOC_DATE, COMISS_DATE) values (s_xxxx_oebs_cash_payment_test.NEXTVAL, 100317, 9300, to_date('2015-02-01 00:00:00','YYYY-MM-DD HH24:MI:SS'), date'2015-01-31' );insert into xxxx_client_discount_m  (ID,CLIENT_ID,CLIENT_AVG_DISCOUNT,DT) values (s_xxxx_client_discount_m.NEXTVAL,458, 12, date'2015-02-01');</v>
      </c>
    </row>
    <row r="228" spans="1:50" ht="16.5" customHeight="1" x14ac:dyDescent="0.25">
      <c r="A228" s="287">
        <v>31</v>
      </c>
      <c r="B228" s="72">
        <v>0</v>
      </c>
      <c r="C228" s="165" t="str">
        <f t="shared" si="20"/>
        <v>100031</v>
      </c>
      <c r="D228" s="165" t="str">
        <f t="shared" si="21"/>
        <v>100031/13</v>
      </c>
      <c r="E228" s="167" t="s">
        <v>189</v>
      </c>
      <c r="F228" s="167" t="s">
        <v>822</v>
      </c>
      <c r="G228" s="165">
        <v>48</v>
      </c>
      <c r="H228" s="178">
        <v>100318</v>
      </c>
      <c r="I228" s="170" t="str">
        <f t="shared" si="22"/>
        <v>Б-100318-13</v>
      </c>
      <c r="J228" s="169">
        <v>3</v>
      </c>
      <c r="K228" s="165">
        <v>7</v>
      </c>
      <c r="L228" s="165" t="s">
        <v>38</v>
      </c>
      <c r="M228" s="169">
        <v>1</v>
      </c>
      <c r="N228" s="165">
        <v>18</v>
      </c>
      <c r="O228" s="191" t="s">
        <v>825</v>
      </c>
      <c r="P228" s="167" t="s">
        <v>823</v>
      </c>
      <c r="Q228" s="191" t="s">
        <v>823</v>
      </c>
      <c r="R228" s="166" t="str">
        <f>H228&amp;"1"</f>
        <v>1003181</v>
      </c>
      <c r="S228" s="170">
        <v>1</v>
      </c>
      <c r="T228" s="167" t="s">
        <v>308</v>
      </c>
      <c r="U228" s="165">
        <v>6200</v>
      </c>
      <c r="V228" s="165">
        <v>1116</v>
      </c>
      <c r="W228" s="165">
        <v>0</v>
      </c>
      <c r="X228" s="187">
        <v>459</v>
      </c>
      <c r="Y228" s="168" t="s">
        <v>42</v>
      </c>
      <c r="Z228" s="266"/>
      <c r="AA228" s="266"/>
      <c r="AB228" s="224"/>
      <c r="AC228" s="178">
        <v>9300</v>
      </c>
      <c r="AD228" s="170"/>
      <c r="AE228" s="170"/>
      <c r="AF228" s="167" t="s">
        <v>149</v>
      </c>
      <c r="AG228" s="221">
        <v>8</v>
      </c>
      <c r="AH228" s="220">
        <v>12</v>
      </c>
      <c r="AI228" s="167" t="s">
        <v>319</v>
      </c>
      <c r="AL228" s="166">
        <v>0</v>
      </c>
      <c r="AM228" s="170" t="s">
        <v>43</v>
      </c>
      <c r="AN228" s="165" t="s">
        <v>44</v>
      </c>
      <c r="AO228" s="165"/>
      <c r="AP228" s="166"/>
      <c r="AQ228" s="166"/>
      <c r="AR228" s="166"/>
      <c r="AS228" s="166">
        <f>H228</f>
        <v>100318</v>
      </c>
      <c r="AT228" s="166">
        <f t="shared" si="23"/>
        <v>10324</v>
      </c>
      <c r="AU228" s="166">
        <v>324</v>
      </c>
      <c r="AV228" s="166"/>
      <c r="AX22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100318, 'Б-100318-13',date'2015-01-01',3, 7, 7, 'RUR', 1, 18, date'2015-02-02', date'2015-02-02', 1003181, 1, to_date('2015-02-01 00:00:00','YYYY-MM-DD HH24:MI:SS'), 6200, 1116, 0, 459, 0, 'c1', 8,null,100318,10324,324);insert into xxxx_oebs_cash_payment_test (ID, INVOICE_ID, OEBS_PAYMENT, DOC_DATE, COMISS_DATE) values (s_xxxx_oebs_cash_payment_test.NEXTVAL, 100318, 9300, to_date('2015-02-01 00:00:00','YYYY-MM-DD HH24:MI:SS'), date'2015-01-31' );insert into xxxx_client_discount_m  (ID,CLIENT_ID,CLIENT_AVG_DISCOUNT,DT) values (s_xxxx_client_discount_m.NEXTVAL,459, 12, date'2015-02-01');</v>
      </c>
    </row>
    <row r="229" spans="1:50" ht="16.5" customHeight="1" x14ac:dyDescent="0.25">
      <c r="A229" s="287">
        <v>31</v>
      </c>
      <c r="B229" s="72">
        <v>0</v>
      </c>
      <c r="C229" s="165" t="str">
        <f t="shared" si="20"/>
        <v>100031</v>
      </c>
      <c r="D229" s="165" t="str">
        <f t="shared" si="21"/>
        <v>100031/13</v>
      </c>
      <c r="E229" s="167" t="s">
        <v>189</v>
      </c>
      <c r="F229" s="167" t="s">
        <v>822</v>
      </c>
      <c r="G229" s="165">
        <v>48</v>
      </c>
      <c r="H229" s="178">
        <v>100319</v>
      </c>
      <c r="I229" s="170" t="str">
        <f t="shared" si="22"/>
        <v>Б-100319-13</v>
      </c>
      <c r="J229" s="169">
        <v>3</v>
      </c>
      <c r="K229" s="165">
        <v>7</v>
      </c>
      <c r="L229" s="165" t="s">
        <v>38</v>
      </c>
      <c r="M229" s="169">
        <v>1</v>
      </c>
      <c r="N229" s="165">
        <v>18</v>
      </c>
      <c r="O229" s="167" t="s">
        <v>823</v>
      </c>
      <c r="P229" s="167" t="s">
        <v>823</v>
      </c>
      <c r="Q229" s="167" t="s">
        <v>826</v>
      </c>
      <c r="R229" s="166" t="str">
        <f>H229&amp;"2"</f>
        <v>1003192</v>
      </c>
      <c r="S229" s="170">
        <v>1</v>
      </c>
      <c r="T229" s="167" t="s">
        <v>308</v>
      </c>
      <c r="U229" s="165">
        <v>6200</v>
      </c>
      <c r="V229" s="165">
        <v>1116</v>
      </c>
      <c r="W229" s="165">
        <v>0</v>
      </c>
      <c r="X229" s="24">
        <v>460</v>
      </c>
      <c r="Y229" s="168" t="s">
        <v>42</v>
      </c>
      <c r="Z229" s="266"/>
      <c r="AA229" s="266"/>
      <c r="AB229" s="224"/>
      <c r="AC229" s="178">
        <v>9300</v>
      </c>
      <c r="AD229" s="170"/>
      <c r="AE229" s="170"/>
      <c r="AF229" s="167" t="s">
        <v>149</v>
      </c>
      <c r="AG229" s="221">
        <v>8</v>
      </c>
      <c r="AH229" s="220">
        <v>12</v>
      </c>
      <c r="AI229" s="167" t="s">
        <v>319</v>
      </c>
      <c r="AL229" s="166">
        <v>0</v>
      </c>
      <c r="AM229" s="170" t="s">
        <v>43</v>
      </c>
      <c r="AN229" s="165" t="s">
        <v>44</v>
      </c>
      <c r="AO229" s="165"/>
      <c r="AP229" s="166"/>
      <c r="AQ229" s="166"/>
      <c r="AR229" s="166"/>
      <c r="AS229" s="166">
        <f>H229</f>
        <v>100319</v>
      </c>
      <c r="AT229" s="166">
        <f t="shared" si="23"/>
        <v>10325</v>
      </c>
      <c r="AU229" s="166">
        <v>325</v>
      </c>
      <c r="AV229" s="166"/>
      <c r="AX22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100319, 'Б-100319-13',date'2015-02-02',3, 7, 7, 'RUR', 1, 18, date'2015-02-02', date'2015-02-01', 1003192, 1, to_date('2015-02-01 00:00:00','YYYY-MM-DD HH24:MI:SS'), 6200, 1116, 0, 460, 0, 'c1', 8,null,100319,10325,325);insert into xxxx_oebs_cash_payment_test (ID, INVOICE_ID, OEBS_PAYMENT, DOC_DATE, COMISS_DATE) values (s_xxxx_oebs_cash_payment_test.NEXTVAL, 100319, 9300, to_date('2015-02-01 00:00:00','YYYY-MM-DD HH24:MI:SS'), date'2015-01-31' );insert into xxxx_client_discount_m  (ID,CLIENT_ID,CLIENT_AVG_DISCOUNT,DT) values (s_xxxx_client_discount_m.NEXTVAL,460, 12, date'2015-02-01');</v>
      </c>
    </row>
    <row r="230" spans="1:50" ht="16.5" customHeight="1" x14ac:dyDescent="0.25">
      <c r="A230" s="287">
        <v>31</v>
      </c>
      <c r="B230" s="72">
        <v>0</v>
      </c>
      <c r="C230" s="165" t="str">
        <f t="shared" si="20"/>
        <v>100031</v>
      </c>
      <c r="D230" s="165" t="str">
        <f t="shared" si="21"/>
        <v>100031/13</v>
      </c>
      <c r="E230" s="167" t="s">
        <v>189</v>
      </c>
      <c r="F230" s="167" t="s">
        <v>822</v>
      </c>
      <c r="G230" s="165">
        <v>48</v>
      </c>
      <c r="H230" s="178">
        <v>100320</v>
      </c>
      <c r="I230" s="170" t="str">
        <f t="shared" si="22"/>
        <v>Б-100320-13</v>
      </c>
      <c r="J230" s="169">
        <v>3</v>
      </c>
      <c r="K230" s="165">
        <v>7</v>
      </c>
      <c r="L230" s="165" t="s">
        <v>38</v>
      </c>
      <c r="M230" s="169">
        <v>1</v>
      </c>
      <c r="N230" s="165">
        <v>18</v>
      </c>
      <c r="O230" s="167" t="s">
        <v>823</v>
      </c>
      <c r="P230" s="167" t="s">
        <v>823</v>
      </c>
      <c r="Q230" s="167" t="s">
        <v>826</v>
      </c>
      <c r="R230" s="166" t="str">
        <f>H230&amp;"1"</f>
        <v>1003201</v>
      </c>
      <c r="S230" s="170">
        <v>1</v>
      </c>
      <c r="T230" s="167" t="s">
        <v>308</v>
      </c>
      <c r="U230" s="165">
        <v>6200</v>
      </c>
      <c r="V230" s="165">
        <v>1116</v>
      </c>
      <c r="W230" s="165">
        <v>0</v>
      </c>
      <c r="X230" s="187">
        <v>461</v>
      </c>
      <c r="Y230" s="168" t="s">
        <v>42</v>
      </c>
      <c r="Z230" s="266"/>
      <c r="AA230" s="266"/>
      <c r="AB230" s="224"/>
      <c r="AC230" s="178">
        <v>9300</v>
      </c>
      <c r="AD230" s="170"/>
      <c r="AE230" s="170"/>
      <c r="AF230" s="167" t="s">
        <v>149</v>
      </c>
      <c r="AG230" s="221">
        <v>8</v>
      </c>
      <c r="AH230" s="220">
        <v>12</v>
      </c>
      <c r="AI230" s="167" t="s">
        <v>319</v>
      </c>
      <c r="AK230" s="189"/>
      <c r="AL230" s="166">
        <v>0</v>
      </c>
      <c r="AM230" s="170" t="s">
        <v>43</v>
      </c>
      <c r="AN230" s="165" t="s">
        <v>44</v>
      </c>
      <c r="AO230" s="165"/>
      <c r="AP230" s="166"/>
      <c r="AQ230" s="166"/>
      <c r="AR230" s="166"/>
      <c r="AS230" s="166">
        <f>H230</f>
        <v>100320</v>
      </c>
      <c r="AT230" s="166">
        <f t="shared" si="23"/>
        <v>10326</v>
      </c>
      <c r="AU230" s="166">
        <v>326</v>
      </c>
      <c r="AV230" s="166"/>
      <c r="AX23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100320, 'Б-100320-13',date'2015-02-02',3, 7, 7, 'RUR', 1, 18, date'2015-02-02', date'2015-02-01', 1003201, 1, to_date('2015-02-01 00:00:00','YYYY-MM-DD HH24:MI:SS'), 6200, 1116, 0, 461, 0, 'c1', 8,null,100320,10326,326);insert into xxxx_oebs_cash_payment_test (ID, INVOICE_ID, OEBS_PAYMENT, DOC_DATE, COMISS_DATE) values (s_xxxx_oebs_cash_payment_test.NEXTVAL, 100320, 9300, to_date('2015-02-01 00:00:00','YYYY-MM-DD HH24:MI:SS'), date'2015-01-31' );insert into xxxx_client_discount_m  (ID,CLIENT_ID,CLIENT_AVG_DISCOUNT,DT) values (s_xxxx_client_discount_m.NEXTVAL,461, 12, date'2015-02-01');</v>
      </c>
    </row>
    <row r="231" spans="1:50" ht="16.5" customHeight="1" x14ac:dyDescent="0.25">
      <c r="A231" s="287">
        <v>31</v>
      </c>
      <c r="B231" s="72">
        <v>0</v>
      </c>
      <c r="C231" s="165" t="str">
        <f t="shared" si="20"/>
        <v>100031</v>
      </c>
      <c r="D231" s="165" t="str">
        <f t="shared" si="21"/>
        <v>100031/13</v>
      </c>
      <c r="E231" s="167" t="s">
        <v>189</v>
      </c>
      <c r="F231" s="167" t="s">
        <v>822</v>
      </c>
      <c r="G231" s="165">
        <v>48</v>
      </c>
      <c r="H231" s="178">
        <v>100321</v>
      </c>
      <c r="I231" s="170" t="str">
        <f t="shared" si="22"/>
        <v>Б-100321-13</v>
      </c>
      <c r="J231" s="169">
        <v>3</v>
      </c>
      <c r="K231" s="165">
        <v>7</v>
      </c>
      <c r="L231" s="165" t="s">
        <v>38</v>
      </c>
      <c r="M231" s="169">
        <v>1</v>
      </c>
      <c r="N231" s="165">
        <v>18</v>
      </c>
      <c r="O231" s="167" t="s">
        <v>823</v>
      </c>
      <c r="P231" s="167" t="s">
        <v>823</v>
      </c>
      <c r="Q231" s="167" t="s">
        <v>826</v>
      </c>
      <c r="R231" s="166" t="str">
        <f>H231&amp;"1"</f>
        <v>1003211</v>
      </c>
      <c r="S231" s="170">
        <v>1</v>
      </c>
      <c r="T231" s="167" t="s">
        <v>308</v>
      </c>
      <c r="U231" s="165">
        <v>6200</v>
      </c>
      <c r="V231" s="165">
        <v>1116</v>
      </c>
      <c r="W231" s="165">
        <v>0</v>
      </c>
      <c r="X231" s="24">
        <v>462</v>
      </c>
      <c r="Y231" s="168" t="s">
        <v>42</v>
      </c>
      <c r="Z231" s="266"/>
      <c r="AA231" s="266"/>
      <c r="AB231" s="224"/>
      <c r="AC231" s="178">
        <v>9300</v>
      </c>
      <c r="AD231" s="170"/>
      <c r="AE231" s="170"/>
      <c r="AF231" s="167" t="s">
        <v>149</v>
      </c>
      <c r="AG231" s="221">
        <v>8</v>
      </c>
      <c r="AH231" s="220">
        <v>12</v>
      </c>
      <c r="AI231" s="167" t="s">
        <v>319</v>
      </c>
      <c r="AL231" s="166">
        <v>0</v>
      </c>
      <c r="AM231" s="170" t="s">
        <v>43</v>
      </c>
      <c r="AN231" s="165" t="s">
        <v>44</v>
      </c>
      <c r="AO231" s="165"/>
      <c r="AP231" s="166"/>
      <c r="AQ231" s="166"/>
      <c r="AR231" s="166"/>
      <c r="AS231" s="166">
        <f>H231</f>
        <v>100321</v>
      </c>
      <c r="AT231" s="166">
        <f t="shared" si="23"/>
        <v>10327</v>
      </c>
      <c r="AU231" s="166">
        <v>327</v>
      </c>
      <c r="AV231" s="166"/>
      <c r="AX231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100321, 'Б-100321-13',date'2015-02-02',3, 7, 7, 'RUR', 1, 18, date'2015-02-02', date'2015-02-01', 1003211, 1, to_date('2015-02-01 00:00:00','YYYY-MM-DD HH24:MI:SS'), 6200, 1116, 0, 462, 0, 'c1', 8,null,100321,10327,327);insert into xxxx_oebs_cash_payment_test (ID, INVOICE_ID, OEBS_PAYMENT, DOC_DATE, COMISS_DATE) values (s_xxxx_oebs_cash_payment_test.NEXTVAL, 100321, 9300, to_date('2015-02-01 00:00:00','YYYY-MM-DD HH24:MI:SS'), date'2015-01-31' );insert into xxxx_client_discount_m  (ID,CLIENT_ID,CLIENT_AVG_DISCOUNT,DT) values (s_xxxx_client_discount_m.NEXTVAL,462, 12, date'2015-02-01');</v>
      </c>
    </row>
    <row r="232" spans="1:50" ht="16.5" customHeight="1" x14ac:dyDescent="0.25">
      <c r="A232" s="287">
        <v>31</v>
      </c>
      <c r="B232" s="72">
        <v>0</v>
      </c>
      <c r="C232" s="165" t="str">
        <f t="shared" si="20"/>
        <v>100031</v>
      </c>
      <c r="D232" s="165" t="str">
        <f t="shared" si="21"/>
        <v>100031/13</v>
      </c>
      <c r="E232" s="167" t="s">
        <v>189</v>
      </c>
      <c r="F232" s="167" t="s">
        <v>822</v>
      </c>
      <c r="G232" s="165">
        <v>48</v>
      </c>
      <c r="H232" s="178">
        <v>100322</v>
      </c>
      <c r="I232" s="170" t="str">
        <f t="shared" si="22"/>
        <v>Б-100322-13</v>
      </c>
      <c r="J232" s="169">
        <v>3</v>
      </c>
      <c r="K232" s="165">
        <v>7</v>
      </c>
      <c r="L232" s="165" t="s">
        <v>38</v>
      </c>
      <c r="M232" s="169">
        <v>1</v>
      </c>
      <c r="N232" s="165">
        <v>18</v>
      </c>
      <c r="O232" s="167" t="s">
        <v>823</v>
      </c>
      <c r="P232" s="167" t="s">
        <v>823</v>
      </c>
      <c r="Q232" s="167" t="s">
        <v>826</v>
      </c>
      <c r="R232" s="166" t="str">
        <f>H232&amp;"2"</f>
        <v>1003222</v>
      </c>
      <c r="S232" s="170">
        <v>1</v>
      </c>
      <c r="T232" s="167" t="s">
        <v>308</v>
      </c>
      <c r="U232" s="165">
        <v>6200</v>
      </c>
      <c r="V232" s="165">
        <v>1116</v>
      </c>
      <c r="W232" s="165">
        <v>0</v>
      </c>
      <c r="X232" s="187">
        <v>463</v>
      </c>
      <c r="Y232" s="168" t="s">
        <v>42</v>
      </c>
      <c r="Z232" s="266"/>
      <c r="AA232" s="266"/>
      <c r="AB232" s="224"/>
      <c r="AC232" s="178">
        <v>9300</v>
      </c>
      <c r="AD232" s="170"/>
      <c r="AE232" s="170"/>
      <c r="AF232" s="167" t="s">
        <v>149</v>
      </c>
      <c r="AG232" s="221">
        <v>8</v>
      </c>
      <c r="AH232" s="220">
        <v>12</v>
      </c>
      <c r="AI232" s="167" t="s">
        <v>319</v>
      </c>
      <c r="AL232" s="166">
        <v>0</v>
      </c>
      <c r="AM232" s="170" t="s">
        <v>43</v>
      </c>
      <c r="AN232" s="165" t="s">
        <v>44</v>
      </c>
      <c r="AO232" s="165"/>
      <c r="AP232" s="166"/>
      <c r="AQ232" s="166"/>
      <c r="AR232" s="166"/>
      <c r="AS232" s="166">
        <f>H232</f>
        <v>100322</v>
      </c>
      <c r="AT232" s="166">
        <f t="shared" si="23"/>
        <v>10328</v>
      </c>
      <c r="AU232" s="166">
        <v>328</v>
      </c>
      <c r="AX232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100322, 'Б-100322-13',date'2015-02-02',3, 7, 7, 'RUR', 1, 18, date'2015-02-02', date'2015-02-01', 1003222, 1, to_date('2015-02-01 00:00:00','YYYY-MM-DD HH24:MI:SS'), 6200, 1116, 0, 463, 0, 'c1', 8,null,100322,10328,328);insert into xxxx_oebs_cash_payment_test (ID, INVOICE_ID, OEBS_PAYMENT, DOC_DATE, COMISS_DATE) values (s_xxxx_oebs_cash_payment_test.NEXTVAL, 100322, 9300, to_date('2015-02-01 00:00:00','YYYY-MM-DD HH24:MI:SS'), date'2015-01-31' );insert into xxxx_client_discount_m  (ID,CLIENT_ID,CLIENT_AVG_DISCOUNT,DT) values (s_xxxx_client_discount_m.NEXTVAL,463, 12, date'2015-02-01');</v>
      </c>
    </row>
    <row r="233" spans="1:50" ht="16.5" customHeight="1" x14ac:dyDescent="0.25">
      <c r="A233" s="287">
        <v>31</v>
      </c>
      <c r="B233" s="72">
        <v>0</v>
      </c>
      <c r="C233" s="165" t="str">
        <f t="shared" si="20"/>
        <v>100031</v>
      </c>
      <c r="D233" s="165" t="str">
        <f t="shared" si="21"/>
        <v>100031/13</v>
      </c>
      <c r="E233" s="167" t="s">
        <v>189</v>
      </c>
      <c r="F233" s="167" t="s">
        <v>822</v>
      </c>
      <c r="G233" s="165">
        <v>48</v>
      </c>
      <c r="H233" s="178">
        <v>100323</v>
      </c>
      <c r="I233" s="170" t="str">
        <f t="shared" si="22"/>
        <v>Б-100323-13</v>
      </c>
      <c r="J233" s="169">
        <v>3</v>
      </c>
      <c r="K233" s="165">
        <v>7</v>
      </c>
      <c r="L233" s="165" t="s">
        <v>38</v>
      </c>
      <c r="M233" s="169">
        <v>1</v>
      </c>
      <c r="N233" s="165">
        <v>18</v>
      </c>
      <c r="O233" s="167" t="s">
        <v>823</v>
      </c>
      <c r="P233" s="167" t="s">
        <v>823</v>
      </c>
      <c r="Q233" s="167" t="s">
        <v>826</v>
      </c>
      <c r="R233" s="166" t="str">
        <f>H233&amp;"3"</f>
        <v>1003233</v>
      </c>
      <c r="S233" s="170">
        <v>1</v>
      </c>
      <c r="T233" s="167" t="s">
        <v>308</v>
      </c>
      <c r="U233" s="165">
        <v>6200</v>
      </c>
      <c r="V233" s="165">
        <v>1116</v>
      </c>
      <c r="W233" s="165">
        <v>0</v>
      </c>
      <c r="X233" s="24">
        <v>464</v>
      </c>
      <c r="Y233" s="168" t="s">
        <v>42</v>
      </c>
      <c r="Z233" s="266"/>
      <c r="AA233" s="266"/>
      <c r="AB233" s="224"/>
      <c r="AC233" s="178">
        <v>9300</v>
      </c>
      <c r="AD233" s="170"/>
      <c r="AE233" s="170"/>
      <c r="AF233" s="167" t="s">
        <v>149</v>
      </c>
      <c r="AG233" s="221">
        <v>8</v>
      </c>
      <c r="AH233" s="220">
        <v>12</v>
      </c>
      <c r="AI233" s="167" t="s">
        <v>319</v>
      </c>
      <c r="AL233" s="166">
        <v>0</v>
      </c>
      <c r="AM233" s="170" t="s">
        <v>43</v>
      </c>
      <c r="AN233" s="165" t="s">
        <v>44</v>
      </c>
      <c r="AO233" s="165"/>
      <c r="AP233" s="166"/>
      <c r="AQ233" s="166"/>
      <c r="AR233" s="166"/>
      <c r="AS233" s="166">
        <f>H233</f>
        <v>100323</v>
      </c>
      <c r="AT233" s="166">
        <f t="shared" si="23"/>
        <v>10329</v>
      </c>
      <c r="AU233" s="166">
        <v>329</v>
      </c>
      <c r="AV233" s="166"/>
      <c r="AX233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100323, 'Б-100323-13',date'2015-02-02',3, 7, 7, 'RUR', 1, 18, date'2015-02-02', date'2015-02-01', 1003233, 1, to_date('2015-02-01 00:00:00','YYYY-MM-DD HH24:MI:SS'), 6200, 1116, 0, 464, 0, 'c1', 8,null,100323,10329,329);insert into xxxx_oebs_cash_payment_test (ID, INVOICE_ID, OEBS_PAYMENT, DOC_DATE, COMISS_DATE) values (s_xxxx_oebs_cash_payment_test.NEXTVAL, 100323, 9300, to_date('2015-02-01 00:00:00','YYYY-MM-DD HH24:MI:SS'), date'2015-01-31' );insert into xxxx_client_discount_m  (ID,CLIENT_ID,CLIENT_AVG_DISCOUNT,DT) values (s_xxxx_client_discount_m.NEXTVAL,464, 12, date'2015-02-01');</v>
      </c>
    </row>
    <row r="234" spans="1:50" ht="16.5" customHeight="1" x14ac:dyDescent="0.25">
      <c r="A234" s="287">
        <v>31</v>
      </c>
      <c r="B234" s="72">
        <v>0</v>
      </c>
      <c r="C234" s="165" t="str">
        <f t="shared" si="20"/>
        <v>100031</v>
      </c>
      <c r="D234" s="165" t="str">
        <f t="shared" si="21"/>
        <v>100031/13</v>
      </c>
      <c r="E234" s="167" t="s">
        <v>189</v>
      </c>
      <c r="F234" s="167" t="s">
        <v>822</v>
      </c>
      <c r="G234" s="165">
        <v>48</v>
      </c>
      <c r="H234" s="178">
        <v>100324</v>
      </c>
      <c r="I234" s="170" t="str">
        <f t="shared" si="22"/>
        <v>Б-100324-13</v>
      </c>
      <c r="J234" s="169">
        <v>3</v>
      </c>
      <c r="K234" s="165">
        <v>7</v>
      </c>
      <c r="L234" s="165" t="s">
        <v>38</v>
      </c>
      <c r="M234" s="169">
        <v>1</v>
      </c>
      <c r="N234" s="165">
        <v>18</v>
      </c>
      <c r="O234" s="167" t="s">
        <v>823</v>
      </c>
      <c r="P234" s="167" t="s">
        <v>823</v>
      </c>
      <c r="Q234" s="167" t="s">
        <v>826</v>
      </c>
      <c r="R234" s="166" t="str">
        <f>H234&amp;"1"</f>
        <v>1003241</v>
      </c>
      <c r="S234" s="170">
        <v>1</v>
      </c>
      <c r="T234" s="167" t="s">
        <v>308</v>
      </c>
      <c r="U234" s="165">
        <v>6200</v>
      </c>
      <c r="V234" s="165">
        <v>1116</v>
      </c>
      <c r="W234" s="165">
        <v>0</v>
      </c>
      <c r="X234" s="187">
        <v>465</v>
      </c>
      <c r="Y234" s="168" t="s">
        <v>42</v>
      </c>
      <c r="Z234" s="266"/>
      <c r="AA234" s="266"/>
      <c r="AB234" s="224"/>
      <c r="AC234" s="178">
        <v>9300</v>
      </c>
      <c r="AD234" s="170"/>
      <c r="AE234" s="170"/>
      <c r="AF234" s="167" t="s">
        <v>149</v>
      </c>
      <c r="AG234" s="221">
        <v>8</v>
      </c>
      <c r="AH234" s="220">
        <v>12</v>
      </c>
      <c r="AI234" s="167" t="s">
        <v>319</v>
      </c>
      <c r="AL234" s="166">
        <v>0</v>
      </c>
      <c r="AM234" s="170" t="s">
        <v>43</v>
      </c>
      <c r="AN234" s="165" t="s">
        <v>44</v>
      </c>
      <c r="AO234" s="165"/>
      <c r="AP234" s="166"/>
      <c r="AQ234" s="166"/>
      <c r="AR234" s="166"/>
      <c r="AS234" s="166">
        <f>H234</f>
        <v>100324</v>
      </c>
      <c r="AT234" s="166">
        <f t="shared" si="23"/>
        <v>10330</v>
      </c>
      <c r="AU234" s="166">
        <v>330</v>
      </c>
      <c r="AV234" s="166"/>
      <c r="AX234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100324, 'Б-100324-13',date'2015-02-02',3, 7, 7, 'RUR', 1, 18, date'2015-02-02', date'2015-02-01', 1003241, 1, to_date('2015-02-01 00:00:00','YYYY-MM-DD HH24:MI:SS'), 6200, 1116, 0, 465, 0, 'c1', 8,null,100324,10330,330);insert into xxxx_oebs_cash_payment_test (ID, INVOICE_ID, OEBS_PAYMENT, DOC_DATE, COMISS_DATE) values (s_xxxx_oebs_cash_payment_test.NEXTVAL, 100324, 9300, to_date('2015-02-01 00:00:00','YYYY-MM-DD HH24:MI:SS'), date'2015-01-31' );insert into xxxx_client_discount_m  (ID,CLIENT_ID,CLIENT_AVG_DISCOUNT,DT) values (s_xxxx_client_discount_m.NEXTVAL,465, 12, date'2015-02-01');</v>
      </c>
    </row>
    <row r="235" spans="1:50" ht="16.5" customHeight="1" x14ac:dyDescent="0.25">
      <c r="A235" s="287">
        <v>31</v>
      </c>
      <c r="B235" s="72">
        <v>0</v>
      </c>
      <c r="C235" s="165" t="str">
        <f t="shared" si="20"/>
        <v>100031</v>
      </c>
      <c r="D235" s="165" t="str">
        <f t="shared" si="21"/>
        <v>100031/13</v>
      </c>
      <c r="E235" s="167" t="s">
        <v>189</v>
      </c>
      <c r="F235" s="167" t="s">
        <v>822</v>
      </c>
      <c r="G235" s="165">
        <v>48</v>
      </c>
      <c r="H235" s="178">
        <v>100325</v>
      </c>
      <c r="I235" s="170" t="str">
        <f t="shared" si="22"/>
        <v>Б-100325-13</v>
      </c>
      <c r="J235" s="169">
        <v>3</v>
      </c>
      <c r="K235" s="165">
        <v>7</v>
      </c>
      <c r="L235" s="165" t="s">
        <v>38</v>
      </c>
      <c r="M235" s="169">
        <v>1</v>
      </c>
      <c r="N235" s="165">
        <v>18</v>
      </c>
      <c r="O235" s="167" t="s">
        <v>823</v>
      </c>
      <c r="P235" s="167" t="s">
        <v>823</v>
      </c>
      <c r="Q235" s="167" t="s">
        <v>826</v>
      </c>
      <c r="R235" s="166" t="str">
        <f>H235&amp;"2"</f>
        <v>1003252</v>
      </c>
      <c r="S235" s="170">
        <v>1</v>
      </c>
      <c r="T235" s="167" t="s">
        <v>308</v>
      </c>
      <c r="U235" s="165">
        <v>6200</v>
      </c>
      <c r="V235" s="165">
        <v>1116</v>
      </c>
      <c r="W235" s="165">
        <v>0</v>
      </c>
      <c r="X235" s="24">
        <v>466</v>
      </c>
      <c r="Y235" s="168" t="s">
        <v>42</v>
      </c>
      <c r="Z235" s="266"/>
      <c r="AA235" s="266"/>
      <c r="AB235" s="224"/>
      <c r="AC235" s="178">
        <v>9300</v>
      </c>
      <c r="AD235" s="170"/>
      <c r="AE235" s="170"/>
      <c r="AF235" s="167" t="s">
        <v>149</v>
      </c>
      <c r="AG235" s="221">
        <v>8</v>
      </c>
      <c r="AH235" s="220">
        <v>12</v>
      </c>
      <c r="AI235" s="167" t="s">
        <v>319</v>
      </c>
      <c r="AK235" s="189"/>
      <c r="AL235" s="166">
        <v>0</v>
      </c>
      <c r="AM235" s="170" t="s">
        <v>43</v>
      </c>
      <c r="AN235" s="165" t="s">
        <v>44</v>
      </c>
      <c r="AO235" s="165"/>
      <c r="AP235" s="166"/>
      <c r="AQ235" s="166"/>
      <c r="AR235" s="166"/>
      <c r="AS235" s="166">
        <f>H235</f>
        <v>100325</v>
      </c>
      <c r="AT235" s="166">
        <f t="shared" si="23"/>
        <v>10331</v>
      </c>
      <c r="AU235" s="166">
        <v>331</v>
      </c>
      <c r="AV235" s="166"/>
      <c r="AX235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100325, 'Б-100325-13',date'2015-02-02',3, 7, 7, 'RUR', 1, 18, date'2015-02-02', date'2015-02-01', 1003252, 1, to_date('2015-02-01 00:00:00','YYYY-MM-DD HH24:MI:SS'), 6200, 1116, 0, 466, 0, 'c1', 8,null,100325,10331,331);insert into xxxx_oebs_cash_payment_test (ID, INVOICE_ID, OEBS_PAYMENT, DOC_DATE, COMISS_DATE) values (s_xxxx_oebs_cash_payment_test.NEXTVAL, 100325, 9300, to_date('2015-02-01 00:00:00','YYYY-MM-DD HH24:MI:SS'), date'2015-01-31' );insert into xxxx_client_discount_m  (ID,CLIENT_ID,CLIENT_AVG_DISCOUNT,DT) values (s_xxxx_client_discount_m.NEXTVAL,466, 12, date'2015-02-01');</v>
      </c>
    </row>
    <row r="236" spans="1:50" ht="16.5" customHeight="1" x14ac:dyDescent="0.25">
      <c r="A236" s="287">
        <v>31</v>
      </c>
      <c r="B236" s="72">
        <v>0</v>
      </c>
      <c r="C236" s="165" t="str">
        <f t="shared" si="20"/>
        <v>100031</v>
      </c>
      <c r="D236" s="165" t="str">
        <f t="shared" si="21"/>
        <v>100031/13</v>
      </c>
      <c r="E236" s="167" t="s">
        <v>189</v>
      </c>
      <c r="F236" s="167" t="s">
        <v>822</v>
      </c>
      <c r="G236" s="165">
        <v>48</v>
      </c>
      <c r="H236" s="178">
        <v>100326</v>
      </c>
      <c r="I236" s="170" t="str">
        <f t="shared" si="22"/>
        <v>Б-100326-13</v>
      </c>
      <c r="J236" s="169">
        <v>3</v>
      </c>
      <c r="K236" s="165">
        <v>7</v>
      </c>
      <c r="L236" s="165" t="s">
        <v>38</v>
      </c>
      <c r="M236" s="169">
        <v>1</v>
      </c>
      <c r="N236" s="165">
        <v>18</v>
      </c>
      <c r="O236" s="167" t="s">
        <v>823</v>
      </c>
      <c r="P236" s="167" t="s">
        <v>823</v>
      </c>
      <c r="Q236" s="167" t="s">
        <v>826</v>
      </c>
      <c r="R236" s="166" t="str">
        <f>H236&amp;"1"</f>
        <v>1003261</v>
      </c>
      <c r="S236" s="170">
        <v>1</v>
      </c>
      <c r="T236" s="167" t="s">
        <v>308</v>
      </c>
      <c r="U236" s="165">
        <v>6200</v>
      </c>
      <c r="V236" s="165">
        <v>1116</v>
      </c>
      <c r="W236" s="165">
        <v>0</v>
      </c>
      <c r="X236" s="187">
        <v>467</v>
      </c>
      <c r="Y236" s="168" t="s">
        <v>42</v>
      </c>
      <c r="Z236" s="266"/>
      <c r="AA236" s="266"/>
      <c r="AB236" s="224"/>
      <c r="AC236" s="178">
        <v>9300</v>
      </c>
      <c r="AD236" s="170"/>
      <c r="AE236" s="170"/>
      <c r="AF236" s="167" t="s">
        <v>149</v>
      </c>
      <c r="AG236" s="221">
        <v>8</v>
      </c>
      <c r="AH236" s="220">
        <v>12</v>
      </c>
      <c r="AI236" s="167" t="s">
        <v>319</v>
      </c>
      <c r="AL236" s="166">
        <v>0</v>
      </c>
      <c r="AM236" s="170" t="s">
        <v>43</v>
      </c>
      <c r="AN236" s="165" t="s">
        <v>44</v>
      </c>
      <c r="AO236" s="165"/>
      <c r="AP236" s="166"/>
      <c r="AQ236" s="166"/>
      <c r="AR236" s="166"/>
      <c r="AS236" s="166">
        <f>H236</f>
        <v>100326</v>
      </c>
      <c r="AT236" s="166">
        <f t="shared" si="23"/>
        <v>10332</v>
      </c>
      <c r="AU236" s="166">
        <v>332</v>
      </c>
      <c r="AV236" s="166"/>
      <c r="AX236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100326, 'Б-100326-13',date'2015-02-02',3, 7, 7, 'RUR', 1, 18, date'2015-02-02', date'2015-02-01', 1003261, 1, to_date('2015-02-01 00:00:00','YYYY-MM-DD HH24:MI:SS'), 6200, 1116, 0, 467, 0, 'c1', 8,null,100326,10332,332);insert into xxxx_oebs_cash_payment_test (ID, INVOICE_ID, OEBS_PAYMENT, DOC_DATE, COMISS_DATE) values (s_xxxx_oebs_cash_payment_test.NEXTVAL, 100326, 9300, to_date('2015-02-01 00:00:00','YYYY-MM-DD HH24:MI:SS'), date'2015-01-31' );insert into xxxx_client_discount_m  (ID,CLIENT_ID,CLIENT_AVG_DISCOUNT,DT) values (s_xxxx_client_discount_m.NEXTVAL,467, 12, date'2015-02-01');</v>
      </c>
    </row>
    <row r="237" spans="1:50" ht="16.5" customHeight="1" x14ac:dyDescent="0.25">
      <c r="A237" s="287">
        <v>31</v>
      </c>
      <c r="B237" s="72">
        <v>0</v>
      </c>
      <c r="C237" s="165" t="str">
        <f t="shared" si="20"/>
        <v>100031</v>
      </c>
      <c r="D237" s="165" t="str">
        <f t="shared" si="21"/>
        <v>100031/13</v>
      </c>
      <c r="E237" s="167" t="s">
        <v>189</v>
      </c>
      <c r="F237" s="167" t="s">
        <v>822</v>
      </c>
      <c r="G237" s="165">
        <v>48</v>
      </c>
      <c r="H237" s="178">
        <v>100327</v>
      </c>
      <c r="I237" s="170" t="str">
        <f t="shared" si="22"/>
        <v>Б-100327-13</v>
      </c>
      <c r="J237" s="169">
        <v>3</v>
      </c>
      <c r="K237" s="165">
        <v>7</v>
      </c>
      <c r="L237" s="165" t="s">
        <v>38</v>
      </c>
      <c r="M237" s="169">
        <v>1</v>
      </c>
      <c r="N237" s="165">
        <v>18</v>
      </c>
      <c r="O237" s="167" t="s">
        <v>823</v>
      </c>
      <c r="P237" s="167" t="s">
        <v>823</v>
      </c>
      <c r="Q237" s="167" t="s">
        <v>826</v>
      </c>
      <c r="R237" s="166" t="str">
        <f>H237&amp;"1"</f>
        <v>1003271</v>
      </c>
      <c r="S237" s="170">
        <v>1</v>
      </c>
      <c r="T237" s="167" t="s">
        <v>308</v>
      </c>
      <c r="U237" s="165">
        <v>6200</v>
      </c>
      <c r="V237" s="165">
        <v>1116</v>
      </c>
      <c r="W237" s="165">
        <v>0</v>
      </c>
      <c r="X237" s="24">
        <v>468</v>
      </c>
      <c r="Y237" s="168" t="s">
        <v>42</v>
      </c>
      <c r="Z237" s="266"/>
      <c r="AA237" s="266"/>
      <c r="AB237" s="224"/>
      <c r="AC237" s="178">
        <v>9300</v>
      </c>
      <c r="AD237" s="170"/>
      <c r="AE237" s="170"/>
      <c r="AF237" s="167" t="s">
        <v>149</v>
      </c>
      <c r="AG237" s="221">
        <v>8</v>
      </c>
      <c r="AH237" s="220">
        <v>12</v>
      </c>
      <c r="AI237" s="167" t="s">
        <v>319</v>
      </c>
      <c r="AL237" s="166">
        <v>0</v>
      </c>
      <c r="AM237" s="170" t="s">
        <v>43</v>
      </c>
      <c r="AN237" s="165" t="s">
        <v>44</v>
      </c>
      <c r="AO237" s="165"/>
      <c r="AP237" s="166"/>
      <c r="AQ237" s="166"/>
      <c r="AR237" s="166"/>
      <c r="AS237" s="166">
        <f>H237</f>
        <v>100327</v>
      </c>
      <c r="AT237" s="166">
        <f t="shared" si="23"/>
        <v>10333</v>
      </c>
      <c r="AU237" s="166">
        <v>333</v>
      </c>
      <c r="AV237" s="166"/>
      <c r="AX237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100327, 'Б-100327-13',date'2015-02-02',3, 7, 7, 'RUR', 1, 18, date'2015-02-02', date'2015-02-01', 1003271, 1, to_date('2015-02-01 00:00:00','YYYY-MM-DD HH24:MI:SS'), 6200, 1116, 0, 468, 0, 'c1', 8,null,100327,10333,333);insert into xxxx_oebs_cash_payment_test (ID, INVOICE_ID, OEBS_PAYMENT, DOC_DATE, COMISS_DATE) values (s_xxxx_oebs_cash_payment_test.NEXTVAL, 100327, 9300, to_date('2015-02-01 00:00:00','YYYY-MM-DD HH24:MI:SS'), date'2015-01-31' );insert into xxxx_client_discount_m  (ID,CLIENT_ID,CLIENT_AVG_DISCOUNT,DT) values (s_xxxx_client_discount_m.NEXTVAL,468, 12, date'2015-02-01');</v>
      </c>
    </row>
    <row r="238" spans="1:50" ht="16.5" customHeight="1" x14ac:dyDescent="0.25">
      <c r="A238" s="287">
        <v>31</v>
      </c>
      <c r="B238" s="72">
        <v>0</v>
      </c>
      <c r="C238" s="165" t="str">
        <f t="shared" si="20"/>
        <v>100031</v>
      </c>
      <c r="D238" s="165" t="str">
        <f t="shared" si="21"/>
        <v>100031/13</v>
      </c>
      <c r="E238" s="167" t="s">
        <v>189</v>
      </c>
      <c r="F238" s="167" t="s">
        <v>822</v>
      </c>
      <c r="G238" s="165">
        <v>48</v>
      </c>
      <c r="H238" s="178">
        <v>100328</v>
      </c>
      <c r="I238" s="170" t="str">
        <f t="shared" si="22"/>
        <v>Б-100328-13</v>
      </c>
      <c r="J238" s="169">
        <v>3</v>
      </c>
      <c r="K238" s="165">
        <v>7</v>
      </c>
      <c r="L238" s="165" t="s">
        <v>38</v>
      </c>
      <c r="M238" s="169">
        <v>1</v>
      </c>
      <c r="N238" s="165">
        <v>18</v>
      </c>
      <c r="O238" s="167" t="s">
        <v>823</v>
      </c>
      <c r="P238" s="167" t="s">
        <v>823</v>
      </c>
      <c r="Q238" s="167" t="s">
        <v>826</v>
      </c>
      <c r="R238" s="166" t="str">
        <f>H238&amp;"2"</f>
        <v>1003282</v>
      </c>
      <c r="S238" s="170">
        <v>1</v>
      </c>
      <c r="T238" s="167" t="s">
        <v>308</v>
      </c>
      <c r="U238" s="165">
        <v>6200</v>
      </c>
      <c r="V238" s="165">
        <v>1116</v>
      </c>
      <c r="W238" s="165">
        <v>0</v>
      </c>
      <c r="X238" s="187">
        <v>469</v>
      </c>
      <c r="Y238" s="168" t="s">
        <v>42</v>
      </c>
      <c r="Z238" s="266"/>
      <c r="AA238" s="266"/>
      <c r="AB238" s="224"/>
      <c r="AC238" s="178">
        <v>9300</v>
      </c>
      <c r="AD238" s="170"/>
      <c r="AE238" s="170"/>
      <c r="AF238" s="167" t="s">
        <v>149</v>
      </c>
      <c r="AG238" s="221">
        <v>8</v>
      </c>
      <c r="AH238" s="220">
        <v>12</v>
      </c>
      <c r="AI238" s="167" t="s">
        <v>319</v>
      </c>
      <c r="AL238" s="166">
        <v>0</v>
      </c>
      <c r="AM238" s="170" t="s">
        <v>43</v>
      </c>
      <c r="AN238" s="165" t="s">
        <v>44</v>
      </c>
      <c r="AO238" s="165"/>
      <c r="AP238" s="166"/>
      <c r="AQ238" s="166"/>
      <c r="AR238" s="166"/>
      <c r="AS238" s="166">
        <f>H238</f>
        <v>100328</v>
      </c>
      <c r="AT238" s="166">
        <f t="shared" si="23"/>
        <v>10334</v>
      </c>
      <c r="AU238" s="166">
        <v>334</v>
      </c>
      <c r="AX23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100328, 'Б-100328-13',date'2015-02-02',3, 7, 7, 'RUR', 1, 18, date'2015-02-02', date'2015-02-01', 1003282, 1, to_date('2015-02-01 00:00:00','YYYY-MM-DD HH24:MI:SS'), 6200, 1116, 0, 469, 0, 'c1', 8,null,100328,10334,334);insert into xxxx_oebs_cash_payment_test (ID, INVOICE_ID, OEBS_PAYMENT, DOC_DATE, COMISS_DATE) values (s_xxxx_oebs_cash_payment_test.NEXTVAL, 100328, 9300, to_date('2015-02-01 00:00:00','YYYY-MM-DD HH24:MI:SS'), date'2015-01-31' );insert into xxxx_client_discount_m  (ID,CLIENT_ID,CLIENT_AVG_DISCOUNT,DT) values (s_xxxx_client_discount_m.NEXTVAL,469, 12, date'2015-02-01');</v>
      </c>
    </row>
    <row r="239" spans="1:50" ht="16.5" customHeight="1" x14ac:dyDescent="0.25">
      <c r="A239" s="287">
        <v>31</v>
      </c>
      <c r="B239" s="72">
        <v>0</v>
      </c>
      <c r="C239" s="171" t="str">
        <f t="shared" si="20"/>
        <v>100031</v>
      </c>
      <c r="D239" s="171" t="str">
        <f t="shared" si="21"/>
        <v>100031/13</v>
      </c>
      <c r="E239" s="172" t="s">
        <v>189</v>
      </c>
      <c r="F239" s="167" t="s">
        <v>822</v>
      </c>
      <c r="G239" s="165">
        <v>48</v>
      </c>
      <c r="H239" s="178">
        <v>100329</v>
      </c>
      <c r="I239" s="171" t="str">
        <f t="shared" si="22"/>
        <v>Б-100329-13</v>
      </c>
      <c r="J239" s="169">
        <v>3</v>
      </c>
      <c r="K239" s="171">
        <v>7</v>
      </c>
      <c r="L239" s="171" t="s">
        <v>38</v>
      </c>
      <c r="M239" s="175">
        <v>1</v>
      </c>
      <c r="N239" s="171">
        <v>18</v>
      </c>
      <c r="O239" s="172" t="s">
        <v>823</v>
      </c>
      <c r="P239" s="172" t="s">
        <v>823</v>
      </c>
      <c r="Q239" s="172" t="s">
        <v>826</v>
      </c>
      <c r="R239" s="173" t="str">
        <f>H239&amp;"3"</f>
        <v>1003293</v>
      </c>
      <c r="S239" s="171">
        <v>1</v>
      </c>
      <c r="T239" s="172" t="s">
        <v>308</v>
      </c>
      <c r="U239" s="171">
        <v>6200</v>
      </c>
      <c r="V239" s="171">
        <v>1116</v>
      </c>
      <c r="W239" s="171">
        <v>0</v>
      </c>
      <c r="X239" s="24">
        <v>470</v>
      </c>
      <c r="Y239" s="174" t="s">
        <v>42</v>
      </c>
      <c r="Z239" s="142"/>
      <c r="AA239" s="142"/>
      <c r="AB239" s="232"/>
      <c r="AC239" s="180">
        <v>9300</v>
      </c>
      <c r="AD239" s="171"/>
      <c r="AE239" s="171"/>
      <c r="AF239" s="172" t="s">
        <v>149</v>
      </c>
      <c r="AG239" s="302">
        <v>8</v>
      </c>
      <c r="AH239" s="258">
        <v>12</v>
      </c>
      <c r="AI239" s="172" t="s">
        <v>319</v>
      </c>
      <c r="AJ239" s="179"/>
      <c r="AK239" s="179"/>
      <c r="AL239" s="166">
        <v>0</v>
      </c>
      <c r="AM239" s="170" t="s">
        <v>43</v>
      </c>
      <c r="AN239" s="171" t="s">
        <v>44</v>
      </c>
      <c r="AO239" s="171"/>
      <c r="AP239" s="166"/>
      <c r="AQ239" s="166"/>
      <c r="AR239" s="166"/>
      <c r="AS239" s="166">
        <f>H239</f>
        <v>100329</v>
      </c>
      <c r="AT239" s="166">
        <f t="shared" si="23"/>
        <v>10335</v>
      </c>
      <c r="AU239" s="166">
        <v>335</v>
      </c>
      <c r="AV239" s="173"/>
      <c r="AX23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31, 100031, '100031/13', date'2013-03-01', date'2015-09-01', 48, 100329, 'Б-100329-13',date'2015-02-02',3, 7, 7, 'RUR', 1, 18, date'2015-02-02', date'2015-02-01', 1003293, 1, to_date('2015-02-01 00:00:00','YYYY-MM-DD HH24:MI:SS'), 6200, 1116, 0, 470, 0, 'c1', 8,null,100329,10335,335);insert into xxxx_oebs_cash_payment_test (ID, INVOICE_ID, OEBS_PAYMENT, DOC_DATE, COMISS_DATE) values (s_xxxx_oebs_cash_payment_test.NEXTVAL, 100329, 9300, to_date('2015-02-01 00:00:00','YYYY-MM-DD HH24:MI:SS'), date'2015-01-31' );insert into xxxx_client_discount_m  (ID,CLIENT_ID,CLIENT_AVG_DISCOUNT,DT) values (s_xxxx_client_discount_m.NEXTVAL,470, 12, date'2015-02-01');</v>
      </c>
    </row>
    <row r="240" spans="1:50" ht="16.5" customHeight="1" x14ac:dyDescent="0.25">
      <c r="A240" s="287">
        <v>32</v>
      </c>
      <c r="B240" s="72">
        <v>0</v>
      </c>
      <c r="C240" s="165" t="str">
        <f t="shared" si="20"/>
        <v>100032</v>
      </c>
      <c r="D240" s="165" t="str">
        <f t="shared" si="21"/>
        <v>100032/13</v>
      </c>
      <c r="E240" s="167" t="s">
        <v>189</v>
      </c>
      <c r="F240" s="167" t="s">
        <v>822</v>
      </c>
      <c r="G240" s="165">
        <v>48</v>
      </c>
      <c r="H240" s="178">
        <v>100330</v>
      </c>
      <c r="I240" s="170" t="str">
        <f t="shared" si="22"/>
        <v>Б-100330-13</v>
      </c>
      <c r="J240" s="169">
        <v>3</v>
      </c>
      <c r="K240" s="165">
        <v>7</v>
      </c>
      <c r="L240" s="165" t="s">
        <v>38</v>
      </c>
      <c r="M240" s="169">
        <v>1</v>
      </c>
      <c r="N240" s="165">
        <v>18</v>
      </c>
      <c r="O240" s="167" t="s">
        <v>823</v>
      </c>
      <c r="P240" s="167" t="s">
        <v>823</v>
      </c>
      <c r="Q240" s="167" t="s">
        <v>826</v>
      </c>
      <c r="R240" s="166" t="str">
        <f>H240&amp;"1"</f>
        <v>1003301</v>
      </c>
      <c r="S240" s="122">
        <v>4</v>
      </c>
      <c r="T240" s="167" t="s">
        <v>308</v>
      </c>
      <c r="U240" s="165">
        <v>6200</v>
      </c>
      <c r="V240" s="165">
        <v>1116</v>
      </c>
      <c r="W240" s="165">
        <v>0</v>
      </c>
      <c r="X240" s="187">
        <v>471</v>
      </c>
      <c r="Y240" s="168" t="s">
        <v>42</v>
      </c>
      <c r="Z240" s="266"/>
      <c r="AA240" s="266"/>
      <c r="AB240" s="223" t="s">
        <v>524</v>
      </c>
      <c r="AC240" s="178">
        <v>9300</v>
      </c>
      <c r="AD240" s="170"/>
      <c r="AE240" s="170"/>
      <c r="AF240" s="167" t="s">
        <v>149</v>
      </c>
      <c r="AG240" s="221">
        <v>8</v>
      </c>
      <c r="AH240" s="220">
        <v>12</v>
      </c>
      <c r="AI240" s="167" t="s">
        <v>319</v>
      </c>
      <c r="AK240" s="189"/>
      <c r="AL240" s="166">
        <v>0</v>
      </c>
      <c r="AM240" s="170" t="s">
        <v>43</v>
      </c>
      <c r="AN240" s="165" t="s">
        <v>44</v>
      </c>
      <c r="AO240" s="236">
        <v>140</v>
      </c>
      <c r="AP240" s="166"/>
      <c r="AQ240" s="166"/>
      <c r="AR240" s="166"/>
      <c r="AS240" s="166">
        <f>H240</f>
        <v>100330</v>
      </c>
      <c r="AT240" s="166">
        <f t="shared" si="23"/>
        <v>10336</v>
      </c>
      <c r="AU240" s="166">
        <v>336</v>
      </c>
      <c r="AV240" s="166" t="s">
        <v>525</v>
      </c>
      <c r="AX24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100330, 'Б-100330-13',date'2015-02-02',3, 7, 7, 'RUR', 1, 18, date'2015-02-02', date'2015-02-01', 1003301, 4, to_date('2015-02-01 00:00:00','YYYY-MM-DD HH24:MI:SS'), 6200, 1116, 0, 471, 0, 'c1', 8,null,100330,10336,336);insert into xxxx_oebs_cash_payment_test (ID, INVOICE_ID, OEBS_PAYMENT, DOC_DATE, COMISS_DATE) values (s_xxxx_oebs_cash_payment_test.NEXTVAL, 100330, 9300, to_date('2015-02-01 00:00:00','YYYY-MM-DD HH24:MI:SS'), date'2015-01-31' );insert into xxxx_client_discount_m  (ID,CLIENT_ID,CLIENT_AVG_DISCOUNT,DT) values (s_xxxx_client_discount_m.NEXTVAL,471, 12, date'2015-02-01');insert into xxxx_contract_signed_attr (ID, CONTRACT_ID, CODE, KEY_NUM) values (s_xxxx_contract_signed_attr.NEXTVAL, 100032, 'SUPERCOMMISSION_BONUS' , 140 );</v>
      </c>
    </row>
    <row r="241" spans="1:50" ht="16.5" customHeight="1" x14ac:dyDescent="0.25">
      <c r="A241" s="287">
        <v>32</v>
      </c>
      <c r="B241" s="72">
        <v>0</v>
      </c>
      <c r="C241" s="165" t="str">
        <f t="shared" si="20"/>
        <v>100032</v>
      </c>
      <c r="D241" s="165" t="str">
        <f t="shared" si="21"/>
        <v>100032/13</v>
      </c>
      <c r="E241" s="167" t="s">
        <v>189</v>
      </c>
      <c r="F241" s="167" t="s">
        <v>822</v>
      </c>
      <c r="G241" s="165">
        <v>48</v>
      </c>
      <c r="H241" s="178">
        <v>100331</v>
      </c>
      <c r="I241" s="170" t="str">
        <f t="shared" si="22"/>
        <v>Б-100331-13</v>
      </c>
      <c r="J241" s="169">
        <v>3</v>
      </c>
      <c r="K241" s="165">
        <v>7</v>
      </c>
      <c r="L241" s="165" t="s">
        <v>38</v>
      </c>
      <c r="M241" s="169">
        <v>1</v>
      </c>
      <c r="N241" s="165">
        <v>18</v>
      </c>
      <c r="O241" s="167" t="s">
        <v>823</v>
      </c>
      <c r="P241" s="167" t="s">
        <v>823</v>
      </c>
      <c r="Q241" s="167" t="s">
        <v>826</v>
      </c>
      <c r="R241" s="166" t="str">
        <f>H241&amp;"2"</f>
        <v>1003312</v>
      </c>
      <c r="S241" s="170">
        <v>1</v>
      </c>
      <c r="T241" s="167" t="s">
        <v>308</v>
      </c>
      <c r="U241" s="165">
        <v>6200</v>
      </c>
      <c r="V241" s="165">
        <v>1116</v>
      </c>
      <c r="W241" s="165">
        <v>0</v>
      </c>
      <c r="X241" s="24">
        <v>472</v>
      </c>
      <c r="Y241" s="168" t="s">
        <v>42</v>
      </c>
      <c r="Z241" s="223" t="s">
        <v>528</v>
      </c>
      <c r="AA241" s="266"/>
      <c r="AB241" s="224"/>
      <c r="AC241" s="178">
        <v>9300</v>
      </c>
      <c r="AD241" s="170"/>
      <c r="AE241" s="170"/>
      <c r="AF241" s="167" t="s">
        <v>149</v>
      </c>
      <c r="AG241" s="221">
        <v>8</v>
      </c>
      <c r="AH241" s="220">
        <v>12</v>
      </c>
      <c r="AI241" s="167" t="s">
        <v>319</v>
      </c>
      <c r="AL241" s="166">
        <v>0</v>
      </c>
      <c r="AM241" s="170" t="s">
        <v>43</v>
      </c>
      <c r="AN241" s="165" t="s">
        <v>44</v>
      </c>
      <c r="AO241" s="165"/>
      <c r="AP241" s="166"/>
      <c r="AQ241" s="166"/>
      <c r="AR241" s="166"/>
      <c r="AS241" s="166">
        <f>H241</f>
        <v>100331</v>
      </c>
      <c r="AT241" s="166">
        <f t="shared" si="23"/>
        <v>10337</v>
      </c>
      <c r="AU241" s="166">
        <v>337</v>
      </c>
      <c r="AV241" s="166" t="s">
        <v>527</v>
      </c>
      <c r="AX241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100331, 'Б-100331-13',date'2015-02-02',3, 7, 7, 'RUR', 1, 18, date'2015-02-02', date'2015-02-01', 1003312, 1, to_date('2015-02-01 00:00:00','YYYY-MM-DD HH24:MI:SS'), 6200, 1116, 0, 472, 0, 'c1', 8,null,100331,10337,337);insert into xxxx_oebs_cash_payment_test (ID, INVOICE_ID, OEBS_PAYMENT, DOC_DATE, COMISS_DATE) values (s_xxxx_oebs_cash_payment_test.NEXTVAL, 100331, 9300, to_date('2015-02-01 00:00:00','YYYY-MM-DD HH24:MI:SS'), date'2015-01-31' );insert into xxxx_client_discount_m  (ID,CLIENT_ID,CLIENT_AVG_DISCOUNT,DT) values (s_xxxx_client_discount_m.NEXTVAL,472, 12, date'2015-02-01');</v>
      </c>
    </row>
    <row r="242" spans="1:50" ht="16.5" customHeight="1" x14ac:dyDescent="0.25">
      <c r="A242" s="287">
        <v>32</v>
      </c>
      <c r="B242" s="72">
        <v>0</v>
      </c>
      <c r="C242" s="165" t="str">
        <f t="shared" ref="C242:C305" si="25">"1000"&amp;A242</f>
        <v>100032</v>
      </c>
      <c r="D242" s="165" t="str">
        <f t="shared" ref="D242:D305" si="26">"1000"&amp;A242&amp;"/13"</f>
        <v>100032/13</v>
      </c>
      <c r="E242" s="167" t="s">
        <v>189</v>
      </c>
      <c r="F242" s="167" t="s">
        <v>822</v>
      </c>
      <c r="G242" s="165">
        <v>48</v>
      </c>
      <c r="H242" s="178">
        <v>100332</v>
      </c>
      <c r="I242" s="170" t="str">
        <f t="shared" ref="I242:I305" si="27">"Б-"&amp;H242&amp;"-13"</f>
        <v>Б-100332-13</v>
      </c>
      <c r="J242" s="169">
        <v>3</v>
      </c>
      <c r="K242" s="165">
        <v>7</v>
      </c>
      <c r="L242" s="165" t="s">
        <v>38</v>
      </c>
      <c r="M242" s="169">
        <v>1</v>
      </c>
      <c r="N242" s="165">
        <v>18</v>
      </c>
      <c r="O242" s="167" t="s">
        <v>823</v>
      </c>
      <c r="P242" s="167" t="s">
        <v>823</v>
      </c>
      <c r="Q242" s="167" t="s">
        <v>826</v>
      </c>
      <c r="R242" s="166" t="str">
        <f>H242&amp;"3"</f>
        <v>1003323</v>
      </c>
      <c r="S242" s="170">
        <v>1</v>
      </c>
      <c r="T242" s="167" t="s">
        <v>308</v>
      </c>
      <c r="U242" s="165">
        <v>6200</v>
      </c>
      <c r="V242" s="165">
        <v>1116</v>
      </c>
      <c r="W242" s="165">
        <v>0</v>
      </c>
      <c r="X242" s="187">
        <v>473</v>
      </c>
      <c r="Y242" s="168" t="s">
        <v>42</v>
      </c>
      <c r="Z242" s="301">
        <v>0.125</v>
      </c>
      <c r="AA242" s="266"/>
      <c r="AB242" s="224"/>
      <c r="AC242" s="178">
        <v>9300</v>
      </c>
      <c r="AD242" s="170"/>
      <c r="AE242" s="170"/>
      <c r="AF242" s="167" t="s">
        <v>149</v>
      </c>
      <c r="AG242" s="221">
        <v>8</v>
      </c>
      <c r="AH242" s="220">
        <v>12</v>
      </c>
      <c r="AI242" s="167" t="s">
        <v>319</v>
      </c>
      <c r="AL242" s="166">
        <v>0</v>
      </c>
      <c r="AM242" s="170" t="s">
        <v>43</v>
      </c>
      <c r="AN242" s="165" t="s">
        <v>44</v>
      </c>
      <c r="AO242" s="165"/>
      <c r="AP242" s="166"/>
      <c r="AQ242" s="166"/>
      <c r="AR242" s="166"/>
      <c r="AS242" s="166">
        <f>H242</f>
        <v>100332</v>
      </c>
      <c r="AT242" s="166">
        <f t="shared" si="23"/>
        <v>10338</v>
      </c>
      <c r="AU242" s="166">
        <v>338</v>
      </c>
      <c r="AV242" s="166" t="s">
        <v>536</v>
      </c>
      <c r="AX242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100332, 'Б-100332-13',date'2015-02-02',3, 7, 7, 'RUR', 1, 18, date'2015-02-02', date'2015-02-01', 1003323, 1, to_date('2015-02-01 00:00:00','YYYY-MM-DD HH24:MI:SS'), 6200, 1116, 0, 473, 0, 'c1', 8,null,100332,10338,338);insert into xxxx_oebs_cash_payment_test (ID, INVOICE_ID, OEBS_PAYMENT, DOC_DATE, COMISS_DATE) values (s_xxxx_oebs_cash_payment_test.NEXTVAL, 100332, 9300, to_date('2015-02-01 00:00:00','YYYY-MM-DD HH24:MI:SS'), date'2015-01-31' );insert into xxxx_client_discount_m  (ID,CLIENT_ID,CLIENT_AVG_DISCOUNT,DT) values (s_xxxx_client_discount_m.NEXTVAL,473, 12, date'2015-02-01');</v>
      </c>
    </row>
    <row r="243" spans="1:50" ht="16.5" customHeight="1" x14ac:dyDescent="0.25">
      <c r="A243" s="287">
        <v>32</v>
      </c>
      <c r="B243" s="72">
        <v>0</v>
      </c>
      <c r="C243" s="165" t="str">
        <f t="shared" si="25"/>
        <v>100032</v>
      </c>
      <c r="D243" s="165" t="str">
        <f t="shared" si="26"/>
        <v>100032/13</v>
      </c>
      <c r="E243" s="167" t="s">
        <v>189</v>
      </c>
      <c r="F243" s="167" t="s">
        <v>822</v>
      </c>
      <c r="G243" s="165">
        <v>48</v>
      </c>
      <c r="H243" s="178">
        <v>100333</v>
      </c>
      <c r="I243" s="170" t="str">
        <f t="shared" si="27"/>
        <v>Б-100333-13</v>
      </c>
      <c r="J243" s="169">
        <v>3</v>
      </c>
      <c r="K243" s="165">
        <v>7</v>
      </c>
      <c r="L243" s="165" t="s">
        <v>38</v>
      </c>
      <c r="M243" s="169">
        <v>1</v>
      </c>
      <c r="N243" s="165">
        <v>18</v>
      </c>
      <c r="O243" s="167" t="s">
        <v>823</v>
      </c>
      <c r="P243" s="167" t="s">
        <v>823</v>
      </c>
      <c r="Q243" s="167" t="s">
        <v>826</v>
      </c>
      <c r="R243" s="166" t="str">
        <f>H243&amp;"1"</f>
        <v>1003331</v>
      </c>
      <c r="S243" s="170">
        <v>1</v>
      </c>
      <c r="T243" s="167" t="s">
        <v>308</v>
      </c>
      <c r="U243" s="165">
        <v>6200</v>
      </c>
      <c r="V243" s="165">
        <v>1116</v>
      </c>
      <c r="W243" s="165">
        <v>0</v>
      </c>
      <c r="X243" s="24">
        <v>474</v>
      </c>
      <c r="Y243" s="168" t="s">
        <v>42</v>
      </c>
      <c r="Z243" s="266"/>
      <c r="AA243" s="266"/>
      <c r="AB243" s="224"/>
      <c r="AC243" s="178">
        <v>9300</v>
      </c>
      <c r="AD243" s="170"/>
      <c r="AE243" s="170"/>
      <c r="AF243" s="167" t="s">
        <v>149</v>
      </c>
      <c r="AG243" s="221">
        <v>8</v>
      </c>
      <c r="AH243" s="220">
        <v>12</v>
      </c>
      <c r="AI243" s="167" t="s">
        <v>319</v>
      </c>
      <c r="AL243" s="166">
        <v>0</v>
      </c>
      <c r="AM243" s="170" t="s">
        <v>43</v>
      </c>
      <c r="AN243" s="165" t="s">
        <v>44</v>
      </c>
      <c r="AO243" s="165"/>
      <c r="AP243" s="166"/>
      <c r="AQ243" s="166"/>
      <c r="AR243" s="166"/>
      <c r="AS243" s="166">
        <f>H243</f>
        <v>100333</v>
      </c>
      <c r="AT243" s="166">
        <f t="shared" si="23"/>
        <v>10339</v>
      </c>
      <c r="AU243" s="166">
        <v>339</v>
      </c>
      <c r="AV243" s="303" t="s">
        <v>531</v>
      </c>
      <c r="AX243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100333, 'Б-100333-13',date'2015-02-02',3, 7, 7, 'RUR', 1, 18, date'2015-02-02', date'2015-02-01', 1003331, 1, to_date('2015-02-01 00:00:00','YYYY-MM-DD HH24:MI:SS'), 6200, 1116, 0, 474, 0, 'c1', 8,null,100333,10339,339);insert into xxxx_oebs_cash_payment_test (ID, INVOICE_ID, OEBS_PAYMENT, DOC_DATE, COMISS_DATE) values (s_xxxx_oebs_cash_payment_test.NEXTVAL, 100333, 9300, to_date('2015-02-01 00:00:00','YYYY-MM-DD HH24:MI:SS'), date'2015-01-31' );insert into xxxx_client_discount_m  (ID,CLIENT_ID,CLIENT_AVG_DISCOUNT,DT) values (s_xxxx_client_discount_m.NEXTVAL,474, 12, date'2015-02-01');</v>
      </c>
    </row>
    <row r="244" spans="1:50" ht="16.5" customHeight="1" x14ac:dyDescent="0.25">
      <c r="A244" s="287">
        <v>32</v>
      </c>
      <c r="B244" s="72">
        <v>0</v>
      </c>
      <c r="C244" s="165" t="str">
        <f t="shared" si="25"/>
        <v>100032</v>
      </c>
      <c r="D244" s="165" t="str">
        <f t="shared" si="26"/>
        <v>100032/13</v>
      </c>
      <c r="E244" s="167" t="s">
        <v>189</v>
      </c>
      <c r="F244" s="167" t="s">
        <v>822</v>
      </c>
      <c r="G244" s="165">
        <v>48</v>
      </c>
      <c r="H244" s="178">
        <v>100334</v>
      </c>
      <c r="I244" s="170" t="str">
        <f t="shared" si="27"/>
        <v>Б-100334-13</v>
      </c>
      <c r="J244" s="169">
        <v>3</v>
      </c>
      <c r="K244" s="165">
        <v>7</v>
      </c>
      <c r="L244" s="165" t="s">
        <v>38</v>
      </c>
      <c r="M244" s="169">
        <v>1</v>
      </c>
      <c r="N244" s="165">
        <v>18</v>
      </c>
      <c r="O244" s="167" t="s">
        <v>823</v>
      </c>
      <c r="P244" s="167" t="s">
        <v>823</v>
      </c>
      <c r="Q244" s="167" t="s">
        <v>826</v>
      </c>
      <c r="R244" s="166" t="str">
        <f>H244&amp;"2"</f>
        <v>1003342</v>
      </c>
      <c r="S244" s="170">
        <v>1</v>
      </c>
      <c r="T244" s="167" t="s">
        <v>308</v>
      </c>
      <c r="U244" s="165">
        <v>6200</v>
      </c>
      <c r="V244" s="165">
        <v>1116</v>
      </c>
      <c r="W244" s="165">
        <v>0</v>
      </c>
      <c r="X244" s="187">
        <v>475</v>
      </c>
      <c r="Y244" s="168" t="s">
        <v>42</v>
      </c>
      <c r="Z244" s="266"/>
      <c r="AA244" s="266"/>
      <c r="AB244" s="224"/>
      <c r="AC244" s="178">
        <v>9300</v>
      </c>
      <c r="AD244" s="170"/>
      <c r="AE244" s="170"/>
      <c r="AF244" s="167" t="s">
        <v>149</v>
      </c>
      <c r="AG244" s="221">
        <v>8</v>
      </c>
      <c r="AH244" s="220">
        <v>12</v>
      </c>
      <c r="AI244" s="167" t="s">
        <v>319</v>
      </c>
      <c r="AL244" s="166">
        <v>0</v>
      </c>
      <c r="AM244" s="170" t="s">
        <v>43</v>
      </c>
      <c r="AN244" s="165" t="s">
        <v>44</v>
      </c>
      <c r="AO244" s="165"/>
      <c r="AP244" s="166"/>
      <c r="AQ244" s="166"/>
      <c r="AR244" s="166"/>
      <c r="AS244" s="166">
        <f>H244</f>
        <v>100334</v>
      </c>
      <c r="AT244" s="166">
        <f t="shared" si="23"/>
        <v>10340</v>
      </c>
      <c r="AU244" s="166">
        <v>340</v>
      </c>
      <c r="AV244" s="166"/>
      <c r="AX244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100334, 'Б-100334-13',date'2015-02-02',3, 7, 7, 'RUR', 1, 18, date'2015-02-02', date'2015-02-01', 1003342, 1, to_date('2015-02-01 00:00:00','YYYY-MM-DD HH24:MI:SS'), 6200, 1116, 0, 475, 0, 'c1', 8,null,100334,10340,340);insert into xxxx_oebs_cash_payment_test (ID, INVOICE_ID, OEBS_PAYMENT, DOC_DATE, COMISS_DATE) values (s_xxxx_oebs_cash_payment_test.NEXTVAL, 100334, 9300, to_date('2015-02-01 00:00:00','YYYY-MM-DD HH24:MI:SS'), date'2015-01-31' );insert into xxxx_client_discount_m  (ID,CLIENT_ID,CLIENT_AVG_DISCOUNT,DT) values (s_xxxx_client_discount_m.NEXTVAL,475, 12, date'2015-02-01');</v>
      </c>
    </row>
    <row r="245" spans="1:50" ht="16.5" customHeight="1" x14ac:dyDescent="0.25">
      <c r="A245" s="287">
        <v>32</v>
      </c>
      <c r="B245" s="72">
        <v>0</v>
      </c>
      <c r="C245" s="165" t="str">
        <f t="shared" si="25"/>
        <v>100032</v>
      </c>
      <c r="D245" s="165" t="str">
        <f t="shared" si="26"/>
        <v>100032/13</v>
      </c>
      <c r="E245" s="167" t="s">
        <v>189</v>
      </c>
      <c r="F245" s="167" t="s">
        <v>822</v>
      </c>
      <c r="G245" s="165">
        <v>48</v>
      </c>
      <c r="H245" s="178">
        <v>100335</v>
      </c>
      <c r="I245" s="170" t="str">
        <f t="shared" si="27"/>
        <v>Б-100335-13</v>
      </c>
      <c r="J245" s="169">
        <v>3</v>
      </c>
      <c r="K245" s="165">
        <v>7</v>
      </c>
      <c r="L245" s="165" t="s">
        <v>38</v>
      </c>
      <c r="M245" s="169">
        <v>1</v>
      </c>
      <c r="N245" s="165">
        <v>18</v>
      </c>
      <c r="O245" s="167" t="s">
        <v>823</v>
      </c>
      <c r="P245" s="167" t="s">
        <v>823</v>
      </c>
      <c r="Q245" s="167" t="s">
        <v>826</v>
      </c>
      <c r="R245" s="166" t="str">
        <f>H245&amp;"1"</f>
        <v>1003351</v>
      </c>
      <c r="S245" s="170">
        <v>1</v>
      </c>
      <c r="T245" s="167" t="s">
        <v>308</v>
      </c>
      <c r="U245" s="165">
        <v>6200</v>
      </c>
      <c r="V245" s="165">
        <v>1116</v>
      </c>
      <c r="W245" s="165">
        <v>0</v>
      </c>
      <c r="X245" s="24">
        <v>476</v>
      </c>
      <c r="Y245" s="168" t="s">
        <v>42</v>
      </c>
      <c r="Z245" s="266"/>
      <c r="AA245" s="266"/>
      <c r="AB245" s="224"/>
      <c r="AC245" s="178">
        <v>9300</v>
      </c>
      <c r="AD245" s="170"/>
      <c r="AE245" s="170"/>
      <c r="AF245" s="167" t="s">
        <v>149</v>
      </c>
      <c r="AG245" s="221">
        <v>8</v>
      </c>
      <c r="AH245" s="220">
        <v>12</v>
      </c>
      <c r="AI245" s="167" t="s">
        <v>319</v>
      </c>
      <c r="AK245" s="189"/>
      <c r="AL245" s="166">
        <v>0</v>
      </c>
      <c r="AM245" s="170" t="s">
        <v>43</v>
      </c>
      <c r="AN245" s="165" t="s">
        <v>44</v>
      </c>
      <c r="AO245" s="165"/>
      <c r="AP245" s="166"/>
      <c r="AQ245" s="166"/>
      <c r="AR245" s="166"/>
      <c r="AS245" s="166">
        <f>H245</f>
        <v>100335</v>
      </c>
      <c r="AT245" s="166">
        <f t="shared" si="23"/>
        <v>10341</v>
      </c>
      <c r="AU245" s="166">
        <v>341</v>
      </c>
      <c r="AV245" s="166"/>
      <c r="AX245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100335, 'Б-100335-13',date'2015-02-02',3, 7, 7, 'RUR', 1, 18, date'2015-02-02', date'2015-02-01', 1003351, 1, to_date('2015-02-01 00:00:00','YYYY-MM-DD HH24:MI:SS'), 6200, 1116, 0, 476, 0, 'c1', 8,null,100335,10341,341);insert into xxxx_oebs_cash_payment_test (ID, INVOICE_ID, OEBS_PAYMENT, DOC_DATE, COMISS_DATE) values (s_xxxx_oebs_cash_payment_test.NEXTVAL, 100335, 9300, to_date('2015-02-01 00:00:00','YYYY-MM-DD HH24:MI:SS'), date'2015-01-31' );insert into xxxx_client_discount_m  (ID,CLIENT_ID,CLIENT_AVG_DISCOUNT,DT) values (s_xxxx_client_discount_m.NEXTVAL,476, 12, date'2015-02-01');</v>
      </c>
    </row>
    <row r="246" spans="1:50" ht="16.5" customHeight="1" x14ac:dyDescent="0.25">
      <c r="A246" s="287">
        <v>32</v>
      </c>
      <c r="B246" s="72">
        <v>0</v>
      </c>
      <c r="C246" s="165" t="str">
        <f t="shared" si="25"/>
        <v>100032</v>
      </c>
      <c r="D246" s="165" t="str">
        <f t="shared" si="26"/>
        <v>100032/13</v>
      </c>
      <c r="E246" s="167" t="s">
        <v>189</v>
      </c>
      <c r="F246" s="167" t="s">
        <v>822</v>
      </c>
      <c r="G246" s="165">
        <v>48</v>
      </c>
      <c r="H246" s="178">
        <v>100336</v>
      </c>
      <c r="I246" s="170" t="str">
        <f t="shared" si="27"/>
        <v>Б-100336-13</v>
      </c>
      <c r="J246" s="169">
        <v>3</v>
      </c>
      <c r="K246" s="165">
        <v>7</v>
      </c>
      <c r="L246" s="165" t="s">
        <v>38</v>
      </c>
      <c r="M246" s="169">
        <v>1</v>
      </c>
      <c r="N246" s="165">
        <v>18</v>
      </c>
      <c r="O246" s="167" t="s">
        <v>823</v>
      </c>
      <c r="P246" s="167" t="s">
        <v>823</v>
      </c>
      <c r="Q246" s="167" t="s">
        <v>826</v>
      </c>
      <c r="R246" s="166" t="str">
        <f>H246&amp;"1"</f>
        <v>1003361</v>
      </c>
      <c r="S246" s="170">
        <v>1</v>
      </c>
      <c r="T246" s="167" t="s">
        <v>308</v>
      </c>
      <c r="U246" s="165">
        <v>6200</v>
      </c>
      <c r="V246" s="165">
        <v>1116</v>
      </c>
      <c r="W246" s="165">
        <v>0</v>
      </c>
      <c r="X246" s="187">
        <v>477</v>
      </c>
      <c r="Y246" s="168" t="s">
        <v>42</v>
      </c>
      <c r="Z246" s="266"/>
      <c r="AA246" s="266"/>
      <c r="AB246" s="224"/>
      <c r="AC246" s="178">
        <v>9300</v>
      </c>
      <c r="AD246" s="170"/>
      <c r="AE246" s="170"/>
      <c r="AF246" s="167" t="s">
        <v>149</v>
      </c>
      <c r="AG246" s="221">
        <v>8</v>
      </c>
      <c r="AH246" s="220">
        <v>12</v>
      </c>
      <c r="AI246" s="167" t="s">
        <v>319</v>
      </c>
      <c r="AL246" s="166">
        <v>0</v>
      </c>
      <c r="AM246" s="170" t="s">
        <v>43</v>
      </c>
      <c r="AN246" s="165" t="s">
        <v>44</v>
      </c>
      <c r="AO246" s="165"/>
      <c r="AP246" s="166"/>
      <c r="AQ246" s="166"/>
      <c r="AR246" s="166"/>
      <c r="AS246" s="166">
        <f>H246</f>
        <v>100336</v>
      </c>
      <c r="AT246" s="166">
        <f t="shared" si="23"/>
        <v>10342</v>
      </c>
      <c r="AU246" s="166">
        <v>342</v>
      </c>
      <c r="AV246" s="166"/>
      <c r="AX246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100336, 'Б-100336-13',date'2015-02-02',3, 7, 7, 'RUR', 1, 18, date'2015-02-02', date'2015-02-01', 1003361, 1, to_date('2015-02-01 00:00:00','YYYY-MM-DD HH24:MI:SS'), 6200, 1116, 0, 477, 0, 'c1', 8,null,100336,10342,342);insert into xxxx_oebs_cash_payment_test (ID, INVOICE_ID, OEBS_PAYMENT, DOC_DATE, COMISS_DATE) values (s_xxxx_oebs_cash_payment_test.NEXTVAL, 100336, 9300, to_date('2015-02-01 00:00:00','YYYY-MM-DD HH24:MI:SS'), date'2015-01-31' );insert into xxxx_client_discount_m  (ID,CLIENT_ID,CLIENT_AVG_DISCOUNT,DT) values (s_xxxx_client_discount_m.NEXTVAL,477, 12, date'2015-02-01');</v>
      </c>
    </row>
    <row r="247" spans="1:50" ht="16.5" customHeight="1" x14ac:dyDescent="0.25">
      <c r="A247" s="287">
        <v>32</v>
      </c>
      <c r="B247" s="72">
        <v>0</v>
      </c>
      <c r="C247" s="165" t="str">
        <f t="shared" si="25"/>
        <v>100032</v>
      </c>
      <c r="D247" s="165" t="str">
        <f t="shared" si="26"/>
        <v>100032/13</v>
      </c>
      <c r="E247" s="167" t="s">
        <v>189</v>
      </c>
      <c r="F247" s="167" t="s">
        <v>822</v>
      </c>
      <c r="G247" s="165">
        <v>48</v>
      </c>
      <c r="H247" s="178">
        <v>100337</v>
      </c>
      <c r="I247" s="170" t="str">
        <f t="shared" si="27"/>
        <v>Б-100337-13</v>
      </c>
      <c r="J247" s="169">
        <v>3</v>
      </c>
      <c r="K247" s="165">
        <v>7</v>
      </c>
      <c r="L247" s="165" t="s">
        <v>38</v>
      </c>
      <c r="M247" s="169">
        <v>1</v>
      </c>
      <c r="N247" s="165">
        <v>18</v>
      </c>
      <c r="O247" s="167" t="s">
        <v>823</v>
      </c>
      <c r="P247" s="167" t="s">
        <v>823</v>
      </c>
      <c r="Q247" s="167" t="s">
        <v>826</v>
      </c>
      <c r="R247" s="166" t="str">
        <f>H247&amp;"2"</f>
        <v>1003372</v>
      </c>
      <c r="S247" s="170">
        <v>1</v>
      </c>
      <c r="T247" s="167" t="s">
        <v>308</v>
      </c>
      <c r="U247" s="165">
        <v>6200</v>
      </c>
      <c r="V247" s="165">
        <v>1116</v>
      </c>
      <c r="W247" s="165">
        <v>0</v>
      </c>
      <c r="X247" s="24">
        <v>478</v>
      </c>
      <c r="Y247" s="168" t="s">
        <v>42</v>
      </c>
      <c r="Z247" s="266"/>
      <c r="AA247" s="266"/>
      <c r="AB247" s="224"/>
      <c r="AC247" s="178">
        <v>9300</v>
      </c>
      <c r="AD247" s="170"/>
      <c r="AE247" s="170"/>
      <c r="AF247" s="167" t="s">
        <v>149</v>
      </c>
      <c r="AG247" s="221">
        <v>8</v>
      </c>
      <c r="AH247" s="220">
        <v>12</v>
      </c>
      <c r="AI247" s="167" t="s">
        <v>319</v>
      </c>
      <c r="AL247" s="166">
        <v>0</v>
      </c>
      <c r="AM247" s="170" t="s">
        <v>43</v>
      </c>
      <c r="AN247" s="165" t="s">
        <v>44</v>
      </c>
      <c r="AO247" s="165"/>
      <c r="AP247" s="166"/>
      <c r="AQ247" s="166"/>
      <c r="AR247" s="166"/>
      <c r="AS247" s="166">
        <f>H247</f>
        <v>100337</v>
      </c>
      <c r="AT247" s="166">
        <f t="shared" si="23"/>
        <v>10343</v>
      </c>
      <c r="AU247" s="166">
        <v>343</v>
      </c>
      <c r="AX247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100337, 'Б-100337-13',date'2015-02-02',3, 7, 7, 'RUR', 1, 18, date'2015-02-02', date'2015-02-01', 1003372, 1, to_date('2015-02-01 00:00:00','YYYY-MM-DD HH24:MI:SS'), 6200, 1116, 0, 478, 0, 'c1', 8,null,100337,10343,343);insert into xxxx_oebs_cash_payment_test (ID, INVOICE_ID, OEBS_PAYMENT, DOC_DATE, COMISS_DATE) values (s_xxxx_oebs_cash_payment_test.NEXTVAL, 100337, 9300, to_date('2015-02-01 00:00:00','YYYY-MM-DD HH24:MI:SS'), date'2015-01-31' );insert into xxxx_client_discount_m  (ID,CLIENT_ID,CLIENT_AVG_DISCOUNT,DT) values (s_xxxx_client_discount_m.NEXTVAL,478, 12, date'2015-02-01');</v>
      </c>
    </row>
    <row r="248" spans="1:50" ht="16.5" customHeight="1" x14ac:dyDescent="0.25">
      <c r="A248" s="287">
        <v>32</v>
      </c>
      <c r="B248" s="72">
        <v>0</v>
      </c>
      <c r="C248" s="165" t="str">
        <f t="shared" si="25"/>
        <v>100032</v>
      </c>
      <c r="D248" s="165" t="str">
        <f t="shared" si="26"/>
        <v>100032/13</v>
      </c>
      <c r="E248" s="167" t="s">
        <v>189</v>
      </c>
      <c r="F248" s="167" t="s">
        <v>822</v>
      </c>
      <c r="G248" s="165">
        <v>48</v>
      </c>
      <c r="H248" s="178">
        <v>100338</v>
      </c>
      <c r="I248" s="170" t="str">
        <f t="shared" si="27"/>
        <v>Б-100338-13</v>
      </c>
      <c r="J248" s="169">
        <v>3</v>
      </c>
      <c r="K248" s="165">
        <v>7</v>
      </c>
      <c r="L248" s="165" t="s">
        <v>38</v>
      </c>
      <c r="M248" s="169">
        <v>1</v>
      </c>
      <c r="N248" s="165">
        <v>18</v>
      </c>
      <c r="O248" s="167" t="s">
        <v>823</v>
      </c>
      <c r="P248" s="167" t="s">
        <v>823</v>
      </c>
      <c r="Q248" s="167" t="s">
        <v>826</v>
      </c>
      <c r="R248" s="166" t="str">
        <f>H248&amp;"3"</f>
        <v>1003383</v>
      </c>
      <c r="S248" s="170">
        <v>1</v>
      </c>
      <c r="T248" s="167" t="s">
        <v>308</v>
      </c>
      <c r="U248" s="165">
        <v>6200</v>
      </c>
      <c r="V248" s="165">
        <v>1116</v>
      </c>
      <c r="W248" s="165">
        <v>0</v>
      </c>
      <c r="X248" s="187">
        <v>479</v>
      </c>
      <c r="Y248" s="168" t="s">
        <v>42</v>
      </c>
      <c r="Z248" s="266"/>
      <c r="AA248" s="266"/>
      <c r="AB248" s="224"/>
      <c r="AC248" s="178">
        <v>9300</v>
      </c>
      <c r="AD248" s="170"/>
      <c r="AE248" s="170"/>
      <c r="AF248" s="167" t="s">
        <v>149</v>
      </c>
      <c r="AG248" s="221">
        <v>8</v>
      </c>
      <c r="AH248" s="220">
        <v>12</v>
      </c>
      <c r="AI248" s="167" t="s">
        <v>319</v>
      </c>
      <c r="AL248" s="166">
        <v>0</v>
      </c>
      <c r="AM248" s="170" t="s">
        <v>43</v>
      </c>
      <c r="AN248" s="165" t="s">
        <v>44</v>
      </c>
      <c r="AO248" s="165"/>
      <c r="AP248" s="166"/>
      <c r="AQ248" s="166"/>
      <c r="AR248" s="166"/>
      <c r="AS248" s="166">
        <f>H248</f>
        <v>100338</v>
      </c>
      <c r="AT248" s="166">
        <f t="shared" si="23"/>
        <v>10344</v>
      </c>
      <c r="AU248" s="166">
        <v>344</v>
      </c>
      <c r="AV248" s="166"/>
      <c r="AX24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100338, 'Б-100338-13',date'2015-02-02',3, 7, 7, 'RUR', 1, 18, date'2015-02-02', date'2015-02-01', 1003383, 1, to_date('2015-02-01 00:00:00','YYYY-MM-DD HH24:MI:SS'), 6200, 1116, 0, 479, 0, 'c1', 8,null,100338,10344,344);insert into xxxx_oebs_cash_payment_test (ID, INVOICE_ID, OEBS_PAYMENT, DOC_DATE, COMISS_DATE) values (s_xxxx_oebs_cash_payment_test.NEXTVAL, 100338, 9300, to_date('2015-02-01 00:00:00','YYYY-MM-DD HH24:MI:SS'), date'2015-01-31' );insert into xxxx_client_discount_m  (ID,CLIENT_ID,CLIENT_AVG_DISCOUNT,DT) values (s_xxxx_client_discount_m.NEXTVAL,479, 12, date'2015-02-01');</v>
      </c>
    </row>
    <row r="249" spans="1:50" ht="16.5" customHeight="1" x14ac:dyDescent="0.25">
      <c r="A249" s="287">
        <v>32</v>
      </c>
      <c r="B249" s="72">
        <v>0</v>
      </c>
      <c r="C249" s="165" t="str">
        <f t="shared" si="25"/>
        <v>100032</v>
      </c>
      <c r="D249" s="165" t="str">
        <f t="shared" si="26"/>
        <v>100032/13</v>
      </c>
      <c r="E249" s="167" t="s">
        <v>189</v>
      </c>
      <c r="F249" s="167" t="s">
        <v>822</v>
      </c>
      <c r="G249" s="165">
        <v>48</v>
      </c>
      <c r="H249" s="178">
        <v>100339</v>
      </c>
      <c r="I249" s="170" t="str">
        <f t="shared" si="27"/>
        <v>Б-100339-13</v>
      </c>
      <c r="J249" s="169">
        <v>3</v>
      </c>
      <c r="K249" s="165">
        <v>7</v>
      </c>
      <c r="L249" s="165" t="s">
        <v>38</v>
      </c>
      <c r="M249" s="169">
        <v>1</v>
      </c>
      <c r="N249" s="165">
        <v>18</v>
      </c>
      <c r="O249" s="167" t="s">
        <v>823</v>
      </c>
      <c r="P249" s="167" t="s">
        <v>823</v>
      </c>
      <c r="Q249" s="167" t="s">
        <v>826</v>
      </c>
      <c r="R249" s="166" t="str">
        <f>H249&amp;"1"</f>
        <v>1003391</v>
      </c>
      <c r="S249" s="170">
        <v>1</v>
      </c>
      <c r="T249" s="167" t="s">
        <v>308</v>
      </c>
      <c r="U249" s="165">
        <v>6200</v>
      </c>
      <c r="V249" s="165">
        <v>1116</v>
      </c>
      <c r="W249" s="165">
        <v>0</v>
      </c>
      <c r="X249" s="24">
        <v>480</v>
      </c>
      <c r="Y249" s="168" t="s">
        <v>42</v>
      </c>
      <c r="Z249" s="266"/>
      <c r="AA249" s="266"/>
      <c r="AB249" s="224"/>
      <c r="AC249" s="178">
        <v>9300</v>
      </c>
      <c r="AD249" s="170"/>
      <c r="AE249" s="170"/>
      <c r="AF249" s="167" t="s">
        <v>149</v>
      </c>
      <c r="AG249" s="221">
        <v>8</v>
      </c>
      <c r="AH249" s="220">
        <v>12</v>
      </c>
      <c r="AI249" s="167" t="s">
        <v>319</v>
      </c>
      <c r="AL249" s="166">
        <v>0</v>
      </c>
      <c r="AM249" s="170" t="s">
        <v>43</v>
      </c>
      <c r="AN249" s="165" t="s">
        <v>44</v>
      </c>
      <c r="AO249" s="165"/>
      <c r="AP249" s="166"/>
      <c r="AQ249" s="166"/>
      <c r="AR249" s="166"/>
      <c r="AS249" s="166">
        <f>H249</f>
        <v>100339</v>
      </c>
      <c r="AT249" s="166">
        <f t="shared" si="23"/>
        <v>10345</v>
      </c>
      <c r="AU249" s="166">
        <v>345</v>
      </c>
      <c r="AV249" s="166"/>
      <c r="AX24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100339, 'Б-100339-13',date'2015-02-02',3, 7, 7, 'RUR', 1, 18, date'2015-02-02', date'2015-02-01', 1003391, 1, to_date('2015-02-01 00:00:00','YYYY-MM-DD HH24:MI:SS'), 6200, 1116, 0, 480, 0, 'c1', 8,null,100339,10345,345);insert into xxxx_oebs_cash_payment_test (ID, INVOICE_ID, OEBS_PAYMENT, DOC_DATE, COMISS_DATE) values (s_xxxx_oebs_cash_payment_test.NEXTVAL, 100339, 9300, to_date('2015-02-01 00:00:00','YYYY-MM-DD HH24:MI:SS'), date'2015-01-31' );insert into xxxx_client_discount_m  (ID,CLIENT_ID,CLIENT_AVG_DISCOUNT,DT) values (s_xxxx_client_discount_m.NEXTVAL,480, 12, date'2015-02-01');</v>
      </c>
    </row>
    <row r="250" spans="1:50" ht="16.5" customHeight="1" x14ac:dyDescent="0.25">
      <c r="A250" s="287">
        <v>32</v>
      </c>
      <c r="B250" s="72">
        <v>0</v>
      </c>
      <c r="C250" s="165" t="str">
        <f t="shared" si="25"/>
        <v>100032</v>
      </c>
      <c r="D250" s="165" t="str">
        <f t="shared" si="26"/>
        <v>100032/13</v>
      </c>
      <c r="E250" s="167" t="s">
        <v>189</v>
      </c>
      <c r="F250" s="167" t="s">
        <v>822</v>
      </c>
      <c r="G250" s="165">
        <v>48</v>
      </c>
      <c r="H250" s="178">
        <v>100340</v>
      </c>
      <c r="I250" s="170" t="str">
        <f t="shared" si="27"/>
        <v>Б-100340-13</v>
      </c>
      <c r="J250" s="169">
        <v>3</v>
      </c>
      <c r="K250" s="165">
        <v>7</v>
      </c>
      <c r="L250" s="165" t="s">
        <v>38</v>
      </c>
      <c r="M250" s="169">
        <v>1</v>
      </c>
      <c r="N250" s="165">
        <v>18</v>
      </c>
      <c r="O250" s="167" t="s">
        <v>823</v>
      </c>
      <c r="P250" s="167" t="s">
        <v>823</v>
      </c>
      <c r="Q250" s="167" t="s">
        <v>826</v>
      </c>
      <c r="R250" s="166" t="str">
        <f>H250&amp;"2"</f>
        <v>1003402</v>
      </c>
      <c r="S250" s="170">
        <v>1</v>
      </c>
      <c r="T250" s="167" t="s">
        <v>308</v>
      </c>
      <c r="U250" s="165">
        <v>6200</v>
      </c>
      <c r="V250" s="165">
        <v>1116</v>
      </c>
      <c r="W250" s="165">
        <v>0</v>
      </c>
      <c r="X250" s="187">
        <v>481</v>
      </c>
      <c r="Y250" s="168" t="s">
        <v>42</v>
      </c>
      <c r="Z250" s="266"/>
      <c r="AA250" s="266"/>
      <c r="AB250" s="224"/>
      <c r="AC250" s="178">
        <v>9300</v>
      </c>
      <c r="AD250" s="170"/>
      <c r="AE250" s="170"/>
      <c r="AF250" s="167" t="s">
        <v>149</v>
      </c>
      <c r="AG250" s="221">
        <v>8</v>
      </c>
      <c r="AH250" s="220">
        <v>12</v>
      </c>
      <c r="AI250" s="167" t="s">
        <v>319</v>
      </c>
      <c r="AL250" s="166">
        <v>0</v>
      </c>
      <c r="AM250" s="170" t="s">
        <v>43</v>
      </c>
      <c r="AN250" s="165" t="s">
        <v>44</v>
      </c>
      <c r="AO250" s="165"/>
      <c r="AP250" s="166"/>
      <c r="AQ250" s="166"/>
      <c r="AR250" s="166"/>
      <c r="AS250" s="166">
        <f>H250</f>
        <v>100340</v>
      </c>
      <c r="AT250" s="166">
        <f t="shared" si="23"/>
        <v>10346</v>
      </c>
      <c r="AU250" s="166">
        <v>346</v>
      </c>
      <c r="AV250" s="166"/>
      <c r="AX25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100340, 'Б-100340-13',date'2015-02-02',3, 7, 7, 'RUR', 1, 18, date'2015-02-02', date'2015-02-01', 1003402, 1, to_date('2015-02-01 00:00:00','YYYY-MM-DD HH24:MI:SS'), 6200, 1116, 0, 481, 0, 'c1', 8,null,100340,10346,346);insert into xxxx_oebs_cash_payment_test (ID, INVOICE_ID, OEBS_PAYMENT, DOC_DATE, COMISS_DATE) values (s_xxxx_oebs_cash_payment_test.NEXTVAL, 100340, 9300, to_date('2015-02-01 00:00:00','YYYY-MM-DD HH24:MI:SS'), date'2015-01-31' );insert into xxxx_client_discount_m  (ID,CLIENT_ID,CLIENT_AVG_DISCOUNT,DT) values (s_xxxx_client_discount_m.NEXTVAL,481, 12, date'2015-02-01');</v>
      </c>
    </row>
    <row r="251" spans="1:50" ht="16.5" customHeight="1" x14ac:dyDescent="0.25">
      <c r="A251" s="287">
        <v>32</v>
      </c>
      <c r="B251" s="72">
        <v>0</v>
      </c>
      <c r="C251" s="165" t="str">
        <f t="shared" si="25"/>
        <v>100032</v>
      </c>
      <c r="D251" s="165" t="str">
        <f t="shared" si="26"/>
        <v>100032/13</v>
      </c>
      <c r="E251" s="167" t="s">
        <v>189</v>
      </c>
      <c r="F251" s="167" t="s">
        <v>822</v>
      </c>
      <c r="G251" s="165">
        <v>48</v>
      </c>
      <c r="H251" s="178">
        <v>100341</v>
      </c>
      <c r="I251" s="170" t="str">
        <f t="shared" si="27"/>
        <v>Б-100341-13</v>
      </c>
      <c r="J251" s="169">
        <v>3</v>
      </c>
      <c r="K251" s="165">
        <v>7</v>
      </c>
      <c r="L251" s="165" t="s">
        <v>38</v>
      </c>
      <c r="M251" s="169">
        <v>1</v>
      </c>
      <c r="N251" s="165">
        <v>18</v>
      </c>
      <c r="O251" s="167" t="s">
        <v>823</v>
      </c>
      <c r="P251" s="167" t="s">
        <v>823</v>
      </c>
      <c r="Q251" s="167" t="s">
        <v>826</v>
      </c>
      <c r="R251" s="166" t="str">
        <f>H251&amp;"1"</f>
        <v>1003411</v>
      </c>
      <c r="S251" s="170">
        <v>1</v>
      </c>
      <c r="T251" s="167" t="s">
        <v>308</v>
      </c>
      <c r="U251" s="165">
        <v>6200</v>
      </c>
      <c r="V251" s="165">
        <v>1116</v>
      </c>
      <c r="W251" s="165">
        <v>0</v>
      </c>
      <c r="X251" s="24">
        <v>482</v>
      </c>
      <c r="Y251" s="168" t="s">
        <v>42</v>
      </c>
      <c r="Z251" s="266"/>
      <c r="AA251" s="266"/>
      <c r="AB251" s="224"/>
      <c r="AC251" s="178">
        <v>9300</v>
      </c>
      <c r="AD251" s="170"/>
      <c r="AE251" s="170"/>
      <c r="AF251" s="167" t="s">
        <v>149</v>
      </c>
      <c r="AG251" s="221">
        <v>8</v>
      </c>
      <c r="AH251" s="220">
        <v>12</v>
      </c>
      <c r="AI251" s="167" t="s">
        <v>319</v>
      </c>
      <c r="AK251" s="189"/>
      <c r="AL251" s="166">
        <v>0</v>
      </c>
      <c r="AM251" s="170" t="s">
        <v>43</v>
      </c>
      <c r="AN251" s="165" t="s">
        <v>44</v>
      </c>
      <c r="AO251" s="165"/>
      <c r="AP251" s="166"/>
      <c r="AQ251" s="166"/>
      <c r="AR251" s="166"/>
      <c r="AS251" s="166">
        <f>H251</f>
        <v>100341</v>
      </c>
      <c r="AT251" s="166">
        <f t="shared" si="23"/>
        <v>10347</v>
      </c>
      <c r="AU251" s="166">
        <v>347</v>
      </c>
      <c r="AV251" s="166"/>
      <c r="AX251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100341, 'Б-100341-13',date'2015-02-02',3, 7, 7, 'RUR', 1, 18, date'2015-02-02', date'2015-02-01', 1003411, 1, to_date('2015-02-01 00:00:00','YYYY-MM-DD HH24:MI:SS'), 6200, 1116, 0, 482, 0, 'c1', 8,null,100341,10347,347);insert into xxxx_oebs_cash_payment_test (ID, INVOICE_ID, OEBS_PAYMENT, DOC_DATE, COMISS_DATE) values (s_xxxx_oebs_cash_payment_test.NEXTVAL, 100341, 9300, to_date('2015-02-01 00:00:00','YYYY-MM-DD HH24:MI:SS'), date'2015-01-31' );insert into xxxx_client_discount_m  (ID,CLIENT_ID,CLIENT_AVG_DISCOUNT,DT) values (s_xxxx_client_discount_m.NEXTVAL,482, 12, date'2015-02-01');</v>
      </c>
    </row>
    <row r="252" spans="1:50" ht="16.5" customHeight="1" x14ac:dyDescent="0.25">
      <c r="A252" s="287">
        <v>32</v>
      </c>
      <c r="B252" s="72">
        <v>0</v>
      </c>
      <c r="C252" s="165" t="str">
        <f t="shared" si="25"/>
        <v>100032</v>
      </c>
      <c r="D252" s="165" t="str">
        <f t="shared" si="26"/>
        <v>100032/13</v>
      </c>
      <c r="E252" s="167" t="s">
        <v>189</v>
      </c>
      <c r="F252" s="167" t="s">
        <v>822</v>
      </c>
      <c r="G252" s="165">
        <v>48</v>
      </c>
      <c r="H252" s="178">
        <v>100342</v>
      </c>
      <c r="I252" s="170" t="str">
        <f t="shared" si="27"/>
        <v>Б-100342-13</v>
      </c>
      <c r="J252" s="169">
        <v>3</v>
      </c>
      <c r="K252" s="165">
        <v>7</v>
      </c>
      <c r="L252" s="165" t="s">
        <v>38</v>
      </c>
      <c r="M252" s="169">
        <v>1</v>
      </c>
      <c r="N252" s="165">
        <v>18</v>
      </c>
      <c r="O252" s="167" t="s">
        <v>823</v>
      </c>
      <c r="P252" s="167" t="s">
        <v>823</v>
      </c>
      <c r="Q252" s="167" t="s">
        <v>826</v>
      </c>
      <c r="R252" s="166" t="str">
        <f>H252&amp;"1"</f>
        <v>1003421</v>
      </c>
      <c r="S252" s="170">
        <v>1</v>
      </c>
      <c r="T252" s="167" t="s">
        <v>308</v>
      </c>
      <c r="U252" s="165">
        <v>6200</v>
      </c>
      <c r="V252" s="165">
        <v>1116</v>
      </c>
      <c r="W252" s="165">
        <v>0</v>
      </c>
      <c r="X252" s="187">
        <v>483</v>
      </c>
      <c r="Y252" s="168" t="s">
        <v>42</v>
      </c>
      <c r="Z252" s="266"/>
      <c r="AA252" s="266"/>
      <c r="AB252" s="224"/>
      <c r="AC252" s="178">
        <v>9300</v>
      </c>
      <c r="AD252" s="170"/>
      <c r="AE252" s="170"/>
      <c r="AF252" s="167" t="s">
        <v>149</v>
      </c>
      <c r="AG252" s="221">
        <v>8</v>
      </c>
      <c r="AH252" s="220">
        <v>12</v>
      </c>
      <c r="AI252" s="167" t="s">
        <v>319</v>
      </c>
      <c r="AL252" s="166">
        <v>0</v>
      </c>
      <c r="AM252" s="170" t="s">
        <v>43</v>
      </c>
      <c r="AN252" s="165" t="s">
        <v>44</v>
      </c>
      <c r="AO252" s="165"/>
      <c r="AP252" s="166"/>
      <c r="AQ252" s="166"/>
      <c r="AR252" s="166"/>
      <c r="AS252" s="166">
        <f>H252</f>
        <v>100342</v>
      </c>
      <c r="AT252" s="166">
        <f t="shared" si="23"/>
        <v>10348</v>
      </c>
      <c r="AU252" s="166">
        <v>348</v>
      </c>
      <c r="AV252" s="166"/>
      <c r="AX252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100342, 'Б-100342-13',date'2015-02-02',3, 7, 7, 'RUR', 1, 18, date'2015-02-02', date'2015-02-01', 1003421, 1, to_date('2015-02-01 00:00:00','YYYY-MM-DD HH24:MI:SS'), 6200, 1116, 0, 483, 0, 'c1', 8,null,100342,10348,348);insert into xxxx_oebs_cash_payment_test (ID, INVOICE_ID, OEBS_PAYMENT, DOC_DATE, COMISS_DATE) values (s_xxxx_oebs_cash_payment_test.NEXTVAL, 100342, 9300, to_date('2015-02-01 00:00:00','YYYY-MM-DD HH24:MI:SS'), date'2015-01-31' );insert into xxxx_client_discount_m  (ID,CLIENT_ID,CLIENT_AVG_DISCOUNT,DT) values (s_xxxx_client_discount_m.NEXTVAL,483, 12, date'2015-02-01');</v>
      </c>
    </row>
    <row r="253" spans="1:50" ht="16.5" customHeight="1" x14ac:dyDescent="0.25">
      <c r="A253" s="287">
        <v>32</v>
      </c>
      <c r="B253" s="72">
        <v>0</v>
      </c>
      <c r="C253" s="165" t="str">
        <f t="shared" si="25"/>
        <v>100032</v>
      </c>
      <c r="D253" s="165" t="str">
        <f t="shared" si="26"/>
        <v>100032/13</v>
      </c>
      <c r="E253" s="167" t="s">
        <v>189</v>
      </c>
      <c r="F253" s="167" t="s">
        <v>822</v>
      </c>
      <c r="G253" s="165">
        <v>48</v>
      </c>
      <c r="H253" s="178">
        <v>100343</v>
      </c>
      <c r="I253" s="170" t="str">
        <f t="shared" si="27"/>
        <v>Б-100343-13</v>
      </c>
      <c r="J253" s="169">
        <v>3</v>
      </c>
      <c r="K253" s="165">
        <v>7</v>
      </c>
      <c r="L253" s="165" t="s">
        <v>38</v>
      </c>
      <c r="M253" s="169">
        <v>1</v>
      </c>
      <c r="N253" s="165">
        <v>18</v>
      </c>
      <c r="O253" s="167" t="s">
        <v>823</v>
      </c>
      <c r="P253" s="167" t="s">
        <v>823</v>
      </c>
      <c r="Q253" s="167" t="s">
        <v>826</v>
      </c>
      <c r="R253" s="166" t="str">
        <f>H253&amp;"2"</f>
        <v>1003432</v>
      </c>
      <c r="S253" s="170">
        <v>1</v>
      </c>
      <c r="T253" s="167" t="s">
        <v>308</v>
      </c>
      <c r="U253" s="165">
        <v>6200</v>
      </c>
      <c r="V253" s="165">
        <v>1116</v>
      </c>
      <c r="W253" s="165">
        <v>0</v>
      </c>
      <c r="X253" s="24">
        <v>484</v>
      </c>
      <c r="Y253" s="168" t="s">
        <v>42</v>
      </c>
      <c r="Z253" s="266"/>
      <c r="AA253" s="266"/>
      <c r="AB253" s="224"/>
      <c r="AC253" s="178">
        <v>9300</v>
      </c>
      <c r="AD253" s="170"/>
      <c r="AE253" s="170"/>
      <c r="AF253" s="167" t="s">
        <v>149</v>
      </c>
      <c r="AG253" s="221">
        <v>8</v>
      </c>
      <c r="AH253" s="220">
        <v>12</v>
      </c>
      <c r="AI253" s="167" t="s">
        <v>319</v>
      </c>
      <c r="AL253" s="166">
        <v>0</v>
      </c>
      <c r="AM253" s="170" t="s">
        <v>43</v>
      </c>
      <c r="AN253" s="165" t="s">
        <v>44</v>
      </c>
      <c r="AO253" s="165"/>
      <c r="AP253" s="166"/>
      <c r="AQ253" s="166"/>
      <c r="AR253" s="166"/>
      <c r="AS253" s="166">
        <f>H253</f>
        <v>100343</v>
      </c>
      <c r="AT253" s="166">
        <f t="shared" si="23"/>
        <v>10349</v>
      </c>
      <c r="AU253" s="166">
        <v>349</v>
      </c>
      <c r="AX253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100343, 'Б-100343-13',date'2015-02-02',3, 7, 7, 'RUR', 1, 18, date'2015-02-02', date'2015-02-01', 1003432, 1, to_date('2015-02-01 00:00:00','YYYY-MM-DD HH24:MI:SS'), 6200, 1116, 0, 484, 0, 'c1', 8,null,100343,10349,349);insert into xxxx_oebs_cash_payment_test (ID, INVOICE_ID, OEBS_PAYMENT, DOC_DATE, COMISS_DATE) values (s_xxxx_oebs_cash_payment_test.NEXTVAL, 100343, 9300, to_date('2015-02-01 00:00:00','YYYY-MM-DD HH24:MI:SS'), date'2015-01-31' );insert into xxxx_client_discount_m  (ID,CLIENT_ID,CLIENT_AVG_DISCOUNT,DT) values (s_xxxx_client_discount_m.NEXTVAL,484, 12, date'2015-02-01');</v>
      </c>
    </row>
    <row r="254" spans="1:50" ht="16.5" customHeight="1" x14ac:dyDescent="0.25">
      <c r="A254" s="287">
        <v>32</v>
      </c>
      <c r="B254" s="72">
        <v>0</v>
      </c>
      <c r="C254" s="171" t="str">
        <f t="shared" si="25"/>
        <v>100032</v>
      </c>
      <c r="D254" s="171" t="str">
        <f t="shared" si="26"/>
        <v>100032/13</v>
      </c>
      <c r="E254" s="172" t="s">
        <v>189</v>
      </c>
      <c r="F254" s="167" t="s">
        <v>822</v>
      </c>
      <c r="G254" s="165">
        <v>48</v>
      </c>
      <c r="H254" s="178">
        <v>100344</v>
      </c>
      <c r="I254" s="171" t="str">
        <f t="shared" si="27"/>
        <v>Б-100344-13</v>
      </c>
      <c r="J254" s="169">
        <v>3</v>
      </c>
      <c r="K254" s="171">
        <v>7</v>
      </c>
      <c r="L254" s="171" t="s">
        <v>38</v>
      </c>
      <c r="M254" s="175">
        <v>1</v>
      </c>
      <c r="N254" s="171">
        <v>18</v>
      </c>
      <c r="O254" s="172" t="s">
        <v>823</v>
      </c>
      <c r="P254" s="172" t="s">
        <v>823</v>
      </c>
      <c r="Q254" s="172" t="s">
        <v>826</v>
      </c>
      <c r="R254" s="173" t="str">
        <f>H254&amp;"3"</f>
        <v>1003443</v>
      </c>
      <c r="S254" s="171">
        <v>1</v>
      </c>
      <c r="T254" s="172" t="s">
        <v>308</v>
      </c>
      <c r="U254" s="171">
        <v>6200</v>
      </c>
      <c r="V254" s="171">
        <v>1116</v>
      </c>
      <c r="W254" s="171">
        <v>0</v>
      </c>
      <c r="X254" s="187">
        <v>485</v>
      </c>
      <c r="Y254" s="174" t="s">
        <v>42</v>
      </c>
      <c r="Z254" s="142"/>
      <c r="AA254" s="142"/>
      <c r="AB254" s="232"/>
      <c r="AC254" s="180">
        <v>9300</v>
      </c>
      <c r="AD254" s="171"/>
      <c r="AE254" s="171"/>
      <c r="AF254" s="172" t="s">
        <v>149</v>
      </c>
      <c r="AG254" s="302">
        <v>8</v>
      </c>
      <c r="AH254" s="258">
        <v>12</v>
      </c>
      <c r="AI254" s="172" t="s">
        <v>319</v>
      </c>
      <c r="AJ254" s="179"/>
      <c r="AK254" s="179"/>
      <c r="AL254" s="166">
        <v>0</v>
      </c>
      <c r="AM254" s="170" t="s">
        <v>43</v>
      </c>
      <c r="AN254" s="171" t="s">
        <v>44</v>
      </c>
      <c r="AO254" s="171"/>
      <c r="AP254" s="166"/>
      <c r="AQ254" s="166"/>
      <c r="AR254" s="166"/>
      <c r="AS254" s="166">
        <f>H254</f>
        <v>100344</v>
      </c>
      <c r="AT254" s="166">
        <f t="shared" si="23"/>
        <v>10350</v>
      </c>
      <c r="AU254" s="166">
        <v>350</v>
      </c>
      <c r="AV254" s="173"/>
      <c r="AX254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32, 100032, '100032/13', date'2013-03-01', date'2015-09-01', 48, 100344, 'Б-100344-13',date'2015-02-02',3, 7, 7, 'RUR', 1, 18, date'2015-02-02', date'2015-02-01', 1003443, 1, to_date('2015-02-01 00:00:00','YYYY-MM-DD HH24:MI:SS'), 6200, 1116, 0, 485, 0, 'c1', 8,null,100344,10350,350);insert into xxxx_oebs_cash_payment_test (ID, INVOICE_ID, OEBS_PAYMENT, DOC_DATE, COMISS_DATE) values (s_xxxx_oebs_cash_payment_test.NEXTVAL, 100344, 9300, to_date('2015-02-01 00:00:00','YYYY-MM-DD HH24:MI:SS'), date'2015-01-31' );insert into xxxx_client_discount_m  (ID,CLIENT_ID,CLIENT_AVG_DISCOUNT,DT) values (s_xxxx_client_discount_m.NEXTVAL,485, 12, date'2015-02-01');</v>
      </c>
    </row>
    <row r="255" spans="1:50" ht="16.5" customHeight="1" x14ac:dyDescent="0.25">
      <c r="A255" s="287">
        <v>33</v>
      </c>
      <c r="B255" s="72">
        <v>0</v>
      </c>
      <c r="C255" s="165" t="str">
        <f t="shared" si="25"/>
        <v>100033</v>
      </c>
      <c r="D255" s="165" t="str">
        <f t="shared" si="26"/>
        <v>100033/13</v>
      </c>
      <c r="E255" s="167" t="s">
        <v>189</v>
      </c>
      <c r="F255" s="167" t="s">
        <v>822</v>
      </c>
      <c r="G255" s="165">
        <v>48</v>
      </c>
      <c r="H255" s="178">
        <v>100345</v>
      </c>
      <c r="I255" s="170" t="str">
        <f t="shared" si="27"/>
        <v>Б-100345-13</v>
      </c>
      <c r="J255" s="169">
        <v>3</v>
      </c>
      <c r="K255" s="234">
        <v>8</v>
      </c>
      <c r="L255" s="165" t="s">
        <v>38</v>
      </c>
      <c r="M255" s="169">
        <v>1</v>
      </c>
      <c r="N255" s="165">
        <v>18</v>
      </c>
      <c r="O255" s="167" t="s">
        <v>823</v>
      </c>
      <c r="P255" s="167" t="s">
        <v>823</v>
      </c>
      <c r="Q255" s="167" t="s">
        <v>826</v>
      </c>
      <c r="R255" s="166" t="str">
        <f>H255&amp;"1"</f>
        <v>1003451</v>
      </c>
      <c r="S255" s="170">
        <v>1</v>
      </c>
      <c r="T255" s="167" t="s">
        <v>308</v>
      </c>
      <c r="U255" s="165">
        <v>6200</v>
      </c>
      <c r="V255" s="165">
        <v>1116</v>
      </c>
      <c r="W255" s="165">
        <v>0</v>
      </c>
      <c r="X255" s="24">
        <v>486</v>
      </c>
      <c r="Y255" s="168" t="s">
        <v>42</v>
      </c>
      <c r="Z255" s="266"/>
      <c r="AA255" s="266"/>
      <c r="AB255" s="224"/>
      <c r="AC255" s="178">
        <v>9300</v>
      </c>
      <c r="AD255" s="170"/>
      <c r="AE255" s="170"/>
      <c r="AF255" s="167" t="s">
        <v>149</v>
      </c>
      <c r="AG255" s="221">
        <v>8</v>
      </c>
      <c r="AH255" s="220">
        <v>12</v>
      </c>
      <c r="AI255" s="167" t="s">
        <v>319</v>
      </c>
      <c r="AL255" s="166">
        <v>0</v>
      </c>
      <c r="AM255" s="170" t="s">
        <v>43</v>
      </c>
      <c r="AN255" s="165" t="s">
        <v>44</v>
      </c>
      <c r="AO255" s="236">
        <v>140</v>
      </c>
      <c r="AP255" s="166"/>
      <c r="AQ255" s="166"/>
      <c r="AR255" s="166"/>
      <c r="AS255" s="166">
        <f>H255</f>
        <v>100345</v>
      </c>
      <c r="AT255" s="166">
        <f t="shared" si="23"/>
        <v>10351</v>
      </c>
      <c r="AU255" s="166">
        <v>351</v>
      </c>
      <c r="AV255" s="166" t="s">
        <v>525</v>
      </c>
      <c r="AX255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100345, 'Б-100345-13',date'2015-02-02',3, 8, 8, 'RUR', 1, 18, date'2015-02-02', date'2015-02-01', 1003451, 1, to_date('2015-02-01 00:00:00','YYYY-MM-DD HH24:MI:SS'), 6200, 1116, 0, 486, 0, 'c1', 8,null,100345,10351,351);insert into xxxx_oebs_cash_payment_test (ID, INVOICE_ID, OEBS_PAYMENT, DOC_DATE, COMISS_DATE) values (s_xxxx_oebs_cash_payment_test.NEXTVAL, 100345, 9300, to_date('2015-02-01 00:00:00','YYYY-MM-DD HH24:MI:SS'), date'2015-01-31' );insert into xxxx_client_discount_m  (ID,CLIENT_ID,CLIENT_AVG_DISCOUNT,DT) values (s_xxxx_client_discount_m.NEXTVAL,486, 12, date'2015-02-01');insert into xxxx_contract_signed_attr (ID, CONTRACT_ID, CODE, KEY_NUM) values (s_xxxx_contract_signed_attr.NEXTVAL, 100033, 'SUPERCOMMISSION_BONUS' , 140 );</v>
      </c>
    </row>
    <row r="256" spans="1:50" ht="16.5" customHeight="1" x14ac:dyDescent="0.25">
      <c r="A256" s="287">
        <v>33</v>
      </c>
      <c r="B256" s="72">
        <v>0</v>
      </c>
      <c r="C256" s="165" t="str">
        <f t="shared" si="25"/>
        <v>100033</v>
      </c>
      <c r="D256" s="165" t="str">
        <f t="shared" si="26"/>
        <v>100033/13</v>
      </c>
      <c r="E256" s="167" t="s">
        <v>189</v>
      </c>
      <c r="F256" s="167" t="s">
        <v>822</v>
      </c>
      <c r="G256" s="165">
        <v>48</v>
      </c>
      <c r="H256" s="178">
        <v>100346</v>
      </c>
      <c r="I256" s="170" t="str">
        <f t="shared" si="27"/>
        <v>Б-100346-13</v>
      </c>
      <c r="J256" s="169">
        <v>3</v>
      </c>
      <c r="K256" s="165">
        <v>7</v>
      </c>
      <c r="L256" s="165" t="s">
        <v>38</v>
      </c>
      <c r="M256" s="169">
        <v>1</v>
      </c>
      <c r="N256" s="165">
        <v>18</v>
      </c>
      <c r="O256" s="167" t="s">
        <v>823</v>
      </c>
      <c r="P256" s="167" t="s">
        <v>823</v>
      </c>
      <c r="Q256" s="167" t="s">
        <v>826</v>
      </c>
      <c r="R256" s="166" t="str">
        <f>H256&amp;"2"</f>
        <v>1003462</v>
      </c>
      <c r="S256" s="170">
        <v>1</v>
      </c>
      <c r="T256" s="167" t="s">
        <v>308</v>
      </c>
      <c r="U256" s="165">
        <v>6200</v>
      </c>
      <c r="V256" s="165">
        <v>1116</v>
      </c>
      <c r="W256" s="165">
        <v>0</v>
      </c>
      <c r="X256" s="187">
        <v>487</v>
      </c>
      <c r="Y256" s="168" t="s">
        <v>42</v>
      </c>
      <c r="Z256" s="223" t="s">
        <v>528</v>
      </c>
      <c r="AA256" s="266"/>
      <c r="AB256" s="223" t="s">
        <v>529</v>
      </c>
      <c r="AC256" s="178">
        <v>9300</v>
      </c>
      <c r="AD256" s="170"/>
      <c r="AE256" s="170"/>
      <c r="AF256" s="167" t="s">
        <v>149</v>
      </c>
      <c r="AG256" s="221">
        <v>8</v>
      </c>
      <c r="AH256" s="220">
        <v>12</v>
      </c>
      <c r="AI256" s="167" t="s">
        <v>319</v>
      </c>
      <c r="AL256" s="166">
        <v>0</v>
      </c>
      <c r="AM256" s="170" t="s">
        <v>43</v>
      </c>
      <c r="AN256" s="165" t="s">
        <v>44</v>
      </c>
      <c r="AO256" s="165"/>
      <c r="AP256" s="166"/>
      <c r="AQ256" s="166"/>
      <c r="AR256" s="166"/>
      <c r="AS256" s="166">
        <f>H256</f>
        <v>100346</v>
      </c>
      <c r="AT256" s="166">
        <f t="shared" si="23"/>
        <v>10352</v>
      </c>
      <c r="AU256" s="166">
        <v>352</v>
      </c>
      <c r="AV256" s="166" t="s">
        <v>527</v>
      </c>
      <c r="AX256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100346, 'Б-100346-13',date'2015-02-02',3, 7, 7, 'RUR', 1, 18, date'2015-02-02', date'2015-02-01', 1003462, 1, to_date('2015-02-01 00:00:00','YYYY-MM-DD HH24:MI:SS'), 6200, 1116, 0, 487, 0, 'c1', 8,null,100346,10352,352);insert into xxxx_oebs_cash_payment_test (ID, INVOICE_ID, OEBS_PAYMENT, DOC_DATE, COMISS_DATE) values (s_xxxx_oebs_cash_payment_test.NEXTVAL, 100346, 9300, to_date('2015-02-01 00:00:00','YYYY-MM-DD HH24:MI:SS'), date'2015-01-31' );insert into xxxx_client_discount_m  (ID,CLIENT_ID,CLIENT_AVG_DISCOUNT,DT) values (s_xxxx_client_discount_m.NEXTVAL,487, 12, date'2015-02-01');</v>
      </c>
    </row>
    <row r="257" spans="1:50" ht="16.5" customHeight="1" x14ac:dyDescent="0.25">
      <c r="A257" s="287">
        <v>33</v>
      </c>
      <c r="B257" s="72">
        <v>0</v>
      </c>
      <c r="C257" s="165" t="str">
        <f t="shared" si="25"/>
        <v>100033</v>
      </c>
      <c r="D257" s="165" t="str">
        <f t="shared" si="26"/>
        <v>100033/13</v>
      </c>
      <c r="E257" s="167" t="s">
        <v>189</v>
      </c>
      <c r="F257" s="167" t="s">
        <v>822</v>
      </c>
      <c r="G257" s="165">
        <v>48</v>
      </c>
      <c r="H257" s="178">
        <v>100347</v>
      </c>
      <c r="I257" s="170" t="str">
        <f t="shared" si="27"/>
        <v>Б-100347-13</v>
      </c>
      <c r="J257" s="169">
        <v>3</v>
      </c>
      <c r="K257" s="165">
        <v>7</v>
      </c>
      <c r="L257" s="165" t="s">
        <v>38</v>
      </c>
      <c r="M257" s="169">
        <v>1</v>
      </c>
      <c r="N257" s="165">
        <v>18</v>
      </c>
      <c r="O257" s="167" t="s">
        <v>823</v>
      </c>
      <c r="P257" s="167" t="s">
        <v>823</v>
      </c>
      <c r="Q257" s="167" t="s">
        <v>826</v>
      </c>
      <c r="R257" s="166" t="str">
        <f>H257&amp;"3"</f>
        <v>1003473</v>
      </c>
      <c r="S257" s="170">
        <v>1</v>
      </c>
      <c r="T257" s="167" t="s">
        <v>308</v>
      </c>
      <c r="U257" s="165">
        <v>6200</v>
      </c>
      <c r="V257" s="165">
        <v>1116</v>
      </c>
      <c r="W257" s="165">
        <v>0</v>
      </c>
      <c r="X257" s="24">
        <v>488</v>
      </c>
      <c r="Y257" s="168" t="s">
        <v>42</v>
      </c>
      <c r="Z257" s="301">
        <v>0.125</v>
      </c>
      <c r="AA257" s="266"/>
      <c r="AB257" s="224"/>
      <c r="AC257" s="178">
        <v>9300</v>
      </c>
      <c r="AD257" s="170"/>
      <c r="AE257" s="170"/>
      <c r="AF257" s="167" t="s">
        <v>149</v>
      </c>
      <c r="AG257" s="221">
        <v>8</v>
      </c>
      <c r="AH257" s="220">
        <v>12</v>
      </c>
      <c r="AI257" s="167" t="s">
        <v>319</v>
      </c>
      <c r="AK257" s="189"/>
      <c r="AL257" s="166">
        <v>0</v>
      </c>
      <c r="AM257" s="170" t="s">
        <v>43</v>
      </c>
      <c r="AN257" s="165" t="s">
        <v>44</v>
      </c>
      <c r="AO257" s="165"/>
      <c r="AP257" s="166"/>
      <c r="AQ257" s="166"/>
      <c r="AR257" s="166"/>
      <c r="AS257" s="166">
        <f>H257</f>
        <v>100347</v>
      </c>
      <c r="AT257" s="166">
        <f t="shared" si="23"/>
        <v>10353</v>
      </c>
      <c r="AU257" s="166">
        <v>353</v>
      </c>
      <c r="AV257" s="166" t="s">
        <v>537</v>
      </c>
      <c r="AX257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100347, 'Б-100347-13',date'2015-02-02',3, 7, 7, 'RUR', 1, 18, date'2015-02-02', date'2015-02-01', 1003473, 1, to_date('2015-02-01 00:00:00','YYYY-MM-DD HH24:MI:SS'), 6200, 1116, 0, 488, 0, 'c1', 8,null,100347,10353,353);insert into xxxx_oebs_cash_payment_test (ID, INVOICE_ID, OEBS_PAYMENT, DOC_DATE, COMISS_DATE) values (s_xxxx_oebs_cash_payment_test.NEXTVAL, 100347, 9300, to_date('2015-02-01 00:00:00','YYYY-MM-DD HH24:MI:SS'), date'2015-01-31' );insert into xxxx_client_discount_m  (ID,CLIENT_ID,CLIENT_AVG_DISCOUNT,DT) values (s_xxxx_client_discount_m.NEXTVAL,488, 12, date'2015-02-01');</v>
      </c>
    </row>
    <row r="258" spans="1:50" ht="16.5" customHeight="1" x14ac:dyDescent="0.25">
      <c r="A258" s="287">
        <v>33</v>
      </c>
      <c r="B258" s="72">
        <v>0</v>
      </c>
      <c r="C258" s="165" t="str">
        <f t="shared" si="25"/>
        <v>100033</v>
      </c>
      <c r="D258" s="165" t="str">
        <f t="shared" si="26"/>
        <v>100033/13</v>
      </c>
      <c r="E258" s="167" t="s">
        <v>189</v>
      </c>
      <c r="F258" s="167" t="s">
        <v>822</v>
      </c>
      <c r="G258" s="165">
        <v>48</v>
      </c>
      <c r="H258" s="178">
        <v>100348</v>
      </c>
      <c r="I258" s="170" t="str">
        <f t="shared" si="27"/>
        <v>Б-100348-13</v>
      </c>
      <c r="J258" s="169">
        <v>3</v>
      </c>
      <c r="K258" s="165">
        <v>7</v>
      </c>
      <c r="L258" s="165" t="s">
        <v>38</v>
      </c>
      <c r="M258" s="169">
        <v>1</v>
      </c>
      <c r="N258" s="165">
        <v>18</v>
      </c>
      <c r="O258" s="167" t="s">
        <v>823</v>
      </c>
      <c r="P258" s="167" t="s">
        <v>823</v>
      </c>
      <c r="Q258" s="167" t="s">
        <v>826</v>
      </c>
      <c r="R258" s="166" t="str">
        <f>H258&amp;"1"</f>
        <v>1003481</v>
      </c>
      <c r="S258" s="170">
        <v>1</v>
      </c>
      <c r="T258" s="167" t="s">
        <v>308</v>
      </c>
      <c r="U258" s="165">
        <v>6200</v>
      </c>
      <c r="V258" s="165">
        <v>1116</v>
      </c>
      <c r="W258" s="165">
        <v>0</v>
      </c>
      <c r="X258" s="187">
        <v>489</v>
      </c>
      <c r="Y258" s="168" t="s">
        <v>42</v>
      </c>
      <c r="Z258" s="266"/>
      <c r="AA258" s="266"/>
      <c r="AB258" s="224"/>
      <c r="AC258" s="178">
        <v>9300</v>
      </c>
      <c r="AD258" s="170"/>
      <c r="AE258" s="170"/>
      <c r="AF258" s="167" t="s">
        <v>149</v>
      </c>
      <c r="AG258" s="221">
        <v>8</v>
      </c>
      <c r="AH258" s="220">
        <v>12</v>
      </c>
      <c r="AI258" s="167" t="s">
        <v>319</v>
      </c>
      <c r="AL258" s="166">
        <v>0</v>
      </c>
      <c r="AM258" s="170" t="s">
        <v>43</v>
      </c>
      <c r="AN258" s="165" t="s">
        <v>44</v>
      </c>
      <c r="AO258" s="165"/>
      <c r="AP258" s="166"/>
      <c r="AQ258" s="166"/>
      <c r="AR258" s="166"/>
      <c r="AS258" s="166">
        <f>H258</f>
        <v>100348</v>
      </c>
      <c r="AT258" s="166">
        <f t="shared" si="23"/>
        <v>10354</v>
      </c>
      <c r="AU258" s="166">
        <v>354</v>
      </c>
      <c r="AV258" s="166" t="s">
        <v>538</v>
      </c>
      <c r="AX258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100348, 'Б-100348-13',date'2015-02-02',3, 7, 7, 'RUR', 1, 18, date'2015-02-02', date'2015-02-01', 1003481, 1, to_date('2015-02-01 00:00:00','YYYY-MM-DD HH24:MI:SS'), 6200, 1116, 0, 489, 0, 'c1', 8,null,100348,10354,354);insert into xxxx_oebs_cash_payment_test (ID, INVOICE_ID, OEBS_PAYMENT, DOC_DATE, COMISS_DATE) values (s_xxxx_oebs_cash_payment_test.NEXTVAL, 100348, 9300, to_date('2015-02-01 00:00:00','YYYY-MM-DD HH24:MI:SS'), date'2015-01-31' );insert into xxxx_client_discount_m  (ID,CLIENT_ID,CLIENT_AVG_DISCOUNT,DT) values (s_xxxx_client_discount_m.NEXTVAL,489, 12, date'2015-02-01');</v>
      </c>
    </row>
    <row r="259" spans="1:50" ht="16.5" customHeight="1" x14ac:dyDescent="0.25">
      <c r="A259" s="287">
        <v>33</v>
      </c>
      <c r="B259" s="72">
        <v>0</v>
      </c>
      <c r="C259" s="165" t="str">
        <f t="shared" si="25"/>
        <v>100033</v>
      </c>
      <c r="D259" s="165" t="str">
        <f t="shared" si="26"/>
        <v>100033/13</v>
      </c>
      <c r="E259" s="167" t="s">
        <v>189</v>
      </c>
      <c r="F259" s="167" t="s">
        <v>822</v>
      </c>
      <c r="G259" s="165">
        <v>48</v>
      </c>
      <c r="H259" s="178">
        <v>100349</v>
      </c>
      <c r="I259" s="170" t="str">
        <f t="shared" si="27"/>
        <v>Б-100349-13</v>
      </c>
      <c r="J259" s="169">
        <v>3</v>
      </c>
      <c r="K259" s="165">
        <v>7</v>
      </c>
      <c r="L259" s="165" t="s">
        <v>38</v>
      </c>
      <c r="M259" s="169">
        <v>1</v>
      </c>
      <c r="N259" s="165">
        <v>18</v>
      </c>
      <c r="O259" s="167" t="s">
        <v>823</v>
      </c>
      <c r="P259" s="167" t="s">
        <v>823</v>
      </c>
      <c r="Q259" s="167" t="s">
        <v>826</v>
      </c>
      <c r="R259" s="166" t="str">
        <f>H259&amp;"2"</f>
        <v>1003492</v>
      </c>
      <c r="S259" s="170">
        <v>1</v>
      </c>
      <c r="T259" s="167" t="s">
        <v>308</v>
      </c>
      <c r="U259" s="165">
        <v>6200</v>
      </c>
      <c r="V259" s="165">
        <v>1116</v>
      </c>
      <c r="W259" s="165">
        <v>0</v>
      </c>
      <c r="X259" s="24">
        <v>490</v>
      </c>
      <c r="Y259" s="168" t="s">
        <v>42</v>
      </c>
      <c r="Z259" s="266"/>
      <c r="AA259" s="266"/>
      <c r="AB259" s="224"/>
      <c r="AC259" s="178">
        <v>9300</v>
      </c>
      <c r="AD259" s="170"/>
      <c r="AE259" s="170"/>
      <c r="AF259" s="167" t="s">
        <v>149</v>
      </c>
      <c r="AG259" s="221">
        <v>8</v>
      </c>
      <c r="AH259" s="220">
        <v>12</v>
      </c>
      <c r="AI259" s="167" t="s">
        <v>319</v>
      </c>
      <c r="AL259" s="166">
        <v>0</v>
      </c>
      <c r="AM259" s="170" t="s">
        <v>43</v>
      </c>
      <c r="AN259" s="165" t="s">
        <v>44</v>
      </c>
      <c r="AO259" s="165"/>
      <c r="AP259" s="166"/>
      <c r="AQ259" s="166"/>
      <c r="AR259" s="166"/>
      <c r="AS259" s="166">
        <f>H259</f>
        <v>100349</v>
      </c>
      <c r="AT259" s="166">
        <f t="shared" si="23"/>
        <v>10355</v>
      </c>
      <c r="AU259" s="166">
        <v>355</v>
      </c>
      <c r="AV259" s="303" t="s">
        <v>531</v>
      </c>
      <c r="AX259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100349, 'Б-100349-13',date'2015-02-02',3, 7, 7, 'RUR', 1, 18, date'2015-02-02', date'2015-02-01', 1003492, 1, to_date('2015-02-01 00:00:00','YYYY-MM-DD HH24:MI:SS'), 6200, 1116, 0, 490, 0, 'c1', 8,null,100349,10355,355);insert into xxxx_oebs_cash_payment_test (ID, INVOICE_ID, OEBS_PAYMENT, DOC_DATE, COMISS_DATE) values (s_xxxx_oebs_cash_payment_test.NEXTVAL, 100349, 9300, to_date('2015-02-01 00:00:00','YYYY-MM-DD HH24:MI:SS'), date'2015-01-31' );insert into xxxx_client_discount_m  (ID,CLIENT_ID,CLIENT_AVG_DISCOUNT,DT) values (s_xxxx_client_discount_m.NEXTVAL,490, 12, date'2015-02-01');</v>
      </c>
    </row>
    <row r="260" spans="1:50" ht="16.5" customHeight="1" x14ac:dyDescent="0.25">
      <c r="A260" s="287">
        <v>33</v>
      </c>
      <c r="B260" s="72">
        <v>0</v>
      </c>
      <c r="C260" s="165" t="str">
        <f t="shared" si="25"/>
        <v>100033</v>
      </c>
      <c r="D260" s="165" t="str">
        <f t="shared" si="26"/>
        <v>100033/13</v>
      </c>
      <c r="E260" s="167" t="s">
        <v>189</v>
      </c>
      <c r="F260" s="167" t="s">
        <v>822</v>
      </c>
      <c r="G260" s="165">
        <v>48</v>
      </c>
      <c r="H260" s="178">
        <v>100350</v>
      </c>
      <c r="I260" s="170" t="str">
        <f t="shared" si="27"/>
        <v>Б-100350-13</v>
      </c>
      <c r="J260" s="169">
        <v>3</v>
      </c>
      <c r="K260" s="165">
        <v>7</v>
      </c>
      <c r="L260" s="165" t="s">
        <v>38</v>
      </c>
      <c r="M260" s="169">
        <v>1</v>
      </c>
      <c r="N260" s="165">
        <v>18</v>
      </c>
      <c r="O260" s="167" t="s">
        <v>823</v>
      </c>
      <c r="P260" s="167" t="s">
        <v>823</v>
      </c>
      <c r="Q260" s="167" t="s">
        <v>826</v>
      </c>
      <c r="R260" s="166" t="str">
        <f>H260&amp;"1"</f>
        <v>1003501</v>
      </c>
      <c r="S260" s="170">
        <v>1</v>
      </c>
      <c r="T260" s="167" t="s">
        <v>308</v>
      </c>
      <c r="U260" s="165">
        <v>6200</v>
      </c>
      <c r="V260" s="165">
        <v>1116</v>
      </c>
      <c r="W260" s="165">
        <v>0</v>
      </c>
      <c r="X260" s="187">
        <v>491</v>
      </c>
      <c r="Y260" s="168" t="s">
        <v>42</v>
      </c>
      <c r="Z260" s="266"/>
      <c r="AA260" s="266"/>
      <c r="AB260" s="224"/>
      <c r="AC260" s="178">
        <v>9300</v>
      </c>
      <c r="AD260" s="170"/>
      <c r="AE260" s="170"/>
      <c r="AF260" s="167" t="s">
        <v>149</v>
      </c>
      <c r="AG260" s="221">
        <v>8</v>
      </c>
      <c r="AH260" s="220">
        <v>12</v>
      </c>
      <c r="AI260" s="167" t="s">
        <v>319</v>
      </c>
      <c r="AK260" s="189"/>
      <c r="AL260" s="166">
        <v>0</v>
      </c>
      <c r="AM260" s="170" t="s">
        <v>43</v>
      </c>
      <c r="AN260" s="165" t="s">
        <v>44</v>
      </c>
      <c r="AO260" s="165"/>
      <c r="AP260" s="166"/>
      <c r="AQ260" s="166"/>
      <c r="AR260" s="166"/>
      <c r="AS260" s="166">
        <f>H260</f>
        <v>100350</v>
      </c>
      <c r="AT260" s="166">
        <f t="shared" si="23"/>
        <v>10356</v>
      </c>
      <c r="AU260" s="166">
        <v>356</v>
      </c>
      <c r="AV260" s="166"/>
      <c r="AX260" s="163" t="str">
        <f t="shared" si="2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100350, 'Б-100350-13',date'2015-02-02',3, 7, 7, 'RUR', 1, 18, date'2015-02-02', date'2015-02-01', 1003501, 1, to_date('2015-02-01 00:00:00','YYYY-MM-DD HH24:MI:SS'), 6200, 1116, 0, 491, 0, 'c1', 8,null,100350,10356,356);insert into xxxx_oebs_cash_payment_test (ID, INVOICE_ID, OEBS_PAYMENT, DOC_DATE, COMISS_DATE) values (s_xxxx_oebs_cash_payment_test.NEXTVAL, 100350, 9300, to_date('2015-02-01 00:00:00','YYYY-MM-DD HH24:MI:SS'), date'2015-01-31' );insert into xxxx_client_discount_m  (ID,CLIENT_ID,CLIENT_AVG_DISCOUNT,DT) values (s_xxxx_client_discount_m.NEXTVAL,491, 12, date'2015-02-01');</v>
      </c>
    </row>
    <row r="261" spans="1:50" ht="16.5" customHeight="1" x14ac:dyDescent="0.25">
      <c r="A261" s="287">
        <v>33</v>
      </c>
      <c r="B261" s="72">
        <v>0</v>
      </c>
      <c r="C261" s="165" t="str">
        <f t="shared" si="25"/>
        <v>100033</v>
      </c>
      <c r="D261" s="165" t="str">
        <f t="shared" si="26"/>
        <v>100033/13</v>
      </c>
      <c r="E261" s="167" t="s">
        <v>189</v>
      </c>
      <c r="F261" s="167" t="s">
        <v>822</v>
      </c>
      <c r="G261" s="165">
        <v>48</v>
      </c>
      <c r="H261" s="178">
        <v>100351</v>
      </c>
      <c r="I261" s="170" t="str">
        <f t="shared" si="27"/>
        <v>Б-100351-13</v>
      </c>
      <c r="J261" s="169">
        <v>3</v>
      </c>
      <c r="K261" s="165">
        <v>7</v>
      </c>
      <c r="L261" s="165" t="s">
        <v>38</v>
      </c>
      <c r="M261" s="169">
        <v>1</v>
      </c>
      <c r="N261" s="165">
        <v>18</v>
      </c>
      <c r="O261" s="167" t="s">
        <v>823</v>
      </c>
      <c r="P261" s="167" t="s">
        <v>823</v>
      </c>
      <c r="Q261" s="167" t="s">
        <v>826</v>
      </c>
      <c r="R261" s="166" t="str">
        <f>H261&amp;"1"</f>
        <v>1003511</v>
      </c>
      <c r="S261" s="170">
        <v>1</v>
      </c>
      <c r="T261" s="167" t="s">
        <v>308</v>
      </c>
      <c r="U261" s="165">
        <v>6200</v>
      </c>
      <c r="V261" s="165">
        <v>1116</v>
      </c>
      <c r="W261" s="165">
        <v>0</v>
      </c>
      <c r="X261" s="24">
        <v>492</v>
      </c>
      <c r="Y261" s="168" t="s">
        <v>42</v>
      </c>
      <c r="Z261" s="266"/>
      <c r="AA261" s="266"/>
      <c r="AB261" s="224"/>
      <c r="AC261" s="178">
        <v>9300</v>
      </c>
      <c r="AD261" s="170"/>
      <c r="AE261" s="170"/>
      <c r="AF261" s="167" t="s">
        <v>149</v>
      </c>
      <c r="AG261" s="221">
        <v>8</v>
      </c>
      <c r="AH261" s="220">
        <v>12</v>
      </c>
      <c r="AI261" s="167" t="s">
        <v>319</v>
      </c>
      <c r="AK261" s="170"/>
      <c r="AL261" s="166">
        <v>0</v>
      </c>
      <c r="AM261" s="170" t="s">
        <v>43</v>
      </c>
      <c r="AN261" s="165" t="s">
        <v>44</v>
      </c>
      <c r="AO261" s="165"/>
      <c r="AP261" s="166"/>
      <c r="AQ261" s="166"/>
      <c r="AR261" s="166"/>
      <c r="AS261" s="166">
        <f>H261</f>
        <v>100351</v>
      </c>
      <c r="AT261" s="166">
        <f t="shared" ref="AT261:AT324" si="28">AU261+10000</f>
        <v>10357</v>
      </c>
      <c r="AU261" s="166">
        <v>357</v>
      </c>
      <c r="AV261" s="166"/>
      <c r="AX261" s="163" t="str">
        <f t="shared" ref="AX261:AX324" si="29">IF(B261=0,"insert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"&amp;A261&amp;", "&amp;C261&amp;", '"&amp;D261&amp;"', date'"&amp;E261&amp;"', date'"&amp;F261&amp;"', "&amp;G261&amp;", "&amp;H261&amp;", '"&amp;I261&amp;"',date'"&amp;O261&amp;"',"&amp;J261&amp;", "&amp;K261&amp;", "&amp;K261&amp;", '"&amp;L261&amp;"', "&amp;M261&amp;", "&amp;N261&amp;", date'"&amp;P261&amp;"', date'"&amp;Q261&amp;"', "&amp;R261&amp;", "&amp;S261&amp;", to_date('"&amp;T261&amp;"','YYYY-MM-DD HH24:MI:SS'), "&amp;U261&amp;", "&amp;V261&amp;", "&amp;W261&amp;", "&amp;X261&amp;", "&amp;AL261&amp;", '"&amp;AN261&amp;"', "&amp;AG261&amp;","&amp;AM261&amp;","&amp;AS261&amp;","&amp;AT261&amp;","&amp;AU261&amp;");"&amp;
IF(LEN(AC261)&gt;0,"insert into xxxx_oebs_cash_payment_test (ID, INVOICE_ID, OEBS_PAYMENT, DOC_DATE, COMISS_DATE) values (s_xxxx_oebs_cash_payment_test.NEXTVAL, "&amp;H261&amp;", "&amp;AC261&amp;", to_date('"&amp;T261&amp;"','YYYY-MM-DD HH24:MI:SS'), "&amp;AF261&amp;" );","")&amp;
IF(LEN(AD261)&gt;0,"insert into xxxx_oebs_cash_payment_test (ID, INVOICE_ID, OEBS_PAYMENT, DOC_DATE, COMISS_DATE) values (s_xxxx_oebs_cash_payment_test.NEXTVAL, "&amp;H261&amp;", "&amp;AD261&amp;", to_date('"&amp;T261&amp;"','YYYY-MM-DD HH24:MI:SS'), "&amp;AF261&amp;" );","")&amp;
IF(LEN(AE261)&gt;0,"insert into xxxx_oebs_cash_payment_test (ID, INVOICE_ID, OEBS_PAYMENT, DOC_DATE, COMISS_DATE) values (s_xxxx_oebs_cash_payment_test.NEXTVAL, "&amp;H261&amp;", "&amp;AE261&amp;", to_date('"&amp;T261&amp;"','YYYY-MM-DD HH24:MI:SS'), "&amp;AF261&amp;" );","")&amp;
IF(LEN(AH261)&gt;0,"insert into xxxx_client_discount_m  (ID,CLIENT_ID,CLIENT_AVG_DISCOUNT,DT) values (s_xxxx_client_discount_m.NEXTVAL,"&amp;X261&amp;", "&amp;AH261&amp;", "&amp;AI261&amp;");","")&amp;
IF(LEN(AJ261)&gt;0,"insert into xxxx_client_discount_m  (ID,CLIENT_ID,CLIENT_AVG_DISCOUNT,DT) values (s_xxxx_client_discount_m.NEXTVAL,"&amp;X261&amp;", "&amp;AJ261&amp;", "&amp;AK261&amp;");","")&amp;
IF(LEN(AO261)&gt;0,"insert into xxxx_contract_signed_attr (ID, CONTRACT_ID, CODE, KEY_NUM) values (s_xxxx_contract_signed_attr.NEXTVAL, "&amp;C261&amp;", 'SUPERCOMMISSION_BONUS' , "&amp;AO261&amp;" );","")&amp;
IF(LEN(AP261)&gt;0,"insert into xxxx_loyal_clients_contr_attr (ID, CONTRACT_ID, CLIENT_ID, LC_TURNOVER, COLLATERAL_FIRST_DT, COLLATERAL_END_DT) values (s_xxxx_loyal_clients_contr_atr.NEXTVAL, "&amp;C261&amp;", "&amp;X261&amp;", "&amp;AP261&amp;", "&amp;AQ261&amp;", "&amp;AR261&amp;" );",""),"insert into XXXX_COMMISSION_PART (ID,CONTRACT_ID,FROM_DT,TILL_DT,NDS,CURRENCY,REWARD_TYPE,DISCOUNT_TYPE,REWARD_TO_CHARGE,DELKREDERE_TO_CHARGE,DKV_TO_CHARGE,REWARD_TO_PAY,DELKREDERE_TO_PAY,DKV_TO_PAY) values "&amp;"(s_xxxx_commission_part.NEXTVAL, "&amp;C261&amp;", "&amp;E261&amp;",  "&amp;F261&amp;", "&amp;G261&amp;", '"&amp;H261&amp;"', "&amp;J261&amp;", "&amp;I261&amp;", "&amp;L261&amp;", "&amp;M261&amp;","&amp;N261&amp;","&amp;Q261&amp;","&amp;R261&amp;","&amp;S261&amp;");")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100351, 'Б-100351-13',date'2015-02-02',3, 7, 7, 'RUR', 1, 18, date'2015-02-02', date'2015-02-01', 1003511, 1, to_date('2015-02-01 00:00:00','YYYY-MM-DD HH24:MI:SS'), 6200, 1116, 0, 492, 0, 'c1', 8,null,100351,10357,357);insert into xxxx_oebs_cash_payment_test (ID, INVOICE_ID, OEBS_PAYMENT, DOC_DATE, COMISS_DATE) values (s_xxxx_oebs_cash_payment_test.NEXTVAL, 100351, 9300, to_date('2015-02-01 00:00:00','YYYY-MM-DD HH24:MI:SS'), date'2015-01-31' );insert into xxxx_client_discount_m  (ID,CLIENT_ID,CLIENT_AVG_DISCOUNT,DT) values (s_xxxx_client_discount_m.NEXTVAL,492, 12, date'2015-02-01');</v>
      </c>
    </row>
    <row r="262" spans="1:50" ht="16.5" customHeight="1" x14ac:dyDescent="0.25">
      <c r="A262" s="287">
        <v>33</v>
      </c>
      <c r="B262" s="72">
        <v>0</v>
      </c>
      <c r="C262" s="165" t="str">
        <f t="shared" si="25"/>
        <v>100033</v>
      </c>
      <c r="D262" s="165" t="str">
        <f t="shared" si="26"/>
        <v>100033/13</v>
      </c>
      <c r="E262" s="167" t="s">
        <v>189</v>
      </c>
      <c r="F262" s="167" t="s">
        <v>822</v>
      </c>
      <c r="G262" s="165">
        <v>48</v>
      </c>
      <c r="H262" s="178">
        <v>100352</v>
      </c>
      <c r="I262" s="170" t="str">
        <f t="shared" si="27"/>
        <v>Б-100352-13</v>
      </c>
      <c r="J262" s="169">
        <v>3</v>
      </c>
      <c r="K262" s="165">
        <v>7</v>
      </c>
      <c r="L262" s="165" t="s">
        <v>38</v>
      </c>
      <c r="M262" s="169">
        <v>1</v>
      </c>
      <c r="N262" s="165">
        <v>18</v>
      </c>
      <c r="O262" s="167" t="s">
        <v>823</v>
      </c>
      <c r="P262" s="167" t="s">
        <v>823</v>
      </c>
      <c r="Q262" s="167" t="s">
        <v>826</v>
      </c>
      <c r="R262" s="166" t="str">
        <f>H262&amp;"2"</f>
        <v>1003522</v>
      </c>
      <c r="S262" s="170">
        <v>1</v>
      </c>
      <c r="T262" s="167" t="s">
        <v>308</v>
      </c>
      <c r="U262" s="165">
        <v>6200</v>
      </c>
      <c r="V262" s="165">
        <v>1116</v>
      </c>
      <c r="W262" s="165">
        <v>0</v>
      </c>
      <c r="X262" s="187">
        <v>493</v>
      </c>
      <c r="Y262" s="168" t="s">
        <v>42</v>
      </c>
      <c r="Z262" s="266"/>
      <c r="AA262" s="266"/>
      <c r="AB262" s="224"/>
      <c r="AC262" s="178">
        <v>9300</v>
      </c>
      <c r="AD262" s="170"/>
      <c r="AE262" s="170"/>
      <c r="AF262" s="167" t="s">
        <v>149</v>
      </c>
      <c r="AG262" s="221">
        <v>8</v>
      </c>
      <c r="AH262" s="220">
        <v>12</v>
      </c>
      <c r="AI262" s="167" t="s">
        <v>319</v>
      </c>
      <c r="AK262" s="170"/>
      <c r="AL262" s="166">
        <v>0</v>
      </c>
      <c r="AM262" s="170" t="s">
        <v>43</v>
      </c>
      <c r="AN262" s="165" t="s">
        <v>44</v>
      </c>
      <c r="AO262" s="165"/>
      <c r="AP262" s="166"/>
      <c r="AQ262" s="166"/>
      <c r="AR262" s="166"/>
      <c r="AS262" s="166">
        <f>H262</f>
        <v>100352</v>
      </c>
      <c r="AT262" s="166">
        <f t="shared" si="28"/>
        <v>10358</v>
      </c>
      <c r="AU262" s="166">
        <v>358</v>
      </c>
      <c r="AX26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100352, 'Б-100352-13',date'2015-02-02',3, 7, 7, 'RUR', 1, 18, date'2015-02-02', date'2015-02-01', 1003522, 1, to_date('2015-02-01 00:00:00','YYYY-MM-DD HH24:MI:SS'), 6200, 1116, 0, 493, 0, 'c1', 8,null,100352,10358,358);insert into xxxx_oebs_cash_payment_test (ID, INVOICE_ID, OEBS_PAYMENT, DOC_DATE, COMISS_DATE) values (s_xxxx_oebs_cash_payment_test.NEXTVAL, 100352, 9300, to_date('2015-02-01 00:00:00','YYYY-MM-DD HH24:MI:SS'), date'2015-01-31' );insert into xxxx_client_discount_m  (ID,CLIENT_ID,CLIENT_AVG_DISCOUNT,DT) values (s_xxxx_client_discount_m.NEXTVAL,493, 12, date'2015-02-01');</v>
      </c>
    </row>
    <row r="263" spans="1:50" ht="16.5" customHeight="1" x14ac:dyDescent="0.25">
      <c r="A263" s="287">
        <v>33</v>
      </c>
      <c r="B263" s="72">
        <v>0</v>
      </c>
      <c r="C263" s="165" t="str">
        <f t="shared" si="25"/>
        <v>100033</v>
      </c>
      <c r="D263" s="165" t="str">
        <f t="shared" si="26"/>
        <v>100033/13</v>
      </c>
      <c r="E263" s="167" t="s">
        <v>189</v>
      </c>
      <c r="F263" s="167" t="s">
        <v>822</v>
      </c>
      <c r="G263" s="165">
        <v>48</v>
      </c>
      <c r="H263" s="178">
        <v>100353</v>
      </c>
      <c r="I263" s="170" t="str">
        <f t="shared" si="27"/>
        <v>Б-100353-13</v>
      </c>
      <c r="J263" s="169">
        <v>3</v>
      </c>
      <c r="K263" s="165">
        <v>7</v>
      </c>
      <c r="L263" s="165" t="s">
        <v>38</v>
      </c>
      <c r="M263" s="169">
        <v>1</v>
      </c>
      <c r="N263" s="165">
        <v>18</v>
      </c>
      <c r="O263" s="167" t="s">
        <v>823</v>
      </c>
      <c r="P263" s="167" t="s">
        <v>823</v>
      </c>
      <c r="Q263" s="167" t="s">
        <v>826</v>
      </c>
      <c r="R263" s="166" t="str">
        <f>H263&amp;"3"</f>
        <v>1003533</v>
      </c>
      <c r="S263" s="170">
        <v>1</v>
      </c>
      <c r="T263" s="167" t="s">
        <v>308</v>
      </c>
      <c r="U263" s="165">
        <v>6200</v>
      </c>
      <c r="V263" s="165">
        <v>1116</v>
      </c>
      <c r="W263" s="165">
        <v>0</v>
      </c>
      <c r="X263" s="24">
        <v>494</v>
      </c>
      <c r="Y263" s="168" t="s">
        <v>42</v>
      </c>
      <c r="Z263" s="266"/>
      <c r="AA263" s="266"/>
      <c r="AB263" s="224"/>
      <c r="AC263" s="178">
        <v>9300</v>
      </c>
      <c r="AD263" s="170"/>
      <c r="AE263" s="170"/>
      <c r="AF263" s="167" t="s">
        <v>149</v>
      </c>
      <c r="AG263" s="221">
        <v>8</v>
      </c>
      <c r="AH263" s="220">
        <v>12</v>
      </c>
      <c r="AI263" s="167" t="s">
        <v>319</v>
      </c>
      <c r="AK263" s="170"/>
      <c r="AL263" s="166">
        <v>0</v>
      </c>
      <c r="AM263" s="170" t="s">
        <v>43</v>
      </c>
      <c r="AN263" s="165" t="s">
        <v>44</v>
      </c>
      <c r="AO263" s="165"/>
      <c r="AP263" s="166"/>
      <c r="AQ263" s="166"/>
      <c r="AR263" s="166"/>
      <c r="AS263" s="166">
        <f>H263</f>
        <v>100353</v>
      </c>
      <c r="AT263" s="166">
        <f t="shared" si="28"/>
        <v>10359</v>
      </c>
      <c r="AU263" s="166">
        <v>359</v>
      </c>
      <c r="AV263" s="166"/>
      <c r="AX26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100353, 'Б-100353-13',date'2015-02-02',3, 7, 7, 'RUR', 1, 18, date'2015-02-02', date'2015-02-01', 1003533, 1, to_date('2015-02-01 00:00:00','YYYY-MM-DD HH24:MI:SS'), 6200, 1116, 0, 494, 0, 'c1', 8,null,100353,10359,359);insert into xxxx_oebs_cash_payment_test (ID, INVOICE_ID, OEBS_PAYMENT, DOC_DATE, COMISS_DATE) values (s_xxxx_oebs_cash_payment_test.NEXTVAL, 100353, 9300, to_date('2015-02-01 00:00:00','YYYY-MM-DD HH24:MI:SS'), date'2015-01-31' );insert into xxxx_client_discount_m  (ID,CLIENT_ID,CLIENT_AVG_DISCOUNT,DT) values (s_xxxx_client_discount_m.NEXTVAL,494, 12, date'2015-02-01');</v>
      </c>
    </row>
    <row r="264" spans="1:50" ht="16.5" customHeight="1" x14ac:dyDescent="0.25">
      <c r="A264" s="287">
        <v>33</v>
      </c>
      <c r="B264" s="72">
        <v>0</v>
      </c>
      <c r="C264" s="165" t="str">
        <f t="shared" si="25"/>
        <v>100033</v>
      </c>
      <c r="D264" s="165" t="str">
        <f t="shared" si="26"/>
        <v>100033/13</v>
      </c>
      <c r="E264" s="167" t="s">
        <v>189</v>
      </c>
      <c r="F264" s="167" t="s">
        <v>822</v>
      </c>
      <c r="G264" s="165">
        <v>48</v>
      </c>
      <c r="H264" s="178">
        <v>100354</v>
      </c>
      <c r="I264" s="170" t="str">
        <f t="shared" si="27"/>
        <v>Б-100354-13</v>
      </c>
      <c r="J264" s="169">
        <v>3</v>
      </c>
      <c r="K264" s="165">
        <v>7</v>
      </c>
      <c r="L264" s="165" t="s">
        <v>38</v>
      </c>
      <c r="M264" s="169">
        <v>1</v>
      </c>
      <c r="N264" s="165">
        <v>18</v>
      </c>
      <c r="O264" s="167" t="s">
        <v>823</v>
      </c>
      <c r="P264" s="167" t="s">
        <v>823</v>
      </c>
      <c r="Q264" s="167" t="s">
        <v>826</v>
      </c>
      <c r="R264" s="166" t="str">
        <f>H264&amp;"1"</f>
        <v>1003541</v>
      </c>
      <c r="S264" s="170">
        <v>1</v>
      </c>
      <c r="T264" s="167" t="s">
        <v>308</v>
      </c>
      <c r="U264" s="165">
        <v>6200</v>
      </c>
      <c r="V264" s="165">
        <v>1116</v>
      </c>
      <c r="W264" s="165">
        <v>0</v>
      </c>
      <c r="X264" s="187">
        <v>495</v>
      </c>
      <c r="Y264" s="168" t="s">
        <v>42</v>
      </c>
      <c r="Z264" s="266"/>
      <c r="AA264" s="266"/>
      <c r="AB264" s="224"/>
      <c r="AC264" s="178">
        <v>9300</v>
      </c>
      <c r="AD264" s="170"/>
      <c r="AE264" s="170"/>
      <c r="AF264" s="167" t="s">
        <v>149</v>
      </c>
      <c r="AG264" s="221">
        <v>8</v>
      </c>
      <c r="AH264" s="220">
        <v>12</v>
      </c>
      <c r="AI264" s="167" t="s">
        <v>319</v>
      </c>
      <c r="AK264" s="170"/>
      <c r="AL264" s="166">
        <v>0</v>
      </c>
      <c r="AM264" s="170" t="s">
        <v>43</v>
      </c>
      <c r="AN264" s="165" t="s">
        <v>44</v>
      </c>
      <c r="AO264" s="165"/>
      <c r="AP264" s="166"/>
      <c r="AQ264" s="166"/>
      <c r="AR264" s="166"/>
      <c r="AS264" s="166">
        <f>H264</f>
        <v>100354</v>
      </c>
      <c r="AT264" s="166">
        <f t="shared" si="28"/>
        <v>10360</v>
      </c>
      <c r="AU264" s="166">
        <v>360</v>
      </c>
      <c r="AV264" s="166"/>
      <c r="AX26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100354, 'Б-100354-13',date'2015-02-02',3, 7, 7, 'RUR', 1, 18, date'2015-02-02', date'2015-02-01', 1003541, 1, to_date('2015-02-01 00:00:00','YYYY-MM-DD HH24:MI:SS'), 6200, 1116, 0, 495, 0, 'c1', 8,null,100354,10360,360);insert into xxxx_oebs_cash_payment_test (ID, INVOICE_ID, OEBS_PAYMENT, DOC_DATE, COMISS_DATE) values (s_xxxx_oebs_cash_payment_test.NEXTVAL, 100354, 9300, to_date('2015-02-01 00:00:00','YYYY-MM-DD HH24:MI:SS'), date'2015-01-31' );insert into xxxx_client_discount_m  (ID,CLIENT_ID,CLIENT_AVG_DISCOUNT,DT) values (s_xxxx_client_discount_m.NEXTVAL,495, 12, date'2015-02-01');</v>
      </c>
    </row>
    <row r="265" spans="1:50" ht="16.5" customHeight="1" x14ac:dyDescent="0.25">
      <c r="A265" s="287">
        <v>33</v>
      </c>
      <c r="B265" s="72">
        <v>0</v>
      </c>
      <c r="C265" s="165" t="str">
        <f t="shared" si="25"/>
        <v>100033</v>
      </c>
      <c r="D265" s="165" t="str">
        <f t="shared" si="26"/>
        <v>100033/13</v>
      </c>
      <c r="E265" s="167" t="s">
        <v>189</v>
      </c>
      <c r="F265" s="167" t="s">
        <v>822</v>
      </c>
      <c r="G265" s="165">
        <v>48</v>
      </c>
      <c r="H265" s="178">
        <v>100355</v>
      </c>
      <c r="I265" s="170" t="str">
        <f t="shared" si="27"/>
        <v>Б-100355-13</v>
      </c>
      <c r="J265" s="169">
        <v>3</v>
      </c>
      <c r="K265" s="165">
        <v>7</v>
      </c>
      <c r="L265" s="165" t="s">
        <v>38</v>
      </c>
      <c r="M265" s="169">
        <v>1</v>
      </c>
      <c r="N265" s="165">
        <v>18</v>
      </c>
      <c r="O265" s="167" t="s">
        <v>823</v>
      </c>
      <c r="P265" s="167" t="s">
        <v>823</v>
      </c>
      <c r="Q265" s="167" t="s">
        <v>826</v>
      </c>
      <c r="R265" s="166" t="str">
        <f>H265&amp;"2"</f>
        <v>1003552</v>
      </c>
      <c r="S265" s="170">
        <v>1</v>
      </c>
      <c r="T265" s="167" t="s">
        <v>308</v>
      </c>
      <c r="U265" s="165">
        <v>6200</v>
      </c>
      <c r="V265" s="165">
        <v>1116</v>
      </c>
      <c r="W265" s="165">
        <v>0</v>
      </c>
      <c r="X265" s="24">
        <v>496</v>
      </c>
      <c r="Y265" s="168" t="s">
        <v>42</v>
      </c>
      <c r="Z265" s="266"/>
      <c r="AA265" s="266"/>
      <c r="AB265" s="224"/>
      <c r="AC265" s="178">
        <v>9300</v>
      </c>
      <c r="AD265" s="170"/>
      <c r="AE265" s="170"/>
      <c r="AF265" s="167" t="s">
        <v>149</v>
      </c>
      <c r="AG265" s="221">
        <v>8</v>
      </c>
      <c r="AH265" s="220">
        <v>12</v>
      </c>
      <c r="AI265" s="167" t="s">
        <v>319</v>
      </c>
      <c r="AK265" s="170"/>
      <c r="AL265" s="166">
        <v>0</v>
      </c>
      <c r="AM265" s="170" t="s">
        <v>43</v>
      </c>
      <c r="AN265" s="165" t="s">
        <v>44</v>
      </c>
      <c r="AO265" s="165"/>
      <c r="AP265" s="166"/>
      <c r="AQ265" s="166"/>
      <c r="AR265" s="166"/>
      <c r="AS265" s="166">
        <f>H265</f>
        <v>100355</v>
      </c>
      <c r="AT265" s="166">
        <f t="shared" si="28"/>
        <v>10361</v>
      </c>
      <c r="AU265" s="166">
        <v>361</v>
      </c>
      <c r="AV265" s="166"/>
      <c r="AX265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100355, 'Б-100355-13',date'2015-02-02',3, 7, 7, 'RUR', 1, 18, date'2015-02-02', date'2015-02-01', 1003552, 1, to_date('2015-02-01 00:00:00','YYYY-MM-DD HH24:MI:SS'), 6200, 1116, 0, 496, 0, 'c1', 8,null,100355,10361,361);insert into xxxx_oebs_cash_payment_test (ID, INVOICE_ID, OEBS_PAYMENT, DOC_DATE, COMISS_DATE) values (s_xxxx_oebs_cash_payment_test.NEXTVAL, 100355, 9300, to_date('2015-02-01 00:00:00','YYYY-MM-DD HH24:MI:SS'), date'2015-01-31' );insert into xxxx_client_discount_m  (ID,CLIENT_ID,CLIENT_AVG_DISCOUNT,DT) values (s_xxxx_client_discount_m.NEXTVAL,496, 12, date'2015-02-01');</v>
      </c>
    </row>
    <row r="266" spans="1:50" ht="16.5" customHeight="1" x14ac:dyDescent="0.25">
      <c r="A266" s="287">
        <v>33</v>
      </c>
      <c r="B266" s="72">
        <v>0</v>
      </c>
      <c r="C266" s="165" t="str">
        <f t="shared" si="25"/>
        <v>100033</v>
      </c>
      <c r="D266" s="165" t="str">
        <f t="shared" si="26"/>
        <v>100033/13</v>
      </c>
      <c r="E266" s="167" t="s">
        <v>189</v>
      </c>
      <c r="F266" s="167" t="s">
        <v>822</v>
      </c>
      <c r="G266" s="165">
        <v>48</v>
      </c>
      <c r="H266" s="178">
        <v>100356</v>
      </c>
      <c r="I266" s="170" t="str">
        <f t="shared" si="27"/>
        <v>Б-100356-13</v>
      </c>
      <c r="J266" s="169">
        <v>3</v>
      </c>
      <c r="K266" s="165">
        <v>7</v>
      </c>
      <c r="L266" s="165" t="s">
        <v>38</v>
      </c>
      <c r="M266" s="169">
        <v>1</v>
      </c>
      <c r="N266" s="165">
        <v>18</v>
      </c>
      <c r="O266" s="167" t="s">
        <v>823</v>
      </c>
      <c r="P266" s="167" t="s">
        <v>823</v>
      </c>
      <c r="Q266" s="167" t="s">
        <v>826</v>
      </c>
      <c r="R266" s="166" t="str">
        <f>H266&amp;"1"</f>
        <v>1003561</v>
      </c>
      <c r="S266" s="170">
        <v>1</v>
      </c>
      <c r="T266" s="167" t="s">
        <v>308</v>
      </c>
      <c r="U266" s="165">
        <v>6200</v>
      </c>
      <c r="V266" s="165">
        <v>1116</v>
      </c>
      <c r="W266" s="165">
        <v>0</v>
      </c>
      <c r="X266" s="187">
        <v>497</v>
      </c>
      <c r="Y266" s="168" t="s">
        <v>42</v>
      </c>
      <c r="Z266" s="266"/>
      <c r="AA266" s="266"/>
      <c r="AB266" s="224"/>
      <c r="AC266" s="178">
        <v>9300</v>
      </c>
      <c r="AD266" s="170"/>
      <c r="AE266" s="170"/>
      <c r="AF266" s="167" t="s">
        <v>149</v>
      </c>
      <c r="AG266" s="221">
        <v>8</v>
      </c>
      <c r="AH266" s="220">
        <v>12</v>
      </c>
      <c r="AI266" s="167" t="s">
        <v>319</v>
      </c>
      <c r="AK266" s="170"/>
      <c r="AL266" s="166">
        <v>0</v>
      </c>
      <c r="AM266" s="170" t="s">
        <v>43</v>
      </c>
      <c r="AN266" s="165" t="s">
        <v>44</v>
      </c>
      <c r="AO266" s="165"/>
      <c r="AP266" s="166"/>
      <c r="AQ266" s="166"/>
      <c r="AR266" s="166"/>
      <c r="AS266" s="166">
        <f>H266</f>
        <v>100356</v>
      </c>
      <c r="AT266" s="166">
        <f t="shared" si="28"/>
        <v>10362</v>
      </c>
      <c r="AU266" s="166">
        <v>362</v>
      </c>
      <c r="AV266" s="166"/>
      <c r="AX266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100356, 'Б-100356-13',date'2015-02-02',3, 7, 7, 'RUR', 1, 18, date'2015-02-02', date'2015-02-01', 1003561, 1, to_date('2015-02-01 00:00:00','YYYY-MM-DD HH24:MI:SS'), 6200, 1116, 0, 497, 0, 'c1', 8,null,100356,10362,362);insert into xxxx_oebs_cash_payment_test (ID, INVOICE_ID, OEBS_PAYMENT, DOC_DATE, COMISS_DATE) values (s_xxxx_oebs_cash_payment_test.NEXTVAL, 100356, 9300, to_date('2015-02-01 00:00:00','YYYY-MM-DD HH24:MI:SS'), date'2015-01-31' );insert into xxxx_client_discount_m  (ID,CLIENT_ID,CLIENT_AVG_DISCOUNT,DT) values (s_xxxx_client_discount_m.NEXTVAL,497, 12, date'2015-02-01');</v>
      </c>
    </row>
    <row r="267" spans="1:50" ht="16.5" customHeight="1" x14ac:dyDescent="0.25">
      <c r="A267" s="287">
        <v>33</v>
      </c>
      <c r="B267" s="72">
        <v>0</v>
      </c>
      <c r="C267" s="165" t="str">
        <f t="shared" si="25"/>
        <v>100033</v>
      </c>
      <c r="D267" s="165" t="str">
        <f t="shared" si="26"/>
        <v>100033/13</v>
      </c>
      <c r="E267" s="167" t="s">
        <v>189</v>
      </c>
      <c r="F267" s="167" t="s">
        <v>822</v>
      </c>
      <c r="G267" s="165">
        <v>48</v>
      </c>
      <c r="H267" s="178">
        <v>100357</v>
      </c>
      <c r="I267" s="170" t="str">
        <f t="shared" si="27"/>
        <v>Б-100357-13</v>
      </c>
      <c r="J267" s="169">
        <v>3</v>
      </c>
      <c r="K267" s="165">
        <v>7</v>
      </c>
      <c r="L267" s="165" t="s">
        <v>38</v>
      </c>
      <c r="M267" s="169">
        <v>1</v>
      </c>
      <c r="N267" s="165">
        <v>18</v>
      </c>
      <c r="O267" s="167" t="s">
        <v>823</v>
      </c>
      <c r="P267" s="167" t="s">
        <v>823</v>
      </c>
      <c r="Q267" s="167" t="s">
        <v>826</v>
      </c>
      <c r="R267" s="166" t="str">
        <f>H267&amp;"1"</f>
        <v>1003571</v>
      </c>
      <c r="S267" s="170">
        <v>1</v>
      </c>
      <c r="T267" s="167" t="s">
        <v>308</v>
      </c>
      <c r="U267" s="165">
        <v>6200</v>
      </c>
      <c r="V267" s="165">
        <v>1116</v>
      </c>
      <c r="W267" s="165">
        <v>0</v>
      </c>
      <c r="X267" s="24">
        <v>498</v>
      </c>
      <c r="Y267" s="168" t="s">
        <v>42</v>
      </c>
      <c r="Z267" s="266"/>
      <c r="AA267" s="266"/>
      <c r="AB267" s="224"/>
      <c r="AC267" s="178">
        <v>9300</v>
      </c>
      <c r="AD267" s="170"/>
      <c r="AE267" s="170"/>
      <c r="AF267" s="167" t="s">
        <v>149</v>
      </c>
      <c r="AG267" s="221">
        <v>8</v>
      </c>
      <c r="AH267" s="220">
        <v>12</v>
      </c>
      <c r="AI267" s="167" t="s">
        <v>319</v>
      </c>
      <c r="AK267" s="170"/>
      <c r="AL267" s="166">
        <v>0</v>
      </c>
      <c r="AM267" s="170" t="s">
        <v>43</v>
      </c>
      <c r="AN267" s="165" t="s">
        <v>44</v>
      </c>
      <c r="AO267" s="165"/>
      <c r="AP267" s="166"/>
      <c r="AQ267" s="166"/>
      <c r="AR267" s="166"/>
      <c r="AS267" s="166">
        <f>H267</f>
        <v>100357</v>
      </c>
      <c r="AT267" s="166">
        <f t="shared" si="28"/>
        <v>10363</v>
      </c>
      <c r="AU267" s="166">
        <v>363</v>
      </c>
      <c r="AV267" s="166"/>
      <c r="AX267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100357, 'Б-100357-13',date'2015-02-02',3, 7, 7, 'RUR', 1, 18, date'2015-02-02', date'2015-02-01', 1003571, 1, to_date('2015-02-01 00:00:00','YYYY-MM-DD HH24:MI:SS'), 6200, 1116, 0, 498, 0, 'c1', 8,null,100357,10363,363);insert into xxxx_oebs_cash_payment_test (ID, INVOICE_ID, OEBS_PAYMENT, DOC_DATE, COMISS_DATE) values (s_xxxx_oebs_cash_payment_test.NEXTVAL, 100357, 9300, to_date('2015-02-01 00:00:00','YYYY-MM-DD HH24:MI:SS'), date'2015-01-31' );insert into xxxx_client_discount_m  (ID,CLIENT_ID,CLIENT_AVG_DISCOUNT,DT) values (s_xxxx_client_discount_m.NEXTVAL,498, 12, date'2015-02-01');</v>
      </c>
    </row>
    <row r="268" spans="1:50" ht="16.5" customHeight="1" x14ac:dyDescent="0.25">
      <c r="A268" s="287">
        <v>33</v>
      </c>
      <c r="B268" s="72">
        <v>0</v>
      </c>
      <c r="C268" s="165" t="str">
        <f t="shared" si="25"/>
        <v>100033</v>
      </c>
      <c r="D268" s="165" t="str">
        <f t="shared" si="26"/>
        <v>100033/13</v>
      </c>
      <c r="E268" s="167" t="s">
        <v>189</v>
      </c>
      <c r="F268" s="167" t="s">
        <v>822</v>
      </c>
      <c r="G268" s="165">
        <v>48</v>
      </c>
      <c r="H268" s="178">
        <v>100358</v>
      </c>
      <c r="I268" s="170" t="str">
        <f t="shared" si="27"/>
        <v>Б-100358-13</v>
      </c>
      <c r="J268" s="169">
        <v>3</v>
      </c>
      <c r="K268" s="165">
        <v>7</v>
      </c>
      <c r="L268" s="165" t="s">
        <v>38</v>
      </c>
      <c r="M268" s="169">
        <v>1</v>
      </c>
      <c r="N268" s="165">
        <v>18</v>
      </c>
      <c r="O268" s="167" t="s">
        <v>823</v>
      </c>
      <c r="P268" s="167" t="s">
        <v>823</v>
      </c>
      <c r="Q268" s="167" t="s">
        <v>826</v>
      </c>
      <c r="R268" s="166" t="str">
        <f>H268&amp;"2"</f>
        <v>1003582</v>
      </c>
      <c r="S268" s="170">
        <v>1</v>
      </c>
      <c r="T268" s="167" t="s">
        <v>308</v>
      </c>
      <c r="U268" s="165">
        <v>6200</v>
      </c>
      <c r="V268" s="165">
        <v>1116</v>
      </c>
      <c r="W268" s="165">
        <v>0</v>
      </c>
      <c r="X268" s="187">
        <v>499</v>
      </c>
      <c r="Y268" s="168" t="s">
        <v>42</v>
      </c>
      <c r="Z268" s="266"/>
      <c r="AA268" s="266"/>
      <c r="AB268" s="224"/>
      <c r="AC268" s="178">
        <v>9300</v>
      </c>
      <c r="AD268" s="170"/>
      <c r="AE268" s="170"/>
      <c r="AF268" s="167" t="s">
        <v>149</v>
      </c>
      <c r="AG268" s="221">
        <v>8</v>
      </c>
      <c r="AH268" s="220">
        <v>12</v>
      </c>
      <c r="AI268" s="167" t="s">
        <v>319</v>
      </c>
      <c r="AK268" s="170"/>
      <c r="AL268" s="166">
        <v>0</v>
      </c>
      <c r="AM268" s="170" t="s">
        <v>43</v>
      </c>
      <c r="AN268" s="165" t="s">
        <v>44</v>
      </c>
      <c r="AO268" s="165"/>
      <c r="AP268" s="166"/>
      <c r="AQ268" s="166"/>
      <c r="AR268" s="166"/>
      <c r="AS268" s="166">
        <f>H268</f>
        <v>100358</v>
      </c>
      <c r="AT268" s="166">
        <f t="shared" si="28"/>
        <v>10364</v>
      </c>
      <c r="AU268" s="166">
        <v>364</v>
      </c>
      <c r="AX268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100358, 'Б-100358-13',date'2015-02-02',3, 7, 7, 'RUR', 1, 18, date'2015-02-02', date'2015-02-01', 1003582, 1, to_date('2015-02-01 00:00:00','YYYY-MM-DD HH24:MI:SS'), 6200, 1116, 0, 499, 0, 'c1', 8,null,100358,10364,364);insert into xxxx_oebs_cash_payment_test (ID, INVOICE_ID, OEBS_PAYMENT, DOC_DATE, COMISS_DATE) values (s_xxxx_oebs_cash_payment_test.NEXTVAL, 100358, 9300, to_date('2015-02-01 00:00:00','YYYY-MM-DD HH24:MI:SS'), date'2015-01-31' );insert into xxxx_client_discount_m  (ID,CLIENT_ID,CLIENT_AVG_DISCOUNT,DT) values (s_xxxx_client_discount_m.NEXTVAL,499, 12, date'2015-02-01');</v>
      </c>
    </row>
    <row r="269" spans="1:50" ht="16.5" customHeight="1" x14ac:dyDescent="0.25">
      <c r="A269" s="287">
        <v>33</v>
      </c>
      <c r="B269" s="72">
        <v>0</v>
      </c>
      <c r="C269" s="171" t="str">
        <f t="shared" si="25"/>
        <v>100033</v>
      </c>
      <c r="D269" s="171" t="str">
        <f t="shared" si="26"/>
        <v>100033/13</v>
      </c>
      <c r="E269" s="172" t="s">
        <v>189</v>
      </c>
      <c r="F269" s="167" t="s">
        <v>822</v>
      </c>
      <c r="G269" s="165">
        <v>48</v>
      </c>
      <c r="H269" s="178">
        <v>100359</v>
      </c>
      <c r="I269" s="171" t="str">
        <f t="shared" si="27"/>
        <v>Б-100359-13</v>
      </c>
      <c r="J269" s="169">
        <v>3</v>
      </c>
      <c r="K269" s="171">
        <v>7</v>
      </c>
      <c r="L269" s="171" t="s">
        <v>38</v>
      </c>
      <c r="M269" s="175">
        <v>1</v>
      </c>
      <c r="N269" s="171">
        <v>18</v>
      </c>
      <c r="O269" s="172" t="s">
        <v>823</v>
      </c>
      <c r="P269" s="172" t="s">
        <v>823</v>
      </c>
      <c r="Q269" s="172" t="s">
        <v>826</v>
      </c>
      <c r="R269" s="173" t="str">
        <f>H269&amp;"3"</f>
        <v>1003593</v>
      </c>
      <c r="S269" s="171">
        <v>1</v>
      </c>
      <c r="T269" s="172" t="s">
        <v>308</v>
      </c>
      <c r="U269" s="171">
        <v>6200</v>
      </c>
      <c r="V269" s="171">
        <v>1116</v>
      </c>
      <c r="W269" s="171">
        <v>0</v>
      </c>
      <c r="X269" s="24">
        <v>500</v>
      </c>
      <c r="Y269" s="174" t="s">
        <v>42</v>
      </c>
      <c r="Z269" s="142"/>
      <c r="AA269" s="142"/>
      <c r="AB269" s="232"/>
      <c r="AC269" s="180">
        <v>9300</v>
      </c>
      <c r="AD269" s="171"/>
      <c r="AE269" s="171"/>
      <c r="AF269" s="172" t="s">
        <v>149</v>
      </c>
      <c r="AG269" s="302">
        <v>8</v>
      </c>
      <c r="AH269" s="258">
        <v>12</v>
      </c>
      <c r="AI269" s="172" t="s">
        <v>319</v>
      </c>
      <c r="AJ269" s="179"/>
      <c r="AK269" s="171"/>
      <c r="AL269" s="166">
        <v>0</v>
      </c>
      <c r="AM269" s="170" t="s">
        <v>43</v>
      </c>
      <c r="AN269" s="171" t="s">
        <v>44</v>
      </c>
      <c r="AO269" s="171"/>
      <c r="AP269" s="166"/>
      <c r="AQ269" s="166"/>
      <c r="AR269" s="166"/>
      <c r="AS269" s="166">
        <f>H269</f>
        <v>100359</v>
      </c>
      <c r="AT269" s="166">
        <f t="shared" si="28"/>
        <v>10365</v>
      </c>
      <c r="AU269" s="166">
        <v>365</v>
      </c>
      <c r="AV269" s="173"/>
      <c r="AX269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33, 100033, '100033/13', date'2013-03-01', date'2015-09-01', 48, 100359, 'Б-100359-13',date'2015-02-02',3, 7, 7, 'RUR', 1, 18, date'2015-02-02', date'2015-02-01', 1003593, 1, to_date('2015-02-01 00:00:00','YYYY-MM-DD HH24:MI:SS'), 6200, 1116, 0, 500, 0, 'c1', 8,null,100359,10365,365);insert into xxxx_oebs_cash_payment_test (ID, INVOICE_ID, OEBS_PAYMENT, DOC_DATE, COMISS_DATE) values (s_xxxx_oebs_cash_payment_test.NEXTVAL, 100359, 9300, to_date('2015-02-01 00:00:00','YYYY-MM-DD HH24:MI:SS'), date'2015-01-31' );insert into xxxx_client_discount_m  (ID,CLIENT_ID,CLIENT_AVG_DISCOUNT,DT) values (s_xxxx_client_discount_m.NEXTVAL,500, 12, date'2015-02-01');</v>
      </c>
    </row>
    <row r="270" spans="1:50" ht="16.5" customHeight="1" x14ac:dyDescent="0.25">
      <c r="A270" s="287">
        <v>34</v>
      </c>
      <c r="B270" s="72">
        <v>0</v>
      </c>
      <c r="C270" s="165" t="str">
        <f t="shared" si="25"/>
        <v>100034</v>
      </c>
      <c r="D270" s="165" t="str">
        <f t="shared" si="26"/>
        <v>100034/13</v>
      </c>
      <c r="E270" s="167" t="s">
        <v>189</v>
      </c>
      <c r="F270" s="167" t="s">
        <v>822</v>
      </c>
      <c r="G270" s="165">
        <v>48</v>
      </c>
      <c r="H270" s="178">
        <v>100360</v>
      </c>
      <c r="I270" s="170" t="str">
        <f t="shared" si="27"/>
        <v>Б-100360-13</v>
      </c>
      <c r="J270" s="169">
        <v>3</v>
      </c>
      <c r="K270" s="165">
        <v>7</v>
      </c>
      <c r="L270" s="165" t="s">
        <v>38</v>
      </c>
      <c r="M270" s="169">
        <v>1</v>
      </c>
      <c r="N270" s="165">
        <v>18</v>
      </c>
      <c r="O270" s="167" t="s">
        <v>823</v>
      </c>
      <c r="P270" s="167" t="s">
        <v>823</v>
      </c>
      <c r="Q270" s="167" t="s">
        <v>826</v>
      </c>
      <c r="R270" s="166" t="str">
        <f>H270&amp;"1"</f>
        <v>1003601</v>
      </c>
      <c r="S270" s="170">
        <v>1</v>
      </c>
      <c r="T270" s="167" t="s">
        <v>308</v>
      </c>
      <c r="U270" s="165">
        <v>6200</v>
      </c>
      <c r="V270" s="165">
        <v>1116</v>
      </c>
      <c r="W270" s="165">
        <v>0</v>
      </c>
      <c r="X270" s="234">
        <v>501</v>
      </c>
      <c r="Y270" s="168" t="s">
        <v>42</v>
      </c>
      <c r="Z270" s="223" t="s">
        <v>523</v>
      </c>
      <c r="AA270" s="266"/>
      <c r="AB270" s="223" t="s">
        <v>524</v>
      </c>
      <c r="AC270" s="178">
        <v>9300</v>
      </c>
      <c r="AD270" s="170"/>
      <c r="AE270" s="170"/>
      <c r="AF270" s="167" t="s">
        <v>149</v>
      </c>
      <c r="AG270" s="221">
        <v>8</v>
      </c>
      <c r="AH270" s="220">
        <v>12</v>
      </c>
      <c r="AI270" s="167" t="s">
        <v>319</v>
      </c>
      <c r="AK270" s="170"/>
      <c r="AL270" s="166">
        <v>0</v>
      </c>
      <c r="AM270" s="170" t="s">
        <v>43</v>
      </c>
      <c r="AN270" s="165" t="s">
        <v>44</v>
      </c>
      <c r="AO270" s="236">
        <v>140</v>
      </c>
      <c r="AP270" s="166"/>
      <c r="AQ270" s="166"/>
      <c r="AR270" s="166"/>
      <c r="AS270" s="166">
        <f>H270</f>
        <v>100360</v>
      </c>
      <c r="AT270" s="166">
        <f t="shared" si="28"/>
        <v>10366</v>
      </c>
      <c r="AU270" s="166">
        <v>366</v>
      </c>
      <c r="AV270" s="166" t="s">
        <v>539</v>
      </c>
      <c r="AX270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100360, 'Б-100360-13',date'2015-02-02',3, 7, 7, 'RUR', 1, 18, date'2015-02-02', date'2015-02-01', 1003601, 1, to_date('2015-02-01 00:00:00','YYYY-MM-DD HH24:MI:SS'), 6200, 1116, 0, 501, 0, 'c1', 8,null,100360,10366,366);insert into xxxx_oebs_cash_payment_test (ID, INVOICE_ID, OEBS_PAYMENT, DOC_DATE, COMISS_DATE) values (s_xxxx_oebs_cash_payment_test.NEXTVAL, 100360, 9300, to_date('2015-02-01 00:00:00','YYYY-MM-DD HH24:MI:SS'), date'2015-01-31' );insert into xxxx_client_discount_m  (ID,CLIENT_ID,CLIENT_AVG_DISCOUNT,DT) values (s_xxxx_client_discount_m.NEXTVAL,501, 12, date'2015-02-01');insert into xxxx_contract_signed_attr (ID, CONTRACT_ID, CODE, KEY_NUM) values (s_xxxx_contract_signed_attr.NEXTVAL, 100034, 'SUPERCOMMISSION_BONUS' , 140 );</v>
      </c>
    </row>
    <row r="271" spans="1:50" ht="16.5" customHeight="1" x14ac:dyDescent="0.25">
      <c r="A271" s="287">
        <v>34</v>
      </c>
      <c r="B271" s="72">
        <v>0</v>
      </c>
      <c r="C271" s="165" t="str">
        <f t="shared" si="25"/>
        <v>100034</v>
      </c>
      <c r="D271" s="165" t="str">
        <f t="shared" si="26"/>
        <v>100034/13</v>
      </c>
      <c r="E271" s="167" t="s">
        <v>189</v>
      </c>
      <c r="F271" s="167" t="s">
        <v>822</v>
      </c>
      <c r="G271" s="165">
        <v>48</v>
      </c>
      <c r="H271" s="178">
        <v>100361</v>
      </c>
      <c r="I271" s="170" t="str">
        <f t="shared" si="27"/>
        <v>Б-100361-13</v>
      </c>
      <c r="J271" s="169">
        <v>3</v>
      </c>
      <c r="K271" s="165">
        <v>7</v>
      </c>
      <c r="L271" s="165" t="s">
        <v>38</v>
      </c>
      <c r="M271" s="169">
        <v>1</v>
      </c>
      <c r="N271" s="165">
        <v>18</v>
      </c>
      <c r="O271" s="167" t="s">
        <v>823</v>
      </c>
      <c r="P271" s="167" t="s">
        <v>823</v>
      </c>
      <c r="Q271" s="167" t="s">
        <v>826</v>
      </c>
      <c r="R271" s="166" t="str">
        <f>H271&amp;"2"</f>
        <v>1003612</v>
      </c>
      <c r="S271" s="170">
        <v>1</v>
      </c>
      <c r="T271" s="167" t="s">
        <v>308</v>
      </c>
      <c r="U271" s="165">
        <v>6200</v>
      </c>
      <c r="V271" s="165">
        <v>1116</v>
      </c>
      <c r="W271" s="165">
        <v>0</v>
      </c>
      <c r="X271" s="122">
        <v>501</v>
      </c>
      <c r="Y271" s="168" t="s">
        <v>42</v>
      </c>
      <c r="Z271" s="301">
        <v>0.125</v>
      </c>
      <c r="AA271" s="266"/>
      <c r="AB271" s="224"/>
      <c r="AC271" s="178">
        <v>9300</v>
      </c>
      <c r="AD271" s="170"/>
      <c r="AE271" s="170"/>
      <c r="AF271" s="167" t="s">
        <v>149</v>
      </c>
      <c r="AG271" s="221">
        <v>8</v>
      </c>
      <c r="AI271" s="167"/>
      <c r="AK271" s="170"/>
      <c r="AL271" s="166">
        <v>0</v>
      </c>
      <c r="AM271" s="170" t="s">
        <v>43</v>
      </c>
      <c r="AN271" s="165" t="s">
        <v>44</v>
      </c>
      <c r="AO271" s="165"/>
      <c r="AP271" s="166"/>
      <c r="AQ271" s="166"/>
      <c r="AR271" s="166"/>
      <c r="AS271" s="166">
        <f>H271</f>
        <v>100361</v>
      </c>
      <c r="AT271" s="166">
        <f t="shared" si="28"/>
        <v>10367</v>
      </c>
      <c r="AU271" s="166">
        <v>367</v>
      </c>
      <c r="AV271" s="166" t="s">
        <v>527</v>
      </c>
      <c r="AX271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100361, 'Б-100361-13',date'2015-02-02',3, 7, 7, 'RUR', 1, 18, date'2015-02-02', date'2015-02-01', 1003612, 1, to_date('2015-02-01 00:00:00','YYYY-MM-DD HH24:MI:SS'), 6200, 1116, 0, 501, 0, 'c1', 8,null,100361,10367,367);insert into xxxx_oebs_cash_payment_test (ID, INVOICE_ID, OEBS_PAYMENT, DOC_DATE, COMISS_DATE) values (s_xxxx_oebs_cash_payment_test.NEXTVAL, 100361, 9300, to_date('2015-02-01 00:00:00','YYYY-MM-DD HH24:MI:SS'), date'2015-01-31' );</v>
      </c>
    </row>
    <row r="272" spans="1:50" ht="16.5" customHeight="1" x14ac:dyDescent="0.25">
      <c r="A272" s="287">
        <v>34</v>
      </c>
      <c r="B272" s="72">
        <v>0</v>
      </c>
      <c r="C272" s="165" t="str">
        <f t="shared" si="25"/>
        <v>100034</v>
      </c>
      <c r="D272" s="165" t="str">
        <f t="shared" si="26"/>
        <v>100034/13</v>
      </c>
      <c r="E272" s="167" t="s">
        <v>189</v>
      </c>
      <c r="F272" s="167" t="s">
        <v>822</v>
      </c>
      <c r="G272" s="165">
        <v>48</v>
      </c>
      <c r="H272" s="178">
        <v>100362</v>
      </c>
      <c r="I272" s="170" t="str">
        <f t="shared" si="27"/>
        <v>Б-100362-13</v>
      </c>
      <c r="J272" s="169">
        <v>3</v>
      </c>
      <c r="K272" s="165">
        <v>7</v>
      </c>
      <c r="L272" s="165" t="s">
        <v>38</v>
      </c>
      <c r="M272" s="169">
        <v>1</v>
      </c>
      <c r="N272" s="165">
        <v>18</v>
      </c>
      <c r="O272" s="167" t="s">
        <v>823</v>
      </c>
      <c r="P272" s="167" t="s">
        <v>823</v>
      </c>
      <c r="Q272" s="167" t="s">
        <v>826</v>
      </c>
      <c r="R272" s="166" t="str">
        <f>H272&amp;"3"</f>
        <v>1003623</v>
      </c>
      <c r="S272" s="170">
        <v>1</v>
      </c>
      <c r="T272" s="167" t="s">
        <v>308</v>
      </c>
      <c r="U272" s="165">
        <v>6200</v>
      </c>
      <c r="V272" s="165">
        <v>1116</v>
      </c>
      <c r="W272" s="165">
        <v>0</v>
      </c>
      <c r="X272" s="24">
        <v>502</v>
      </c>
      <c r="Y272" s="168" t="s">
        <v>42</v>
      </c>
      <c r="Z272" s="266"/>
      <c r="AA272" s="266"/>
      <c r="AB272" s="224"/>
      <c r="AC272" s="178">
        <v>9300</v>
      </c>
      <c r="AD272" s="170"/>
      <c r="AE272" s="170"/>
      <c r="AF272" s="167" t="s">
        <v>149</v>
      </c>
      <c r="AG272" s="221">
        <v>8</v>
      </c>
      <c r="AH272" s="220">
        <v>12</v>
      </c>
      <c r="AI272" s="167" t="s">
        <v>319</v>
      </c>
      <c r="AK272" s="170"/>
      <c r="AL272" s="166">
        <v>0</v>
      </c>
      <c r="AM272" s="170" t="s">
        <v>43</v>
      </c>
      <c r="AN272" s="165" t="s">
        <v>44</v>
      </c>
      <c r="AO272" s="165"/>
      <c r="AP272" s="166"/>
      <c r="AQ272" s="166"/>
      <c r="AR272" s="166"/>
      <c r="AS272" s="166">
        <f>H272</f>
        <v>100362</v>
      </c>
      <c r="AT272" s="166">
        <f t="shared" si="28"/>
        <v>10368</v>
      </c>
      <c r="AU272" s="166">
        <v>368</v>
      </c>
      <c r="AV272" s="303" t="s">
        <v>531</v>
      </c>
      <c r="AX27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100362, 'Б-100362-13',date'2015-02-02',3, 7, 7, 'RUR', 1, 18, date'2015-02-02', date'2015-02-01', 1003623, 1, to_date('2015-02-01 00:00:00','YYYY-MM-DD HH24:MI:SS'), 6200, 1116, 0, 502, 0, 'c1', 8,null,100362,10368,368);insert into xxxx_oebs_cash_payment_test (ID, INVOICE_ID, OEBS_PAYMENT, DOC_DATE, COMISS_DATE) values (s_xxxx_oebs_cash_payment_test.NEXTVAL, 100362, 9300, to_date('2015-02-01 00:00:00','YYYY-MM-DD HH24:MI:SS'), date'2015-01-31' );insert into xxxx_client_discount_m  (ID,CLIENT_ID,CLIENT_AVG_DISCOUNT,DT) values (s_xxxx_client_discount_m.NEXTVAL,502, 12, date'2015-02-01');</v>
      </c>
    </row>
    <row r="273" spans="1:50" ht="16.5" customHeight="1" x14ac:dyDescent="0.25">
      <c r="A273" s="287">
        <v>34</v>
      </c>
      <c r="B273" s="72">
        <v>0</v>
      </c>
      <c r="C273" s="165" t="str">
        <f t="shared" si="25"/>
        <v>100034</v>
      </c>
      <c r="D273" s="165" t="str">
        <f t="shared" si="26"/>
        <v>100034/13</v>
      </c>
      <c r="E273" s="167" t="s">
        <v>189</v>
      </c>
      <c r="F273" s="167" t="s">
        <v>822</v>
      </c>
      <c r="G273" s="165">
        <v>48</v>
      </c>
      <c r="H273" s="178">
        <v>100363</v>
      </c>
      <c r="I273" s="170" t="str">
        <f t="shared" si="27"/>
        <v>Б-100363-13</v>
      </c>
      <c r="J273" s="169">
        <v>3</v>
      </c>
      <c r="K273" s="165">
        <v>7</v>
      </c>
      <c r="L273" s="165" t="s">
        <v>38</v>
      </c>
      <c r="M273" s="169">
        <v>1</v>
      </c>
      <c r="N273" s="165">
        <v>18</v>
      </c>
      <c r="O273" s="167" t="s">
        <v>823</v>
      </c>
      <c r="P273" s="167" t="s">
        <v>823</v>
      </c>
      <c r="Q273" s="167" t="s">
        <v>826</v>
      </c>
      <c r="R273" s="166" t="str">
        <f>H273&amp;"1"</f>
        <v>1003631</v>
      </c>
      <c r="S273" s="170">
        <v>1</v>
      </c>
      <c r="T273" s="167" t="s">
        <v>308</v>
      </c>
      <c r="U273" s="165">
        <v>6200</v>
      </c>
      <c r="V273" s="165">
        <v>1116</v>
      </c>
      <c r="W273" s="165">
        <v>0</v>
      </c>
      <c r="X273" s="187">
        <v>503</v>
      </c>
      <c r="Y273" s="168" t="s">
        <v>42</v>
      </c>
      <c r="Z273" s="266"/>
      <c r="AA273" s="266"/>
      <c r="AB273" s="224"/>
      <c r="AC273" s="178">
        <v>9300</v>
      </c>
      <c r="AD273" s="170"/>
      <c r="AE273" s="170"/>
      <c r="AF273" s="167" t="s">
        <v>149</v>
      </c>
      <c r="AG273" s="221">
        <v>8</v>
      </c>
      <c r="AH273" s="220">
        <v>12</v>
      </c>
      <c r="AI273" s="167" t="s">
        <v>319</v>
      </c>
      <c r="AK273" s="170"/>
      <c r="AL273" s="166">
        <v>0</v>
      </c>
      <c r="AM273" s="170" t="s">
        <v>43</v>
      </c>
      <c r="AN273" s="165" t="s">
        <v>44</v>
      </c>
      <c r="AO273" s="165"/>
      <c r="AP273" s="166"/>
      <c r="AQ273" s="166"/>
      <c r="AR273" s="166"/>
      <c r="AS273" s="166">
        <f>H273</f>
        <v>100363</v>
      </c>
      <c r="AT273" s="166">
        <f t="shared" si="28"/>
        <v>10369</v>
      </c>
      <c r="AU273" s="166">
        <v>369</v>
      </c>
      <c r="AV273" s="166"/>
      <c r="AX27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100363, 'Б-100363-13',date'2015-02-02',3, 7, 7, 'RUR', 1, 18, date'2015-02-02', date'2015-02-01', 1003631, 1, to_date('2015-02-01 00:00:00','YYYY-MM-DD HH24:MI:SS'), 6200, 1116, 0, 503, 0, 'c1', 8,null,100363,10369,369);insert into xxxx_oebs_cash_payment_test (ID, INVOICE_ID, OEBS_PAYMENT, DOC_DATE, COMISS_DATE) values (s_xxxx_oebs_cash_payment_test.NEXTVAL, 100363, 9300, to_date('2015-02-01 00:00:00','YYYY-MM-DD HH24:MI:SS'), date'2015-01-31' );insert into xxxx_client_discount_m  (ID,CLIENT_ID,CLIENT_AVG_DISCOUNT,DT) values (s_xxxx_client_discount_m.NEXTVAL,503, 12, date'2015-02-01');</v>
      </c>
    </row>
    <row r="274" spans="1:50" ht="16.5" customHeight="1" x14ac:dyDescent="0.25">
      <c r="A274" s="287">
        <v>34</v>
      </c>
      <c r="B274" s="72">
        <v>0</v>
      </c>
      <c r="C274" s="165" t="str">
        <f t="shared" si="25"/>
        <v>100034</v>
      </c>
      <c r="D274" s="165" t="str">
        <f t="shared" si="26"/>
        <v>100034/13</v>
      </c>
      <c r="E274" s="167" t="s">
        <v>189</v>
      </c>
      <c r="F274" s="167" t="s">
        <v>822</v>
      </c>
      <c r="G274" s="165">
        <v>48</v>
      </c>
      <c r="H274" s="178">
        <v>100364</v>
      </c>
      <c r="I274" s="170" t="str">
        <f t="shared" si="27"/>
        <v>Б-100364-13</v>
      </c>
      <c r="J274" s="169">
        <v>3</v>
      </c>
      <c r="K274" s="165">
        <v>7</v>
      </c>
      <c r="L274" s="165" t="s">
        <v>38</v>
      </c>
      <c r="M274" s="169">
        <v>1</v>
      </c>
      <c r="N274" s="165">
        <v>18</v>
      </c>
      <c r="O274" s="167" t="s">
        <v>823</v>
      </c>
      <c r="P274" s="167" t="s">
        <v>823</v>
      </c>
      <c r="Q274" s="167" t="s">
        <v>826</v>
      </c>
      <c r="R274" s="166" t="str">
        <f>H274&amp;"2"</f>
        <v>1003642</v>
      </c>
      <c r="S274" s="170">
        <v>1</v>
      </c>
      <c r="T274" s="167" t="s">
        <v>308</v>
      </c>
      <c r="U274" s="165">
        <v>6200</v>
      </c>
      <c r="V274" s="165">
        <v>1116</v>
      </c>
      <c r="W274" s="165">
        <v>0</v>
      </c>
      <c r="X274" s="24">
        <v>504</v>
      </c>
      <c r="Y274" s="168" t="s">
        <v>42</v>
      </c>
      <c r="Z274" s="266"/>
      <c r="AA274" s="266"/>
      <c r="AB274" s="224"/>
      <c r="AC274" s="178">
        <v>9300</v>
      </c>
      <c r="AD274" s="170"/>
      <c r="AE274" s="170"/>
      <c r="AF274" s="167" t="s">
        <v>149</v>
      </c>
      <c r="AG274" s="221">
        <v>8</v>
      </c>
      <c r="AH274" s="220">
        <v>12</v>
      </c>
      <c r="AI274" s="167" t="s">
        <v>319</v>
      </c>
      <c r="AK274" s="170"/>
      <c r="AL274" s="166">
        <v>0</v>
      </c>
      <c r="AM274" s="170" t="s">
        <v>43</v>
      </c>
      <c r="AN274" s="165" t="s">
        <v>44</v>
      </c>
      <c r="AO274" s="165"/>
      <c r="AP274" s="166"/>
      <c r="AQ274" s="166"/>
      <c r="AR274" s="166"/>
      <c r="AS274" s="166">
        <f>H274</f>
        <v>100364</v>
      </c>
      <c r="AT274" s="166">
        <f t="shared" si="28"/>
        <v>10370</v>
      </c>
      <c r="AU274" s="166">
        <v>370</v>
      </c>
      <c r="AV274" s="166"/>
      <c r="AX27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100364, 'Б-100364-13',date'2015-02-02',3, 7, 7, 'RUR', 1, 18, date'2015-02-02', date'2015-02-01', 1003642, 1, to_date('2015-02-01 00:00:00','YYYY-MM-DD HH24:MI:SS'), 6200, 1116, 0, 504, 0, 'c1', 8,null,100364,10370,370);insert into xxxx_oebs_cash_payment_test (ID, INVOICE_ID, OEBS_PAYMENT, DOC_DATE, COMISS_DATE) values (s_xxxx_oebs_cash_payment_test.NEXTVAL, 100364, 9300, to_date('2015-02-01 00:00:00','YYYY-MM-DD HH24:MI:SS'), date'2015-01-31' );insert into xxxx_client_discount_m  (ID,CLIENT_ID,CLIENT_AVG_DISCOUNT,DT) values (s_xxxx_client_discount_m.NEXTVAL,504, 12, date'2015-02-01');</v>
      </c>
    </row>
    <row r="275" spans="1:50" ht="16.5" customHeight="1" x14ac:dyDescent="0.25">
      <c r="A275" s="287">
        <v>34</v>
      </c>
      <c r="B275" s="72">
        <v>0</v>
      </c>
      <c r="C275" s="165" t="str">
        <f t="shared" si="25"/>
        <v>100034</v>
      </c>
      <c r="D275" s="165" t="str">
        <f t="shared" si="26"/>
        <v>100034/13</v>
      </c>
      <c r="E275" s="167" t="s">
        <v>189</v>
      </c>
      <c r="F275" s="167" t="s">
        <v>822</v>
      </c>
      <c r="G275" s="165">
        <v>48</v>
      </c>
      <c r="H275" s="178">
        <v>100365</v>
      </c>
      <c r="I275" s="170" t="str">
        <f t="shared" si="27"/>
        <v>Б-100365-13</v>
      </c>
      <c r="J275" s="169">
        <v>3</v>
      </c>
      <c r="K275" s="165">
        <v>7</v>
      </c>
      <c r="L275" s="165" t="s">
        <v>38</v>
      </c>
      <c r="M275" s="169">
        <v>1</v>
      </c>
      <c r="N275" s="165">
        <v>18</v>
      </c>
      <c r="O275" s="167" t="s">
        <v>823</v>
      </c>
      <c r="P275" s="167" t="s">
        <v>823</v>
      </c>
      <c r="Q275" s="167" t="s">
        <v>826</v>
      </c>
      <c r="R275" s="166" t="str">
        <f>H275&amp;"1"</f>
        <v>1003651</v>
      </c>
      <c r="S275" s="170">
        <v>1</v>
      </c>
      <c r="T275" s="167" t="s">
        <v>308</v>
      </c>
      <c r="U275" s="165">
        <v>6200</v>
      </c>
      <c r="V275" s="165">
        <v>1116</v>
      </c>
      <c r="W275" s="165">
        <v>0</v>
      </c>
      <c r="X275" s="187">
        <v>505</v>
      </c>
      <c r="Y275" s="168" t="s">
        <v>42</v>
      </c>
      <c r="Z275" s="266"/>
      <c r="AA275" s="266"/>
      <c r="AB275" s="224"/>
      <c r="AC275" s="178">
        <v>9300</v>
      </c>
      <c r="AD275" s="170"/>
      <c r="AE275" s="170"/>
      <c r="AF275" s="167" t="s">
        <v>149</v>
      </c>
      <c r="AG275" s="221">
        <v>8</v>
      </c>
      <c r="AH275" s="220">
        <v>12</v>
      </c>
      <c r="AI275" s="167" t="s">
        <v>319</v>
      </c>
      <c r="AK275" s="170"/>
      <c r="AL275" s="166">
        <v>0</v>
      </c>
      <c r="AM275" s="170" t="s">
        <v>43</v>
      </c>
      <c r="AN275" s="165" t="s">
        <v>44</v>
      </c>
      <c r="AO275" s="165"/>
      <c r="AP275" s="166"/>
      <c r="AQ275" s="166"/>
      <c r="AR275" s="166"/>
      <c r="AS275" s="166">
        <f>H275</f>
        <v>100365</v>
      </c>
      <c r="AT275" s="166">
        <f t="shared" si="28"/>
        <v>10371</v>
      </c>
      <c r="AU275" s="166">
        <v>371</v>
      </c>
      <c r="AV275" s="166"/>
      <c r="AX275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100365, 'Б-100365-13',date'2015-02-02',3, 7, 7, 'RUR', 1, 18, date'2015-02-02', date'2015-02-01', 1003651, 1, to_date('2015-02-01 00:00:00','YYYY-MM-DD HH24:MI:SS'), 6200, 1116, 0, 505, 0, 'c1', 8,null,100365,10371,371);insert into xxxx_oebs_cash_payment_test (ID, INVOICE_ID, OEBS_PAYMENT, DOC_DATE, COMISS_DATE) values (s_xxxx_oebs_cash_payment_test.NEXTVAL, 100365, 9300, to_date('2015-02-01 00:00:00','YYYY-MM-DD HH24:MI:SS'), date'2015-01-31' );insert into xxxx_client_discount_m  (ID,CLIENT_ID,CLIENT_AVG_DISCOUNT,DT) values (s_xxxx_client_discount_m.NEXTVAL,505, 12, date'2015-02-01');</v>
      </c>
    </row>
    <row r="276" spans="1:50" ht="16.5" customHeight="1" x14ac:dyDescent="0.25">
      <c r="A276" s="287">
        <v>34</v>
      </c>
      <c r="B276" s="72">
        <v>0</v>
      </c>
      <c r="C276" s="165" t="str">
        <f t="shared" si="25"/>
        <v>100034</v>
      </c>
      <c r="D276" s="165" t="str">
        <f t="shared" si="26"/>
        <v>100034/13</v>
      </c>
      <c r="E276" s="167" t="s">
        <v>189</v>
      </c>
      <c r="F276" s="167" t="s">
        <v>822</v>
      </c>
      <c r="G276" s="165">
        <v>48</v>
      </c>
      <c r="H276" s="178">
        <v>100366</v>
      </c>
      <c r="I276" s="170" t="str">
        <f t="shared" si="27"/>
        <v>Б-100366-13</v>
      </c>
      <c r="J276" s="169">
        <v>3</v>
      </c>
      <c r="K276" s="165">
        <v>7</v>
      </c>
      <c r="L276" s="165" t="s">
        <v>38</v>
      </c>
      <c r="M276" s="169">
        <v>1</v>
      </c>
      <c r="N276" s="165">
        <v>18</v>
      </c>
      <c r="O276" s="167" t="s">
        <v>823</v>
      </c>
      <c r="P276" s="167" t="s">
        <v>823</v>
      </c>
      <c r="Q276" s="167" t="s">
        <v>826</v>
      </c>
      <c r="R276" s="166" t="str">
        <f>H276&amp;"1"</f>
        <v>1003661</v>
      </c>
      <c r="S276" s="170">
        <v>1</v>
      </c>
      <c r="T276" s="167" t="s">
        <v>308</v>
      </c>
      <c r="U276" s="165">
        <v>6200</v>
      </c>
      <c r="V276" s="165">
        <v>1116</v>
      </c>
      <c r="W276" s="165">
        <v>0</v>
      </c>
      <c r="X276" s="24">
        <v>506</v>
      </c>
      <c r="Y276" s="168" t="s">
        <v>42</v>
      </c>
      <c r="Z276" s="266"/>
      <c r="AA276" s="266"/>
      <c r="AB276" s="224"/>
      <c r="AC276" s="178">
        <v>9300</v>
      </c>
      <c r="AD276" s="170"/>
      <c r="AE276" s="170"/>
      <c r="AF276" s="167" t="s">
        <v>149</v>
      </c>
      <c r="AG276" s="221">
        <v>8</v>
      </c>
      <c r="AH276" s="220">
        <v>12</v>
      </c>
      <c r="AI276" s="167" t="s">
        <v>319</v>
      </c>
      <c r="AK276" s="170"/>
      <c r="AL276" s="166">
        <v>0</v>
      </c>
      <c r="AM276" s="170" t="s">
        <v>43</v>
      </c>
      <c r="AN276" s="165" t="s">
        <v>44</v>
      </c>
      <c r="AO276" s="165"/>
      <c r="AP276" s="166"/>
      <c r="AQ276" s="166"/>
      <c r="AR276" s="166"/>
      <c r="AS276" s="166">
        <f>H276</f>
        <v>100366</v>
      </c>
      <c r="AT276" s="166">
        <f t="shared" si="28"/>
        <v>10372</v>
      </c>
      <c r="AU276" s="166">
        <v>372</v>
      </c>
      <c r="AV276" s="166"/>
      <c r="AX276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100366, 'Б-100366-13',date'2015-02-02',3, 7, 7, 'RUR', 1, 18, date'2015-02-02', date'2015-02-01', 1003661, 1, to_date('2015-02-01 00:00:00','YYYY-MM-DD HH24:MI:SS'), 6200, 1116, 0, 506, 0, 'c1', 8,null,100366,10372,372);insert into xxxx_oebs_cash_payment_test (ID, INVOICE_ID, OEBS_PAYMENT, DOC_DATE, COMISS_DATE) values (s_xxxx_oebs_cash_payment_test.NEXTVAL, 100366, 9300, to_date('2015-02-01 00:00:00','YYYY-MM-DD HH24:MI:SS'), date'2015-01-31' );insert into xxxx_client_discount_m  (ID,CLIENT_ID,CLIENT_AVG_DISCOUNT,DT) values (s_xxxx_client_discount_m.NEXTVAL,506, 12, date'2015-02-01');</v>
      </c>
    </row>
    <row r="277" spans="1:50" ht="16.5" customHeight="1" x14ac:dyDescent="0.25">
      <c r="A277" s="287">
        <v>34</v>
      </c>
      <c r="B277" s="72">
        <v>0</v>
      </c>
      <c r="C277" s="165" t="str">
        <f t="shared" si="25"/>
        <v>100034</v>
      </c>
      <c r="D277" s="165" t="str">
        <f t="shared" si="26"/>
        <v>100034/13</v>
      </c>
      <c r="E277" s="167" t="s">
        <v>189</v>
      </c>
      <c r="F277" s="167" t="s">
        <v>822</v>
      </c>
      <c r="G277" s="165">
        <v>48</v>
      </c>
      <c r="H277" s="178">
        <v>100367</v>
      </c>
      <c r="I277" s="170" t="str">
        <f t="shared" si="27"/>
        <v>Б-100367-13</v>
      </c>
      <c r="J277" s="169">
        <v>3</v>
      </c>
      <c r="K277" s="165">
        <v>7</v>
      </c>
      <c r="L277" s="165" t="s">
        <v>38</v>
      </c>
      <c r="M277" s="169">
        <v>1</v>
      </c>
      <c r="N277" s="165">
        <v>18</v>
      </c>
      <c r="O277" s="167" t="s">
        <v>823</v>
      </c>
      <c r="P277" s="167" t="s">
        <v>823</v>
      </c>
      <c r="Q277" s="167" t="s">
        <v>826</v>
      </c>
      <c r="R277" s="166" t="str">
        <f>H277&amp;"2"</f>
        <v>1003672</v>
      </c>
      <c r="S277" s="170">
        <v>1</v>
      </c>
      <c r="T277" s="167" t="s">
        <v>308</v>
      </c>
      <c r="U277" s="165">
        <v>6200</v>
      </c>
      <c r="V277" s="165">
        <v>1116</v>
      </c>
      <c r="W277" s="165">
        <v>0</v>
      </c>
      <c r="X277" s="187">
        <v>507</v>
      </c>
      <c r="Y277" s="168" t="s">
        <v>42</v>
      </c>
      <c r="Z277" s="266"/>
      <c r="AA277" s="266"/>
      <c r="AB277" s="224"/>
      <c r="AC277" s="178">
        <v>9300</v>
      </c>
      <c r="AD277" s="170"/>
      <c r="AE277" s="170"/>
      <c r="AF277" s="167" t="s">
        <v>149</v>
      </c>
      <c r="AG277" s="221">
        <v>8</v>
      </c>
      <c r="AH277" s="220">
        <v>12</v>
      </c>
      <c r="AI277" s="167" t="s">
        <v>319</v>
      </c>
      <c r="AK277" s="170"/>
      <c r="AL277" s="166">
        <v>0</v>
      </c>
      <c r="AM277" s="170" t="s">
        <v>43</v>
      </c>
      <c r="AN277" s="165" t="s">
        <v>44</v>
      </c>
      <c r="AO277" s="165"/>
      <c r="AP277" s="166"/>
      <c r="AQ277" s="166"/>
      <c r="AR277" s="166"/>
      <c r="AS277" s="166">
        <f>H277</f>
        <v>100367</v>
      </c>
      <c r="AT277" s="166">
        <f t="shared" si="28"/>
        <v>10373</v>
      </c>
      <c r="AU277" s="166">
        <v>373</v>
      </c>
      <c r="AX277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100367, 'Б-100367-13',date'2015-02-02',3, 7, 7, 'RUR', 1, 18, date'2015-02-02', date'2015-02-01', 1003672, 1, to_date('2015-02-01 00:00:00','YYYY-MM-DD HH24:MI:SS'), 6200, 1116, 0, 507, 0, 'c1', 8,null,100367,10373,373);insert into xxxx_oebs_cash_payment_test (ID, INVOICE_ID, OEBS_PAYMENT, DOC_DATE, COMISS_DATE) values (s_xxxx_oebs_cash_payment_test.NEXTVAL, 100367, 9300, to_date('2015-02-01 00:00:00','YYYY-MM-DD HH24:MI:SS'), date'2015-01-31' );insert into xxxx_client_discount_m  (ID,CLIENT_ID,CLIENT_AVG_DISCOUNT,DT) values (s_xxxx_client_discount_m.NEXTVAL,507, 12, date'2015-02-01');</v>
      </c>
    </row>
    <row r="278" spans="1:50" ht="16.5" customHeight="1" x14ac:dyDescent="0.25">
      <c r="A278" s="287">
        <v>34</v>
      </c>
      <c r="B278" s="72">
        <v>0</v>
      </c>
      <c r="C278" s="165" t="str">
        <f t="shared" si="25"/>
        <v>100034</v>
      </c>
      <c r="D278" s="165" t="str">
        <f t="shared" si="26"/>
        <v>100034/13</v>
      </c>
      <c r="E278" s="167" t="s">
        <v>189</v>
      </c>
      <c r="F278" s="167" t="s">
        <v>822</v>
      </c>
      <c r="G278" s="165">
        <v>48</v>
      </c>
      <c r="H278" s="178">
        <v>100368</v>
      </c>
      <c r="I278" s="170" t="str">
        <f t="shared" si="27"/>
        <v>Б-100368-13</v>
      </c>
      <c r="J278" s="169">
        <v>3</v>
      </c>
      <c r="K278" s="165">
        <v>7</v>
      </c>
      <c r="L278" s="165" t="s">
        <v>38</v>
      </c>
      <c r="M278" s="169">
        <v>1</v>
      </c>
      <c r="N278" s="165">
        <v>18</v>
      </c>
      <c r="O278" s="167" t="s">
        <v>823</v>
      </c>
      <c r="P278" s="167" t="s">
        <v>823</v>
      </c>
      <c r="Q278" s="167" t="s">
        <v>826</v>
      </c>
      <c r="R278" s="166" t="str">
        <f>H278&amp;"3"</f>
        <v>1003683</v>
      </c>
      <c r="S278" s="170">
        <v>1</v>
      </c>
      <c r="T278" s="167" t="s">
        <v>308</v>
      </c>
      <c r="U278" s="165">
        <v>6200</v>
      </c>
      <c r="V278" s="165">
        <v>1116</v>
      </c>
      <c r="W278" s="165">
        <v>0</v>
      </c>
      <c r="X278" s="24">
        <v>508</v>
      </c>
      <c r="Y278" s="168" t="s">
        <v>42</v>
      </c>
      <c r="Z278" s="266"/>
      <c r="AA278" s="266"/>
      <c r="AB278" s="224"/>
      <c r="AC278" s="178">
        <v>9300</v>
      </c>
      <c r="AD278" s="170"/>
      <c r="AE278" s="170"/>
      <c r="AF278" s="167" t="s">
        <v>149</v>
      </c>
      <c r="AG278" s="221">
        <v>8</v>
      </c>
      <c r="AH278" s="220">
        <v>12</v>
      </c>
      <c r="AI278" s="167" t="s">
        <v>319</v>
      </c>
      <c r="AK278" s="170"/>
      <c r="AL278" s="166">
        <v>0</v>
      </c>
      <c r="AM278" s="170" t="s">
        <v>43</v>
      </c>
      <c r="AN278" s="165" t="s">
        <v>44</v>
      </c>
      <c r="AO278" s="165"/>
      <c r="AP278" s="166"/>
      <c r="AQ278" s="166"/>
      <c r="AR278" s="166"/>
      <c r="AS278" s="166">
        <f>H278</f>
        <v>100368</v>
      </c>
      <c r="AT278" s="166">
        <f t="shared" si="28"/>
        <v>10374</v>
      </c>
      <c r="AU278" s="166">
        <v>374</v>
      </c>
      <c r="AV278" s="166"/>
      <c r="AX278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100368, 'Б-100368-13',date'2015-02-02',3, 7, 7, 'RUR', 1, 18, date'2015-02-02', date'2015-02-01', 1003683, 1, to_date('2015-02-01 00:00:00','YYYY-MM-DD HH24:MI:SS'), 6200, 1116, 0, 508, 0, 'c1', 8,null,100368,10374,374);insert into xxxx_oebs_cash_payment_test (ID, INVOICE_ID, OEBS_PAYMENT, DOC_DATE, COMISS_DATE) values (s_xxxx_oebs_cash_payment_test.NEXTVAL, 100368, 9300, to_date('2015-02-01 00:00:00','YYYY-MM-DD HH24:MI:SS'), date'2015-01-31' );insert into xxxx_client_discount_m  (ID,CLIENT_ID,CLIENT_AVG_DISCOUNT,DT) values (s_xxxx_client_discount_m.NEXTVAL,508, 12, date'2015-02-01');</v>
      </c>
    </row>
    <row r="279" spans="1:50" ht="16.5" customHeight="1" x14ac:dyDescent="0.25">
      <c r="A279" s="287">
        <v>34</v>
      </c>
      <c r="B279" s="72">
        <v>0</v>
      </c>
      <c r="C279" s="165" t="str">
        <f t="shared" si="25"/>
        <v>100034</v>
      </c>
      <c r="D279" s="165" t="str">
        <f t="shared" si="26"/>
        <v>100034/13</v>
      </c>
      <c r="E279" s="167" t="s">
        <v>189</v>
      </c>
      <c r="F279" s="167" t="s">
        <v>822</v>
      </c>
      <c r="G279" s="165">
        <v>48</v>
      </c>
      <c r="H279" s="178">
        <v>100369</v>
      </c>
      <c r="I279" s="170" t="str">
        <f t="shared" si="27"/>
        <v>Б-100369-13</v>
      </c>
      <c r="J279" s="169">
        <v>3</v>
      </c>
      <c r="K279" s="165">
        <v>7</v>
      </c>
      <c r="L279" s="165" t="s">
        <v>38</v>
      </c>
      <c r="M279" s="169">
        <v>1</v>
      </c>
      <c r="N279" s="165">
        <v>18</v>
      </c>
      <c r="O279" s="167" t="s">
        <v>823</v>
      </c>
      <c r="P279" s="167" t="s">
        <v>823</v>
      </c>
      <c r="Q279" s="167" t="s">
        <v>826</v>
      </c>
      <c r="R279" s="166" t="str">
        <f>H279&amp;"1"</f>
        <v>1003691</v>
      </c>
      <c r="S279" s="170">
        <v>1</v>
      </c>
      <c r="T279" s="167" t="s">
        <v>308</v>
      </c>
      <c r="U279" s="165">
        <v>6200</v>
      </c>
      <c r="V279" s="165">
        <v>1116</v>
      </c>
      <c r="W279" s="165">
        <v>0</v>
      </c>
      <c r="X279" s="187">
        <v>509</v>
      </c>
      <c r="Y279" s="168" t="s">
        <v>42</v>
      </c>
      <c r="Z279" s="266"/>
      <c r="AA279" s="266"/>
      <c r="AB279" s="224"/>
      <c r="AC279" s="178">
        <v>9300</v>
      </c>
      <c r="AD279" s="170"/>
      <c r="AE279" s="170"/>
      <c r="AF279" s="167" t="s">
        <v>149</v>
      </c>
      <c r="AG279" s="221">
        <v>8</v>
      </c>
      <c r="AH279" s="220">
        <v>12</v>
      </c>
      <c r="AI279" s="167" t="s">
        <v>319</v>
      </c>
      <c r="AK279" s="170"/>
      <c r="AL279" s="166">
        <v>0</v>
      </c>
      <c r="AM279" s="170" t="s">
        <v>43</v>
      </c>
      <c r="AN279" s="165" t="s">
        <v>44</v>
      </c>
      <c r="AO279" s="165"/>
      <c r="AP279" s="166"/>
      <c r="AQ279" s="166"/>
      <c r="AR279" s="166"/>
      <c r="AS279" s="166">
        <f>H279</f>
        <v>100369</v>
      </c>
      <c r="AT279" s="166">
        <f t="shared" si="28"/>
        <v>10375</v>
      </c>
      <c r="AU279" s="166">
        <v>375</v>
      </c>
      <c r="AV279" s="166"/>
      <c r="AX279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100369, 'Б-100369-13',date'2015-02-02',3, 7, 7, 'RUR', 1, 18, date'2015-02-02', date'2015-02-01', 1003691, 1, to_date('2015-02-01 00:00:00','YYYY-MM-DD HH24:MI:SS'), 6200, 1116, 0, 509, 0, 'c1', 8,null,100369,10375,375);insert into xxxx_oebs_cash_payment_test (ID, INVOICE_ID, OEBS_PAYMENT, DOC_DATE, COMISS_DATE) values (s_xxxx_oebs_cash_payment_test.NEXTVAL, 100369, 9300, to_date('2015-02-01 00:00:00','YYYY-MM-DD HH24:MI:SS'), date'2015-01-31' );insert into xxxx_client_discount_m  (ID,CLIENT_ID,CLIENT_AVG_DISCOUNT,DT) values (s_xxxx_client_discount_m.NEXTVAL,509, 12, date'2015-02-01');</v>
      </c>
    </row>
    <row r="280" spans="1:50" ht="16.5" customHeight="1" x14ac:dyDescent="0.25">
      <c r="A280" s="287">
        <v>34</v>
      </c>
      <c r="B280" s="72">
        <v>0</v>
      </c>
      <c r="C280" s="165" t="str">
        <f t="shared" si="25"/>
        <v>100034</v>
      </c>
      <c r="D280" s="165" t="str">
        <f t="shared" si="26"/>
        <v>100034/13</v>
      </c>
      <c r="E280" s="167" t="s">
        <v>189</v>
      </c>
      <c r="F280" s="167" t="s">
        <v>822</v>
      </c>
      <c r="G280" s="165">
        <v>48</v>
      </c>
      <c r="H280" s="178">
        <v>100370</v>
      </c>
      <c r="I280" s="170" t="str">
        <f t="shared" si="27"/>
        <v>Б-100370-13</v>
      </c>
      <c r="J280" s="169">
        <v>3</v>
      </c>
      <c r="K280" s="165">
        <v>7</v>
      </c>
      <c r="L280" s="165" t="s">
        <v>38</v>
      </c>
      <c r="M280" s="169">
        <v>1</v>
      </c>
      <c r="N280" s="165">
        <v>18</v>
      </c>
      <c r="O280" s="167" t="s">
        <v>823</v>
      </c>
      <c r="P280" s="167" t="s">
        <v>823</v>
      </c>
      <c r="Q280" s="167" t="s">
        <v>826</v>
      </c>
      <c r="R280" s="166" t="str">
        <f>H280&amp;"2"</f>
        <v>1003702</v>
      </c>
      <c r="S280" s="170">
        <v>1</v>
      </c>
      <c r="T280" s="167" t="s">
        <v>308</v>
      </c>
      <c r="U280" s="165">
        <v>6200</v>
      </c>
      <c r="V280" s="165">
        <v>1116</v>
      </c>
      <c r="W280" s="165">
        <v>0</v>
      </c>
      <c r="X280" s="24">
        <v>510</v>
      </c>
      <c r="Y280" s="168" t="s">
        <v>42</v>
      </c>
      <c r="Z280" s="266"/>
      <c r="AA280" s="266"/>
      <c r="AB280" s="224"/>
      <c r="AC280" s="178">
        <v>9300</v>
      </c>
      <c r="AD280" s="170"/>
      <c r="AE280" s="170"/>
      <c r="AF280" s="167" t="s">
        <v>149</v>
      </c>
      <c r="AG280" s="221">
        <v>8</v>
      </c>
      <c r="AH280" s="220">
        <v>12</v>
      </c>
      <c r="AI280" s="167" t="s">
        <v>319</v>
      </c>
      <c r="AK280" s="170"/>
      <c r="AL280" s="166">
        <v>0</v>
      </c>
      <c r="AM280" s="170" t="s">
        <v>43</v>
      </c>
      <c r="AN280" s="165" t="s">
        <v>44</v>
      </c>
      <c r="AO280" s="165"/>
      <c r="AP280" s="166"/>
      <c r="AQ280" s="166"/>
      <c r="AR280" s="166"/>
      <c r="AS280" s="166">
        <f>H280</f>
        <v>100370</v>
      </c>
      <c r="AT280" s="166">
        <f t="shared" si="28"/>
        <v>10376</v>
      </c>
      <c r="AU280" s="166">
        <v>376</v>
      </c>
      <c r="AV280" s="166"/>
      <c r="AX280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100370, 'Б-100370-13',date'2015-02-02',3, 7, 7, 'RUR', 1, 18, date'2015-02-02', date'2015-02-01', 1003702, 1, to_date('2015-02-01 00:00:00','YYYY-MM-DD HH24:MI:SS'), 6200, 1116, 0, 510, 0, 'c1', 8,null,100370,10376,376);insert into xxxx_oebs_cash_payment_test (ID, INVOICE_ID, OEBS_PAYMENT, DOC_DATE, COMISS_DATE) values (s_xxxx_oebs_cash_payment_test.NEXTVAL, 100370, 9300, to_date('2015-02-01 00:00:00','YYYY-MM-DD HH24:MI:SS'), date'2015-01-31' );insert into xxxx_client_discount_m  (ID,CLIENT_ID,CLIENT_AVG_DISCOUNT,DT) values (s_xxxx_client_discount_m.NEXTVAL,510, 12, date'2015-02-01');</v>
      </c>
    </row>
    <row r="281" spans="1:50" ht="16.5" customHeight="1" x14ac:dyDescent="0.25">
      <c r="A281" s="287">
        <v>34</v>
      </c>
      <c r="B281" s="72">
        <v>0</v>
      </c>
      <c r="C281" s="165" t="str">
        <f t="shared" si="25"/>
        <v>100034</v>
      </c>
      <c r="D281" s="165" t="str">
        <f t="shared" si="26"/>
        <v>100034/13</v>
      </c>
      <c r="E281" s="167" t="s">
        <v>189</v>
      </c>
      <c r="F281" s="167" t="s">
        <v>822</v>
      </c>
      <c r="G281" s="165">
        <v>48</v>
      </c>
      <c r="H281" s="178">
        <v>100371</v>
      </c>
      <c r="I281" s="170" t="str">
        <f t="shared" si="27"/>
        <v>Б-100371-13</v>
      </c>
      <c r="J281" s="169">
        <v>3</v>
      </c>
      <c r="K281" s="165">
        <v>7</v>
      </c>
      <c r="L281" s="165" t="s">
        <v>38</v>
      </c>
      <c r="M281" s="169">
        <v>1</v>
      </c>
      <c r="N281" s="165">
        <v>18</v>
      </c>
      <c r="O281" s="167" t="s">
        <v>823</v>
      </c>
      <c r="P281" s="167" t="s">
        <v>823</v>
      </c>
      <c r="Q281" s="167" t="s">
        <v>826</v>
      </c>
      <c r="R281" s="166" t="str">
        <f>H281&amp;"1"</f>
        <v>1003711</v>
      </c>
      <c r="S281" s="170">
        <v>1</v>
      </c>
      <c r="T281" s="167" t="s">
        <v>308</v>
      </c>
      <c r="U281" s="165">
        <v>6200</v>
      </c>
      <c r="V281" s="165">
        <v>1116</v>
      </c>
      <c r="W281" s="165">
        <v>0</v>
      </c>
      <c r="X281" s="187">
        <v>511</v>
      </c>
      <c r="Y281" s="168" t="s">
        <v>42</v>
      </c>
      <c r="Z281" s="266"/>
      <c r="AA281" s="266"/>
      <c r="AB281" s="224"/>
      <c r="AC281" s="178">
        <v>9300</v>
      </c>
      <c r="AD281" s="170"/>
      <c r="AE281" s="170"/>
      <c r="AF281" s="167" t="s">
        <v>149</v>
      </c>
      <c r="AG281" s="221">
        <v>8</v>
      </c>
      <c r="AH281" s="220">
        <v>12</v>
      </c>
      <c r="AI281" s="167" t="s">
        <v>319</v>
      </c>
      <c r="AK281" s="170"/>
      <c r="AL281" s="166">
        <v>0</v>
      </c>
      <c r="AM281" s="170" t="s">
        <v>43</v>
      </c>
      <c r="AN281" s="165" t="s">
        <v>44</v>
      </c>
      <c r="AO281" s="165"/>
      <c r="AP281" s="166"/>
      <c r="AQ281" s="166"/>
      <c r="AR281" s="166"/>
      <c r="AS281" s="166">
        <f>H281</f>
        <v>100371</v>
      </c>
      <c r="AT281" s="166">
        <f t="shared" si="28"/>
        <v>10377</v>
      </c>
      <c r="AU281" s="166">
        <v>377</v>
      </c>
      <c r="AV281" s="166"/>
      <c r="AX281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100371, 'Б-100371-13',date'2015-02-02',3, 7, 7, 'RUR', 1, 18, date'2015-02-02', date'2015-02-01', 1003711, 1, to_date('2015-02-01 00:00:00','YYYY-MM-DD HH24:MI:SS'), 6200, 1116, 0, 511, 0, 'c1', 8,null,100371,10377,377);insert into xxxx_oebs_cash_payment_test (ID, INVOICE_ID, OEBS_PAYMENT, DOC_DATE, COMISS_DATE) values (s_xxxx_oebs_cash_payment_test.NEXTVAL, 100371, 9300, to_date('2015-02-01 00:00:00','YYYY-MM-DD HH24:MI:SS'), date'2015-01-31' );insert into xxxx_client_discount_m  (ID,CLIENT_ID,CLIENT_AVG_DISCOUNT,DT) values (s_xxxx_client_discount_m.NEXTVAL,511, 12, date'2015-02-01');</v>
      </c>
    </row>
    <row r="282" spans="1:50" ht="16.5" customHeight="1" x14ac:dyDescent="0.25">
      <c r="A282" s="287">
        <v>34</v>
      </c>
      <c r="B282" s="72">
        <v>0</v>
      </c>
      <c r="C282" s="165" t="str">
        <f t="shared" si="25"/>
        <v>100034</v>
      </c>
      <c r="D282" s="165" t="str">
        <f t="shared" si="26"/>
        <v>100034/13</v>
      </c>
      <c r="E282" s="167" t="s">
        <v>189</v>
      </c>
      <c r="F282" s="167" t="s">
        <v>822</v>
      </c>
      <c r="G282" s="165">
        <v>48</v>
      </c>
      <c r="H282" s="178">
        <v>100372</v>
      </c>
      <c r="I282" s="170" t="str">
        <f t="shared" si="27"/>
        <v>Б-100372-13</v>
      </c>
      <c r="J282" s="169">
        <v>3</v>
      </c>
      <c r="K282" s="165">
        <v>7</v>
      </c>
      <c r="L282" s="165" t="s">
        <v>38</v>
      </c>
      <c r="M282" s="169">
        <v>1</v>
      </c>
      <c r="N282" s="165">
        <v>18</v>
      </c>
      <c r="O282" s="167" t="s">
        <v>823</v>
      </c>
      <c r="P282" s="167" t="s">
        <v>823</v>
      </c>
      <c r="Q282" s="167" t="s">
        <v>826</v>
      </c>
      <c r="R282" s="166" t="str">
        <f>H282&amp;"1"</f>
        <v>1003721</v>
      </c>
      <c r="S282" s="170">
        <v>1</v>
      </c>
      <c r="T282" s="167" t="s">
        <v>308</v>
      </c>
      <c r="U282" s="165">
        <v>6200</v>
      </c>
      <c r="V282" s="165">
        <v>1116</v>
      </c>
      <c r="W282" s="165">
        <v>0</v>
      </c>
      <c r="X282" s="24">
        <v>512</v>
      </c>
      <c r="Y282" s="168" t="s">
        <v>42</v>
      </c>
      <c r="Z282" s="266"/>
      <c r="AA282" s="266"/>
      <c r="AB282" s="224"/>
      <c r="AC282" s="178">
        <v>9300</v>
      </c>
      <c r="AD282" s="170"/>
      <c r="AE282" s="170"/>
      <c r="AF282" s="167" t="s">
        <v>149</v>
      </c>
      <c r="AG282" s="221">
        <v>8</v>
      </c>
      <c r="AH282" s="220">
        <v>12</v>
      </c>
      <c r="AI282" s="167" t="s">
        <v>319</v>
      </c>
      <c r="AK282" s="170"/>
      <c r="AL282" s="166">
        <v>0</v>
      </c>
      <c r="AM282" s="170" t="s">
        <v>43</v>
      </c>
      <c r="AN282" s="165" t="s">
        <v>44</v>
      </c>
      <c r="AO282" s="165"/>
      <c r="AP282" s="166"/>
      <c r="AQ282" s="166"/>
      <c r="AR282" s="166"/>
      <c r="AS282" s="166">
        <f>H282</f>
        <v>100372</v>
      </c>
      <c r="AT282" s="166">
        <f t="shared" si="28"/>
        <v>10378</v>
      </c>
      <c r="AU282" s="166">
        <v>378</v>
      </c>
      <c r="AV282" s="166"/>
      <c r="AX28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100372, 'Б-100372-13',date'2015-02-02',3, 7, 7, 'RUR', 1, 18, date'2015-02-02', date'2015-02-01', 1003721, 1, to_date('2015-02-01 00:00:00','YYYY-MM-DD HH24:MI:SS'), 6200, 1116, 0, 512, 0, 'c1', 8,null,100372,10378,378);insert into xxxx_oebs_cash_payment_test (ID, INVOICE_ID, OEBS_PAYMENT, DOC_DATE, COMISS_DATE) values (s_xxxx_oebs_cash_payment_test.NEXTVAL, 100372, 9300, to_date('2015-02-01 00:00:00','YYYY-MM-DD HH24:MI:SS'), date'2015-01-31' );insert into xxxx_client_discount_m  (ID,CLIENT_ID,CLIENT_AVG_DISCOUNT,DT) values (s_xxxx_client_discount_m.NEXTVAL,512, 12, date'2015-02-01');</v>
      </c>
    </row>
    <row r="283" spans="1:50" ht="16.5" customHeight="1" x14ac:dyDescent="0.25">
      <c r="A283" s="287">
        <v>34</v>
      </c>
      <c r="B283" s="72">
        <v>0</v>
      </c>
      <c r="C283" s="165" t="str">
        <f t="shared" si="25"/>
        <v>100034</v>
      </c>
      <c r="D283" s="165" t="str">
        <f t="shared" si="26"/>
        <v>100034/13</v>
      </c>
      <c r="E283" s="167" t="s">
        <v>189</v>
      </c>
      <c r="F283" s="167" t="s">
        <v>822</v>
      </c>
      <c r="G283" s="165">
        <v>48</v>
      </c>
      <c r="H283" s="178">
        <v>100373</v>
      </c>
      <c r="I283" s="170" t="str">
        <f t="shared" si="27"/>
        <v>Б-100373-13</v>
      </c>
      <c r="J283" s="169">
        <v>3</v>
      </c>
      <c r="K283" s="165">
        <v>7</v>
      </c>
      <c r="L283" s="165" t="s">
        <v>38</v>
      </c>
      <c r="M283" s="169">
        <v>1</v>
      </c>
      <c r="N283" s="165">
        <v>18</v>
      </c>
      <c r="O283" s="167" t="s">
        <v>823</v>
      </c>
      <c r="P283" s="167" t="s">
        <v>823</v>
      </c>
      <c r="Q283" s="167" t="s">
        <v>826</v>
      </c>
      <c r="R283" s="166" t="str">
        <f>H283&amp;"2"</f>
        <v>1003732</v>
      </c>
      <c r="S283" s="170">
        <v>1</v>
      </c>
      <c r="T283" s="167" t="s">
        <v>308</v>
      </c>
      <c r="U283" s="165">
        <v>6200</v>
      </c>
      <c r="V283" s="165">
        <v>1116</v>
      </c>
      <c r="W283" s="165">
        <v>0</v>
      </c>
      <c r="X283" s="187">
        <v>513</v>
      </c>
      <c r="Y283" s="168" t="s">
        <v>42</v>
      </c>
      <c r="Z283" s="266"/>
      <c r="AA283" s="266"/>
      <c r="AB283" s="224"/>
      <c r="AC283" s="178">
        <v>9300</v>
      </c>
      <c r="AD283" s="170"/>
      <c r="AE283" s="170"/>
      <c r="AF283" s="167" t="s">
        <v>149</v>
      </c>
      <c r="AG283" s="221">
        <v>8</v>
      </c>
      <c r="AH283" s="220">
        <v>12</v>
      </c>
      <c r="AI283" s="167" t="s">
        <v>319</v>
      </c>
      <c r="AK283" s="170"/>
      <c r="AL283" s="166">
        <v>0</v>
      </c>
      <c r="AM283" s="170" t="s">
        <v>43</v>
      </c>
      <c r="AN283" s="165" t="s">
        <v>44</v>
      </c>
      <c r="AO283" s="165"/>
      <c r="AP283" s="166"/>
      <c r="AQ283" s="166"/>
      <c r="AR283" s="166"/>
      <c r="AS283" s="166">
        <f>H283</f>
        <v>100373</v>
      </c>
      <c r="AT283" s="166">
        <f t="shared" si="28"/>
        <v>10379</v>
      </c>
      <c r="AU283" s="166">
        <v>379</v>
      </c>
      <c r="AX28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100373, 'Б-100373-13',date'2015-02-02',3, 7, 7, 'RUR', 1, 18, date'2015-02-02', date'2015-02-01', 1003732, 1, to_date('2015-02-01 00:00:00','YYYY-MM-DD HH24:MI:SS'), 6200, 1116, 0, 513, 0, 'c1', 8,null,100373,10379,379);insert into xxxx_oebs_cash_payment_test (ID, INVOICE_ID, OEBS_PAYMENT, DOC_DATE, COMISS_DATE) values (s_xxxx_oebs_cash_payment_test.NEXTVAL, 100373, 9300, to_date('2015-02-01 00:00:00','YYYY-MM-DD HH24:MI:SS'), date'2015-01-31' );insert into xxxx_client_discount_m  (ID,CLIENT_ID,CLIENT_AVG_DISCOUNT,DT) values (s_xxxx_client_discount_m.NEXTVAL,513, 12, date'2015-02-01');</v>
      </c>
    </row>
    <row r="284" spans="1:50" ht="16.5" customHeight="1" x14ac:dyDescent="0.25">
      <c r="A284" s="287">
        <v>34</v>
      </c>
      <c r="B284" s="72">
        <v>0</v>
      </c>
      <c r="C284" s="171" t="str">
        <f t="shared" si="25"/>
        <v>100034</v>
      </c>
      <c r="D284" s="171" t="str">
        <f t="shared" si="26"/>
        <v>100034/13</v>
      </c>
      <c r="E284" s="172" t="s">
        <v>189</v>
      </c>
      <c r="F284" s="167" t="s">
        <v>822</v>
      </c>
      <c r="G284" s="165">
        <v>48</v>
      </c>
      <c r="H284" s="178">
        <v>100374</v>
      </c>
      <c r="I284" s="171" t="str">
        <f t="shared" si="27"/>
        <v>Б-100374-13</v>
      </c>
      <c r="J284" s="169">
        <v>3</v>
      </c>
      <c r="K284" s="171">
        <v>7</v>
      </c>
      <c r="L284" s="171" t="s">
        <v>38</v>
      </c>
      <c r="M284" s="175">
        <v>1</v>
      </c>
      <c r="N284" s="171">
        <v>18</v>
      </c>
      <c r="O284" s="172" t="s">
        <v>823</v>
      </c>
      <c r="P284" s="172" t="s">
        <v>823</v>
      </c>
      <c r="Q284" s="172" t="s">
        <v>826</v>
      </c>
      <c r="R284" s="173" t="str">
        <f>H284&amp;"3"</f>
        <v>1003743</v>
      </c>
      <c r="S284" s="171">
        <v>1</v>
      </c>
      <c r="T284" s="172" t="s">
        <v>308</v>
      </c>
      <c r="U284" s="171">
        <v>6200</v>
      </c>
      <c r="V284" s="171">
        <v>1116</v>
      </c>
      <c r="W284" s="171">
        <v>0</v>
      </c>
      <c r="X284" s="24">
        <v>514</v>
      </c>
      <c r="Y284" s="174" t="s">
        <v>42</v>
      </c>
      <c r="Z284" s="142"/>
      <c r="AA284" s="142"/>
      <c r="AB284" s="232"/>
      <c r="AC284" s="180">
        <v>9300</v>
      </c>
      <c r="AD284" s="171"/>
      <c r="AE284" s="171"/>
      <c r="AF284" s="172" t="s">
        <v>149</v>
      </c>
      <c r="AG284" s="302">
        <v>8</v>
      </c>
      <c r="AH284" s="258">
        <v>12</v>
      </c>
      <c r="AI284" s="172" t="s">
        <v>319</v>
      </c>
      <c r="AJ284" s="179"/>
      <c r="AK284" s="171"/>
      <c r="AL284" s="166">
        <v>0</v>
      </c>
      <c r="AM284" s="170" t="s">
        <v>43</v>
      </c>
      <c r="AN284" s="171" t="s">
        <v>44</v>
      </c>
      <c r="AO284" s="171"/>
      <c r="AP284" s="166"/>
      <c r="AQ284" s="166"/>
      <c r="AR284" s="166"/>
      <c r="AS284" s="166">
        <f>H284</f>
        <v>100374</v>
      </c>
      <c r="AT284" s="166">
        <f t="shared" si="28"/>
        <v>10380</v>
      </c>
      <c r="AU284" s="166">
        <v>380</v>
      </c>
      <c r="AV284" s="173"/>
      <c r="AX28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34, 100034, '100034/13', date'2013-03-01', date'2015-09-01', 48, 100374, 'Б-100374-13',date'2015-02-02',3, 7, 7, 'RUR', 1, 18, date'2015-02-02', date'2015-02-01', 1003743, 1, to_date('2015-02-01 00:00:00','YYYY-MM-DD HH24:MI:SS'), 6200, 1116, 0, 514, 0, 'c1', 8,null,100374,10380,380);insert into xxxx_oebs_cash_payment_test (ID, INVOICE_ID, OEBS_PAYMENT, DOC_DATE, COMISS_DATE) values (s_xxxx_oebs_cash_payment_test.NEXTVAL, 100374, 9300, to_date('2015-02-01 00:00:00','YYYY-MM-DD HH24:MI:SS'), date'2015-01-31' );insert into xxxx_client_discount_m  (ID,CLIENT_ID,CLIENT_AVG_DISCOUNT,DT) values (s_xxxx_client_discount_m.NEXTVAL,514, 12, date'2015-02-01');</v>
      </c>
    </row>
    <row r="285" spans="1:50" ht="16.5" customHeight="1" x14ac:dyDescent="0.25">
      <c r="A285" s="287">
        <v>35</v>
      </c>
      <c r="B285" s="72">
        <v>0</v>
      </c>
      <c r="C285" s="165" t="str">
        <f t="shared" si="25"/>
        <v>100035</v>
      </c>
      <c r="D285" s="165" t="str">
        <f t="shared" si="26"/>
        <v>100035/13</v>
      </c>
      <c r="E285" s="167" t="s">
        <v>189</v>
      </c>
      <c r="F285" s="167" t="s">
        <v>822</v>
      </c>
      <c r="G285" s="165">
        <v>48</v>
      </c>
      <c r="H285" s="178">
        <v>100375</v>
      </c>
      <c r="I285" s="170" t="str">
        <f t="shared" si="27"/>
        <v>Б-100375-13</v>
      </c>
      <c r="J285" s="169">
        <v>3</v>
      </c>
      <c r="K285" s="165">
        <v>7</v>
      </c>
      <c r="L285" s="165" t="s">
        <v>38</v>
      </c>
      <c r="M285" s="290">
        <v>0</v>
      </c>
      <c r="N285" s="165">
        <v>18</v>
      </c>
      <c r="O285" s="167" t="s">
        <v>823</v>
      </c>
      <c r="P285" s="167" t="s">
        <v>823</v>
      </c>
      <c r="Q285" s="167" t="s">
        <v>826</v>
      </c>
      <c r="R285" s="166" t="str">
        <f>H285&amp;"1"</f>
        <v>1003751</v>
      </c>
      <c r="S285" s="170">
        <v>1</v>
      </c>
      <c r="T285" s="167" t="s">
        <v>308</v>
      </c>
      <c r="U285" s="165">
        <v>6200</v>
      </c>
      <c r="V285" s="234">
        <v>0</v>
      </c>
      <c r="W285" s="165">
        <v>0</v>
      </c>
      <c r="X285" s="187">
        <v>515</v>
      </c>
      <c r="Y285" s="168" t="s">
        <v>42</v>
      </c>
      <c r="Z285" s="223" t="s">
        <v>540</v>
      </c>
      <c r="AA285" s="266"/>
      <c r="AB285" s="223" t="s">
        <v>541</v>
      </c>
      <c r="AC285" s="178">
        <v>9300</v>
      </c>
      <c r="AD285" s="170"/>
      <c r="AE285" s="170"/>
      <c r="AF285" s="167" t="s">
        <v>149</v>
      </c>
      <c r="AG285" s="221">
        <v>8</v>
      </c>
      <c r="AH285" s="220">
        <v>12</v>
      </c>
      <c r="AI285" s="167" t="s">
        <v>319</v>
      </c>
      <c r="AK285" s="170"/>
      <c r="AL285" s="166">
        <v>0</v>
      </c>
      <c r="AM285" s="170" t="s">
        <v>43</v>
      </c>
      <c r="AN285" s="165" t="s">
        <v>44</v>
      </c>
      <c r="AO285" s="236">
        <v>140</v>
      </c>
      <c r="AP285" s="166"/>
      <c r="AQ285" s="166"/>
      <c r="AR285" s="166"/>
      <c r="AS285" s="166">
        <f>H285</f>
        <v>100375</v>
      </c>
      <c r="AT285" s="166">
        <f t="shared" si="28"/>
        <v>10381</v>
      </c>
      <c r="AU285" s="166">
        <v>381</v>
      </c>
      <c r="AV285" s="166" t="s">
        <v>525</v>
      </c>
      <c r="AX285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100375, 'Б-100375-13',date'2015-02-02',3, 7, 7, 'RUR', 0, 18, date'2015-02-02', date'2015-02-01', 1003751, 1, to_date('2015-02-01 00:00:00','YYYY-MM-DD HH24:MI:SS'), 6200, 0, 0, 515, 0, 'c1', 8,null,100375,10381,381);insert into xxxx_oebs_cash_payment_test (ID, INVOICE_ID, OEBS_PAYMENT, DOC_DATE, COMISS_DATE) values (s_xxxx_oebs_cash_payment_test.NEXTVAL, 100375, 9300, to_date('2015-02-01 00:00:00','YYYY-MM-DD HH24:MI:SS'), date'2015-01-31' );insert into xxxx_client_discount_m  (ID,CLIENT_ID,CLIENT_AVG_DISCOUNT,DT) values (s_xxxx_client_discount_m.NEXTVAL,515, 12, date'2015-02-01');insert into xxxx_contract_signed_attr (ID, CONTRACT_ID, CODE, KEY_NUM) values (s_xxxx_contract_signed_attr.NEXTVAL, 100035, 'SUPERCOMMISSION_BONUS' , 140 );</v>
      </c>
    </row>
    <row r="286" spans="1:50" ht="16.5" customHeight="1" x14ac:dyDescent="0.25">
      <c r="A286" s="287">
        <v>35</v>
      </c>
      <c r="B286" s="72">
        <v>0</v>
      </c>
      <c r="C286" s="165" t="str">
        <f t="shared" si="25"/>
        <v>100035</v>
      </c>
      <c r="D286" s="165" t="str">
        <f t="shared" si="26"/>
        <v>100035/13</v>
      </c>
      <c r="E286" s="167" t="s">
        <v>189</v>
      </c>
      <c r="F286" s="167" t="s">
        <v>822</v>
      </c>
      <c r="G286" s="165">
        <v>48</v>
      </c>
      <c r="H286" s="178">
        <v>100376</v>
      </c>
      <c r="I286" s="170" t="str">
        <f t="shared" si="27"/>
        <v>Б-100376-13</v>
      </c>
      <c r="J286" s="169">
        <v>3</v>
      </c>
      <c r="K286" s="165">
        <v>7</v>
      </c>
      <c r="L286" s="165" t="s">
        <v>38</v>
      </c>
      <c r="M286" s="290">
        <v>0</v>
      </c>
      <c r="N286" s="165">
        <v>18</v>
      </c>
      <c r="O286" s="167" t="s">
        <v>823</v>
      </c>
      <c r="P286" s="167" t="s">
        <v>823</v>
      </c>
      <c r="Q286" s="167" t="s">
        <v>826</v>
      </c>
      <c r="R286" s="166" t="str">
        <f>H286&amp;"2"</f>
        <v>1003762</v>
      </c>
      <c r="S286" s="170">
        <v>1</v>
      </c>
      <c r="T286" s="167" t="s">
        <v>308</v>
      </c>
      <c r="U286" s="165">
        <v>6200</v>
      </c>
      <c r="V286" s="234">
        <v>0</v>
      </c>
      <c r="W286" s="165">
        <v>0</v>
      </c>
      <c r="X286" s="24">
        <v>516</v>
      </c>
      <c r="Y286" s="168" t="s">
        <v>42</v>
      </c>
      <c r="Z286" s="266"/>
      <c r="AA286" s="266"/>
      <c r="AB286" s="224"/>
      <c r="AC286" s="178">
        <v>9300</v>
      </c>
      <c r="AD286" s="170"/>
      <c r="AE286" s="170"/>
      <c r="AF286" s="167" t="s">
        <v>149</v>
      </c>
      <c r="AG286" s="221">
        <v>8</v>
      </c>
      <c r="AH286" s="220">
        <v>12</v>
      </c>
      <c r="AI286" s="167" t="s">
        <v>319</v>
      </c>
      <c r="AK286" s="170"/>
      <c r="AL286" s="166">
        <v>0</v>
      </c>
      <c r="AM286" s="170" t="s">
        <v>43</v>
      </c>
      <c r="AN286" s="165" t="s">
        <v>44</v>
      </c>
      <c r="AO286" s="165"/>
      <c r="AP286" s="166"/>
      <c r="AQ286" s="166"/>
      <c r="AR286" s="166"/>
      <c r="AS286" s="166">
        <f>H286</f>
        <v>100376</v>
      </c>
      <c r="AT286" s="166">
        <f t="shared" si="28"/>
        <v>10382</v>
      </c>
      <c r="AU286" s="166">
        <v>382</v>
      </c>
      <c r="AV286" s="166" t="s">
        <v>527</v>
      </c>
      <c r="AX286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100376, 'Б-100376-13',date'2015-02-02',3, 7, 7, 'RUR', 0, 18, date'2015-02-02', date'2015-02-01', 1003762, 1, to_date('2015-02-01 00:00:00','YYYY-MM-DD HH24:MI:SS'), 6200, 0, 0, 516, 0, 'c1', 8,null,100376,10382,382);insert into xxxx_oebs_cash_payment_test (ID, INVOICE_ID, OEBS_PAYMENT, DOC_DATE, COMISS_DATE) values (s_xxxx_oebs_cash_payment_test.NEXTVAL, 100376, 9300, to_date('2015-02-01 00:00:00','YYYY-MM-DD HH24:MI:SS'), date'2015-01-31' );insert into xxxx_client_discount_m  (ID,CLIENT_ID,CLIENT_AVG_DISCOUNT,DT) values (s_xxxx_client_discount_m.NEXTVAL,516, 12, date'2015-02-01');</v>
      </c>
    </row>
    <row r="287" spans="1:50" ht="16.5" customHeight="1" x14ac:dyDescent="0.25">
      <c r="A287" s="287">
        <v>35</v>
      </c>
      <c r="B287" s="72">
        <v>0</v>
      </c>
      <c r="C287" s="165" t="str">
        <f t="shared" si="25"/>
        <v>100035</v>
      </c>
      <c r="D287" s="165" t="str">
        <f t="shared" si="26"/>
        <v>100035/13</v>
      </c>
      <c r="E287" s="167" t="s">
        <v>189</v>
      </c>
      <c r="F287" s="167" t="s">
        <v>822</v>
      </c>
      <c r="G287" s="165">
        <v>48</v>
      </c>
      <c r="H287" s="178">
        <v>100377</v>
      </c>
      <c r="I287" s="170" t="str">
        <f t="shared" si="27"/>
        <v>Б-100377-13</v>
      </c>
      <c r="J287" s="169">
        <v>3</v>
      </c>
      <c r="K287" s="165">
        <v>7</v>
      </c>
      <c r="L287" s="234" t="s">
        <v>59</v>
      </c>
      <c r="M287" s="169">
        <v>1</v>
      </c>
      <c r="N287" s="165">
        <v>18</v>
      </c>
      <c r="O287" s="167" t="s">
        <v>823</v>
      </c>
      <c r="P287" s="167" t="s">
        <v>823</v>
      </c>
      <c r="Q287" s="167" t="s">
        <v>826</v>
      </c>
      <c r="R287" s="166" t="str">
        <f>H287&amp;"3"</f>
        <v>1003773</v>
      </c>
      <c r="S287" s="170">
        <v>1</v>
      </c>
      <c r="T287" s="167" t="s">
        <v>308</v>
      </c>
      <c r="U287" s="165">
        <v>6200</v>
      </c>
      <c r="V287" s="165">
        <v>1116</v>
      </c>
      <c r="W287" s="165">
        <v>0</v>
      </c>
      <c r="X287" s="187">
        <v>517</v>
      </c>
      <c r="Y287" s="168" t="s">
        <v>42</v>
      </c>
      <c r="Z287" s="223" t="s">
        <v>542</v>
      </c>
      <c r="AA287" s="266"/>
      <c r="AB287" s="223" t="s">
        <v>543</v>
      </c>
      <c r="AC287" s="178">
        <v>9300</v>
      </c>
      <c r="AD287" s="170"/>
      <c r="AE287" s="170"/>
      <c r="AF287" s="167" t="s">
        <v>149</v>
      </c>
      <c r="AG287" s="221">
        <v>8</v>
      </c>
      <c r="AH287" s="220">
        <v>12</v>
      </c>
      <c r="AI287" s="167" t="s">
        <v>319</v>
      </c>
      <c r="AK287" s="170"/>
      <c r="AL287" s="166">
        <v>0</v>
      </c>
      <c r="AM287" s="170" t="s">
        <v>43</v>
      </c>
      <c r="AN287" s="165" t="s">
        <v>44</v>
      </c>
      <c r="AO287" s="165"/>
      <c r="AP287" s="166"/>
      <c r="AQ287" s="166"/>
      <c r="AR287" s="166"/>
      <c r="AS287" s="166">
        <f>H287</f>
        <v>100377</v>
      </c>
      <c r="AT287" s="166">
        <f t="shared" si="28"/>
        <v>10383</v>
      </c>
      <c r="AU287" s="166">
        <v>383</v>
      </c>
      <c r="AV287" s="166" t="s">
        <v>544</v>
      </c>
      <c r="AX287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100377, 'Б-100377-13',date'2015-02-02',3, 7, 7, 'USD', 1, 18, date'2015-02-02', date'2015-02-01', 1003773, 1, to_date('2015-02-01 00:00:00','YYYY-MM-DD HH24:MI:SS'), 6200, 1116, 0, 517, 0, 'c1', 8,null,100377,10383,383);insert into xxxx_oebs_cash_payment_test (ID, INVOICE_ID, OEBS_PAYMENT, DOC_DATE, COMISS_DATE) values (s_xxxx_oebs_cash_payment_test.NEXTVAL, 100377, 9300, to_date('2015-02-01 00:00:00','YYYY-MM-DD HH24:MI:SS'), date'2015-01-31' );insert into xxxx_client_discount_m  (ID,CLIENT_ID,CLIENT_AVG_DISCOUNT,DT) values (s_xxxx_client_discount_m.NEXTVAL,517, 12, date'2015-02-01');</v>
      </c>
    </row>
    <row r="288" spans="1:50" ht="16.5" customHeight="1" x14ac:dyDescent="0.25">
      <c r="A288" s="287">
        <v>35</v>
      </c>
      <c r="B288" s="72">
        <v>0</v>
      </c>
      <c r="C288" s="165" t="str">
        <f t="shared" si="25"/>
        <v>100035</v>
      </c>
      <c r="D288" s="165" t="str">
        <f t="shared" si="26"/>
        <v>100035/13</v>
      </c>
      <c r="E288" s="167" t="s">
        <v>189</v>
      </c>
      <c r="F288" s="167" t="s">
        <v>822</v>
      </c>
      <c r="G288" s="165">
        <v>48</v>
      </c>
      <c r="H288" s="178">
        <v>100378</v>
      </c>
      <c r="I288" s="170" t="str">
        <f t="shared" si="27"/>
        <v>Б-100378-13</v>
      </c>
      <c r="J288" s="169">
        <v>3</v>
      </c>
      <c r="K288" s="165">
        <v>7</v>
      </c>
      <c r="L288" s="234" t="s">
        <v>59</v>
      </c>
      <c r="M288" s="169">
        <v>1</v>
      </c>
      <c r="N288" s="165">
        <v>18</v>
      </c>
      <c r="O288" s="167" t="s">
        <v>823</v>
      </c>
      <c r="P288" s="167" t="s">
        <v>823</v>
      </c>
      <c r="Q288" s="167" t="s">
        <v>826</v>
      </c>
      <c r="R288" s="166" t="str">
        <f>H288&amp;"1"</f>
        <v>1003781</v>
      </c>
      <c r="S288" s="170">
        <v>1</v>
      </c>
      <c r="T288" s="167" t="s">
        <v>308</v>
      </c>
      <c r="U288" s="165">
        <v>6200</v>
      </c>
      <c r="V288" s="165">
        <v>1116</v>
      </c>
      <c r="W288" s="165">
        <v>0</v>
      </c>
      <c r="X288" s="24">
        <v>518</v>
      </c>
      <c r="Y288" s="168" t="s">
        <v>42</v>
      </c>
      <c r="Z288" s="266"/>
      <c r="AA288" s="266"/>
      <c r="AB288" s="224"/>
      <c r="AC288" s="178">
        <v>9300</v>
      </c>
      <c r="AD288" s="170"/>
      <c r="AE288" s="170"/>
      <c r="AF288" s="167" t="s">
        <v>149</v>
      </c>
      <c r="AG288" s="221">
        <v>8</v>
      </c>
      <c r="AH288" s="220">
        <v>12</v>
      </c>
      <c r="AI288" s="167" t="s">
        <v>319</v>
      </c>
      <c r="AK288" s="170"/>
      <c r="AL288" s="166">
        <v>0</v>
      </c>
      <c r="AM288" s="170" t="s">
        <v>43</v>
      </c>
      <c r="AN288" s="165" t="s">
        <v>44</v>
      </c>
      <c r="AO288" s="165"/>
      <c r="AP288" s="166"/>
      <c r="AQ288" s="166"/>
      <c r="AR288" s="166"/>
      <c r="AS288" s="166">
        <f>H288</f>
        <v>100378</v>
      </c>
      <c r="AT288" s="166">
        <f t="shared" si="28"/>
        <v>10384</v>
      </c>
      <c r="AU288" s="166">
        <v>384</v>
      </c>
      <c r="AV288" s="166"/>
      <c r="AX288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100378, 'Б-100378-13',date'2015-02-02',3, 7, 7, 'USD', 1, 18, date'2015-02-02', date'2015-02-01', 1003781, 1, to_date('2015-02-01 00:00:00','YYYY-MM-DD HH24:MI:SS'), 6200, 1116, 0, 518, 0, 'c1', 8,null,100378,10384,384);insert into xxxx_oebs_cash_payment_test (ID, INVOICE_ID, OEBS_PAYMENT, DOC_DATE, COMISS_DATE) values (s_xxxx_oebs_cash_payment_test.NEXTVAL, 100378, 9300, to_date('2015-02-01 00:00:00','YYYY-MM-DD HH24:MI:SS'), date'2015-01-31' );insert into xxxx_client_discount_m  (ID,CLIENT_ID,CLIENT_AVG_DISCOUNT,DT) values (s_xxxx_client_discount_m.NEXTVAL,518, 12, date'2015-02-01');</v>
      </c>
    </row>
    <row r="289" spans="1:50" ht="16.5" customHeight="1" x14ac:dyDescent="0.25">
      <c r="A289" s="287">
        <v>35</v>
      </c>
      <c r="B289" s="72">
        <v>0</v>
      </c>
      <c r="C289" s="165" t="str">
        <f t="shared" si="25"/>
        <v>100035</v>
      </c>
      <c r="D289" s="165" t="str">
        <f t="shared" si="26"/>
        <v>100035/13</v>
      </c>
      <c r="E289" s="167" t="s">
        <v>189</v>
      </c>
      <c r="F289" s="167" t="s">
        <v>822</v>
      </c>
      <c r="G289" s="165">
        <v>48</v>
      </c>
      <c r="H289" s="178">
        <v>100379</v>
      </c>
      <c r="I289" s="170" t="str">
        <f t="shared" si="27"/>
        <v>Б-100379-13</v>
      </c>
      <c r="J289" s="169">
        <v>3</v>
      </c>
      <c r="K289" s="165">
        <v>7</v>
      </c>
      <c r="L289" s="165" t="s">
        <v>38</v>
      </c>
      <c r="M289" s="169">
        <v>1</v>
      </c>
      <c r="N289" s="165">
        <v>18</v>
      </c>
      <c r="O289" s="167" t="s">
        <v>823</v>
      </c>
      <c r="P289" s="167" t="s">
        <v>823</v>
      </c>
      <c r="Q289" s="167" t="s">
        <v>826</v>
      </c>
      <c r="R289" s="166" t="str">
        <f>H289&amp;"2"</f>
        <v>1003792</v>
      </c>
      <c r="S289" s="170">
        <v>1</v>
      </c>
      <c r="T289" s="167" t="s">
        <v>308</v>
      </c>
      <c r="U289" s="165">
        <v>6200</v>
      </c>
      <c r="V289" s="165">
        <v>1116</v>
      </c>
      <c r="W289" s="165">
        <v>0</v>
      </c>
      <c r="X289" s="187">
        <v>519</v>
      </c>
      <c r="Y289" s="168" t="s">
        <v>42</v>
      </c>
      <c r="Z289" s="223" t="s">
        <v>545</v>
      </c>
      <c r="AA289" s="266"/>
      <c r="AB289" s="223" t="s">
        <v>546</v>
      </c>
      <c r="AC289" s="178">
        <v>9300</v>
      </c>
      <c r="AD289" s="170"/>
      <c r="AE289" s="170"/>
      <c r="AF289" s="167" t="s">
        <v>149</v>
      </c>
      <c r="AG289" s="221">
        <v>8</v>
      </c>
      <c r="AH289" s="220">
        <v>12</v>
      </c>
      <c r="AI289" s="167" t="s">
        <v>319</v>
      </c>
      <c r="AK289" s="170"/>
      <c r="AL289" s="166">
        <v>0</v>
      </c>
      <c r="AM289" s="170" t="s">
        <v>43</v>
      </c>
      <c r="AN289" s="165" t="s">
        <v>44</v>
      </c>
      <c r="AO289" s="165"/>
      <c r="AP289" s="166"/>
      <c r="AQ289" s="166"/>
      <c r="AR289" s="166"/>
      <c r="AS289" s="166">
        <f>H289</f>
        <v>100379</v>
      </c>
      <c r="AT289" s="166">
        <f t="shared" si="28"/>
        <v>10385</v>
      </c>
      <c r="AU289" s="166">
        <v>385</v>
      </c>
      <c r="AV289" s="166"/>
      <c r="AX289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100379, 'Б-100379-13',date'2015-02-02',3, 7, 7, 'RUR', 1, 18, date'2015-02-02', date'2015-02-01', 1003792, 1, to_date('2015-02-01 00:00:00','YYYY-MM-DD HH24:MI:SS'), 6200, 1116, 0, 519, 0, 'c1', 8,null,100379,10385,385);insert into xxxx_oebs_cash_payment_test (ID, INVOICE_ID, OEBS_PAYMENT, DOC_DATE, COMISS_DATE) values (s_xxxx_oebs_cash_payment_test.NEXTVAL, 100379, 9300, to_date('2015-02-01 00:00:00','YYYY-MM-DD HH24:MI:SS'), date'2015-01-31' );insert into xxxx_client_discount_m  (ID,CLIENT_ID,CLIENT_AVG_DISCOUNT,DT) values (s_xxxx_client_discount_m.NEXTVAL,519, 12, date'2015-02-01');</v>
      </c>
    </row>
    <row r="290" spans="1:50" ht="16.5" customHeight="1" x14ac:dyDescent="0.25">
      <c r="A290" s="287">
        <v>35</v>
      </c>
      <c r="B290" s="72">
        <v>0</v>
      </c>
      <c r="C290" s="165" t="str">
        <f t="shared" si="25"/>
        <v>100035</v>
      </c>
      <c r="D290" s="165" t="str">
        <f t="shared" si="26"/>
        <v>100035/13</v>
      </c>
      <c r="E290" s="167" t="s">
        <v>189</v>
      </c>
      <c r="F290" s="167" t="s">
        <v>822</v>
      </c>
      <c r="G290" s="165">
        <v>48</v>
      </c>
      <c r="H290" s="178">
        <v>100380</v>
      </c>
      <c r="I290" s="170" t="str">
        <f t="shared" si="27"/>
        <v>Б-100380-13</v>
      </c>
      <c r="J290" s="169">
        <v>3</v>
      </c>
      <c r="K290" s="165">
        <v>7</v>
      </c>
      <c r="L290" s="165" t="s">
        <v>38</v>
      </c>
      <c r="M290" s="169">
        <v>1</v>
      </c>
      <c r="N290" s="165">
        <v>18</v>
      </c>
      <c r="O290" s="167" t="s">
        <v>823</v>
      </c>
      <c r="P290" s="167" t="s">
        <v>823</v>
      </c>
      <c r="Q290" s="167" t="s">
        <v>826</v>
      </c>
      <c r="R290" s="166" t="str">
        <f>H290&amp;"1"</f>
        <v>1003801</v>
      </c>
      <c r="S290" s="170">
        <v>1</v>
      </c>
      <c r="T290" s="167" t="s">
        <v>308</v>
      </c>
      <c r="U290" s="165">
        <v>6200</v>
      </c>
      <c r="V290" s="165">
        <v>1116</v>
      </c>
      <c r="W290" s="165">
        <v>0</v>
      </c>
      <c r="X290" s="24">
        <v>520</v>
      </c>
      <c r="Y290" s="168" t="s">
        <v>42</v>
      </c>
      <c r="Z290" s="301" t="s">
        <v>526</v>
      </c>
      <c r="AA290" s="266"/>
      <c r="AB290" s="224"/>
      <c r="AC290" s="178">
        <v>9300</v>
      </c>
      <c r="AD290" s="170"/>
      <c r="AE290" s="170"/>
      <c r="AF290" s="167" t="s">
        <v>149</v>
      </c>
      <c r="AG290" s="221">
        <v>8</v>
      </c>
      <c r="AH290" s="220">
        <v>12</v>
      </c>
      <c r="AI290" s="167" t="s">
        <v>319</v>
      </c>
      <c r="AK290" s="170"/>
      <c r="AL290" s="166">
        <v>0</v>
      </c>
      <c r="AM290" s="170" t="s">
        <v>43</v>
      </c>
      <c r="AN290" s="165" t="s">
        <v>44</v>
      </c>
      <c r="AO290" s="165"/>
      <c r="AP290" s="166"/>
      <c r="AQ290" s="166"/>
      <c r="AR290" s="166"/>
      <c r="AS290" s="166">
        <f>H290</f>
        <v>100380</v>
      </c>
      <c r="AT290" s="166">
        <f t="shared" si="28"/>
        <v>10386</v>
      </c>
      <c r="AU290" s="166">
        <v>386</v>
      </c>
      <c r="AV290" s="166"/>
      <c r="AX290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100380, 'Б-100380-13',date'2015-02-02',3, 7, 7, 'RUR', 1, 18, date'2015-02-02', date'2015-02-01', 1003801, 1, to_date('2015-02-01 00:00:00','YYYY-MM-DD HH24:MI:SS'), 6200, 1116, 0, 520, 0, 'c1', 8,null,100380,10386,386);insert into xxxx_oebs_cash_payment_test (ID, INVOICE_ID, OEBS_PAYMENT, DOC_DATE, COMISS_DATE) values (s_xxxx_oebs_cash_payment_test.NEXTVAL, 100380, 9300, to_date('2015-02-01 00:00:00','YYYY-MM-DD HH24:MI:SS'), date'2015-01-31' );insert into xxxx_client_discount_m  (ID,CLIENT_ID,CLIENT_AVG_DISCOUNT,DT) values (s_xxxx_client_discount_m.NEXTVAL,520, 12, date'2015-02-01');</v>
      </c>
    </row>
    <row r="291" spans="1:50" ht="16.5" customHeight="1" x14ac:dyDescent="0.25">
      <c r="A291" s="287">
        <v>35</v>
      </c>
      <c r="B291" s="72">
        <v>0</v>
      </c>
      <c r="C291" s="165" t="str">
        <f t="shared" si="25"/>
        <v>100035</v>
      </c>
      <c r="D291" s="165" t="str">
        <f t="shared" si="26"/>
        <v>100035/13</v>
      </c>
      <c r="E291" s="167" t="s">
        <v>189</v>
      </c>
      <c r="F291" s="167" t="s">
        <v>822</v>
      </c>
      <c r="G291" s="165">
        <v>48</v>
      </c>
      <c r="H291" s="178">
        <v>100381</v>
      </c>
      <c r="I291" s="170" t="str">
        <f t="shared" si="27"/>
        <v>Б-100381-13</v>
      </c>
      <c r="J291" s="169">
        <v>3</v>
      </c>
      <c r="K291" s="165">
        <v>7</v>
      </c>
      <c r="L291" s="165" t="s">
        <v>38</v>
      </c>
      <c r="M291" s="169">
        <v>1</v>
      </c>
      <c r="N291" s="165">
        <v>18</v>
      </c>
      <c r="O291" s="167" t="s">
        <v>823</v>
      </c>
      <c r="P291" s="167" t="s">
        <v>823</v>
      </c>
      <c r="Q291" s="167" t="s">
        <v>826</v>
      </c>
      <c r="R291" s="166" t="str">
        <f>H291&amp;"1"</f>
        <v>1003811</v>
      </c>
      <c r="S291" s="170">
        <v>1</v>
      </c>
      <c r="T291" s="167" t="s">
        <v>308</v>
      </c>
      <c r="U291" s="165">
        <v>6200</v>
      </c>
      <c r="V291" s="165">
        <v>1116</v>
      </c>
      <c r="W291" s="165">
        <v>0</v>
      </c>
      <c r="X291" s="187">
        <v>521</v>
      </c>
      <c r="Y291" s="168" t="s">
        <v>42</v>
      </c>
      <c r="Z291" s="266"/>
      <c r="AA291" s="266"/>
      <c r="AB291" s="224"/>
      <c r="AC291" s="178">
        <v>9300</v>
      </c>
      <c r="AD291" s="170"/>
      <c r="AE291" s="170"/>
      <c r="AF291" s="167" t="s">
        <v>149</v>
      </c>
      <c r="AG291" s="221">
        <v>8</v>
      </c>
      <c r="AH291" s="220">
        <v>12</v>
      </c>
      <c r="AI291" s="167" t="s">
        <v>319</v>
      </c>
      <c r="AL291" s="166">
        <v>0</v>
      </c>
      <c r="AM291" s="170" t="s">
        <v>43</v>
      </c>
      <c r="AN291" s="165" t="s">
        <v>44</v>
      </c>
      <c r="AO291" s="165"/>
      <c r="AP291" s="166"/>
      <c r="AQ291" s="166"/>
      <c r="AR291" s="166"/>
      <c r="AS291" s="166">
        <f>H291</f>
        <v>100381</v>
      </c>
      <c r="AT291" s="166">
        <f t="shared" si="28"/>
        <v>10387</v>
      </c>
      <c r="AU291" s="166">
        <v>387</v>
      </c>
      <c r="AV291" s="166"/>
      <c r="AX291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100381, 'Б-100381-13',date'2015-02-02',3, 7, 7, 'RUR', 1, 18, date'2015-02-02', date'2015-02-01', 1003811, 1, to_date('2015-02-01 00:00:00','YYYY-MM-DD HH24:MI:SS'), 6200, 1116, 0, 521, 0, 'c1', 8,null,100381,10387,387);insert into xxxx_oebs_cash_payment_test (ID, INVOICE_ID, OEBS_PAYMENT, DOC_DATE, COMISS_DATE) values (s_xxxx_oebs_cash_payment_test.NEXTVAL, 100381, 9300, to_date('2015-02-01 00:00:00','YYYY-MM-DD HH24:MI:SS'), date'2015-01-31' );insert into xxxx_client_discount_m  (ID,CLIENT_ID,CLIENT_AVG_DISCOUNT,DT) values (s_xxxx_client_discount_m.NEXTVAL,521, 12, date'2015-02-01');</v>
      </c>
    </row>
    <row r="292" spans="1:50" ht="16.5" customHeight="1" x14ac:dyDescent="0.25">
      <c r="A292" s="287">
        <v>35</v>
      </c>
      <c r="B292" s="72">
        <v>0</v>
      </c>
      <c r="C292" s="165" t="str">
        <f t="shared" si="25"/>
        <v>100035</v>
      </c>
      <c r="D292" s="165" t="str">
        <f t="shared" si="26"/>
        <v>100035/13</v>
      </c>
      <c r="E292" s="167" t="s">
        <v>189</v>
      </c>
      <c r="F292" s="167" t="s">
        <v>822</v>
      </c>
      <c r="G292" s="165">
        <v>48</v>
      </c>
      <c r="H292" s="178">
        <v>100382</v>
      </c>
      <c r="I292" s="170" t="str">
        <f t="shared" si="27"/>
        <v>Б-100382-13</v>
      </c>
      <c r="J292" s="169">
        <v>3</v>
      </c>
      <c r="K292" s="165">
        <v>7</v>
      </c>
      <c r="L292" s="165" t="s">
        <v>38</v>
      </c>
      <c r="M292" s="169">
        <v>1</v>
      </c>
      <c r="N292" s="165">
        <v>18</v>
      </c>
      <c r="O292" s="167" t="s">
        <v>823</v>
      </c>
      <c r="P292" s="167" t="s">
        <v>823</v>
      </c>
      <c r="Q292" s="167" t="s">
        <v>826</v>
      </c>
      <c r="R292" s="166" t="str">
        <f>H292&amp;"2"</f>
        <v>1003822</v>
      </c>
      <c r="S292" s="170">
        <v>1</v>
      </c>
      <c r="T292" s="167" t="s">
        <v>308</v>
      </c>
      <c r="U292" s="165">
        <v>6200</v>
      </c>
      <c r="V292" s="165">
        <v>1116</v>
      </c>
      <c r="W292" s="165">
        <v>0</v>
      </c>
      <c r="X292" s="24">
        <v>522</v>
      </c>
      <c r="Y292" s="168" t="s">
        <v>42</v>
      </c>
      <c r="Z292" s="266"/>
      <c r="AA292" s="266"/>
      <c r="AB292" s="224"/>
      <c r="AC292" s="178">
        <v>9300</v>
      </c>
      <c r="AD292" s="170"/>
      <c r="AE292" s="170"/>
      <c r="AF292" s="167" t="s">
        <v>149</v>
      </c>
      <c r="AG292" s="221">
        <v>8</v>
      </c>
      <c r="AH292" s="220">
        <v>12</v>
      </c>
      <c r="AI292" s="167" t="s">
        <v>319</v>
      </c>
      <c r="AL292" s="166">
        <v>0</v>
      </c>
      <c r="AM292" s="170" t="s">
        <v>43</v>
      </c>
      <c r="AN292" s="165" t="s">
        <v>44</v>
      </c>
      <c r="AO292" s="165"/>
      <c r="AP292" s="166"/>
      <c r="AQ292" s="166"/>
      <c r="AR292" s="166"/>
      <c r="AS292" s="166">
        <f>H292</f>
        <v>100382</v>
      </c>
      <c r="AT292" s="166">
        <f t="shared" si="28"/>
        <v>10388</v>
      </c>
      <c r="AU292" s="166">
        <v>388</v>
      </c>
      <c r="AX29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100382, 'Б-100382-13',date'2015-02-02',3, 7, 7, 'RUR', 1, 18, date'2015-02-02', date'2015-02-01', 1003822, 1, to_date('2015-02-01 00:00:00','YYYY-MM-DD HH24:MI:SS'), 6200, 1116, 0, 522, 0, 'c1', 8,null,100382,10388,388);insert into xxxx_oebs_cash_payment_test (ID, INVOICE_ID, OEBS_PAYMENT, DOC_DATE, COMISS_DATE) values (s_xxxx_oebs_cash_payment_test.NEXTVAL, 100382, 9300, to_date('2015-02-01 00:00:00','YYYY-MM-DD HH24:MI:SS'), date'2015-01-31' );insert into xxxx_client_discount_m  (ID,CLIENT_ID,CLIENT_AVG_DISCOUNT,DT) values (s_xxxx_client_discount_m.NEXTVAL,522, 12, date'2015-02-01');</v>
      </c>
    </row>
    <row r="293" spans="1:50" ht="16.5" customHeight="1" x14ac:dyDescent="0.25">
      <c r="A293" s="287">
        <v>35</v>
      </c>
      <c r="B293" s="72">
        <v>0</v>
      </c>
      <c r="C293" s="165" t="str">
        <f t="shared" si="25"/>
        <v>100035</v>
      </c>
      <c r="D293" s="165" t="str">
        <f t="shared" si="26"/>
        <v>100035/13</v>
      </c>
      <c r="E293" s="167" t="s">
        <v>189</v>
      </c>
      <c r="F293" s="167" t="s">
        <v>822</v>
      </c>
      <c r="G293" s="165">
        <v>48</v>
      </c>
      <c r="H293" s="178">
        <v>100383</v>
      </c>
      <c r="I293" s="170" t="str">
        <f t="shared" si="27"/>
        <v>Б-100383-13</v>
      </c>
      <c r="J293" s="169">
        <v>3</v>
      </c>
      <c r="K293" s="165">
        <v>7</v>
      </c>
      <c r="L293" s="165" t="s">
        <v>38</v>
      </c>
      <c r="M293" s="169">
        <v>1</v>
      </c>
      <c r="N293" s="165">
        <v>18</v>
      </c>
      <c r="O293" s="167" t="s">
        <v>823</v>
      </c>
      <c r="P293" s="167" t="s">
        <v>823</v>
      </c>
      <c r="Q293" s="167" t="s">
        <v>826</v>
      </c>
      <c r="R293" s="166" t="str">
        <f>H293&amp;"3"</f>
        <v>1003833</v>
      </c>
      <c r="S293" s="170">
        <v>1</v>
      </c>
      <c r="T293" s="167" t="s">
        <v>308</v>
      </c>
      <c r="U293" s="165">
        <v>6200</v>
      </c>
      <c r="V293" s="165">
        <v>1116</v>
      </c>
      <c r="W293" s="165">
        <v>0</v>
      </c>
      <c r="X293" s="187">
        <v>523</v>
      </c>
      <c r="Y293" s="168" t="s">
        <v>42</v>
      </c>
      <c r="Z293" s="266"/>
      <c r="AA293" s="266"/>
      <c r="AB293" s="224"/>
      <c r="AC293" s="178">
        <v>9300</v>
      </c>
      <c r="AD293" s="170"/>
      <c r="AE293" s="170"/>
      <c r="AF293" s="167" t="s">
        <v>149</v>
      </c>
      <c r="AG293" s="221">
        <v>8</v>
      </c>
      <c r="AH293" s="220">
        <v>12</v>
      </c>
      <c r="AI293" s="167" t="s">
        <v>319</v>
      </c>
      <c r="AL293" s="166">
        <v>0</v>
      </c>
      <c r="AM293" s="170" t="s">
        <v>43</v>
      </c>
      <c r="AN293" s="165" t="s">
        <v>44</v>
      </c>
      <c r="AO293" s="165"/>
      <c r="AP293" s="166"/>
      <c r="AQ293" s="166"/>
      <c r="AR293" s="166"/>
      <c r="AS293" s="166">
        <f>H293</f>
        <v>100383</v>
      </c>
      <c r="AT293" s="166">
        <f t="shared" si="28"/>
        <v>10389</v>
      </c>
      <c r="AU293" s="166">
        <v>389</v>
      </c>
      <c r="AV293" s="166"/>
      <c r="AX29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100383, 'Б-100383-13',date'2015-02-02',3, 7, 7, 'RUR', 1, 18, date'2015-02-02', date'2015-02-01', 1003833, 1, to_date('2015-02-01 00:00:00','YYYY-MM-DD HH24:MI:SS'), 6200, 1116, 0, 523, 0, 'c1', 8,null,100383,10389,389);insert into xxxx_oebs_cash_payment_test (ID, INVOICE_ID, OEBS_PAYMENT, DOC_DATE, COMISS_DATE) values (s_xxxx_oebs_cash_payment_test.NEXTVAL, 100383, 9300, to_date('2015-02-01 00:00:00','YYYY-MM-DD HH24:MI:SS'), date'2015-01-31' );insert into xxxx_client_discount_m  (ID,CLIENT_ID,CLIENT_AVG_DISCOUNT,DT) values (s_xxxx_client_discount_m.NEXTVAL,523, 12, date'2015-02-01');</v>
      </c>
    </row>
    <row r="294" spans="1:50" ht="16.5" customHeight="1" x14ac:dyDescent="0.25">
      <c r="A294" s="287">
        <v>35</v>
      </c>
      <c r="B294" s="72">
        <v>0</v>
      </c>
      <c r="C294" s="165" t="str">
        <f t="shared" si="25"/>
        <v>100035</v>
      </c>
      <c r="D294" s="165" t="str">
        <f t="shared" si="26"/>
        <v>100035/13</v>
      </c>
      <c r="E294" s="167" t="s">
        <v>189</v>
      </c>
      <c r="F294" s="167" t="s">
        <v>822</v>
      </c>
      <c r="G294" s="165">
        <v>48</v>
      </c>
      <c r="H294" s="178">
        <v>100384</v>
      </c>
      <c r="I294" s="170" t="str">
        <f t="shared" si="27"/>
        <v>Б-100384-13</v>
      </c>
      <c r="J294" s="169">
        <v>3</v>
      </c>
      <c r="K294" s="165">
        <v>7</v>
      </c>
      <c r="L294" s="165" t="s">
        <v>38</v>
      </c>
      <c r="M294" s="169">
        <v>1</v>
      </c>
      <c r="N294" s="165">
        <v>18</v>
      </c>
      <c r="O294" s="167" t="s">
        <v>823</v>
      </c>
      <c r="P294" s="167" t="s">
        <v>823</v>
      </c>
      <c r="Q294" s="167" t="s">
        <v>826</v>
      </c>
      <c r="R294" s="166" t="str">
        <f>H294&amp;"1"</f>
        <v>1003841</v>
      </c>
      <c r="S294" s="170">
        <v>1</v>
      </c>
      <c r="T294" s="167" t="s">
        <v>308</v>
      </c>
      <c r="U294" s="165">
        <v>6200</v>
      </c>
      <c r="V294" s="165">
        <v>1116</v>
      </c>
      <c r="W294" s="165">
        <v>0</v>
      </c>
      <c r="X294" s="24">
        <v>524</v>
      </c>
      <c r="Y294" s="168" t="s">
        <v>42</v>
      </c>
      <c r="Z294" s="266"/>
      <c r="AA294" s="266"/>
      <c r="AB294" s="224"/>
      <c r="AC294" s="178">
        <v>9300</v>
      </c>
      <c r="AD294" s="170"/>
      <c r="AE294" s="170"/>
      <c r="AF294" s="167" t="s">
        <v>149</v>
      </c>
      <c r="AG294" s="221">
        <v>8</v>
      </c>
      <c r="AH294" s="220">
        <v>12</v>
      </c>
      <c r="AI294" s="167" t="s">
        <v>319</v>
      </c>
      <c r="AL294" s="166">
        <v>0</v>
      </c>
      <c r="AM294" s="170" t="s">
        <v>43</v>
      </c>
      <c r="AN294" s="165" t="s">
        <v>44</v>
      </c>
      <c r="AO294" s="165"/>
      <c r="AP294" s="166"/>
      <c r="AQ294" s="166"/>
      <c r="AR294" s="166"/>
      <c r="AS294" s="166">
        <f>H294</f>
        <v>100384</v>
      </c>
      <c r="AT294" s="166">
        <f t="shared" si="28"/>
        <v>10390</v>
      </c>
      <c r="AU294" s="166">
        <v>390</v>
      </c>
      <c r="AV294" s="166"/>
      <c r="AX29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100384, 'Б-100384-13',date'2015-02-02',3, 7, 7, 'RUR', 1, 18, date'2015-02-02', date'2015-02-01', 1003841, 1, to_date('2015-02-01 00:00:00','YYYY-MM-DD HH24:MI:SS'), 6200, 1116, 0, 524, 0, 'c1', 8,null,100384,10390,390);insert into xxxx_oebs_cash_payment_test (ID, INVOICE_ID, OEBS_PAYMENT, DOC_DATE, COMISS_DATE) values (s_xxxx_oebs_cash_payment_test.NEXTVAL, 100384, 9300, to_date('2015-02-01 00:00:00','YYYY-MM-DD HH24:MI:SS'), date'2015-01-31' );insert into xxxx_client_discount_m  (ID,CLIENT_ID,CLIENT_AVG_DISCOUNT,DT) values (s_xxxx_client_discount_m.NEXTVAL,524, 12, date'2015-02-01');</v>
      </c>
    </row>
    <row r="295" spans="1:50" ht="16.5" customHeight="1" x14ac:dyDescent="0.25">
      <c r="A295" s="287">
        <v>35</v>
      </c>
      <c r="B295" s="72">
        <v>0</v>
      </c>
      <c r="C295" s="165" t="str">
        <f t="shared" si="25"/>
        <v>100035</v>
      </c>
      <c r="D295" s="165" t="str">
        <f t="shared" si="26"/>
        <v>100035/13</v>
      </c>
      <c r="E295" s="167" t="s">
        <v>189</v>
      </c>
      <c r="F295" s="167" t="s">
        <v>822</v>
      </c>
      <c r="G295" s="165">
        <v>48</v>
      </c>
      <c r="H295" s="178">
        <v>100385</v>
      </c>
      <c r="I295" s="170" t="str">
        <f t="shared" si="27"/>
        <v>Б-100385-13</v>
      </c>
      <c r="J295" s="169">
        <v>3</v>
      </c>
      <c r="K295" s="165">
        <v>7</v>
      </c>
      <c r="L295" s="165" t="s">
        <v>38</v>
      </c>
      <c r="M295" s="169">
        <v>1</v>
      </c>
      <c r="N295" s="165">
        <v>18</v>
      </c>
      <c r="O295" s="167" t="s">
        <v>823</v>
      </c>
      <c r="P295" s="167" t="s">
        <v>823</v>
      </c>
      <c r="Q295" s="167" t="s">
        <v>826</v>
      </c>
      <c r="R295" s="166" t="str">
        <f>H295&amp;"2"</f>
        <v>1003852</v>
      </c>
      <c r="S295" s="170">
        <v>1</v>
      </c>
      <c r="T295" s="167" t="s">
        <v>308</v>
      </c>
      <c r="U295" s="165">
        <v>6200</v>
      </c>
      <c r="V295" s="165">
        <v>1116</v>
      </c>
      <c r="W295" s="165">
        <v>0</v>
      </c>
      <c r="X295" s="187">
        <v>525</v>
      </c>
      <c r="Y295" s="168" t="s">
        <v>42</v>
      </c>
      <c r="Z295" s="266"/>
      <c r="AA295" s="266"/>
      <c r="AB295" s="224"/>
      <c r="AC295" s="178">
        <v>9300</v>
      </c>
      <c r="AD295" s="170"/>
      <c r="AE295" s="170"/>
      <c r="AF295" s="167" t="s">
        <v>149</v>
      </c>
      <c r="AG295" s="221">
        <v>8</v>
      </c>
      <c r="AH295" s="220">
        <v>12</v>
      </c>
      <c r="AI295" s="167" t="s">
        <v>319</v>
      </c>
      <c r="AL295" s="166">
        <v>0</v>
      </c>
      <c r="AM295" s="170" t="s">
        <v>43</v>
      </c>
      <c r="AN295" s="165" t="s">
        <v>44</v>
      </c>
      <c r="AO295" s="165"/>
      <c r="AP295" s="166"/>
      <c r="AQ295" s="166"/>
      <c r="AR295" s="166"/>
      <c r="AS295" s="166">
        <f>H295</f>
        <v>100385</v>
      </c>
      <c r="AT295" s="166">
        <f t="shared" si="28"/>
        <v>10391</v>
      </c>
      <c r="AU295" s="166">
        <v>391</v>
      </c>
      <c r="AV295" s="166"/>
      <c r="AX295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100385, 'Б-100385-13',date'2015-02-02',3, 7, 7, 'RUR', 1, 18, date'2015-02-02', date'2015-02-01', 1003852, 1, to_date('2015-02-01 00:00:00','YYYY-MM-DD HH24:MI:SS'), 6200, 1116, 0, 525, 0, 'c1', 8,null,100385,10391,391);insert into xxxx_oebs_cash_payment_test (ID, INVOICE_ID, OEBS_PAYMENT, DOC_DATE, COMISS_DATE) values (s_xxxx_oebs_cash_payment_test.NEXTVAL, 100385, 9300, to_date('2015-02-01 00:00:00','YYYY-MM-DD HH24:MI:SS'), date'2015-01-31' );insert into xxxx_client_discount_m  (ID,CLIENT_ID,CLIENT_AVG_DISCOUNT,DT) values (s_xxxx_client_discount_m.NEXTVAL,525, 12, date'2015-02-01');</v>
      </c>
    </row>
    <row r="296" spans="1:50" ht="16.5" customHeight="1" x14ac:dyDescent="0.25">
      <c r="A296" s="287">
        <v>35</v>
      </c>
      <c r="B296" s="72">
        <v>0</v>
      </c>
      <c r="C296" s="165" t="str">
        <f t="shared" si="25"/>
        <v>100035</v>
      </c>
      <c r="D296" s="165" t="str">
        <f t="shared" si="26"/>
        <v>100035/13</v>
      </c>
      <c r="E296" s="167" t="s">
        <v>189</v>
      </c>
      <c r="F296" s="167" t="s">
        <v>822</v>
      </c>
      <c r="G296" s="165">
        <v>48</v>
      </c>
      <c r="H296" s="178">
        <v>100386</v>
      </c>
      <c r="I296" s="170" t="str">
        <f t="shared" si="27"/>
        <v>Б-100386-13</v>
      </c>
      <c r="J296" s="169">
        <v>3</v>
      </c>
      <c r="K296" s="165">
        <v>7</v>
      </c>
      <c r="L296" s="165" t="s">
        <v>38</v>
      </c>
      <c r="M296" s="169">
        <v>1</v>
      </c>
      <c r="N296" s="165">
        <v>18</v>
      </c>
      <c r="O296" s="167" t="s">
        <v>823</v>
      </c>
      <c r="P296" s="167" t="s">
        <v>823</v>
      </c>
      <c r="Q296" s="167" t="s">
        <v>826</v>
      </c>
      <c r="R296" s="166" t="str">
        <f>H296&amp;"1"</f>
        <v>1003861</v>
      </c>
      <c r="S296" s="170">
        <v>1</v>
      </c>
      <c r="T296" s="167" t="s">
        <v>308</v>
      </c>
      <c r="U296" s="165">
        <v>6200</v>
      </c>
      <c r="V296" s="165">
        <v>1116</v>
      </c>
      <c r="W296" s="165">
        <v>0</v>
      </c>
      <c r="X296" s="24">
        <v>526</v>
      </c>
      <c r="Y296" s="168" t="s">
        <v>42</v>
      </c>
      <c r="Z296" s="266"/>
      <c r="AA296" s="266"/>
      <c r="AB296" s="224"/>
      <c r="AC296" s="178">
        <v>9300</v>
      </c>
      <c r="AD296" s="170"/>
      <c r="AE296" s="170"/>
      <c r="AF296" s="167" t="s">
        <v>149</v>
      </c>
      <c r="AG296" s="221">
        <v>8</v>
      </c>
      <c r="AH296" s="220">
        <v>12</v>
      </c>
      <c r="AI296" s="167" t="s">
        <v>319</v>
      </c>
      <c r="AL296" s="166">
        <v>0</v>
      </c>
      <c r="AM296" s="170" t="s">
        <v>43</v>
      </c>
      <c r="AN296" s="165" t="s">
        <v>44</v>
      </c>
      <c r="AO296" s="165"/>
      <c r="AP296" s="166"/>
      <c r="AQ296" s="166"/>
      <c r="AR296" s="166"/>
      <c r="AS296" s="166">
        <f>H296</f>
        <v>100386</v>
      </c>
      <c r="AT296" s="166">
        <f t="shared" si="28"/>
        <v>10392</v>
      </c>
      <c r="AU296" s="166">
        <v>392</v>
      </c>
      <c r="AV296" s="166"/>
      <c r="AX296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100386, 'Б-100386-13',date'2015-02-02',3, 7, 7, 'RUR', 1, 18, date'2015-02-02', date'2015-02-01', 1003861, 1, to_date('2015-02-01 00:00:00','YYYY-MM-DD HH24:MI:SS'), 6200, 1116, 0, 526, 0, 'c1', 8,null,100386,10392,392);insert into xxxx_oebs_cash_payment_test (ID, INVOICE_ID, OEBS_PAYMENT, DOC_DATE, COMISS_DATE) values (s_xxxx_oebs_cash_payment_test.NEXTVAL, 100386, 9300, to_date('2015-02-01 00:00:00','YYYY-MM-DD HH24:MI:SS'), date'2015-01-31' );insert into xxxx_client_discount_m  (ID,CLIENT_ID,CLIENT_AVG_DISCOUNT,DT) values (s_xxxx_client_discount_m.NEXTVAL,526, 12, date'2015-02-01');</v>
      </c>
    </row>
    <row r="297" spans="1:50" ht="16.5" customHeight="1" x14ac:dyDescent="0.25">
      <c r="A297" s="287">
        <v>35</v>
      </c>
      <c r="B297" s="72">
        <v>0</v>
      </c>
      <c r="C297" s="165" t="str">
        <f t="shared" si="25"/>
        <v>100035</v>
      </c>
      <c r="D297" s="165" t="str">
        <f t="shared" si="26"/>
        <v>100035/13</v>
      </c>
      <c r="E297" s="167" t="s">
        <v>189</v>
      </c>
      <c r="F297" s="167" t="s">
        <v>822</v>
      </c>
      <c r="G297" s="165">
        <v>48</v>
      </c>
      <c r="H297" s="178">
        <v>100387</v>
      </c>
      <c r="I297" s="170" t="str">
        <f t="shared" si="27"/>
        <v>Б-100387-13</v>
      </c>
      <c r="J297" s="169">
        <v>3</v>
      </c>
      <c r="K297" s="165">
        <v>7</v>
      </c>
      <c r="L297" s="165" t="s">
        <v>38</v>
      </c>
      <c r="M297" s="169">
        <v>1</v>
      </c>
      <c r="N297" s="165">
        <v>18</v>
      </c>
      <c r="O297" s="167" t="s">
        <v>823</v>
      </c>
      <c r="P297" s="167" t="s">
        <v>823</v>
      </c>
      <c r="Q297" s="167" t="s">
        <v>826</v>
      </c>
      <c r="R297" s="166" t="str">
        <f>H297&amp;"1"</f>
        <v>1003871</v>
      </c>
      <c r="S297" s="170">
        <v>1</v>
      </c>
      <c r="T297" s="167" t="s">
        <v>308</v>
      </c>
      <c r="U297" s="165">
        <v>6200</v>
      </c>
      <c r="V297" s="165">
        <v>1116</v>
      </c>
      <c r="W297" s="165">
        <v>0</v>
      </c>
      <c r="X297" s="187">
        <v>527</v>
      </c>
      <c r="Y297" s="168" t="s">
        <v>42</v>
      </c>
      <c r="Z297" s="266"/>
      <c r="AA297" s="266"/>
      <c r="AB297" s="224"/>
      <c r="AC297" s="178">
        <v>9300</v>
      </c>
      <c r="AD297" s="170"/>
      <c r="AE297" s="170"/>
      <c r="AF297" s="167" t="s">
        <v>149</v>
      </c>
      <c r="AG297" s="221">
        <v>8</v>
      </c>
      <c r="AH297" s="220">
        <v>12</v>
      </c>
      <c r="AI297" s="167" t="s">
        <v>319</v>
      </c>
      <c r="AL297" s="166">
        <v>0</v>
      </c>
      <c r="AM297" s="170" t="s">
        <v>43</v>
      </c>
      <c r="AN297" s="165" t="s">
        <v>44</v>
      </c>
      <c r="AO297" s="165"/>
      <c r="AP297" s="166"/>
      <c r="AQ297" s="166"/>
      <c r="AR297" s="166"/>
      <c r="AS297" s="166">
        <f>H297</f>
        <v>100387</v>
      </c>
      <c r="AT297" s="166">
        <f t="shared" si="28"/>
        <v>10393</v>
      </c>
      <c r="AU297" s="166">
        <v>393</v>
      </c>
      <c r="AV297" s="166"/>
      <c r="AX297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100387, 'Б-100387-13',date'2015-02-02',3, 7, 7, 'RUR', 1, 18, date'2015-02-02', date'2015-02-01', 1003871, 1, to_date('2015-02-01 00:00:00','YYYY-MM-DD HH24:MI:SS'), 6200, 1116, 0, 527, 0, 'c1', 8,null,100387,10393,393);insert into xxxx_oebs_cash_payment_test (ID, INVOICE_ID, OEBS_PAYMENT, DOC_DATE, COMISS_DATE) values (s_xxxx_oebs_cash_payment_test.NEXTVAL, 100387, 9300, to_date('2015-02-01 00:00:00','YYYY-MM-DD HH24:MI:SS'), date'2015-01-31' );insert into xxxx_client_discount_m  (ID,CLIENT_ID,CLIENT_AVG_DISCOUNT,DT) values (s_xxxx_client_discount_m.NEXTVAL,527, 12, date'2015-02-01');</v>
      </c>
    </row>
    <row r="298" spans="1:50" ht="16.5" customHeight="1" x14ac:dyDescent="0.25">
      <c r="A298" s="287">
        <v>35</v>
      </c>
      <c r="B298" s="72">
        <v>0</v>
      </c>
      <c r="C298" s="165" t="str">
        <f t="shared" si="25"/>
        <v>100035</v>
      </c>
      <c r="D298" s="165" t="str">
        <f t="shared" si="26"/>
        <v>100035/13</v>
      </c>
      <c r="E298" s="167" t="s">
        <v>189</v>
      </c>
      <c r="F298" s="167" t="s">
        <v>822</v>
      </c>
      <c r="G298" s="165">
        <v>48</v>
      </c>
      <c r="H298" s="178">
        <v>100388</v>
      </c>
      <c r="I298" s="170" t="str">
        <f t="shared" si="27"/>
        <v>Б-100388-13</v>
      </c>
      <c r="J298" s="169">
        <v>3</v>
      </c>
      <c r="K298" s="165">
        <v>7</v>
      </c>
      <c r="L298" s="165" t="s">
        <v>38</v>
      </c>
      <c r="M298" s="169">
        <v>1</v>
      </c>
      <c r="N298" s="165">
        <v>18</v>
      </c>
      <c r="O298" s="167" t="s">
        <v>823</v>
      </c>
      <c r="P298" s="167" t="s">
        <v>823</v>
      </c>
      <c r="Q298" s="167" t="s">
        <v>826</v>
      </c>
      <c r="R298" s="166" t="str">
        <f>H298&amp;"2"</f>
        <v>1003882</v>
      </c>
      <c r="S298" s="170">
        <v>1</v>
      </c>
      <c r="T298" s="167" t="s">
        <v>308</v>
      </c>
      <c r="U298" s="165">
        <v>6200</v>
      </c>
      <c r="V298" s="165">
        <v>1116</v>
      </c>
      <c r="W298" s="165">
        <v>0</v>
      </c>
      <c r="X298" s="24">
        <v>528</v>
      </c>
      <c r="Y298" s="168" t="s">
        <v>42</v>
      </c>
      <c r="Z298" s="266"/>
      <c r="AA298" s="266"/>
      <c r="AB298" s="224"/>
      <c r="AC298" s="178">
        <v>9300</v>
      </c>
      <c r="AD298" s="170"/>
      <c r="AE298" s="170"/>
      <c r="AF298" s="167" t="s">
        <v>149</v>
      </c>
      <c r="AG298" s="221">
        <v>8</v>
      </c>
      <c r="AH298" s="220">
        <v>12</v>
      </c>
      <c r="AI298" s="167" t="s">
        <v>319</v>
      </c>
      <c r="AL298" s="166">
        <v>0</v>
      </c>
      <c r="AM298" s="170" t="s">
        <v>43</v>
      </c>
      <c r="AN298" s="165" t="s">
        <v>44</v>
      </c>
      <c r="AO298" s="165"/>
      <c r="AP298" s="166"/>
      <c r="AQ298" s="166"/>
      <c r="AR298" s="166"/>
      <c r="AS298" s="166">
        <f>H298</f>
        <v>100388</v>
      </c>
      <c r="AT298" s="166">
        <f t="shared" si="28"/>
        <v>10394</v>
      </c>
      <c r="AU298" s="166">
        <v>394</v>
      </c>
      <c r="AX298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100388, 'Б-100388-13',date'2015-02-02',3, 7, 7, 'RUR', 1, 18, date'2015-02-02', date'2015-02-01', 1003882, 1, to_date('2015-02-01 00:00:00','YYYY-MM-DD HH24:MI:SS'), 6200, 1116, 0, 528, 0, 'c1', 8,null,100388,10394,394);insert into xxxx_oebs_cash_payment_test (ID, INVOICE_ID, OEBS_PAYMENT, DOC_DATE, COMISS_DATE) values (s_xxxx_oebs_cash_payment_test.NEXTVAL, 100388, 9300, to_date('2015-02-01 00:00:00','YYYY-MM-DD HH24:MI:SS'), date'2015-01-31' );insert into xxxx_client_discount_m  (ID,CLIENT_ID,CLIENT_AVG_DISCOUNT,DT) values (s_xxxx_client_discount_m.NEXTVAL,528, 12, date'2015-02-01');</v>
      </c>
    </row>
    <row r="299" spans="1:50" ht="16.5" customHeight="1" x14ac:dyDescent="0.25">
      <c r="A299" s="287">
        <v>35</v>
      </c>
      <c r="B299" s="72">
        <v>0</v>
      </c>
      <c r="C299" s="171" t="str">
        <f t="shared" si="25"/>
        <v>100035</v>
      </c>
      <c r="D299" s="171" t="str">
        <f t="shared" si="26"/>
        <v>100035/13</v>
      </c>
      <c r="E299" s="172" t="s">
        <v>189</v>
      </c>
      <c r="F299" s="167" t="s">
        <v>822</v>
      </c>
      <c r="G299" s="165">
        <v>48</v>
      </c>
      <c r="H299" s="178">
        <v>100389</v>
      </c>
      <c r="I299" s="171" t="str">
        <f t="shared" si="27"/>
        <v>Б-100389-13</v>
      </c>
      <c r="J299" s="169">
        <v>3</v>
      </c>
      <c r="K299" s="171">
        <v>7</v>
      </c>
      <c r="L299" s="171" t="s">
        <v>38</v>
      </c>
      <c r="M299" s="175">
        <v>1</v>
      </c>
      <c r="N299" s="171">
        <v>18</v>
      </c>
      <c r="O299" s="172" t="s">
        <v>823</v>
      </c>
      <c r="P299" s="172" t="s">
        <v>823</v>
      </c>
      <c r="Q299" s="172" t="s">
        <v>826</v>
      </c>
      <c r="R299" s="173" t="str">
        <f>H299&amp;"3"</f>
        <v>1003893</v>
      </c>
      <c r="S299" s="171">
        <v>1</v>
      </c>
      <c r="T299" s="172" t="s">
        <v>308</v>
      </c>
      <c r="U299" s="171">
        <v>6200</v>
      </c>
      <c r="V299" s="171">
        <v>1116</v>
      </c>
      <c r="W299" s="171">
        <v>0</v>
      </c>
      <c r="X299" s="187">
        <v>529</v>
      </c>
      <c r="Y299" s="174" t="s">
        <v>42</v>
      </c>
      <c r="Z299" s="142"/>
      <c r="AA299" s="142"/>
      <c r="AB299" s="232"/>
      <c r="AC299" s="180">
        <v>9300</v>
      </c>
      <c r="AD299" s="171"/>
      <c r="AE299" s="171"/>
      <c r="AF299" s="172" t="s">
        <v>149</v>
      </c>
      <c r="AG299" s="302">
        <v>8</v>
      </c>
      <c r="AH299" s="258">
        <v>12</v>
      </c>
      <c r="AI299" s="172" t="s">
        <v>319</v>
      </c>
      <c r="AJ299" s="179"/>
      <c r="AK299" s="179"/>
      <c r="AL299" s="166">
        <v>0</v>
      </c>
      <c r="AM299" s="170" t="s">
        <v>43</v>
      </c>
      <c r="AN299" s="171" t="s">
        <v>44</v>
      </c>
      <c r="AO299" s="171"/>
      <c r="AP299" s="166"/>
      <c r="AQ299" s="166"/>
      <c r="AR299" s="166"/>
      <c r="AS299" s="166">
        <f>H299</f>
        <v>100389</v>
      </c>
      <c r="AT299" s="166">
        <f t="shared" si="28"/>
        <v>10395</v>
      </c>
      <c r="AU299" s="166">
        <v>395</v>
      </c>
      <c r="AV299" s="173"/>
      <c r="AX299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35, 100035, '100035/13', date'2013-03-01', date'2015-09-01', 48, 100389, 'Б-100389-13',date'2015-02-02',3, 7, 7, 'RUR', 1, 18, date'2015-02-02', date'2015-02-01', 1003893, 1, to_date('2015-02-01 00:00:00','YYYY-MM-DD HH24:MI:SS'), 6200, 1116, 0, 529, 0, 'c1', 8,null,100389,10395,395);insert into xxxx_oebs_cash_payment_test (ID, INVOICE_ID, OEBS_PAYMENT, DOC_DATE, COMISS_DATE) values (s_xxxx_oebs_cash_payment_test.NEXTVAL, 100389, 9300, to_date('2015-02-01 00:00:00','YYYY-MM-DD HH24:MI:SS'), date'2015-01-31' );insert into xxxx_client_discount_m  (ID,CLIENT_ID,CLIENT_AVG_DISCOUNT,DT) values (s_xxxx_client_discount_m.NEXTVAL,529, 12, date'2015-02-01');</v>
      </c>
    </row>
    <row r="300" spans="1:50" ht="16.5" customHeight="1" x14ac:dyDescent="0.25">
      <c r="A300" s="285">
        <v>36</v>
      </c>
      <c r="B300" s="72">
        <v>0</v>
      </c>
      <c r="C300" s="165" t="str">
        <f t="shared" si="25"/>
        <v>100036</v>
      </c>
      <c r="D300" s="165" t="str">
        <f t="shared" si="26"/>
        <v>100036/13</v>
      </c>
      <c r="E300" s="167" t="s">
        <v>189</v>
      </c>
      <c r="F300" s="167" t="s">
        <v>822</v>
      </c>
      <c r="G300" s="165">
        <v>48</v>
      </c>
      <c r="H300" s="178">
        <v>100390</v>
      </c>
      <c r="I300" s="170" t="str">
        <f t="shared" si="27"/>
        <v>Б-100390-13</v>
      </c>
      <c r="J300" s="169">
        <v>3</v>
      </c>
      <c r="K300" s="165">
        <v>7</v>
      </c>
      <c r="L300" s="165" t="s">
        <v>38</v>
      </c>
      <c r="M300" s="169">
        <v>1</v>
      </c>
      <c r="N300" s="165">
        <v>18</v>
      </c>
      <c r="O300" s="167" t="s">
        <v>823</v>
      </c>
      <c r="P300" s="167" t="s">
        <v>823</v>
      </c>
      <c r="Q300" s="167" t="s">
        <v>826</v>
      </c>
      <c r="R300" s="166" t="str">
        <f>H300&amp;"1"</f>
        <v>1003901</v>
      </c>
      <c r="S300" s="170">
        <v>1</v>
      </c>
      <c r="T300" s="167" t="s">
        <v>308</v>
      </c>
      <c r="U300" s="165">
        <v>6200</v>
      </c>
      <c r="V300" s="165">
        <v>1116</v>
      </c>
      <c r="W300" s="165">
        <v>0</v>
      </c>
      <c r="X300" s="24">
        <v>530</v>
      </c>
      <c r="Y300" s="168" t="s">
        <v>42</v>
      </c>
      <c r="Z300" s="266" t="s">
        <v>534</v>
      </c>
      <c r="AA300" s="266" t="s">
        <v>534</v>
      </c>
      <c r="AB300" s="223" t="s">
        <v>547</v>
      </c>
      <c r="AC300" s="178">
        <v>9300</v>
      </c>
      <c r="AD300" s="170"/>
      <c r="AE300" s="170"/>
      <c r="AF300" s="167" t="s">
        <v>149</v>
      </c>
      <c r="AG300" s="221">
        <v>8</v>
      </c>
      <c r="AH300" s="220">
        <v>12</v>
      </c>
      <c r="AI300" s="167" t="s">
        <v>319</v>
      </c>
      <c r="AL300" s="166">
        <v>0</v>
      </c>
      <c r="AM300" s="170" t="s">
        <v>43</v>
      </c>
      <c r="AN300" s="165" t="s">
        <v>44</v>
      </c>
      <c r="AO300" s="236">
        <v>140</v>
      </c>
      <c r="AP300" s="166"/>
      <c r="AQ300" s="166"/>
      <c r="AR300" s="166"/>
      <c r="AS300" s="166">
        <f>H300</f>
        <v>100390</v>
      </c>
      <c r="AT300" s="166">
        <f t="shared" si="28"/>
        <v>10396</v>
      </c>
      <c r="AU300" s="166">
        <v>396</v>
      </c>
      <c r="AV300" s="166" t="s">
        <v>525</v>
      </c>
      <c r="AX300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100390, 'Б-100390-13',date'2015-02-02',3, 7, 7, 'RUR', 1, 18, date'2015-02-02', date'2015-02-01', 1003901, 1, to_date('2015-02-01 00:00:00','YYYY-MM-DD HH24:MI:SS'), 6200, 1116, 0, 530, 0, 'c1', 8,null,100390,10396,396);insert into xxxx_oebs_cash_payment_test (ID, INVOICE_ID, OEBS_PAYMENT, DOC_DATE, COMISS_DATE) values (s_xxxx_oebs_cash_payment_test.NEXTVAL, 100390, 9300, to_date('2015-02-01 00:00:00','YYYY-MM-DD HH24:MI:SS'), date'2015-01-31' );insert into xxxx_client_discount_m  (ID,CLIENT_ID,CLIENT_AVG_DISCOUNT,DT) values (s_xxxx_client_discount_m.NEXTVAL,530, 12, date'2015-02-01');insert into xxxx_contract_signed_attr (ID, CONTRACT_ID, CODE, KEY_NUM) values (s_xxxx_contract_signed_attr.NEXTVAL, 100036, 'SUPERCOMMISSION_BONUS' , 140 );</v>
      </c>
    </row>
    <row r="301" spans="1:50" ht="16.5" customHeight="1" x14ac:dyDescent="0.25">
      <c r="A301" s="285">
        <v>36</v>
      </c>
      <c r="B301" s="72">
        <v>0</v>
      </c>
      <c r="C301" s="165" t="str">
        <f t="shared" si="25"/>
        <v>100036</v>
      </c>
      <c r="D301" s="165" t="str">
        <f t="shared" si="26"/>
        <v>100036/13</v>
      </c>
      <c r="E301" s="167" t="s">
        <v>189</v>
      </c>
      <c r="F301" s="167" t="s">
        <v>822</v>
      </c>
      <c r="G301" s="165">
        <v>48</v>
      </c>
      <c r="H301" s="178">
        <v>100391</v>
      </c>
      <c r="I301" s="170" t="str">
        <f t="shared" si="27"/>
        <v>Б-100391-13</v>
      </c>
      <c r="J301" s="169">
        <v>3</v>
      </c>
      <c r="K301" s="165">
        <v>7</v>
      </c>
      <c r="L301" s="165" t="s">
        <v>38</v>
      </c>
      <c r="M301" s="169">
        <v>1</v>
      </c>
      <c r="N301" s="165">
        <v>18</v>
      </c>
      <c r="O301" s="191" t="s">
        <v>825</v>
      </c>
      <c r="P301" s="191" t="s">
        <v>823</v>
      </c>
      <c r="Q301" s="191" t="s">
        <v>303</v>
      </c>
      <c r="R301" s="166" t="str">
        <f>H301&amp;"2"</f>
        <v>1003912</v>
      </c>
      <c r="S301" s="170">
        <v>1</v>
      </c>
      <c r="T301" s="167" t="s">
        <v>308</v>
      </c>
      <c r="U301" s="165">
        <v>6200</v>
      </c>
      <c r="V301" s="165">
        <v>1116</v>
      </c>
      <c r="W301" s="165">
        <v>0</v>
      </c>
      <c r="X301" s="24">
        <v>531</v>
      </c>
      <c r="Y301" s="168" t="s">
        <v>42</v>
      </c>
      <c r="Z301" s="266"/>
      <c r="AA301" s="266"/>
      <c r="AB301" s="224"/>
      <c r="AC301" s="227"/>
      <c r="AD301" s="170"/>
      <c r="AE301" s="170"/>
      <c r="AF301" s="191"/>
      <c r="AG301" s="221">
        <v>8</v>
      </c>
      <c r="AH301" s="220">
        <v>12</v>
      </c>
      <c r="AI301" s="167"/>
      <c r="AL301" s="166">
        <v>0</v>
      </c>
      <c r="AM301" s="170" t="s">
        <v>43</v>
      </c>
      <c r="AN301" s="165" t="s">
        <v>44</v>
      </c>
      <c r="AO301" s="165"/>
      <c r="AP301" s="166"/>
      <c r="AQ301" s="166"/>
      <c r="AR301" s="166"/>
      <c r="AS301" s="166">
        <f>H301</f>
        <v>100391</v>
      </c>
      <c r="AT301" s="166">
        <f t="shared" si="28"/>
        <v>10397</v>
      </c>
      <c r="AU301" s="166">
        <v>397</v>
      </c>
      <c r="AV301" s="166" t="s">
        <v>527</v>
      </c>
      <c r="AX301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100391, 'Б-100391-13',date'2015-01-01',3, 7, 7, 'RUR', 1, 18, date'2015-02-02', date'2015-02-28', 1003912, 1, to_date('2015-02-01 00:00:00','YYYY-MM-DD HH24:MI:SS'), 6200, 1116, 0, 531, 0, 'c1', 8,null,100391,10397,397);insert into xxxx_client_discount_m  (ID,CLIENT_ID,CLIENT_AVG_DISCOUNT,DT) values (s_xxxx_client_discount_m.NEXTVAL,531, 12, );</v>
      </c>
    </row>
    <row r="302" spans="1:50" ht="16.5" customHeight="1" x14ac:dyDescent="0.25">
      <c r="A302" s="285">
        <v>36</v>
      </c>
      <c r="B302" s="72">
        <v>0</v>
      </c>
      <c r="C302" s="165" t="str">
        <f t="shared" si="25"/>
        <v>100036</v>
      </c>
      <c r="D302" s="165" t="str">
        <f t="shared" si="26"/>
        <v>100036/13</v>
      </c>
      <c r="E302" s="167" t="s">
        <v>189</v>
      </c>
      <c r="F302" s="167" t="s">
        <v>822</v>
      </c>
      <c r="G302" s="165">
        <v>48</v>
      </c>
      <c r="H302" s="178">
        <v>100392</v>
      </c>
      <c r="I302" s="170" t="str">
        <f t="shared" si="27"/>
        <v>Б-100392-13</v>
      </c>
      <c r="J302" s="169">
        <v>3</v>
      </c>
      <c r="K302" s="165">
        <v>7</v>
      </c>
      <c r="L302" s="165" t="s">
        <v>38</v>
      </c>
      <c r="M302" s="169">
        <v>1</v>
      </c>
      <c r="N302" s="165">
        <v>18</v>
      </c>
      <c r="O302" s="167" t="s">
        <v>823</v>
      </c>
      <c r="P302" s="167" t="s">
        <v>823</v>
      </c>
      <c r="Q302" s="167" t="s">
        <v>826</v>
      </c>
      <c r="R302" s="166" t="str">
        <f>H302&amp;"3"</f>
        <v>1003923</v>
      </c>
      <c r="S302" s="170">
        <v>1</v>
      </c>
      <c r="T302" s="167" t="s">
        <v>308</v>
      </c>
      <c r="U302" s="165">
        <v>6200</v>
      </c>
      <c r="V302" s="165">
        <v>1116</v>
      </c>
      <c r="W302" s="165">
        <v>0</v>
      </c>
      <c r="X302" s="187">
        <v>532</v>
      </c>
      <c r="Y302" s="168" t="s">
        <v>42</v>
      </c>
      <c r="Z302" s="266"/>
      <c r="AA302" s="266"/>
      <c r="AB302" s="224"/>
      <c r="AC302" s="178">
        <v>9300</v>
      </c>
      <c r="AD302" s="170"/>
      <c r="AE302" s="170"/>
      <c r="AF302" s="167" t="s">
        <v>149</v>
      </c>
      <c r="AG302" s="221">
        <v>8</v>
      </c>
      <c r="AH302" s="220">
        <v>12</v>
      </c>
      <c r="AI302" s="167" t="s">
        <v>319</v>
      </c>
      <c r="AL302" s="166">
        <v>0</v>
      </c>
      <c r="AM302" s="170" t="s">
        <v>43</v>
      </c>
      <c r="AN302" s="165" t="s">
        <v>44</v>
      </c>
      <c r="AO302" s="165"/>
      <c r="AP302" s="166"/>
      <c r="AQ302" s="166"/>
      <c r="AR302" s="166"/>
      <c r="AS302" s="166">
        <f>H302</f>
        <v>100392</v>
      </c>
      <c r="AT302" s="166">
        <f t="shared" si="28"/>
        <v>10398</v>
      </c>
      <c r="AU302" s="166">
        <v>398</v>
      </c>
      <c r="AV302" s="166" t="s">
        <v>548</v>
      </c>
      <c r="AX30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100392, 'Б-100392-13',date'2015-02-02',3, 7, 7, 'RUR', 1, 18, date'2015-02-02', date'2015-02-01', 1003923, 1, to_date('2015-02-01 00:00:00','YYYY-MM-DD HH24:MI:SS'), 6200, 1116, 0, 532, 0, 'c1', 8,null,100392,10398,398);insert into xxxx_oebs_cash_payment_test (ID, INVOICE_ID, OEBS_PAYMENT, DOC_DATE, COMISS_DATE) values (s_xxxx_oebs_cash_payment_test.NEXTVAL, 100392, 9300, to_date('2015-02-01 00:00:00','YYYY-MM-DD HH24:MI:SS'), date'2015-01-31' );insert into xxxx_client_discount_m  (ID,CLIENT_ID,CLIENT_AVG_DISCOUNT,DT) values (s_xxxx_client_discount_m.NEXTVAL,532, 12, date'2015-02-01');</v>
      </c>
    </row>
    <row r="303" spans="1:50" ht="16.5" customHeight="1" x14ac:dyDescent="0.25">
      <c r="A303" s="285">
        <v>36</v>
      </c>
      <c r="B303" s="72">
        <v>0</v>
      </c>
      <c r="C303" s="165" t="str">
        <f t="shared" si="25"/>
        <v>100036</v>
      </c>
      <c r="D303" s="165" t="str">
        <f t="shared" si="26"/>
        <v>100036/13</v>
      </c>
      <c r="E303" s="167" t="s">
        <v>189</v>
      </c>
      <c r="F303" s="167" t="s">
        <v>822</v>
      </c>
      <c r="G303" s="165">
        <v>48</v>
      </c>
      <c r="H303" s="178">
        <v>100393</v>
      </c>
      <c r="I303" s="170" t="str">
        <f t="shared" si="27"/>
        <v>Б-100393-13</v>
      </c>
      <c r="J303" s="169">
        <v>3</v>
      </c>
      <c r="K303" s="165">
        <v>7</v>
      </c>
      <c r="L303" s="165" t="s">
        <v>38</v>
      </c>
      <c r="M303" s="169">
        <v>1</v>
      </c>
      <c r="N303" s="165">
        <v>18</v>
      </c>
      <c r="O303" s="167" t="s">
        <v>823</v>
      </c>
      <c r="P303" s="167" t="s">
        <v>823</v>
      </c>
      <c r="Q303" s="167" t="s">
        <v>826</v>
      </c>
      <c r="R303" s="166" t="str">
        <f>H303&amp;"1"</f>
        <v>1003931</v>
      </c>
      <c r="S303" s="170">
        <v>1</v>
      </c>
      <c r="T303" s="167" t="s">
        <v>308</v>
      </c>
      <c r="U303" s="165">
        <v>6200</v>
      </c>
      <c r="V303" s="165">
        <v>1116</v>
      </c>
      <c r="W303" s="165">
        <v>0</v>
      </c>
      <c r="X303" s="24">
        <v>533</v>
      </c>
      <c r="Y303" s="168" t="s">
        <v>42</v>
      </c>
      <c r="Z303" s="266"/>
      <c r="AA303" s="266"/>
      <c r="AB303" s="224"/>
      <c r="AC303" s="178">
        <v>9300</v>
      </c>
      <c r="AD303" s="170"/>
      <c r="AE303" s="170"/>
      <c r="AF303" s="167" t="s">
        <v>149</v>
      </c>
      <c r="AG303" s="221">
        <v>8</v>
      </c>
      <c r="AH303" s="220">
        <v>12</v>
      </c>
      <c r="AI303" s="167" t="s">
        <v>319</v>
      </c>
      <c r="AL303" s="166">
        <v>0</v>
      </c>
      <c r="AM303" s="170" t="s">
        <v>43</v>
      </c>
      <c r="AN303" s="165" t="s">
        <v>44</v>
      </c>
      <c r="AO303" s="165"/>
      <c r="AP303" s="166"/>
      <c r="AQ303" s="166"/>
      <c r="AR303" s="166"/>
      <c r="AS303" s="166">
        <f>H303</f>
        <v>100393</v>
      </c>
      <c r="AT303" s="166">
        <f t="shared" si="28"/>
        <v>10399</v>
      </c>
      <c r="AU303" s="166">
        <v>399</v>
      </c>
      <c r="AV303" s="166"/>
      <c r="AX30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100393, 'Б-100393-13',date'2015-02-02',3, 7, 7, 'RUR', 1, 18, date'2015-02-02', date'2015-02-01', 1003931, 1, to_date('2015-02-01 00:00:00','YYYY-MM-DD HH24:MI:SS'), 6200, 1116, 0, 533, 0, 'c1', 8,null,100393,10399,399);insert into xxxx_oebs_cash_payment_test (ID, INVOICE_ID, OEBS_PAYMENT, DOC_DATE, COMISS_DATE) values (s_xxxx_oebs_cash_payment_test.NEXTVAL, 100393, 9300, to_date('2015-02-01 00:00:00','YYYY-MM-DD HH24:MI:SS'), date'2015-01-31' );insert into xxxx_client_discount_m  (ID,CLIENT_ID,CLIENT_AVG_DISCOUNT,DT) values (s_xxxx_client_discount_m.NEXTVAL,533, 12, date'2015-02-01');</v>
      </c>
    </row>
    <row r="304" spans="1:50" ht="16.5" customHeight="1" x14ac:dyDescent="0.25">
      <c r="A304" s="285">
        <v>36</v>
      </c>
      <c r="B304" s="72">
        <v>0</v>
      </c>
      <c r="C304" s="165" t="str">
        <f t="shared" si="25"/>
        <v>100036</v>
      </c>
      <c r="D304" s="165" t="str">
        <f t="shared" si="26"/>
        <v>100036/13</v>
      </c>
      <c r="E304" s="167" t="s">
        <v>189</v>
      </c>
      <c r="F304" s="167" t="s">
        <v>822</v>
      </c>
      <c r="G304" s="165">
        <v>48</v>
      </c>
      <c r="H304" s="178">
        <v>100394</v>
      </c>
      <c r="I304" s="170" t="str">
        <f t="shared" si="27"/>
        <v>Б-100394-13</v>
      </c>
      <c r="J304" s="169">
        <v>3</v>
      </c>
      <c r="K304" s="165">
        <v>7</v>
      </c>
      <c r="L304" s="165" t="s">
        <v>38</v>
      </c>
      <c r="M304" s="169">
        <v>1</v>
      </c>
      <c r="N304" s="165">
        <v>18</v>
      </c>
      <c r="O304" s="167" t="s">
        <v>823</v>
      </c>
      <c r="P304" s="167" t="s">
        <v>823</v>
      </c>
      <c r="Q304" s="167" t="s">
        <v>826</v>
      </c>
      <c r="R304" s="166" t="str">
        <f>H304&amp;"2"</f>
        <v>1003942</v>
      </c>
      <c r="S304" s="170">
        <v>1</v>
      </c>
      <c r="T304" s="167" t="s">
        <v>308</v>
      </c>
      <c r="U304" s="165">
        <v>6200</v>
      </c>
      <c r="V304" s="165">
        <v>1116</v>
      </c>
      <c r="W304" s="165">
        <v>0</v>
      </c>
      <c r="X304" s="24">
        <v>534</v>
      </c>
      <c r="Y304" s="168" t="s">
        <v>42</v>
      </c>
      <c r="Z304" s="266"/>
      <c r="AA304" s="266"/>
      <c r="AB304" s="224"/>
      <c r="AC304" s="178">
        <v>9300</v>
      </c>
      <c r="AD304" s="170"/>
      <c r="AE304" s="170"/>
      <c r="AF304" s="167" t="s">
        <v>149</v>
      </c>
      <c r="AG304" s="221">
        <v>8</v>
      </c>
      <c r="AH304" s="220">
        <v>12</v>
      </c>
      <c r="AI304" s="167" t="s">
        <v>319</v>
      </c>
      <c r="AL304" s="166">
        <v>0</v>
      </c>
      <c r="AM304" s="170" t="s">
        <v>43</v>
      </c>
      <c r="AN304" s="165" t="s">
        <v>44</v>
      </c>
      <c r="AO304" s="165"/>
      <c r="AP304" s="166"/>
      <c r="AQ304" s="166"/>
      <c r="AR304" s="166"/>
      <c r="AS304" s="166">
        <f>H304</f>
        <v>100394</v>
      </c>
      <c r="AT304" s="166">
        <f t="shared" si="28"/>
        <v>10400</v>
      </c>
      <c r="AU304" s="166">
        <v>400</v>
      </c>
      <c r="AV304" s="166"/>
      <c r="AX30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100394, 'Б-100394-13',date'2015-02-02',3, 7, 7, 'RUR', 1, 18, date'2015-02-02', date'2015-02-01', 1003942, 1, to_date('2015-02-01 00:00:00','YYYY-MM-DD HH24:MI:SS'), 6200, 1116, 0, 534, 0, 'c1', 8,null,100394,10400,400);insert into xxxx_oebs_cash_payment_test (ID, INVOICE_ID, OEBS_PAYMENT, DOC_DATE, COMISS_DATE) values (s_xxxx_oebs_cash_payment_test.NEXTVAL, 100394, 9300, to_date('2015-02-01 00:00:00','YYYY-MM-DD HH24:MI:SS'), date'2015-01-31' );insert into xxxx_client_discount_m  (ID,CLIENT_ID,CLIENT_AVG_DISCOUNT,DT) values (s_xxxx_client_discount_m.NEXTVAL,534, 12, date'2015-02-01');</v>
      </c>
    </row>
    <row r="305" spans="1:50" ht="16.5" customHeight="1" x14ac:dyDescent="0.25">
      <c r="A305" s="285">
        <v>36</v>
      </c>
      <c r="B305" s="72">
        <v>0</v>
      </c>
      <c r="C305" s="165" t="str">
        <f t="shared" si="25"/>
        <v>100036</v>
      </c>
      <c r="D305" s="165" t="str">
        <f t="shared" si="26"/>
        <v>100036/13</v>
      </c>
      <c r="E305" s="167" t="s">
        <v>189</v>
      </c>
      <c r="F305" s="167" t="s">
        <v>822</v>
      </c>
      <c r="G305" s="165">
        <v>48</v>
      </c>
      <c r="H305" s="178">
        <v>100395</v>
      </c>
      <c r="I305" s="170" t="str">
        <f t="shared" si="27"/>
        <v>Б-100395-13</v>
      </c>
      <c r="J305" s="169">
        <v>3</v>
      </c>
      <c r="K305" s="165">
        <v>7</v>
      </c>
      <c r="L305" s="165" t="s">
        <v>38</v>
      </c>
      <c r="M305" s="169">
        <v>1</v>
      </c>
      <c r="N305" s="165">
        <v>18</v>
      </c>
      <c r="O305" s="167" t="s">
        <v>823</v>
      </c>
      <c r="P305" s="167" t="s">
        <v>823</v>
      </c>
      <c r="Q305" s="167" t="s">
        <v>826</v>
      </c>
      <c r="R305" s="166" t="str">
        <f>H305&amp;"1"</f>
        <v>1003951</v>
      </c>
      <c r="S305" s="170">
        <v>1</v>
      </c>
      <c r="T305" s="167" t="s">
        <v>308</v>
      </c>
      <c r="U305" s="165">
        <v>6200</v>
      </c>
      <c r="V305" s="165">
        <v>1116</v>
      </c>
      <c r="W305" s="165">
        <v>0</v>
      </c>
      <c r="X305" s="187">
        <v>535</v>
      </c>
      <c r="Y305" s="168" t="s">
        <v>42</v>
      </c>
      <c r="Z305" s="266"/>
      <c r="AA305" s="266"/>
      <c r="AB305" s="224"/>
      <c r="AC305" s="178">
        <v>9300</v>
      </c>
      <c r="AD305" s="170"/>
      <c r="AE305" s="170"/>
      <c r="AF305" s="167" t="s">
        <v>149</v>
      </c>
      <c r="AG305" s="221">
        <v>8</v>
      </c>
      <c r="AH305" s="220">
        <v>12</v>
      </c>
      <c r="AI305" s="167" t="s">
        <v>319</v>
      </c>
      <c r="AL305" s="166">
        <v>0</v>
      </c>
      <c r="AM305" s="170" t="s">
        <v>43</v>
      </c>
      <c r="AN305" s="165" t="s">
        <v>44</v>
      </c>
      <c r="AO305" s="165"/>
      <c r="AP305" s="166"/>
      <c r="AQ305" s="166"/>
      <c r="AR305" s="166"/>
      <c r="AS305" s="166">
        <f>H305</f>
        <v>100395</v>
      </c>
      <c r="AT305" s="166">
        <f t="shared" si="28"/>
        <v>10401</v>
      </c>
      <c r="AU305" s="166">
        <v>401</v>
      </c>
      <c r="AV305" s="166"/>
      <c r="AX305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100395, 'Б-100395-13',date'2015-02-02',3, 7, 7, 'RUR', 1, 18, date'2015-02-02', date'2015-02-01', 1003951, 1, to_date('2015-02-01 00:00:00','YYYY-MM-DD HH24:MI:SS'), 6200, 1116, 0, 535, 0, 'c1', 8,null,100395,10401,401);insert into xxxx_oebs_cash_payment_test (ID, INVOICE_ID, OEBS_PAYMENT, DOC_DATE, COMISS_DATE) values (s_xxxx_oebs_cash_payment_test.NEXTVAL, 100395, 9300, to_date('2015-02-01 00:00:00','YYYY-MM-DD HH24:MI:SS'), date'2015-01-31' );insert into xxxx_client_discount_m  (ID,CLIENT_ID,CLIENT_AVG_DISCOUNT,DT) values (s_xxxx_client_discount_m.NEXTVAL,535, 12, date'2015-02-01');</v>
      </c>
    </row>
    <row r="306" spans="1:50" ht="16.5" customHeight="1" x14ac:dyDescent="0.25">
      <c r="A306" s="285">
        <v>36</v>
      </c>
      <c r="B306" s="72">
        <v>0</v>
      </c>
      <c r="C306" s="165" t="str">
        <f t="shared" ref="C306:C350" si="30">"1000"&amp;A306</f>
        <v>100036</v>
      </c>
      <c r="D306" s="165" t="str">
        <f t="shared" ref="D306:D350" si="31">"1000"&amp;A306&amp;"/13"</f>
        <v>100036/13</v>
      </c>
      <c r="E306" s="167" t="s">
        <v>189</v>
      </c>
      <c r="F306" s="167" t="s">
        <v>822</v>
      </c>
      <c r="G306" s="165">
        <v>48</v>
      </c>
      <c r="H306" s="178">
        <v>100396</v>
      </c>
      <c r="I306" s="170" t="str">
        <f t="shared" ref="I306:I369" si="32">"Б-"&amp;H306&amp;"-13"</f>
        <v>Б-100396-13</v>
      </c>
      <c r="J306" s="169">
        <v>3</v>
      </c>
      <c r="K306" s="165">
        <v>7</v>
      </c>
      <c r="L306" s="165" t="s">
        <v>38</v>
      </c>
      <c r="M306" s="169">
        <v>1</v>
      </c>
      <c r="N306" s="165">
        <v>18</v>
      </c>
      <c r="O306" s="167" t="s">
        <v>823</v>
      </c>
      <c r="P306" s="167" t="s">
        <v>823</v>
      </c>
      <c r="Q306" s="167" t="s">
        <v>826</v>
      </c>
      <c r="R306" s="166" t="str">
        <f>H306&amp;"1"</f>
        <v>1003961</v>
      </c>
      <c r="S306" s="170">
        <v>1</v>
      </c>
      <c r="T306" s="167" t="s">
        <v>308</v>
      </c>
      <c r="U306" s="165">
        <v>6200</v>
      </c>
      <c r="V306" s="165">
        <v>1116</v>
      </c>
      <c r="W306" s="165">
        <v>0</v>
      </c>
      <c r="X306" s="24">
        <v>536</v>
      </c>
      <c r="Y306" s="168" t="s">
        <v>42</v>
      </c>
      <c r="Z306" s="266"/>
      <c r="AA306" s="266"/>
      <c r="AB306" s="224"/>
      <c r="AC306" s="178">
        <v>9300</v>
      </c>
      <c r="AD306" s="170"/>
      <c r="AE306" s="170"/>
      <c r="AF306" s="167" t="s">
        <v>149</v>
      </c>
      <c r="AG306" s="221">
        <v>8</v>
      </c>
      <c r="AH306" s="220">
        <v>12</v>
      </c>
      <c r="AI306" s="167" t="s">
        <v>319</v>
      </c>
      <c r="AL306" s="166">
        <v>0</v>
      </c>
      <c r="AM306" s="170" t="s">
        <v>43</v>
      </c>
      <c r="AN306" s="165" t="s">
        <v>44</v>
      </c>
      <c r="AO306" s="165"/>
      <c r="AP306" s="166"/>
      <c r="AQ306" s="166"/>
      <c r="AR306" s="166"/>
      <c r="AS306" s="166">
        <f>H306</f>
        <v>100396</v>
      </c>
      <c r="AT306" s="166">
        <f t="shared" si="28"/>
        <v>10402</v>
      </c>
      <c r="AU306" s="166">
        <v>402</v>
      </c>
      <c r="AV306" s="166"/>
      <c r="AX306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100396, 'Б-100396-13',date'2015-02-02',3, 7, 7, 'RUR', 1, 18, date'2015-02-02', date'2015-02-01', 1003961, 1, to_date('2015-02-01 00:00:00','YYYY-MM-DD HH24:MI:SS'), 6200, 1116, 0, 536, 0, 'c1', 8,null,100396,10402,402);insert into xxxx_oebs_cash_payment_test (ID, INVOICE_ID, OEBS_PAYMENT, DOC_DATE, COMISS_DATE) values (s_xxxx_oebs_cash_payment_test.NEXTVAL, 100396, 9300, to_date('2015-02-01 00:00:00','YYYY-MM-DD HH24:MI:SS'), date'2015-01-31' );insert into xxxx_client_discount_m  (ID,CLIENT_ID,CLIENT_AVG_DISCOUNT,DT) values (s_xxxx_client_discount_m.NEXTVAL,536, 12, date'2015-02-01');</v>
      </c>
    </row>
    <row r="307" spans="1:50" ht="16.5" customHeight="1" x14ac:dyDescent="0.25">
      <c r="A307" s="285">
        <v>36</v>
      </c>
      <c r="B307" s="72">
        <v>0</v>
      </c>
      <c r="C307" s="165" t="str">
        <f t="shared" si="30"/>
        <v>100036</v>
      </c>
      <c r="D307" s="165" t="str">
        <f t="shared" si="31"/>
        <v>100036/13</v>
      </c>
      <c r="E307" s="167" t="s">
        <v>189</v>
      </c>
      <c r="F307" s="167" t="s">
        <v>822</v>
      </c>
      <c r="G307" s="165">
        <v>48</v>
      </c>
      <c r="H307" s="178">
        <v>100397</v>
      </c>
      <c r="I307" s="170" t="str">
        <f t="shared" si="32"/>
        <v>Б-100397-13</v>
      </c>
      <c r="J307" s="169">
        <v>3</v>
      </c>
      <c r="K307" s="165">
        <v>7</v>
      </c>
      <c r="L307" s="165" t="s">
        <v>38</v>
      </c>
      <c r="M307" s="169">
        <v>1</v>
      </c>
      <c r="N307" s="165">
        <v>18</v>
      </c>
      <c r="O307" s="167" t="s">
        <v>823</v>
      </c>
      <c r="P307" s="167" t="s">
        <v>823</v>
      </c>
      <c r="Q307" s="167" t="s">
        <v>826</v>
      </c>
      <c r="R307" s="166" t="str">
        <f>H307&amp;"2"</f>
        <v>1003972</v>
      </c>
      <c r="S307" s="170">
        <v>1</v>
      </c>
      <c r="T307" s="167" t="s">
        <v>308</v>
      </c>
      <c r="U307" s="165">
        <v>6200</v>
      </c>
      <c r="V307" s="165">
        <v>1116</v>
      </c>
      <c r="W307" s="165">
        <v>0</v>
      </c>
      <c r="X307" s="24">
        <v>537</v>
      </c>
      <c r="Y307" s="168" t="s">
        <v>42</v>
      </c>
      <c r="Z307" s="266"/>
      <c r="AA307" s="266"/>
      <c r="AB307" s="224"/>
      <c r="AC307" s="178">
        <v>9300</v>
      </c>
      <c r="AD307" s="170"/>
      <c r="AE307" s="170"/>
      <c r="AF307" s="167" t="s">
        <v>149</v>
      </c>
      <c r="AG307" s="221">
        <v>8</v>
      </c>
      <c r="AH307" s="220">
        <v>12</v>
      </c>
      <c r="AI307" s="167" t="s">
        <v>319</v>
      </c>
      <c r="AL307" s="166">
        <v>0</v>
      </c>
      <c r="AM307" s="170" t="s">
        <v>43</v>
      </c>
      <c r="AN307" s="165" t="s">
        <v>44</v>
      </c>
      <c r="AO307" s="165"/>
      <c r="AP307" s="166"/>
      <c r="AQ307" s="166"/>
      <c r="AR307" s="166"/>
      <c r="AS307" s="166">
        <f>H307</f>
        <v>100397</v>
      </c>
      <c r="AT307" s="166">
        <f t="shared" si="28"/>
        <v>10403</v>
      </c>
      <c r="AU307" s="166">
        <v>403</v>
      </c>
      <c r="AX307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100397, 'Б-100397-13',date'2015-02-02',3, 7, 7, 'RUR', 1, 18, date'2015-02-02', date'2015-02-01', 1003972, 1, to_date('2015-02-01 00:00:00','YYYY-MM-DD HH24:MI:SS'), 6200, 1116, 0, 537, 0, 'c1', 8,null,100397,10403,403);insert into xxxx_oebs_cash_payment_test (ID, INVOICE_ID, OEBS_PAYMENT, DOC_DATE, COMISS_DATE) values (s_xxxx_oebs_cash_payment_test.NEXTVAL, 100397, 9300, to_date('2015-02-01 00:00:00','YYYY-MM-DD HH24:MI:SS'), date'2015-01-31' );insert into xxxx_client_discount_m  (ID,CLIENT_ID,CLIENT_AVG_DISCOUNT,DT) values (s_xxxx_client_discount_m.NEXTVAL,537, 12, date'2015-02-01');</v>
      </c>
    </row>
    <row r="308" spans="1:50" ht="16.5" customHeight="1" x14ac:dyDescent="0.25">
      <c r="A308" s="285">
        <v>36</v>
      </c>
      <c r="B308" s="72">
        <v>0</v>
      </c>
      <c r="C308" s="165" t="str">
        <f t="shared" si="30"/>
        <v>100036</v>
      </c>
      <c r="D308" s="165" t="str">
        <f t="shared" si="31"/>
        <v>100036/13</v>
      </c>
      <c r="E308" s="167" t="s">
        <v>189</v>
      </c>
      <c r="F308" s="167" t="s">
        <v>822</v>
      </c>
      <c r="G308" s="165">
        <v>48</v>
      </c>
      <c r="H308" s="178">
        <v>100398</v>
      </c>
      <c r="I308" s="170" t="str">
        <f t="shared" si="32"/>
        <v>Б-100398-13</v>
      </c>
      <c r="J308" s="169">
        <v>3</v>
      </c>
      <c r="K308" s="165">
        <v>7</v>
      </c>
      <c r="L308" s="165" t="s">
        <v>38</v>
      </c>
      <c r="M308" s="169">
        <v>1</v>
      </c>
      <c r="N308" s="165">
        <v>18</v>
      </c>
      <c r="O308" s="167" t="s">
        <v>823</v>
      </c>
      <c r="P308" s="167" t="s">
        <v>823</v>
      </c>
      <c r="Q308" s="167" t="s">
        <v>826</v>
      </c>
      <c r="R308" s="166" t="str">
        <f>H308&amp;"3"</f>
        <v>1003983</v>
      </c>
      <c r="S308" s="170">
        <v>1</v>
      </c>
      <c r="T308" s="167" t="s">
        <v>308</v>
      </c>
      <c r="U308" s="165">
        <v>6200</v>
      </c>
      <c r="V308" s="165">
        <v>1116</v>
      </c>
      <c r="W308" s="165">
        <v>0</v>
      </c>
      <c r="X308" s="187">
        <v>538</v>
      </c>
      <c r="Y308" s="168" t="s">
        <v>42</v>
      </c>
      <c r="Z308" s="266"/>
      <c r="AA308" s="266"/>
      <c r="AB308" s="224"/>
      <c r="AC308" s="178">
        <v>9300</v>
      </c>
      <c r="AD308" s="170"/>
      <c r="AE308" s="170"/>
      <c r="AF308" s="167" t="s">
        <v>149</v>
      </c>
      <c r="AG308" s="221">
        <v>8</v>
      </c>
      <c r="AH308" s="220">
        <v>12</v>
      </c>
      <c r="AI308" s="167" t="s">
        <v>319</v>
      </c>
      <c r="AL308" s="166">
        <v>0</v>
      </c>
      <c r="AM308" s="170" t="s">
        <v>43</v>
      </c>
      <c r="AN308" s="165" t="s">
        <v>44</v>
      </c>
      <c r="AO308" s="165"/>
      <c r="AP308" s="166"/>
      <c r="AQ308" s="166"/>
      <c r="AR308" s="166"/>
      <c r="AS308" s="166">
        <f>H308</f>
        <v>100398</v>
      </c>
      <c r="AT308" s="166">
        <f t="shared" si="28"/>
        <v>10404</v>
      </c>
      <c r="AU308" s="166">
        <v>404</v>
      </c>
      <c r="AV308" s="166"/>
      <c r="AX308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100398, 'Б-100398-13',date'2015-02-02',3, 7, 7, 'RUR', 1, 18, date'2015-02-02', date'2015-02-01', 1003983, 1, to_date('2015-02-01 00:00:00','YYYY-MM-DD HH24:MI:SS'), 6200, 1116, 0, 538, 0, 'c1', 8,null,100398,10404,404);insert into xxxx_oebs_cash_payment_test (ID, INVOICE_ID, OEBS_PAYMENT, DOC_DATE, COMISS_DATE) values (s_xxxx_oebs_cash_payment_test.NEXTVAL, 100398, 9300, to_date('2015-02-01 00:00:00','YYYY-MM-DD HH24:MI:SS'), date'2015-01-31' );insert into xxxx_client_discount_m  (ID,CLIENT_ID,CLIENT_AVG_DISCOUNT,DT) values (s_xxxx_client_discount_m.NEXTVAL,538, 12, date'2015-02-01');</v>
      </c>
    </row>
    <row r="309" spans="1:50" ht="16.5" customHeight="1" x14ac:dyDescent="0.25">
      <c r="A309" s="285">
        <v>36</v>
      </c>
      <c r="B309" s="72">
        <v>0</v>
      </c>
      <c r="C309" s="165" t="str">
        <f t="shared" si="30"/>
        <v>100036</v>
      </c>
      <c r="D309" s="165" t="str">
        <f t="shared" si="31"/>
        <v>100036/13</v>
      </c>
      <c r="E309" s="167" t="s">
        <v>189</v>
      </c>
      <c r="F309" s="167" t="s">
        <v>822</v>
      </c>
      <c r="G309" s="165">
        <v>48</v>
      </c>
      <c r="H309" s="178">
        <v>100399</v>
      </c>
      <c r="I309" s="170" t="str">
        <f t="shared" si="32"/>
        <v>Б-100399-13</v>
      </c>
      <c r="J309" s="169">
        <v>3</v>
      </c>
      <c r="K309" s="165">
        <v>7</v>
      </c>
      <c r="L309" s="165" t="s">
        <v>38</v>
      </c>
      <c r="M309" s="169">
        <v>1</v>
      </c>
      <c r="N309" s="165">
        <v>18</v>
      </c>
      <c r="O309" s="167" t="s">
        <v>823</v>
      </c>
      <c r="P309" s="167" t="s">
        <v>823</v>
      </c>
      <c r="Q309" s="167" t="s">
        <v>826</v>
      </c>
      <c r="R309" s="166" t="str">
        <f>H309&amp;"1"</f>
        <v>1003991</v>
      </c>
      <c r="S309" s="170">
        <v>1</v>
      </c>
      <c r="T309" s="167" t="s">
        <v>308</v>
      </c>
      <c r="U309" s="165">
        <v>6200</v>
      </c>
      <c r="V309" s="165">
        <v>1116</v>
      </c>
      <c r="W309" s="165">
        <v>0</v>
      </c>
      <c r="X309" s="24">
        <v>539</v>
      </c>
      <c r="Y309" s="168" t="s">
        <v>42</v>
      </c>
      <c r="Z309" s="266"/>
      <c r="AA309" s="266"/>
      <c r="AB309" s="224"/>
      <c r="AC309" s="178">
        <v>9300</v>
      </c>
      <c r="AD309" s="170"/>
      <c r="AE309" s="170"/>
      <c r="AF309" s="167" t="s">
        <v>149</v>
      </c>
      <c r="AG309" s="221">
        <v>8</v>
      </c>
      <c r="AH309" s="220">
        <v>12</v>
      </c>
      <c r="AI309" s="167" t="s">
        <v>319</v>
      </c>
      <c r="AL309" s="166">
        <v>0</v>
      </c>
      <c r="AM309" s="170" t="s">
        <v>43</v>
      </c>
      <c r="AN309" s="165" t="s">
        <v>44</v>
      </c>
      <c r="AO309" s="165"/>
      <c r="AP309" s="166"/>
      <c r="AQ309" s="166"/>
      <c r="AR309" s="166"/>
      <c r="AS309" s="166">
        <f>H309</f>
        <v>100399</v>
      </c>
      <c r="AT309" s="166">
        <f t="shared" si="28"/>
        <v>10405</v>
      </c>
      <c r="AU309" s="166">
        <v>405</v>
      </c>
      <c r="AV309" s="166"/>
      <c r="AX309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100399, 'Б-100399-13',date'2015-02-02',3, 7, 7, 'RUR', 1, 18, date'2015-02-02', date'2015-02-01', 1003991, 1, to_date('2015-02-01 00:00:00','YYYY-MM-DD HH24:MI:SS'), 6200, 1116, 0, 539, 0, 'c1', 8,null,100399,10405,405);insert into xxxx_oebs_cash_payment_test (ID, INVOICE_ID, OEBS_PAYMENT, DOC_DATE, COMISS_DATE) values (s_xxxx_oebs_cash_payment_test.NEXTVAL, 100399, 9300, to_date('2015-02-01 00:00:00','YYYY-MM-DD HH24:MI:SS'), date'2015-01-31' );insert into xxxx_client_discount_m  (ID,CLIENT_ID,CLIENT_AVG_DISCOUNT,DT) values (s_xxxx_client_discount_m.NEXTVAL,539, 12, date'2015-02-01');</v>
      </c>
    </row>
    <row r="310" spans="1:50" ht="16.5" customHeight="1" x14ac:dyDescent="0.25">
      <c r="A310" s="285">
        <v>36</v>
      </c>
      <c r="B310" s="72">
        <v>0</v>
      </c>
      <c r="C310" s="165" t="str">
        <f t="shared" si="30"/>
        <v>100036</v>
      </c>
      <c r="D310" s="165" t="str">
        <f t="shared" si="31"/>
        <v>100036/13</v>
      </c>
      <c r="E310" s="167" t="s">
        <v>189</v>
      </c>
      <c r="F310" s="167" t="s">
        <v>822</v>
      </c>
      <c r="G310" s="165">
        <v>48</v>
      </c>
      <c r="H310" s="178">
        <v>100400</v>
      </c>
      <c r="I310" s="170" t="str">
        <f t="shared" si="32"/>
        <v>Б-100400-13</v>
      </c>
      <c r="J310" s="169">
        <v>3</v>
      </c>
      <c r="K310" s="165">
        <v>7</v>
      </c>
      <c r="L310" s="165" t="s">
        <v>38</v>
      </c>
      <c r="M310" s="169">
        <v>1</v>
      </c>
      <c r="N310" s="165">
        <v>18</v>
      </c>
      <c r="O310" s="191" t="s">
        <v>825</v>
      </c>
      <c r="P310" s="191" t="s">
        <v>823</v>
      </c>
      <c r="Q310" s="191" t="s">
        <v>303</v>
      </c>
      <c r="R310" s="166" t="str">
        <f>H310&amp;"2"</f>
        <v>1004002</v>
      </c>
      <c r="S310" s="170">
        <v>1</v>
      </c>
      <c r="T310" s="167" t="s">
        <v>308</v>
      </c>
      <c r="U310" s="165">
        <v>6200</v>
      </c>
      <c r="V310" s="165">
        <v>1116</v>
      </c>
      <c r="W310" s="165">
        <v>0</v>
      </c>
      <c r="X310" s="24">
        <v>540</v>
      </c>
      <c r="Y310" s="168" t="s">
        <v>42</v>
      </c>
      <c r="Z310" s="266"/>
      <c r="AA310" s="266"/>
      <c r="AB310" s="224"/>
      <c r="AC310" s="227"/>
      <c r="AD310" s="170"/>
      <c r="AE310" s="170"/>
      <c r="AF310" s="191"/>
      <c r="AG310" s="221">
        <v>8</v>
      </c>
      <c r="AH310" s="220">
        <v>12</v>
      </c>
      <c r="AI310" s="167"/>
      <c r="AL310" s="166">
        <v>0</v>
      </c>
      <c r="AM310" s="170" t="s">
        <v>43</v>
      </c>
      <c r="AN310" s="165" t="s">
        <v>44</v>
      </c>
      <c r="AO310" s="165"/>
      <c r="AP310" s="166"/>
      <c r="AQ310" s="166"/>
      <c r="AR310" s="166"/>
      <c r="AS310" s="166">
        <f>H310</f>
        <v>100400</v>
      </c>
      <c r="AT310" s="166">
        <f t="shared" si="28"/>
        <v>10406</v>
      </c>
      <c r="AU310" s="166">
        <v>406</v>
      </c>
      <c r="AV310" s="166"/>
      <c r="AX310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100400, 'Б-100400-13',date'2015-01-01',3, 7, 7, 'RUR', 1, 18, date'2015-02-02', date'2015-02-28', 1004002, 1, to_date('2015-02-01 00:00:00','YYYY-MM-DD HH24:MI:SS'), 6200, 1116, 0, 540, 0, 'c1', 8,null,100400,10406,406);insert into xxxx_client_discount_m  (ID,CLIENT_ID,CLIENT_AVG_DISCOUNT,DT) values (s_xxxx_client_discount_m.NEXTVAL,540, 12, );</v>
      </c>
    </row>
    <row r="311" spans="1:50" ht="16.5" customHeight="1" x14ac:dyDescent="0.25">
      <c r="A311" s="285">
        <v>36</v>
      </c>
      <c r="B311" s="72">
        <v>0</v>
      </c>
      <c r="C311" s="165" t="str">
        <f t="shared" si="30"/>
        <v>100036</v>
      </c>
      <c r="D311" s="165" t="str">
        <f t="shared" si="31"/>
        <v>100036/13</v>
      </c>
      <c r="E311" s="167" t="s">
        <v>189</v>
      </c>
      <c r="F311" s="167" t="s">
        <v>822</v>
      </c>
      <c r="G311" s="165">
        <v>48</v>
      </c>
      <c r="H311" s="178">
        <v>100401</v>
      </c>
      <c r="I311" s="170" t="str">
        <f t="shared" si="32"/>
        <v>Б-100401-13</v>
      </c>
      <c r="J311" s="169">
        <v>3</v>
      </c>
      <c r="K311" s="165">
        <v>7</v>
      </c>
      <c r="L311" s="165" t="s">
        <v>38</v>
      </c>
      <c r="M311" s="169">
        <v>1</v>
      </c>
      <c r="N311" s="165">
        <v>18</v>
      </c>
      <c r="O311" s="167" t="s">
        <v>823</v>
      </c>
      <c r="P311" s="167" t="s">
        <v>823</v>
      </c>
      <c r="Q311" s="167" t="s">
        <v>826</v>
      </c>
      <c r="R311" s="166" t="str">
        <f>H311&amp;"1"</f>
        <v>1004011</v>
      </c>
      <c r="S311" s="170">
        <v>1</v>
      </c>
      <c r="T311" s="167" t="s">
        <v>308</v>
      </c>
      <c r="U311" s="165">
        <v>6200</v>
      </c>
      <c r="V311" s="165">
        <v>1116</v>
      </c>
      <c r="W311" s="165">
        <v>0</v>
      </c>
      <c r="X311" s="187">
        <v>541</v>
      </c>
      <c r="Y311" s="168" t="s">
        <v>42</v>
      </c>
      <c r="Z311" s="266"/>
      <c r="AA311" s="266"/>
      <c r="AB311" s="224"/>
      <c r="AC311" s="178">
        <v>9300</v>
      </c>
      <c r="AD311" s="170"/>
      <c r="AE311" s="170"/>
      <c r="AF311" s="167" t="s">
        <v>149</v>
      </c>
      <c r="AG311" s="221">
        <v>8</v>
      </c>
      <c r="AH311" s="220">
        <v>12</v>
      </c>
      <c r="AI311" s="167" t="s">
        <v>319</v>
      </c>
      <c r="AL311" s="166">
        <v>0</v>
      </c>
      <c r="AM311" s="170" t="s">
        <v>43</v>
      </c>
      <c r="AN311" s="165" t="s">
        <v>44</v>
      </c>
      <c r="AO311" s="165"/>
      <c r="AP311" s="166"/>
      <c r="AQ311" s="166"/>
      <c r="AR311" s="166"/>
      <c r="AS311" s="166">
        <f>H311</f>
        <v>100401</v>
      </c>
      <c r="AT311" s="166">
        <f t="shared" si="28"/>
        <v>10407</v>
      </c>
      <c r="AU311" s="166">
        <v>407</v>
      </c>
      <c r="AV311" s="166"/>
      <c r="AX311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100401, 'Б-100401-13',date'2015-02-02',3, 7, 7, 'RUR', 1, 18, date'2015-02-02', date'2015-02-01', 1004011, 1, to_date('2015-02-01 00:00:00','YYYY-MM-DD HH24:MI:SS'), 6200, 1116, 0, 541, 0, 'c1', 8,null,100401,10407,407);insert into xxxx_oebs_cash_payment_test (ID, INVOICE_ID, OEBS_PAYMENT, DOC_DATE, COMISS_DATE) values (s_xxxx_oebs_cash_payment_test.NEXTVAL, 100401, 9300, to_date('2015-02-01 00:00:00','YYYY-MM-DD HH24:MI:SS'), date'2015-01-31' );insert into xxxx_client_discount_m  (ID,CLIENT_ID,CLIENT_AVG_DISCOUNT,DT) values (s_xxxx_client_discount_m.NEXTVAL,541, 12, date'2015-02-01');</v>
      </c>
    </row>
    <row r="312" spans="1:50" ht="16.5" customHeight="1" x14ac:dyDescent="0.25">
      <c r="A312" s="285">
        <v>36</v>
      </c>
      <c r="B312" s="72">
        <v>0</v>
      </c>
      <c r="C312" s="165" t="str">
        <f t="shared" si="30"/>
        <v>100036</v>
      </c>
      <c r="D312" s="165" t="str">
        <f t="shared" si="31"/>
        <v>100036/13</v>
      </c>
      <c r="E312" s="167" t="s">
        <v>189</v>
      </c>
      <c r="F312" s="167" t="s">
        <v>822</v>
      </c>
      <c r="G312" s="165">
        <v>48</v>
      </c>
      <c r="H312" s="178">
        <v>100402</v>
      </c>
      <c r="I312" s="170" t="str">
        <f t="shared" si="32"/>
        <v>Б-100402-13</v>
      </c>
      <c r="J312" s="169">
        <v>3</v>
      </c>
      <c r="K312" s="165">
        <v>7</v>
      </c>
      <c r="L312" s="165" t="s">
        <v>38</v>
      </c>
      <c r="M312" s="169">
        <v>1</v>
      </c>
      <c r="N312" s="165">
        <v>18</v>
      </c>
      <c r="O312" s="167" t="s">
        <v>823</v>
      </c>
      <c r="P312" s="167" t="s">
        <v>823</v>
      </c>
      <c r="Q312" s="167" t="s">
        <v>826</v>
      </c>
      <c r="R312" s="166" t="str">
        <f>H312&amp;"1"</f>
        <v>1004021</v>
      </c>
      <c r="S312" s="170">
        <v>1</v>
      </c>
      <c r="T312" s="167" t="s">
        <v>308</v>
      </c>
      <c r="U312" s="165">
        <v>6200</v>
      </c>
      <c r="V312" s="165">
        <v>1116</v>
      </c>
      <c r="W312" s="165">
        <v>0</v>
      </c>
      <c r="X312" s="24">
        <v>542</v>
      </c>
      <c r="Y312" s="168" t="s">
        <v>42</v>
      </c>
      <c r="Z312" s="266"/>
      <c r="AA312" s="266"/>
      <c r="AB312" s="224"/>
      <c r="AC312" s="178">
        <v>9300</v>
      </c>
      <c r="AD312" s="170"/>
      <c r="AE312" s="170"/>
      <c r="AF312" s="167" t="s">
        <v>149</v>
      </c>
      <c r="AG312" s="221">
        <v>8</v>
      </c>
      <c r="AH312" s="220">
        <v>12</v>
      </c>
      <c r="AI312" s="167" t="s">
        <v>319</v>
      </c>
      <c r="AL312" s="166">
        <v>0</v>
      </c>
      <c r="AM312" s="170" t="s">
        <v>43</v>
      </c>
      <c r="AN312" s="165" t="s">
        <v>44</v>
      </c>
      <c r="AO312" s="165"/>
      <c r="AP312" s="166"/>
      <c r="AQ312" s="166"/>
      <c r="AR312" s="166"/>
      <c r="AS312" s="166">
        <f>H312</f>
        <v>100402</v>
      </c>
      <c r="AT312" s="166">
        <f t="shared" si="28"/>
        <v>10408</v>
      </c>
      <c r="AU312" s="166">
        <v>408</v>
      </c>
      <c r="AV312" s="166"/>
      <c r="AX31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100402, 'Б-100402-13',date'2015-02-02',3, 7, 7, 'RUR', 1, 18, date'2015-02-02', date'2015-02-01', 1004021, 1, to_date('2015-02-01 00:00:00','YYYY-MM-DD HH24:MI:SS'), 6200, 1116, 0, 542, 0, 'c1', 8,null,100402,10408,408);insert into xxxx_oebs_cash_payment_test (ID, INVOICE_ID, OEBS_PAYMENT, DOC_DATE, COMISS_DATE) values (s_xxxx_oebs_cash_payment_test.NEXTVAL, 100402, 9300, to_date('2015-02-01 00:00:00','YYYY-MM-DD HH24:MI:SS'), date'2015-01-31' );insert into xxxx_client_discount_m  (ID,CLIENT_ID,CLIENT_AVG_DISCOUNT,DT) values (s_xxxx_client_discount_m.NEXTVAL,542, 12, date'2015-02-01');</v>
      </c>
    </row>
    <row r="313" spans="1:50" ht="16.5" customHeight="1" x14ac:dyDescent="0.25">
      <c r="A313" s="285">
        <v>36</v>
      </c>
      <c r="B313" s="72">
        <v>0</v>
      </c>
      <c r="C313" s="165" t="str">
        <f t="shared" si="30"/>
        <v>100036</v>
      </c>
      <c r="D313" s="165" t="str">
        <f t="shared" si="31"/>
        <v>100036/13</v>
      </c>
      <c r="E313" s="167" t="s">
        <v>189</v>
      </c>
      <c r="F313" s="167" t="s">
        <v>822</v>
      </c>
      <c r="G313" s="165">
        <v>48</v>
      </c>
      <c r="H313" s="178">
        <v>100403</v>
      </c>
      <c r="I313" s="170" t="str">
        <f t="shared" si="32"/>
        <v>Б-100403-13</v>
      </c>
      <c r="J313" s="169">
        <v>3</v>
      </c>
      <c r="K313" s="165">
        <v>7</v>
      </c>
      <c r="L313" s="165" t="s">
        <v>38</v>
      </c>
      <c r="M313" s="169">
        <v>1</v>
      </c>
      <c r="N313" s="165">
        <v>18</v>
      </c>
      <c r="O313" s="167" t="s">
        <v>823</v>
      </c>
      <c r="P313" s="167" t="s">
        <v>823</v>
      </c>
      <c r="Q313" s="167" t="s">
        <v>826</v>
      </c>
      <c r="R313" s="166" t="str">
        <f>H313&amp;"2"</f>
        <v>1004032</v>
      </c>
      <c r="S313" s="170">
        <v>1</v>
      </c>
      <c r="T313" s="167" t="s">
        <v>308</v>
      </c>
      <c r="U313" s="165">
        <v>6200</v>
      </c>
      <c r="V313" s="165">
        <v>1116</v>
      </c>
      <c r="W313" s="165">
        <v>0</v>
      </c>
      <c r="X313" s="24">
        <v>543</v>
      </c>
      <c r="Y313" s="168" t="s">
        <v>42</v>
      </c>
      <c r="Z313" s="266"/>
      <c r="AA313" s="266"/>
      <c r="AB313" s="224"/>
      <c r="AC313" s="178">
        <v>9300</v>
      </c>
      <c r="AD313" s="170"/>
      <c r="AE313" s="170"/>
      <c r="AF313" s="167" t="s">
        <v>149</v>
      </c>
      <c r="AG313" s="221">
        <v>8</v>
      </c>
      <c r="AH313" s="220">
        <v>12</v>
      </c>
      <c r="AI313" s="167" t="s">
        <v>319</v>
      </c>
      <c r="AL313" s="166">
        <v>0</v>
      </c>
      <c r="AM313" s="170" t="s">
        <v>43</v>
      </c>
      <c r="AN313" s="165" t="s">
        <v>44</v>
      </c>
      <c r="AO313" s="165"/>
      <c r="AP313" s="166"/>
      <c r="AQ313" s="166"/>
      <c r="AR313" s="166"/>
      <c r="AS313" s="166">
        <f>H313</f>
        <v>100403</v>
      </c>
      <c r="AT313" s="166">
        <f t="shared" si="28"/>
        <v>10409</v>
      </c>
      <c r="AU313" s="166">
        <v>409</v>
      </c>
      <c r="AX31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100403, 'Б-100403-13',date'2015-02-02',3, 7, 7, 'RUR', 1, 18, date'2015-02-02', date'2015-02-01', 1004032, 1, to_date('2015-02-01 00:00:00','YYYY-MM-DD HH24:MI:SS'), 6200, 1116, 0, 543, 0, 'c1', 8,null,100403,10409,409);insert into xxxx_oebs_cash_payment_test (ID, INVOICE_ID, OEBS_PAYMENT, DOC_DATE, COMISS_DATE) values (s_xxxx_oebs_cash_payment_test.NEXTVAL, 100403, 9300, to_date('2015-02-01 00:00:00','YYYY-MM-DD HH24:MI:SS'), date'2015-01-31' );insert into xxxx_client_discount_m  (ID,CLIENT_ID,CLIENT_AVG_DISCOUNT,DT) values (s_xxxx_client_discount_m.NEXTVAL,543, 12, date'2015-02-01');</v>
      </c>
    </row>
    <row r="314" spans="1:50" ht="16.5" customHeight="1" x14ac:dyDescent="0.25">
      <c r="A314" s="285">
        <v>36</v>
      </c>
      <c r="B314" s="72">
        <v>0</v>
      </c>
      <c r="C314" s="171" t="str">
        <f t="shared" si="30"/>
        <v>100036</v>
      </c>
      <c r="D314" s="171" t="str">
        <f t="shared" si="31"/>
        <v>100036/13</v>
      </c>
      <c r="E314" s="172" t="s">
        <v>189</v>
      </c>
      <c r="F314" s="167" t="s">
        <v>822</v>
      </c>
      <c r="G314" s="165">
        <v>48</v>
      </c>
      <c r="H314" s="178">
        <v>100404</v>
      </c>
      <c r="I314" s="171" t="str">
        <f t="shared" si="32"/>
        <v>Б-100404-13</v>
      </c>
      <c r="J314" s="169">
        <v>3</v>
      </c>
      <c r="K314" s="171">
        <v>7</v>
      </c>
      <c r="L314" s="171" t="s">
        <v>38</v>
      </c>
      <c r="M314" s="175">
        <v>1</v>
      </c>
      <c r="N314" s="171">
        <v>18</v>
      </c>
      <c r="O314" s="172" t="s">
        <v>823</v>
      </c>
      <c r="P314" s="172" t="s">
        <v>823</v>
      </c>
      <c r="Q314" s="172" t="s">
        <v>826</v>
      </c>
      <c r="R314" s="173" t="str">
        <f>H314&amp;"3"</f>
        <v>1004043</v>
      </c>
      <c r="S314" s="171">
        <v>1</v>
      </c>
      <c r="T314" s="172" t="s">
        <v>308</v>
      </c>
      <c r="U314" s="171">
        <v>6200</v>
      </c>
      <c r="V314" s="171">
        <v>1116</v>
      </c>
      <c r="W314" s="171">
        <v>0</v>
      </c>
      <c r="X314" s="187">
        <v>544</v>
      </c>
      <c r="Y314" s="174" t="s">
        <v>42</v>
      </c>
      <c r="Z314" s="142"/>
      <c r="AA314" s="142"/>
      <c r="AB314" s="232"/>
      <c r="AC314" s="180">
        <v>9300</v>
      </c>
      <c r="AD314" s="171"/>
      <c r="AE314" s="171"/>
      <c r="AF314" s="172" t="s">
        <v>149</v>
      </c>
      <c r="AG314" s="302">
        <v>8</v>
      </c>
      <c r="AH314" s="258">
        <v>12</v>
      </c>
      <c r="AI314" s="172" t="s">
        <v>319</v>
      </c>
      <c r="AJ314" s="179"/>
      <c r="AK314" s="179"/>
      <c r="AL314" s="166">
        <v>0</v>
      </c>
      <c r="AM314" s="170" t="s">
        <v>43</v>
      </c>
      <c r="AN314" s="171" t="s">
        <v>44</v>
      </c>
      <c r="AO314" s="171"/>
      <c r="AP314" s="166"/>
      <c r="AQ314" s="166"/>
      <c r="AR314" s="166"/>
      <c r="AS314" s="166">
        <f>H314</f>
        <v>100404</v>
      </c>
      <c r="AT314" s="166">
        <f t="shared" si="28"/>
        <v>10410</v>
      </c>
      <c r="AU314" s="166">
        <v>410</v>
      </c>
      <c r="AV314" s="173"/>
      <c r="AX31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36, 100036, '100036/13', date'2013-03-01', date'2015-09-01', 48, 100404, 'Б-100404-13',date'2015-02-02',3, 7, 7, 'RUR', 1, 18, date'2015-02-02', date'2015-02-01', 1004043, 1, to_date('2015-02-01 00:00:00','YYYY-MM-DD HH24:MI:SS'), 6200, 1116, 0, 544, 0, 'c1', 8,null,100404,10410,410);insert into xxxx_oebs_cash_payment_test (ID, INVOICE_ID, OEBS_PAYMENT, DOC_DATE, COMISS_DATE) values (s_xxxx_oebs_cash_payment_test.NEXTVAL, 100404, 9300, to_date('2015-02-01 00:00:00','YYYY-MM-DD HH24:MI:SS'), date'2015-01-31' );insert into xxxx_client_discount_m  (ID,CLIENT_ID,CLIENT_AVG_DISCOUNT,DT) values (s_xxxx_client_discount_m.NEXTVAL,544, 12, date'2015-02-01');</v>
      </c>
    </row>
    <row r="315" spans="1:50" ht="16.5" customHeight="1" x14ac:dyDescent="0.25">
      <c r="A315" s="285">
        <v>37</v>
      </c>
      <c r="B315" s="72">
        <v>0</v>
      </c>
      <c r="C315" s="165" t="str">
        <f t="shared" si="30"/>
        <v>100037</v>
      </c>
      <c r="D315" s="165" t="str">
        <f t="shared" si="31"/>
        <v>100037/13</v>
      </c>
      <c r="E315" s="167" t="s">
        <v>189</v>
      </c>
      <c r="F315" s="167" t="s">
        <v>822</v>
      </c>
      <c r="G315" s="165">
        <v>48</v>
      </c>
      <c r="H315" s="178">
        <v>100405</v>
      </c>
      <c r="I315" s="170" t="str">
        <f t="shared" si="32"/>
        <v>Б-100405-13</v>
      </c>
      <c r="J315" s="169">
        <v>3</v>
      </c>
      <c r="K315" s="165">
        <v>7</v>
      </c>
      <c r="L315" s="165" t="s">
        <v>38</v>
      </c>
      <c r="M315" s="169">
        <v>1</v>
      </c>
      <c r="N315" s="165">
        <v>18</v>
      </c>
      <c r="O315" s="167" t="s">
        <v>823</v>
      </c>
      <c r="P315" s="167" t="s">
        <v>823</v>
      </c>
      <c r="Q315" s="167" t="s">
        <v>826</v>
      </c>
      <c r="R315" s="166" t="str">
        <f>H315&amp;"1"</f>
        <v>1004051</v>
      </c>
      <c r="S315" s="170">
        <v>1</v>
      </c>
      <c r="T315" s="167" t="s">
        <v>308</v>
      </c>
      <c r="U315" s="165">
        <v>6000</v>
      </c>
      <c r="V315" s="234">
        <v>1000</v>
      </c>
      <c r="W315" s="165">
        <v>0</v>
      </c>
      <c r="X315" s="24">
        <v>545</v>
      </c>
      <c r="Y315" s="168" t="s">
        <v>42</v>
      </c>
      <c r="Z315" s="223" t="s">
        <v>549</v>
      </c>
      <c r="AA315" s="266"/>
      <c r="AB315" s="223" t="s">
        <v>550</v>
      </c>
      <c r="AC315" s="178">
        <v>9000</v>
      </c>
      <c r="AD315" s="170"/>
      <c r="AE315" s="170"/>
      <c r="AF315" s="167" t="s">
        <v>149</v>
      </c>
      <c r="AG315" s="221">
        <v>8</v>
      </c>
      <c r="AH315" s="220">
        <v>12</v>
      </c>
      <c r="AI315" s="167" t="s">
        <v>319</v>
      </c>
      <c r="AL315" s="166">
        <v>0</v>
      </c>
      <c r="AM315" s="170" t="s">
        <v>43</v>
      </c>
      <c r="AN315" s="165" t="s">
        <v>44</v>
      </c>
      <c r="AO315" s="236">
        <v>140</v>
      </c>
      <c r="AP315" s="166"/>
      <c r="AQ315" s="166"/>
      <c r="AR315" s="166"/>
      <c r="AS315" s="166">
        <f>H315</f>
        <v>100405</v>
      </c>
      <c r="AT315" s="166">
        <f t="shared" si="28"/>
        <v>10411</v>
      </c>
      <c r="AU315" s="166">
        <v>411</v>
      </c>
      <c r="AV315" s="166" t="s">
        <v>525</v>
      </c>
      <c r="AX315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100405, 'Б-100405-13',date'2015-02-02',3, 7, 7, 'RUR', 1, 18, date'2015-02-02', date'2015-02-01', 1004051, 1, to_date('2015-02-01 00:00:00','YYYY-MM-DD HH24:MI:SS'), 6000, 1000, 0, 545, 0, 'c1', 8,null,100405,10411,411);insert into xxxx_oebs_cash_payment_test (ID, INVOICE_ID, OEBS_PAYMENT, DOC_DATE, COMISS_DATE) values (s_xxxx_oebs_cash_payment_test.NEXTVAL, 100405, 9000, to_date('2015-02-01 00:00:00','YYYY-MM-DD HH24:MI:SS'), date'2015-01-31' );insert into xxxx_client_discount_m  (ID,CLIENT_ID,CLIENT_AVG_DISCOUNT,DT) values (s_xxxx_client_discount_m.NEXTVAL,545, 12, date'2015-02-01');insert into xxxx_contract_signed_attr (ID, CONTRACT_ID, CODE, KEY_NUM) values (s_xxxx_contract_signed_attr.NEXTVAL, 100037, 'SUPERCOMMISSION_BONUS' , 140 );</v>
      </c>
    </row>
    <row r="316" spans="1:50" ht="16.5" customHeight="1" x14ac:dyDescent="0.25">
      <c r="A316" s="285">
        <v>37</v>
      </c>
      <c r="B316" s="72">
        <v>0</v>
      </c>
      <c r="C316" s="165" t="str">
        <f t="shared" si="30"/>
        <v>100037</v>
      </c>
      <c r="D316" s="165" t="str">
        <f t="shared" si="31"/>
        <v>100037/13</v>
      </c>
      <c r="E316" s="167" t="s">
        <v>189</v>
      </c>
      <c r="F316" s="167" t="s">
        <v>822</v>
      </c>
      <c r="G316" s="165">
        <v>48</v>
      </c>
      <c r="H316" s="178">
        <v>100406</v>
      </c>
      <c r="I316" s="170" t="str">
        <f t="shared" si="32"/>
        <v>Б-100406-13</v>
      </c>
      <c r="J316" s="169">
        <v>3</v>
      </c>
      <c r="K316" s="165">
        <v>7</v>
      </c>
      <c r="L316" s="165" t="s">
        <v>38</v>
      </c>
      <c r="M316" s="169">
        <v>1</v>
      </c>
      <c r="N316" s="165">
        <v>18</v>
      </c>
      <c r="O316" s="167" t="s">
        <v>823</v>
      </c>
      <c r="P316" s="167" t="s">
        <v>823</v>
      </c>
      <c r="Q316" s="167" t="s">
        <v>826</v>
      </c>
      <c r="R316" s="166" t="str">
        <f>H316&amp;"2"</f>
        <v>1004062</v>
      </c>
      <c r="S316" s="170">
        <v>1</v>
      </c>
      <c r="T316" s="167" t="s">
        <v>308</v>
      </c>
      <c r="U316" s="165">
        <v>6200</v>
      </c>
      <c r="V316" s="165">
        <v>1116</v>
      </c>
      <c r="W316" s="165">
        <v>0</v>
      </c>
      <c r="X316" s="24">
        <v>546</v>
      </c>
      <c r="Y316" s="168" t="s">
        <v>42</v>
      </c>
      <c r="Z316" s="301" t="s">
        <v>526</v>
      </c>
      <c r="AA316" s="266"/>
      <c r="AB316" s="224"/>
      <c r="AC316" s="178">
        <v>9300</v>
      </c>
      <c r="AD316" s="170"/>
      <c r="AE316" s="170"/>
      <c r="AF316" s="167" t="s">
        <v>149</v>
      </c>
      <c r="AG316" s="221">
        <v>8</v>
      </c>
      <c r="AH316" s="220">
        <v>12</v>
      </c>
      <c r="AI316" s="167" t="s">
        <v>319</v>
      </c>
      <c r="AL316" s="166">
        <v>0</v>
      </c>
      <c r="AM316" s="170" t="s">
        <v>43</v>
      </c>
      <c r="AN316" s="165" t="s">
        <v>44</v>
      </c>
      <c r="AO316" s="165"/>
      <c r="AP316" s="166"/>
      <c r="AQ316" s="166"/>
      <c r="AR316" s="166"/>
      <c r="AS316" s="166">
        <f>H316</f>
        <v>100406</v>
      </c>
      <c r="AT316" s="166">
        <f t="shared" si="28"/>
        <v>10412</v>
      </c>
      <c r="AU316" s="166">
        <v>412</v>
      </c>
      <c r="AV316" s="166" t="s">
        <v>551</v>
      </c>
      <c r="AX316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100406, 'Б-100406-13',date'2015-02-02',3, 7, 7, 'RUR', 1, 18, date'2015-02-02', date'2015-02-01', 1004062, 1, to_date('2015-02-01 00:00:00','YYYY-MM-DD HH24:MI:SS'), 6200, 1116, 0, 546, 0, 'c1', 8,null,100406,10412,412);insert into xxxx_oebs_cash_payment_test (ID, INVOICE_ID, OEBS_PAYMENT, DOC_DATE, COMISS_DATE) values (s_xxxx_oebs_cash_payment_test.NEXTVAL, 100406, 9300, to_date('2015-02-01 00:00:00','YYYY-MM-DD HH24:MI:SS'), date'2015-01-31' );insert into xxxx_client_discount_m  (ID,CLIENT_ID,CLIENT_AVG_DISCOUNT,DT) values (s_xxxx_client_discount_m.NEXTVAL,546, 12, date'2015-02-01');</v>
      </c>
    </row>
    <row r="317" spans="1:50" ht="16.5" customHeight="1" x14ac:dyDescent="0.25">
      <c r="A317" s="285">
        <v>37</v>
      </c>
      <c r="B317" s="72">
        <v>0</v>
      </c>
      <c r="C317" s="165" t="str">
        <f t="shared" si="30"/>
        <v>100037</v>
      </c>
      <c r="D317" s="165" t="str">
        <f t="shared" si="31"/>
        <v>100037/13</v>
      </c>
      <c r="E317" s="167" t="s">
        <v>189</v>
      </c>
      <c r="F317" s="167" t="s">
        <v>822</v>
      </c>
      <c r="G317" s="165">
        <v>48</v>
      </c>
      <c r="H317" s="178">
        <v>100407</v>
      </c>
      <c r="I317" s="170" t="str">
        <f t="shared" si="32"/>
        <v>Б-100407-13</v>
      </c>
      <c r="J317" s="169">
        <v>3</v>
      </c>
      <c r="K317" s="165">
        <v>7</v>
      </c>
      <c r="L317" s="165" t="s">
        <v>38</v>
      </c>
      <c r="M317" s="169">
        <v>1</v>
      </c>
      <c r="N317" s="165">
        <v>18</v>
      </c>
      <c r="O317" s="167" t="s">
        <v>823</v>
      </c>
      <c r="P317" s="167" t="s">
        <v>823</v>
      </c>
      <c r="Q317" s="167" t="s">
        <v>826</v>
      </c>
      <c r="R317" s="166" t="str">
        <f>H317&amp;"3"</f>
        <v>1004073</v>
      </c>
      <c r="S317" s="170">
        <v>1</v>
      </c>
      <c r="T317" s="167" t="s">
        <v>308</v>
      </c>
      <c r="U317" s="165">
        <v>6200</v>
      </c>
      <c r="V317" s="165">
        <v>1116</v>
      </c>
      <c r="W317" s="165">
        <v>0</v>
      </c>
      <c r="X317" s="187">
        <v>547</v>
      </c>
      <c r="Y317" s="168" t="s">
        <v>42</v>
      </c>
      <c r="Z317" s="266"/>
      <c r="AA317" s="266"/>
      <c r="AB317" s="224"/>
      <c r="AC317" s="178">
        <v>9300</v>
      </c>
      <c r="AD317" s="170"/>
      <c r="AE317" s="170"/>
      <c r="AF317" s="167" t="s">
        <v>149</v>
      </c>
      <c r="AG317" s="221">
        <v>8</v>
      </c>
      <c r="AH317" s="220">
        <v>12</v>
      </c>
      <c r="AI317" s="167" t="s">
        <v>319</v>
      </c>
      <c r="AL317" s="166">
        <v>0</v>
      </c>
      <c r="AM317" s="170" t="s">
        <v>43</v>
      </c>
      <c r="AN317" s="165" t="s">
        <v>44</v>
      </c>
      <c r="AO317" s="165"/>
      <c r="AP317" s="166"/>
      <c r="AQ317" s="166"/>
      <c r="AR317" s="166"/>
      <c r="AS317" s="166">
        <f>H317</f>
        <v>100407</v>
      </c>
      <c r="AT317" s="166">
        <f t="shared" si="28"/>
        <v>10413</v>
      </c>
      <c r="AU317" s="166">
        <v>413</v>
      </c>
      <c r="AV317" s="304" t="s">
        <v>552</v>
      </c>
      <c r="AX317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100407, 'Б-100407-13',date'2015-02-02',3, 7, 7, 'RUR', 1, 18, date'2015-02-02', date'2015-02-01', 1004073, 1, to_date('2015-02-01 00:00:00','YYYY-MM-DD HH24:MI:SS'), 6200, 1116, 0, 547, 0, 'c1', 8,null,100407,10413,413);insert into xxxx_oebs_cash_payment_test (ID, INVOICE_ID, OEBS_PAYMENT, DOC_DATE, COMISS_DATE) values (s_xxxx_oebs_cash_payment_test.NEXTVAL, 100407, 9300, to_date('2015-02-01 00:00:00','YYYY-MM-DD HH24:MI:SS'), date'2015-01-31' );insert into xxxx_client_discount_m  (ID,CLIENT_ID,CLIENT_AVG_DISCOUNT,DT) values (s_xxxx_client_discount_m.NEXTVAL,547, 12, date'2015-02-01');</v>
      </c>
    </row>
    <row r="318" spans="1:50" ht="16.5" customHeight="1" x14ac:dyDescent="0.25">
      <c r="A318" s="285">
        <v>37</v>
      </c>
      <c r="B318" s="72">
        <v>0</v>
      </c>
      <c r="C318" s="165" t="str">
        <f t="shared" si="30"/>
        <v>100037</v>
      </c>
      <c r="D318" s="165" t="str">
        <f t="shared" si="31"/>
        <v>100037/13</v>
      </c>
      <c r="E318" s="167" t="s">
        <v>189</v>
      </c>
      <c r="F318" s="167" t="s">
        <v>822</v>
      </c>
      <c r="G318" s="165">
        <v>48</v>
      </c>
      <c r="H318" s="178">
        <v>100408</v>
      </c>
      <c r="I318" s="170" t="str">
        <f t="shared" si="32"/>
        <v>Б-100408-13</v>
      </c>
      <c r="J318" s="169">
        <v>3</v>
      </c>
      <c r="K318" s="165">
        <v>7</v>
      </c>
      <c r="L318" s="165" t="s">
        <v>38</v>
      </c>
      <c r="M318" s="169">
        <v>1</v>
      </c>
      <c r="N318" s="165">
        <v>18</v>
      </c>
      <c r="O318" s="167" t="s">
        <v>823</v>
      </c>
      <c r="P318" s="167" t="s">
        <v>823</v>
      </c>
      <c r="Q318" s="167" t="s">
        <v>826</v>
      </c>
      <c r="R318" s="166" t="str">
        <f>H318&amp;"1"</f>
        <v>1004081</v>
      </c>
      <c r="S318" s="170">
        <v>1</v>
      </c>
      <c r="T318" s="167" t="s">
        <v>308</v>
      </c>
      <c r="U318" s="165">
        <v>6200</v>
      </c>
      <c r="V318" s="165">
        <v>1116</v>
      </c>
      <c r="W318" s="165">
        <v>0</v>
      </c>
      <c r="X318" s="24">
        <v>548</v>
      </c>
      <c r="Y318" s="168" t="s">
        <v>42</v>
      </c>
      <c r="Z318" s="266"/>
      <c r="AA318" s="266"/>
      <c r="AB318" s="224"/>
      <c r="AC318" s="178">
        <v>9300</v>
      </c>
      <c r="AD318" s="170"/>
      <c r="AE318" s="170"/>
      <c r="AF318" s="167" t="s">
        <v>149</v>
      </c>
      <c r="AG318" s="221">
        <v>8</v>
      </c>
      <c r="AH318" s="220">
        <v>12</v>
      </c>
      <c r="AI318" s="167" t="s">
        <v>319</v>
      </c>
      <c r="AL318" s="166">
        <v>0</v>
      </c>
      <c r="AM318" s="170" t="s">
        <v>43</v>
      </c>
      <c r="AN318" s="165" t="s">
        <v>44</v>
      </c>
      <c r="AO318" s="165"/>
      <c r="AP318" s="166"/>
      <c r="AQ318" s="166"/>
      <c r="AR318" s="166"/>
      <c r="AS318" s="166">
        <f>H318</f>
        <v>100408</v>
      </c>
      <c r="AT318" s="166">
        <f t="shared" si="28"/>
        <v>10414</v>
      </c>
      <c r="AU318" s="166">
        <v>414</v>
      </c>
      <c r="AV318" s="166"/>
      <c r="AX318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100408, 'Б-100408-13',date'2015-02-02',3, 7, 7, 'RUR', 1, 18, date'2015-02-02', date'2015-02-01', 1004081, 1, to_date('2015-02-01 00:00:00','YYYY-MM-DD HH24:MI:SS'), 6200, 1116, 0, 548, 0, 'c1', 8,null,100408,10414,414);insert into xxxx_oebs_cash_payment_test (ID, INVOICE_ID, OEBS_PAYMENT, DOC_DATE, COMISS_DATE) values (s_xxxx_oebs_cash_payment_test.NEXTVAL, 100408, 9300, to_date('2015-02-01 00:00:00','YYYY-MM-DD HH24:MI:SS'), date'2015-01-31' );insert into xxxx_client_discount_m  (ID,CLIENT_ID,CLIENT_AVG_DISCOUNT,DT) values (s_xxxx_client_discount_m.NEXTVAL,548, 12, date'2015-02-01');</v>
      </c>
    </row>
    <row r="319" spans="1:50" ht="16.5" customHeight="1" x14ac:dyDescent="0.25">
      <c r="A319" s="285">
        <v>37</v>
      </c>
      <c r="B319" s="72">
        <v>0</v>
      </c>
      <c r="C319" s="165" t="str">
        <f t="shared" si="30"/>
        <v>100037</v>
      </c>
      <c r="D319" s="165" t="str">
        <f t="shared" si="31"/>
        <v>100037/13</v>
      </c>
      <c r="E319" s="167" t="s">
        <v>189</v>
      </c>
      <c r="F319" s="167" t="s">
        <v>822</v>
      </c>
      <c r="G319" s="165">
        <v>48</v>
      </c>
      <c r="H319" s="178">
        <v>100409</v>
      </c>
      <c r="I319" s="170" t="str">
        <f t="shared" si="32"/>
        <v>Б-100409-13</v>
      </c>
      <c r="J319" s="169">
        <v>3</v>
      </c>
      <c r="K319" s="165">
        <v>7</v>
      </c>
      <c r="L319" s="165" t="s">
        <v>38</v>
      </c>
      <c r="M319" s="169">
        <v>1</v>
      </c>
      <c r="N319" s="165">
        <v>18</v>
      </c>
      <c r="O319" s="167" t="s">
        <v>823</v>
      </c>
      <c r="P319" s="167" t="s">
        <v>823</v>
      </c>
      <c r="Q319" s="167" t="s">
        <v>826</v>
      </c>
      <c r="R319" s="166" t="str">
        <f>H319&amp;"2"</f>
        <v>1004092</v>
      </c>
      <c r="S319" s="170">
        <v>1</v>
      </c>
      <c r="T319" s="167" t="s">
        <v>308</v>
      </c>
      <c r="U319" s="165">
        <v>6200</v>
      </c>
      <c r="V319" s="165">
        <v>1116</v>
      </c>
      <c r="W319" s="165">
        <v>0</v>
      </c>
      <c r="X319" s="24">
        <v>549</v>
      </c>
      <c r="Y319" s="168" t="s">
        <v>42</v>
      </c>
      <c r="Z319" s="266"/>
      <c r="AA319" s="266"/>
      <c r="AB319" s="224"/>
      <c r="AC319" s="178">
        <v>9300</v>
      </c>
      <c r="AD319" s="170"/>
      <c r="AE319" s="170"/>
      <c r="AF319" s="167" t="s">
        <v>149</v>
      </c>
      <c r="AG319" s="221">
        <v>8</v>
      </c>
      <c r="AH319" s="220">
        <v>12</v>
      </c>
      <c r="AI319" s="167" t="s">
        <v>319</v>
      </c>
      <c r="AL319" s="166">
        <v>0</v>
      </c>
      <c r="AM319" s="170" t="s">
        <v>43</v>
      </c>
      <c r="AN319" s="165" t="s">
        <v>44</v>
      </c>
      <c r="AO319" s="165"/>
      <c r="AP319" s="166"/>
      <c r="AQ319" s="166"/>
      <c r="AR319" s="166"/>
      <c r="AS319" s="166">
        <f>H319</f>
        <v>100409</v>
      </c>
      <c r="AT319" s="166">
        <f t="shared" si="28"/>
        <v>10415</v>
      </c>
      <c r="AU319" s="166">
        <v>415</v>
      </c>
      <c r="AV319" s="166"/>
      <c r="AX319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100409, 'Б-100409-13',date'2015-02-02',3, 7, 7, 'RUR', 1, 18, date'2015-02-02', date'2015-02-01', 1004092, 1, to_date('2015-02-01 00:00:00','YYYY-MM-DD HH24:MI:SS'), 6200, 1116, 0, 549, 0, 'c1', 8,null,100409,10415,415);insert into xxxx_oebs_cash_payment_test (ID, INVOICE_ID, OEBS_PAYMENT, DOC_DATE, COMISS_DATE) values (s_xxxx_oebs_cash_payment_test.NEXTVAL, 100409, 9300, to_date('2015-02-01 00:00:00','YYYY-MM-DD HH24:MI:SS'), date'2015-01-31' );insert into xxxx_client_discount_m  (ID,CLIENT_ID,CLIENT_AVG_DISCOUNT,DT) values (s_xxxx_client_discount_m.NEXTVAL,549, 12, date'2015-02-01');</v>
      </c>
    </row>
    <row r="320" spans="1:50" ht="16.5" customHeight="1" x14ac:dyDescent="0.25">
      <c r="A320" s="285">
        <v>37</v>
      </c>
      <c r="B320" s="72">
        <v>0</v>
      </c>
      <c r="C320" s="165" t="str">
        <f t="shared" si="30"/>
        <v>100037</v>
      </c>
      <c r="D320" s="165" t="str">
        <f t="shared" si="31"/>
        <v>100037/13</v>
      </c>
      <c r="E320" s="167" t="s">
        <v>189</v>
      </c>
      <c r="F320" s="167" t="s">
        <v>822</v>
      </c>
      <c r="G320" s="165">
        <v>48</v>
      </c>
      <c r="H320" s="178">
        <v>100410</v>
      </c>
      <c r="I320" s="170" t="str">
        <f t="shared" si="32"/>
        <v>Б-100410-13</v>
      </c>
      <c r="J320" s="169">
        <v>3</v>
      </c>
      <c r="K320" s="165">
        <v>7</v>
      </c>
      <c r="L320" s="165" t="s">
        <v>38</v>
      </c>
      <c r="M320" s="169">
        <v>1</v>
      </c>
      <c r="N320" s="165">
        <v>18</v>
      </c>
      <c r="O320" s="167" t="s">
        <v>823</v>
      </c>
      <c r="P320" s="167" t="s">
        <v>823</v>
      </c>
      <c r="Q320" s="167" t="s">
        <v>826</v>
      </c>
      <c r="R320" s="166" t="str">
        <f>H320&amp;"1"</f>
        <v>1004101</v>
      </c>
      <c r="S320" s="170">
        <v>1</v>
      </c>
      <c r="T320" s="167" t="s">
        <v>308</v>
      </c>
      <c r="U320" s="165">
        <v>6200</v>
      </c>
      <c r="V320" s="165">
        <v>1116</v>
      </c>
      <c r="W320" s="165">
        <v>0</v>
      </c>
      <c r="X320" s="187">
        <v>550</v>
      </c>
      <c r="Y320" s="168" t="s">
        <v>42</v>
      </c>
      <c r="Z320" s="266"/>
      <c r="AA320" s="266"/>
      <c r="AB320" s="224"/>
      <c r="AC320" s="178">
        <v>9300</v>
      </c>
      <c r="AD320" s="170"/>
      <c r="AE320" s="170"/>
      <c r="AF320" s="167" t="s">
        <v>149</v>
      </c>
      <c r="AG320" s="221">
        <v>8</v>
      </c>
      <c r="AH320" s="220">
        <v>12</v>
      </c>
      <c r="AI320" s="167" t="s">
        <v>319</v>
      </c>
      <c r="AL320" s="166">
        <v>0</v>
      </c>
      <c r="AM320" s="170" t="s">
        <v>43</v>
      </c>
      <c r="AN320" s="165" t="s">
        <v>44</v>
      </c>
      <c r="AO320" s="165"/>
      <c r="AP320" s="166"/>
      <c r="AQ320" s="166"/>
      <c r="AR320" s="166"/>
      <c r="AS320" s="166">
        <f>H320</f>
        <v>100410</v>
      </c>
      <c r="AT320" s="166">
        <f t="shared" si="28"/>
        <v>10416</v>
      </c>
      <c r="AU320" s="166">
        <v>416</v>
      </c>
      <c r="AV320" s="166"/>
      <c r="AX320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100410, 'Б-100410-13',date'2015-02-02',3, 7, 7, 'RUR', 1, 18, date'2015-02-02', date'2015-02-01', 1004101, 1, to_date('2015-02-01 00:00:00','YYYY-MM-DD HH24:MI:SS'), 6200, 1116, 0, 550, 0, 'c1', 8,null,100410,10416,416);insert into xxxx_oebs_cash_payment_test (ID, INVOICE_ID, OEBS_PAYMENT, DOC_DATE, COMISS_DATE) values (s_xxxx_oebs_cash_payment_test.NEXTVAL, 100410, 9300, to_date('2015-02-01 00:00:00','YYYY-MM-DD HH24:MI:SS'), date'2015-01-31' );insert into xxxx_client_discount_m  (ID,CLIENT_ID,CLIENT_AVG_DISCOUNT,DT) values (s_xxxx_client_discount_m.NEXTVAL,550, 12, date'2015-02-01');</v>
      </c>
    </row>
    <row r="321" spans="1:50" ht="16.5" customHeight="1" x14ac:dyDescent="0.25">
      <c r="A321" s="285">
        <v>37</v>
      </c>
      <c r="B321" s="72">
        <v>0</v>
      </c>
      <c r="C321" s="165" t="str">
        <f t="shared" si="30"/>
        <v>100037</v>
      </c>
      <c r="D321" s="165" t="str">
        <f t="shared" si="31"/>
        <v>100037/13</v>
      </c>
      <c r="E321" s="167" t="s">
        <v>189</v>
      </c>
      <c r="F321" s="167" t="s">
        <v>822</v>
      </c>
      <c r="G321" s="165">
        <v>48</v>
      </c>
      <c r="H321" s="178">
        <v>100411</v>
      </c>
      <c r="I321" s="170" t="str">
        <f t="shared" si="32"/>
        <v>Б-100411-13</v>
      </c>
      <c r="J321" s="169">
        <v>3</v>
      </c>
      <c r="K321" s="165">
        <v>7</v>
      </c>
      <c r="L321" s="165" t="s">
        <v>38</v>
      </c>
      <c r="M321" s="169">
        <v>1</v>
      </c>
      <c r="N321" s="165">
        <v>18</v>
      </c>
      <c r="O321" s="167" t="s">
        <v>823</v>
      </c>
      <c r="P321" s="167" t="s">
        <v>823</v>
      </c>
      <c r="Q321" s="167" t="s">
        <v>826</v>
      </c>
      <c r="R321" s="166" t="str">
        <f>H321&amp;"1"</f>
        <v>1004111</v>
      </c>
      <c r="S321" s="170">
        <v>1</v>
      </c>
      <c r="T321" s="167" t="s">
        <v>308</v>
      </c>
      <c r="U321" s="165">
        <v>6200</v>
      </c>
      <c r="V321" s="165">
        <v>1116</v>
      </c>
      <c r="W321" s="165">
        <v>0</v>
      </c>
      <c r="X321" s="24">
        <v>551</v>
      </c>
      <c r="Y321" s="168" t="s">
        <v>42</v>
      </c>
      <c r="Z321" s="266"/>
      <c r="AA321" s="266"/>
      <c r="AB321" s="224"/>
      <c r="AC321" s="178">
        <v>9300</v>
      </c>
      <c r="AD321" s="170"/>
      <c r="AE321" s="170"/>
      <c r="AF321" s="167" t="s">
        <v>149</v>
      </c>
      <c r="AG321" s="221">
        <v>8</v>
      </c>
      <c r="AH321" s="220">
        <v>12</v>
      </c>
      <c r="AI321" s="167" t="s">
        <v>319</v>
      </c>
      <c r="AL321" s="166">
        <v>0</v>
      </c>
      <c r="AM321" s="170" t="s">
        <v>43</v>
      </c>
      <c r="AN321" s="165" t="s">
        <v>44</v>
      </c>
      <c r="AO321" s="165"/>
      <c r="AP321" s="166"/>
      <c r="AQ321" s="166"/>
      <c r="AR321" s="166"/>
      <c r="AS321" s="166">
        <f>H321</f>
        <v>100411</v>
      </c>
      <c r="AT321" s="166">
        <f t="shared" si="28"/>
        <v>10417</v>
      </c>
      <c r="AU321" s="166">
        <v>417</v>
      </c>
      <c r="AV321" s="166"/>
      <c r="AX321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100411, 'Б-100411-13',date'2015-02-02',3, 7, 7, 'RUR', 1, 18, date'2015-02-02', date'2015-02-01', 1004111, 1, to_date('2015-02-01 00:00:00','YYYY-MM-DD HH24:MI:SS'), 6200, 1116, 0, 551, 0, 'c1', 8,null,100411,10417,417);insert into xxxx_oebs_cash_payment_test (ID, INVOICE_ID, OEBS_PAYMENT, DOC_DATE, COMISS_DATE) values (s_xxxx_oebs_cash_payment_test.NEXTVAL, 100411, 9300, to_date('2015-02-01 00:00:00','YYYY-MM-DD HH24:MI:SS'), date'2015-01-31' );insert into xxxx_client_discount_m  (ID,CLIENT_ID,CLIENT_AVG_DISCOUNT,DT) values (s_xxxx_client_discount_m.NEXTVAL,551, 12, date'2015-02-01');</v>
      </c>
    </row>
    <row r="322" spans="1:50" ht="16.5" customHeight="1" x14ac:dyDescent="0.25">
      <c r="A322" s="285">
        <v>37</v>
      </c>
      <c r="B322" s="72">
        <v>0</v>
      </c>
      <c r="C322" s="165" t="str">
        <f t="shared" si="30"/>
        <v>100037</v>
      </c>
      <c r="D322" s="165" t="str">
        <f t="shared" si="31"/>
        <v>100037/13</v>
      </c>
      <c r="E322" s="167" t="s">
        <v>189</v>
      </c>
      <c r="F322" s="167" t="s">
        <v>822</v>
      </c>
      <c r="G322" s="165">
        <v>48</v>
      </c>
      <c r="H322" s="178">
        <v>100412</v>
      </c>
      <c r="I322" s="170" t="str">
        <f t="shared" si="32"/>
        <v>Б-100412-13</v>
      </c>
      <c r="J322" s="169">
        <v>3</v>
      </c>
      <c r="K322" s="165">
        <v>7</v>
      </c>
      <c r="L322" s="165" t="s">
        <v>38</v>
      </c>
      <c r="M322" s="169">
        <v>1</v>
      </c>
      <c r="N322" s="165">
        <v>18</v>
      </c>
      <c r="O322" s="167" t="s">
        <v>823</v>
      </c>
      <c r="P322" s="167" t="s">
        <v>823</v>
      </c>
      <c r="Q322" s="167" t="s">
        <v>826</v>
      </c>
      <c r="R322" s="166" t="str">
        <f>H322&amp;"2"</f>
        <v>1004122</v>
      </c>
      <c r="S322" s="170">
        <v>1</v>
      </c>
      <c r="T322" s="167" t="s">
        <v>308</v>
      </c>
      <c r="U322" s="165">
        <v>6200</v>
      </c>
      <c r="V322" s="165">
        <v>1116</v>
      </c>
      <c r="W322" s="165">
        <v>0</v>
      </c>
      <c r="X322" s="24">
        <v>552</v>
      </c>
      <c r="Y322" s="168" t="s">
        <v>42</v>
      </c>
      <c r="Z322" s="266"/>
      <c r="AA322" s="266"/>
      <c r="AB322" s="224"/>
      <c r="AC322" s="178">
        <v>9300</v>
      </c>
      <c r="AD322" s="170"/>
      <c r="AE322" s="170"/>
      <c r="AF322" s="167" t="s">
        <v>149</v>
      </c>
      <c r="AG322" s="221">
        <v>8</v>
      </c>
      <c r="AH322" s="220">
        <v>12</v>
      </c>
      <c r="AI322" s="167" t="s">
        <v>319</v>
      </c>
      <c r="AL322" s="166">
        <v>0</v>
      </c>
      <c r="AM322" s="170" t="s">
        <v>43</v>
      </c>
      <c r="AN322" s="165" t="s">
        <v>44</v>
      </c>
      <c r="AO322" s="165"/>
      <c r="AP322" s="166"/>
      <c r="AQ322" s="166"/>
      <c r="AR322" s="166"/>
      <c r="AS322" s="166">
        <f>H322</f>
        <v>100412</v>
      </c>
      <c r="AT322" s="166">
        <f t="shared" si="28"/>
        <v>10418</v>
      </c>
      <c r="AU322" s="166">
        <v>418</v>
      </c>
      <c r="AX322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100412, 'Б-100412-13',date'2015-02-02',3, 7, 7, 'RUR', 1, 18, date'2015-02-02', date'2015-02-01', 1004122, 1, to_date('2015-02-01 00:00:00','YYYY-MM-DD HH24:MI:SS'), 6200, 1116, 0, 552, 0, 'c1', 8,null,100412,10418,418);insert into xxxx_oebs_cash_payment_test (ID, INVOICE_ID, OEBS_PAYMENT, DOC_DATE, COMISS_DATE) values (s_xxxx_oebs_cash_payment_test.NEXTVAL, 100412, 9300, to_date('2015-02-01 00:00:00','YYYY-MM-DD HH24:MI:SS'), date'2015-01-31' );insert into xxxx_client_discount_m  (ID,CLIENT_ID,CLIENT_AVG_DISCOUNT,DT) values (s_xxxx_client_discount_m.NEXTVAL,552, 12, date'2015-02-01');</v>
      </c>
    </row>
    <row r="323" spans="1:50" ht="16.5" customHeight="1" x14ac:dyDescent="0.25">
      <c r="A323" s="285">
        <v>37</v>
      </c>
      <c r="B323" s="72">
        <v>0</v>
      </c>
      <c r="C323" s="165" t="str">
        <f t="shared" si="30"/>
        <v>100037</v>
      </c>
      <c r="D323" s="165" t="str">
        <f t="shared" si="31"/>
        <v>100037/13</v>
      </c>
      <c r="E323" s="167" t="s">
        <v>189</v>
      </c>
      <c r="F323" s="167" t="s">
        <v>822</v>
      </c>
      <c r="G323" s="165">
        <v>48</v>
      </c>
      <c r="H323" s="178">
        <v>100413</v>
      </c>
      <c r="I323" s="170" t="str">
        <f t="shared" si="32"/>
        <v>Б-100413-13</v>
      </c>
      <c r="J323" s="169">
        <v>3</v>
      </c>
      <c r="K323" s="165">
        <v>7</v>
      </c>
      <c r="L323" s="165" t="s">
        <v>38</v>
      </c>
      <c r="M323" s="169">
        <v>1</v>
      </c>
      <c r="N323" s="165">
        <v>18</v>
      </c>
      <c r="O323" s="167" t="s">
        <v>823</v>
      </c>
      <c r="P323" s="167" t="s">
        <v>823</v>
      </c>
      <c r="Q323" s="167" t="s">
        <v>826</v>
      </c>
      <c r="R323" s="166" t="str">
        <f>H323&amp;"3"</f>
        <v>1004133</v>
      </c>
      <c r="S323" s="170">
        <v>1</v>
      </c>
      <c r="T323" s="167" t="s">
        <v>308</v>
      </c>
      <c r="U323" s="165">
        <v>6200</v>
      </c>
      <c r="V323" s="165">
        <v>1116</v>
      </c>
      <c r="W323" s="165">
        <v>0</v>
      </c>
      <c r="X323" s="187">
        <v>553</v>
      </c>
      <c r="Y323" s="168" t="s">
        <v>42</v>
      </c>
      <c r="Z323" s="266"/>
      <c r="AA323" s="266"/>
      <c r="AB323" s="224"/>
      <c r="AC323" s="178">
        <v>9300</v>
      </c>
      <c r="AD323" s="170"/>
      <c r="AE323" s="170"/>
      <c r="AF323" s="167" t="s">
        <v>149</v>
      </c>
      <c r="AG323" s="221">
        <v>8</v>
      </c>
      <c r="AH323" s="220">
        <v>12</v>
      </c>
      <c r="AI323" s="167" t="s">
        <v>319</v>
      </c>
      <c r="AL323" s="166">
        <v>0</v>
      </c>
      <c r="AM323" s="170" t="s">
        <v>43</v>
      </c>
      <c r="AN323" s="165" t="s">
        <v>44</v>
      </c>
      <c r="AO323" s="165"/>
      <c r="AP323" s="166"/>
      <c r="AQ323" s="166"/>
      <c r="AR323" s="166"/>
      <c r="AS323" s="166">
        <f>H323</f>
        <v>100413</v>
      </c>
      <c r="AT323" s="166">
        <f t="shared" si="28"/>
        <v>10419</v>
      </c>
      <c r="AU323" s="166">
        <v>419</v>
      </c>
      <c r="AV323" s="166"/>
      <c r="AX323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100413, 'Б-100413-13',date'2015-02-02',3, 7, 7, 'RUR', 1, 18, date'2015-02-02', date'2015-02-01', 1004133, 1, to_date('2015-02-01 00:00:00','YYYY-MM-DD HH24:MI:SS'), 6200, 1116, 0, 553, 0, 'c1', 8,null,100413,10419,419);insert into xxxx_oebs_cash_payment_test (ID, INVOICE_ID, OEBS_PAYMENT, DOC_DATE, COMISS_DATE) values (s_xxxx_oebs_cash_payment_test.NEXTVAL, 100413, 9300, to_date('2015-02-01 00:00:00','YYYY-MM-DD HH24:MI:SS'), date'2015-01-31' );insert into xxxx_client_discount_m  (ID,CLIENT_ID,CLIENT_AVG_DISCOUNT,DT) values (s_xxxx_client_discount_m.NEXTVAL,553, 12, date'2015-02-01');</v>
      </c>
    </row>
    <row r="324" spans="1:50" ht="16.5" customHeight="1" x14ac:dyDescent="0.25">
      <c r="A324" s="285">
        <v>37</v>
      </c>
      <c r="B324" s="72">
        <v>0</v>
      </c>
      <c r="C324" s="165" t="str">
        <f t="shared" si="30"/>
        <v>100037</v>
      </c>
      <c r="D324" s="165" t="str">
        <f t="shared" si="31"/>
        <v>100037/13</v>
      </c>
      <c r="E324" s="167" t="s">
        <v>189</v>
      </c>
      <c r="F324" s="167" t="s">
        <v>822</v>
      </c>
      <c r="G324" s="165">
        <v>48</v>
      </c>
      <c r="H324" s="178">
        <v>100414</v>
      </c>
      <c r="I324" s="170" t="str">
        <f t="shared" si="32"/>
        <v>Б-100414-13</v>
      </c>
      <c r="J324" s="169">
        <v>3</v>
      </c>
      <c r="K324" s="165">
        <v>7</v>
      </c>
      <c r="L324" s="165" t="s">
        <v>38</v>
      </c>
      <c r="M324" s="169">
        <v>1</v>
      </c>
      <c r="N324" s="165">
        <v>18</v>
      </c>
      <c r="O324" s="167" t="s">
        <v>823</v>
      </c>
      <c r="P324" s="167" t="s">
        <v>823</v>
      </c>
      <c r="Q324" s="167" t="s">
        <v>826</v>
      </c>
      <c r="R324" s="166" t="str">
        <f>H324&amp;"1"</f>
        <v>1004141</v>
      </c>
      <c r="S324" s="170">
        <v>1</v>
      </c>
      <c r="T324" s="167" t="s">
        <v>308</v>
      </c>
      <c r="U324" s="165">
        <v>6200</v>
      </c>
      <c r="V324" s="165">
        <v>1116</v>
      </c>
      <c r="W324" s="165">
        <v>0</v>
      </c>
      <c r="X324" s="24">
        <v>554</v>
      </c>
      <c r="Y324" s="168" t="s">
        <v>42</v>
      </c>
      <c r="Z324" s="266"/>
      <c r="AA324" s="266"/>
      <c r="AB324" s="224"/>
      <c r="AC324" s="178">
        <v>9300</v>
      </c>
      <c r="AD324" s="170"/>
      <c r="AE324" s="170"/>
      <c r="AF324" s="167" t="s">
        <v>149</v>
      </c>
      <c r="AG324" s="221">
        <v>8</v>
      </c>
      <c r="AH324" s="220">
        <v>12</v>
      </c>
      <c r="AI324" s="167" t="s">
        <v>319</v>
      </c>
      <c r="AL324" s="166">
        <v>0</v>
      </c>
      <c r="AM324" s="170" t="s">
        <v>43</v>
      </c>
      <c r="AN324" s="165" t="s">
        <v>44</v>
      </c>
      <c r="AO324" s="165"/>
      <c r="AP324" s="166"/>
      <c r="AQ324" s="166"/>
      <c r="AR324" s="166"/>
      <c r="AS324" s="166">
        <f>H324</f>
        <v>100414</v>
      </c>
      <c r="AT324" s="166">
        <f t="shared" si="28"/>
        <v>10420</v>
      </c>
      <c r="AU324" s="166">
        <v>420</v>
      </c>
      <c r="AV324" s="166"/>
      <c r="AX324" s="163" t="str">
        <f t="shared" si="2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100414, 'Б-100414-13',date'2015-02-02',3, 7, 7, 'RUR', 1, 18, date'2015-02-02', date'2015-02-01', 1004141, 1, to_date('2015-02-01 00:00:00','YYYY-MM-DD HH24:MI:SS'), 6200, 1116, 0, 554, 0, 'c1', 8,null,100414,10420,420);insert into xxxx_oebs_cash_payment_test (ID, INVOICE_ID, OEBS_PAYMENT, DOC_DATE, COMISS_DATE) values (s_xxxx_oebs_cash_payment_test.NEXTVAL, 100414, 9300, to_date('2015-02-01 00:00:00','YYYY-MM-DD HH24:MI:SS'), date'2015-01-31' );insert into xxxx_client_discount_m  (ID,CLIENT_ID,CLIENT_AVG_DISCOUNT,DT) values (s_xxxx_client_discount_m.NEXTVAL,554, 12, date'2015-02-01');</v>
      </c>
    </row>
    <row r="325" spans="1:50" ht="16.5" customHeight="1" x14ac:dyDescent="0.25">
      <c r="A325" s="285">
        <v>37</v>
      </c>
      <c r="B325" s="72">
        <v>0</v>
      </c>
      <c r="C325" s="165" t="str">
        <f t="shared" si="30"/>
        <v>100037</v>
      </c>
      <c r="D325" s="165" t="str">
        <f t="shared" si="31"/>
        <v>100037/13</v>
      </c>
      <c r="E325" s="167" t="s">
        <v>189</v>
      </c>
      <c r="F325" s="167" t="s">
        <v>822</v>
      </c>
      <c r="G325" s="165">
        <v>48</v>
      </c>
      <c r="H325" s="178">
        <v>100415</v>
      </c>
      <c r="I325" s="170" t="str">
        <f t="shared" si="32"/>
        <v>Б-100415-13</v>
      </c>
      <c r="J325" s="169">
        <v>3</v>
      </c>
      <c r="K325" s="165">
        <v>7</v>
      </c>
      <c r="L325" s="165" t="s">
        <v>38</v>
      </c>
      <c r="M325" s="169">
        <v>1</v>
      </c>
      <c r="N325" s="165">
        <v>18</v>
      </c>
      <c r="O325" s="167" t="s">
        <v>823</v>
      </c>
      <c r="P325" s="167" t="s">
        <v>823</v>
      </c>
      <c r="Q325" s="167" t="s">
        <v>826</v>
      </c>
      <c r="R325" s="166" t="str">
        <f>H325&amp;"2"</f>
        <v>1004152</v>
      </c>
      <c r="S325" s="170">
        <v>1</v>
      </c>
      <c r="T325" s="167" t="s">
        <v>308</v>
      </c>
      <c r="U325" s="165">
        <v>6200</v>
      </c>
      <c r="V325" s="165">
        <v>1116</v>
      </c>
      <c r="W325" s="165">
        <v>0</v>
      </c>
      <c r="X325" s="24">
        <v>555</v>
      </c>
      <c r="Y325" s="168" t="s">
        <v>42</v>
      </c>
      <c r="Z325" s="266"/>
      <c r="AA325" s="266"/>
      <c r="AB325" s="224"/>
      <c r="AC325" s="178">
        <v>9300</v>
      </c>
      <c r="AD325" s="170"/>
      <c r="AE325" s="170"/>
      <c r="AF325" s="167" t="s">
        <v>149</v>
      </c>
      <c r="AG325" s="221">
        <v>8</v>
      </c>
      <c r="AH325" s="220">
        <v>12</v>
      </c>
      <c r="AI325" s="167" t="s">
        <v>319</v>
      </c>
      <c r="AL325" s="166">
        <v>0</v>
      </c>
      <c r="AM325" s="170" t="s">
        <v>43</v>
      </c>
      <c r="AN325" s="165" t="s">
        <v>44</v>
      </c>
      <c r="AO325" s="165"/>
      <c r="AP325" s="166"/>
      <c r="AQ325" s="166"/>
      <c r="AR325" s="166"/>
      <c r="AS325" s="166">
        <f>H325</f>
        <v>100415</v>
      </c>
      <c r="AT325" s="166">
        <f t="shared" ref="AT325:AT388" si="33">AU325+10000</f>
        <v>10421</v>
      </c>
      <c r="AU325" s="166">
        <v>421</v>
      </c>
      <c r="AV325" s="166"/>
      <c r="AX325" s="163" t="str">
        <f t="shared" ref="AX325:AX388" si="34">IF(B325=0,"insert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"&amp;A325&amp;", "&amp;C325&amp;", '"&amp;D325&amp;"', date'"&amp;E325&amp;"', date'"&amp;F325&amp;"', "&amp;G325&amp;", "&amp;H325&amp;", '"&amp;I325&amp;"',date'"&amp;O325&amp;"',"&amp;J325&amp;", "&amp;K325&amp;", "&amp;K325&amp;", '"&amp;L325&amp;"', "&amp;M325&amp;", "&amp;N325&amp;", date'"&amp;P325&amp;"', date'"&amp;Q325&amp;"', "&amp;R325&amp;", "&amp;S325&amp;", to_date('"&amp;T325&amp;"','YYYY-MM-DD HH24:MI:SS'), "&amp;U325&amp;", "&amp;V325&amp;", "&amp;W325&amp;", "&amp;X325&amp;", "&amp;AL325&amp;", '"&amp;AN325&amp;"', "&amp;AG325&amp;","&amp;AM325&amp;","&amp;AS325&amp;","&amp;AT325&amp;","&amp;AU325&amp;");"&amp;
IF(LEN(AC325)&gt;0,"insert into xxxx_oebs_cash_payment_test (ID, INVOICE_ID, OEBS_PAYMENT, DOC_DATE, COMISS_DATE) values (s_xxxx_oebs_cash_payment_test.NEXTVAL, "&amp;H325&amp;", "&amp;AC325&amp;", to_date('"&amp;T325&amp;"','YYYY-MM-DD HH24:MI:SS'), "&amp;AF325&amp;" );","")&amp;
IF(LEN(AD325)&gt;0,"insert into xxxx_oebs_cash_payment_test (ID, INVOICE_ID, OEBS_PAYMENT, DOC_DATE, COMISS_DATE) values (s_xxxx_oebs_cash_payment_test.NEXTVAL, "&amp;H325&amp;", "&amp;AD325&amp;", to_date('"&amp;T325&amp;"','YYYY-MM-DD HH24:MI:SS'), "&amp;AF325&amp;" );","")&amp;
IF(LEN(AE325)&gt;0,"insert into xxxx_oebs_cash_payment_test (ID, INVOICE_ID, OEBS_PAYMENT, DOC_DATE, COMISS_DATE) values (s_xxxx_oebs_cash_payment_test.NEXTVAL, "&amp;H325&amp;", "&amp;AE325&amp;", to_date('"&amp;T325&amp;"','YYYY-MM-DD HH24:MI:SS'), "&amp;AF325&amp;" );","")&amp;
IF(LEN(AH325)&gt;0,"insert into xxxx_client_discount_m  (ID,CLIENT_ID,CLIENT_AVG_DISCOUNT,DT) values (s_xxxx_client_discount_m.NEXTVAL,"&amp;X325&amp;", "&amp;AH325&amp;", "&amp;AI325&amp;");","")&amp;
IF(LEN(AJ325)&gt;0,"insert into xxxx_client_discount_m  (ID,CLIENT_ID,CLIENT_AVG_DISCOUNT,DT) values (s_xxxx_client_discount_m.NEXTVAL,"&amp;X325&amp;", "&amp;AJ325&amp;", "&amp;AK325&amp;");","")&amp;
IF(LEN(AO325)&gt;0,"insert into xxxx_contract_signed_attr (ID, CONTRACT_ID, CODE, KEY_NUM) values (s_xxxx_contract_signed_attr.NEXTVAL, "&amp;C325&amp;", 'SUPERCOMMISSION_BONUS' , "&amp;AO325&amp;" );","")&amp;
IF(LEN(AP325)&gt;0,"insert into xxxx_loyal_clients_contr_attr (ID, CONTRACT_ID, CLIENT_ID, LC_TURNOVER, COLLATERAL_FIRST_DT, COLLATERAL_END_DT) values (s_xxxx_loyal_clients_contr_atr.NEXTVAL, "&amp;C325&amp;", "&amp;X325&amp;", "&amp;AP325&amp;", "&amp;AQ325&amp;", "&amp;AR325&amp;" );",""),"insert into XXXX_COMMISSION_PART (ID,CONTRACT_ID,FROM_DT,TILL_DT,NDS,CURRENCY,REWARD_TYPE,DISCOUNT_TYPE,REWARD_TO_CHARGE,DELKREDERE_TO_CHARGE,DKV_TO_CHARGE,REWARD_TO_PAY,DELKREDERE_TO_PAY,DKV_TO_PAY) values "&amp;"(s_xxxx_commission_part.NEXTVAL, "&amp;C325&amp;", "&amp;E325&amp;",  "&amp;F325&amp;", "&amp;G325&amp;", '"&amp;H325&amp;"', "&amp;J325&amp;", "&amp;I325&amp;", "&amp;L325&amp;", "&amp;M325&amp;","&amp;N325&amp;","&amp;Q325&amp;","&amp;R325&amp;","&amp;S325&amp;");")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100415, 'Б-100415-13',date'2015-02-02',3, 7, 7, 'RUR', 1, 18, date'2015-02-02', date'2015-02-01', 1004152, 1, to_date('2015-02-01 00:00:00','YYYY-MM-DD HH24:MI:SS'), 6200, 1116, 0, 555, 0, 'c1', 8,null,100415,10421,421);insert into xxxx_oebs_cash_payment_test (ID, INVOICE_ID, OEBS_PAYMENT, DOC_DATE, COMISS_DATE) values (s_xxxx_oebs_cash_payment_test.NEXTVAL, 100415, 9300, to_date('2015-02-01 00:00:00','YYYY-MM-DD HH24:MI:SS'), date'2015-01-31' );insert into xxxx_client_discount_m  (ID,CLIENT_ID,CLIENT_AVG_DISCOUNT,DT) values (s_xxxx_client_discount_m.NEXTVAL,555, 12, date'2015-02-01');</v>
      </c>
    </row>
    <row r="326" spans="1:50" ht="16.5" customHeight="1" x14ac:dyDescent="0.25">
      <c r="A326" s="285">
        <v>37</v>
      </c>
      <c r="B326" s="72">
        <v>0</v>
      </c>
      <c r="C326" s="165" t="str">
        <f t="shared" si="30"/>
        <v>100037</v>
      </c>
      <c r="D326" s="165" t="str">
        <f t="shared" si="31"/>
        <v>100037/13</v>
      </c>
      <c r="E326" s="167" t="s">
        <v>189</v>
      </c>
      <c r="F326" s="167" t="s">
        <v>822</v>
      </c>
      <c r="G326" s="165">
        <v>48</v>
      </c>
      <c r="H326" s="178">
        <v>100416</v>
      </c>
      <c r="I326" s="170" t="str">
        <f t="shared" si="32"/>
        <v>Б-100416-13</v>
      </c>
      <c r="J326" s="169">
        <v>3</v>
      </c>
      <c r="K326" s="165">
        <v>7</v>
      </c>
      <c r="L326" s="165" t="s">
        <v>38</v>
      </c>
      <c r="M326" s="169">
        <v>1</v>
      </c>
      <c r="N326" s="165">
        <v>18</v>
      </c>
      <c r="O326" s="167" t="s">
        <v>823</v>
      </c>
      <c r="P326" s="167" t="s">
        <v>823</v>
      </c>
      <c r="Q326" s="167" t="s">
        <v>826</v>
      </c>
      <c r="R326" s="166" t="str">
        <f>H326&amp;"1"</f>
        <v>1004161</v>
      </c>
      <c r="S326" s="170">
        <v>1</v>
      </c>
      <c r="T326" s="167" t="s">
        <v>308</v>
      </c>
      <c r="U326" s="165">
        <v>6200</v>
      </c>
      <c r="V326" s="165">
        <v>1116</v>
      </c>
      <c r="W326" s="165">
        <v>0</v>
      </c>
      <c r="X326" s="187">
        <v>556</v>
      </c>
      <c r="Y326" s="168" t="s">
        <v>42</v>
      </c>
      <c r="Z326" s="266"/>
      <c r="AA326" s="266"/>
      <c r="AB326" s="224"/>
      <c r="AC326" s="178">
        <v>9300</v>
      </c>
      <c r="AD326" s="170"/>
      <c r="AE326" s="170"/>
      <c r="AF326" s="167" t="s">
        <v>149</v>
      </c>
      <c r="AG326" s="221">
        <v>8</v>
      </c>
      <c r="AH326" s="220">
        <v>12</v>
      </c>
      <c r="AI326" s="167" t="s">
        <v>319</v>
      </c>
      <c r="AL326" s="166">
        <v>0</v>
      </c>
      <c r="AM326" s="170" t="s">
        <v>43</v>
      </c>
      <c r="AN326" s="165" t="s">
        <v>44</v>
      </c>
      <c r="AO326" s="165"/>
      <c r="AP326" s="166"/>
      <c r="AQ326" s="166"/>
      <c r="AR326" s="166"/>
      <c r="AS326" s="166">
        <f>H326</f>
        <v>100416</v>
      </c>
      <c r="AT326" s="166">
        <f t="shared" si="33"/>
        <v>10422</v>
      </c>
      <c r="AU326" s="166">
        <v>422</v>
      </c>
      <c r="AV326" s="166"/>
      <c r="AX32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100416, 'Б-100416-13',date'2015-02-02',3, 7, 7, 'RUR', 1, 18, date'2015-02-02', date'2015-02-01', 1004161, 1, to_date('2015-02-01 00:00:00','YYYY-MM-DD HH24:MI:SS'), 6200, 1116, 0, 556, 0, 'c1', 8,null,100416,10422,422);insert into xxxx_oebs_cash_payment_test (ID, INVOICE_ID, OEBS_PAYMENT, DOC_DATE, COMISS_DATE) values (s_xxxx_oebs_cash_payment_test.NEXTVAL, 100416, 9300, to_date('2015-02-01 00:00:00','YYYY-MM-DD HH24:MI:SS'), date'2015-01-31' );insert into xxxx_client_discount_m  (ID,CLIENT_ID,CLIENT_AVG_DISCOUNT,DT) values (s_xxxx_client_discount_m.NEXTVAL,556, 12, date'2015-02-01');</v>
      </c>
    </row>
    <row r="327" spans="1:50" ht="16.5" customHeight="1" x14ac:dyDescent="0.25">
      <c r="A327" s="285">
        <v>37</v>
      </c>
      <c r="B327" s="72">
        <v>0</v>
      </c>
      <c r="C327" s="165" t="str">
        <f t="shared" si="30"/>
        <v>100037</v>
      </c>
      <c r="D327" s="165" t="str">
        <f t="shared" si="31"/>
        <v>100037/13</v>
      </c>
      <c r="E327" s="167" t="s">
        <v>189</v>
      </c>
      <c r="F327" s="167" t="s">
        <v>822</v>
      </c>
      <c r="G327" s="165">
        <v>48</v>
      </c>
      <c r="H327" s="178">
        <v>100417</v>
      </c>
      <c r="I327" s="170" t="str">
        <f t="shared" si="32"/>
        <v>Б-100417-13</v>
      </c>
      <c r="J327" s="169">
        <v>3</v>
      </c>
      <c r="K327" s="165">
        <v>7</v>
      </c>
      <c r="L327" s="165" t="s">
        <v>38</v>
      </c>
      <c r="M327" s="169">
        <v>1</v>
      </c>
      <c r="N327" s="165">
        <v>18</v>
      </c>
      <c r="O327" s="167" t="s">
        <v>823</v>
      </c>
      <c r="P327" s="167" t="s">
        <v>823</v>
      </c>
      <c r="Q327" s="167" t="s">
        <v>826</v>
      </c>
      <c r="R327" s="166" t="str">
        <f>H327&amp;"1"</f>
        <v>1004171</v>
      </c>
      <c r="S327" s="170">
        <v>1</v>
      </c>
      <c r="T327" s="167" t="s">
        <v>308</v>
      </c>
      <c r="U327" s="165">
        <v>6200</v>
      </c>
      <c r="V327" s="165">
        <v>1116</v>
      </c>
      <c r="W327" s="165">
        <v>0</v>
      </c>
      <c r="X327" s="24">
        <v>557</v>
      </c>
      <c r="Y327" s="168" t="s">
        <v>42</v>
      </c>
      <c r="Z327" s="266"/>
      <c r="AA327" s="266"/>
      <c r="AB327" s="224"/>
      <c r="AC327" s="178">
        <v>9300</v>
      </c>
      <c r="AD327" s="170"/>
      <c r="AE327" s="170"/>
      <c r="AF327" s="167" t="s">
        <v>149</v>
      </c>
      <c r="AG327" s="221">
        <v>8</v>
      </c>
      <c r="AH327" s="220">
        <v>12</v>
      </c>
      <c r="AI327" s="167" t="s">
        <v>319</v>
      </c>
      <c r="AL327" s="166">
        <v>0</v>
      </c>
      <c r="AM327" s="170" t="s">
        <v>43</v>
      </c>
      <c r="AN327" s="165" t="s">
        <v>44</v>
      </c>
      <c r="AO327" s="165"/>
      <c r="AP327" s="166"/>
      <c r="AQ327" s="166"/>
      <c r="AR327" s="166"/>
      <c r="AS327" s="166">
        <f>H327</f>
        <v>100417</v>
      </c>
      <c r="AT327" s="166">
        <f t="shared" si="33"/>
        <v>10423</v>
      </c>
      <c r="AU327" s="166">
        <v>423</v>
      </c>
      <c r="AV327" s="166"/>
      <c r="AX32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100417, 'Б-100417-13',date'2015-02-02',3, 7, 7, 'RUR', 1, 18, date'2015-02-02', date'2015-02-01', 1004171, 1, to_date('2015-02-01 00:00:00','YYYY-MM-DD HH24:MI:SS'), 6200, 1116, 0, 557, 0, 'c1', 8,null,100417,10423,423);insert into xxxx_oebs_cash_payment_test (ID, INVOICE_ID, OEBS_PAYMENT, DOC_DATE, COMISS_DATE) values (s_xxxx_oebs_cash_payment_test.NEXTVAL, 100417, 9300, to_date('2015-02-01 00:00:00','YYYY-MM-DD HH24:MI:SS'), date'2015-01-31' );insert into xxxx_client_discount_m  (ID,CLIENT_ID,CLIENT_AVG_DISCOUNT,DT) values (s_xxxx_client_discount_m.NEXTVAL,557, 12, date'2015-02-01');</v>
      </c>
    </row>
    <row r="328" spans="1:50" ht="16.5" customHeight="1" x14ac:dyDescent="0.25">
      <c r="A328" s="285">
        <v>37</v>
      </c>
      <c r="B328" s="72">
        <v>0</v>
      </c>
      <c r="C328" s="165" t="str">
        <f t="shared" si="30"/>
        <v>100037</v>
      </c>
      <c r="D328" s="165" t="str">
        <f t="shared" si="31"/>
        <v>100037/13</v>
      </c>
      <c r="E328" s="167" t="s">
        <v>189</v>
      </c>
      <c r="F328" s="167" t="s">
        <v>822</v>
      </c>
      <c r="G328" s="165">
        <v>48</v>
      </c>
      <c r="H328" s="178">
        <v>100418</v>
      </c>
      <c r="I328" s="170" t="str">
        <f t="shared" si="32"/>
        <v>Б-100418-13</v>
      </c>
      <c r="J328" s="169">
        <v>3</v>
      </c>
      <c r="K328" s="165">
        <v>7</v>
      </c>
      <c r="L328" s="165" t="s">
        <v>38</v>
      </c>
      <c r="M328" s="169">
        <v>1</v>
      </c>
      <c r="N328" s="165">
        <v>18</v>
      </c>
      <c r="O328" s="167" t="s">
        <v>823</v>
      </c>
      <c r="P328" s="167" t="s">
        <v>823</v>
      </c>
      <c r="Q328" s="167" t="s">
        <v>826</v>
      </c>
      <c r="R328" s="166" t="str">
        <f>H328&amp;"2"</f>
        <v>1004182</v>
      </c>
      <c r="S328" s="170">
        <v>1</v>
      </c>
      <c r="T328" s="167" t="s">
        <v>308</v>
      </c>
      <c r="U328" s="165">
        <v>6200</v>
      </c>
      <c r="V328" s="165">
        <v>1116</v>
      </c>
      <c r="W328" s="165">
        <v>0</v>
      </c>
      <c r="X328" s="24">
        <v>558</v>
      </c>
      <c r="Y328" s="168" t="s">
        <v>42</v>
      </c>
      <c r="Z328" s="266"/>
      <c r="AA328" s="266"/>
      <c r="AB328" s="224"/>
      <c r="AC328" s="178">
        <v>9300</v>
      </c>
      <c r="AD328" s="170"/>
      <c r="AE328" s="170"/>
      <c r="AF328" s="167" t="s">
        <v>149</v>
      </c>
      <c r="AG328" s="221">
        <v>8</v>
      </c>
      <c r="AH328" s="220">
        <v>12</v>
      </c>
      <c r="AI328" s="167" t="s">
        <v>319</v>
      </c>
      <c r="AL328" s="166">
        <v>0</v>
      </c>
      <c r="AM328" s="170" t="s">
        <v>43</v>
      </c>
      <c r="AN328" s="165" t="s">
        <v>44</v>
      </c>
      <c r="AO328" s="165"/>
      <c r="AP328" s="166"/>
      <c r="AQ328" s="166"/>
      <c r="AR328" s="166"/>
      <c r="AS328" s="166">
        <f>H328</f>
        <v>100418</v>
      </c>
      <c r="AT328" s="166">
        <f t="shared" si="33"/>
        <v>10424</v>
      </c>
      <c r="AU328" s="166">
        <v>424</v>
      </c>
      <c r="AX32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100418, 'Б-100418-13',date'2015-02-02',3, 7, 7, 'RUR', 1, 18, date'2015-02-02', date'2015-02-01', 1004182, 1, to_date('2015-02-01 00:00:00','YYYY-MM-DD HH24:MI:SS'), 6200, 1116, 0, 558, 0, 'c1', 8,null,100418,10424,424);insert into xxxx_oebs_cash_payment_test (ID, INVOICE_ID, OEBS_PAYMENT, DOC_DATE, COMISS_DATE) values (s_xxxx_oebs_cash_payment_test.NEXTVAL, 100418, 9300, to_date('2015-02-01 00:00:00','YYYY-MM-DD HH24:MI:SS'), date'2015-01-31' );insert into xxxx_client_discount_m  (ID,CLIENT_ID,CLIENT_AVG_DISCOUNT,DT) values (s_xxxx_client_discount_m.NEXTVAL,558, 12, date'2015-02-01');</v>
      </c>
    </row>
    <row r="329" spans="1:50" ht="16.5" customHeight="1" x14ac:dyDescent="0.25">
      <c r="A329" s="285">
        <v>37</v>
      </c>
      <c r="B329" s="72">
        <v>0</v>
      </c>
      <c r="C329" s="171" t="str">
        <f t="shared" si="30"/>
        <v>100037</v>
      </c>
      <c r="D329" s="171" t="str">
        <f t="shared" si="31"/>
        <v>100037/13</v>
      </c>
      <c r="E329" s="172" t="s">
        <v>189</v>
      </c>
      <c r="F329" s="167" t="s">
        <v>822</v>
      </c>
      <c r="G329" s="165">
        <v>48</v>
      </c>
      <c r="H329" s="178">
        <v>100419</v>
      </c>
      <c r="I329" s="171" t="str">
        <f t="shared" si="32"/>
        <v>Б-100419-13</v>
      </c>
      <c r="J329" s="169">
        <v>3</v>
      </c>
      <c r="K329" s="171">
        <v>7</v>
      </c>
      <c r="L329" s="171" t="s">
        <v>38</v>
      </c>
      <c r="M329" s="175">
        <v>1</v>
      </c>
      <c r="N329" s="171">
        <v>18</v>
      </c>
      <c r="O329" s="172" t="s">
        <v>823</v>
      </c>
      <c r="P329" s="172" t="s">
        <v>823</v>
      </c>
      <c r="Q329" s="172" t="s">
        <v>826</v>
      </c>
      <c r="R329" s="173" t="str">
        <f>H329&amp;"3"</f>
        <v>1004193</v>
      </c>
      <c r="S329" s="171">
        <v>1</v>
      </c>
      <c r="T329" s="172" t="s">
        <v>308</v>
      </c>
      <c r="U329" s="171">
        <v>6200</v>
      </c>
      <c r="V329" s="171">
        <v>1116</v>
      </c>
      <c r="W329" s="171">
        <v>0</v>
      </c>
      <c r="X329" s="187">
        <v>559</v>
      </c>
      <c r="Y329" s="174" t="s">
        <v>42</v>
      </c>
      <c r="Z329" s="142"/>
      <c r="AA329" s="142"/>
      <c r="AB329" s="232"/>
      <c r="AC329" s="180">
        <v>9300</v>
      </c>
      <c r="AD329" s="171"/>
      <c r="AE329" s="171"/>
      <c r="AF329" s="172" t="s">
        <v>149</v>
      </c>
      <c r="AG329" s="302">
        <v>8</v>
      </c>
      <c r="AH329" s="258">
        <v>12</v>
      </c>
      <c r="AI329" s="172" t="s">
        <v>319</v>
      </c>
      <c r="AJ329" s="179"/>
      <c r="AK329" s="179"/>
      <c r="AL329" s="166">
        <v>0</v>
      </c>
      <c r="AM329" s="170" t="s">
        <v>43</v>
      </c>
      <c r="AN329" s="171" t="s">
        <v>44</v>
      </c>
      <c r="AO329" s="171"/>
      <c r="AP329" s="166"/>
      <c r="AQ329" s="166"/>
      <c r="AR329" s="166"/>
      <c r="AS329" s="166">
        <f>H329</f>
        <v>100419</v>
      </c>
      <c r="AT329" s="166">
        <f t="shared" si="33"/>
        <v>10425</v>
      </c>
      <c r="AU329" s="166">
        <v>425</v>
      </c>
      <c r="AV329" s="173"/>
      <c r="AX329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37, 100037, '100037/13', date'2013-03-01', date'2015-09-01', 48, 100419, 'Б-100419-13',date'2015-02-02',3, 7, 7, 'RUR', 1, 18, date'2015-02-02', date'2015-02-01', 1004193, 1, to_date('2015-02-01 00:00:00','YYYY-MM-DD HH24:MI:SS'), 6200, 1116, 0, 559, 0, 'c1', 8,null,100419,10425,425);insert into xxxx_oebs_cash_payment_test (ID, INVOICE_ID, OEBS_PAYMENT, DOC_DATE, COMISS_DATE) values (s_xxxx_oebs_cash_payment_test.NEXTVAL, 100419, 9300, to_date('2015-02-01 00:00:00','YYYY-MM-DD HH24:MI:SS'), date'2015-01-31' );insert into xxxx_client_discount_m  (ID,CLIENT_ID,CLIENT_AVG_DISCOUNT,DT) values (s_xxxx_client_discount_m.NEXTVAL,559, 12, date'2015-02-01');</v>
      </c>
    </row>
    <row r="330" spans="1:50" ht="16.5" customHeight="1" x14ac:dyDescent="0.25">
      <c r="A330" s="285">
        <v>38</v>
      </c>
      <c r="B330" s="72">
        <v>0</v>
      </c>
      <c r="C330" s="165" t="str">
        <f t="shared" si="30"/>
        <v>100038</v>
      </c>
      <c r="D330" s="165" t="str">
        <f t="shared" si="31"/>
        <v>100038/13</v>
      </c>
      <c r="E330" s="167" t="s">
        <v>189</v>
      </c>
      <c r="F330" s="167" t="s">
        <v>822</v>
      </c>
      <c r="G330" s="165">
        <v>48</v>
      </c>
      <c r="H330" s="178">
        <v>100420</v>
      </c>
      <c r="I330" s="170" t="str">
        <f t="shared" si="32"/>
        <v>Б-100420-13</v>
      </c>
      <c r="J330" s="169">
        <v>3</v>
      </c>
      <c r="K330" s="165">
        <v>7</v>
      </c>
      <c r="L330" s="165" t="s">
        <v>38</v>
      </c>
      <c r="M330" s="169">
        <v>1</v>
      </c>
      <c r="N330" s="165">
        <v>18</v>
      </c>
      <c r="O330" s="167" t="s">
        <v>823</v>
      </c>
      <c r="P330" s="167" t="s">
        <v>823</v>
      </c>
      <c r="Q330" s="167" t="s">
        <v>826</v>
      </c>
      <c r="R330" s="166" t="str">
        <f>H330&amp;"1"</f>
        <v>1004201</v>
      </c>
      <c r="S330" s="170">
        <v>1</v>
      </c>
      <c r="T330" s="167" t="s">
        <v>308</v>
      </c>
      <c r="U330" s="234">
        <v>4000</v>
      </c>
      <c r="V330" s="234">
        <v>720</v>
      </c>
      <c r="W330" s="165">
        <v>0</v>
      </c>
      <c r="X330" s="24">
        <v>560</v>
      </c>
      <c r="Y330" s="168" t="s">
        <v>42</v>
      </c>
      <c r="Z330" s="223" t="s">
        <v>553</v>
      </c>
      <c r="AA330" s="266"/>
      <c r="AB330" s="223" t="s">
        <v>554</v>
      </c>
      <c r="AC330" s="178">
        <v>6000</v>
      </c>
      <c r="AD330" s="170"/>
      <c r="AE330" s="170"/>
      <c r="AF330" s="167" t="s">
        <v>149</v>
      </c>
      <c r="AG330" s="221">
        <v>8</v>
      </c>
      <c r="AH330" s="220">
        <v>12</v>
      </c>
      <c r="AI330" s="167" t="s">
        <v>319</v>
      </c>
      <c r="AL330" s="166">
        <v>0</v>
      </c>
      <c r="AM330" s="170" t="s">
        <v>43</v>
      </c>
      <c r="AN330" s="165" t="s">
        <v>44</v>
      </c>
      <c r="AO330" s="236">
        <v>140</v>
      </c>
      <c r="AP330" s="166"/>
      <c r="AQ330" s="166"/>
      <c r="AR330" s="166"/>
      <c r="AS330" s="166">
        <f>H330</f>
        <v>100420</v>
      </c>
      <c r="AT330" s="166">
        <f t="shared" si="33"/>
        <v>10426</v>
      </c>
      <c r="AU330" s="166">
        <v>426</v>
      </c>
      <c r="AV330" s="166" t="s">
        <v>525</v>
      </c>
      <c r="AX330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100420, 'Б-100420-13',date'2015-02-02',3, 7, 7, 'RUR', 1, 18, date'2015-02-02', date'2015-02-01', 1004201, 1, to_date('2015-02-01 00:00:00','YYYY-MM-DD HH24:MI:SS'), 4000, 720, 0, 560, 0, 'c1', 8,null,100420,10426,426);insert into xxxx_oebs_cash_payment_test (ID, INVOICE_ID, OEBS_PAYMENT, DOC_DATE, COMISS_DATE) values (s_xxxx_oebs_cash_payment_test.NEXTVAL, 100420, 6000, to_date('2015-02-01 00:00:00','YYYY-MM-DD HH24:MI:SS'), date'2015-01-31' );insert into xxxx_client_discount_m  (ID,CLIENT_ID,CLIENT_AVG_DISCOUNT,DT) values (s_xxxx_client_discount_m.NEXTVAL,560, 12, date'2015-02-01');insert into xxxx_contract_signed_attr (ID, CONTRACT_ID, CODE, KEY_NUM) values (s_xxxx_contract_signed_attr.NEXTVAL, 100038, 'SUPERCOMMISSION_BONUS' , 140 );</v>
      </c>
    </row>
    <row r="331" spans="1:50" ht="16.5" customHeight="1" x14ac:dyDescent="0.25">
      <c r="A331" s="285">
        <v>38</v>
      </c>
      <c r="B331" s="72">
        <v>0</v>
      </c>
      <c r="C331" s="165" t="str">
        <f t="shared" si="30"/>
        <v>100038</v>
      </c>
      <c r="D331" s="165" t="str">
        <f t="shared" si="31"/>
        <v>100038/13</v>
      </c>
      <c r="E331" s="167" t="s">
        <v>189</v>
      </c>
      <c r="F331" s="167" t="s">
        <v>822</v>
      </c>
      <c r="G331" s="165">
        <v>48</v>
      </c>
      <c r="H331" s="178">
        <v>100421</v>
      </c>
      <c r="I331" s="170" t="str">
        <f t="shared" si="32"/>
        <v>Б-100421-13</v>
      </c>
      <c r="J331" s="169">
        <v>3</v>
      </c>
      <c r="K331" s="165">
        <v>7</v>
      </c>
      <c r="L331" s="165" t="s">
        <v>38</v>
      </c>
      <c r="M331" s="169">
        <v>1</v>
      </c>
      <c r="N331" s="165">
        <v>18</v>
      </c>
      <c r="O331" s="167" t="s">
        <v>823</v>
      </c>
      <c r="P331" s="167" t="s">
        <v>823</v>
      </c>
      <c r="Q331" s="167" t="s">
        <v>826</v>
      </c>
      <c r="R331" s="166" t="str">
        <f>H331&amp;"2"</f>
        <v>1004212</v>
      </c>
      <c r="S331" s="170">
        <v>1</v>
      </c>
      <c r="T331" s="167" t="s">
        <v>308</v>
      </c>
      <c r="U331" s="165">
        <v>6200</v>
      </c>
      <c r="V331" s="165">
        <v>1116</v>
      </c>
      <c r="W331" s="165">
        <v>0</v>
      </c>
      <c r="X331" s="24">
        <v>561</v>
      </c>
      <c r="Y331" s="168" t="s">
        <v>42</v>
      </c>
      <c r="Z331" s="301">
        <v>0.125</v>
      </c>
      <c r="AA331" s="266"/>
      <c r="AB331" s="224"/>
      <c r="AC331" s="178">
        <v>9300</v>
      </c>
      <c r="AD331" s="170"/>
      <c r="AE331" s="170"/>
      <c r="AF331" s="167" t="s">
        <v>149</v>
      </c>
      <c r="AG331" s="221">
        <v>8</v>
      </c>
      <c r="AH331" s="220">
        <v>12</v>
      </c>
      <c r="AI331" s="167" t="s">
        <v>319</v>
      </c>
      <c r="AL331" s="166">
        <v>0</v>
      </c>
      <c r="AM331" s="170" t="s">
        <v>43</v>
      </c>
      <c r="AN331" s="165" t="s">
        <v>44</v>
      </c>
      <c r="AO331" s="165"/>
      <c r="AP331" s="166"/>
      <c r="AQ331" s="166"/>
      <c r="AR331" s="166"/>
      <c r="AS331" s="166">
        <f>H331</f>
        <v>100421</v>
      </c>
      <c r="AT331" s="166">
        <f t="shared" si="33"/>
        <v>10427</v>
      </c>
      <c r="AU331" s="166">
        <v>427</v>
      </c>
      <c r="AV331" s="166" t="s">
        <v>551</v>
      </c>
      <c r="AX331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100421, 'Б-100421-13',date'2015-02-02',3, 7, 7, 'RUR', 1, 18, date'2015-02-02', date'2015-02-01', 1004212, 1, to_date('2015-02-01 00:00:00','YYYY-MM-DD HH24:MI:SS'), 6200, 1116, 0, 561, 0, 'c1', 8,null,100421,10427,427);insert into xxxx_oebs_cash_payment_test (ID, INVOICE_ID, OEBS_PAYMENT, DOC_DATE, COMISS_DATE) values (s_xxxx_oebs_cash_payment_test.NEXTVAL, 100421, 9300, to_date('2015-02-01 00:00:00','YYYY-MM-DD HH24:MI:SS'), date'2015-01-31' );insert into xxxx_client_discount_m  (ID,CLIENT_ID,CLIENT_AVG_DISCOUNT,DT) values (s_xxxx_client_discount_m.NEXTVAL,561, 12, date'2015-02-01');</v>
      </c>
    </row>
    <row r="332" spans="1:50" ht="16.5" customHeight="1" x14ac:dyDescent="0.25">
      <c r="A332" s="285">
        <v>38</v>
      </c>
      <c r="B332" s="72">
        <v>0</v>
      </c>
      <c r="C332" s="165" t="str">
        <f t="shared" si="30"/>
        <v>100038</v>
      </c>
      <c r="D332" s="165" t="str">
        <f t="shared" si="31"/>
        <v>100038/13</v>
      </c>
      <c r="E332" s="167" t="s">
        <v>189</v>
      </c>
      <c r="F332" s="167" t="s">
        <v>822</v>
      </c>
      <c r="G332" s="165">
        <v>48</v>
      </c>
      <c r="H332" s="178">
        <v>100422</v>
      </c>
      <c r="I332" s="170" t="str">
        <f t="shared" si="32"/>
        <v>Б-100422-13</v>
      </c>
      <c r="J332" s="169">
        <v>3</v>
      </c>
      <c r="K332" s="165">
        <v>7</v>
      </c>
      <c r="L332" s="165" t="s">
        <v>38</v>
      </c>
      <c r="M332" s="169">
        <v>1</v>
      </c>
      <c r="N332" s="165">
        <v>18</v>
      </c>
      <c r="O332" s="167" t="s">
        <v>823</v>
      </c>
      <c r="P332" s="167" t="s">
        <v>823</v>
      </c>
      <c r="Q332" s="167" t="s">
        <v>826</v>
      </c>
      <c r="R332" s="166" t="str">
        <f>H332&amp;"3"</f>
        <v>1004223</v>
      </c>
      <c r="S332" s="170">
        <v>1</v>
      </c>
      <c r="T332" s="167" t="s">
        <v>308</v>
      </c>
      <c r="U332" s="165">
        <v>6200</v>
      </c>
      <c r="V332" s="165">
        <v>1116</v>
      </c>
      <c r="W332" s="165">
        <v>0</v>
      </c>
      <c r="X332" s="187">
        <v>562</v>
      </c>
      <c r="Y332" s="168" t="s">
        <v>42</v>
      </c>
      <c r="Z332" s="266"/>
      <c r="AA332" s="266"/>
      <c r="AB332" s="224"/>
      <c r="AC332" s="178">
        <v>9300</v>
      </c>
      <c r="AD332" s="170"/>
      <c r="AE332" s="170"/>
      <c r="AF332" s="167" t="s">
        <v>149</v>
      </c>
      <c r="AG332" s="221">
        <v>8</v>
      </c>
      <c r="AH332" s="220">
        <v>12</v>
      </c>
      <c r="AI332" s="167" t="s">
        <v>319</v>
      </c>
      <c r="AL332" s="166">
        <v>0</v>
      </c>
      <c r="AM332" s="170" t="s">
        <v>43</v>
      </c>
      <c r="AN332" s="165" t="s">
        <v>44</v>
      </c>
      <c r="AO332" s="165"/>
      <c r="AP332" s="166"/>
      <c r="AQ332" s="166"/>
      <c r="AR332" s="166"/>
      <c r="AS332" s="166">
        <f>H332</f>
        <v>100422</v>
      </c>
      <c r="AT332" s="166">
        <f t="shared" si="33"/>
        <v>10428</v>
      </c>
      <c r="AU332" s="166">
        <v>428</v>
      </c>
      <c r="AV332" s="166" t="s">
        <v>555</v>
      </c>
      <c r="AX332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100422, 'Б-100422-13',date'2015-02-02',3, 7, 7, 'RUR', 1, 18, date'2015-02-02', date'2015-02-01', 1004223, 1, to_date('2015-02-01 00:00:00','YYYY-MM-DD HH24:MI:SS'), 6200, 1116, 0, 562, 0, 'c1', 8,null,100422,10428,428);insert into xxxx_oebs_cash_payment_test (ID, INVOICE_ID, OEBS_PAYMENT, DOC_DATE, COMISS_DATE) values (s_xxxx_oebs_cash_payment_test.NEXTVAL, 100422, 9300, to_date('2015-02-01 00:00:00','YYYY-MM-DD HH24:MI:SS'), date'2015-01-31' );insert into xxxx_client_discount_m  (ID,CLIENT_ID,CLIENT_AVG_DISCOUNT,DT) values (s_xxxx_client_discount_m.NEXTVAL,562, 12, date'2015-02-01');</v>
      </c>
    </row>
    <row r="333" spans="1:50" ht="16.5" customHeight="1" x14ac:dyDescent="0.25">
      <c r="A333" s="285">
        <v>38</v>
      </c>
      <c r="B333" s="72">
        <v>0</v>
      </c>
      <c r="C333" s="165" t="str">
        <f t="shared" si="30"/>
        <v>100038</v>
      </c>
      <c r="D333" s="165" t="str">
        <f t="shared" si="31"/>
        <v>100038/13</v>
      </c>
      <c r="E333" s="167" t="s">
        <v>189</v>
      </c>
      <c r="F333" s="167" t="s">
        <v>822</v>
      </c>
      <c r="G333" s="165">
        <v>48</v>
      </c>
      <c r="H333" s="178">
        <v>100423</v>
      </c>
      <c r="I333" s="170" t="str">
        <f t="shared" si="32"/>
        <v>Б-100423-13</v>
      </c>
      <c r="J333" s="169">
        <v>3</v>
      </c>
      <c r="K333" s="165">
        <v>7</v>
      </c>
      <c r="L333" s="165" t="s">
        <v>38</v>
      </c>
      <c r="M333" s="169">
        <v>1</v>
      </c>
      <c r="N333" s="165">
        <v>18</v>
      </c>
      <c r="O333" s="167" t="s">
        <v>823</v>
      </c>
      <c r="P333" s="167" t="s">
        <v>823</v>
      </c>
      <c r="Q333" s="167" t="s">
        <v>826</v>
      </c>
      <c r="R333" s="166" t="str">
        <f>H333&amp;"1"</f>
        <v>1004231</v>
      </c>
      <c r="S333" s="170">
        <v>1</v>
      </c>
      <c r="T333" s="167" t="s">
        <v>308</v>
      </c>
      <c r="U333" s="165">
        <v>6200</v>
      </c>
      <c r="V333" s="165">
        <v>1116</v>
      </c>
      <c r="W333" s="165">
        <v>0</v>
      </c>
      <c r="X333" s="24">
        <v>563</v>
      </c>
      <c r="Y333" s="168" t="s">
        <v>42</v>
      </c>
      <c r="Z333" s="266"/>
      <c r="AA333" s="266"/>
      <c r="AB333" s="224"/>
      <c r="AC333" s="178">
        <v>9300</v>
      </c>
      <c r="AD333" s="170"/>
      <c r="AE333" s="170"/>
      <c r="AF333" s="167" t="s">
        <v>149</v>
      </c>
      <c r="AG333" s="221">
        <v>8</v>
      </c>
      <c r="AH333" s="220">
        <v>12</v>
      </c>
      <c r="AI333" s="167" t="s">
        <v>319</v>
      </c>
      <c r="AL333" s="166">
        <v>0</v>
      </c>
      <c r="AM333" s="170" t="s">
        <v>43</v>
      </c>
      <c r="AN333" s="165" t="s">
        <v>44</v>
      </c>
      <c r="AO333" s="165"/>
      <c r="AP333" s="166"/>
      <c r="AQ333" s="166"/>
      <c r="AR333" s="166"/>
      <c r="AS333" s="166">
        <f>H333</f>
        <v>100423</v>
      </c>
      <c r="AT333" s="166">
        <f t="shared" si="33"/>
        <v>10429</v>
      </c>
      <c r="AU333" s="166">
        <v>429</v>
      </c>
      <c r="AV333" s="303" t="s">
        <v>531</v>
      </c>
      <c r="AX333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100423, 'Б-100423-13',date'2015-02-02',3, 7, 7, 'RUR', 1, 18, date'2015-02-02', date'2015-02-01', 1004231, 1, to_date('2015-02-01 00:00:00','YYYY-MM-DD HH24:MI:SS'), 6200, 1116, 0, 563, 0, 'c1', 8,null,100423,10429,429);insert into xxxx_oebs_cash_payment_test (ID, INVOICE_ID, OEBS_PAYMENT, DOC_DATE, COMISS_DATE) values (s_xxxx_oebs_cash_payment_test.NEXTVAL, 100423, 9300, to_date('2015-02-01 00:00:00','YYYY-MM-DD HH24:MI:SS'), date'2015-01-31' );insert into xxxx_client_discount_m  (ID,CLIENT_ID,CLIENT_AVG_DISCOUNT,DT) values (s_xxxx_client_discount_m.NEXTVAL,563, 12, date'2015-02-01');</v>
      </c>
    </row>
    <row r="334" spans="1:50" ht="16.5" customHeight="1" x14ac:dyDescent="0.25">
      <c r="A334" s="285">
        <v>38</v>
      </c>
      <c r="B334" s="72">
        <v>0</v>
      </c>
      <c r="C334" s="165" t="str">
        <f t="shared" si="30"/>
        <v>100038</v>
      </c>
      <c r="D334" s="165" t="str">
        <f t="shared" si="31"/>
        <v>100038/13</v>
      </c>
      <c r="E334" s="167" t="s">
        <v>189</v>
      </c>
      <c r="F334" s="167" t="s">
        <v>822</v>
      </c>
      <c r="G334" s="165">
        <v>48</v>
      </c>
      <c r="H334" s="178">
        <v>100424</v>
      </c>
      <c r="I334" s="170" t="str">
        <f t="shared" si="32"/>
        <v>Б-100424-13</v>
      </c>
      <c r="J334" s="169">
        <v>3</v>
      </c>
      <c r="K334" s="165">
        <v>7</v>
      </c>
      <c r="L334" s="165" t="s">
        <v>38</v>
      </c>
      <c r="M334" s="169">
        <v>1</v>
      </c>
      <c r="N334" s="165">
        <v>18</v>
      </c>
      <c r="O334" s="167" t="s">
        <v>823</v>
      </c>
      <c r="P334" s="167" t="s">
        <v>823</v>
      </c>
      <c r="Q334" s="167" t="s">
        <v>826</v>
      </c>
      <c r="R334" s="166" t="str">
        <f>H334&amp;"2"</f>
        <v>1004242</v>
      </c>
      <c r="S334" s="170">
        <v>1</v>
      </c>
      <c r="T334" s="167" t="s">
        <v>308</v>
      </c>
      <c r="U334" s="165">
        <v>6200</v>
      </c>
      <c r="V334" s="165">
        <v>1116</v>
      </c>
      <c r="W334" s="165">
        <v>0</v>
      </c>
      <c r="X334" s="24">
        <v>564</v>
      </c>
      <c r="Y334" s="168" t="s">
        <v>42</v>
      </c>
      <c r="Z334" s="266"/>
      <c r="AA334" s="266"/>
      <c r="AB334" s="224"/>
      <c r="AC334" s="178">
        <v>9300</v>
      </c>
      <c r="AD334" s="170"/>
      <c r="AE334" s="170"/>
      <c r="AF334" s="167" t="s">
        <v>149</v>
      </c>
      <c r="AG334" s="221">
        <v>8</v>
      </c>
      <c r="AH334" s="220">
        <v>12</v>
      </c>
      <c r="AI334" s="167" t="s">
        <v>319</v>
      </c>
      <c r="AL334" s="166">
        <v>0</v>
      </c>
      <c r="AM334" s="170" t="s">
        <v>43</v>
      </c>
      <c r="AN334" s="165" t="s">
        <v>44</v>
      </c>
      <c r="AO334" s="165"/>
      <c r="AP334" s="166"/>
      <c r="AQ334" s="166"/>
      <c r="AR334" s="166"/>
      <c r="AS334" s="166">
        <f>H334</f>
        <v>100424</v>
      </c>
      <c r="AT334" s="166">
        <f t="shared" si="33"/>
        <v>10430</v>
      </c>
      <c r="AU334" s="166">
        <v>430</v>
      </c>
      <c r="AV334" s="166"/>
      <c r="AX334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100424, 'Б-100424-13',date'2015-02-02',3, 7, 7, 'RUR', 1, 18, date'2015-02-02', date'2015-02-01', 1004242, 1, to_date('2015-02-01 00:00:00','YYYY-MM-DD HH24:MI:SS'), 6200, 1116, 0, 564, 0, 'c1', 8,null,100424,10430,430);insert into xxxx_oebs_cash_payment_test (ID, INVOICE_ID, OEBS_PAYMENT, DOC_DATE, COMISS_DATE) values (s_xxxx_oebs_cash_payment_test.NEXTVAL, 100424, 9300, to_date('2015-02-01 00:00:00','YYYY-MM-DD HH24:MI:SS'), date'2015-01-31' );insert into xxxx_client_discount_m  (ID,CLIENT_ID,CLIENT_AVG_DISCOUNT,DT) values (s_xxxx_client_discount_m.NEXTVAL,564, 12, date'2015-02-01');</v>
      </c>
    </row>
    <row r="335" spans="1:50" ht="16.5" customHeight="1" x14ac:dyDescent="0.25">
      <c r="A335" s="285">
        <v>38</v>
      </c>
      <c r="B335" s="72">
        <v>0</v>
      </c>
      <c r="C335" s="165" t="str">
        <f t="shared" si="30"/>
        <v>100038</v>
      </c>
      <c r="D335" s="165" t="str">
        <f t="shared" si="31"/>
        <v>100038/13</v>
      </c>
      <c r="E335" s="167" t="s">
        <v>189</v>
      </c>
      <c r="F335" s="167" t="s">
        <v>822</v>
      </c>
      <c r="G335" s="165">
        <v>48</v>
      </c>
      <c r="H335" s="178">
        <v>100425</v>
      </c>
      <c r="I335" s="170" t="str">
        <f t="shared" si="32"/>
        <v>Б-100425-13</v>
      </c>
      <c r="J335" s="169">
        <v>3</v>
      </c>
      <c r="K335" s="165">
        <v>7</v>
      </c>
      <c r="L335" s="165" t="s">
        <v>38</v>
      </c>
      <c r="M335" s="169">
        <v>1</v>
      </c>
      <c r="N335" s="165">
        <v>18</v>
      </c>
      <c r="O335" s="167" t="s">
        <v>823</v>
      </c>
      <c r="P335" s="167" t="s">
        <v>823</v>
      </c>
      <c r="Q335" s="167" t="s">
        <v>826</v>
      </c>
      <c r="R335" s="166" t="str">
        <f>H335&amp;"1"</f>
        <v>1004251</v>
      </c>
      <c r="S335" s="170">
        <v>1</v>
      </c>
      <c r="T335" s="167" t="s">
        <v>308</v>
      </c>
      <c r="U335" s="165">
        <v>6200</v>
      </c>
      <c r="V335" s="165">
        <v>1116</v>
      </c>
      <c r="W335" s="165">
        <v>0</v>
      </c>
      <c r="X335" s="187">
        <v>565</v>
      </c>
      <c r="Y335" s="168" t="s">
        <v>42</v>
      </c>
      <c r="Z335" s="266"/>
      <c r="AA335" s="266"/>
      <c r="AB335" s="224"/>
      <c r="AC335" s="178">
        <v>9300</v>
      </c>
      <c r="AD335" s="170"/>
      <c r="AE335" s="170"/>
      <c r="AF335" s="167" t="s">
        <v>149</v>
      </c>
      <c r="AG335" s="221">
        <v>8</v>
      </c>
      <c r="AH335" s="220">
        <v>12</v>
      </c>
      <c r="AI335" s="167" t="s">
        <v>319</v>
      </c>
      <c r="AL335" s="166">
        <v>0</v>
      </c>
      <c r="AM335" s="170" t="s">
        <v>43</v>
      </c>
      <c r="AN335" s="165" t="s">
        <v>44</v>
      </c>
      <c r="AO335" s="165"/>
      <c r="AP335" s="166"/>
      <c r="AQ335" s="166"/>
      <c r="AR335" s="166"/>
      <c r="AS335" s="166">
        <f>H335</f>
        <v>100425</v>
      </c>
      <c r="AT335" s="166">
        <f t="shared" si="33"/>
        <v>10431</v>
      </c>
      <c r="AU335" s="166">
        <v>431</v>
      </c>
      <c r="AV335" s="166"/>
      <c r="AX335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100425, 'Б-100425-13',date'2015-02-02',3, 7, 7, 'RUR', 1, 18, date'2015-02-02', date'2015-02-01', 1004251, 1, to_date('2015-02-01 00:00:00','YYYY-MM-DD HH24:MI:SS'), 6200, 1116, 0, 565, 0, 'c1', 8,null,100425,10431,431);insert into xxxx_oebs_cash_payment_test (ID, INVOICE_ID, OEBS_PAYMENT, DOC_DATE, COMISS_DATE) values (s_xxxx_oebs_cash_payment_test.NEXTVAL, 100425, 9300, to_date('2015-02-01 00:00:00','YYYY-MM-DD HH24:MI:SS'), date'2015-01-31' );insert into xxxx_client_discount_m  (ID,CLIENT_ID,CLIENT_AVG_DISCOUNT,DT) values (s_xxxx_client_discount_m.NEXTVAL,565, 12, date'2015-02-01');</v>
      </c>
    </row>
    <row r="336" spans="1:50" ht="16.5" customHeight="1" x14ac:dyDescent="0.25">
      <c r="A336" s="285">
        <v>38</v>
      </c>
      <c r="B336" s="72">
        <v>0</v>
      </c>
      <c r="C336" s="165" t="str">
        <f t="shared" si="30"/>
        <v>100038</v>
      </c>
      <c r="D336" s="165" t="str">
        <f t="shared" si="31"/>
        <v>100038/13</v>
      </c>
      <c r="E336" s="167" t="s">
        <v>189</v>
      </c>
      <c r="F336" s="167" t="s">
        <v>822</v>
      </c>
      <c r="G336" s="165">
        <v>48</v>
      </c>
      <c r="H336" s="178">
        <v>100426</v>
      </c>
      <c r="I336" s="170" t="str">
        <f t="shared" si="32"/>
        <v>Б-100426-13</v>
      </c>
      <c r="J336" s="169">
        <v>3</v>
      </c>
      <c r="K336" s="165">
        <v>7</v>
      </c>
      <c r="L336" s="165" t="s">
        <v>38</v>
      </c>
      <c r="M336" s="169">
        <v>1</v>
      </c>
      <c r="N336" s="165">
        <v>18</v>
      </c>
      <c r="O336" s="167" t="s">
        <v>823</v>
      </c>
      <c r="P336" s="167" t="s">
        <v>823</v>
      </c>
      <c r="Q336" s="167" t="s">
        <v>826</v>
      </c>
      <c r="R336" s="166" t="str">
        <f>H336&amp;"1"</f>
        <v>1004261</v>
      </c>
      <c r="S336" s="170">
        <v>1</v>
      </c>
      <c r="T336" s="167" t="s">
        <v>308</v>
      </c>
      <c r="U336" s="165">
        <v>6200</v>
      </c>
      <c r="V336" s="165">
        <v>1116</v>
      </c>
      <c r="W336" s="165">
        <v>0</v>
      </c>
      <c r="X336" s="24">
        <v>566</v>
      </c>
      <c r="Y336" s="168" t="s">
        <v>42</v>
      </c>
      <c r="Z336" s="266"/>
      <c r="AA336" s="266"/>
      <c r="AB336" s="224"/>
      <c r="AC336" s="178">
        <v>9300</v>
      </c>
      <c r="AD336" s="170"/>
      <c r="AE336" s="170"/>
      <c r="AF336" s="167" t="s">
        <v>149</v>
      </c>
      <c r="AG336" s="221">
        <v>8</v>
      </c>
      <c r="AH336" s="220">
        <v>12</v>
      </c>
      <c r="AI336" s="167" t="s">
        <v>319</v>
      </c>
      <c r="AL336" s="166">
        <v>0</v>
      </c>
      <c r="AM336" s="170" t="s">
        <v>43</v>
      </c>
      <c r="AN336" s="165" t="s">
        <v>44</v>
      </c>
      <c r="AO336" s="165"/>
      <c r="AP336" s="166"/>
      <c r="AQ336" s="166"/>
      <c r="AR336" s="166"/>
      <c r="AS336" s="166">
        <f>H336</f>
        <v>100426</v>
      </c>
      <c r="AT336" s="166">
        <f t="shared" si="33"/>
        <v>10432</v>
      </c>
      <c r="AU336" s="166">
        <v>432</v>
      </c>
      <c r="AV336" s="166"/>
      <c r="AX33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100426, 'Б-100426-13',date'2015-02-02',3, 7, 7, 'RUR', 1, 18, date'2015-02-02', date'2015-02-01', 1004261, 1, to_date('2015-02-01 00:00:00','YYYY-MM-DD HH24:MI:SS'), 6200, 1116, 0, 566, 0, 'c1', 8,null,100426,10432,432);insert into xxxx_oebs_cash_payment_test (ID, INVOICE_ID, OEBS_PAYMENT, DOC_DATE, COMISS_DATE) values (s_xxxx_oebs_cash_payment_test.NEXTVAL, 100426, 9300, to_date('2015-02-01 00:00:00','YYYY-MM-DD HH24:MI:SS'), date'2015-01-31' );insert into xxxx_client_discount_m  (ID,CLIENT_ID,CLIENT_AVG_DISCOUNT,DT) values (s_xxxx_client_discount_m.NEXTVAL,566, 12, date'2015-02-01');</v>
      </c>
    </row>
    <row r="337" spans="1:50" ht="16.5" customHeight="1" x14ac:dyDescent="0.25">
      <c r="A337" s="285">
        <v>38</v>
      </c>
      <c r="B337" s="72">
        <v>0</v>
      </c>
      <c r="C337" s="165" t="str">
        <f t="shared" si="30"/>
        <v>100038</v>
      </c>
      <c r="D337" s="165" t="str">
        <f t="shared" si="31"/>
        <v>100038/13</v>
      </c>
      <c r="E337" s="167" t="s">
        <v>189</v>
      </c>
      <c r="F337" s="167" t="s">
        <v>822</v>
      </c>
      <c r="G337" s="165">
        <v>48</v>
      </c>
      <c r="H337" s="178">
        <v>100427</v>
      </c>
      <c r="I337" s="170" t="str">
        <f t="shared" si="32"/>
        <v>Б-100427-13</v>
      </c>
      <c r="J337" s="169">
        <v>3</v>
      </c>
      <c r="K337" s="165">
        <v>7</v>
      </c>
      <c r="L337" s="165" t="s">
        <v>38</v>
      </c>
      <c r="M337" s="169">
        <v>1</v>
      </c>
      <c r="N337" s="165">
        <v>18</v>
      </c>
      <c r="O337" s="167" t="s">
        <v>823</v>
      </c>
      <c r="P337" s="167" t="s">
        <v>823</v>
      </c>
      <c r="Q337" s="167" t="s">
        <v>826</v>
      </c>
      <c r="R337" s="166" t="str">
        <f>H337&amp;"2"</f>
        <v>1004272</v>
      </c>
      <c r="S337" s="170">
        <v>1</v>
      </c>
      <c r="T337" s="167" t="s">
        <v>308</v>
      </c>
      <c r="U337" s="165">
        <v>6200</v>
      </c>
      <c r="V337" s="165">
        <v>1116</v>
      </c>
      <c r="W337" s="165">
        <v>0</v>
      </c>
      <c r="X337" s="24">
        <v>567</v>
      </c>
      <c r="Y337" s="168" t="s">
        <v>42</v>
      </c>
      <c r="Z337" s="266"/>
      <c r="AA337" s="266"/>
      <c r="AB337" s="224"/>
      <c r="AC337" s="178">
        <v>9300</v>
      </c>
      <c r="AD337" s="170"/>
      <c r="AE337" s="170"/>
      <c r="AF337" s="167" t="s">
        <v>149</v>
      </c>
      <c r="AG337" s="221">
        <v>8</v>
      </c>
      <c r="AH337" s="220">
        <v>12</v>
      </c>
      <c r="AI337" s="167" t="s">
        <v>319</v>
      </c>
      <c r="AL337" s="166">
        <v>0</v>
      </c>
      <c r="AM337" s="170" t="s">
        <v>43</v>
      </c>
      <c r="AN337" s="165" t="s">
        <v>44</v>
      </c>
      <c r="AO337" s="165"/>
      <c r="AP337" s="166"/>
      <c r="AQ337" s="166"/>
      <c r="AR337" s="166"/>
      <c r="AS337" s="166">
        <f>H337</f>
        <v>100427</v>
      </c>
      <c r="AT337" s="166">
        <f t="shared" si="33"/>
        <v>10433</v>
      </c>
      <c r="AU337" s="166">
        <v>433</v>
      </c>
      <c r="AX33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100427, 'Б-100427-13',date'2015-02-02',3, 7, 7, 'RUR', 1, 18, date'2015-02-02', date'2015-02-01', 1004272, 1, to_date('2015-02-01 00:00:00','YYYY-MM-DD HH24:MI:SS'), 6200, 1116, 0, 567, 0, 'c1', 8,null,100427,10433,433);insert into xxxx_oebs_cash_payment_test (ID, INVOICE_ID, OEBS_PAYMENT, DOC_DATE, COMISS_DATE) values (s_xxxx_oebs_cash_payment_test.NEXTVAL, 100427, 9300, to_date('2015-02-01 00:00:00','YYYY-MM-DD HH24:MI:SS'), date'2015-01-31' );insert into xxxx_client_discount_m  (ID,CLIENT_ID,CLIENT_AVG_DISCOUNT,DT) values (s_xxxx_client_discount_m.NEXTVAL,567, 12, date'2015-02-01');</v>
      </c>
    </row>
    <row r="338" spans="1:50" ht="16.5" customHeight="1" x14ac:dyDescent="0.25">
      <c r="A338" s="285">
        <v>38</v>
      </c>
      <c r="B338" s="72">
        <v>0</v>
      </c>
      <c r="C338" s="165" t="str">
        <f t="shared" si="30"/>
        <v>100038</v>
      </c>
      <c r="D338" s="165" t="str">
        <f t="shared" si="31"/>
        <v>100038/13</v>
      </c>
      <c r="E338" s="167" t="s">
        <v>189</v>
      </c>
      <c r="F338" s="167" t="s">
        <v>822</v>
      </c>
      <c r="G338" s="165">
        <v>48</v>
      </c>
      <c r="H338" s="178">
        <v>100428</v>
      </c>
      <c r="I338" s="170" t="str">
        <f t="shared" si="32"/>
        <v>Б-100428-13</v>
      </c>
      <c r="J338" s="169">
        <v>3</v>
      </c>
      <c r="K338" s="165">
        <v>7</v>
      </c>
      <c r="L338" s="165" t="s">
        <v>38</v>
      </c>
      <c r="M338" s="169">
        <v>1</v>
      </c>
      <c r="N338" s="165">
        <v>18</v>
      </c>
      <c r="O338" s="167" t="s">
        <v>823</v>
      </c>
      <c r="P338" s="167" t="s">
        <v>823</v>
      </c>
      <c r="Q338" s="167" t="s">
        <v>826</v>
      </c>
      <c r="R338" s="166" t="str">
        <f>H338&amp;"3"</f>
        <v>1004283</v>
      </c>
      <c r="S338" s="170">
        <v>1</v>
      </c>
      <c r="T338" s="167" t="s">
        <v>308</v>
      </c>
      <c r="U338" s="165">
        <v>6200</v>
      </c>
      <c r="V338" s="165">
        <v>1116</v>
      </c>
      <c r="W338" s="165">
        <v>0</v>
      </c>
      <c r="X338" s="187">
        <v>568</v>
      </c>
      <c r="Y338" s="168" t="s">
        <v>42</v>
      </c>
      <c r="Z338" s="266"/>
      <c r="AA338" s="266"/>
      <c r="AB338" s="224"/>
      <c r="AC338" s="178">
        <v>9300</v>
      </c>
      <c r="AD338" s="170"/>
      <c r="AE338" s="170"/>
      <c r="AF338" s="167" t="s">
        <v>149</v>
      </c>
      <c r="AG338" s="221">
        <v>8</v>
      </c>
      <c r="AH338" s="220">
        <v>12</v>
      </c>
      <c r="AI338" s="167" t="s">
        <v>319</v>
      </c>
      <c r="AL338" s="166">
        <v>0</v>
      </c>
      <c r="AM338" s="170" t="s">
        <v>43</v>
      </c>
      <c r="AN338" s="165" t="s">
        <v>44</v>
      </c>
      <c r="AO338" s="165"/>
      <c r="AP338" s="166"/>
      <c r="AQ338" s="166"/>
      <c r="AR338" s="166"/>
      <c r="AS338" s="166">
        <f>H338</f>
        <v>100428</v>
      </c>
      <c r="AT338" s="166">
        <f t="shared" si="33"/>
        <v>10434</v>
      </c>
      <c r="AU338" s="166">
        <v>434</v>
      </c>
      <c r="AV338" s="166"/>
      <c r="AX33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100428, 'Б-100428-13',date'2015-02-02',3, 7, 7, 'RUR', 1, 18, date'2015-02-02', date'2015-02-01', 1004283, 1, to_date('2015-02-01 00:00:00','YYYY-MM-DD HH24:MI:SS'), 6200, 1116, 0, 568, 0, 'c1', 8,null,100428,10434,434);insert into xxxx_oebs_cash_payment_test (ID, INVOICE_ID, OEBS_PAYMENT, DOC_DATE, COMISS_DATE) values (s_xxxx_oebs_cash_payment_test.NEXTVAL, 100428, 9300, to_date('2015-02-01 00:00:00','YYYY-MM-DD HH24:MI:SS'), date'2015-01-31' );insert into xxxx_client_discount_m  (ID,CLIENT_ID,CLIENT_AVG_DISCOUNT,DT) values (s_xxxx_client_discount_m.NEXTVAL,568, 12, date'2015-02-01');</v>
      </c>
    </row>
    <row r="339" spans="1:50" ht="16.5" customHeight="1" x14ac:dyDescent="0.25">
      <c r="A339" s="285">
        <v>38</v>
      </c>
      <c r="B339" s="72">
        <v>0</v>
      </c>
      <c r="C339" s="165" t="str">
        <f t="shared" si="30"/>
        <v>100038</v>
      </c>
      <c r="D339" s="165" t="str">
        <f t="shared" si="31"/>
        <v>100038/13</v>
      </c>
      <c r="E339" s="167" t="s">
        <v>189</v>
      </c>
      <c r="F339" s="167" t="s">
        <v>822</v>
      </c>
      <c r="G339" s="165">
        <v>48</v>
      </c>
      <c r="H339" s="178">
        <v>100429</v>
      </c>
      <c r="I339" s="170" t="str">
        <f t="shared" si="32"/>
        <v>Б-100429-13</v>
      </c>
      <c r="J339" s="169">
        <v>3</v>
      </c>
      <c r="K339" s="165">
        <v>7</v>
      </c>
      <c r="L339" s="165" t="s">
        <v>38</v>
      </c>
      <c r="M339" s="169">
        <v>1</v>
      </c>
      <c r="N339" s="165">
        <v>18</v>
      </c>
      <c r="O339" s="167" t="s">
        <v>823</v>
      </c>
      <c r="P339" s="167" t="s">
        <v>823</v>
      </c>
      <c r="Q339" s="167" t="s">
        <v>826</v>
      </c>
      <c r="R339" s="166" t="str">
        <f>H339&amp;"1"</f>
        <v>1004291</v>
      </c>
      <c r="S339" s="170">
        <v>1</v>
      </c>
      <c r="T339" s="167" t="s">
        <v>308</v>
      </c>
      <c r="U339" s="165">
        <v>6200</v>
      </c>
      <c r="V339" s="165">
        <v>1116</v>
      </c>
      <c r="W339" s="165">
        <v>0</v>
      </c>
      <c r="X339" s="24">
        <v>569</v>
      </c>
      <c r="Y339" s="168" t="s">
        <v>42</v>
      </c>
      <c r="Z339" s="266"/>
      <c r="AA339" s="266"/>
      <c r="AB339" s="224"/>
      <c r="AC339" s="178">
        <v>9300</v>
      </c>
      <c r="AD339" s="170"/>
      <c r="AE339" s="170"/>
      <c r="AF339" s="167" t="s">
        <v>149</v>
      </c>
      <c r="AG339" s="221">
        <v>8</v>
      </c>
      <c r="AH339" s="220">
        <v>12</v>
      </c>
      <c r="AI339" s="167" t="s">
        <v>319</v>
      </c>
      <c r="AL339" s="166">
        <v>0</v>
      </c>
      <c r="AM339" s="170" t="s">
        <v>43</v>
      </c>
      <c r="AN339" s="165" t="s">
        <v>44</v>
      </c>
      <c r="AO339" s="165"/>
      <c r="AP339" s="166"/>
      <c r="AQ339" s="166"/>
      <c r="AR339" s="166"/>
      <c r="AS339" s="166">
        <f>H339</f>
        <v>100429</v>
      </c>
      <c r="AT339" s="166">
        <f t="shared" si="33"/>
        <v>10435</v>
      </c>
      <c r="AU339" s="166">
        <v>435</v>
      </c>
      <c r="AV339" s="166"/>
      <c r="AX339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100429, 'Б-100429-13',date'2015-02-02',3, 7, 7, 'RUR', 1, 18, date'2015-02-02', date'2015-02-01', 1004291, 1, to_date('2015-02-01 00:00:00','YYYY-MM-DD HH24:MI:SS'), 6200, 1116, 0, 569, 0, 'c1', 8,null,100429,10435,435);insert into xxxx_oebs_cash_payment_test (ID, INVOICE_ID, OEBS_PAYMENT, DOC_DATE, COMISS_DATE) values (s_xxxx_oebs_cash_payment_test.NEXTVAL, 100429, 9300, to_date('2015-02-01 00:00:00','YYYY-MM-DD HH24:MI:SS'), date'2015-01-31' );insert into xxxx_client_discount_m  (ID,CLIENT_ID,CLIENT_AVG_DISCOUNT,DT) values (s_xxxx_client_discount_m.NEXTVAL,569, 12, date'2015-02-01');</v>
      </c>
    </row>
    <row r="340" spans="1:50" ht="16.5" customHeight="1" x14ac:dyDescent="0.25">
      <c r="A340" s="285">
        <v>38</v>
      </c>
      <c r="B340" s="72">
        <v>0</v>
      </c>
      <c r="C340" s="165" t="str">
        <f t="shared" si="30"/>
        <v>100038</v>
      </c>
      <c r="D340" s="165" t="str">
        <f t="shared" si="31"/>
        <v>100038/13</v>
      </c>
      <c r="E340" s="167" t="s">
        <v>189</v>
      </c>
      <c r="F340" s="167" t="s">
        <v>822</v>
      </c>
      <c r="G340" s="165">
        <v>48</v>
      </c>
      <c r="H340" s="178">
        <v>100430</v>
      </c>
      <c r="I340" s="170" t="str">
        <f t="shared" si="32"/>
        <v>Б-100430-13</v>
      </c>
      <c r="J340" s="169">
        <v>3</v>
      </c>
      <c r="K340" s="165">
        <v>7</v>
      </c>
      <c r="L340" s="165" t="s">
        <v>38</v>
      </c>
      <c r="M340" s="169">
        <v>1</v>
      </c>
      <c r="N340" s="165">
        <v>18</v>
      </c>
      <c r="O340" s="167" t="s">
        <v>823</v>
      </c>
      <c r="P340" s="167" t="s">
        <v>823</v>
      </c>
      <c r="Q340" s="167" t="s">
        <v>826</v>
      </c>
      <c r="R340" s="166" t="str">
        <f>H340&amp;"2"</f>
        <v>1004302</v>
      </c>
      <c r="S340" s="170">
        <v>1</v>
      </c>
      <c r="T340" s="167" t="s">
        <v>308</v>
      </c>
      <c r="U340" s="165">
        <v>6200</v>
      </c>
      <c r="V340" s="165">
        <v>1116</v>
      </c>
      <c r="W340" s="165">
        <v>0</v>
      </c>
      <c r="X340" s="24">
        <v>570</v>
      </c>
      <c r="Y340" s="168" t="s">
        <v>42</v>
      </c>
      <c r="Z340" s="266"/>
      <c r="AA340" s="266"/>
      <c r="AB340" s="224"/>
      <c r="AC340" s="178">
        <v>9300</v>
      </c>
      <c r="AD340" s="170"/>
      <c r="AE340" s="170"/>
      <c r="AF340" s="167" t="s">
        <v>149</v>
      </c>
      <c r="AG340" s="221">
        <v>8</v>
      </c>
      <c r="AH340" s="220">
        <v>12</v>
      </c>
      <c r="AI340" s="167" t="s">
        <v>319</v>
      </c>
      <c r="AL340" s="166">
        <v>0</v>
      </c>
      <c r="AM340" s="170" t="s">
        <v>43</v>
      </c>
      <c r="AN340" s="165" t="s">
        <v>44</v>
      </c>
      <c r="AO340" s="165"/>
      <c r="AP340" s="166"/>
      <c r="AQ340" s="166"/>
      <c r="AR340" s="166"/>
      <c r="AS340" s="166">
        <f>H340</f>
        <v>100430</v>
      </c>
      <c r="AT340" s="166">
        <f t="shared" si="33"/>
        <v>10436</v>
      </c>
      <c r="AU340" s="166">
        <v>436</v>
      </c>
      <c r="AV340" s="166"/>
      <c r="AX340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100430, 'Б-100430-13',date'2015-02-02',3, 7, 7, 'RUR', 1, 18, date'2015-02-02', date'2015-02-01', 1004302, 1, to_date('2015-02-01 00:00:00','YYYY-MM-DD HH24:MI:SS'), 6200, 1116, 0, 570, 0, 'c1', 8,null,100430,10436,436);insert into xxxx_oebs_cash_payment_test (ID, INVOICE_ID, OEBS_PAYMENT, DOC_DATE, COMISS_DATE) values (s_xxxx_oebs_cash_payment_test.NEXTVAL, 100430, 9300, to_date('2015-02-01 00:00:00','YYYY-MM-DD HH24:MI:SS'), date'2015-01-31' );insert into xxxx_client_discount_m  (ID,CLIENT_ID,CLIENT_AVG_DISCOUNT,DT) values (s_xxxx_client_discount_m.NEXTVAL,570, 12, date'2015-02-01');</v>
      </c>
    </row>
    <row r="341" spans="1:50" ht="16.5" customHeight="1" x14ac:dyDescent="0.25">
      <c r="A341" s="285">
        <v>38</v>
      </c>
      <c r="B341" s="72">
        <v>0</v>
      </c>
      <c r="C341" s="165" t="str">
        <f t="shared" si="30"/>
        <v>100038</v>
      </c>
      <c r="D341" s="165" t="str">
        <f t="shared" si="31"/>
        <v>100038/13</v>
      </c>
      <c r="E341" s="167" t="s">
        <v>189</v>
      </c>
      <c r="F341" s="167" t="s">
        <v>822</v>
      </c>
      <c r="G341" s="165">
        <v>48</v>
      </c>
      <c r="H341" s="178">
        <v>100431</v>
      </c>
      <c r="I341" s="170" t="str">
        <f t="shared" si="32"/>
        <v>Б-100431-13</v>
      </c>
      <c r="J341" s="169">
        <v>3</v>
      </c>
      <c r="K341" s="165">
        <v>7</v>
      </c>
      <c r="L341" s="165" t="s">
        <v>38</v>
      </c>
      <c r="M341" s="169">
        <v>1</v>
      </c>
      <c r="N341" s="165">
        <v>18</v>
      </c>
      <c r="O341" s="167" t="s">
        <v>823</v>
      </c>
      <c r="P341" s="167" t="s">
        <v>823</v>
      </c>
      <c r="Q341" s="167" t="s">
        <v>826</v>
      </c>
      <c r="R341" s="166" t="str">
        <f>H341&amp;"1"</f>
        <v>1004311</v>
      </c>
      <c r="S341" s="170">
        <v>1</v>
      </c>
      <c r="T341" s="167" t="s">
        <v>308</v>
      </c>
      <c r="U341" s="165">
        <v>6200</v>
      </c>
      <c r="V341" s="165">
        <v>1116</v>
      </c>
      <c r="W341" s="165">
        <v>0</v>
      </c>
      <c r="X341" s="187">
        <v>571</v>
      </c>
      <c r="Y341" s="168" t="s">
        <v>42</v>
      </c>
      <c r="Z341" s="266"/>
      <c r="AA341" s="266"/>
      <c r="AB341" s="224"/>
      <c r="AC341" s="178">
        <v>9300</v>
      </c>
      <c r="AD341" s="170"/>
      <c r="AE341" s="170"/>
      <c r="AF341" s="167" t="s">
        <v>149</v>
      </c>
      <c r="AG341" s="221">
        <v>8</v>
      </c>
      <c r="AH341" s="220">
        <v>12</v>
      </c>
      <c r="AI341" s="167" t="s">
        <v>319</v>
      </c>
      <c r="AL341" s="166">
        <v>0</v>
      </c>
      <c r="AM341" s="170" t="s">
        <v>43</v>
      </c>
      <c r="AN341" s="165" t="s">
        <v>44</v>
      </c>
      <c r="AO341" s="165"/>
      <c r="AP341" s="166"/>
      <c r="AQ341" s="166"/>
      <c r="AR341" s="166"/>
      <c r="AS341" s="166">
        <f>H341</f>
        <v>100431</v>
      </c>
      <c r="AT341" s="166">
        <f t="shared" si="33"/>
        <v>10437</v>
      </c>
      <c r="AU341" s="166">
        <v>437</v>
      </c>
      <c r="AV341" s="166"/>
      <c r="AX341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100431, 'Б-100431-13',date'2015-02-02',3, 7, 7, 'RUR', 1, 18, date'2015-02-02', date'2015-02-01', 1004311, 1, to_date('2015-02-01 00:00:00','YYYY-MM-DD HH24:MI:SS'), 6200, 1116, 0, 571, 0, 'c1', 8,null,100431,10437,437);insert into xxxx_oebs_cash_payment_test (ID, INVOICE_ID, OEBS_PAYMENT, DOC_DATE, COMISS_DATE) values (s_xxxx_oebs_cash_payment_test.NEXTVAL, 100431, 9300, to_date('2015-02-01 00:00:00','YYYY-MM-DD HH24:MI:SS'), date'2015-01-31' );insert into xxxx_client_discount_m  (ID,CLIENT_ID,CLIENT_AVG_DISCOUNT,DT) values (s_xxxx_client_discount_m.NEXTVAL,571, 12, date'2015-02-01');</v>
      </c>
    </row>
    <row r="342" spans="1:50" ht="16.5" customHeight="1" x14ac:dyDescent="0.25">
      <c r="A342" s="285">
        <v>38</v>
      </c>
      <c r="B342" s="72">
        <v>0</v>
      </c>
      <c r="C342" s="165" t="str">
        <f t="shared" si="30"/>
        <v>100038</v>
      </c>
      <c r="D342" s="165" t="str">
        <f t="shared" si="31"/>
        <v>100038/13</v>
      </c>
      <c r="E342" s="167" t="s">
        <v>189</v>
      </c>
      <c r="F342" s="167" t="s">
        <v>822</v>
      </c>
      <c r="G342" s="165">
        <v>48</v>
      </c>
      <c r="H342" s="178">
        <v>100432</v>
      </c>
      <c r="I342" s="170" t="str">
        <f t="shared" si="32"/>
        <v>Б-100432-13</v>
      </c>
      <c r="J342" s="169">
        <v>3</v>
      </c>
      <c r="K342" s="165">
        <v>7</v>
      </c>
      <c r="L342" s="165" t="s">
        <v>38</v>
      </c>
      <c r="M342" s="169">
        <v>1</v>
      </c>
      <c r="N342" s="165">
        <v>18</v>
      </c>
      <c r="O342" s="167" t="s">
        <v>823</v>
      </c>
      <c r="P342" s="167" t="s">
        <v>823</v>
      </c>
      <c r="Q342" s="167" t="s">
        <v>826</v>
      </c>
      <c r="R342" s="166" t="str">
        <f>H342&amp;"1"</f>
        <v>1004321</v>
      </c>
      <c r="S342" s="170">
        <v>1</v>
      </c>
      <c r="T342" s="167" t="s">
        <v>308</v>
      </c>
      <c r="U342" s="165">
        <v>6200</v>
      </c>
      <c r="V342" s="165">
        <v>1116</v>
      </c>
      <c r="W342" s="165">
        <v>0</v>
      </c>
      <c r="X342" s="24">
        <v>572</v>
      </c>
      <c r="Y342" s="168" t="s">
        <v>42</v>
      </c>
      <c r="Z342" s="266"/>
      <c r="AA342" s="266"/>
      <c r="AB342" s="224"/>
      <c r="AC342" s="178">
        <v>9300</v>
      </c>
      <c r="AD342" s="170"/>
      <c r="AE342" s="170"/>
      <c r="AF342" s="167" t="s">
        <v>149</v>
      </c>
      <c r="AG342" s="221">
        <v>8</v>
      </c>
      <c r="AH342" s="220">
        <v>12</v>
      </c>
      <c r="AI342" s="167" t="s">
        <v>319</v>
      </c>
      <c r="AL342" s="166">
        <v>0</v>
      </c>
      <c r="AM342" s="170" t="s">
        <v>43</v>
      </c>
      <c r="AN342" s="165" t="s">
        <v>44</v>
      </c>
      <c r="AO342" s="165"/>
      <c r="AP342" s="166"/>
      <c r="AQ342" s="166"/>
      <c r="AR342" s="166"/>
      <c r="AS342" s="166">
        <f>H342</f>
        <v>100432</v>
      </c>
      <c r="AT342" s="166">
        <f t="shared" si="33"/>
        <v>10438</v>
      </c>
      <c r="AU342" s="166">
        <v>438</v>
      </c>
      <c r="AV342" s="166"/>
      <c r="AX342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100432, 'Б-100432-13',date'2015-02-02',3, 7, 7, 'RUR', 1, 18, date'2015-02-02', date'2015-02-01', 1004321, 1, to_date('2015-02-01 00:00:00','YYYY-MM-DD HH24:MI:SS'), 6200, 1116, 0, 572, 0, 'c1', 8,null,100432,10438,438);insert into xxxx_oebs_cash_payment_test (ID, INVOICE_ID, OEBS_PAYMENT, DOC_DATE, COMISS_DATE) values (s_xxxx_oebs_cash_payment_test.NEXTVAL, 100432, 9300, to_date('2015-02-01 00:00:00','YYYY-MM-DD HH24:MI:SS'), date'2015-01-31' );insert into xxxx_client_discount_m  (ID,CLIENT_ID,CLIENT_AVG_DISCOUNT,DT) values (s_xxxx_client_discount_m.NEXTVAL,572, 12, date'2015-02-01');</v>
      </c>
    </row>
    <row r="343" spans="1:50" ht="16.5" customHeight="1" x14ac:dyDescent="0.25">
      <c r="A343" s="285">
        <v>38</v>
      </c>
      <c r="B343" s="72">
        <v>0</v>
      </c>
      <c r="C343" s="165" t="str">
        <f t="shared" si="30"/>
        <v>100038</v>
      </c>
      <c r="D343" s="165" t="str">
        <f t="shared" si="31"/>
        <v>100038/13</v>
      </c>
      <c r="E343" s="167" t="s">
        <v>189</v>
      </c>
      <c r="F343" s="167" t="s">
        <v>822</v>
      </c>
      <c r="G343" s="165">
        <v>48</v>
      </c>
      <c r="H343" s="178">
        <v>100433</v>
      </c>
      <c r="I343" s="170" t="str">
        <f t="shared" si="32"/>
        <v>Б-100433-13</v>
      </c>
      <c r="J343" s="169">
        <v>3</v>
      </c>
      <c r="K343" s="165">
        <v>7</v>
      </c>
      <c r="L343" s="165" t="s">
        <v>38</v>
      </c>
      <c r="M343" s="169">
        <v>1</v>
      </c>
      <c r="N343" s="165">
        <v>18</v>
      </c>
      <c r="O343" s="167" t="s">
        <v>823</v>
      </c>
      <c r="P343" s="167" t="s">
        <v>823</v>
      </c>
      <c r="Q343" s="167" t="s">
        <v>826</v>
      </c>
      <c r="R343" s="166" t="str">
        <f>H343&amp;"2"</f>
        <v>1004332</v>
      </c>
      <c r="S343" s="170">
        <v>1</v>
      </c>
      <c r="T343" s="167" t="s">
        <v>308</v>
      </c>
      <c r="U343" s="165">
        <v>6200</v>
      </c>
      <c r="V343" s="165">
        <v>1116</v>
      </c>
      <c r="W343" s="165">
        <v>0</v>
      </c>
      <c r="X343" s="24">
        <v>573</v>
      </c>
      <c r="Y343" s="168" t="s">
        <v>42</v>
      </c>
      <c r="Z343" s="266"/>
      <c r="AA343" s="266"/>
      <c r="AB343" s="224"/>
      <c r="AC343" s="178">
        <v>9300</v>
      </c>
      <c r="AD343" s="170"/>
      <c r="AE343" s="170"/>
      <c r="AF343" s="167" t="s">
        <v>149</v>
      </c>
      <c r="AG343" s="221">
        <v>8</v>
      </c>
      <c r="AH343" s="220">
        <v>12</v>
      </c>
      <c r="AI343" s="167" t="s">
        <v>319</v>
      </c>
      <c r="AL343" s="166">
        <v>0</v>
      </c>
      <c r="AM343" s="170" t="s">
        <v>43</v>
      </c>
      <c r="AN343" s="165" t="s">
        <v>44</v>
      </c>
      <c r="AO343" s="165"/>
      <c r="AP343" s="166"/>
      <c r="AQ343" s="166"/>
      <c r="AR343" s="166"/>
      <c r="AS343" s="166">
        <f>H343</f>
        <v>100433</v>
      </c>
      <c r="AT343" s="166">
        <f t="shared" si="33"/>
        <v>10439</v>
      </c>
      <c r="AU343" s="166">
        <v>439</v>
      </c>
      <c r="AX343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100433, 'Б-100433-13',date'2015-02-02',3, 7, 7, 'RUR', 1, 18, date'2015-02-02', date'2015-02-01', 1004332, 1, to_date('2015-02-01 00:00:00','YYYY-MM-DD HH24:MI:SS'), 6200, 1116, 0, 573, 0, 'c1', 8,null,100433,10439,439);insert into xxxx_oebs_cash_payment_test (ID, INVOICE_ID, OEBS_PAYMENT, DOC_DATE, COMISS_DATE) values (s_xxxx_oebs_cash_payment_test.NEXTVAL, 100433, 9300, to_date('2015-02-01 00:00:00','YYYY-MM-DD HH24:MI:SS'), date'2015-01-31' );insert into xxxx_client_discount_m  (ID,CLIENT_ID,CLIENT_AVG_DISCOUNT,DT) values (s_xxxx_client_discount_m.NEXTVAL,573, 12, date'2015-02-01');</v>
      </c>
    </row>
    <row r="344" spans="1:50" ht="16.5" customHeight="1" x14ac:dyDescent="0.25">
      <c r="A344" s="285">
        <v>38</v>
      </c>
      <c r="B344" s="72">
        <v>0</v>
      </c>
      <c r="C344" s="171" t="str">
        <f t="shared" si="30"/>
        <v>100038</v>
      </c>
      <c r="D344" s="171" t="str">
        <f t="shared" si="31"/>
        <v>100038/13</v>
      </c>
      <c r="E344" s="172" t="s">
        <v>189</v>
      </c>
      <c r="F344" s="167" t="s">
        <v>822</v>
      </c>
      <c r="G344" s="165">
        <v>48</v>
      </c>
      <c r="H344" s="178">
        <v>100434</v>
      </c>
      <c r="I344" s="171" t="str">
        <f t="shared" si="32"/>
        <v>Б-100434-13</v>
      </c>
      <c r="J344" s="169">
        <v>3</v>
      </c>
      <c r="K344" s="171">
        <v>7</v>
      </c>
      <c r="L344" s="171" t="s">
        <v>38</v>
      </c>
      <c r="M344" s="175">
        <v>1</v>
      </c>
      <c r="N344" s="171">
        <v>18</v>
      </c>
      <c r="O344" s="172" t="s">
        <v>823</v>
      </c>
      <c r="P344" s="172" t="s">
        <v>823</v>
      </c>
      <c r="Q344" s="172" t="s">
        <v>826</v>
      </c>
      <c r="R344" s="173" t="str">
        <f>H344&amp;"3"</f>
        <v>1004343</v>
      </c>
      <c r="S344" s="171">
        <v>1</v>
      </c>
      <c r="T344" s="172" t="s">
        <v>308</v>
      </c>
      <c r="U344" s="171">
        <v>6200</v>
      </c>
      <c r="V344" s="171">
        <v>1116</v>
      </c>
      <c r="W344" s="171">
        <v>0</v>
      </c>
      <c r="X344" s="187">
        <v>574</v>
      </c>
      <c r="Y344" s="174" t="s">
        <v>42</v>
      </c>
      <c r="Z344" s="142"/>
      <c r="AA344" s="142"/>
      <c r="AB344" s="232"/>
      <c r="AC344" s="180">
        <v>9300</v>
      </c>
      <c r="AD344" s="171"/>
      <c r="AE344" s="171"/>
      <c r="AF344" s="172" t="s">
        <v>149</v>
      </c>
      <c r="AG344" s="302">
        <v>8</v>
      </c>
      <c r="AH344" s="258">
        <v>12</v>
      </c>
      <c r="AI344" s="172" t="s">
        <v>319</v>
      </c>
      <c r="AJ344" s="179"/>
      <c r="AK344" s="179"/>
      <c r="AL344" s="166">
        <v>0</v>
      </c>
      <c r="AM344" s="170" t="s">
        <v>43</v>
      </c>
      <c r="AN344" s="171" t="s">
        <v>44</v>
      </c>
      <c r="AO344" s="171"/>
      <c r="AP344" s="166"/>
      <c r="AQ344" s="166"/>
      <c r="AR344" s="166"/>
      <c r="AS344" s="166">
        <f>H344</f>
        <v>100434</v>
      </c>
      <c r="AT344" s="166">
        <f t="shared" si="33"/>
        <v>10440</v>
      </c>
      <c r="AU344" s="166">
        <v>440</v>
      </c>
      <c r="AV344" s="173"/>
      <c r="AX344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38, 100038, '100038/13', date'2013-03-01', date'2015-09-01', 48, 100434, 'Б-100434-13',date'2015-02-02',3, 7, 7, 'RUR', 1, 18, date'2015-02-02', date'2015-02-01', 1004343, 1, to_date('2015-02-01 00:00:00','YYYY-MM-DD HH24:MI:SS'), 6200, 1116, 0, 574, 0, 'c1', 8,null,100434,10440,440);insert into xxxx_oebs_cash_payment_test (ID, INVOICE_ID, OEBS_PAYMENT, DOC_DATE, COMISS_DATE) values (s_xxxx_oebs_cash_payment_test.NEXTVAL, 100434, 9300, to_date('2015-02-01 00:00:00','YYYY-MM-DD HH24:MI:SS'), date'2015-01-31' );insert into xxxx_client_discount_m  (ID,CLIENT_ID,CLIENT_AVG_DISCOUNT,DT) values (s_xxxx_client_discount_m.NEXTVAL,574, 12, date'2015-02-01');</v>
      </c>
    </row>
    <row r="345" spans="1:50" ht="16.5" customHeight="1" x14ac:dyDescent="0.25">
      <c r="A345" s="285">
        <v>39</v>
      </c>
      <c r="B345" s="72">
        <v>0</v>
      </c>
      <c r="C345" s="165" t="str">
        <f t="shared" si="30"/>
        <v>100039</v>
      </c>
      <c r="D345" s="165" t="str">
        <f t="shared" si="31"/>
        <v>100039/13</v>
      </c>
      <c r="E345" s="167" t="s">
        <v>189</v>
      </c>
      <c r="F345" s="167" t="s">
        <v>822</v>
      </c>
      <c r="G345" s="165">
        <v>48</v>
      </c>
      <c r="H345" s="178">
        <v>100435</v>
      </c>
      <c r="I345" s="170" t="str">
        <f t="shared" si="32"/>
        <v>Б-100435-13</v>
      </c>
      <c r="J345" s="169">
        <v>3</v>
      </c>
      <c r="K345" s="165">
        <v>7</v>
      </c>
      <c r="L345" s="165" t="s">
        <v>38</v>
      </c>
      <c r="M345" s="169">
        <v>1</v>
      </c>
      <c r="N345" s="165">
        <v>18</v>
      </c>
      <c r="O345" s="167" t="s">
        <v>823</v>
      </c>
      <c r="P345" s="167" t="s">
        <v>823</v>
      </c>
      <c r="Q345" s="167" t="s">
        <v>826</v>
      </c>
      <c r="R345" s="166" t="str">
        <f>H345&amp;"1"</f>
        <v>1004351</v>
      </c>
      <c r="S345" s="170">
        <v>1</v>
      </c>
      <c r="T345" s="167" t="s">
        <v>308</v>
      </c>
      <c r="U345" s="165">
        <v>6200</v>
      </c>
      <c r="V345" s="165">
        <v>1116</v>
      </c>
      <c r="W345" s="165">
        <v>0</v>
      </c>
      <c r="X345" s="24">
        <v>575</v>
      </c>
      <c r="Y345" s="168" t="s">
        <v>42</v>
      </c>
      <c r="Z345" s="223" t="s">
        <v>556</v>
      </c>
      <c r="AA345" s="266"/>
      <c r="AB345" s="223" t="s">
        <v>557</v>
      </c>
      <c r="AC345" s="178">
        <v>9300</v>
      </c>
      <c r="AD345" s="170"/>
      <c r="AE345" s="170"/>
      <c r="AF345" s="167" t="s">
        <v>149</v>
      </c>
      <c r="AG345" s="221">
        <v>8</v>
      </c>
      <c r="AH345" s="220">
        <v>12</v>
      </c>
      <c r="AI345" s="167" t="s">
        <v>319</v>
      </c>
      <c r="AL345" s="166">
        <v>0</v>
      </c>
      <c r="AM345" s="170" t="s">
        <v>43</v>
      </c>
      <c r="AN345" s="165" t="s">
        <v>44</v>
      </c>
      <c r="AO345" s="236">
        <v>140</v>
      </c>
      <c r="AP345" s="166"/>
      <c r="AQ345" s="166"/>
      <c r="AR345" s="166"/>
      <c r="AS345" s="166">
        <f>H345</f>
        <v>100435</v>
      </c>
      <c r="AT345" s="166">
        <f t="shared" si="33"/>
        <v>10441</v>
      </c>
      <c r="AU345" s="166">
        <v>441</v>
      </c>
      <c r="AV345" s="166" t="s">
        <v>558</v>
      </c>
      <c r="AX345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100435, 'Б-100435-13',date'2015-02-02',3, 7, 7, 'RUR', 1, 18, date'2015-02-02', date'2015-02-01', 1004351, 1, to_date('2015-02-01 00:00:00','YYYY-MM-DD HH24:MI:SS'), 6200, 1116, 0, 575, 0, 'c1', 8,null,100435,10441,441);insert into xxxx_oebs_cash_payment_test (ID, INVOICE_ID, OEBS_PAYMENT, DOC_DATE, COMISS_DATE) values (s_xxxx_oebs_cash_payment_test.NEXTVAL, 100435, 9300, to_date('2015-02-01 00:00:00','YYYY-MM-DD HH24:MI:SS'), date'2015-01-31' );insert into xxxx_client_discount_m  (ID,CLIENT_ID,CLIENT_AVG_DISCOUNT,DT) values (s_xxxx_client_discount_m.NEXTVAL,575, 12, date'2015-02-01');insert into xxxx_contract_signed_attr (ID, CONTRACT_ID, CODE, KEY_NUM) values (s_xxxx_contract_signed_attr.NEXTVAL, 100039, 'SUPERCOMMISSION_BONUS' , 140 );</v>
      </c>
    </row>
    <row r="346" spans="1:50" ht="16.5" customHeight="1" x14ac:dyDescent="0.25">
      <c r="A346" s="285">
        <v>39</v>
      </c>
      <c r="B346" s="72">
        <v>0</v>
      </c>
      <c r="C346" s="165" t="str">
        <f t="shared" si="30"/>
        <v>100039</v>
      </c>
      <c r="D346" s="165" t="str">
        <f t="shared" si="31"/>
        <v>100039/13</v>
      </c>
      <c r="E346" s="167" t="s">
        <v>189</v>
      </c>
      <c r="F346" s="167" t="s">
        <v>822</v>
      </c>
      <c r="G346" s="165">
        <v>48</v>
      </c>
      <c r="H346" s="178">
        <v>100436</v>
      </c>
      <c r="I346" s="170" t="str">
        <f t="shared" si="32"/>
        <v>Б-100436-13</v>
      </c>
      <c r="J346" s="169">
        <v>3</v>
      </c>
      <c r="K346" s="165">
        <v>7</v>
      </c>
      <c r="L346" s="165" t="s">
        <v>38</v>
      </c>
      <c r="M346" s="169">
        <v>1</v>
      </c>
      <c r="N346" s="165">
        <v>18</v>
      </c>
      <c r="O346" s="167" t="s">
        <v>823</v>
      </c>
      <c r="P346" s="167" t="s">
        <v>823</v>
      </c>
      <c r="Q346" s="167" t="s">
        <v>826</v>
      </c>
      <c r="R346" s="166" t="str">
        <f>H346&amp;"2"</f>
        <v>1004362</v>
      </c>
      <c r="S346" s="170">
        <v>1</v>
      </c>
      <c r="T346" s="167" t="s">
        <v>308</v>
      </c>
      <c r="U346" s="165">
        <v>6200</v>
      </c>
      <c r="V346" s="165">
        <v>1116</v>
      </c>
      <c r="W346" s="165">
        <v>0</v>
      </c>
      <c r="X346" s="187">
        <v>576</v>
      </c>
      <c r="Y346" s="168" t="s">
        <v>42</v>
      </c>
      <c r="Z346" s="301">
        <v>0.125</v>
      </c>
      <c r="AA346" s="266"/>
      <c r="AB346" s="224"/>
      <c r="AC346" s="178">
        <v>9300</v>
      </c>
      <c r="AD346" s="170"/>
      <c r="AE346" s="170"/>
      <c r="AF346" s="167" t="s">
        <v>149</v>
      </c>
      <c r="AG346" s="221">
        <v>8</v>
      </c>
      <c r="AH346" s="220">
        <v>12</v>
      </c>
      <c r="AI346" s="167" t="s">
        <v>319</v>
      </c>
      <c r="AL346" s="166">
        <v>0</v>
      </c>
      <c r="AM346" s="170" t="s">
        <v>43</v>
      </c>
      <c r="AN346" s="165" t="s">
        <v>44</v>
      </c>
      <c r="AO346" s="165"/>
      <c r="AP346" s="166"/>
      <c r="AQ346" s="166"/>
      <c r="AR346" s="166"/>
      <c r="AS346" s="166">
        <f>H346</f>
        <v>100436</v>
      </c>
      <c r="AT346" s="166">
        <f t="shared" si="33"/>
        <v>10442</v>
      </c>
      <c r="AU346" s="166">
        <v>442</v>
      </c>
      <c r="AV346" s="166" t="s">
        <v>559</v>
      </c>
      <c r="AX34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100436, 'Б-100436-13',date'2015-02-02',3, 7, 7, 'RUR', 1, 18, date'2015-02-02', date'2015-02-01', 1004362, 1, to_date('2015-02-01 00:00:00','YYYY-MM-DD HH24:MI:SS'), 6200, 1116, 0, 576, 0, 'c1', 8,null,100436,10442,442);insert into xxxx_oebs_cash_payment_test (ID, INVOICE_ID, OEBS_PAYMENT, DOC_DATE, COMISS_DATE) values (s_xxxx_oebs_cash_payment_test.NEXTVAL, 100436, 9300, to_date('2015-02-01 00:00:00','YYYY-MM-DD HH24:MI:SS'), date'2015-01-31' );insert into xxxx_client_discount_m  (ID,CLIENT_ID,CLIENT_AVG_DISCOUNT,DT) values (s_xxxx_client_discount_m.NEXTVAL,576, 12, date'2015-02-01');</v>
      </c>
    </row>
    <row r="347" spans="1:50" ht="16.5" customHeight="1" x14ac:dyDescent="0.25">
      <c r="A347" s="285">
        <v>39</v>
      </c>
      <c r="B347" s="72">
        <v>0</v>
      </c>
      <c r="C347" s="165" t="str">
        <f t="shared" si="30"/>
        <v>100039</v>
      </c>
      <c r="D347" s="165" t="str">
        <f t="shared" si="31"/>
        <v>100039/13</v>
      </c>
      <c r="E347" s="167" t="s">
        <v>189</v>
      </c>
      <c r="F347" s="167" t="s">
        <v>822</v>
      </c>
      <c r="G347" s="165">
        <v>48</v>
      </c>
      <c r="H347" s="178">
        <v>100437</v>
      </c>
      <c r="I347" s="170" t="str">
        <f t="shared" si="32"/>
        <v>Б-100437-13</v>
      </c>
      <c r="J347" s="169">
        <v>3</v>
      </c>
      <c r="K347" s="165">
        <v>7</v>
      </c>
      <c r="L347" s="165" t="s">
        <v>38</v>
      </c>
      <c r="M347" s="169">
        <v>1</v>
      </c>
      <c r="N347" s="165">
        <v>18</v>
      </c>
      <c r="O347" s="167" t="s">
        <v>823</v>
      </c>
      <c r="P347" s="167" t="s">
        <v>823</v>
      </c>
      <c r="Q347" s="167" t="s">
        <v>826</v>
      </c>
      <c r="R347" s="166" t="str">
        <f>H347&amp;"3"</f>
        <v>1004373</v>
      </c>
      <c r="S347" s="170">
        <v>1</v>
      </c>
      <c r="T347" s="167" t="s">
        <v>308</v>
      </c>
      <c r="U347" s="165">
        <v>6200</v>
      </c>
      <c r="V347" s="165">
        <v>1116</v>
      </c>
      <c r="W347" s="165">
        <v>0</v>
      </c>
      <c r="X347" s="24">
        <v>577</v>
      </c>
      <c r="Y347" s="168" t="s">
        <v>42</v>
      </c>
      <c r="Z347" s="266"/>
      <c r="AA347" s="266"/>
      <c r="AB347" s="224"/>
      <c r="AC347" s="178">
        <v>9300</v>
      </c>
      <c r="AD347" s="170"/>
      <c r="AE347" s="170"/>
      <c r="AF347" s="167" t="s">
        <v>149</v>
      </c>
      <c r="AG347" s="221">
        <v>8</v>
      </c>
      <c r="AH347" s="220">
        <v>12</v>
      </c>
      <c r="AI347" s="167" t="s">
        <v>319</v>
      </c>
      <c r="AL347" s="166">
        <v>0</v>
      </c>
      <c r="AM347" s="170" t="s">
        <v>43</v>
      </c>
      <c r="AN347" s="165" t="s">
        <v>44</v>
      </c>
      <c r="AO347" s="165"/>
      <c r="AP347" s="166"/>
      <c r="AQ347" s="166"/>
      <c r="AR347" s="166"/>
      <c r="AS347" s="166">
        <f>H347</f>
        <v>100437</v>
      </c>
      <c r="AT347" s="166">
        <f t="shared" si="33"/>
        <v>10443</v>
      </c>
      <c r="AU347" s="166">
        <v>443</v>
      </c>
      <c r="AV347" s="166" t="s">
        <v>560</v>
      </c>
      <c r="AX34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100437, 'Б-100437-13',date'2015-02-02',3, 7, 7, 'RUR', 1, 18, date'2015-02-02', date'2015-02-01', 1004373, 1, to_date('2015-02-01 00:00:00','YYYY-MM-DD HH24:MI:SS'), 6200, 1116, 0, 577, 0, 'c1', 8,null,100437,10443,443);insert into xxxx_oebs_cash_payment_test (ID, INVOICE_ID, OEBS_PAYMENT, DOC_DATE, COMISS_DATE) values (s_xxxx_oebs_cash_payment_test.NEXTVAL, 100437, 9300, to_date('2015-02-01 00:00:00','YYYY-MM-DD HH24:MI:SS'), date'2015-01-31' );insert into xxxx_client_discount_m  (ID,CLIENT_ID,CLIENT_AVG_DISCOUNT,DT) values (s_xxxx_client_discount_m.NEXTVAL,577, 12, date'2015-02-01');</v>
      </c>
    </row>
    <row r="348" spans="1:50" ht="16.5" customHeight="1" x14ac:dyDescent="0.25">
      <c r="A348" s="285">
        <v>39</v>
      </c>
      <c r="B348" s="72">
        <v>0</v>
      </c>
      <c r="C348" s="165" t="str">
        <f t="shared" si="30"/>
        <v>100039</v>
      </c>
      <c r="D348" s="165" t="str">
        <f t="shared" si="31"/>
        <v>100039/13</v>
      </c>
      <c r="E348" s="167" t="s">
        <v>189</v>
      </c>
      <c r="F348" s="167" t="s">
        <v>822</v>
      </c>
      <c r="G348" s="165">
        <v>48</v>
      </c>
      <c r="H348" s="178">
        <v>100438</v>
      </c>
      <c r="I348" s="170" t="str">
        <f t="shared" si="32"/>
        <v>Б-100438-13</v>
      </c>
      <c r="J348" s="169">
        <v>3</v>
      </c>
      <c r="K348" s="165">
        <v>7</v>
      </c>
      <c r="L348" s="165" t="s">
        <v>38</v>
      </c>
      <c r="M348" s="169">
        <v>1</v>
      </c>
      <c r="N348" s="165">
        <v>18</v>
      </c>
      <c r="O348" s="167" t="s">
        <v>823</v>
      </c>
      <c r="P348" s="167" t="s">
        <v>823</v>
      </c>
      <c r="Q348" s="167" t="s">
        <v>826</v>
      </c>
      <c r="R348" s="166" t="str">
        <f>H348&amp;"1"</f>
        <v>1004381</v>
      </c>
      <c r="S348" s="170">
        <v>1</v>
      </c>
      <c r="T348" s="167" t="s">
        <v>308</v>
      </c>
      <c r="U348" s="165">
        <v>6200</v>
      </c>
      <c r="V348" s="165">
        <v>1116</v>
      </c>
      <c r="W348" s="165">
        <v>0</v>
      </c>
      <c r="X348" s="187">
        <v>578</v>
      </c>
      <c r="Y348" s="168" t="s">
        <v>42</v>
      </c>
      <c r="Z348" s="266"/>
      <c r="AA348" s="266"/>
      <c r="AB348" s="224"/>
      <c r="AC348" s="178">
        <v>9300</v>
      </c>
      <c r="AD348" s="170"/>
      <c r="AE348" s="170"/>
      <c r="AF348" s="167" t="s">
        <v>149</v>
      </c>
      <c r="AG348" s="221">
        <v>8</v>
      </c>
      <c r="AH348" s="220">
        <v>12</v>
      </c>
      <c r="AI348" s="167" t="s">
        <v>319</v>
      </c>
      <c r="AL348" s="166">
        <v>0</v>
      </c>
      <c r="AM348" s="170" t="s">
        <v>43</v>
      </c>
      <c r="AN348" s="165" t="s">
        <v>44</v>
      </c>
      <c r="AO348" s="165"/>
      <c r="AP348" s="166"/>
      <c r="AQ348" s="166"/>
      <c r="AR348" s="166"/>
      <c r="AS348" s="166">
        <f>H348</f>
        <v>100438</v>
      </c>
      <c r="AT348" s="166">
        <f t="shared" si="33"/>
        <v>10444</v>
      </c>
      <c r="AU348" s="166">
        <v>444</v>
      </c>
      <c r="AV348" s="303" t="s">
        <v>531</v>
      </c>
      <c r="AX34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100438, 'Б-100438-13',date'2015-02-02',3, 7, 7, 'RUR', 1, 18, date'2015-02-02', date'2015-02-01', 1004381, 1, to_date('2015-02-01 00:00:00','YYYY-MM-DD HH24:MI:SS'), 6200, 1116, 0, 578, 0, 'c1', 8,null,100438,10444,444);insert into xxxx_oebs_cash_payment_test (ID, INVOICE_ID, OEBS_PAYMENT, DOC_DATE, COMISS_DATE) values (s_xxxx_oebs_cash_payment_test.NEXTVAL, 100438, 9300, to_date('2015-02-01 00:00:00','YYYY-MM-DD HH24:MI:SS'), date'2015-01-31' );insert into xxxx_client_discount_m  (ID,CLIENT_ID,CLIENT_AVG_DISCOUNT,DT) values (s_xxxx_client_discount_m.NEXTVAL,578, 12, date'2015-02-01');</v>
      </c>
    </row>
    <row r="349" spans="1:50" ht="16.5" customHeight="1" x14ac:dyDescent="0.25">
      <c r="A349" s="285">
        <v>39</v>
      </c>
      <c r="B349" s="72">
        <v>0</v>
      </c>
      <c r="C349" s="165" t="str">
        <f t="shared" si="30"/>
        <v>100039</v>
      </c>
      <c r="D349" s="165" t="str">
        <f t="shared" si="31"/>
        <v>100039/13</v>
      </c>
      <c r="E349" s="167" t="s">
        <v>189</v>
      </c>
      <c r="F349" s="167" t="s">
        <v>822</v>
      </c>
      <c r="G349" s="165">
        <v>48</v>
      </c>
      <c r="H349" s="178">
        <v>100439</v>
      </c>
      <c r="I349" s="170" t="str">
        <f t="shared" si="32"/>
        <v>Б-100439-13</v>
      </c>
      <c r="J349" s="169">
        <v>3</v>
      </c>
      <c r="K349" s="165">
        <v>7</v>
      </c>
      <c r="L349" s="165" t="s">
        <v>38</v>
      </c>
      <c r="M349" s="169">
        <v>1</v>
      </c>
      <c r="N349" s="165">
        <v>18</v>
      </c>
      <c r="O349" s="167" t="s">
        <v>823</v>
      </c>
      <c r="P349" s="167" t="s">
        <v>823</v>
      </c>
      <c r="Q349" s="167" t="s">
        <v>826</v>
      </c>
      <c r="R349" s="166" t="str">
        <f>H349&amp;"2"</f>
        <v>1004392</v>
      </c>
      <c r="S349" s="170">
        <v>1</v>
      </c>
      <c r="T349" s="167" t="s">
        <v>308</v>
      </c>
      <c r="U349" s="165">
        <v>6200</v>
      </c>
      <c r="V349" s="165">
        <v>1116</v>
      </c>
      <c r="W349" s="165">
        <v>0</v>
      </c>
      <c r="X349" s="24">
        <v>579</v>
      </c>
      <c r="Y349" s="168" t="s">
        <v>42</v>
      </c>
      <c r="Z349" s="266"/>
      <c r="AA349" s="266"/>
      <c r="AB349" s="224"/>
      <c r="AC349" s="178">
        <v>9300</v>
      </c>
      <c r="AD349" s="170"/>
      <c r="AE349" s="170"/>
      <c r="AF349" s="167" t="s">
        <v>149</v>
      </c>
      <c r="AG349" s="221">
        <v>8</v>
      </c>
      <c r="AH349" s="220">
        <v>12</v>
      </c>
      <c r="AI349" s="167" t="s">
        <v>319</v>
      </c>
      <c r="AL349" s="166">
        <v>0</v>
      </c>
      <c r="AM349" s="170" t="s">
        <v>43</v>
      </c>
      <c r="AN349" s="165" t="s">
        <v>44</v>
      </c>
      <c r="AO349" s="165"/>
      <c r="AP349" s="166"/>
      <c r="AQ349" s="166"/>
      <c r="AR349" s="166"/>
      <c r="AS349" s="166">
        <f>H349</f>
        <v>100439</v>
      </c>
      <c r="AT349" s="166">
        <f t="shared" si="33"/>
        <v>10445</v>
      </c>
      <c r="AU349" s="166">
        <v>445</v>
      </c>
      <c r="AV349" s="166"/>
      <c r="AX349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100439, 'Б-100439-13',date'2015-02-02',3, 7, 7, 'RUR', 1, 18, date'2015-02-02', date'2015-02-01', 1004392, 1, to_date('2015-02-01 00:00:00','YYYY-MM-DD HH24:MI:SS'), 6200, 1116, 0, 579, 0, 'c1', 8,null,100439,10445,445);insert into xxxx_oebs_cash_payment_test (ID, INVOICE_ID, OEBS_PAYMENT, DOC_DATE, COMISS_DATE) values (s_xxxx_oebs_cash_payment_test.NEXTVAL, 100439, 9300, to_date('2015-02-01 00:00:00','YYYY-MM-DD HH24:MI:SS'), date'2015-01-31' );insert into xxxx_client_discount_m  (ID,CLIENT_ID,CLIENT_AVG_DISCOUNT,DT) values (s_xxxx_client_discount_m.NEXTVAL,579, 12, date'2015-02-01');</v>
      </c>
    </row>
    <row r="350" spans="1:50" ht="16.5" customHeight="1" x14ac:dyDescent="0.25">
      <c r="A350" s="285">
        <v>39</v>
      </c>
      <c r="B350" s="72">
        <v>0</v>
      </c>
      <c r="C350" s="165" t="str">
        <f t="shared" si="30"/>
        <v>100039</v>
      </c>
      <c r="D350" s="165" t="str">
        <f t="shared" si="31"/>
        <v>100039/13</v>
      </c>
      <c r="E350" s="167" t="s">
        <v>189</v>
      </c>
      <c r="F350" s="167" t="s">
        <v>822</v>
      </c>
      <c r="G350" s="165">
        <v>48</v>
      </c>
      <c r="H350" s="178">
        <v>100440</v>
      </c>
      <c r="I350" s="170" t="str">
        <f t="shared" si="32"/>
        <v>Б-100440-13</v>
      </c>
      <c r="J350" s="169">
        <v>3</v>
      </c>
      <c r="K350" s="165">
        <v>7</v>
      </c>
      <c r="L350" s="165" t="s">
        <v>38</v>
      </c>
      <c r="M350" s="169">
        <v>1</v>
      </c>
      <c r="N350" s="165">
        <v>18</v>
      </c>
      <c r="O350" s="167" t="s">
        <v>823</v>
      </c>
      <c r="P350" s="167" t="s">
        <v>823</v>
      </c>
      <c r="Q350" s="167" t="s">
        <v>826</v>
      </c>
      <c r="R350" s="166" t="str">
        <f>H350&amp;"1"</f>
        <v>1004401</v>
      </c>
      <c r="S350" s="170">
        <v>1</v>
      </c>
      <c r="T350" s="167" t="s">
        <v>308</v>
      </c>
      <c r="U350" s="165">
        <v>6200</v>
      </c>
      <c r="V350" s="165">
        <v>1116</v>
      </c>
      <c r="W350" s="165">
        <v>0</v>
      </c>
      <c r="X350" s="187">
        <v>580</v>
      </c>
      <c r="Y350" s="168" t="s">
        <v>42</v>
      </c>
      <c r="Z350" s="266"/>
      <c r="AA350" s="266"/>
      <c r="AB350" s="224"/>
      <c r="AC350" s="178">
        <v>9300</v>
      </c>
      <c r="AD350" s="170"/>
      <c r="AE350" s="170"/>
      <c r="AF350" s="167" t="s">
        <v>149</v>
      </c>
      <c r="AG350" s="221">
        <v>8</v>
      </c>
      <c r="AH350" s="220">
        <v>12</v>
      </c>
      <c r="AI350" s="167" t="s">
        <v>319</v>
      </c>
      <c r="AL350" s="166">
        <v>0</v>
      </c>
      <c r="AM350" s="170" t="s">
        <v>43</v>
      </c>
      <c r="AN350" s="165" t="s">
        <v>44</v>
      </c>
      <c r="AO350" s="165"/>
      <c r="AP350" s="166"/>
      <c r="AQ350" s="166"/>
      <c r="AR350" s="166"/>
      <c r="AS350" s="166">
        <f>H350</f>
        <v>100440</v>
      </c>
      <c r="AT350" s="166">
        <f t="shared" si="33"/>
        <v>10446</v>
      </c>
      <c r="AU350" s="166">
        <v>446</v>
      </c>
      <c r="AV350" s="166"/>
      <c r="AX350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100440, 'Б-100440-13',date'2015-02-02',3, 7, 7, 'RUR', 1, 18, date'2015-02-02', date'2015-02-01', 1004401, 1, to_date('2015-02-01 00:00:00','YYYY-MM-DD HH24:MI:SS'), 6200, 1116, 0, 580, 0, 'c1', 8,null,100440,10446,446);insert into xxxx_oebs_cash_payment_test (ID, INVOICE_ID, OEBS_PAYMENT, DOC_DATE, COMISS_DATE) values (s_xxxx_oebs_cash_payment_test.NEXTVAL, 100440, 9300, to_date('2015-02-01 00:00:00','YYYY-MM-DD HH24:MI:SS'), date'2015-01-31' );insert into xxxx_client_discount_m  (ID,CLIENT_ID,CLIENT_AVG_DISCOUNT,DT) values (s_xxxx_client_discount_m.NEXTVAL,580, 12, date'2015-02-01');</v>
      </c>
    </row>
    <row r="351" spans="1:50" ht="16.5" customHeight="1" x14ac:dyDescent="0.25">
      <c r="A351" s="285">
        <v>39</v>
      </c>
      <c r="B351" s="72">
        <v>0</v>
      </c>
      <c r="C351" s="165" t="str">
        <f>"1000"&amp;A351</f>
        <v>100039</v>
      </c>
      <c r="D351" s="165" t="str">
        <f>"1000"&amp;A351&amp;"/13"</f>
        <v>100039/13</v>
      </c>
      <c r="E351" s="167" t="s">
        <v>189</v>
      </c>
      <c r="F351" s="167" t="s">
        <v>822</v>
      </c>
      <c r="G351" s="165">
        <v>48</v>
      </c>
      <c r="H351" s="178">
        <v>100441</v>
      </c>
      <c r="I351" s="170" t="str">
        <f t="shared" si="32"/>
        <v>Б-100441-13</v>
      </c>
      <c r="J351" s="169">
        <v>3</v>
      </c>
      <c r="K351" s="165">
        <v>7</v>
      </c>
      <c r="L351" s="165" t="s">
        <v>38</v>
      </c>
      <c r="M351" s="169">
        <v>1</v>
      </c>
      <c r="N351" s="165">
        <v>18</v>
      </c>
      <c r="O351" s="167" t="s">
        <v>823</v>
      </c>
      <c r="P351" s="167" t="s">
        <v>823</v>
      </c>
      <c r="Q351" s="167" t="s">
        <v>826</v>
      </c>
      <c r="R351" s="166" t="str">
        <f>H351&amp;"1"</f>
        <v>1004411</v>
      </c>
      <c r="S351" s="170">
        <v>1</v>
      </c>
      <c r="T351" s="191" t="s">
        <v>308</v>
      </c>
      <c r="U351" s="165">
        <v>6200</v>
      </c>
      <c r="V351" s="165">
        <v>1116</v>
      </c>
      <c r="W351" s="165">
        <v>0</v>
      </c>
      <c r="X351" s="24">
        <v>581</v>
      </c>
      <c r="Y351" s="168" t="s">
        <v>42</v>
      </c>
      <c r="Z351" s="223" t="s">
        <v>561</v>
      </c>
      <c r="AA351" s="266"/>
      <c r="AB351" s="223" t="s">
        <v>562</v>
      </c>
      <c r="AC351" s="178">
        <v>9300</v>
      </c>
      <c r="AD351" s="170"/>
      <c r="AE351" s="170"/>
      <c r="AF351" s="191" t="s">
        <v>319</v>
      </c>
      <c r="AG351" s="221">
        <v>8</v>
      </c>
      <c r="AH351" s="220">
        <v>12</v>
      </c>
      <c r="AI351" s="191" t="s">
        <v>319</v>
      </c>
      <c r="AL351" s="166">
        <v>0</v>
      </c>
      <c r="AM351" s="170" t="s">
        <v>43</v>
      </c>
      <c r="AN351" s="165" t="s">
        <v>44</v>
      </c>
      <c r="AO351" s="165"/>
      <c r="AP351" s="166"/>
      <c r="AQ351" s="166"/>
      <c r="AR351" s="166"/>
      <c r="AS351" s="166">
        <f>H351</f>
        <v>100441</v>
      </c>
      <c r="AT351" s="166">
        <f t="shared" si="33"/>
        <v>10447</v>
      </c>
      <c r="AU351" s="166">
        <v>447</v>
      </c>
      <c r="AV351" s="166"/>
      <c r="AX351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100441, 'Б-100441-13',date'2015-02-02',3, 7, 7, 'RUR', 1, 18, date'2015-02-02', date'2015-02-01', 1004411, 1, to_date('2015-02-01 00:00:00','YYYY-MM-DD HH24:MI:SS'), 6200, 1116, 0, 581, 0, 'c1', 8,null,100441,10447,447);insert into xxxx_oebs_cash_payment_test (ID, INVOICE_ID, OEBS_PAYMENT, DOC_DATE, COMISS_DATE) values (s_xxxx_oebs_cash_payment_test.NEXTVAL, 100441, 9300, to_date('2015-02-01 00:00:00','YYYY-MM-DD HH24:MI:SS'), date'2015-02-01' );insert into xxxx_client_discount_m  (ID,CLIENT_ID,CLIENT_AVG_DISCOUNT,DT) values (s_xxxx_client_discount_m.NEXTVAL,581, 12, date'2015-02-01');</v>
      </c>
    </row>
    <row r="352" spans="1:50" ht="16.5" customHeight="1" x14ac:dyDescent="0.25">
      <c r="A352" s="285">
        <v>39</v>
      </c>
      <c r="B352" s="72">
        <v>0</v>
      </c>
      <c r="C352" s="165" t="str">
        <f t="shared" ref="C352:C362" si="35">"1000"&amp;A352</f>
        <v>100039</v>
      </c>
      <c r="D352" s="165" t="str">
        <f t="shared" ref="D352:D362" si="36">"1000"&amp;A352&amp;"/13"</f>
        <v>100039/13</v>
      </c>
      <c r="E352" s="167" t="s">
        <v>189</v>
      </c>
      <c r="F352" s="167" t="s">
        <v>822</v>
      </c>
      <c r="G352" s="165">
        <v>48</v>
      </c>
      <c r="H352" s="178">
        <v>100442</v>
      </c>
      <c r="I352" s="170" t="str">
        <f t="shared" si="32"/>
        <v>Б-100442-13</v>
      </c>
      <c r="J352" s="169">
        <v>3</v>
      </c>
      <c r="K352" s="165">
        <v>7</v>
      </c>
      <c r="L352" s="165" t="s">
        <v>38</v>
      </c>
      <c r="M352" s="169">
        <v>1</v>
      </c>
      <c r="N352" s="165">
        <v>18</v>
      </c>
      <c r="O352" s="167" t="s">
        <v>823</v>
      </c>
      <c r="P352" s="167" t="s">
        <v>823</v>
      </c>
      <c r="Q352" s="167" t="s">
        <v>826</v>
      </c>
      <c r="R352" s="166" t="str">
        <f>H352&amp;"2"</f>
        <v>1004422</v>
      </c>
      <c r="S352" s="170">
        <v>1</v>
      </c>
      <c r="T352" s="191" t="s">
        <v>308</v>
      </c>
      <c r="U352" s="165">
        <v>6200</v>
      </c>
      <c r="V352" s="165">
        <v>1116</v>
      </c>
      <c r="W352" s="165">
        <v>0</v>
      </c>
      <c r="X352" s="187">
        <v>582</v>
      </c>
      <c r="Y352" s="168" t="s">
        <v>42</v>
      </c>
      <c r="Z352" s="266"/>
      <c r="AA352" s="266"/>
      <c r="AB352" s="224"/>
      <c r="AC352" s="178">
        <v>9300</v>
      </c>
      <c r="AD352" s="170"/>
      <c r="AE352" s="170"/>
      <c r="AF352" s="191" t="s">
        <v>319</v>
      </c>
      <c r="AG352" s="221">
        <v>8</v>
      </c>
      <c r="AH352" s="220">
        <v>12</v>
      </c>
      <c r="AI352" s="191" t="s">
        <v>319</v>
      </c>
      <c r="AL352" s="166">
        <v>0</v>
      </c>
      <c r="AM352" s="170" t="s">
        <v>43</v>
      </c>
      <c r="AN352" s="165" t="s">
        <v>44</v>
      </c>
      <c r="AO352" s="165"/>
      <c r="AP352" s="166"/>
      <c r="AQ352" s="166"/>
      <c r="AR352" s="166"/>
      <c r="AS352" s="166">
        <f>H352</f>
        <v>100442</v>
      </c>
      <c r="AT352" s="166">
        <f t="shared" si="33"/>
        <v>10448</v>
      </c>
      <c r="AU352" s="166">
        <v>448</v>
      </c>
      <c r="AV352" s="166"/>
      <c r="AX352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100442, 'Б-100442-13',date'2015-02-02',3, 7, 7, 'RUR', 1, 18, date'2015-02-02', date'2015-02-01', 1004422, 1, to_date('2015-02-01 00:00:00','YYYY-MM-DD HH24:MI:SS'), 6200, 1116, 0, 582, 0, 'c1', 8,null,100442,10448,448);insert into xxxx_oebs_cash_payment_test (ID, INVOICE_ID, OEBS_PAYMENT, DOC_DATE, COMISS_DATE) values (s_xxxx_oebs_cash_payment_test.NEXTVAL, 100442, 9300, to_date('2015-02-01 00:00:00','YYYY-MM-DD HH24:MI:SS'), date'2015-02-01' );insert into xxxx_client_discount_m  (ID,CLIENT_ID,CLIENT_AVG_DISCOUNT,DT) values (s_xxxx_client_discount_m.NEXTVAL,582, 12, date'2015-02-01');</v>
      </c>
    </row>
    <row r="353" spans="1:50" ht="16.5" customHeight="1" x14ac:dyDescent="0.25">
      <c r="A353" s="285">
        <v>39</v>
      </c>
      <c r="B353" s="72">
        <v>0</v>
      </c>
      <c r="C353" s="165" t="str">
        <f t="shared" si="35"/>
        <v>100039</v>
      </c>
      <c r="D353" s="165" t="str">
        <f t="shared" si="36"/>
        <v>100039/13</v>
      </c>
      <c r="E353" s="167" t="s">
        <v>189</v>
      </c>
      <c r="F353" s="167" t="s">
        <v>822</v>
      </c>
      <c r="G353" s="165">
        <v>48</v>
      </c>
      <c r="H353" s="178">
        <v>100443</v>
      </c>
      <c r="I353" s="170" t="str">
        <f t="shared" si="32"/>
        <v>Б-100443-13</v>
      </c>
      <c r="J353" s="169">
        <v>3</v>
      </c>
      <c r="K353" s="165">
        <v>7</v>
      </c>
      <c r="L353" s="165" t="s">
        <v>38</v>
      </c>
      <c r="M353" s="169">
        <v>1</v>
      </c>
      <c r="N353" s="165">
        <v>18</v>
      </c>
      <c r="O353" s="167" t="s">
        <v>823</v>
      </c>
      <c r="P353" s="167" t="s">
        <v>823</v>
      </c>
      <c r="Q353" s="167" t="s">
        <v>826</v>
      </c>
      <c r="R353" s="166" t="str">
        <f>H353&amp;"3"</f>
        <v>1004433</v>
      </c>
      <c r="S353" s="170">
        <v>1</v>
      </c>
      <c r="T353" s="191" t="s">
        <v>308</v>
      </c>
      <c r="U353" s="165">
        <v>6200</v>
      </c>
      <c r="V353" s="165">
        <v>1116</v>
      </c>
      <c r="W353" s="165">
        <v>0</v>
      </c>
      <c r="X353" s="24">
        <v>583</v>
      </c>
      <c r="Y353" s="168" t="s">
        <v>42</v>
      </c>
      <c r="Z353" s="266"/>
      <c r="AA353" s="266"/>
      <c r="AB353" s="224"/>
      <c r="AC353" s="178">
        <v>9300</v>
      </c>
      <c r="AD353" s="170"/>
      <c r="AE353" s="170"/>
      <c r="AF353" s="191" t="s">
        <v>319</v>
      </c>
      <c r="AG353" s="221">
        <v>8</v>
      </c>
      <c r="AH353" s="220">
        <v>12</v>
      </c>
      <c r="AI353" s="191" t="s">
        <v>319</v>
      </c>
      <c r="AL353" s="166">
        <v>0</v>
      </c>
      <c r="AM353" s="170" t="s">
        <v>43</v>
      </c>
      <c r="AN353" s="165" t="s">
        <v>44</v>
      </c>
      <c r="AO353" s="165"/>
      <c r="AP353" s="166"/>
      <c r="AQ353" s="166"/>
      <c r="AR353" s="166"/>
      <c r="AS353" s="166">
        <f>H353</f>
        <v>100443</v>
      </c>
      <c r="AT353" s="166">
        <f t="shared" si="33"/>
        <v>10449</v>
      </c>
      <c r="AU353" s="166">
        <v>449</v>
      </c>
      <c r="AV353" s="166"/>
      <c r="AX353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100443, 'Б-100443-13',date'2015-02-02',3, 7, 7, 'RUR', 1, 18, date'2015-02-02', date'2015-02-01', 1004433, 1, to_date('2015-02-01 00:00:00','YYYY-MM-DD HH24:MI:SS'), 6200, 1116, 0, 583, 0, 'c1', 8,null,100443,10449,449);insert into xxxx_oebs_cash_payment_test (ID, INVOICE_ID, OEBS_PAYMENT, DOC_DATE, COMISS_DATE) values (s_xxxx_oebs_cash_payment_test.NEXTVAL, 100443, 9300, to_date('2015-02-01 00:00:00','YYYY-MM-DD HH24:MI:SS'), date'2015-02-01' );insert into xxxx_client_discount_m  (ID,CLIENT_ID,CLIENT_AVG_DISCOUNT,DT) values (s_xxxx_client_discount_m.NEXTVAL,583, 12, date'2015-02-01');</v>
      </c>
    </row>
    <row r="354" spans="1:50" ht="16.5" customHeight="1" x14ac:dyDescent="0.25">
      <c r="A354" s="285">
        <v>39</v>
      </c>
      <c r="B354" s="72">
        <v>0</v>
      </c>
      <c r="C354" s="165" t="str">
        <f t="shared" si="35"/>
        <v>100039</v>
      </c>
      <c r="D354" s="165" t="str">
        <f t="shared" si="36"/>
        <v>100039/13</v>
      </c>
      <c r="E354" s="167" t="s">
        <v>189</v>
      </c>
      <c r="F354" s="167" t="s">
        <v>822</v>
      </c>
      <c r="G354" s="165">
        <v>48</v>
      </c>
      <c r="H354" s="178">
        <v>100444</v>
      </c>
      <c r="I354" s="170" t="str">
        <f t="shared" si="32"/>
        <v>Б-100444-13</v>
      </c>
      <c r="J354" s="169">
        <v>3</v>
      </c>
      <c r="K354" s="165">
        <v>7</v>
      </c>
      <c r="L354" s="165" t="s">
        <v>38</v>
      </c>
      <c r="M354" s="169">
        <v>1</v>
      </c>
      <c r="N354" s="165">
        <v>18</v>
      </c>
      <c r="O354" s="167" t="s">
        <v>823</v>
      </c>
      <c r="P354" s="167" t="s">
        <v>823</v>
      </c>
      <c r="Q354" s="167" t="s">
        <v>826</v>
      </c>
      <c r="R354" s="166" t="str">
        <f>H354&amp;"1"</f>
        <v>1004441</v>
      </c>
      <c r="S354" s="170">
        <v>1</v>
      </c>
      <c r="T354" s="191" t="s">
        <v>308</v>
      </c>
      <c r="U354" s="165">
        <v>6200</v>
      </c>
      <c r="V354" s="165">
        <v>1116</v>
      </c>
      <c r="W354" s="165">
        <v>0</v>
      </c>
      <c r="X354" s="187">
        <v>584</v>
      </c>
      <c r="Y354" s="168" t="s">
        <v>42</v>
      </c>
      <c r="Z354" s="266"/>
      <c r="AA354" s="266"/>
      <c r="AB354" s="224"/>
      <c r="AC354" s="178">
        <v>9300</v>
      </c>
      <c r="AD354" s="170"/>
      <c r="AE354" s="170"/>
      <c r="AF354" s="191" t="s">
        <v>319</v>
      </c>
      <c r="AG354" s="221">
        <v>8</v>
      </c>
      <c r="AH354" s="220">
        <v>12</v>
      </c>
      <c r="AI354" s="191" t="s">
        <v>319</v>
      </c>
      <c r="AL354" s="166">
        <v>0</v>
      </c>
      <c r="AM354" s="170" t="s">
        <v>43</v>
      </c>
      <c r="AN354" s="165" t="s">
        <v>44</v>
      </c>
      <c r="AO354" s="165"/>
      <c r="AP354" s="166"/>
      <c r="AQ354" s="166"/>
      <c r="AR354" s="166"/>
      <c r="AS354" s="166">
        <f>H354</f>
        <v>100444</v>
      </c>
      <c r="AT354" s="166">
        <f t="shared" si="33"/>
        <v>10450</v>
      </c>
      <c r="AU354" s="166">
        <v>450</v>
      </c>
      <c r="AV354" s="166"/>
      <c r="AX354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100444, 'Б-100444-13',date'2015-02-02',3, 7, 7, 'RUR', 1, 18, date'2015-02-02', date'2015-02-01', 1004441, 1, to_date('2015-02-01 00:00:00','YYYY-MM-DD HH24:MI:SS'), 6200, 1116, 0, 584, 0, 'c1', 8,null,100444,10450,450);insert into xxxx_oebs_cash_payment_test (ID, INVOICE_ID, OEBS_PAYMENT, DOC_DATE, COMISS_DATE) values (s_xxxx_oebs_cash_payment_test.NEXTVAL, 100444, 9300, to_date('2015-02-01 00:00:00','YYYY-MM-DD HH24:MI:SS'), date'2015-02-01' );insert into xxxx_client_discount_m  (ID,CLIENT_ID,CLIENT_AVG_DISCOUNT,DT) values (s_xxxx_client_discount_m.NEXTVAL,584, 12, date'2015-02-01');</v>
      </c>
    </row>
    <row r="355" spans="1:50" ht="16.5" customHeight="1" x14ac:dyDescent="0.25">
      <c r="A355" s="285">
        <v>39</v>
      </c>
      <c r="B355" s="72">
        <v>0</v>
      </c>
      <c r="C355" s="165" t="str">
        <f t="shared" si="35"/>
        <v>100039</v>
      </c>
      <c r="D355" s="165" t="str">
        <f t="shared" si="36"/>
        <v>100039/13</v>
      </c>
      <c r="E355" s="167" t="s">
        <v>189</v>
      </c>
      <c r="F355" s="167" t="s">
        <v>822</v>
      </c>
      <c r="G355" s="165">
        <v>48</v>
      </c>
      <c r="H355" s="178">
        <v>100445</v>
      </c>
      <c r="I355" s="170" t="str">
        <f t="shared" si="32"/>
        <v>Б-100445-13</v>
      </c>
      <c r="J355" s="169">
        <v>3</v>
      </c>
      <c r="K355" s="165">
        <v>7</v>
      </c>
      <c r="L355" s="165" t="s">
        <v>38</v>
      </c>
      <c r="M355" s="169">
        <v>1</v>
      </c>
      <c r="N355" s="165">
        <v>18</v>
      </c>
      <c r="O355" s="167" t="s">
        <v>823</v>
      </c>
      <c r="P355" s="167" t="s">
        <v>823</v>
      </c>
      <c r="Q355" s="167" t="s">
        <v>826</v>
      </c>
      <c r="R355" s="166" t="str">
        <f>H355&amp;"2"</f>
        <v>1004452</v>
      </c>
      <c r="S355" s="170">
        <v>1</v>
      </c>
      <c r="T355" s="191" t="s">
        <v>308</v>
      </c>
      <c r="U355" s="165">
        <v>6200</v>
      </c>
      <c r="V355" s="165">
        <v>1116</v>
      </c>
      <c r="W355" s="165">
        <v>0</v>
      </c>
      <c r="X355" s="24">
        <v>585</v>
      </c>
      <c r="Y355" s="168" t="s">
        <v>42</v>
      </c>
      <c r="Z355" s="266"/>
      <c r="AA355" s="266"/>
      <c r="AB355" s="224"/>
      <c r="AC355" s="178">
        <v>9300</v>
      </c>
      <c r="AD355" s="170"/>
      <c r="AE355" s="170"/>
      <c r="AF355" s="191" t="s">
        <v>319</v>
      </c>
      <c r="AG355" s="221">
        <v>8</v>
      </c>
      <c r="AH355" s="220">
        <v>12</v>
      </c>
      <c r="AI355" s="191" t="s">
        <v>319</v>
      </c>
      <c r="AL355" s="166">
        <v>0</v>
      </c>
      <c r="AM355" s="170" t="s">
        <v>43</v>
      </c>
      <c r="AN355" s="165" t="s">
        <v>44</v>
      </c>
      <c r="AO355" s="165"/>
      <c r="AP355" s="166"/>
      <c r="AQ355" s="166"/>
      <c r="AR355" s="166"/>
      <c r="AS355" s="166">
        <f>H355</f>
        <v>100445</v>
      </c>
      <c r="AT355" s="166">
        <f t="shared" si="33"/>
        <v>10451</v>
      </c>
      <c r="AU355" s="166">
        <v>451</v>
      </c>
      <c r="AV355" s="166"/>
      <c r="AX355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100445, 'Б-100445-13',date'2015-02-02',3, 7, 7, 'RUR', 1, 18, date'2015-02-02', date'2015-02-01', 1004452, 1, to_date('2015-02-01 00:00:00','YYYY-MM-DD HH24:MI:SS'), 6200, 1116, 0, 585, 0, 'c1', 8,null,100445,10451,451);insert into xxxx_oebs_cash_payment_test (ID, INVOICE_ID, OEBS_PAYMENT, DOC_DATE, COMISS_DATE) values (s_xxxx_oebs_cash_payment_test.NEXTVAL, 100445, 9300, to_date('2015-02-01 00:00:00','YYYY-MM-DD HH24:MI:SS'), date'2015-02-01' );insert into xxxx_client_discount_m  (ID,CLIENT_ID,CLIENT_AVG_DISCOUNT,DT) values (s_xxxx_client_discount_m.NEXTVAL,585, 12, date'2015-02-01');</v>
      </c>
    </row>
    <row r="356" spans="1:50" ht="16.5" customHeight="1" x14ac:dyDescent="0.25">
      <c r="A356" s="285">
        <v>39</v>
      </c>
      <c r="B356" s="72">
        <v>0</v>
      </c>
      <c r="C356" s="165" t="str">
        <f t="shared" si="35"/>
        <v>100039</v>
      </c>
      <c r="D356" s="165" t="str">
        <f t="shared" si="36"/>
        <v>100039/13</v>
      </c>
      <c r="E356" s="167" t="s">
        <v>189</v>
      </c>
      <c r="F356" s="167" t="s">
        <v>822</v>
      </c>
      <c r="G356" s="165">
        <v>48</v>
      </c>
      <c r="H356" s="178">
        <v>100446</v>
      </c>
      <c r="I356" s="170" t="str">
        <f t="shared" si="32"/>
        <v>Б-100446-13</v>
      </c>
      <c r="J356" s="169">
        <v>3</v>
      </c>
      <c r="K356" s="165">
        <v>7</v>
      </c>
      <c r="L356" s="165" t="s">
        <v>38</v>
      </c>
      <c r="M356" s="169">
        <v>1</v>
      </c>
      <c r="N356" s="165">
        <v>18</v>
      </c>
      <c r="O356" s="167" t="s">
        <v>823</v>
      </c>
      <c r="P356" s="167" t="s">
        <v>823</v>
      </c>
      <c r="Q356" s="167" t="s">
        <v>826</v>
      </c>
      <c r="R356" s="166" t="str">
        <f>H356&amp;"1"</f>
        <v>1004461</v>
      </c>
      <c r="S356" s="170">
        <v>1</v>
      </c>
      <c r="T356" s="237" t="s">
        <v>308</v>
      </c>
      <c r="U356" s="165">
        <v>6200</v>
      </c>
      <c r="V356" s="165">
        <v>1116</v>
      </c>
      <c r="W356" s="165">
        <v>0</v>
      </c>
      <c r="X356" s="187">
        <v>586</v>
      </c>
      <c r="Y356" s="168" t="s">
        <v>42</v>
      </c>
      <c r="Z356" s="223" t="s">
        <v>561</v>
      </c>
      <c r="AA356" s="266"/>
      <c r="AB356" s="223" t="s">
        <v>562</v>
      </c>
      <c r="AC356" s="178">
        <v>9300</v>
      </c>
      <c r="AD356" s="170"/>
      <c r="AE356" s="170"/>
      <c r="AF356" s="237" t="s">
        <v>319</v>
      </c>
      <c r="AG356" s="221">
        <v>8</v>
      </c>
      <c r="AH356" s="220">
        <v>12</v>
      </c>
      <c r="AI356" s="237" t="s">
        <v>319</v>
      </c>
      <c r="AL356" s="166">
        <v>0</v>
      </c>
      <c r="AM356" s="170" t="s">
        <v>43</v>
      </c>
      <c r="AN356" s="165" t="s">
        <v>44</v>
      </c>
      <c r="AO356" s="165"/>
      <c r="AP356" s="166"/>
      <c r="AQ356" s="166"/>
      <c r="AR356" s="166"/>
      <c r="AS356" s="166">
        <f>H356</f>
        <v>100446</v>
      </c>
      <c r="AT356" s="166">
        <f t="shared" si="33"/>
        <v>10452</v>
      </c>
      <c r="AU356" s="166">
        <v>452</v>
      </c>
      <c r="AV356" s="166"/>
      <c r="AX35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100446, 'Б-100446-13',date'2015-02-02',3, 7, 7, 'RUR', 1, 18, date'2015-02-02', date'2015-02-01', 1004461, 1, to_date('2015-02-01 00:00:00','YYYY-MM-DD HH24:MI:SS'), 6200, 1116, 0, 586, 0, 'c1', 8,null,100446,10452,452);insert into xxxx_oebs_cash_payment_test (ID, INVOICE_ID, OEBS_PAYMENT, DOC_DATE, COMISS_DATE) values (s_xxxx_oebs_cash_payment_test.NEXTVAL, 100446, 9300, to_date('2015-02-01 00:00:00','YYYY-MM-DD HH24:MI:SS'), date'2015-02-01' );insert into xxxx_client_discount_m  (ID,CLIENT_ID,CLIENT_AVG_DISCOUNT,DT) values (s_xxxx_client_discount_m.NEXTVAL,586, 12, date'2015-02-01');</v>
      </c>
    </row>
    <row r="357" spans="1:50" ht="16.5" customHeight="1" x14ac:dyDescent="0.25">
      <c r="A357" s="285">
        <v>39</v>
      </c>
      <c r="B357" s="72">
        <v>0</v>
      </c>
      <c r="C357" s="165" t="str">
        <f t="shared" si="35"/>
        <v>100039</v>
      </c>
      <c r="D357" s="165" t="str">
        <f t="shared" si="36"/>
        <v>100039/13</v>
      </c>
      <c r="E357" s="167" t="s">
        <v>189</v>
      </c>
      <c r="F357" s="167" t="s">
        <v>822</v>
      </c>
      <c r="G357" s="165">
        <v>48</v>
      </c>
      <c r="H357" s="178">
        <v>100447</v>
      </c>
      <c r="I357" s="170" t="str">
        <f t="shared" si="32"/>
        <v>Б-100447-13</v>
      </c>
      <c r="J357" s="169">
        <v>3</v>
      </c>
      <c r="K357" s="165">
        <v>7</v>
      </c>
      <c r="L357" s="165" t="s">
        <v>38</v>
      </c>
      <c r="M357" s="169">
        <v>1</v>
      </c>
      <c r="N357" s="165">
        <v>18</v>
      </c>
      <c r="O357" s="167" t="s">
        <v>823</v>
      </c>
      <c r="P357" s="167" t="s">
        <v>823</v>
      </c>
      <c r="Q357" s="167" t="s">
        <v>826</v>
      </c>
      <c r="R357" s="166" t="str">
        <f>H357&amp;"1"</f>
        <v>1004471</v>
      </c>
      <c r="S357" s="170">
        <v>1</v>
      </c>
      <c r="T357" s="237" t="s">
        <v>308</v>
      </c>
      <c r="U357" s="165">
        <v>6200</v>
      </c>
      <c r="V357" s="165">
        <v>1116</v>
      </c>
      <c r="W357" s="165">
        <v>0</v>
      </c>
      <c r="X357" s="24">
        <v>587</v>
      </c>
      <c r="Y357" s="168" t="s">
        <v>42</v>
      </c>
      <c r="Z357" s="266"/>
      <c r="AA357" s="266"/>
      <c r="AB357" s="224"/>
      <c r="AC357" s="178">
        <v>9300</v>
      </c>
      <c r="AD357" s="170"/>
      <c r="AE357" s="170"/>
      <c r="AF357" s="237" t="s">
        <v>319</v>
      </c>
      <c r="AG357" s="221">
        <v>8</v>
      </c>
      <c r="AH357" s="220">
        <v>12</v>
      </c>
      <c r="AI357" s="237" t="s">
        <v>319</v>
      </c>
      <c r="AL357" s="166">
        <v>0</v>
      </c>
      <c r="AM357" s="170" t="s">
        <v>43</v>
      </c>
      <c r="AN357" s="165" t="s">
        <v>44</v>
      </c>
      <c r="AO357" s="165"/>
      <c r="AP357" s="166"/>
      <c r="AQ357" s="166"/>
      <c r="AR357" s="166"/>
      <c r="AS357" s="166">
        <f>H357</f>
        <v>100447</v>
      </c>
      <c r="AT357" s="166">
        <f t="shared" si="33"/>
        <v>10453</v>
      </c>
      <c r="AU357" s="166">
        <v>453</v>
      </c>
      <c r="AV357" s="166"/>
      <c r="AX35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100447, 'Б-100447-13',date'2015-02-02',3, 7, 7, 'RUR', 1, 18, date'2015-02-02', date'2015-02-01', 1004471, 1, to_date('2015-02-01 00:00:00','YYYY-MM-DD HH24:MI:SS'), 6200, 1116, 0, 587, 0, 'c1', 8,null,100447,10453,453);insert into xxxx_oebs_cash_payment_test (ID, INVOICE_ID, OEBS_PAYMENT, DOC_DATE, COMISS_DATE) values (s_xxxx_oebs_cash_payment_test.NEXTVAL, 100447, 9300, to_date('2015-02-01 00:00:00','YYYY-MM-DD HH24:MI:SS'), date'2015-02-01' );insert into xxxx_client_discount_m  (ID,CLIENT_ID,CLIENT_AVG_DISCOUNT,DT) values (s_xxxx_client_discount_m.NEXTVAL,587, 12, date'2015-02-01');</v>
      </c>
    </row>
    <row r="358" spans="1:50" ht="16.5" customHeight="1" x14ac:dyDescent="0.25">
      <c r="A358" s="285">
        <v>39</v>
      </c>
      <c r="B358" s="72">
        <v>0</v>
      </c>
      <c r="C358" s="165" t="str">
        <f t="shared" si="35"/>
        <v>100039</v>
      </c>
      <c r="D358" s="165" t="str">
        <f t="shared" si="36"/>
        <v>100039/13</v>
      </c>
      <c r="E358" s="167" t="s">
        <v>189</v>
      </c>
      <c r="F358" s="167" t="s">
        <v>822</v>
      </c>
      <c r="G358" s="165">
        <v>48</v>
      </c>
      <c r="H358" s="178">
        <v>100448</v>
      </c>
      <c r="I358" s="170" t="str">
        <f t="shared" si="32"/>
        <v>Б-100448-13</v>
      </c>
      <c r="J358" s="169">
        <v>3</v>
      </c>
      <c r="K358" s="165">
        <v>7</v>
      </c>
      <c r="L358" s="165" t="s">
        <v>38</v>
      </c>
      <c r="M358" s="169">
        <v>1</v>
      </c>
      <c r="N358" s="165">
        <v>18</v>
      </c>
      <c r="O358" s="167" t="s">
        <v>823</v>
      </c>
      <c r="P358" s="167" t="s">
        <v>823</v>
      </c>
      <c r="Q358" s="167" t="s">
        <v>826</v>
      </c>
      <c r="R358" s="166" t="str">
        <f>H358&amp;"2"</f>
        <v>1004482</v>
      </c>
      <c r="S358" s="170">
        <v>1</v>
      </c>
      <c r="T358" s="237" t="s">
        <v>308</v>
      </c>
      <c r="U358" s="165">
        <v>6200</v>
      </c>
      <c r="V358" s="165">
        <v>1116</v>
      </c>
      <c r="W358" s="165">
        <v>0</v>
      </c>
      <c r="X358" s="187">
        <v>588</v>
      </c>
      <c r="Y358" s="168" t="s">
        <v>42</v>
      </c>
      <c r="Z358" s="266"/>
      <c r="AA358" s="266"/>
      <c r="AB358" s="224"/>
      <c r="AC358" s="178">
        <v>9300</v>
      </c>
      <c r="AD358" s="170"/>
      <c r="AE358" s="170"/>
      <c r="AF358" s="237" t="s">
        <v>319</v>
      </c>
      <c r="AG358" s="221">
        <v>8</v>
      </c>
      <c r="AH358" s="220">
        <v>12</v>
      </c>
      <c r="AI358" s="237" t="s">
        <v>319</v>
      </c>
      <c r="AL358" s="166">
        <v>0</v>
      </c>
      <c r="AM358" s="170" t="s">
        <v>43</v>
      </c>
      <c r="AN358" s="165" t="s">
        <v>44</v>
      </c>
      <c r="AO358" s="165"/>
      <c r="AP358" s="166"/>
      <c r="AQ358" s="166"/>
      <c r="AR358" s="166"/>
      <c r="AS358" s="166">
        <f>H358</f>
        <v>100448</v>
      </c>
      <c r="AT358" s="166">
        <f t="shared" si="33"/>
        <v>10454</v>
      </c>
      <c r="AU358" s="166">
        <v>454</v>
      </c>
      <c r="AX35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100448, 'Б-100448-13',date'2015-02-02',3, 7, 7, 'RUR', 1, 18, date'2015-02-02', date'2015-02-01', 1004482, 1, to_date('2015-02-01 00:00:00','YYYY-MM-DD HH24:MI:SS'), 6200, 1116, 0, 588, 0, 'c1', 8,null,100448,10454,454);insert into xxxx_oebs_cash_payment_test (ID, INVOICE_ID, OEBS_PAYMENT, DOC_DATE, COMISS_DATE) values (s_xxxx_oebs_cash_payment_test.NEXTVAL, 100448, 9300, to_date('2015-02-01 00:00:00','YYYY-MM-DD HH24:MI:SS'), date'2015-02-01' );insert into xxxx_client_discount_m  (ID,CLIENT_ID,CLIENT_AVG_DISCOUNT,DT) values (s_xxxx_client_discount_m.NEXTVAL,588, 12, date'2015-02-01');</v>
      </c>
    </row>
    <row r="359" spans="1:50" ht="16.5" customHeight="1" x14ac:dyDescent="0.25">
      <c r="A359" s="285">
        <v>39</v>
      </c>
      <c r="B359" s="72">
        <v>0</v>
      </c>
      <c r="C359" s="165" t="str">
        <f t="shared" si="35"/>
        <v>100039</v>
      </c>
      <c r="D359" s="165" t="str">
        <f t="shared" si="36"/>
        <v>100039/13</v>
      </c>
      <c r="E359" s="167" t="s">
        <v>189</v>
      </c>
      <c r="F359" s="167" t="s">
        <v>822</v>
      </c>
      <c r="G359" s="165">
        <v>48</v>
      </c>
      <c r="H359" s="178">
        <v>100449</v>
      </c>
      <c r="I359" s="170" t="str">
        <f t="shared" si="32"/>
        <v>Б-100449-13</v>
      </c>
      <c r="J359" s="169">
        <v>3</v>
      </c>
      <c r="K359" s="165">
        <v>7</v>
      </c>
      <c r="L359" s="165" t="s">
        <v>38</v>
      </c>
      <c r="M359" s="169">
        <v>1</v>
      </c>
      <c r="N359" s="165">
        <v>18</v>
      </c>
      <c r="O359" s="167" t="s">
        <v>823</v>
      </c>
      <c r="P359" s="167" t="s">
        <v>823</v>
      </c>
      <c r="Q359" s="167" t="s">
        <v>826</v>
      </c>
      <c r="R359" s="166" t="str">
        <f>H359&amp;"3"</f>
        <v>1004493</v>
      </c>
      <c r="S359" s="170">
        <v>1</v>
      </c>
      <c r="T359" s="237" t="s">
        <v>308</v>
      </c>
      <c r="U359" s="165">
        <v>6200</v>
      </c>
      <c r="V359" s="165">
        <v>1116</v>
      </c>
      <c r="W359" s="165">
        <v>0</v>
      </c>
      <c r="X359" s="24">
        <v>589</v>
      </c>
      <c r="Y359" s="168" t="s">
        <v>42</v>
      </c>
      <c r="Z359" s="266"/>
      <c r="AA359" s="266"/>
      <c r="AB359" s="224"/>
      <c r="AC359" s="178">
        <v>9300</v>
      </c>
      <c r="AD359" s="170"/>
      <c r="AE359" s="170"/>
      <c r="AF359" s="237" t="s">
        <v>319</v>
      </c>
      <c r="AG359" s="221">
        <v>8</v>
      </c>
      <c r="AH359" s="220">
        <v>12</v>
      </c>
      <c r="AI359" s="237" t="s">
        <v>319</v>
      </c>
      <c r="AL359" s="166">
        <v>0</v>
      </c>
      <c r="AM359" s="170" t="s">
        <v>43</v>
      </c>
      <c r="AN359" s="165" t="s">
        <v>44</v>
      </c>
      <c r="AO359" s="165"/>
      <c r="AP359" s="166"/>
      <c r="AQ359" s="166"/>
      <c r="AR359" s="166"/>
      <c r="AS359" s="166">
        <f>H359</f>
        <v>100449</v>
      </c>
      <c r="AT359" s="166">
        <f t="shared" si="33"/>
        <v>10455</v>
      </c>
      <c r="AU359" s="166">
        <v>455</v>
      </c>
      <c r="AV359" s="166"/>
      <c r="AX359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100449, 'Б-100449-13',date'2015-02-02',3, 7, 7, 'RUR', 1, 18, date'2015-02-02', date'2015-02-01', 1004493, 1, to_date('2015-02-01 00:00:00','YYYY-MM-DD HH24:MI:SS'), 6200, 1116, 0, 589, 0, 'c1', 8,null,100449,10455,455);insert into xxxx_oebs_cash_payment_test (ID, INVOICE_ID, OEBS_PAYMENT, DOC_DATE, COMISS_DATE) values (s_xxxx_oebs_cash_payment_test.NEXTVAL, 100449, 9300, to_date('2015-02-01 00:00:00','YYYY-MM-DD HH24:MI:SS'), date'2015-02-01' );insert into xxxx_client_discount_m  (ID,CLIENT_ID,CLIENT_AVG_DISCOUNT,DT) values (s_xxxx_client_discount_m.NEXTVAL,589, 12, date'2015-02-01');</v>
      </c>
    </row>
    <row r="360" spans="1:50" ht="16.5" customHeight="1" x14ac:dyDescent="0.25">
      <c r="A360" s="285">
        <v>39</v>
      </c>
      <c r="B360" s="72">
        <v>0</v>
      </c>
      <c r="C360" s="165" t="str">
        <f t="shared" si="35"/>
        <v>100039</v>
      </c>
      <c r="D360" s="165" t="str">
        <f t="shared" si="36"/>
        <v>100039/13</v>
      </c>
      <c r="E360" s="167" t="s">
        <v>189</v>
      </c>
      <c r="F360" s="167" t="s">
        <v>822</v>
      </c>
      <c r="G360" s="165">
        <v>48</v>
      </c>
      <c r="H360" s="178">
        <v>100450</v>
      </c>
      <c r="I360" s="170" t="str">
        <f t="shared" si="32"/>
        <v>Б-100450-13</v>
      </c>
      <c r="J360" s="169">
        <v>3</v>
      </c>
      <c r="K360" s="165">
        <v>7</v>
      </c>
      <c r="L360" s="165" t="s">
        <v>38</v>
      </c>
      <c r="M360" s="169">
        <v>1</v>
      </c>
      <c r="N360" s="165">
        <v>18</v>
      </c>
      <c r="O360" s="167" t="s">
        <v>823</v>
      </c>
      <c r="P360" s="167" t="s">
        <v>823</v>
      </c>
      <c r="Q360" s="167" t="s">
        <v>826</v>
      </c>
      <c r="R360" s="166" t="str">
        <f>H360&amp;"1"</f>
        <v>1004501</v>
      </c>
      <c r="S360" s="170">
        <v>1</v>
      </c>
      <c r="T360" s="237" t="s">
        <v>308</v>
      </c>
      <c r="U360" s="165">
        <v>6200</v>
      </c>
      <c r="V360" s="165">
        <v>1116</v>
      </c>
      <c r="W360" s="165">
        <v>0</v>
      </c>
      <c r="X360" s="187">
        <v>590</v>
      </c>
      <c r="Y360" s="168" t="s">
        <v>42</v>
      </c>
      <c r="Z360" s="266"/>
      <c r="AA360" s="266"/>
      <c r="AB360" s="224"/>
      <c r="AC360" s="178">
        <v>9300</v>
      </c>
      <c r="AD360" s="170"/>
      <c r="AE360" s="170"/>
      <c r="AF360" s="237" t="s">
        <v>319</v>
      </c>
      <c r="AG360" s="221">
        <v>8</v>
      </c>
      <c r="AH360" s="220">
        <v>12</v>
      </c>
      <c r="AI360" s="237" t="s">
        <v>319</v>
      </c>
      <c r="AL360" s="166">
        <v>0</v>
      </c>
      <c r="AM360" s="170" t="s">
        <v>43</v>
      </c>
      <c r="AN360" s="165" t="s">
        <v>44</v>
      </c>
      <c r="AO360" s="165"/>
      <c r="AP360" s="166"/>
      <c r="AQ360" s="166"/>
      <c r="AR360" s="166"/>
      <c r="AS360" s="166">
        <f>H360</f>
        <v>100450</v>
      </c>
      <c r="AT360" s="166">
        <f t="shared" si="33"/>
        <v>10456</v>
      </c>
      <c r="AU360" s="166">
        <v>456</v>
      </c>
      <c r="AV360" s="166"/>
      <c r="AX360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100450, 'Б-100450-13',date'2015-02-02',3, 7, 7, 'RUR', 1, 18, date'2015-02-02', date'2015-02-01', 1004501, 1, to_date('2015-02-01 00:00:00','YYYY-MM-DD HH24:MI:SS'), 6200, 1116, 0, 590, 0, 'c1', 8,null,100450,10456,456);insert into xxxx_oebs_cash_payment_test (ID, INVOICE_ID, OEBS_PAYMENT, DOC_DATE, COMISS_DATE) values (s_xxxx_oebs_cash_payment_test.NEXTVAL, 100450, 9300, to_date('2015-02-01 00:00:00','YYYY-MM-DD HH24:MI:SS'), date'2015-02-01' );insert into xxxx_client_discount_m  (ID,CLIENT_ID,CLIENT_AVG_DISCOUNT,DT) values (s_xxxx_client_discount_m.NEXTVAL,590, 12, date'2015-02-01');</v>
      </c>
    </row>
    <row r="361" spans="1:50" ht="16.5" customHeight="1" x14ac:dyDescent="0.25">
      <c r="A361" s="285">
        <v>39</v>
      </c>
      <c r="B361" s="72">
        <v>0</v>
      </c>
      <c r="C361" s="165" t="str">
        <f t="shared" si="35"/>
        <v>100039</v>
      </c>
      <c r="D361" s="165" t="str">
        <f t="shared" si="36"/>
        <v>100039/13</v>
      </c>
      <c r="E361" s="167" t="s">
        <v>189</v>
      </c>
      <c r="F361" s="167" t="s">
        <v>822</v>
      </c>
      <c r="G361" s="165">
        <v>48</v>
      </c>
      <c r="H361" s="178">
        <v>100451</v>
      </c>
      <c r="I361" s="170" t="str">
        <f t="shared" si="32"/>
        <v>Б-100451-13</v>
      </c>
      <c r="J361" s="169">
        <v>3</v>
      </c>
      <c r="K361" s="165">
        <v>7</v>
      </c>
      <c r="L361" s="165" t="s">
        <v>38</v>
      </c>
      <c r="M361" s="169">
        <v>1</v>
      </c>
      <c r="N361" s="165">
        <v>18</v>
      </c>
      <c r="O361" s="167" t="s">
        <v>823</v>
      </c>
      <c r="P361" s="167" t="s">
        <v>823</v>
      </c>
      <c r="Q361" s="167" t="s">
        <v>826</v>
      </c>
      <c r="R361" s="166" t="str">
        <f>H361&amp;"2"</f>
        <v>1004512</v>
      </c>
      <c r="S361" s="170">
        <v>1</v>
      </c>
      <c r="T361" s="191" t="s">
        <v>308</v>
      </c>
      <c r="U361" s="165">
        <v>6200</v>
      </c>
      <c r="V361" s="165">
        <v>1116</v>
      </c>
      <c r="W361" s="165">
        <v>0</v>
      </c>
      <c r="X361" s="24">
        <v>591</v>
      </c>
      <c r="Y361" s="168" t="s">
        <v>42</v>
      </c>
      <c r="Z361" s="223" t="s">
        <v>561</v>
      </c>
      <c r="AA361" s="266"/>
      <c r="AB361" s="223" t="s">
        <v>562</v>
      </c>
      <c r="AC361" s="178">
        <v>9300</v>
      </c>
      <c r="AD361" s="170"/>
      <c r="AE361" s="170"/>
      <c r="AF361" s="191" t="s">
        <v>319</v>
      </c>
      <c r="AG361" s="221">
        <v>8</v>
      </c>
      <c r="AH361" s="220">
        <v>12</v>
      </c>
      <c r="AI361" s="191" t="s">
        <v>319</v>
      </c>
      <c r="AL361" s="166">
        <v>0</v>
      </c>
      <c r="AM361" s="170" t="s">
        <v>43</v>
      </c>
      <c r="AN361" s="165" t="s">
        <v>44</v>
      </c>
      <c r="AO361" s="165"/>
      <c r="AP361" s="166"/>
      <c r="AQ361" s="166"/>
      <c r="AR361" s="166"/>
      <c r="AS361" s="166">
        <f>H361</f>
        <v>100451</v>
      </c>
      <c r="AT361" s="166">
        <f t="shared" si="33"/>
        <v>10457</v>
      </c>
      <c r="AU361" s="166">
        <v>457</v>
      </c>
      <c r="AV361" s="166"/>
      <c r="AX361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100451, 'Б-100451-13',date'2015-02-02',3, 7, 7, 'RUR', 1, 18, date'2015-02-02', date'2015-02-01', 1004512, 1, to_date('2015-02-01 00:00:00','YYYY-MM-DD HH24:MI:SS'), 6200, 1116, 0, 591, 0, 'c1', 8,null,100451,10457,457);insert into xxxx_oebs_cash_payment_test (ID, INVOICE_ID, OEBS_PAYMENT, DOC_DATE, COMISS_DATE) values (s_xxxx_oebs_cash_payment_test.NEXTVAL, 100451, 9300, to_date('2015-02-01 00:00:00','YYYY-MM-DD HH24:MI:SS'), date'2015-02-01' );insert into xxxx_client_discount_m  (ID,CLIENT_ID,CLIENT_AVG_DISCOUNT,DT) values (s_xxxx_client_discount_m.NEXTVAL,591, 12, date'2015-02-01');</v>
      </c>
    </row>
    <row r="362" spans="1:50" ht="16.5" customHeight="1" x14ac:dyDescent="0.25">
      <c r="A362" s="285">
        <v>39</v>
      </c>
      <c r="B362" s="72">
        <v>0</v>
      </c>
      <c r="C362" s="165" t="str">
        <f t="shared" si="35"/>
        <v>100039</v>
      </c>
      <c r="D362" s="165" t="str">
        <f t="shared" si="36"/>
        <v>100039/13</v>
      </c>
      <c r="E362" s="167" t="s">
        <v>189</v>
      </c>
      <c r="F362" s="167" t="s">
        <v>822</v>
      </c>
      <c r="G362" s="165">
        <v>48</v>
      </c>
      <c r="H362" s="178">
        <v>100452</v>
      </c>
      <c r="I362" s="170" t="str">
        <f t="shared" si="32"/>
        <v>Б-100452-13</v>
      </c>
      <c r="J362" s="169">
        <v>3</v>
      </c>
      <c r="K362" s="165">
        <v>7</v>
      </c>
      <c r="L362" s="165" t="s">
        <v>38</v>
      </c>
      <c r="M362" s="169">
        <v>1</v>
      </c>
      <c r="N362" s="165">
        <v>18</v>
      </c>
      <c r="O362" s="167" t="s">
        <v>823</v>
      </c>
      <c r="P362" s="167" t="s">
        <v>823</v>
      </c>
      <c r="Q362" s="167" t="s">
        <v>826</v>
      </c>
      <c r="R362" s="166" t="str">
        <f>H362&amp;"1"</f>
        <v>1004521</v>
      </c>
      <c r="S362" s="170">
        <v>1</v>
      </c>
      <c r="T362" s="191" t="s">
        <v>308</v>
      </c>
      <c r="U362" s="165">
        <v>6200</v>
      </c>
      <c r="V362" s="165">
        <v>1116</v>
      </c>
      <c r="W362" s="165">
        <v>0</v>
      </c>
      <c r="X362" s="187">
        <v>592</v>
      </c>
      <c r="Y362" s="168" t="s">
        <v>42</v>
      </c>
      <c r="Z362" s="266"/>
      <c r="AA362" s="266"/>
      <c r="AB362" s="224"/>
      <c r="AC362" s="178">
        <v>9300</v>
      </c>
      <c r="AD362" s="170"/>
      <c r="AE362" s="170"/>
      <c r="AF362" s="191" t="s">
        <v>319</v>
      </c>
      <c r="AG362" s="221">
        <v>8</v>
      </c>
      <c r="AH362" s="220">
        <v>12</v>
      </c>
      <c r="AI362" s="191" t="s">
        <v>319</v>
      </c>
      <c r="AL362" s="166">
        <v>0</v>
      </c>
      <c r="AM362" s="170" t="s">
        <v>43</v>
      </c>
      <c r="AN362" s="165" t="s">
        <v>44</v>
      </c>
      <c r="AO362" s="165"/>
      <c r="AP362" s="166"/>
      <c r="AQ362" s="166"/>
      <c r="AR362" s="166"/>
      <c r="AS362" s="166">
        <f>H362</f>
        <v>100452</v>
      </c>
      <c r="AT362" s="166">
        <f t="shared" si="33"/>
        <v>10458</v>
      </c>
      <c r="AU362" s="166">
        <v>458</v>
      </c>
      <c r="AV362" s="166"/>
      <c r="AX362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100452, 'Б-100452-13',date'2015-02-02',3, 7, 7, 'RUR', 1, 18, date'2015-02-02', date'2015-02-01', 1004521, 1, to_date('2015-02-01 00:00:00','YYYY-MM-DD HH24:MI:SS'), 6200, 1116, 0, 592, 0, 'c1', 8,null,100452,10458,458);insert into xxxx_oebs_cash_payment_test (ID, INVOICE_ID, OEBS_PAYMENT, DOC_DATE, COMISS_DATE) values (s_xxxx_oebs_cash_payment_test.NEXTVAL, 100452, 9300, to_date('2015-02-01 00:00:00','YYYY-MM-DD HH24:MI:SS'), date'2015-02-01' );insert into xxxx_client_discount_m  (ID,CLIENT_ID,CLIENT_AVG_DISCOUNT,DT) values (s_xxxx_client_discount_m.NEXTVAL,592, 12, date'2015-02-01');</v>
      </c>
    </row>
    <row r="363" spans="1:50" ht="16.5" customHeight="1" x14ac:dyDescent="0.25">
      <c r="A363" s="285">
        <v>39</v>
      </c>
      <c r="B363" s="72">
        <v>0</v>
      </c>
      <c r="C363" s="165" t="str">
        <f>"1000"&amp;A363</f>
        <v>100039</v>
      </c>
      <c r="D363" s="165" t="str">
        <f>"1000"&amp;A363&amp;"/13"</f>
        <v>100039/13</v>
      </c>
      <c r="E363" s="167" t="s">
        <v>189</v>
      </c>
      <c r="F363" s="167" t="s">
        <v>822</v>
      </c>
      <c r="G363" s="165">
        <v>48</v>
      </c>
      <c r="H363" s="178">
        <v>100453</v>
      </c>
      <c r="I363" s="170" t="str">
        <f t="shared" si="32"/>
        <v>Б-100453-13</v>
      </c>
      <c r="J363" s="169">
        <v>3</v>
      </c>
      <c r="K363" s="165">
        <v>7</v>
      </c>
      <c r="L363" s="165" t="s">
        <v>38</v>
      </c>
      <c r="M363" s="169">
        <v>1</v>
      </c>
      <c r="N363" s="165">
        <v>18</v>
      </c>
      <c r="O363" s="167" t="s">
        <v>823</v>
      </c>
      <c r="P363" s="167" t="s">
        <v>823</v>
      </c>
      <c r="Q363" s="167" t="s">
        <v>826</v>
      </c>
      <c r="R363" s="166" t="str">
        <f>H363&amp;"1"</f>
        <v>1004531</v>
      </c>
      <c r="S363" s="170">
        <v>1</v>
      </c>
      <c r="T363" s="191" t="s">
        <v>308</v>
      </c>
      <c r="U363" s="165">
        <v>6200</v>
      </c>
      <c r="V363" s="165">
        <v>1116</v>
      </c>
      <c r="W363" s="165">
        <v>0</v>
      </c>
      <c r="X363" s="24">
        <v>593</v>
      </c>
      <c r="Y363" s="168" t="s">
        <v>42</v>
      </c>
      <c r="Z363" s="266"/>
      <c r="AA363" s="266"/>
      <c r="AB363" s="224"/>
      <c r="AC363" s="178">
        <v>9300</v>
      </c>
      <c r="AD363" s="170"/>
      <c r="AE363" s="170"/>
      <c r="AF363" s="191" t="s">
        <v>319</v>
      </c>
      <c r="AG363" s="221">
        <v>8</v>
      </c>
      <c r="AH363" s="220">
        <v>12</v>
      </c>
      <c r="AI363" s="191" t="s">
        <v>319</v>
      </c>
      <c r="AL363" s="166">
        <v>0</v>
      </c>
      <c r="AM363" s="170" t="s">
        <v>43</v>
      </c>
      <c r="AN363" s="165" t="s">
        <v>44</v>
      </c>
      <c r="AO363" s="165"/>
      <c r="AP363" s="166"/>
      <c r="AQ363" s="166"/>
      <c r="AR363" s="166"/>
      <c r="AS363" s="166">
        <f>H363</f>
        <v>100453</v>
      </c>
      <c r="AT363" s="166">
        <f t="shared" si="33"/>
        <v>10459</v>
      </c>
      <c r="AU363" s="166">
        <v>459</v>
      </c>
      <c r="AV363" s="166"/>
      <c r="AX363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100453, 'Б-100453-13',date'2015-02-02',3, 7, 7, 'RUR', 1, 18, date'2015-02-02', date'2015-02-01', 1004531, 1, to_date('2015-02-01 00:00:00','YYYY-MM-DD HH24:MI:SS'), 6200, 1116, 0, 593, 0, 'c1', 8,null,100453,10459,459);insert into xxxx_oebs_cash_payment_test (ID, INVOICE_ID, OEBS_PAYMENT, DOC_DATE, COMISS_DATE) values (s_xxxx_oebs_cash_payment_test.NEXTVAL, 100453, 9300, to_date('2015-02-01 00:00:00','YYYY-MM-DD HH24:MI:SS'), date'2015-02-01' );insert into xxxx_client_discount_m  (ID,CLIENT_ID,CLIENT_AVG_DISCOUNT,DT) values (s_xxxx_client_discount_m.NEXTVAL,593, 12, date'2015-02-01');</v>
      </c>
    </row>
    <row r="364" spans="1:50" ht="16.5" customHeight="1" x14ac:dyDescent="0.25">
      <c r="A364" s="285">
        <v>39</v>
      </c>
      <c r="B364" s="72">
        <v>0</v>
      </c>
      <c r="C364" s="165" t="str">
        <f t="shared" ref="C364:C371" si="37">"1000"&amp;A364</f>
        <v>100039</v>
      </c>
      <c r="D364" s="165" t="str">
        <f t="shared" ref="D364:D371" si="38">"1000"&amp;A364&amp;"/13"</f>
        <v>100039/13</v>
      </c>
      <c r="E364" s="167" t="s">
        <v>189</v>
      </c>
      <c r="F364" s="167" t="s">
        <v>822</v>
      </c>
      <c r="G364" s="165">
        <v>48</v>
      </c>
      <c r="H364" s="178">
        <v>100454</v>
      </c>
      <c r="I364" s="170" t="str">
        <f t="shared" si="32"/>
        <v>Б-100454-13</v>
      </c>
      <c r="J364" s="169">
        <v>3</v>
      </c>
      <c r="K364" s="165">
        <v>7</v>
      </c>
      <c r="L364" s="165" t="s">
        <v>38</v>
      </c>
      <c r="M364" s="169">
        <v>1</v>
      </c>
      <c r="N364" s="165">
        <v>18</v>
      </c>
      <c r="O364" s="167" t="s">
        <v>823</v>
      </c>
      <c r="P364" s="167" t="s">
        <v>823</v>
      </c>
      <c r="Q364" s="167" t="s">
        <v>826</v>
      </c>
      <c r="R364" s="166" t="str">
        <f>H364&amp;"2"</f>
        <v>1004542</v>
      </c>
      <c r="S364" s="170">
        <v>1</v>
      </c>
      <c r="T364" s="191" t="s">
        <v>308</v>
      </c>
      <c r="U364" s="165">
        <v>6200</v>
      </c>
      <c r="V364" s="165">
        <v>1116</v>
      </c>
      <c r="W364" s="165">
        <v>0</v>
      </c>
      <c r="X364" s="187">
        <v>594</v>
      </c>
      <c r="Y364" s="168" t="s">
        <v>42</v>
      </c>
      <c r="Z364" s="266"/>
      <c r="AA364" s="266"/>
      <c r="AB364" s="224"/>
      <c r="AC364" s="178">
        <v>9300</v>
      </c>
      <c r="AD364" s="170"/>
      <c r="AE364" s="170"/>
      <c r="AF364" s="191" t="s">
        <v>319</v>
      </c>
      <c r="AG364" s="221">
        <v>8</v>
      </c>
      <c r="AH364" s="220">
        <v>12</v>
      </c>
      <c r="AI364" s="191" t="s">
        <v>319</v>
      </c>
      <c r="AL364" s="166">
        <v>0</v>
      </c>
      <c r="AM364" s="170" t="s">
        <v>43</v>
      </c>
      <c r="AN364" s="165" t="s">
        <v>44</v>
      </c>
      <c r="AO364" s="165"/>
      <c r="AP364" s="166"/>
      <c r="AQ364" s="166"/>
      <c r="AR364" s="166"/>
      <c r="AS364" s="166">
        <f>H364</f>
        <v>100454</v>
      </c>
      <c r="AT364" s="166">
        <f t="shared" si="33"/>
        <v>10460</v>
      </c>
      <c r="AU364" s="166">
        <v>460</v>
      </c>
      <c r="AX364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100454, 'Б-100454-13',date'2015-02-02',3, 7, 7, 'RUR', 1, 18, date'2015-02-02', date'2015-02-01', 1004542, 1, to_date('2015-02-01 00:00:00','YYYY-MM-DD HH24:MI:SS'), 6200, 1116, 0, 594, 0, 'c1', 8,null,100454,10460,460);insert into xxxx_oebs_cash_payment_test (ID, INVOICE_ID, OEBS_PAYMENT, DOC_DATE, COMISS_DATE) values (s_xxxx_oebs_cash_payment_test.NEXTVAL, 100454, 9300, to_date('2015-02-01 00:00:00','YYYY-MM-DD HH24:MI:SS'), date'2015-02-01' );insert into xxxx_client_discount_m  (ID,CLIENT_ID,CLIENT_AVG_DISCOUNT,DT) values (s_xxxx_client_discount_m.NEXTVAL,594, 12, date'2015-02-01');</v>
      </c>
    </row>
    <row r="365" spans="1:50" ht="16.5" customHeight="1" x14ac:dyDescent="0.25">
      <c r="A365" s="285">
        <v>39</v>
      </c>
      <c r="B365" s="72">
        <v>0</v>
      </c>
      <c r="C365" s="171" t="str">
        <f t="shared" si="37"/>
        <v>100039</v>
      </c>
      <c r="D365" s="171" t="str">
        <f t="shared" si="38"/>
        <v>100039/13</v>
      </c>
      <c r="E365" s="172" t="s">
        <v>189</v>
      </c>
      <c r="F365" s="167" t="s">
        <v>822</v>
      </c>
      <c r="G365" s="165">
        <v>48</v>
      </c>
      <c r="H365" s="178">
        <v>100455</v>
      </c>
      <c r="I365" s="171" t="str">
        <f t="shared" si="32"/>
        <v>Б-100455-13</v>
      </c>
      <c r="J365" s="169">
        <v>3</v>
      </c>
      <c r="K365" s="171">
        <v>7</v>
      </c>
      <c r="L365" s="171" t="s">
        <v>38</v>
      </c>
      <c r="M365" s="175">
        <v>1</v>
      </c>
      <c r="N365" s="171">
        <v>18</v>
      </c>
      <c r="O365" s="172" t="s">
        <v>823</v>
      </c>
      <c r="P365" s="172" t="s">
        <v>823</v>
      </c>
      <c r="Q365" s="172" t="s">
        <v>826</v>
      </c>
      <c r="R365" s="173" t="str">
        <f>H365&amp;"3"</f>
        <v>1004553</v>
      </c>
      <c r="S365" s="171">
        <v>1</v>
      </c>
      <c r="T365" s="191" t="s">
        <v>310</v>
      </c>
      <c r="U365" s="171">
        <v>6200</v>
      </c>
      <c r="V365" s="171">
        <v>1116</v>
      </c>
      <c r="W365" s="171">
        <v>0</v>
      </c>
      <c r="X365" s="24">
        <v>595</v>
      </c>
      <c r="Y365" s="174" t="s">
        <v>42</v>
      </c>
      <c r="Z365" s="142"/>
      <c r="AA365" s="142"/>
      <c r="AB365" s="232"/>
      <c r="AC365" s="180">
        <v>9300</v>
      </c>
      <c r="AD365" s="171"/>
      <c r="AE365" s="171"/>
      <c r="AF365" s="177" t="s">
        <v>319</v>
      </c>
      <c r="AG365" s="302">
        <v>8</v>
      </c>
      <c r="AH365" s="258">
        <v>12</v>
      </c>
      <c r="AI365" s="177" t="s">
        <v>319</v>
      </c>
      <c r="AJ365" s="179"/>
      <c r="AK365" s="179"/>
      <c r="AL365" s="166">
        <v>0</v>
      </c>
      <c r="AM365" s="170" t="s">
        <v>43</v>
      </c>
      <c r="AN365" s="171" t="s">
        <v>44</v>
      </c>
      <c r="AO365" s="171"/>
      <c r="AP365" s="166"/>
      <c r="AQ365" s="166"/>
      <c r="AR365" s="166"/>
      <c r="AS365" s="166">
        <f>H365</f>
        <v>100455</v>
      </c>
      <c r="AT365" s="166">
        <f t="shared" si="33"/>
        <v>10461</v>
      </c>
      <c r="AU365" s="166">
        <v>461</v>
      </c>
      <c r="AV365" s="173"/>
      <c r="AX365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39, 100039, '100039/13', date'2013-03-01', date'2015-09-01', 48, 100455, 'Б-100455-13',date'2015-02-02',3, 7, 7, 'RUR', 1, 18, date'2015-02-02', date'2015-02-01', 1004553, 1, to_date('2015-01-31 23:59:59','YYYY-MM-DD HH24:MI:SS'), 6200, 1116, 0, 595, 0, 'c1', 8,null,100455,10461,461);insert into xxxx_oebs_cash_payment_test (ID, INVOICE_ID, OEBS_PAYMENT, DOC_DATE, COMISS_DATE) values (s_xxxx_oebs_cash_payment_test.NEXTVAL, 100455, 9300, to_date('2015-01-31 23:59:59','YYYY-MM-DD HH24:MI:SS'), date'2015-02-01' );insert into xxxx_client_discount_m  (ID,CLIENT_ID,CLIENT_AVG_DISCOUNT,DT) values (s_xxxx_client_discount_m.NEXTVAL,595, 12, date'2015-02-01');</v>
      </c>
    </row>
    <row r="366" spans="1:50" ht="16.5" customHeight="1" x14ac:dyDescent="0.25">
      <c r="A366" s="285">
        <v>40</v>
      </c>
      <c r="B366" s="72">
        <v>0</v>
      </c>
      <c r="C366" s="165" t="str">
        <f t="shared" si="37"/>
        <v>100040</v>
      </c>
      <c r="D366" s="165" t="str">
        <f t="shared" si="38"/>
        <v>100040/13</v>
      </c>
      <c r="E366" s="167" t="s">
        <v>189</v>
      </c>
      <c r="F366" s="167" t="s">
        <v>822</v>
      </c>
      <c r="G366" s="165">
        <v>48</v>
      </c>
      <c r="H366" s="178">
        <v>100456</v>
      </c>
      <c r="I366" s="170" t="str">
        <f t="shared" si="32"/>
        <v>Б-100456-13</v>
      </c>
      <c r="J366" s="169">
        <v>3</v>
      </c>
      <c r="K366" s="165">
        <v>7</v>
      </c>
      <c r="L366" s="165" t="s">
        <v>38</v>
      </c>
      <c r="M366" s="169">
        <v>1</v>
      </c>
      <c r="N366" s="165">
        <v>18</v>
      </c>
      <c r="O366" s="167" t="s">
        <v>823</v>
      </c>
      <c r="P366" s="167" t="s">
        <v>823</v>
      </c>
      <c r="Q366" s="167" t="s">
        <v>826</v>
      </c>
      <c r="R366" s="166" t="str">
        <f>H366&amp;"1"</f>
        <v>1004561</v>
      </c>
      <c r="S366" s="170">
        <v>1</v>
      </c>
      <c r="T366" s="167" t="s">
        <v>308</v>
      </c>
      <c r="U366" s="165">
        <v>6200</v>
      </c>
      <c r="V366" s="165">
        <v>1116</v>
      </c>
      <c r="W366" s="165">
        <v>0</v>
      </c>
      <c r="X366" s="187">
        <v>596</v>
      </c>
      <c r="Y366" s="168" t="s">
        <v>42</v>
      </c>
      <c r="Z366" s="223" t="s">
        <v>556</v>
      </c>
      <c r="AA366" s="266"/>
      <c r="AB366" s="223" t="s">
        <v>557</v>
      </c>
      <c r="AC366" s="178">
        <v>9300</v>
      </c>
      <c r="AD366" s="170"/>
      <c r="AE366" s="170"/>
      <c r="AF366" s="167" t="s">
        <v>149</v>
      </c>
      <c r="AG366" s="221">
        <v>8</v>
      </c>
      <c r="AH366" s="220">
        <v>12</v>
      </c>
      <c r="AI366" s="167" t="s">
        <v>319</v>
      </c>
      <c r="AL366" s="166">
        <v>0</v>
      </c>
      <c r="AM366" s="170" t="s">
        <v>43</v>
      </c>
      <c r="AN366" s="165" t="s">
        <v>44</v>
      </c>
      <c r="AO366" s="236">
        <v>140</v>
      </c>
      <c r="AP366" s="166"/>
      <c r="AQ366" s="166"/>
      <c r="AR366" s="166"/>
      <c r="AS366" s="166">
        <f>H366</f>
        <v>100456</v>
      </c>
      <c r="AT366" s="166">
        <f t="shared" si="33"/>
        <v>10462</v>
      </c>
      <c r="AU366" s="166">
        <v>462</v>
      </c>
      <c r="AV366" s="166" t="s">
        <v>559</v>
      </c>
      <c r="AX36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100456, 'Б-100456-13',date'2015-02-02',3, 7, 7, 'RUR', 1, 18, date'2015-02-02', date'2015-02-01', 1004561, 1, to_date('2015-02-01 00:00:00','YYYY-MM-DD HH24:MI:SS'), 6200, 1116, 0, 596, 0, 'c1', 8,null,100456,10462,462);insert into xxxx_oebs_cash_payment_test (ID, INVOICE_ID, OEBS_PAYMENT, DOC_DATE, COMISS_DATE) values (s_xxxx_oebs_cash_payment_test.NEXTVAL, 100456, 9300, to_date('2015-02-01 00:00:00','YYYY-MM-DD HH24:MI:SS'), date'2015-01-31' );insert into xxxx_client_discount_m  (ID,CLIENT_ID,CLIENT_AVG_DISCOUNT,DT) values (s_xxxx_client_discount_m.NEXTVAL,596, 12, date'2015-02-01');insert into xxxx_contract_signed_attr (ID, CONTRACT_ID, CODE, KEY_NUM) values (s_xxxx_contract_signed_attr.NEXTVAL, 100040, 'SUPERCOMMISSION_BONUS' , 140 );</v>
      </c>
    </row>
    <row r="367" spans="1:50" ht="16.5" customHeight="1" x14ac:dyDescent="0.25">
      <c r="A367" s="285">
        <v>40</v>
      </c>
      <c r="B367" s="72">
        <v>0</v>
      </c>
      <c r="C367" s="165" t="str">
        <f t="shared" si="37"/>
        <v>100040</v>
      </c>
      <c r="D367" s="165" t="str">
        <f t="shared" si="38"/>
        <v>100040/13</v>
      </c>
      <c r="E367" s="167" t="s">
        <v>189</v>
      </c>
      <c r="F367" s="167" t="s">
        <v>822</v>
      </c>
      <c r="G367" s="165">
        <v>48</v>
      </c>
      <c r="H367" s="178">
        <v>100457</v>
      </c>
      <c r="I367" s="170" t="str">
        <f t="shared" si="32"/>
        <v>Б-100457-13</v>
      </c>
      <c r="J367" s="169">
        <v>3</v>
      </c>
      <c r="K367" s="165">
        <v>7</v>
      </c>
      <c r="L367" s="165" t="s">
        <v>38</v>
      </c>
      <c r="M367" s="169">
        <v>1</v>
      </c>
      <c r="N367" s="165">
        <v>18</v>
      </c>
      <c r="O367" s="167" t="s">
        <v>823</v>
      </c>
      <c r="P367" s="167" t="s">
        <v>823</v>
      </c>
      <c r="Q367" s="167" t="s">
        <v>826</v>
      </c>
      <c r="R367" s="166" t="str">
        <f>H367&amp;"2"</f>
        <v>1004572</v>
      </c>
      <c r="S367" s="170">
        <v>1</v>
      </c>
      <c r="T367" s="167" t="s">
        <v>308</v>
      </c>
      <c r="U367" s="165">
        <v>6200</v>
      </c>
      <c r="V367" s="165">
        <v>1116</v>
      </c>
      <c r="W367" s="165">
        <v>0</v>
      </c>
      <c r="X367" s="24">
        <v>597</v>
      </c>
      <c r="Y367" s="168" t="s">
        <v>42</v>
      </c>
      <c r="Z367" s="266"/>
      <c r="AA367" s="266"/>
      <c r="AB367" s="224"/>
      <c r="AC367" s="178">
        <v>9300</v>
      </c>
      <c r="AD367" s="170"/>
      <c r="AE367" s="170"/>
      <c r="AF367" s="167" t="s">
        <v>149</v>
      </c>
      <c r="AG367" s="221">
        <v>8</v>
      </c>
      <c r="AH367" s="220">
        <v>12</v>
      </c>
      <c r="AI367" s="167" t="s">
        <v>319</v>
      </c>
      <c r="AL367" s="166">
        <v>0</v>
      </c>
      <c r="AM367" s="170" t="s">
        <v>43</v>
      </c>
      <c r="AN367" s="165" t="s">
        <v>44</v>
      </c>
      <c r="AO367" s="165"/>
      <c r="AP367" s="166"/>
      <c r="AQ367" s="166"/>
      <c r="AR367" s="166"/>
      <c r="AS367" s="166">
        <f>H367</f>
        <v>100457</v>
      </c>
      <c r="AT367" s="166">
        <f t="shared" si="33"/>
        <v>10463</v>
      </c>
      <c r="AU367" s="166">
        <v>463</v>
      </c>
      <c r="AV367" s="166" t="s">
        <v>563</v>
      </c>
      <c r="AX36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100457, 'Б-100457-13',date'2015-02-02',3, 7, 7, 'RUR', 1, 18, date'2015-02-02', date'2015-02-01', 1004572, 1, to_date('2015-02-01 00:00:00','YYYY-MM-DD HH24:MI:SS'), 6200, 1116, 0, 597, 0, 'c1', 8,null,100457,10463,463);insert into xxxx_oebs_cash_payment_test (ID, INVOICE_ID, OEBS_PAYMENT, DOC_DATE, COMISS_DATE) values (s_xxxx_oebs_cash_payment_test.NEXTVAL, 100457, 9300, to_date('2015-02-01 00:00:00','YYYY-MM-DD HH24:MI:SS'), date'2015-01-31' );insert into xxxx_client_discount_m  (ID,CLIENT_ID,CLIENT_AVG_DISCOUNT,DT) values (s_xxxx_client_discount_m.NEXTVAL,597, 12, date'2015-02-01');</v>
      </c>
    </row>
    <row r="368" spans="1:50" ht="16.5" customHeight="1" x14ac:dyDescent="0.25">
      <c r="A368" s="285">
        <v>40</v>
      </c>
      <c r="B368" s="72">
        <v>0</v>
      </c>
      <c r="C368" s="165" t="str">
        <f t="shared" si="37"/>
        <v>100040</v>
      </c>
      <c r="D368" s="165" t="str">
        <f t="shared" si="38"/>
        <v>100040/13</v>
      </c>
      <c r="E368" s="167" t="s">
        <v>189</v>
      </c>
      <c r="F368" s="167" t="s">
        <v>822</v>
      </c>
      <c r="G368" s="165">
        <v>48</v>
      </c>
      <c r="H368" s="178">
        <v>100458</v>
      </c>
      <c r="I368" s="170" t="str">
        <f t="shared" si="32"/>
        <v>Б-100458-13</v>
      </c>
      <c r="J368" s="169">
        <v>3</v>
      </c>
      <c r="K368" s="165">
        <v>7</v>
      </c>
      <c r="L368" s="165" t="s">
        <v>38</v>
      </c>
      <c r="M368" s="169">
        <v>1</v>
      </c>
      <c r="N368" s="165">
        <v>18</v>
      </c>
      <c r="O368" s="167" t="s">
        <v>823</v>
      </c>
      <c r="P368" s="167" t="s">
        <v>823</v>
      </c>
      <c r="Q368" s="167" t="s">
        <v>826</v>
      </c>
      <c r="R368" s="166" t="str">
        <f>H368&amp;"3"</f>
        <v>1004583</v>
      </c>
      <c r="S368" s="170">
        <v>1</v>
      </c>
      <c r="T368" s="167" t="s">
        <v>308</v>
      </c>
      <c r="U368" s="165">
        <v>6200</v>
      </c>
      <c r="V368" s="165">
        <v>1116</v>
      </c>
      <c r="W368" s="165">
        <v>0</v>
      </c>
      <c r="X368" s="187">
        <v>598</v>
      </c>
      <c r="Y368" s="168" t="s">
        <v>42</v>
      </c>
      <c r="Z368" s="266"/>
      <c r="AA368" s="266"/>
      <c r="AB368" s="224"/>
      <c r="AC368" s="178">
        <v>9300</v>
      </c>
      <c r="AD368" s="170"/>
      <c r="AE368" s="170"/>
      <c r="AF368" s="167" t="s">
        <v>149</v>
      </c>
      <c r="AG368" s="221">
        <v>8</v>
      </c>
      <c r="AH368" s="220">
        <v>12</v>
      </c>
      <c r="AI368" s="167" t="s">
        <v>319</v>
      </c>
      <c r="AL368" s="166">
        <v>0</v>
      </c>
      <c r="AM368" s="170" t="s">
        <v>43</v>
      </c>
      <c r="AN368" s="165" t="s">
        <v>44</v>
      </c>
      <c r="AO368" s="165"/>
      <c r="AP368" s="166"/>
      <c r="AQ368" s="166"/>
      <c r="AR368" s="166"/>
      <c r="AS368" s="166">
        <f>H368</f>
        <v>100458</v>
      </c>
      <c r="AT368" s="166">
        <f t="shared" si="33"/>
        <v>10464</v>
      </c>
      <c r="AU368" s="166">
        <v>464</v>
      </c>
      <c r="AV368" s="166" t="s">
        <v>564</v>
      </c>
      <c r="AX36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100458, 'Б-100458-13',date'2015-02-02',3, 7, 7, 'RUR', 1, 18, date'2015-02-02', date'2015-02-01', 1004583, 1, to_date('2015-02-01 00:00:00','YYYY-MM-DD HH24:MI:SS'), 6200, 1116, 0, 598, 0, 'c1', 8,null,100458,10464,464);insert into xxxx_oebs_cash_payment_test (ID, INVOICE_ID, OEBS_PAYMENT, DOC_DATE, COMISS_DATE) values (s_xxxx_oebs_cash_payment_test.NEXTVAL, 100458, 9300, to_date('2015-02-01 00:00:00','YYYY-MM-DD HH24:MI:SS'), date'2015-01-31' );insert into xxxx_client_discount_m  (ID,CLIENT_ID,CLIENT_AVG_DISCOUNT,DT) values (s_xxxx_client_discount_m.NEXTVAL,598, 12, date'2015-02-01');</v>
      </c>
    </row>
    <row r="369" spans="1:50" ht="16.5" customHeight="1" x14ac:dyDescent="0.25">
      <c r="A369" s="285">
        <v>40</v>
      </c>
      <c r="B369" s="72">
        <v>0</v>
      </c>
      <c r="C369" s="165" t="str">
        <f t="shared" si="37"/>
        <v>100040</v>
      </c>
      <c r="D369" s="165" t="str">
        <f t="shared" si="38"/>
        <v>100040/13</v>
      </c>
      <c r="E369" s="167" t="s">
        <v>189</v>
      </c>
      <c r="F369" s="167" t="s">
        <v>822</v>
      </c>
      <c r="G369" s="165">
        <v>48</v>
      </c>
      <c r="H369" s="178">
        <v>100459</v>
      </c>
      <c r="I369" s="170" t="str">
        <f t="shared" si="32"/>
        <v>Б-100459-13</v>
      </c>
      <c r="J369" s="169">
        <v>3</v>
      </c>
      <c r="K369" s="165">
        <v>7</v>
      </c>
      <c r="L369" s="165" t="s">
        <v>38</v>
      </c>
      <c r="M369" s="169">
        <v>1</v>
      </c>
      <c r="N369" s="165">
        <v>18</v>
      </c>
      <c r="O369" s="167" t="s">
        <v>823</v>
      </c>
      <c r="P369" s="167" t="s">
        <v>823</v>
      </c>
      <c r="Q369" s="167" t="s">
        <v>826</v>
      </c>
      <c r="R369" s="166" t="str">
        <f>H369&amp;"1"</f>
        <v>1004591</v>
      </c>
      <c r="S369" s="170">
        <v>1</v>
      </c>
      <c r="T369" s="167" t="s">
        <v>308</v>
      </c>
      <c r="U369" s="165">
        <v>6200</v>
      </c>
      <c r="V369" s="165">
        <v>1116</v>
      </c>
      <c r="W369" s="165">
        <v>0</v>
      </c>
      <c r="X369" s="24">
        <v>599</v>
      </c>
      <c r="Y369" s="168" t="s">
        <v>42</v>
      </c>
      <c r="Z369" s="266"/>
      <c r="AA369" s="266"/>
      <c r="AB369" s="224"/>
      <c r="AC369" s="178">
        <v>9300</v>
      </c>
      <c r="AD369" s="170"/>
      <c r="AE369" s="170"/>
      <c r="AF369" s="167" t="s">
        <v>149</v>
      </c>
      <c r="AG369" s="221">
        <v>8</v>
      </c>
      <c r="AH369" s="220">
        <v>12</v>
      </c>
      <c r="AI369" s="167" t="s">
        <v>319</v>
      </c>
      <c r="AL369" s="166">
        <v>0</v>
      </c>
      <c r="AM369" s="170" t="s">
        <v>43</v>
      </c>
      <c r="AN369" s="165" t="s">
        <v>44</v>
      </c>
      <c r="AO369" s="165"/>
      <c r="AP369" s="166"/>
      <c r="AQ369" s="166"/>
      <c r="AR369" s="166"/>
      <c r="AS369" s="166">
        <f>H369</f>
        <v>100459</v>
      </c>
      <c r="AT369" s="166">
        <f t="shared" si="33"/>
        <v>10465</v>
      </c>
      <c r="AU369" s="166">
        <v>465</v>
      </c>
      <c r="AV369" s="166"/>
      <c r="AX369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100459, 'Б-100459-13',date'2015-02-02',3, 7, 7, 'RUR', 1, 18, date'2015-02-02', date'2015-02-01', 1004591, 1, to_date('2015-02-01 00:00:00','YYYY-MM-DD HH24:MI:SS'), 6200, 1116, 0, 599, 0, 'c1', 8,null,100459,10465,465);insert into xxxx_oebs_cash_payment_test (ID, INVOICE_ID, OEBS_PAYMENT, DOC_DATE, COMISS_DATE) values (s_xxxx_oebs_cash_payment_test.NEXTVAL, 100459, 9300, to_date('2015-02-01 00:00:00','YYYY-MM-DD HH24:MI:SS'), date'2015-01-31' );insert into xxxx_client_discount_m  (ID,CLIENT_ID,CLIENT_AVG_DISCOUNT,DT) values (s_xxxx_client_discount_m.NEXTVAL,599, 12, date'2015-02-01');</v>
      </c>
    </row>
    <row r="370" spans="1:50" ht="16.5" customHeight="1" x14ac:dyDescent="0.25">
      <c r="A370" s="285">
        <v>40</v>
      </c>
      <c r="B370" s="72">
        <v>0</v>
      </c>
      <c r="C370" s="165" t="str">
        <f t="shared" si="37"/>
        <v>100040</v>
      </c>
      <c r="D370" s="165" t="str">
        <f t="shared" si="38"/>
        <v>100040/13</v>
      </c>
      <c r="E370" s="167" t="s">
        <v>189</v>
      </c>
      <c r="F370" s="167" t="s">
        <v>822</v>
      </c>
      <c r="G370" s="165">
        <v>48</v>
      </c>
      <c r="H370" s="178">
        <v>100460</v>
      </c>
      <c r="I370" s="170" t="str">
        <f t="shared" ref="I370:I433" si="39">"Б-"&amp;H370&amp;"-13"</f>
        <v>Б-100460-13</v>
      </c>
      <c r="J370" s="169">
        <v>3</v>
      </c>
      <c r="K370" s="165">
        <v>7</v>
      </c>
      <c r="L370" s="165" t="s">
        <v>38</v>
      </c>
      <c r="M370" s="169">
        <v>1</v>
      </c>
      <c r="N370" s="165">
        <v>18</v>
      </c>
      <c r="O370" s="167" t="s">
        <v>823</v>
      </c>
      <c r="P370" s="167" t="s">
        <v>823</v>
      </c>
      <c r="Q370" s="167" t="s">
        <v>826</v>
      </c>
      <c r="R370" s="166" t="str">
        <f>H370&amp;"2"</f>
        <v>1004602</v>
      </c>
      <c r="S370" s="170">
        <v>1</v>
      </c>
      <c r="T370" s="167" t="s">
        <v>308</v>
      </c>
      <c r="U370" s="165">
        <v>6200</v>
      </c>
      <c r="V370" s="165">
        <v>1116</v>
      </c>
      <c r="W370" s="165">
        <v>0</v>
      </c>
      <c r="X370" s="187">
        <v>600</v>
      </c>
      <c r="Y370" s="168" t="s">
        <v>42</v>
      </c>
      <c r="Z370" s="266"/>
      <c r="AA370" s="266"/>
      <c r="AB370" s="224"/>
      <c r="AC370" s="178">
        <v>9300</v>
      </c>
      <c r="AD370" s="170"/>
      <c r="AE370" s="170"/>
      <c r="AF370" s="167" t="s">
        <v>149</v>
      </c>
      <c r="AG370" s="221">
        <v>8</v>
      </c>
      <c r="AH370" s="220">
        <v>12</v>
      </c>
      <c r="AI370" s="167" t="s">
        <v>319</v>
      </c>
      <c r="AL370" s="166">
        <v>0</v>
      </c>
      <c r="AM370" s="170" t="s">
        <v>43</v>
      </c>
      <c r="AN370" s="165" t="s">
        <v>44</v>
      </c>
      <c r="AO370" s="165"/>
      <c r="AP370" s="166"/>
      <c r="AQ370" s="166"/>
      <c r="AR370" s="166"/>
      <c r="AS370" s="166">
        <f>H370</f>
        <v>100460</v>
      </c>
      <c r="AT370" s="166">
        <f t="shared" si="33"/>
        <v>10466</v>
      </c>
      <c r="AU370" s="166">
        <v>466</v>
      </c>
      <c r="AV370" s="166"/>
      <c r="AX370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100460, 'Б-100460-13',date'2015-02-02',3, 7, 7, 'RUR', 1, 18, date'2015-02-02', date'2015-02-01', 1004602, 1, to_date('2015-02-01 00:00:00','YYYY-MM-DD HH24:MI:SS'), 6200, 1116, 0, 600, 0, 'c1', 8,null,100460,10466,466);insert into xxxx_oebs_cash_payment_test (ID, INVOICE_ID, OEBS_PAYMENT, DOC_DATE, COMISS_DATE) values (s_xxxx_oebs_cash_payment_test.NEXTVAL, 100460, 9300, to_date('2015-02-01 00:00:00','YYYY-MM-DD HH24:MI:SS'), date'2015-01-31' );insert into xxxx_client_discount_m  (ID,CLIENT_ID,CLIENT_AVG_DISCOUNT,DT) values (s_xxxx_client_discount_m.NEXTVAL,600, 12, date'2015-02-01');</v>
      </c>
    </row>
    <row r="371" spans="1:50" ht="16.5" customHeight="1" x14ac:dyDescent="0.25">
      <c r="A371" s="285">
        <v>40</v>
      </c>
      <c r="B371" s="72">
        <v>0</v>
      </c>
      <c r="C371" s="165" t="str">
        <f t="shared" si="37"/>
        <v>100040</v>
      </c>
      <c r="D371" s="165" t="str">
        <f t="shared" si="38"/>
        <v>100040/13</v>
      </c>
      <c r="E371" s="167" t="s">
        <v>189</v>
      </c>
      <c r="F371" s="167" t="s">
        <v>822</v>
      </c>
      <c r="G371" s="165">
        <v>48</v>
      </c>
      <c r="H371" s="178">
        <v>100461</v>
      </c>
      <c r="I371" s="170" t="str">
        <f t="shared" si="39"/>
        <v>Б-100461-13</v>
      </c>
      <c r="J371" s="169">
        <v>3</v>
      </c>
      <c r="K371" s="165">
        <v>7</v>
      </c>
      <c r="L371" s="165" t="s">
        <v>38</v>
      </c>
      <c r="M371" s="169">
        <v>1</v>
      </c>
      <c r="N371" s="165">
        <v>18</v>
      </c>
      <c r="O371" s="167" t="s">
        <v>823</v>
      </c>
      <c r="P371" s="167" t="s">
        <v>823</v>
      </c>
      <c r="Q371" s="167" t="s">
        <v>826</v>
      </c>
      <c r="R371" s="166" t="str">
        <f>H371&amp;"1"</f>
        <v>1004611</v>
      </c>
      <c r="S371" s="170">
        <v>1</v>
      </c>
      <c r="T371" s="167" t="s">
        <v>308</v>
      </c>
      <c r="U371" s="165">
        <v>6200</v>
      </c>
      <c r="V371" s="165">
        <v>1116</v>
      </c>
      <c r="W371" s="165">
        <v>0</v>
      </c>
      <c r="X371" s="24">
        <v>601</v>
      </c>
      <c r="Y371" s="168" t="s">
        <v>42</v>
      </c>
      <c r="Z371" s="266"/>
      <c r="AA371" s="266"/>
      <c r="AB371" s="224"/>
      <c r="AC371" s="178">
        <v>9300</v>
      </c>
      <c r="AD371" s="170"/>
      <c r="AE371" s="170"/>
      <c r="AF371" s="167" t="s">
        <v>149</v>
      </c>
      <c r="AG371" s="221">
        <v>8</v>
      </c>
      <c r="AH371" s="220">
        <v>12</v>
      </c>
      <c r="AI371" s="167" t="s">
        <v>319</v>
      </c>
      <c r="AL371" s="166">
        <v>0</v>
      </c>
      <c r="AM371" s="170" t="s">
        <v>43</v>
      </c>
      <c r="AN371" s="165" t="s">
        <v>44</v>
      </c>
      <c r="AO371" s="165"/>
      <c r="AP371" s="166"/>
      <c r="AQ371" s="166"/>
      <c r="AR371" s="166"/>
      <c r="AS371" s="166">
        <f>H371</f>
        <v>100461</v>
      </c>
      <c r="AT371" s="166">
        <f t="shared" si="33"/>
        <v>10467</v>
      </c>
      <c r="AU371" s="166">
        <v>467</v>
      </c>
      <c r="AV371" s="166"/>
      <c r="AX371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100461, 'Б-100461-13',date'2015-02-02',3, 7, 7, 'RUR', 1, 18, date'2015-02-02', date'2015-02-01', 1004611, 1, to_date('2015-02-01 00:00:00','YYYY-MM-DD HH24:MI:SS'), 6200, 1116, 0, 601, 0, 'c1', 8,null,100461,10467,467);insert into xxxx_oebs_cash_payment_test (ID, INVOICE_ID, OEBS_PAYMENT, DOC_DATE, COMISS_DATE) values (s_xxxx_oebs_cash_payment_test.NEXTVAL, 100461, 9300, to_date('2015-02-01 00:00:00','YYYY-MM-DD HH24:MI:SS'), date'2015-01-31' );insert into xxxx_client_discount_m  (ID,CLIENT_ID,CLIENT_AVG_DISCOUNT,DT) values (s_xxxx_client_discount_m.NEXTVAL,601, 12, date'2015-02-01');</v>
      </c>
    </row>
    <row r="372" spans="1:50" ht="16.5" customHeight="1" x14ac:dyDescent="0.25">
      <c r="A372" s="285">
        <v>40</v>
      </c>
      <c r="B372" s="72">
        <v>0</v>
      </c>
      <c r="C372" s="165" t="str">
        <f>"1000"&amp;A372</f>
        <v>100040</v>
      </c>
      <c r="D372" s="165" t="str">
        <f>"1000"&amp;A372&amp;"/13"</f>
        <v>100040/13</v>
      </c>
      <c r="E372" s="167" t="s">
        <v>189</v>
      </c>
      <c r="F372" s="167" t="s">
        <v>822</v>
      </c>
      <c r="G372" s="165">
        <v>48</v>
      </c>
      <c r="H372" s="178">
        <v>100462</v>
      </c>
      <c r="I372" s="170" t="str">
        <f t="shared" si="39"/>
        <v>Б-100462-13</v>
      </c>
      <c r="J372" s="169">
        <v>3</v>
      </c>
      <c r="K372" s="165">
        <v>7</v>
      </c>
      <c r="L372" s="165" t="s">
        <v>38</v>
      </c>
      <c r="M372" s="169">
        <v>1</v>
      </c>
      <c r="N372" s="165">
        <v>18</v>
      </c>
      <c r="O372" s="167" t="s">
        <v>823</v>
      </c>
      <c r="P372" s="167" t="s">
        <v>823</v>
      </c>
      <c r="Q372" s="167" t="s">
        <v>826</v>
      </c>
      <c r="R372" s="166" t="str">
        <f>H372&amp;"1"</f>
        <v>1004621</v>
      </c>
      <c r="S372" s="170">
        <v>1</v>
      </c>
      <c r="T372" s="191" t="s">
        <v>308</v>
      </c>
      <c r="U372" s="165">
        <v>6200</v>
      </c>
      <c r="V372" s="165">
        <v>1116</v>
      </c>
      <c r="W372" s="165">
        <v>0</v>
      </c>
      <c r="X372" s="122">
        <v>602</v>
      </c>
      <c r="Y372" s="168" t="s">
        <v>42</v>
      </c>
      <c r="Z372" s="223" t="s">
        <v>523</v>
      </c>
      <c r="AA372" s="266"/>
      <c r="AB372" s="223" t="s">
        <v>524</v>
      </c>
      <c r="AC372" s="178">
        <v>9300</v>
      </c>
      <c r="AD372" s="170"/>
      <c r="AE372" s="170"/>
      <c r="AF372" s="191" t="s">
        <v>319</v>
      </c>
      <c r="AG372" s="221">
        <v>8</v>
      </c>
      <c r="AH372" s="220">
        <v>12</v>
      </c>
      <c r="AI372" s="191" t="s">
        <v>319</v>
      </c>
      <c r="AL372" s="166">
        <v>0</v>
      </c>
      <c r="AM372" s="170" t="s">
        <v>43</v>
      </c>
      <c r="AN372" s="165" t="s">
        <v>44</v>
      </c>
      <c r="AO372" s="165"/>
      <c r="AP372" s="166"/>
      <c r="AQ372" s="166"/>
      <c r="AR372" s="166"/>
      <c r="AS372" s="166">
        <f>H372</f>
        <v>100462</v>
      </c>
      <c r="AT372" s="166">
        <f t="shared" si="33"/>
        <v>10468</v>
      </c>
      <c r="AU372" s="166">
        <v>468</v>
      </c>
      <c r="AV372" s="166"/>
      <c r="AX372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100462, 'Б-100462-13',date'2015-02-02',3, 7, 7, 'RUR', 1, 18, date'2015-02-02', date'2015-02-01', 1004621, 1, to_date('2015-02-01 00:00:00','YYYY-MM-DD HH24:MI:SS'), 6200, 1116, 0, 602, 0, 'c1', 8,null,100462,10468,468);insert into xxxx_oebs_cash_payment_test (ID, INVOICE_ID, OEBS_PAYMENT, DOC_DATE, COMISS_DATE) values (s_xxxx_oebs_cash_payment_test.NEXTVAL, 100462, 9300, to_date('2015-02-01 00:00:00','YYYY-MM-DD HH24:MI:SS'), date'2015-02-01' );insert into xxxx_client_discount_m  (ID,CLIENT_ID,CLIENT_AVG_DISCOUNT,DT) values (s_xxxx_client_discount_m.NEXTVAL,602, 12, date'2015-02-01');</v>
      </c>
    </row>
    <row r="373" spans="1:50" ht="16.5" customHeight="1" x14ac:dyDescent="0.25">
      <c r="A373" s="285">
        <v>40</v>
      </c>
      <c r="B373" s="72">
        <v>0</v>
      </c>
      <c r="C373" s="165" t="str">
        <f t="shared" ref="C373:C413" si="40">"1000"&amp;A373</f>
        <v>100040</v>
      </c>
      <c r="D373" s="165" t="str">
        <f t="shared" ref="D373:D413" si="41">"1000"&amp;A373&amp;"/13"</f>
        <v>100040/13</v>
      </c>
      <c r="E373" s="167" t="s">
        <v>189</v>
      </c>
      <c r="F373" s="167" t="s">
        <v>822</v>
      </c>
      <c r="G373" s="165">
        <v>48</v>
      </c>
      <c r="H373" s="178">
        <v>100463</v>
      </c>
      <c r="I373" s="170" t="str">
        <f t="shared" si="39"/>
        <v>Б-100463-13</v>
      </c>
      <c r="J373" s="169">
        <v>3</v>
      </c>
      <c r="K373" s="165">
        <v>7</v>
      </c>
      <c r="L373" s="165" t="s">
        <v>38</v>
      </c>
      <c r="M373" s="169">
        <v>1</v>
      </c>
      <c r="N373" s="165">
        <v>18</v>
      </c>
      <c r="O373" s="167" t="s">
        <v>823</v>
      </c>
      <c r="P373" s="167" t="s">
        <v>823</v>
      </c>
      <c r="Q373" s="167" t="s">
        <v>826</v>
      </c>
      <c r="R373" s="166" t="str">
        <f>H373&amp;"2"</f>
        <v>1004632</v>
      </c>
      <c r="S373" s="170">
        <v>1</v>
      </c>
      <c r="T373" s="191" t="s">
        <v>308</v>
      </c>
      <c r="U373" s="165">
        <v>6200</v>
      </c>
      <c r="V373" s="165">
        <v>1116</v>
      </c>
      <c r="W373" s="165">
        <v>0</v>
      </c>
      <c r="X373" s="234">
        <v>603</v>
      </c>
      <c r="Y373" s="168" t="s">
        <v>42</v>
      </c>
      <c r="Z373" s="301" t="s">
        <v>565</v>
      </c>
      <c r="AA373" s="266"/>
      <c r="AB373" s="224"/>
      <c r="AC373" s="178">
        <v>9300</v>
      </c>
      <c r="AD373" s="170"/>
      <c r="AE373" s="170"/>
      <c r="AF373" s="191" t="s">
        <v>319</v>
      </c>
      <c r="AG373" s="221">
        <v>8</v>
      </c>
      <c r="AH373" s="220">
        <v>12</v>
      </c>
      <c r="AI373" s="191" t="s">
        <v>319</v>
      </c>
      <c r="AL373" s="166">
        <v>0</v>
      </c>
      <c r="AM373" s="170" t="s">
        <v>43</v>
      </c>
      <c r="AN373" s="165" t="s">
        <v>44</v>
      </c>
      <c r="AO373" s="165"/>
      <c r="AP373" s="166"/>
      <c r="AQ373" s="166"/>
      <c r="AR373" s="166"/>
      <c r="AS373" s="166">
        <f>H373</f>
        <v>100463</v>
      </c>
      <c r="AT373" s="166">
        <f t="shared" si="33"/>
        <v>10469</v>
      </c>
      <c r="AU373" s="166">
        <v>469</v>
      </c>
      <c r="AV373" s="166"/>
      <c r="AX373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100463, 'Б-100463-13',date'2015-02-02',3, 7, 7, 'RUR', 1, 18, date'2015-02-02', date'2015-02-01', 1004632, 1, to_date('2015-02-01 00:00:00','YYYY-MM-DD HH24:MI:SS'), 6200, 1116, 0, 603, 0, 'c1', 8,null,100463,10469,469);insert into xxxx_oebs_cash_payment_test (ID, INVOICE_ID, OEBS_PAYMENT, DOC_DATE, COMISS_DATE) values (s_xxxx_oebs_cash_payment_test.NEXTVAL, 100463, 9300, to_date('2015-02-01 00:00:00','YYYY-MM-DD HH24:MI:SS'), date'2015-02-01' );insert into xxxx_client_discount_m  (ID,CLIENT_ID,CLIENT_AVG_DISCOUNT,DT) values (s_xxxx_client_discount_m.NEXTVAL,603, 12, date'2015-02-01');</v>
      </c>
    </row>
    <row r="374" spans="1:50" ht="16.5" customHeight="1" x14ac:dyDescent="0.25">
      <c r="A374" s="285">
        <v>40</v>
      </c>
      <c r="B374" s="72">
        <v>0</v>
      </c>
      <c r="C374" s="165" t="str">
        <f t="shared" si="40"/>
        <v>100040</v>
      </c>
      <c r="D374" s="165" t="str">
        <f t="shared" si="41"/>
        <v>100040/13</v>
      </c>
      <c r="E374" s="167" t="s">
        <v>189</v>
      </c>
      <c r="F374" s="167" t="s">
        <v>822</v>
      </c>
      <c r="G374" s="165">
        <v>48</v>
      </c>
      <c r="H374" s="178">
        <v>100464</v>
      </c>
      <c r="I374" s="170" t="str">
        <f t="shared" si="39"/>
        <v>Б-100464-13</v>
      </c>
      <c r="J374" s="169">
        <v>3</v>
      </c>
      <c r="K374" s="165">
        <v>7</v>
      </c>
      <c r="L374" s="165" t="s">
        <v>38</v>
      </c>
      <c r="M374" s="169">
        <v>1</v>
      </c>
      <c r="N374" s="165">
        <v>18</v>
      </c>
      <c r="O374" s="167" t="s">
        <v>823</v>
      </c>
      <c r="P374" s="167" t="s">
        <v>823</v>
      </c>
      <c r="Q374" s="167" t="s">
        <v>826</v>
      </c>
      <c r="R374" s="166" t="str">
        <f>H374&amp;"3"</f>
        <v>1004643</v>
      </c>
      <c r="S374" s="170">
        <v>1</v>
      </c>
      <c r="T374" s="191" t="s">
        <v>308</v>
      </c>
      <c r="U374" s="165">
        <v>6200</v>
      </c>
      <c r="V374" s="165">
        <v>1116</v>
      </c>
      <c r="W374" s="165">
        <v>0</v>
      </c>
      <c r="X374" s="122">
        <v>604</v>
      </c>
      <c r="Y374" s="168" t="s">
        <v>42</v>
      </c>
      <c r="Z374" s="266"/>
      <c r="AA374" s="266"/>
      <c r="AB374" s="224"/>
      <c r="AC374" s="178">
        <v>9300</v>
      </c>
      <c r="AD374" s="170"/>
      <c r="AE374" s="170"/>
      <c r="AF374" s="191" t="s">
        <v>319</v>
      </c>
      <c r="AG374" s="221">
        <v>8</v>
      </c>
      <c r="AH374" s="220">
        <v>12</v>
      </c>
      <c r="AI374" s="191" t="s">
        <v>319</v>
      </c>
      <c r="AL374" s="166">
        <v>0</v>
      </c>
      <c r="AM374" s="170" t="s">
        <v>43</v>
      </c>
      <c r="AN374" s="165" t="s">
        <v>44</v>
      </c>
      <c r="AO374" s="165"/>
      <c r="AP374" s="166"/>
      <c r="AQ374" s="166"/>
      <c r="AR374" s="166"/>
      <c r="AS374" s="166">
        <f>H374</f>
        <v>100464</v>
      </c>
      <c r="AT374" s="166">
        <f t="shared" si="33"/>
        <v>10470</v>
      </c>
      <c r="AU374" s="166">
        <v>470</v>
      </c>
      <c r="AV374" s="166"/>
      <c r="AX374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100464, 'Б-100464-13',date'2015-02-02',3, 7, 7, 'RUR', 1, 18, date'2015-02-02', date'2015-02-01', 1004643, 1, to_date('2015-02-01 00:00:00','YYYY-MM-DD HH24:MI:SS'), 6200, 1116, 0, 604, 0, 'c1', 8,null,100464,10470,470);insert into xxxx_oebs_cash_payment_test (ID, INVOICE_ID, OEBS_PAYMENT, DOC_DATE, COMISS_DATE) values (s_xxxx_oebs_cash_payment_test.NEXTVAL, 100464, 9300, to_date('2015-02-01 00:00:00','YYYY-MM-DD HH24:MI:SS'), date'2015-02-01' );insert into xxxx_client_discount_m  (ID,CLIENT_ID,CLIENT_AVG_DISCOUNT,DT) values (s_xxxx_client_discount_m.NEXTVAL,604, 12, date'2015-02-01');</v>
      </c>
    </row>
    <row r="375" spans="1:50" ht="16.5" customHeight="1" x14ac:dyDescent="0.25">
      <c r="A375" s="285">
        <v>40</v>
      </c>
      <c r="B375" s="72">
        <v>0</v>
      </c>
      <c r="C375" s="165" t="str">
        <f t="shared" si="40"/>
        <v>100040</v>
      </c>
      <c r="D375" s="165" t="str">
        <f t="shared" si="41"/>
        <v>100040/13</v>
      </c>
      <c r="E375" s="167" t="s">
        <v>189</v>
      </c>
      <c r="F375" s="167" t="s">
        <v>822</v>
      </c>
      <c r="G375" s="165">
        <v>48</v>
      </c>
      <c r="H375" s="178">
        <v>100465</v>
      </c>
      <c r="I375" s="170" t="str">
        <f t="shared" si="39"/>
        <v>Б-100465-13</v>
      </c>
      <c r="J375" s="169">
        <v>3</v>
      </c>
      <c r="K375" s="165">
        <v>7</v>
      </c>
      <c r="L375" s="165" t="s">
        <v>38</v>
      </c>
      <c r="M375" s="169">
        <v>1</v>
      </c>
      <c r="N375" s="165">
        <v>18</v>
      </c>
      <c r="O375" s="167" t="s">
        <v>823</v>
      </c>
      <c r="P375" s="167" t="s">
        <v>823</v>
      </c>
      <c r="Q375" s="167" t="s">
        <v>826</v>
      </c>
      <c r="R375" s="166" t="str">
        <f>H375&amp;"1"</f>
        <v>1004651</v>
      </c>
      <c r="S375" s="170">
        <v>1</v>
      </c>
      <c r="T375" s="191" t="s">
        <v>308</v>
      </c>
      <c r="U375" s="165">
        <v>6200</v>
      </c>
      <c r="V375" s="165">
        <v>1116</v>
      </c>
      <c r="W375" s="165">
        <v>0</v>
      </c>
      <c r="X375" s="234">
        <v>605</v>
      </c>
      <c r="Y375" s="168" t="s">
        <v>42</v>
      </c>
      <c r="Z375" s="266"/>
      <c r="AA375" s="266"/>
      <c r="AB375" s="224"/>
      <c r="AC375" s="178">
        <v>9300</v>
      </c>
      <c r="AD375" s="170"/>
      <c r="AE375" s="170"/>
      <c r="AF375" s="191" t="s">
        <v>319</v>
      </c>
      <c r="AG375" s="221">
        <v>8</v>
      </c>
      <c r="AH375" s="220">
        <v>12</v>
      </c>
      <c r="AI375" s="191" t="s">
        <v>319</v>
      </c>
      <c r="AL375" s="166">
        <v>0</v>
      </c>
      <c r="AM375" s="170" t="s">
        <v>43</v>
      </c>
      <c r="AN375" s="165" t="s">
        <v>44</v>
      </c>
      <c r="AO375" s="165"/>
      <c r="AP375" s="166"/>
      <c r="AQ375" s="166"/>
      <c r="AR375" s="166"/>
      <c r="AS375" s="166">
        <f>H375</f>
        <v>100465</v>
      </c>
      <c r="AT375" s="166">
        <f t="shared" si="33"/>
        <v>10471</v>
      </c>
      <c r="AU375" s="166">
        <v>471</v>
      </c>
      <c r="AV375" s="166"/>
      <c r="AX375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100465, 'Б-100465-13',date'2015-02-02',3, 7, 7, 'RUR', 1, 18, date'2015-02-02', date'2015-02-01', 1004651, 1, to_date('2015-02-01 00:00:00','YYYY-MM-DD HH24:MI:SS'), 6200, 1116, 0, 605, 0, 'c1', 8,null,100465,10471,471);insert into xxxx_oebs_cash_payment_test (ID, INVOICE_ID, OEBS_PAYMENT, DOC_DATE, COMISS_DATE) values (s_xxxx_oebs_cash_payment_test.NEXTVAL, 100465, 9300, to_date('2015-02-01 00:00:00','YYYY-MM-DD HH24:MI:SS'), date'2015-02-01' );insert into xxxx_client_discount_m  (ID,CLIENT_ID,CLIENT_AVG_DISCOUNT,DT) values (s_xxxx_client_discount_m.NEXTVAL,605, 12, date'2015-02-01');</v>
      </c>
    </row>
    <row r="376" spans="1:50" ht="16.5" customHeight="1" x14ac:dyDescent="0.25">
      <c r="A376" s="285">
        <v>40</v>
      </c>
      <c r="B376" s="72">
        <v>0</v>
      </c>
      <c r="C376" s="165" t="str">
        <f t="shared" si="40"/>
        <v>100040</v>
      </c>
      <c r="D376" s="165" t="str">
        <f t="shared" si="41"/>
        <v>100040/13</v>
      </c>
      <c r="E376" s="167" t="s">
        <v>189</v>
      </c>
      <c r="F376" s="167" t="s">
        <v>822</v>
      </c>
      <c r="G376" s="165">
        <v>48</v>
      </c>
      <c r="H376" s="178">
        <v>100466</v>
      </c>
      <c r="I376" s="170" t="str">
        <f t="shared" si="39"/>
        <v>Б-100466-13</v>
      </c>
      <c r="J376" s="169">
        <v>3</v>
      </c>
      <c r="K376" s="165">
        <v>7</v>
      </c>
      <c r="L376" s="165" t="s">
        <v>38</v>
      </c>
      <c r="M376" s="169">
        <v>1</v>
      </c>
      <c r="N376" s="165">
        <v>18</v>
      </c>
      <c r="O376" s="167" t="s">
        <v>823</v>
      </c>
      <c r="P376" s="167" t="s">
        <v>823</v>
      </c>
      <c r="Q376" s="167" t="s">
        <v>826</v>
      </c>
      <c r="R376" s="166" t="str">
        <f>H376&amp;"2"</f>
        <v>1004662</v>
      </c>
      <c r="S376" s="170">
        <v>1</v>
      </c>
      <c r="T376" s="191" t="s">
        <v>308</v>
      </c>
      <c r="U376" s="165">
        <v>6200</v>
      </c>
      <c r="V376" s="165">
        <v>1116</v>
      </c>
      <c r="W376" s="165">
        <v>0</v>
      </c>
      <c r="X376" s="122">
        <v>606</v>
      </c>
      <c r="Y376" s="168" t="s">
        <v>42</v>
      </c>
      <c r="Z376" s="266"/>
      <c r="AA376" s="266"/>
      <c r="AB376" s="224"/>
      <c r="AC376" s="178">
        <v>9300</v>
      </c>
      <c r="AD376" s="170"/>
      <c r="AE376" s="170"/>
      <c r="AF376" s="191" t="s">
        <v>319</v>
      </c>
      <c r="AG376" s="221">
        <v>8</v>
      </c>
      <c r="AH376" s="220">
        <v>12</v>
      </c>
      <c r="AI376" s="191" t="s">
        <v>319</v>
      </c>
      <c r="AL376" s="166">
        <v>0</v>
      </c>
      <c r="AM376" s="170" t="s">
        <v>43</v>
      </c>
      <c r="AN376" s="165" t="s">
        <v>44</v>
      </c>
      <c r="AO376" s="165"/>
      <c r="AP376" s="166"/>
      <c r="AQ376" s="166"/>
      <c r="AR376" s="166"/>
      <c r="AS376" s="166">
        <f>H376</f>
        <v>100466</v>
      </c>
      <c r="AT376" s="166">
        <f t="shared" si="33"/>
        <v>10472</v>
      </c>
      <c r="AU376" s="166">
        <v>472</v>
      </c>
      <c r="AV376" s="166"/>
      <c r="AX37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100466, 'Б-100466-13',date'2015-02-02',3, 7, 7, 'RUR', 1, 18, date'2015-02-02', date'2015-02-01', 1004662, 1, to_date('2015-02-01 00:00:00','YYYY-MM-DD HH24:MI:SS'), 6200, 1116, 0, 606, 0, 'c1', 8,null,100466,10472,472);insert into xxxx_oebs_cash_payment_test (ID, INVOICE_ID, OEBS_PAYMENT, DOC_DATE, COMISS_DATE) values (s_xxxx_oebs_cash_payment_test.NEXTVAL, 100466, 9300, to_date('2015-02-01 00:00:00','YYYY-MM-DD HH24:MI:SS'), date'2015-02-01' );insert into xxxx_client_discount_m  (ID,CLIENT_ID,CLIENT_AVG_DISCOUNT,DT) values (s_xxxx_client_discount_m.NEXTVAL,606, 12, date'2015-02-01');</v>
      </c>
    </row>
    <row r="377" spans="1:50" ht="16.5" customHeight="1" x14ac:dyDescent="0.25">
      <c r="A377" s="285">
        <v>40</v>
      </c>
      <c r="B377" s="72">
        <v>0</v>
      </c>
      <c r="C377" s="165" t="str">
        <f t="shared" si="40"/>
        <v>100040</v>
      </c>
      <c r="D377" s="165" t="str">
        <f t="shared" si="41"/>
        <v>100040/13</v>
      </c>
      <c r="E377" s="167" t="s">
        <v>189</v>
      </c>
      <c r="F377" s="167" t="s">
        <v>822</v>
      </c>
      <c r="G377" s="165">
        <v>48</v>
      </c>
      <c r="H377" s="178">
        <v>100467</v>
      </c>
      <c r="I377" s="170" t="str">
        <f t="shared" si="39"/>
        <v>Б-100467-13</v>
      </c>
      <c r="J377" s="169">
        <v>3</v>
      </c>
      <c r="K377" s="165">
        <v>7</v>
      </c>
      <c r="L377" s="165" t="s">
        <v>38</v>
      </c>
      <c r="M377" s="169">
        <v>1</v>
      </c>
      <c r="N377" s="165">
        <v>18</v>
      </c>
      <c r="O377" s="167" t="s">
        <v>823</v>
      </c>
      <c r="P377" s="167" t="s">
        <v>823</v>
      </c>
      <c r="Q377" s="167" t="s">
        <v>826</v>
      </c>
      <c r="R377" s="166" t="str">
        <f>H377&amp;"1"</f>
        <v>1004671</v>
      </c>
      <c r="S377" s="170">
        <v>1</v>
      </c>
      <c r="T377" s="191" t="s">
        <v>308</v>
      </c>
      <c r="U377" s="165">
        <v>6200</v>
      </c>
      <c r="V377" s="165">
        <v>1116</v>
      </c>
      <c r="W377" s="165">
        <v>0</v>
      </c>
      <c r="X377" s="234">
        <v>607</v>
      </c>
      <c r="Y377" s="168" t="s">
        <v>42</v>
      </c>
      <c r="Z377" s="266"/>
      <c r="AA377" s="266"/>
      <c r="AB377" s="224"/>
      <c r="AC377" s="178">
        <v>9300</v>
      </c>
      <c r="AD377" s="170"/>
      <c r="AE377" s="170"/>
      <c r="AF377" s="191" t="s">
        <v>319</v>
      </c>
      <c r="AG377" s="221">
        <v>8</v>
      </c>
      <c r="AH377" s="220">
        <v>12</v>
      </c>
      <c r="AI377" s="191" t="s">
        <v>319</v>
      </c>
      <c r="AL377" s="166">
        <v>0</v>
      </c>
      <c r="AM377" s="170" t="s">
        <v>43</v>
      </c>
      <c r="AN377" s="165" t="s">
        <v>44</v>
      </c>
      <c r="AO377" s="165"/>
      <c r="AP377" s="166"/>
      <c r="AQ377" s="166"/>
      <c r="AR377" s="166"/>
      <c r="AS377" s="166">
        <f>H377</f>
        <v>100467</v>
      </c>
      <c r="AT377" s="166">
        <f t="shared" si="33"/>
        <v>10473</v>
      </c>
      <c r="AU377" s="166">
        <v>473</v>
      </c>
      <c r="AV377" s="166"/>
      <c r="AX37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100467, 'Б-100467-13',date'2015-02-02',3, 7, 7, 'RUR', 1, 18, date'2015-02-02', date'2015-02-01', 1004671, 1, to_date('2015-02-01 00:00:00','YYYY-MM-DD HH24:MI:SS'), 6200, 1116, 0, 607, 0, 'c1', 8,null,100467,10473,473);insert into xxxx_oebs_cash_payment_test (ID, INVOICE_ID, OEBS_PAYMENT, DOC_DATE, COMISS_DATE) values (s_xxxx_oebs_cash_payment_test.NEXTVAL, 100467, 9300, to_date('2015-02-01 00:00:00','YYYY-MM-DD HH24:MI:SS'), date'2015-02-01' );insert into xxxx_client_discount_m  (ID,CLIENT_ID,CLIENT_AVG_DISCOUNT,DT) values (s_xxxx_client_discount_m.NEXTVAL,607, 12, date'2015-02-01');</v>
      </c>
    </row>
    <row r="378" spans="1:50" ht="16.5" customHeight="1" x14ac:dyDescent="0.25">
      <c r="A378" s="285">
        <v>40</v>
      </c>
      <c r="B378" s="72">
        <v>0</v>
      </c>
      <c r="C378" s="165" t="str">
        <f t="shared" si="40"/>
        <v>100040</v>
      </c>
      <c r="D378" s="165" t="str">
        <f t="shared" si="41"/>
        <v>100040/13</v>
      </c>
      <c r="E378" s="167" t="s">
        <v>189</v>
      </c>
      <c r="F378" s="167" t="s">
        <v>822</v>
      </c>
      <c r="G378" s="165">
        <v>48</v>
      </c>
      <c r="H378" s="178">
        <v>100468</v>
      </c>
      <c r="I378" s="170" t="str">
        <f t="shared" si="39"/>
        <v>Б-100468-13</v>
      </c>
      <c r="J378" s="169">
        <v>3</v>
      </c>
      <c r="K378" s="165">
        <v>7</v>
      </c>
      <c r="L378" s="165" t="s">
        <v>38</v>
      </c>
      <c r="M378" s="169">
        <v>1</v>
      </c>
      <c r="N378" s="165">
        <v>18</v>
      </c>
      <c r="O378" s="167" t="s">
        <v>823</v>
      </c>
      <c r="P378" s="167" t="s">
        <v>823</v>
      </c>
      <c r="Q378" s="167" t="s">
        <v>826</v>
      </c>
      <c r="R378" s="166" t="str">
        <f>H378&amp;"2"</f>
        <v>1004682</v>
      </c>
      <c r="S378" s="170">
        <v>1</v>
      </c>
      <c r="T378" s="191" t="s">
        <v>308</v>
      </c>
      <c r="U378" s="165">
        <v>6200</v>
      </c>
      <c r="V378" s="165">
        <v>1116</v>
      </c>
      <c r="W378" s="165">
        <v>0</v>
      </c>
      <c r="X378" s="122">
        <v>608</v>
      </c>
      <c r="Y378" s="168" t="s">
        <v>42</v>
      </c>
      <c r="Z378" s="266"/>
      <c r="AA378" s="266"/>
      <c r="AB378" s="224"/>
      <c r="AC378" s="178">
        <v>9300</v>
      </c>
      <c r="AD378" s="170"/>
      <c r="AE378" s="170"/>
      <c r="AF378" s="191" t="s">
        <v>319</v>
      </c>
      <c r="AG378" s="221">
        <v>8</v>
      </c>
      <c r="AH378" s="220">
        <v>12</v>
      </c>
      <c r="AI378" s="191" t="s">
        <v>319</v>
      </c>
      <c r="AL378" s="166">
        <v>0</v>
      </c>
      <c r="AM378" s="170" t="s">
        <v>43</v>
      </c>
      <c r="AN378" s="165" t="s">
        <v>44</v>
      </c>
      <c r="AO378" s="165"/>
      <c r="AP378" s="166"/>
      <c r="AQ378" s="166"/>
      <c r="AR378" s="166"/>
      <c r="AS378" s="166">
        <f>H378</f>
        <v>100468</v>
      </c>
      <c r="AT378" s="166">
        <f t="shared" si="33"/>
        <v>10474</v>
      </c>
      <c r="AU378" s="166">
        <v>474</v>
      </c>
      <c r="AV378" s="166"/>
      <c r="AX37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100468, 'Б-100468-13',date'2015-02-02',3, 7, 7, 'RUR', 1, 18, date'2015-02-02', date'2015-02-01', 1004682, 1, to_date('2015-02-01 00:00:00','YYYY-MM-DD HH24:MI:SS'), 6200, 1116, 0, 608, 0, 'c1', 8,null,100468,10474,474);insert into xxxx_oebs_cash_payment_test (ID, INVOICE_ID, OEBS_PAYMENT, DOC_DATE, COMISS_DATE) values (s_xxxx_oebs_cash_payment_test.NEXTVAL, 100468, 9300, to_date('2015-02-01 00:00:00','YYYY-MM-DD HH24:MI:SS'), date'2015-02-01' );insert into xxxx_client_discount_m  (ID,CLIENT_ID,CLIENT_AVG_DISCOUNT,DT) values (s_xxxx_client_discount_m.NEXTVAL,608, 12, date'2015-02-01');</v>
      </c>
    </row>
    <row r="379" spans="1:50" ht="16.5" customHeight="1" x14ac:dyDescent="0.25">
      <c r="A379" s="285">
        <v>40</v>
      </c>
      <c r="B379" s="72">
        <v>0</v>
      </c>
      <c r="C379" s="165" t="str">
        <f t="shared" si="40"/>
        <v>100040</v>
      </c>
      <c r="D379" s="165" t="str">
        <f t="shared" si="41"/>
        <v>100040/13</v>
      </c>
      <c r="E379" s="167" t="s">
        <v>189</v>
      </c>
      <c r="F379" s="167" t="s">
        <v>822</v>
      </c>
      <c r="G379" s="165">
        <v>48</v>
      </c>
      <c r="H379" s="178">
        <v>100469</v>
      </c>
      <c r="I379" s="170" t="str">
        <f t="shared" si="39"/>
        <v>Б-100469-13</v>
      </c>
      <c r="J379" s="169">
        <v>3</v>
      </c>
      <c r="K379" s="165">
        <v>7</v>
      </c>
      <c r="L379" s="165" t="s">
        <v>38</v>
      </c>
      <c r="M379" s="169">
        <v>1</v>
      </c>
      <c r="N379" s="165">
        <v>18</v>
      </c>
      <c r="O379" s="167" t="s">
        <v>823</v>
      </c>
      <c r="P379" s="167" t="s">
        <v>823</v>
      </c>
      <c r="Q379" s="167" t="s">
        <v>826</v>
      </c>
      <c r="R379" s="166" t="str">
        <f>H379&amp;"3"</f>
        <v>1004693</v>
      </c>
      <c r="S379" s="170">
        <v>1</v>
      </c>
      <c r="T379" s="191" t="s">
        <v>308</v>
      </c>
      <c r="U379" s="165">
        <v>6200</v>
      </c>
      <c r="V379" s="165">
        <v>1116</v>
      </c>
      <c r="W379" s="165">
        <v>0</v>
      </c>
      <c r="X379" s="234">
        <v>609</v>
      </c>
      <c r="Y379" s="168" t="s">
        <v>42</v>
      </c>
      <c r="Z379" s="266"/>
      <c r="AA379" s="266"/>
      <c r="AB379" s="224"/>
      <c r="AC379" s="178">
        <v>9300</v>
      </c>
      <c r="AD379" s="170"/>
      <c r="AE379" s="170"/>
      <c r="AF379" s="191" t="s">
        <v>319</v>
      </c>
      <c r="AG379" s="221">
        <v>8</v>
      </c>
      <c r="AH379" s="220">
        <v>12</v>
      </c>
      <c r="AI379" s="191" t="s">
        <v>319</v>
      </c>
      <c r="AL379" s="166">
        <v>0</v>
      </c>
      <c r="AM379" s="170" t="s">
        <v>43</v>
      </c>
      <c r="AN379" s="165" t="s">
        <v>44</v>
      </c>
      <c r="AO379" s="165"/>
      <c r="AP379" s="166"/>
      <c r="AQ379" s="166"/>
      <c r="AR379" s="166"/>
      <c r="AS379" s="166">
        <f>H379</f>
        <v>100469</v>
      </c>
      <c r="AT379" s="166">
        <f t="shared" si="33"/>
        <v>10475</v>
      </c>
      <c r="AU379" s="166">
        <v>475</v>
      </c>
      <c r="AV379" s="166"/>
      <c r="AX379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100469, 'Б-100469-13',date'2015-02-02',3, 7, 7, 'RUR', 1, 18, date'2015-02-02', date'2015-02-01', 1004693, 1, to_date('2015-02-01 00:00:00','YYYY-MM-DD HH24:MI:SS'), 6200, 1116, 0, 609, 0, 'c1', 8,null,100469,10475,475);insert into xxxx_oebs_cash_payment_test (ID, INVOICE_ID, OEBS_PAYMENT, DOC_DATE, COMISS_DATE) values (s_xxxx_oebs_cash_payment_test.NEXTVAL, 100469, 9300, to_date('2015-02-01 00:00:00','YYYY-MM-DD HH24:MI:SS'), date'2015-02-01' );insert into xxxx_client_discount_m  (ID,CLIENT_ID,CLIENT_AVG_DISCOUNT,DT) values (s_xxxx_client_discount_m.NEXTVAL,609, 12, date'2015-02-01');</v>
      </c>
    </row>
    <row r="380" spans="1:50" ht="16.5" customHeight="1" x14ac:dyDescent="0.25">
      <c r="A380" s="285">
        <v>40</v>
      </c>
      <c r="B380" s="72">
        <v>0</v>
      </c>
      <c r="C380" s="165" t="str">
        <f t="shared" si="40"/>
        <v>100040</v>
      </c>
      <c r="D380" s="165" t="str">
        <f t="shared" si="41"/>
        <v>100040/13</v>
      </c>
      <c r="E380" s="167" t="s">
        <v>189</v>
      </c>
      <c r="F380" s="167" t="s">
        <v>822</v>
      </c>
      <c r="G380" s="165">
        <v>48</v>
      </c>
      <c r="H380" s="178">
        <v>100470</v>
      </c>
      <c r="I380" s="170" t="str">
        <f t="shared" si="39"/>
        <v>Б-100470-13</v>
      </c>
      <c r="J380" s="169">
        <v>3</v>
      </c>
      <c r="K380" s="165">
        <v>7</v>
      </c>
      <c r="L380" s="165" t="s">
        <v>38</v>
      </c>
      <c r="M380" s="169">
        <v>1</v>
      </c>
      <c r="N380" s="165">
        <v>18</v>
      </c>
      <c r="O380" s="167" t="s">
        <v>823</v>
      </c>
      <c r="P380" s="167" t="s">
        <v>823</v>
      </c>
      <c r="Q380" s="167" t="s">
        <v>826</v>
      </c>
      <c r="R380" s="166" t="str">
        <f>H380&amp;"1"</f>
        <v>1004701</v>
      </c>
      <c r="S380" s="170">
        <v>1</v>
      </c>
      <c r="T380" s="191" t="s">
        <v>308</v>
      </c>
      <c r="U380" s="165">
        <v>6200</v>
      </c>
      <c r="V380" s="165">
        <v>1116</v>
      </c>
      <c r="W380" s="165">
        <v>0</v>
      </c>
      <c r="X380" s="122">
        <v>610</v>
      </c>
      <c r="Y380" s="168" t="s">
        <v>42</v>
      </c>
      <c r="Z380" s="266"/>
      <c r="AA380" s="266"/>
      <c r="AB380" s="224"/>
      <c r="AC380" s="178">
        <v>9300</v>
      </c>
      <c r="AD380" s="170"/>
      <c r="AE380" s="170"/>
      <c r="AF380" s="191" t="s">
        <v>319</v>
      </c>
      <c r="AG380" s="221">
        <v>8</v>
      </c>
      <c r="AH380" s="220">
        <v>12</v>
      </c>
      <c r="AI380" s="191" t="s">
        <v>319</v>
      </c>
      <c r="AL380" s="166">
        <v>0</v>
      </c>
      <c r="AM380" s="170" t="s">
        <v>43</v>
      </c>
      <c r="AN380" s="165" t="s">
        <v>44</v>
      </c>
      <c r="AO380" s="165"/>
      <c r="AP380" s="166"/>
      <c r="AQ380" s="166"/>
      <c r="AR380" s="166"/>
      <c r="AS380" s="166">
        <f>H380</f>
        <v>100470</v>
      </c>
      <c r="AT380" s="166">
        <f t="shared" si="33"/>
        <v>10476</v>
      </c>
      <c r="AU380" s="166">
        <v>476</v>
      </c>
      <c r="AV380" s="166"/>
      <c r="AX380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100470, 'Б-100470-13',date'2015-02-02',3, 7, 7, 'RUR', 1, 18, date'2015-02-02', date'2015-02-01', 1004701, 1, to_date('2015-02-01 00:00:00','YYYY-MM-DD HH24:MI:SS'), 6200, 1116, 0, 610, 0, 'c1', 8,null,100470,10476,476);insert into xxxx_oebs_cash_payment_test (ID, INVOICE_ID, OEBS_PAYMENT, DOC_DATE, COMISS_DATE) values (s_xxxx_oebs_cash_payment_test.NEXTVAL, 100470, 9300, to_date('2015-02-01 00:00:00','YYYY-MM-DD HH24:MI:SS'), date'2015-02-01' );insert into xxxx_client_discount_m  (ID,CLIENT_ID,CLIENT_AVG_DISCOUNT,DT) values (s_xxxx_client_discount_m.NEXTVAL,610, 12, date'2015-02-01');</v>
      </c>
    </row>
    <row r="381" spans="1:50" ht="16.5" customHeight="1" x14ac:dyDescent="0.25">
      <c r="A381" s="285">
        <v>40</v>
      </c>
      <c r="B381" s="72">
        <v>0</v>
      </c>
      <c r="C381" s="165" t="str">
        <f t="shared" si="40"/>
        <v>100040</v>
      </c>
      <c r="D381" s="165" t="str">
        <f t="shared" si="41"/>
        <v>100040/13</v>
      </c>
      <c r="E381" s="167" t="s">
        <v>189</v>
      </c>
      <c r="F381" s="167" t="s">
        <v>822</v>
      </c>
      <c r="G381" s="165">
        <v>48</v>
      </c>
      <c r="H381" s="178">
        <v>100471</v>
      </c>
      <c r="I381" s="170" t="str">
        <f t="shared" si="39"/>
        <v>Б-100471-13</v>
      </c>
      <c r="J381" s="169">
        <v>3</v>
      </c>
      <c r="K381" s="165">
        <v>7</v>
      </c>
      <c r="L381" s="165" t="s">
        <v>38</v>
      </c>
      <c r="M381" s="169">
        <v>1</v>
      </c>
      <c r="N381" s="165">
        <v>18</v>
      </c>
      <c r="O381" s="167" t="s">
        <v>823</v>
      </c>
      <c r="P381" s="167" t="s">
        <v>823</v>
      </c>
      <c r="Q381" s="167" t="s">
        <v>826</v>
      </c>
      <c r="R381" s="166" t="str">
        <f>H381&amp;"2"</f>
        <v>1004712</v>
      </c>
      <c r="S381" s="170">
        <v>1</v>
      </c>
      <c r="T381" s="191" t="s">
        <v>308</v>
      </c>
      <c r="U381" s="165">
        <v>6200</v>
      </c>
      <c r="V381" s="165">
        <v>1116</v>
      </c>
      <c r="W381" s="165">
        <v>0</v>
      </c>
      <c r="X381" s="234">
        <v>611</v>
      </c>
      <c r="Y381" s="168" t="s">
        <v>42</v>
      </c>
      <c r="Z381" s="266"/>
      <c r="AA381" s="266"/>
      <c r="AB381" s="224"/>
      <c r="AC381" s="178">
        <v>9300</v>
      </c>
      <c r="AD381" s="170"/>
      <c r="AE381" s="170"/>
      <c r="AF381" s="191" t="s">
        <v>319</v>
      </c>
      <c r="AG381" s="221">
        <v>8</v>
      </c>
      <c r="AH381" s="220">
        <v>12</v>
      </c>
      <c r="AI381" s="191" t="s">
        <v>319</v>
      </c>
      <c r="AL381" s="166">
        <v>0</v>
      </c>
      <c r="AM381" s="170" t="s">
        <v>43</v>
      </c>
      <c r="AN381" s="165" t="s">
        <v>44</v>
      </c>
      <c r="AO381" s="165"/>
      <c r="AP381" s="166"/>
      <c r="AQ381" s="166"/>
      <c r="AR381" s="166"/>
      <c r="AS381" s="166">
        <f>H381</f>
        <v>100471</v>
      </c>
      <c r="AT381" s="166">
        <f t="shared" si="33"/>
        <v>10477</v>
      </c>
      <c r="AU381" s="166">
        <v>477</v>
      </c>
      <c r="AV381" s="166"/>
      <c r="AX381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100471, 'Б-100471-13',date'2015-02-02',3, 7, 7, 'RUR', 1, 18, date'2015-02-02', date'2015-02-01', 1004712, 1, to_date('2015-02-01 00:00:00','YYYY-MM-DD HH24:MI:SS'), 6200, 1116, 0, 611, 0, 'c1', 8,null,100471,10477,477);insert into xxxx_oebs_cash_payment_test (ID, INVOICE_ID, OEBS_PAYMENT, DOC_DATE, COMISS_DATE) values (s_xxxx_oebs_cash_payment_test.NEXTVAL, 100471, 9300, to_date('2015-02-01 00:00:00','YYYY-MM-DD HH24:MI:SS'), date'2015-02-01' );insert into xxxx_client_discount_m  (ID,CLIENT_ID,CLIENT_AVG_DISCOUNT,DT) values (s_xxxx_client_discount_m.NEXTVAL,611, 12, date'2015-02-01');</v>
      </c>
    </row>
    <row r="382" spans="1:50" ht="16.5" customHeight="1" x14ac:dyDescent="0.25">
      <c r="A382" s="285">
        <v>40</v>
      </c>
      <c r="B382" s="72">
        <v>0</v>
      </c>
      <c r="C382" s="165" t="str">
        <f t="shared" si="40"/>
        <v>100040</v>
      </c>
      <c r="D382" s="165" t="str">
        <f t="shared" si="41"/>
        <v>100040/13</v>
      </c>
      <c r="E382" s="167" t="s">
        <v>189</v>
      </c>
      <c r="F382" s="167" t="s">
        <v>822</v>
      </c>
      <c r="G382" s="165">
        <v>48</v>
      </c>
      <c r="H382" s="178">
        <v>100472</v>
      </c>
      <c r="I382" s="170" t="str">
        <f t="shared" si="39"/>
        <v>Б-100472-13</v>
      </c>
      <c r="J382" s="169">
        <v>3</v>
      </c>
      <c r="K382" s="165">
        <v>7</v>
      </c>
      <c r="L382" s="165" t="s">
        <v>38</v>
      </c>
      <c r="M382" s="169">
        <v>1</v>
      </c>
      <c r="N382" s="165">
        <v>18</v>
      </c>
      <c r="O382" s="167" t="s">
        <v>823</v>
      </c>
      <c r="P382" s="167" t="s">
        <v>823</v>
      </c>
      <c r="Q382" s="167" t="s">
        <v>826</v>
      </c>
      <c r="R382" s="166" t="str">
        <f>H382&amp;"1"</f>
        <v>1004721</v>
      </c>
      <c r="S382" s="170">
        <v>1</v>
      </c>
      <c r="T382" s="191" t="s">
        <v>308</v>
      </c>
      <c r="U382" s="165">
        <v>6200</v>
      </c>
      <c r="V382" s="165">
        <v>1116</v>
      </c>
      <c r="W382" s="165">
        <v>0</v>
      </c>
      <c r="X382" s="122">
        <v>612</v>
      </c>
      <c r="Y382" s="168" t="s">
        <v>42</v>
      </c>
      <c r="Z382" s="266"/>
      <c r="AA382" s="266"/>
      <c r="AB382" s="224"/>
      <c r="AC382" s="178">
        <v>9300</v>
      </c>
      <c r="AD382" s="170"/>
      <c r="AE382" s="170"/>
      <c r="AF382" s="191" t="s">
        <v>319</v>
      </c>
      <c r="AG382" s="221">
        <v>8</v>
      </c>
      <c r="AH382" s="220">
        <v>12</v>
      </c>
      <c r="AI382" s="191" t="s">
        <v>319</v>
      </c>
      <c r="AL382" s="166">
        <v>0</v>
      </c>
      <c r="AM382" s="170" t="s">
        <v>43</v>
      </c>
      <c r="AN382" s="165" t="s">
        <v>44</v>
      </c>
      <c r="AO382" s="165"/>
      <c r="AP382" s="166"/>
      <c r="AQ382" s="166"/>
      <c r="AR382" s="166"/>
      <c r="AS382" s="166">
        <f>H382</f>
        <v>100472</v>
      </c>
      <c r="AT382" s="166">
        <f t="shared" si="33"/>
        <v>10478</v>
      </c>
      <c r="AU382" s="166">
        <v>478</v>
      </c>
      <c r="AV382" s="166"/>
      <c r="AX382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100472, 'Б-100472-13',date'2015-02-02',3, 7, 7, 'RUR', 1, 18, date'2015-02-02', date'2015-02-01', 1004721, 1, to_date('2015-02-01 00:00:00','YYYY-MM-DD HH24:MI:SS'), 6200, 1116, 0, 612, 0, 'c1', 8,null,100472,10478,478);insert into xxxx_oebs_cash_payment_test (ID, INVOICE_ID, OEBS_PAYMENT, DOC_DATE, COMISS_DATE) values (s_xxxx_oebs_cash_payment_test.NEXTVAL, 100472, 9300, to_date('2015-02-01 00:00:00','YYYY-MM-DD HH24:MI:SS'), date'2015-02-01' );insert into xxxx_client_discount_m  (ID,CLIENT_ID,CLIENT_AVG_DISCOUNT,DT) values (s_xxxx_client_discount_m.NEXTVAL,612, 12, date'2015-02-01');</v>
      </c>
    </row>
    <row r="383" spans="1:50" ht="16.5" customHeight="1" x14ac:dyDescent="0.25">
      <c r="A383" s="285">
        <v>40</v>
      </c>
      <c r="B383" s="72">
        <v>0</v>
      </c>
      <c r="C383" s="165" t="str">
        <f t="shared" si="40"/>
        <v>100040</v>
      </c>
      <c r="D383" s="165" t="str">
        <f t="shared" si="41"/>
        <v>100040/13</v>
      </c>
      <c r="E383" s="167" t="s">
        <v>189</v>
      </c>
      <c r="F383" s="167" t="s">
        <v>822</v>
      </c>
      <c r="G383" s="165">
        <v>48</v>
      </c>
      <c r="H383" s="178">
        <v>100473</v>
      </c>
      <c r="I383" s="170" t="str">
        <f t="shared" si="39"/>
        <v>Б-100473-13</v>
      </c>
      <c r="J383" s="169">
        <v>3</v>
      </c>
      <c r="K383" s="165">
        <v>7</v>
      </c>
      <c r="L383" s="165" t="s">
        <v>38</v>
      </c>
      <c r="M383" s="169">
        <v>1</v>
      </c>
      <c r="N383" s="165">
        <v>18</v>
      </c>
      <c r="O383" s="167" t="s">
        <v>823</v>
      </c>
      <c r="P383" s="167" t="s">
        <v>823</v>
      </c>
      <c r="Q383" s="167" t="s">
        <v>826</v>
      </c>
      <c r="R383" s="166" t="str">
        <f>H383&amp;"2"</f>
        <v>1004732</v>
      </c>
      <c r="S383" s="170">
        <v>1</v>
      </c>
      <c r="T383" s="191" t="s">
        <v>308</v>
      </c>
      <c r="U383" s="165">
        <v>6200</v>
      </c>
      <c r="V383" s="165">
        <v>1116</v>
      </c>
      <c r="W383" s="165">
        <v>0</v>
      </c>
      <c r="X383" s="234">
        <v>613</v>
      </c>
      <c r="Y383" s="168" t="s">
        <v>42</v>
      </c>
      <c r="Z383" s="266"/>
      <c r="AA383" s="266"/>
      <c r="AB383" s="224"/>
      <c r="AC383" s="178">
        <v>9300</v>
      </c>
      <c r="AD383" s="170"/>
      <c r="AE383" s="170"/>
      <c r="AF383" s="191" t="s">
        <v>319</v>
      </c>
      <c r="AG383" s="221">
        <v>8</v>
      </c>
      <c r="AH383" s="220">
        <v>12</v>
      </c>
      <c r="AI383" s="191" t="s">
        <v>319</v>
      </c>
      <c r="AL383" s="166">
        <v>0</v>
      </c>
      <c r="AM383" s="170" t="s">
        <v>43</v>
      </c>
      <c r="AN383" s="165" t="s">
        <v>44</v>
      </c>
      <c r="AO383" s="165"/>
      <c r="AP383" s="166"/>
      <c r="AQ383" s="166"/>
      <c r="AR383" s="166"/>
      <c r="AS383" s="166">
        <f>H383</f>
        <v>100473</v>
      </c>
      <c r="AT383" s="166">
        <f t="shared" si="33"/>
        <v>10479</v>
      </c>
      <c r="AU383" s="166">
        <v>479</v>
      </c>
      <c r="AV383" s="166"/>
      <c r="AX383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100473, 'Б-100473-13',date'2015-02-02',3, 7, 7, 'RUR', 1, 18, date'2015-02-02', date'2015-02-01', 1004732, 1, to_date('2015-02-01 00:00:00','YYYY-MM-DD HH24:MI:SS'), 6200, 1116, 0, 613, 0, 'c1', 8,null,100473,10479,479);insert into xxxx_oebs_cash_payment_test (ID, INVOICE_ID, OEBS_PAYMENT, DOC_DATE, COMISS_DATE) values (s_xxxx_oebs_cash_payment_test.NEXTVAL, 100473, 9300, to_date('2015-02-01 00:00:00','YYYY-MM-DD HH24:MI:SS'), date'2015-02-01' );insert into xxxx_client_discount_m  (ID,CLIENT_ID,CLIENT_AVG_DISCOUNT,DT) values (s_xxxx_client_discount_m.NEXTVAL,613, 12, date'2015-02-01');</v>
      </c>
    </row>
    <row r="384" spans="1:50" ht="16.5" customHeight="1" x14ac:dyDescent="0.25">
      <c r="A384" s="285">
        <v>40</v>
      </c>
      <c r="B384" s="72">
        <v>0</v>
      </c>
      <c r="C384" s="165" t="str">
        <f t="shared" si="40"/>
        <v>100040</v>
      </c>
      <c r="D384" s="165" t="str">
        <f t="shared" si="41"/>
        <v>100040/13</v>
      </c>
      <c r="E384" s="167" t="s">
        <v>189</v>
      </c>
      <c r="F384" s="167" t="s">
        <v>822</v>
      </c>
      <c r="G384" s="165">
        <v>48</v>
      </c>
      <c r="H384" s="178">
        <v>100474</v>
      </c>
      <c r="I384" s="170" t="str">
        <f t="shared" si="39"/>
        <v>Б-100474-13</v>
      </c>
      <c r="J384" s="169">
        <v>3</v>
      </c>
      <c r="K384" s="165">
        <v>7</v>
      </c>
      <c r="L384" s="165" t="s">
        <v>38</v>
      </c>
      <c r="M384" s="169">
        <v>1</v>
      </c>
      <c r="N384" s="165">
        <v>18</v>
      </c>
      <c r="O384" s="167" t="s">
        <v>823</v>
      </c>
      <c r="P384" s="167" t="s">
        <v>823</v>
      </c>
      <c r="Q384" s="167" t="s">
        <v>826</v>
      </c>
      <c r="R384" s="166" t="str">
        <f>H384&amp;"3"</f>
        <v>1004743</v>
      </c>
      <c r="S384" s="170">
        <v>1</v>
      </c>
      <c r="T384" s="191" t="s">
        <v>308</v>
      </c>
      <c r="U384" s="165">
        <v>6200</v>
      </c>
      <c r="V384" s="165">
        <v>1116</v>
      </c>
      <c r="W384" s="165">
        <v>0</v>
      </c>
      <c r="X384" s="122">
        <v>614</v>
      </c>
      <c r="Y384" s="168" t="s">
        <v>42</v>
      </c>
      <c r="Z384" s="266"/>
      <c r="AA384" s="266"/>
      <c r="AB384" s="224"/>
      <c r="AC384" s="178">
        <v>9300</v>
      </c>
      <c r="AD384" s="170"/>
      <c r="AE384" s="170"/>
      <c r="AF384" s="191" t="s">
        <v>319</v>
      </c>
      <c r="AG384" s="221">
        <v>8</v>
      </c>
      <c r="AH384" s="220">
        <v>12</v>
      </c>
      <c r="AI384" s="191" t="s">
        <v>319</v>
      </c>
      <c r="AL384" s="166">
        <v>0</v>
      </c>
      <c r="AM384" s="170" t="s">
        <v>43</v>
      </c>
      <c r="AN384" s="165" t="s">
        <v>44</v>
      </c>
      <c r="AO384" s="165"/>
      <c r="AP384" s="166"/>
      <c r="AQ384" s="166"/>
      <c r="AR384" s="166"/>
      <c r="AS384" s="166">
        <f>H384</f>
        <v>100474</v>
      </c>
      <c r="AT384" s="166">
        <f t="shared" si="33"/>
        <v>10480</v>
      </c>
      <c r="AU384" s="166">
        <v>480</v>
      </c>
      <c r="AV384" s="166"/>
      <c r="AX384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100474, 'Б-100474-13',date'2015-02-02',3, 7, 7, 'RUR', 1, 18, date'2015-02-02', date'2015-02-01', 1004743, 1, to_date('2015-02-01 00:00:00','YYYY-MM-DD HH24:MI:SS'), 6200, 1116, 0, 614, 0, 'c1', 8,null,100474,10480,480);insert into xxxx_oebs_cash_payment_test (ID, INVOICE_ID, OEBS_PAYMENT, DOC_DATE, COMISS_DATE) values (s_xxxx_oebs_cash_payment_test.NEXTVAL, 100474, 9300, to_date('2015-02-01 00:00:00','YYYY-MM-DD HH24:MI:SS'), date'2015-02-01' );insert into xxxx_client_discount_m  (ID,CLIENT_ID,CLIENT_AVG_DISCOUNT,DT) values (s_xxxx_client_discount_m.NEXTVAL,614, 12, date'2015-02-01');</v>
      </c>
    </row>
    <row r="385" spans="1:50" ht="16.5" customHeight="1" x14ac:dyDescent="0.25">
      <c r="A385" s="285">
        <v>40</v>
      </c>
      <c r="B385" s="72">
        <v>0</v>
      </c>
      <c r="C385" s="165" t="str">
        <f t="shared" si="40"/>
        <v>100040</v>
      </c>
      <c r="D385" s="165" t="str">
        <f t="shared" si="41"/>
        <v>100040/13</v>
      </c>
      <c r="E385" s="167" t="s">
        <v>189</v>
      </c>
      <c r="F385" s="167" t="s">
        <v>822</v>
      </c>
      <c r="G385" s="165">
        <v>48</v>
      </c>
      <c r="H385" s="178">
        <v>100475</v>
      </c>
      <c r="I385" s="170" t="str">
        <f t="shared" si="39"/>
        <v>Б-100475-13</v>
      </c>
      <c r="J385" s="169">
        <v>3</v>
      </c>
      <c r="K385" s="165">
        <v>7</v>
      </c>
      <c r="L385" s="165" t="s">
        <v>38</v>
      </c>
      <c r="M385" s="169">
        <v>1</v>
      </c>
      <c r="N385" s="165">
        <v>18</v>
      </c>
      <c r="O385" s="167" t="s">
        <v>823</v>
      </c>
      <c r="P385" s="167" t="s">
        <v>823</v>
      </c>
      <c r="Q385" s="167" t="s">
        <v>826</v>
      </c>
      <c r="R385" s="166" t="str">
        <f>H385&amp;"1"</f>
        <v>1004751</v>
      </c>
      <c r="S385" s="170">
        <v>1</v>
      </c>
      <c r="T385" s="191" t="s">
        <v>308</v>
      </c>
      <c r="U385" s="165">
        <v>6200</v>
      </c>
      <c r="V385" s="165">
        <v>1116</v>
      </c>
      <c r="W385" s="165">
        <v>0</v>
      </c>
      <c r="X385" s="234">
        <v>615</v>
      </c>
      <c r="Y385" s="168" t="s">
        <v>42</v>
      </c>
      <c r="Z385" s="266"/>
      <c r="AA385" s="266"/>
      <c r="AB385" s="224"/>
      <c r="AC385" s="178">
        <v>9300</v>
      </c>
      <c r="AD385" s="170"/>
      <c r="AE385" s="170"/>
      <c r="AF385" s="191" t="s">
        <v>319</v>
      </c>
      <c r="AG385" s="221">
        <v>8</v>
      </c>
      <c r="AH385" s="220">
        <v>12</v>
      </c>
      <c r="AI385" s="191" t="s">
        <v>319</v>
      </c>
      <c r="AL385" s="166">
        <v>0</v>
      </c>
      <c r="AM385" s="170" t="s">
        <v>43</v>
      </c>
      <c r="AN385" s="165" t="s">
        <v>44</v>
      </c>
      <c r="AO385" s="165"/>
      <c r="AP385" s="166"/>
      <c r="AQ385" s="166"/>
      <c r="AR385" s="166"/>
      <c r="AS385" s="166">
        <f>H385</f>
        <v>100475</v>
      </c>
      <c r="AT385" s="166">
        <f t="shared" si="33"/>
        <v>10481</v>
      </c>
      <c r="AU385" s="166">
        <v>481</v>
      </c>
      <c r="AV385" s="166"/>
      <c r="AX385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100475, 'Б-100475-13',date'2015-02-02',3, 7, 7, 'RUR', 1, 18, date'2015-02-02', date'2015-02-01', 1004751, 1, to_date('2015-02-01 00:00:00','YYYY-MM-DD HH24:MI:SS'), 6200, 1116, 0, 615, 0, 'c1', 8,null,100475,10481,481);insert into xxxx_oebs_cash_payment_test (ID, INVOICE_ID, OEBS_PAYMENT, DOC_DATE, COMISS_DATE) values (s_xxxx_oebs_cash_payment_test.NEXTVAL, 100475, 9300, to_date('2015-02-01 00:00:00','YYYY-MM-DD HH24:MI:SS'), date'2015-02-01' );insert into xxxx_client_discount_m  (ID,CLIENT_ID,CLIENT_AVG_DISCOUNT,DT) values (s_xxxx_client_discount_m.NEXTVAL,615, 12, date'2015-02-01');</v>
      </c>
    </row>
    <row r="386" spans="1:50" ht="16.5" customHeight="1" x14ac:dyDescent="0.25">
      <c r="A386" s="285">
        <v>40</v>
      </c>
      <c r="B386" s="72">
        <v>0</v>
      </c>
      <c r="C386" s="165" t="str">
        <f t="shared" si="40"/>
        <v>100040</v>
      </c>
      <c r="D386" s="165" t="str">
        <f t="shared" si="41"/>
        <v>100040/13</v>
      </c>
      <c r="E386" s="167" t="s">
        <v>189</v>
      </c>
      <c r="F386" s="167" t="s">
        <v>822</v>
      </c>
      <c r="G386" s="165">
        <v>48</v>
      </c>
      <c r="H386" s="178">
        <v>100476</v>
      </c>
      <c r="I386" s="170" t="str">
        <f t="shared" si="39"/>
        <v>Б-100476-13</v>
      </c>
      <c r="J386" s="169">
        <v>3</v>
      </c>
      <c r="K386" s="165">
        <v>7</v>
      </c>
      <c r="L386" s="165" t="s">
        <v>38</v>
      </c>
      <c r="M386" s="169">
        <v>1</v>
      </c>
      <c r="N386" s="165">
        <v>18</v>
      </c>
      <c r="O386" s="167" t="s">
        <v>823</v>
      </c>
      <c r="P386" s="167" t="s">
        <v>823</v>
      </c>
      <c r="Q386" s="167" t="s">
        <v>826</v>
      </c>
      <c r="R386" s="166" t="str">
        <f>H386&amp;"2"</f>
        <v>1004762</v>
      </c>
      <c r="S386" s="170">
        <v>1</v>
      </c>
      <c r="T386" s="191" t="s">
        <v>308</v>
      </c>
      <c r="U386" s="165">
        <v>6200</v>
      </c>
      <c r="V386" s="165">
        <v>1116</v>
      </c>
      <c r="W386" s="165">
        <v>0</v>
      </c>
      <c r="X386" s="122">
        <v>616</v>
      </c>
      <c r="Y386" s="168" t="s">
        <v>42</v>
      </c>
      <c r="Z386" s="266"/>
      <c r="AA386" s="266"/>
      <c r="AB386" s="224"/>
      <c r="AC386" s="178">
        <v>9300</v>
      </c>
      <c r="AD386" s="170"/>
      <c r="AE386" s="170"/>
      <c r="AF386" s="191" t="s">
        <v>319</v>
      </c>
      <c r="AG386" s="221">
        <v>8</v>
      </c>
      <c r="AH386" s="220">
        <v>12</v>
      </c>
      <c r="AI386" s="191" t="s">
        <v>319</v>
      </c>
      <c r="AL386" s="166">
        <v>0</v>
      </c>
      <c r="AM386" s="170" t="s">
        <v>43</v>
      </c>
      <c r="AN386" s="165" t="s">
        <v>44</v>
      </c>
      <c r="AO386" s="165"/>
      <c r="AP386" s="166"/>
      <c r="AQ386" s="166"/>
      <c r="AR386" s="166"/>
      <c r="AS386" s="166">
        <f>H386</f>
        <v>100476</v>
      </c>
      <c r="AT386" s="166">
        <f t="shared" si="33"/>
        <v>10482</v>
      </c>
      <c r="AU386" s="166">
        <v>482</v>
      </c>
      <c r="AV386" s="166"/>
      <c r="AX386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100476, 'Б-100476-13',date'2015-02-02',3, 7, 7, 'RUR', 1, 18, date'2015-02-02', date'2015-02-01', 1004762, 1, to_date('2015-02-01 00:00:00','YYYY-MM-DD HH24:MI:SS'), 6200, 1116, 0, 616, 0, 'c1', 8,null,100476,10482,482);insert into xxxx_oebs_cash_payment_test (ID, INVOICE_ID, OEBS_PAYMENT, DOC_DATE, COMISS_DATE) values (s_xxxx_oebs_cash_payment_test.NEXTVAL, 100476, 9300, to_date('2015-02-01 00:00:00','YYYY-MM-DD HH24:MI:SS'), date'2015-02-01' );insert into xxxx_client_discount_m  (ID,CLIENT_ID,CLIENT_AVG_DISCOUNT,DT) values (s_xxxx_client_discount_m.NEXTVAL,616, 12, date'2015-02-01');</v>
      </c>
    </row>
    <row r="387" spans="1:50" ht="16.5" customHeight="1" x14ac:dyDescent="0.25">
      <c r="A387" s="285">
        <v>40</v>
      </c>
      <c r="B387" s="72">
        <v>0</v>
      </c>
      <c r="C387" s="165" t="str">
        <f t="shared" si="40"/>
        <v>100040</v>
      </c>
      <c r="D387" s="165" t="str">
        <f t="shared" si="41"/>
        <v>100040/13</v>
      </c>
      <c r="E387" s="167" t="s">
        <v>189</v>
      </c>
      <c r="F387" s="167" t="s">
        <v>822</v>
      </c>
      <c r="G387" s="165">
        <v>48</v>
      </c>
      <c r="H387" s="178">
        <v>100477</v>
      </c>
      <c r="I387" s="170" t="str">
        <f t="shared" si="39"/>
        <v>Б-100477-13</v>
      </c>
      <c r="J387" s="169">
        <v>3</v>
      </c>
      <c r="K387" s="165">
        <v>7</v>
      </c>
      <c r="L387" s="165" t="s">
        <v>38</v>
      </c>
      <c r="M387" s="169">
        <v>1</v>
      </c>
      <c r="N387" s="165">
        <v>18</v>
      </c>
      <c r="O387" s="167" t="s">
        <v>823</v>
      </c>
      <c r="P387" s="167" t="s">
        <v>823</v>
      </c>
      <c r="Q387" s="167" t="s">
        <v>826</v>
      </c>
      <c r="R387" s="166" t="str">
        <f>H387&amp;"1"</f>
        <v>1004771</v>
      </c>
      <c r="S387" s="170">
        <v>1</v>
      </c>
      <c r="T387" s="237" t="s">
        <v>308</v>
      </c>
      <c r="U387" s="165">
        <v>6200</v>
      </c>
      <c r="V387" s="165">
        <v>1116</v>
      </c>
      <c r="W387" s="165">
        <v>0</v>
      </c>
      <c r="X387" s="244">
        <v>602</v>
      </c>
      <c r="Y387" s="168" t="s">
        <v>42</v>
      </c>
      <c r="Z387" s="223" t="s">
        <v>523</v>
      </c>
      <c r="AA387" s="266"/>
      <c r="AB387" s="223" t="s">
        <v>524</v>
      </c>
      <c r="AC387" s="178">
        <v>9300</v>
      </c>
      <c r="AD387" s="170"/>
      <c r="AE387" s="170"/>
      <c r="AF387" s="237" t="s">
        <v>319</v>
      </c>
      <c r="AG387" s="221">
        <v>8</v>
      </c>
      <c r="AH387" s="220">
        <v>12</v>
      </c>
      <c r="AI387" s="237" t="s">
        <v>319</v>
      </c>
      <c r="AL387" s="166">
        <v>0</v>
      </c>
      <c r="AM387" s="170" t="s">
        <v>43</v>
      </c>
      <c r="AN387" s="165" t="s">
        <v>44</v>
      </c>
      <c r="AO387" s="165"/>
      <c r="AP387" s="166"/>
      <c r="AQ387" s="166"/>
      <c r="AR387" s="166"/>
      <c r="AS387" s="166">
        <f>H387</f>
        <v>100477</v>
      </c>
      <c r="AT387" s="166">
        <f t="shared" si="33"/>
        <v>10483</v>
      </c>
      <c r="AU387" s="166">
        <v>483</v>
      </c>
      <c r="AV387" s="166"/>
      <c r="AX387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100477, 'Б-100477-13',date'2015-02-02',3, 7, 7, 'RUR', 1, 18, date'2015-02-02', date'2015-02-01', 1004771, 1, to_date('2015-02-01 00:00:00','YYYY-MM-DD HH24:MI:SS'), 6200, 1116, 0, 602, 0, 'c1', 8,null,100477,10483,483);insert into xxxx_oebs_cash_payment_test (ID, INVOICE_ID, OEBS_PAYMENT, DOC_DATE, COMISS_DATE) values (s_xxxx_oebs_cash_payment_test.NEXTVAL, 100477, 9300, to_date('2015-02-01 00:00:00','YYYY-MM-DD HH24:MI:SS'), date'2015-02-01' );insert into xxxx_client_discount_m  (ID,CLIENT_ID,CLIENT_AVG_DISCOUNT,DT) values (s_xxxx_client_discount_m.NEXTVAL,602, 12, date'2015-02-01');</v>
      </c>
    </row>
    <row r="388" spans="1:50" ht="16.5" customHeight="1" x14ac:dyDescent="0.25">
      <c r="A388" s="285">
        <v>40</v>
      </c>
      <c r="B388" s="72">
        <v>0</v>
      </c>
      <c r="C388" s="165" t="str">
        <f t="shared" si="40"/>
        <v>100040</v>
      </c>
      <c r="D388" s="165" t="str">
        <f t="shared" si="41"/>
        <v>100040/13</v>
      </c>
      <c r="E388" s="167" t="s">
        <v>189</v>
      </c>
      <c r="F388" s="167" t="s">
        <v>822</v>
      </c>
      <c r="G388" s="165">
        <v>48</v>
      </c>
      <c r="H388" s="178">
        <v>100478</v>
      </c>
      <c r="I388" s="170" t="str">
        <f t="shared" si="39"/>
        <v>Б-100478-13</v>
      </c>
      <c r="J388" s="169">
        <v>3</v>
      </c>
      <c r="K388" s="165">
        <v>7</v>
      </c>
      <c r="L388" s="165" t="s">
        <v>38</v>
      </c>
      <c r="M388" s="169">
        <v>1</v>
      </c>
      <c r="N388" s="165">
        <v>18</v>
      </c>
      <c r="O388" s="167" t="s">
        <v>823</v>
      </c>
      <c r="P388" s="167" t="s">
        <v>823</v>
      </c>
      <c r="Q388" s="167" t="s">
        <v>826</v>
      </c>
      <c r="R388" s="166" t="str">
        <f>H388&amp;"1"</f>
        <v>1004781</v>
      </c>
      <c r="S388" s="170">
        <v>1</v>
      </c>
      <c r="T388" s="237" t="s">
        <v>308</v>
      </c>
      <c r="U388" s="165">
        <v>6200</v>
      </c>
      <c r="V388" s="165">
        <v>1116</v>
      </c>
      <c r="W388" s="165">
        <v>0</v>
      </c>
      <c r="X388" s="236">
        <v>603</v>
      </c>
      <c r="Y388" s="168" t="s">
        <v>42</v>
      </c>
      <c r="Z388" s="266"/>
      <c r="AA388" s="266"/>
      <c r="AB388" s="224"/>
      <c r="AC388" s="178">
        <v>9300</v>
      </c>
      <c r="AD388" s="170"/>
      <c r="AE388" s="170"/>
      <c r="AF388" s="237" t="s">
        <v>319</v>
      </c>
      <c r="AG388" s="221">
        <v>8</v>
      </c>
      <c r="AH388" s="220">
        <v>12</v>
      </c>
      <c r="AI388" s="237" t="s">
        <v>319</v>
      </c>
      <c r="AL388" s="166">
        <v>0</v>
      </c>
      <c r="AM388" s="170" t="s">
        <v>43</v>
      </c>
      <c r="AN388" s="165" t="s">
        <v>44</v>
      </c>
      <c r="AO388" s="165"/>
      <c r="AP388" s="166"/>
      <c r="AQ388" s="166"/>
      <c r="AR388" s="166"/>
      <c r="AS388" s="166">
        <f>H388</f>
        <v>100478</v>
      </c>
      <c r="AT388" s="166">
        <f t="shared" si="33"/>
        <v>10484</v>
      </c>
      <c r="AU388" s="166">
        <v>484</v>
      </c>
      <c r="AV388" s="166"/>
      <c r="AX388" s="163" t="str">
        <f t="shared" si="3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100478, 'Б-100478-13',date'2015-02-02',3, 7, 7, 'RUR', 1, 18, date'2015-02-02', date'2015-02-01', 1004781, 1, to_date('2015-02-01 00:00:00','YYYY-MM-DD HH24:MI:SS'), 6200, 1116, 0, 603, 0, 'c1', 8,null,100478,10484,484);insert into xxxx_oebs_cash_payment_test (ID, INVOICE_ID, OEBS_PAYMENT, DOC_DATE, COMISS_DATE) values (s_xxxx_oebs_cash_payment_test.NEXTVAL, 100478, 9300, to_date('2015-02-01 00:00:00','YYYY-MM-DD HH24:MI:SS'), date'2015-02-01' );insert into xxxx_client_discount_m  (ID,CLIENT_ID,CLIENT_AVG_DISCOUNT,DT) values (s_xxxx_client_discount_m.NEXTVAL,603, 12, date'2015-02-01');</v>
      </c>
    </row>
    <row r="389" spans="1:50" ht="16.5" customHeight="1" x14ac:dyDescent="0.25">
      <c r="A389" s="285">
        <v>40</v>
      </c>
      <c r="B389" s="72">
        <v>0</v>
      </c>
      <c r="C389" s="165" t="str">
        <f t="shared" si="40"/>
        <v>100040</v>
      </c>
      <c r="D389" s="165" t="str">
        <f t="shared" si="41"/>
        <v>100040/13</v>
      </c>
      <c r="E389" s="167" t="s">
        <v>189</v>
      </c>
      <c r="F389" s="167" t="s">
        <v>822</v>
      </c>
      <c r="G389" s="165">
        <v>48</v>
      </c>
      <c r="H389" s="178">
        <v>100479</v>
      </c>
      <c r="I389" s="170" t="str">
        <f t="shared" si="39"/>
        <v>Б-100479-13</v>
      </c>
      <c r="J389" s="169">
        <v>3</v>
      </c>
      <c r="K389" s="165">
        <v>7</v>
      </c>
      <c r="L389" s="165" t="s">
        <v>38</v>
      </c>
      <c r="M389" s="169">
        <v>1</v>
      </c>
      <c r="N389" s="165">
        <v>18</v>
      </c>
      <c r="O389" s="167" t="s">
        <v>823</v>
      </c>
      <c r="P389" s="167" t="s">
        <v>823</v>
      </c>
      <c r="Q389" s="167" t="s">
        <v>826</v>
      </c>
      <c r="R389" s="166" t="str">
        <f>H389&amp;"2"</f>
        <v>1004792</v>
      </c>
      <c r="S389" s="170">
        <v>1</v>
      </c>
      <c r="T389" s="237" t="s">
        <v>308</v>
      </c>
      <c r="U389" s="165">
        <v>6200</v>
      </c>
      <c r="V389" s="165">
        <v>1116</v>
      </c>
      <c r="W389" s="165">
        <v>0</v>
      </c>
      <c r="X389" s="244">
        <v>604</v>
      </c>
      <c r="Y389" s="168" t="s">
        <v>42</v>
      </c>
      <c r="Z389" s="266"/>
      <c r="AA389" s="266"/>
      <c r="AB389" s="224"/>
      <c r="AC389" s="178">
        <v>9300</v>
      </c>
      <c r="AD389" s="170"/>
      <c r="AE389" s="170"/>
      <c r="AF389" s="237" t="s">
        <v>319</v>
      </c>
      <c r="AG389" s="221">
        <v>8</v>
      </c>
      <c r="AH389" s="220">
        <v>12</v>
      </c>
      <c r="AI389" s="237" t="s">
        <v>319</v>
      </c>
      <c r="AL389" s="166">
        <v>0</v>
      </c>
      <c r="AM389" s="170" t="s">
        <v>43</v>
      </c>
      <c r="AN389" s="165" t="s">
        <v>44</v>
      </c>
      <c r="AO389" s="165"/>
      <c r="AP389" s="166"/>
      <c r="AQ389" s="166"/>
      <c r="AR389" s="166"/>
      <c r="AS389" s="166">
        <f>H389</f>
        <v>100479</v>
      </c>
      <c r="AT389" s="166">
        <f t="shared" ref="AT389:AT452" si="42">AU389+10000</f>
        <v>10485</v>
      </c>
      <c r="AU389" s="166">
        <v>485</v>
      </c>
      <c r="AX389" s="163" t="str">
        <f t="shared" ref="AX389:AX452" si="43">IF(B389=0,"insert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"&amp;A389&amp;", "&amp;C389&amp;", '"&amp;D389&amp;"', date'"&amp;E389&amp;"', date'"&amp;F389&amp;"', "&amp;G389&amp;", "&amp;H389&amp;", '"&amp;I389&amp;"',date'"&amp;O389&amp;"',"&amp;J389&amp;", "&amp;K389&amp;", "&amp;K389&amp;", '"&amp;L389&amp;"', "&amp;M389&amp;", "&amp;N389&amp;", date'"&amp;P389&amp;"', date'"&amp;Q389&amp;"', "&amp;R389&amp;", "&amp;S389&amp;", to_date('"&amp;T389&amp;"','YYYY-MM-DD HH24:MI:SS'), "&amp;U389&amp;", "&amp;V389&amp;", "&amp;W389&amp;", "&amp;X389&amp;", "&amp;AL389&amp;", '"&amp;AN389&amp;"', "&amp;AG389&amp;","&amp;AM389&amp;","&amp;AS389&amp;","&amp;AT389&amp;","&amp;AU389&amp;");"&amp;
IF(LEN(AC389)&gt;0,"insert into xxxx_oebs_cash_payment_test (ID, INVOICE_ID, OEBS_PAYMENT, DOC_DATE, COMISS_DATE) values (s_xxxx_oebs_cash_payment_test.NEXTVAL, "&amp;H389&amp;", "&amp;AC389&amp;", to_date('"&amp;T389&amp;"','YYYY-MM-DD HH24:MI:SS'), "&amp;AF389&amp;" );","")&amp;
IF(LEN(AD389)&gt;0,"insert into xxxx_oebs_cash_payment_test (ID, INVOICE_ID, OEBS_PAYMENT, DOC_DATE, COMISS_DATE) values (s_xxxx_oebs_cash_payment_test.NEXTVAL, "&amp;H389&amp;", "&amp;AD389&amp;", to_date('"&amp;T389&amp;"','YYYY-MM-DD HH24:MI:SS'), "&amp;AF389&amp;" );","")&amp;
IF(LEN(AE389)&gt;0,"insert into xxxx_oebs_cash_payment_test (ID, INVOICE_ID, OEBS_PAYMENT, DOC_DATE, COMISS_DATE) values (s_xxxx_oebs_cash_payment_test.NEXTVAL, "&amp;H389&amp;", "&amp;AE389&amp;", to_date('"&amp;T389&amp;"','YYYY-MM-DD HH24:MI:SS'), "&amp;AF389&amp;" );","")&amp;
IF(LEN(AH389)&gt;0,"insert into xxxx_client_discount_m  (ID,CLIENT_ID,CLIENT_AVG_DISCOUNT,DT) values (s_xxxx_client_discount_m.NEXTVAL,"&amp;X389&amp;", "&amp;AH389&amp;", "&amp;AI389&amp;");","")&amp;
IF(LEN(AJ389)&gt;0,"insert into xxxx_client_discount_m  (ID,CLIENT_ID,CLIENT_AVG_DISCOUNT,DT) values (s_xxxx_client_discount_m.NEXTVAL,"&amp;X389&amp;", "&amp;AJ389&amp;", "&amp;AK389&amp;");","")&amp;
IF(LEN(AO389)&gt;0,"insert into xxxx_contract_signed_attr (ID, CONTRACT_ID, CODE, KEY_NUM) values (s_xxxx_contract_signed_attr.NEXTVAL, "&amp;C389&amp;", 'SUPERCOMMISSION_BONUS' , "&amp;AO389&amp;" );","")&amp;
IF(LEN(AP389)&gt;0,"insert into xxxx_loyal_clients_contr_attr (ID, CONTRACT_ID, CLIENT_ID, LC_TURNOVER, COLLATERAL_FIRST_DT, COLLATERAL_END_DT) values (s_xxxx_loyal_clients_contr_atr.NEXTVAL, "&amp;C389&amp;", "&amp;X389&amp;", "&amp;AP389&amp;", "&amp;AQ389&amp;", "&amp;AR389&amp;" );",""),"insert into XXXX_COMMISSION_PART (ID,CONTRACT_ID,FROM_DT,TILL_DT,NDS,CURRENCY,REWARD_TYPE,DISCOUNT_TYPE,REWARD_TO_CHARGE,DELKREDERE_TO_CHARGE,DKV_TO_CHARGE,REWARD_TO_PAY,DELKREDERE_TO_PAY,DKV_TO_PAY) values "&amp;"(s_xxxx_commission_part.NEXTVAL, "&amp;C389&amp;", "&amp;E389&amp;",  "&amp;F389&amp;", "&amp;G389&amp;", '"&amp;H389&amp;"', "&amp;J389&amp;", "&amp;I389&amp;", "&amp;L389&amp;", "&amp;M389&amp;","&amp;N389&amp;","&amp;Q389&amp;","&amp;R389&amp;","&amp;S389&amp;");")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100479, 'Б-100479-13',date'2015-02-02',3, 7, 7, 'RUR', 1, 18, date'2015-02-02', date'2015-02-01', 1004792, 1, to_date('2015-02-01 00:00:00','YYYY-MM-DD HH24:MI:SS'), 6200, 1116, 0, 604, 0, 'c1', 8,null,100479,10485,485);insert into xxxx_oebs_cash_payment_test (ID, INVOICE_ID, OEBS_PAYMENT, DOC_DATE, COMISS_DATE) values (s_xxxx_oebs_cash_payment_test.NEXTVAL, 100479, 9300, to_date('2015-02-01 00:00:00','YYYY-MM-DD HH24:MI:SS'), date'2015-02-01' );insert into xxxx_client_discount_m  (ID,CLIENT_ID,CLIENT_AVG_DISCOUNT,DT) values (s_xxxx_client_discount_m.NEXTVAL,604, 12, date'2015-02-01');</v>
      </c>
    </row>
    <row r="390" spans="1:50" ht="16.5" customHeight="1" x14ac:dyDescent="0.25">
      <c r="A390" s="285">
        <v>40</v>
      </c>
      <c r="B390" s="72">
        <v>0</v>
      </c>
      <c r="C390" s="165" t="str">
        <f t="shared" si="40"/>
        <v>100040</v>
      </c>
      <c r="D390" s="165" t="str">
        <f t="shared" si="41"/>
        <v>100040/13</v>
      </c>
      <c r="E390" s="167" t="s">
        <v>189</v>
      </c>
      <c r="F390" s="167" t="s">
        <v>822</v>
      </c>
      <c r="G390" s="165">
        <v>48</v>
      </c>
      <c r="H390" s="178">
        <v>100480</v>
      </c>
      <c r="I390" s="170" t="str">
        <f t="shared" si="39"/>
        <v>Б-100480-13</v>
      </c>
      <c r="J390" s="169">
        <v>3</v>
      </c>
      <c r="K390" s="165">
        <v>7</v>
      </c>
      <c r="L390" s="165" t="s">
        <v>38</v>
      </c>
      <c r="M390" s="169">
        <v>1</v>
      </c>
      <c r="N390" s="165">
        <v>18</v>
      </c>
      <c r="O390" s="167" t="s">
        <v>823</v>
      </c>
      <c r="P390" s="167" t="s">
        <v>823</v>
      </c>
      <c r="Q390" s="167" t="s">
        <v>826</v>
      </c>
      <c r="R390" s="166" t="str">
        <f>H390&amp;"3"</f>
        <v>1004803</v>
      </c>
      <c r="S390" s="170">
        <v>1</v>
      </c>
      <c r="T390" s="237" t="s">
        <v>308</v>
      </c>
      <c r="U390" s="165">
        <v>6200</v>
      </c>
      <c r="V390" s="165">
        <v>1116</v>
      </c>
      <c r="W390" s="165">
        <v>0</v>
      </c>
      <c r="X390" s="236">
        <v>605</v>
      </c>
      <c r="Y390" s="168" t="s">
        <v>42</v>
      </c>
      <c r="Z390" s="266"/>
      <c r="AA390" s="266"/>
      <c r="AB390" s="224"/>
      <c r="AC390" s="178">
        <v>9300</v>
      </c>
      <c r="AD390" s="170"/>
      <c r="AE390" s="170"/>
      <c r="AF390" s="237" t="s">
        <v>319</v>
      </c>
      <c r="AG390" s="221">
        <v>8</v>
      </c>
      <c r="AH390" s="220">
        <v>12</v>
      </c>
      <c r="AI390" s="237" t="s">
        <v>319</v>
      </c>
      <c r="AL390" s="166">
        <v>0</v>
      </c>
      <c r="AM390" s="170" t="s">
        <v>43</v>
      </c>
      <c r="AN390" s="165" t="s">
        <v>44</v>
      </c>
      <c r="AO390" s="165"/>
      <c r="AP390" s="166"/>
      <c r="AQ390" s="166"/>
      <c r="AR390" s="166"/>
      <c r="AS390" s="166">
        <f>H390</f>
        <v>100480</v>
      </c>
      <c r="AT390" s="166">
        <f t="shared" si="42"/>
        <v>10486</v>
      </c>
      <c r="AU390" s="166">
        <v>486</v>
      </c>
      <c r="AV390" s="166"/>
      <c r="AX39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100480, 'Б-100480-13',date'2015-02-02',3, 7, 7, 'RUR', 1, 18, date'2015-02-02', date'2015-02-01', 1004803, 1, to_date('2015-02-01 00:00:00','YYYY-MM-DD HH24:MI:SS'), 6200, 1116, 0, 605, 0, 'c1', 8,null,100480,10486,486);insert into xxxx_oebs_cash_payment_test (ID, INVOICE_ID, OEBS_PAYMENT, DOC_DATE, COMISS_DATE) values (s_xxxx_oebs_cash_payment_test.NEXTVAL, 100480, 9300, to_date('2015-02-01 00:00:00','YYYY-MM-DD HH24:MI:SS'), date'2015-02-01' );insert into xxxx_client_discount_m  (ID,CLIENT_ID,CLIENT_AVG_DISCOUNT,DT) values (s_xxxx_client_discount_m.NEXTVAL,605, 12, date'2015-02-01');</v>
      </c>
    </row>
    <row r="391" spans="1:50" ht="16.5" customHeight="1" x14ac:dyDescent="0.25">
      <c r="A391" s="285">
        <v>40</v>
      </c>
      <c r="B391" s="72">
        <v>0</v>
      </c>
      <c r="C391" s="165" t="str">
        <f t="shared" si="40"/>
        <v>100040</v>
      </c>
      <c r="D391" s="165" t="str">
        <f t="shared" si="41"/>
        <v>100040/13</v>
      </c>
      <c r="E391" s="167" t="s">
        <v>189</v>
      </c>
      <c r="F391" s="167" t="s">
        <v>822</v>
      </c>
      <c r="G391" s="165">
        <v>48</v>
      </c>
      <c r="H391" s="178">
        <v>100481</v>
      </c>
      <c r="I391" s="170" t="str">
        <f t="shared" si="39"/>
        <v>Б-100481-13</v>
      </c>
      <c r="J391" s="169">
        <v>3</v>
      </c>
      <c r="K391" s="165">
        <v>7</v>
      </c>
      <c r="L391" s="165" t="s">
        <v>38</v>
      </c>
      <c r="M391" s="169">
        <v>1</v>
      </c>
      <c r="N391" s="165">
        <v>18</v>
      </c>
      <c r="O391" s="167" t="s">
        <v>823</v>
      </c>
      <c r="P391" s="167" t="s">
        <v>823</v>
      </c>
      <c r="Q391" s="167" t="s">
        <v>826</v>
      </c>
      <c r="R391" s="166" t="str">
        <f>H391&amp;"1"</f>
        <v>1004811</v>
      </c>
      <c r="S391" s="170">
        <v>1</v>
      </c>
      <c r="T391" s="237" t="s">
        <v>308</v>
      </c>
      <c r="U391" s="165">
        <v>6200</v>
      </c>
      <c r="V391" s="165">
        <v>1116</v>
      </c>
      <c r="W391" s="165">
        <v>0</v>
      </c>
      <c r="X391" s="244">
        <v>606</v>
      </c>
      <c r="Y391" s="168" t="s">
        <v>42</v>
      </c>
      <c r="Z391" s="266"/>
      <c r="AA391" s="266"/>
      <c r="AB391" s="224"/>
      <c r="AC391" s="178">
        <v>9300</v>
      </c>
      <c r="AD391" s="170"/>
      <c r="AE391" s="170"/>
      <c r="AF391" s="237" t="s">
        <v>319</v>
      </c>
      <c r="AG391" s="221">
        <v>8</v>
      </c>
      <c r="AH391" s="220">
        <v>12</v>
      </c>
      <c r="AI391" s="237" t="s">
        <v>319</v>
      </c>
      <c r="AL391" s="166">
        <v>0</v>
      </c>
      <c r="AM391" s="170" t="s">
        <v>43</v>
      </c>
      <c r="AN391" s="165" t="s">
        <v>44</v>
      </c>
      <c r="AO391" s="165"/>
      <c r="AP391" s="166"/>
      <c r="AQ391" s="166"/>
      <c r="AR391" s="166"/>
      <c r="AS391" s="166">
        <f>H391</f>
        <v>100481</v>
      </c>
      <c r="AT391" s="166">
        <f t="shared" si="42"/>
        <v>10487</v>
      </c>
      <c r="AU391" s="166">
        <v>487</v>
      </c>
      <c r="AV391" s="166"/>
      <c r="AX39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100481, 'Б-100481-13',date'2015-02-02',3, 7, 7, 'RUR', 1, 18, date'2015-02-02', date'2015-02-01', 1004811, 1, to_date('2015-02-01 00:00:00','YYYY-MM-DD HH24:MI:SS'), 6200, 1116, 0, 606, 0, 'c1', 8,null,100481,10487,487);insert into xxxx_oebs_cash_payment_test (ID, INVOICE_ID, OEBS_PAYMENT, DOC_DATE, COMISS_DATE) values (s_xxxx_oebs_cash_payment_test.NEXTVAL, 100481, 9300, to_date('2015-02-01 00:00:00','YYYY-MM-DD HH24:MI:SS'), date'2015-02-01' );insert into xxxx_client_discount_m  (ID,CLIENT_ID,CLIENT_AVG_DISCOUNT,DT) values (s_xxxx_client_discount_m.NEXTVAL,606, 12, date'2015-02-01');</v>
      </c>
    </row>
    <row r="392" spans="1:50" ht="16.5" customHeight="1" x14ac:dyDescent="0.25">
      <c r="A392" s="285">
        <v>40</v>
      </c>
      <c r="B392" s="72">
        <v>0</v>
      </c>
      <c r="C392" s="165" t="str">
        <f t="shared" si="40"/>
        <v>100040</v>
      </c>
      <c r="D392" s="165" t="str">
        <f t="shared" si="41"/>
        <v>100040/13</v>
      </c>
      <c r="E392" s="167" t="s">
        <v>189</v>
      </c>
      <c r="F392" s="167" t="s">
        <v>822</v>
      </c>
      <c r="G392" s="165">
        <v>48</v>
      </c>
      <c r="H392" s="178">
        <v>100482</v>
      </c>
      <c r="I392" s="170" t="str">
        <f t="shared" si="39"/>
        <v>Б-100482-13</v>
      </c>
      <c r="J392" s="169">
        <v>3</v>
      </c>
      <c r="K392" s="165">
        <v>7</v>
      </c>
      <c r="L392" s="165" t="s">
        <v>38</v>
      </c>
      <c r="M392" s="169">
        <v>1</v>
      </c>
      <c r="N392" s="165">
        <v>18</v>
      </c>
      <c r="O392" s="167" t="s">
        <v>823</v>
      </c>
      <c r="P392" s="167" t="s">
        <v>823</v>
      </c>
      <c r="Q392" s="167" t="s">
        <v>826</v>
      </c>
      <c r="R392" s="166" t="str">
        <f>H392&amp;"1"</f>
        <v>1004821</v>
      </c>
      <c r="S392" s="170">
        <v>1</v>
      </c>
      <c r="T392" s="237" t="s">
        <v>308</v>
      </c>
      <c r="U392" s="165">
        <v>6200</v>
      </c>
      <c r="V392" s="165">
        <v>1116</v>
      </c>
      <c r="W392" s="165">
        <v>0</v>
      </c>
      <c r="X392" s="236">
        <v>607</v>
      </c>
      <c r="Y392" s="168" t="s">
        <v>42</v>
      </c>
      <c r="Z392" s="266"/>
      <c r="AA392" s="266"/>
      <c r="AB392" s="224"/>
      <c r="AC392" s="178">
        <v>9300</v>
      </c>
      <c r="AD392" s="170"/>
      <c r="AE392" s="170"/>
      <c r="AF392" s="237" t="s">
        <v>319</v>
      </c>
      <c r="AG392" s="221">
        <v>8</v>
      </c>
      <c r="AH392" s="220">
        <v>12</v>
      </c>
      <c r="AI392" s="237" t="s">
        <v>319</v>
      </c>
      <c r="AL392" s="166">
        <v>0</v>
      </c>
      <c r="AM392" s="170" t="s">
        <v>43</v>
      </c>
      <c r="AN392" s="165" t="s">
        <v>44</v>
      </c>
      <c r="AO392" s="165"/>
      <c r="AP392" s="166"/>
      <c r="AQ392" s="166"/>
      <c r="AR392" s="166"/>
      <c r="AS392" s="166">
        <f>H392</f>
        <v>100482</v>
      </c>
      <c r="AT392" s="166">
        <f t="shared" si="42"/>
        <v>10488</v>
      </c>
      <c r="AU392" s="166">
        <v>488</v>
      </c>
      <c r="AV392" s="166"/>
      <c r="AX39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100482, 'Б-100482-13',date'2015-02-02',3, 7, 7, 'RUR', 1, 18, date'2015-02-02', date'2015-02-01', 1004821, 1, to_date('2015-02-01 00:00:00','YYYY-MM-DD HH24:MI:SS'), 6200, 1116, 0, 607, 0, 'c1', 8,null,100482,10488,488);insert into xxxx_oebs_cash_payment_test (ID, INVOICE_ID, OEBS_PAYMENT, DOC_DATE, COMISS_DATE) values (s_xxxx_oebs_cash_payment_test.NEXTVAL, 100482, 9300, to_date('2015-02-01 00:00:00','YYYY-MM-DD HH24:MI:SS'), date'2015-02-01' );insert into xxxx_client_discount_m  (ID,CLIENT_ID,CLIENT_AVG_DISCOUNT,DT) values (s_xxxx_client_discount_m.NEXTVAL,607, 12, date'2015-02-01');</v>
      </c>
    </row>
    <row r="393" spans="1:50" ht="16.5" customHeight="1" x14ac:dyDescent="0.25">
      <c r="A393" s="285">
        <v>40</v>
      </c>
      <c r="B393" s="72">
        <v>0</v>
      </c>
      <c r="C393" s="165" t="str">
        <f t="shared" si="40"/>
        <v>100040</v>
      </c>
      <c r="D393" s="165" t="str">
        <f t="shared" si="41"/>
        <v>100040/13</v>
      </c>
      <c r="E393" s="167" t="s">
        <v>189</v>
      </c>
      <c r="F393" s="167" t="s">
        <v>822</v>
      </c>
      <c r="G393" s="165">
        <v>48</v>
      </c>
      <c r="H393" s="178">
        <v>100483</v>
      </c>
      <c r="I393" s="170" t="str">
        <f t="shared" si="39"/>
        <v>Б-100483-13</v>
      </c>
      <c r="J393" s="169">
        <v>3</v>
      </c>
      <c r="K393" s="165">
        <v>7</v>
      </c>
      <c r="L393" s="165" t="s">
        <v>38</v>
      </c>
      <c r="M393" s="169">
        <v>1</v>
      </c>
      <c r="N393" s="165">
        <v>18</v>
      </c>
      <c r="O393" s="167" t="s">
        <v>823</v>
      </c>
      <c r="P393" s="167" t="s">
        <v>823</v>
      </c>
      <c r="Q393" s="167" t="s">
        <v>826</v>
      </c>
      <c r="R393" s="166" t="str">
        <f>H393&amp;"1"</f>
        <v>1004831</v>
      </c>
      <c r="S393" s="170">
        <v>1</v>
      </c>
      <c r="T393" s="237" t="s">
        <v>308</v>
      </c>
      <c r="U393" s="165">
        <v>6200</v>
      </c>
      <c r="V393" s="165">
        <v>1116</v>
      </c>
      <c r="W393" s="165">
        <v>0</v>
      </c>
      <c r="X393" s="244">
        <v>608</v>
      </c>
      <c r="Y393" s="168" t="s">
        <v>42</v>
      </c>
      <c r="Z393" s="266"/>
      <c r="AA393" s="266"/>
      <c r="AB393" s="224"/>
      <c r="AC393" s="178">
        <v>9300</v>
      </c>
      <c r="AD393" s="170"/>
      <c r="AE393" s="170"/>
      <c r="AF393" s="237" t="s">
        <v>319</v>
      </c>
      <c r="AG393" s="221">
        <v>8</v>
      </c>
      <c r="AH393" s="220">
        <v>12</v>
      </c>
      <c r="AI393" s="237" t="s">
        <v>319</v>
      </c>
      <c r="AL393" s="166">
        <v>0</v>
      </c>
      <c r="AM393" s="170" t="s">
        <v>43</v>
      </c>
      <c r="AN393" s="165" t="s">
        <v>44</v>
      </c>
      <c r="AO393" s="165"/>
      <c r="AP393" s="166"/>
      <c r="AQ393" s="166"/>
      <c r="AR393" s="166"/>
      <c r="AS393" s="166">
        <f>H393</f>
        <v>100483</v>
      </c>
      <c r="AT393" s="166">
        <f t="shared" si="42"/>
        <v>10489</v>
      </c>
      <c r="AU393" s="166">
        <v>489</v>
      </c>
      <c r="AV393" s="166"/>
      <c r="AX393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100483, 'Б-100483-13',date'2015-02-02',3, 7, 7, 'RUR', 1, 18, date'2015-02-02', date'2015-02-01', 1004831, 1, to_date('2015-02-01 00:00:00','YYYY-MM-DD HH24:MI:SS'), 6200, 1116, 0, 608, 0, 'c1', 8,null,100483,10489,489);insert into xxxx_oebs_cash_payment_test (ID, INVOICE_ID, OEBS_PAYMENT, DOC_DATE, COMISS_DATE) values (s_xxxx_oebs_cash_payment_test.NEXTVAL, 100483, 9300, to_date('2015-02-01 00:00:00','YYYY-MM-DD HH24:MI:SS'), date'2015-02-01' );insert into xxxx_client_discount_m  (ID,CLIENT_ID,CLIENT_AVG_DISCOUNT,DT) values (s_xxxx_client_discount_m.NEXTVAL,608, 12, date'2015-02-01');</v>
      </c>
    </row>
    <row r="394" spans="1:50" ht="16.5" customHeight="1" x14ac:dyDescent="0.25">
      <c r="A394" s="285">
        <v>40</v>
      </c>
      <c r="B394" s="72">
        <v>0</v>
      </c>
      <c r="C394" s="165" t="str">
        <f t="shared" si="40"/>
        <v>100040</v>
      </c>
      <c r="D394" s="165" t="str">
        <f t="shared" si="41"/>
        <v>100040/13</v>
      </c>
      <c r="E394" s="167" t="s">
        <v>189</v>
      </c>
      <c r="F394" s="167" t="s">
        <v>822</v>
      </c>
      <c r="G394" s="165">
        <v>48</v>
      </c>
      <c r="H394" s="178">
        <v>100484</v>
      </c>
      <c r="I394" s="170" t="str">
        <f t="shared" si="39"/>
        <v>Б-100484-13</v>
      </c>
      <c r="J394" s="169">
        <v>3</v>
      </c>
      <c r="K394" s="165">
        <v>7</v>
      </c>
      <c r="L394" s="165" t="s">
        <v>38</v>
      </c>
      <c r="M394" s="169">
        <v>1</v>
      </c>
      <c r="N394" s="165">
        <v>18</v>
      </c>
      <c r="O394" s="167" t="s">
        <v>823</v>
      </c>
      <c r="P394" s="167" t="s">
        <v>823</v>
      </c>
      <c r="Q394" s="167" t="s">
        <v>826</v>
      </c>
      <c r="R394" s="166" t="str">
        <f>H394&amp;"2"</f>
        <v>1004842</v>
      </c>
      <c r="S394" s="170">
        <v>1</v>
      </c>
      <c r="T394" s="237" t="s">
        <v>308</v>
      </c>
      <c r="U394" s="165">
        <v>6200</v>
      </c>
      <c r="V394" s="165">
        <v>1116</v>
      </c>
      <c r="W394" s="165">
        <v>0</v>
      </c>
      <c r="X394" s="236">
        <v>609</v>
      </c>
      <c r="Y394" s="168" t="s">
        <v>42</v>
      </c>
      <c r="Z394" s="266"/>
      <c r="AA394" s="266"/>
      <c r="AB394" s="224"/>
      <c r="AC394" s="178">
        <v>9300</v>
      </c>
      <c r="AD394" s="170"/>
      <c r="AE394" s="170"/>
      <c r="AF394" s="237" t="s">
        <v>319</v>
      </c>
      <c r="AG394" s="221">
        <v>8</v>
      </c>
      <c r="AH394" s="220">
        <v>12</v>
      </c>
      <c r="AI394" s="237" t="s">
        <v>319</v>
      </c>
      <c r="AL394" s="166">
        <v>0</v>
      </c>
      <c r="AM394" s="170" t="s">
        <v>43</v>
      </c>
      <c r="AN394" s="165" t="s">
        <v>44</v>
      </c>
      <c r="AO394" s="165"/>
      <c r="AP394" s="166"/>
      <c r="AQ394" s="166"/>
      <c r="AR394" s="166"/>
      <c r="AS394" s="166">
        <f>H394</f>
        <v>100484</v>
      </c>
      <c r="AT394" s="166">
        <f t="shared" si="42"/>
        <v>10490</v>
      </c>
      <c r="AU394" s="166">
        <v>490</v>
      </c>
      <c r="AX394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100484, 'Б-100484-13',date'2015-02-02',3, 7, 7, 'RUR', 1, 18, date'2015-02-02', date'2015-02-01', 1004842, 1, to_date('2015-02-01 00:00:00','YYYY-MM-DD HH24:MI:SS'), 6200, 1116, 0, 609, 0, 'c1', 8,null,100484,10490,490);insert into xxxx_oebs_cash_payment_test (ID, INVOICE_ID, OEBS_PAYMENT, DOC_DATE, COMISS_DATE) values (s_xxxx_oebs_cash_payment_test.NEXTVAL, 100484, 9300, to_date('2015-02-01 00:00:00','YYYY-MM-DD HH24:MI:SS'), date'2015-02-01' );insert into xxxx_client_discount_m  (ID,CLIENT_ID,CLIENT_AVG_DISCOUNT,DT) values (s_xxxx_client_discount_m.NEXTVAL,609, 12, date'2015-02-01');</v>
      </c>
    </row>
    <row r="395" spans="1:50" ht="16.5" customHeight="1" x14ac:dyDescent="0.25">
      <c r="A395" s="285">
        <v>40</v>
      </c>
      <c r="B395" s="72">
        <v>0</v>
      </c>
      <c r="C395" s="165" t="str">
        <f t="shared" si="40"/>
        <v>100040</v>
      </c>
      <c r="D395" s="165" t="str">
        <f t="shared" si="41"/>
        <v>100040/13</v>
      </c>
      <c r="E395" s="167" t="s">
        <v>189</v>
      </c>
      <c r="F395" s="167" t="s">
        <v>822</v>
      </c>
      <c r="G395" s="165">
        <v>48</v>
      </c>
      <c r="H395" s="178">
        <v>100485</v>
      </c>
      <c r="I395" s="170" t="str">
        <f t="shared" si="39"/>
        <v>Б-100485-13</v>
      </c>
      <c r="J395" s="169">
        <v>3</v>
      </c>
      <c r="K395" s="165">
        <v>7</v>
      </c>
      <c r="L395" s="165" t="s">
        <v>38</v>
      </c>
      <c r="M395" s="169">
        <v>1</v>
      </c>
      <c r="N395" s="165">
        <v>18</v>
      </c>
      <c r="O395" s="167" t="s">
        <v>823</v>
      </c>
      <c r="P395" s="167" t="s">
        <v>823</v>
      </c>
      <c r="Q395" s="167" t="s">
        <v>826</v>
      </c>
      <c r="R395" s="166" t="str">
        <f>H395&amp;"3"</f>
        <v>1004853</v>
      </c>
      <c r="S395" s="170">
        <v>1</v>
      </c>
      <c r="T395" s="237" t="s">
        <v>308</v>
      </c>
      <c r="U395" s="165">
        <v>6200</v>
      </c>
      <c r="V395" s="165">
        <v>1116</v>
      </c>
      <c r="W395" s="165">
        <v>0</v>
      </c>
      <c r="X395" s="244">
        <v>610</v>
      </c>
      <c r="Y395" s="168" t="s">
        <v>42</v>
      </c>
      <c r="Z395" s="266"/>
      <c r="AA395" s="266"/>
      <c r="AB395" s="224"/>
      <c r="AC395" s="178">
        <v>9300</v>
      </c>
      <c r="AD395" s="170"/>
      <c r="AE395" s="170"/>
      <c r="AF395" s="237" t="s">
        <v>319</v>
      </c>
      <c r="AG395" s="221">
        <v>8</v>
      </c>
      <c r="AH395" s="220">
        <v>12</v>
      </c>
      <c r="AI395" s="237" t="s">
        <v>319</v>
      </c>
      <c r="AL395" s="166">
        <v>0</v>
      </c>
      <c r="AM395" s="170" t="s">
        <v>43</v>
      </c>
      <c r="AN395" s="165" t="s">
        <v>44</v>
      </c>
      <c r="AO395" s="165"/>
      <c r="AP395" s="166"/>
      <c r="AQ395" s="166"/>
      <c r="AR395" s="166"/>
      <c r="AS395" s="166">
        <f>H395</f>
        <v>100485</v>
      </c>
      <c r="AT395" s="166">
        <f t="shared" si="42"/>
        <v>10491</v>
      </c>
      <c r="AU395" s="166">
        <v>491</v>
      </c>
      <c r="AV395" s="166"/>
      <c r="AX395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100485, 'Б-100485-13',date'2015-02-02',3, 7, 7, 'RUR', 1, 18, date'2015-02-02', date'2015-02-01', 1004853, 1, to_date('2015-02-01 00:00:00','YYYY-MM-DD HH24:MI:SS'), 6200, 1116, 0, 610, 0, 'c1', 8,null,100485,10491,491);insert into xxxx_oebs_cash_payment_test (ID, INVOICE_ID, OEBS_PAYMENT, DOC_DATE, COMISS_DATE) values (s_xxxx_oebs_cash_payment_test.NEXTVAL, 100485, 9300, to_date('2015-02-01 00:00:00','YYYY-MM-DD HH24:MI:SS'), date'2015-02-01' );insert into xxxx_client_discount_m  (ID,CLIENT_ID,CLIENT_AVG_DISCOUNT,DT) values (s_xxxx_client_discount_m.NEXTVAL,610, 12, date'2015-02-01');</v>
      </c>
    </row>
    <row r="396" spans="1:50" ht="16.5" customHeight="1" x14ac:dyDescent="0.25">
      <c r="A396" s="285">
        <v>40</v>
      </c>
      <c r="B396" s="72">
        <v>0</v>
      </c>
      <c r="C396" s="165" t="str">
        <f t="shared" si="40"/>
        <v>100040</v>
      </c>
      <c r="D396" s="165" t="str">
        <f t="shared" si="41"/>
        <v>100040/13</v>
      </c>
      <c r="E396" s="167" t="s">
        <v>189</v>
      </c>
      <c r="F396" s="167" t="s">
        <v>822</v>
      </c>
      <c r="G396" s="165">
        <v>48</v>
      </c>
      <c r="H396" s="178">
        <v>100486</v>
      </c>
      <c r="I396" s="170" t="str">
        <f t="shared" si="39"/>
        <v>Б-100486-13</v>
      </c>
      <c r="J396" s="169">
        <v>3</v>
      </c>
      <c r="K396" s="165">
        <v>7</v>
      </c>
      <c r="L396" s="165" t="s">
        <v>38</v>
      </c>
      <c r="M396" s="169">
        <v>1</v>
      </c>
      <c r="N396" s="165">
        <v>18</v>
      </c>
      <c r="O396" s="167" t="s">
        <v>823</v>
      </c>
      <c r="P396" s="167" t="s">
        <v>823</v>
      </c>
      <c r="Q396" s="167" t="s">
        <v>826</v>
      </c>
      <c r="R396" s="166" t="str">
        <f>H396&amp;"1"</f>
        <v>1004861</v>
      </c>
      <c r="S396" s="170">
        <v>1</v>
      </c>
      <c r="T396" s="237" t="s">
        <v>308</v>
      </c>
      <c r="U396" s="165">
        <v>6200</v>
      </c>
      <c r="V396" s="165">
        <v>1116</v>
      </c>
      <c r="W396" s="165">
        <v>0</v>
      </c>
      <c r="X396" s="236">
        <v>611</v>
      </c>
      <c r="Y396" s="168" t="s">
        <v>42</v>
      </c>
      <c r="Z396" s="266"/>
      <c r="AA396" s="266"/>
      <c r="AB396" s="224"/>
      <c r="AC396" s="178">
        <v>9300</v>
      </c>
      <c r="AD396" s="170"/>
      <c r="AE396" s="170"/>
      <c r="AF396" s="237" t="s">
        <v>319</v>
      </c>
      <c r="AG396" s="221">
        <v>8</v>
      </c>
      <c r="AH396" s="220">
        <v>12</v>
      </c>
      <c r="AI396" s="237" t="s">
        <v>319</v>
      </c>
      <c r="AL396" s="166">
        <v>0</v>
      </c>
      <c r="AM396" s="170" t="s">
        <v>43</v>
      </c>
      <c r="AN396" s="165" t="s">
        <v>44</v>
      </c>
      <c r="AO396" s="165"/>
      <c r="AP396" s="166"/>
      <c r="AQ396" s="166"/>
      <c r="AR396" s="166"/>
      <c r="AS396" s="166">
        <f>H396</f>
        <v>100486</v>
      </c>
      <c r="AT396" s="166">
        <f t="shared" si="42"/>
        <v>10492</v>
      </c>
      <c r="AU396" s="166">
        <v>492</v>
      </c>
      <c r="AV396" s="166"/>
      <c r="AX396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100486, 'Б-100486-13',date'2015-02-02',3, 7, 7, 'RUR', 1, 18, date'2015-02-02', date'2015-02-01', 1004861, 1, to_date('2015-02-01 00:00:00','YYYY-MM-DD HH24:MI:SS'), 6200, 1116, 0, 611, 0, 'c1', 8,null,100486,10492,492);insert into xxxx_oebs_cash_payment_test (ID, INVOICE_ID, OEBS_PAYMENT, DOC_DATE, COMISS_DATE) values (s_xxxx_oebs_cash_payment_test.NEXTVAL, 100486, 9300, to_date('2015-02-01 00:00:00','YYYY-MM-DD HH24:MI:SS'), date'2015-02-01' );insert into xxxx_client_discount_m  (ID,CLIENT_ID,CLIENT_AVG_DISCOUNT,DT) values (s_xxxx_client_discount_m.NEXTVAL,611, 12, date'2015-02-01');</v>
      </c>
    </row>
    <row r="397" spans="1:50" ht="16.5" customHeight="1" x14ac:dyDescent="0.25">
      <c r="A397" s="285">
        <v>40</v>
      </c>
      <c r="B397" s="72">
        <v>0</v>
      </c>
      <c r="C397" s="165" t="str">
        <f t="shared" si="40"/>
        <v>100040</v>
      </c>
      <c r="D397" s="165" t="str">
        <f t="shared" si="41"/>
        <v>100040/13</v>
      </c>
      <c r="E397" s="167" t="s">
        <v>189</v>
      </c>
      <c r="F397" s="167" t="s">
        <v>822</v>
      </c>
      <c r="G397" s="165">
        <v>48</v>
      </c>
      <c r="H397" s="178">
        <v>100487</v>
      </c>
      <c r="I397" s="170" t="str">
        <f t="shared" si="39"/>
        <v>Б-100487-13</v>
      </c>
      <c r="J397" s="169">
        <v>3</v>
      </c>
      <c r="K397" s="165">
        <v>7</v>
      </c>
      <c r="L397" s="165" t="s">
        <v>38</v>
      </c>
      <c r="M397" s="169">
        <v>1</v>
      </c>
      <c r="N397" s="165">
        <v>18</v>
      </c>
      <c r="O397" s="167" t="s">
        <v>823</v>
      </c>
      <c r="P397" s="167" t="s">
        <v>823</v>
      </c>
      <c r="Q397" s="167" t="s">
        <v>826</v>
      </c>
      <c r="R397" s="166" t="str">
        <f>H397&amp;"1"</f>
        <v>1004871</v>
      </c>
      <c r="S397" s="170">
        <v>1</v>
      </c>
      <c r="T397" s="237" t="s">
        <v>308</v>
      </c>
      <c r="U397" s="165">
        <v>6200</v>
      </c>
      <c r="V397" s="165">
        <v>1116</v>
      </c>
      <c r="W397" s="165">
        <v>0</v>
      </c>
      <c r="X397" s="244">
        <v>612</v>
      </c>
      <c r="Y397" s="168" t="s">
        <v>42</v>
      </c>
      <c r="Z397" s="266"/>
      <c r="AA397" s="266"/>
      <c r="AB397" s="224"/>
      <c r="AC397" s="178">
        <v>9300</v>
      </c>
      <c r="AD397" s="170"/>
      <c r="AE397" s="170"/>
      <c r="AF397" s="237" t="s">
        <v>319</v>
      </c>
      <c r="AG397" s="221">
        <v>8</v>
      </c>
      <c r="AH397" s="220">
        <v>12</v>
      </c>
      <c r="AI397" s="237" t="s">
        <v>319</v>
      </c>
      <c r="AL397" s="166">
        <v>0</v>
      </c>
      <c r="AM397" s="170" t="s">
        <v>43</v>
      </c>
      <c r="AN397" s="165" t="s">
        <v>44</v>
      </c>
      <c r="AO397" s="165"/>
      <c r="AP397" s="166"/>
      <c r="AQ397" s="166"/>
      <c r="AR397" s="166"/>
      <c r="AS397" s="166">
        <f>H397</f>
        <v>100487</v>
      </c>
      <c r="AT397" s="166">
        <f t="shared" si="42"/>
        <v>10493</v>
      </c>
      <c r="AU397" s="166">
        <v>493</v>
      </c>
      <c r="AV397" s="166"/>
      <c r="AX397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100487, 'Б-100487-13',date'2015-02-02',3, 7, 7, 'RUR', 1, 18, date'2015-02-02', date'2015-02-01', 1004871, 1, to_date('2015-02-01 00:00:00','YYYY-MM-DD HH24:MI:SS'), 6200, 1116, 0, 612, 0, 'c1', 8,null,100487,10493,493);insert into xxxx_oebs_cash_payment_test (ID, INVOICE_ID, OEBS_PAYMENT, DOC_DATE, COMISS_DATE) values (s_xxxx_oebs_cash_payment_test.NEXTVAL, 100487, 9300, to_date('2015-02-01 00:00:00','YYYY-MM-DD HH24:MI:SS'), date'2015-02-01' );insert into xxxx_client_discount_m  (ID,CLIENT_ID,CLIENT_AVG_DISCOUNT,DT) values (s_xxxx_client_discount_m.NEXTVAL,612, 12, date'2015-02-01');</v>
      </c>
    </row>
    <row r="398" spans="1:50" ht="16.5" customHeight="1" x14ac:dyDescent="0.25">
      <c r="A398" s="285">
        <v>40</v>
      </c>
      <c r="B398" s="72">
        <v>0</v>
      </c>
      <c r="C398" s="165" t="str">
        <f t="shared" si="40"/>
        <v>100040</v>
      </c>
      <c r="D398" s="165" t="str">
        <f t="shared" si="41"/>
        <v>100040/13</v>
      </c>
      <c r="E398" s="167" t="s">
        <v>189</v>
      </c>
      <c r="F398" s="167" t="s">
        <v>822</v>
      </c>
      <c r="G398" s="165">
        <v>48</v>
      </c>
      <c r="H398" s="178">
        <v>100488</v>
      </c>
      <c r="I398" s="170" t="str">
        <f t="shared" si="39"/>
        <v>Б-100488-13</v>
      </c>
      <c r="J398" s="169">
        <v>3</v>
      </c>
      <c r="K398" s="165">
        <v>7</v>
      </c>
      <c r="L398" s="165" t="s">
        <v>38</v>
      </c>
      <c r="M398" s="169">
        <v>1</v>
      </c>
      <c r="N398" s="165">
        <v>18</v>
      </c>
      <c r="O398" s="167" t="s">
        <v>823</v>
      </c>
      <c r="P398" s="167" t="s">
        <v>823</v>
      </c>
      <c r="Q398" s="167" t="s">
        <v>826</v>
      </c>
      <c r="R398" s="166" t="str">
        <f>H398&amp;"1"</f>
        <v>1004881</v>
      </c>
      <c r="S398" s="170">
        <v>1</v>
      </c>
      <c r="T398" s="237" t="s">
        <v>308</v>
      </c>
      <c r="U398" s="165">
        <v>6200</v>
      </c>
      <c r="V398" s="165">
        <v>1116</v>
      </c>
      <c r="W398" s="165">
        <v>0</v>
      </c>
      <c r="X398" s="236">
        <v>613</v>
      </c>
      <c r="Y398" s="168" t="s">
        <v>42</v>
      </c>
      <c r="Z398" s="266"/>
      <c r="AA398" s="266"/>
      <c r="AB398" s="224"/>
      <c r="AC398" s="178">
        <v>9300</v>
      </c>
      <c r="AD398" s="170"/>
      <c r="AE398" s="170"/>
      <c r="AF398" s="237" t="s">
        <v>319</v>
      </c>
      <c r="AG398" s="221">
        <v>8</v>
      </c>
      <c r="AH398" s="220">
        <v>12</v>
      </c>
      <c r="AI398" s="237" t="s">
        <v>319</v>
      </c>
      <c r="AL398" s="166">
        <v>0</v>
      </c>
      <c r="AM398" s="170" t="s">
        <v>43</v>
      </c>
      <c r="AN398" s="165" t="s">
        <v>44</v>
      </c>
      <c r="AO398" s="165"/>
      <c r="AP398" s="166"/>
      <c r="AQ398" s="166"/>
      <c r="AR398" s="166"/>
      <c r="AS398" s="166">
        <f>H398</f>
        <v>100488</v>
      </c>
      <c r="AT398" s="166">
        <f t="shared" si="42"/>
        <v>10494</v>
      </c>
      <c r="AU398" s="166">
        <v>494</v>
      </c>
      <c r="AV398" s="166"/>
      <c r="AX398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100488, 'Б-100488-13',date'2015-02-02',3, 7, 7, 'RUR', 1, 18, date'2015-02-02', date'2015-02-01', 1004881, 1, to_date('2015-02-01 00:00:00','YYYY-MM-DD HH24:MI:SS'), 6200, 1116, 0, 613, 0, 'c1', 8,null,100488,10494,494);insert into xxxx_oebs_cash_payment_test (ID, INVOICE_ID, OEBS_PAYMENT, DOC_DATE, COMISS_DATE) values (s_xxxx_oebs_cash_payment_test.NEXTVAL, 100488, 9300, to_date('2015-02-01 00:00:00','YYYY-MM-DD HH24:MI:SS'), date'2015-02-01' );insert into xxxx_client_discount_m  (ID,CLIENT_ID,CLIENT_AVG_DISCOUNT,DT) values (s_xxxx_client_discount_m.NEXTVAL,613, 12, date'2015-02-01');</v>
      </c>
    </row>
    <row r="399" spans="1:50" ht="16.5" customHeight="1" x14ac:dyDescent="0.25">
      <c r="A399" s="285">
        <v>40</v>
      </c>
      <c r="B399" s="72">
        <v>0</v>
      </c>
      <c r="C399" s="165" t="str">
        <f t="shared" si="40"/>
        <v>100040</v>
      </c>
      <c r="D399" s="165" t="str">
        <f t="shared" si="41"/>
        <v>100040/13</v>
      </c>
      <c r="E399" s="167" t="s">
        <v>189</v>
      </c>
      <c r="F399" s="167" t="s">
        <v>822</v>
      </c>
      <c r="G399" s="165">
        <v>48</v>
      </c>
      <c r="H399" s="178">
        <v>100489</v>
      </c>
      <c r="I399" s="170" t="str">
        <f t="shared" si="39"/>
        <v>Б-100489-13</v>
      </c>
      <c r="J399" s="169">
        <v>3</v>
      </c>
      <c r="K399" s="165">
        <v>7</v>
      </c>
      <c r="L399" s="165" t="s">
        <v>38</v>
      </c>
      <c r="M399" s="169">
        <v>1</v>
      </c>
      <c r="N399" s="165">
        <v>18</v>
      </c>
      <c r="O399" s="167" t="s">
        <v>823</v>
      </c>
      <c r="P399" s="167" t="s">
        <v>823</v>
      </c>
      <c r="Q399" s="167" t="s">
        <v>826</v>
      </c>
      <c r="R399" s="166" t="str">
        <f>H399&amp;"2"</f>
        <v>1004892</v>
      </c>
      <c r="S399" s="170">
        <v>1</v>
      </c>
      <c r="T399" s="237" t="s">
        <v>308</v>
      </c>
      <c r="U399" s="165">
        <v>6200</v>
      </c>
      <c r="V399" s="165">
        <v>1116</v>
      </c>
      <c r="W399" s="165">
        <v>0</v>
      </c>
      <c r="X399" s="244">
        <v>614</v>
      </c>
      <c r="Y399" s="168" t="s">
        <v>42</v>
      </c>
      <c r="Z399" s="266"/>
      <c r="AA399" s="266"/>
      <c r="AB399" s="224"/>
      <c r="AC399" s="178">
        <v>9300</v>
      </c>
      <c r="AD399" s="170"/>
      <c r="AE399" s="170"/>
      <c r="AF399" s="237" t="s">
        <v>319</v>
      </c>
      <c r="AG399" s="221">
        <v>8</v>
      </c>
      <c r="AH399" s="220">
        <v>12</v>
      </c>
      <c r="AI399" s="237" t="s">
        <v>319</v>
      </c>
      <c r="AL399" s="166">
        <v>0</v>
      </c>
      <c r="AM399" s="170" t="s">
        <v>43</v>
      </c>
      <c r="AN399" s="165" t="s">
        <v>44</v>
      </c>
      <c r="AO399" s="165"/>
      <c r="AP399" s="166"/>
      <c r="AQ399" s="166"/>
      <c r="AR399" s="166"/>
      <c r="AS399" s="166">
        <f>H399</f>
        <v>100489</v>
      </c>
      <c r="AT399" s="166">
        <f t="shared" si="42"/>
        <v>10495</v>
      </c>
      <c r="AU399" s="166">
        <v>495</v>
      </c>
      <c r="AX399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100489, 'Б-100489-13',date'2015-02-02',3, 7, 7, 'RUR', 1, 18, date'2015-02-02', date'2015-02-01', 1004892, 1, to_date('2015-02-01 00:00:00','YYYY-MM-DD HH24:MI:SS'), 6200, 1116, 0, 614, 0, 'c1', 8,null,100489,10495,495);insert into xxxx_oebs_cash_payment_test (ID, INVOICE_ID, OEBS_PAYMENT, DOC_DATE, COMISS_DATE) values (s_xxxx_oebs_cash_payment_test.NEXTVAL, 100489, 9300, to_date('2015-02-01 00:00:00','YYYY-MM-DD HH24:MI:SS'), date'2015-02-01' );insert into xxxx_client_discount_m  (ID,CLIENT_ID,CLIENT_AVG_DISCOUNT,DT) values (s_xxxx_client_discount_m.NEXTVAL,614, 12, date'2015-02-01');</v>
      </c>
    </row>
    <row r="400" spans="1:50" ht="16.5" customHeight="1" x14ac:dyDescent="0.25">
      <c r="A400" s="285">
        <v>40</v>
      </c>
      <c r="B400" s="72">
        <v>0</v>
      </c>
      <c r="C400" s="165" t="str">
        <f t="shared" si="40"/>
        <v>100040</v>
      </c>
      <c r="D400" s="165" t="str">
        <f t="shared" si="41"/>
        <v>100040/13</v>
      </c>
      <c r="E400" s="167" t="s">
        <v>189</v>
      </c>
      <c r="F400" s="167" t="s">
        <v>822</v>
      </c>
      <c r="G400" s="165">
        <v>48</v>
      </c>
      <c r="H400" s="178">
        <v>100490</v>
      </c>
      <c r="I400" s="170" t="str">
        <f t="shared" si="39"/>
        <v>Б-100490-13</v>
      </c>
      <c r="J400" s="169">
        <v>3</v>
      </c>
      <c r="K400" s="165">
        <v>7</v>
      </c>
      <c r="L400" s="165" t="s">
        <v>38</v>
      </c>
      <c r="M400" s="169">
        <v>1</v>
      </c>
      <c r="N400" s="165">
        <v>18</v>
      </c>
      <c r="O400" s="167" t="s">
        <v>823</v>
      </c>
      <c r="P400" s="167" t="s">
        <v>823</v>
      </c>
      <c r="Q400" s="167" t="s">
        <v>826</v>
      </c>
      <c r="R400" s="166" t="str">
        <f>H400&amp;"3"</f>
        <v>1004903</v>
      </c>
      <c r="S400" s="170">
        <v>1</v>
      </c>
      <c r="T400" s="237" t="s">
        <v>308</v>
      </c>
      <c r="U400" s="165">
        <v>6200</v>
      </c>
      <c r="V400" s="165">
        <v>1116</v>
      </c>
      <c r="W400" s="165">
        <v>0</v>
      </c>
      <c r="X400" s="236">
        <v>615</v>
      </c>
      <c r="Y400" s="168" t="s">
        <v>42</v>
      </c>
      <c r="Z400" s="266"/>
      <c r="AA400" s="266"/>
      <c r="AB400" s="224"/>
      <c r="AC400" s="178">
        <v>9300</v>
      </c>
      <c r="AD400" s="170"/>
      <c r="AE400" s="170"/>
      <c r="AF400" s="237" t="s">
        <v>319</v>
      </c>
      <c r="AG400" s="221">
        <v>8</v>
      </c>
      <c r="AH400" s="220">
        <v>12</v>
      </c>
      <c r="AI400" s="237" t="s">
        <v>319</v>
      </c>
      <c r="AL400" s="166">
        <v>0</v>
      </c>
      <c r="AM400" s="170" t="s">
        <v>43</v>
      </c>
      <c r="AN400" s="165" t="s">
        <v>44</v>
      </c>
      <c r="AO400" s="165"/>
      <c r="AP400" s="166"/>
      <c r="AQ400" s="166"/>
      <c r="AR400" s="166"/>
      <c r="AS400" s="166">
        <f>H400</f>
        <v>100490</v>
      </c>
      <c r="AT400" s="166">
        <f t="shared" si="42"/>
        <v>10496</v>
      </c>
      <c r="AU400" s="166">
        <v>496</v>
      </c>
      <c r="AV400" s="166"/>
      <c r="AX40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100490, 'Б-100490-13',date'2015-02-02',3, 7, 7, 'RUR', 1, 18, date'2015-02-02', date'2015-02-01', 1004903, 1, to_date('2015-02-01 00:00:00','YYYY-MM-DD HH24:MI:SS'), 6200, 1116, 0, 615, 0, 'c1', 8,null,100490,10496,496);insert into xxxx_oebs_cash_payment_test (ID, INVOICE_ID, OEBS_PAYMENT, DOC_DATE, COMISS_DATE) values (s_xxxx_oebs_cash_payment_test.NEXTVAL, 100490, 9300, to_date('2015-02-01 00:00:00','YYYY-MM-DD HH24:MI:SS'), date'2015-02-01' );insert into xxxx_client_discount_m  (ID,CLIENT_ID,CLIENT_AVG_DISCOUNT,DT) values (s_xxxx_client_discount_m.NEXTVAL,615, 12, date'2015-02-01');</v>
      </c>
    </row>
    <row r="401" spans="1:50" ht="16.5" customHeight="1" x14ac:dyDescent="0.25">
      <c r="A401" s="285">
        <v>40</v>
      </c>
      <c r="B401" s="72">
        <v>0</v>
      </c>
      <c r="C401" s="165" t="str">
        <f t="shared" si="40"/>
        <v>100040</v>
      </c>
      <c r="D401" s="165" t="str">
        <f t="shared" si="41"/>
        <v>100040/13</v>
      </c>
      <c r="E401" s="167" t="s">
        <v>189</v>
      </c>
      <c r="F401" s="167" t="s">
        <v>822</v>
      </c>
      <c r="G401" s="165">
        <v>48</v>
      </c>
      <c r="H401" s="178">
        <v>100491</v>
      </c>
      <c r="I401" s="170" t="str">
        <f t="shared" si="39"/>
        <v>Б-100491-13</v>
      </c>
      <c r="J401" s="169">
        <v>3</v>
      </c>
      <c r="K401" s="165">
        <v>7</v>
      </c>
      <c r="L401" s="165" t="s">
        <v>38</v>
      </c>
      <c r="M401" s="169">
        <v>1</v>
      </c>
      <c r="N401" s="165">
        <v>18</v>
      </c>
      <c r="O401" s="167" t="s">
        <v>823</v>
      </c>
      <c r="P401" s="167" t="s">
        <v>823</v>
      </c>
      <c r="Q401" s="167" t="s">
        <v>826</v>
      </c>
      <c r="R401" s="166" t="str">
        <f>H401&amp;"1"</f>
        <v>1004911</v>
      </c>
      <c r="S401" s="170">
        <v>1</v>
      </c>
      <c r="T401" s="237" t="s">
        <v>308</v>
      </c>
      <c r="U401" s="165">
        <v>6200</v>
      </c>
      <c r="V401" s="165">
        <v>1116</v>
      </c>
      <c r="W401" s="165">
        <v>0</v>
      </c>
      <c r="X401" s="244">
        <v>616</v>
      </c>
      <c r="Y401" s="168" t="s">
        <v>42</v>
      </c>
      <c r="Z401" s="266"/>
      <c r="AA401" s="266"/>
      <c r="AB401" s="224"/>
      <c r="AC401" s="178">
        <v>9300</v>
      </c>
      <c r="AD401" s="170"/>
      <c r="AE401" s="170"/>
      <c r="AF401" s="237" t="s">
        <v>319</v>
      </c>
      <c r="AG401" s="221">
        <v>8</v>
      </c>
      <c r="AH401" s="220">
        <v>12</v>
      </c>
      <c r="AI401" s="237" t="s">
        <v>319</v>
      </c>
      <c r="AL401" s="166">
        <v>0</v>
      </c>
      <c r="AM401" s="170" t="s">
        <v>43</v>
      </c>
      <c r="AN401" s="165" t="s">
        <v>44</v>
      </c>
      <c r="AO401" s="165"/>
      <c r="AP401" s="166"/>
      <c r="AQ401" s="166"/>
      <c r="AR401" s="166"/>
      <c r="AS401" s="166">
        <f>H401</f>
        <v>100491</v>
      </c>
      <c r="AT401" s="166">
        <f t="shared" si="42"/>
        <v>10497</v>
      </c>
      <c r="AU401" s="166">
        <v>497</v>
      </c>
      <c r="AV401" s="166"/>
      <c r="AX40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100491, 'Б-100491-13',date'2015-02-02',3, 7, 7, 'RUR', 1, 18, date'2015-02-02', date'2015-02-01', 1004911, 1, to_date('2015-02-01 00:00:00','YYYY-MM-DD HH24:MI:SS'), 6200, 1116, 0, 616, 0, 'c1', 8,null,100491,10497,497);insert into xxxx_oebs_cash_payment_test (ID, INVOICE_ID, OEBS_PAYMENT, DOC_DATE, COMISS_DATE) values (s_xxxx_oebs_cash_payment_test.NEXTVAL, 100491, 9300, to_date('2015-02-01 00:00:00','YYYY-MM-DD HH24:MI:SS'), date'2015-02-01' );insert into xxxx_client_discount_m  (ID,CLIENT_ID,CLIENT_AVG_DISCOUNT,DT) values (s_xxxx_client_discount_m.NEXTVAL,616, 12, date'2015-02-01');</v>
      </c>
    </row>
    <row r="402" spans="1:50" ht="16.5" customHeight="1" x14ac:dyDescent="0.25">
      <c r="A402" s="285">
        <v>40</v>
      </c>
      <c r="B402" s="72">
        <v>0</v>
      </c>
      <c r="C402" s="165" t="str">
        <f t="shared" si="40"/>
        <v>100040</v>
      </c>
      <c r="D402" s="165" t="str">
        <f t="shared" si="41"/>
        <v>100040/13</v>
      </c>
      <c r="E402" s="167" t="s">
        <v>189</v>
      </c>
      <c r="F402" s="167" t="s">
        <v>822</v>
      </c>
      <c r="G402" s="165">
        <v>48</v>
      </c>
      <c r="H402" s="178">
        <v>100492</v>
      </c>
      <c r="I402" s="170" t="str">
        <f t="shared" si="39"/>
        <v>Б-100492-13</v>
      </c>
      <c r="J402" s="169">
        <v>3</v>
      </c>
      <c r="K402" s="165">
        <v>7</v>
      </c>
      <c r="L402" s="165" t="s">
        <v>38</v>
      </c>
      <c r="M402" s="169">
        <v>1</v>
      </c>
      <c r="N402" s="165">
        <v>18</v>
      </c>
      <c r="O402" s="167" t="s">
        <v>823</v>
      </c>
      <c r="P402" s="167" t="s">
        <v>823</v>
      </c>
      <c r="Q402" s="167" t="s">
        <v>826</v>
      </c>
      <c r="R402" s="166" t="str">
        <f>H402&amp;"2"</f>
        <v>1004922</v>
      </c>
      <c r="S402" s="170">
        <v>1</v>
      </c>
      <c r="T402" s="191" t="s">
        <v>308</v>
      </c>
      <c r="U402" s="165">
        <v>6200</v>
      </c>
      <c r="V402" s="165">
        <v>1116</v>
      </c>
      <c r="W402" s="165">
        <v>0</v>
      </c>
      <c r="X402" s="122">
        <v>602</v>
      </c>
      <c r="Y402" s="168" t="s">
        <v>42</v>
      </c>
      <c r="Z402" s="223" t="s">
        <v>523</v>
      </c>
      <c r="AA402" s="266"/>
      <c r="AB402" s="223" t="s">
        <v>524</v>
      </c>
      <c r="AC402" s="178">
        <v>9300</v>
      </c>
      <c r="AD402" s="170"/>
      <c r="AE402" s="170"/>
      <c r="AF402" s="191" t="s">
        <v>319</v>
      </c>
      <c r="AG402" s="221">
        <v>8</v>
      </c>
      <c r="AH402" s="220">
        <v>12</v>
      </c>
      <c r="AI402" s="191" t="s">
        <v>319</v>
      </c>
      <c r="AL402" s="166">
        <v>0</v>
      </c>
      <c r="AM402" s="170" t="s">
        <v>43</v>
      </c>
      <c r="AN402" s="165" t="s">
        <v>44</v>
      </c>
      <c r="AO402" s="165"/>
      <c r="AP402" s="166"/>
      <c r="AQ402" s="166"/>
      <c r="AR402" s="166"/>
      <c r="AS402" s="166">
        <f>H402</f>
        <v>100492</v>
      </c>
      <c r="AT402" s="166">
        <f t="shared" si="42"/>
        <v>10498</v>
      </c>
      <c r="AU402" s="166">
        <v>498</v>
      </c>
      <c r="AV402" s="166"/>
      <c r="AX40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100492, 'Б-100492-13',date'2015-02-02',3, 7, 7, 'RUR', 1, 18, date'2015-02-02', date'2015-02-01', 1004922, 1, to_date('2015-02-01 00:00:00','YYYY-MM-DD HH24:MI:SS'), 6200, 1116, 0, 602, 0, 'c1', 8,null,100492,10498,498);insert into xxxx_oebs_cash_payment_test (ID, INVOICE_ID, OEBS_PAYMENT, DOC_DATE, COMISS_DATE) values (s_xxxx_oebs_cash_payment_test.NEXTVAL, 100492, 9300, to_date('2015-02-01 00:00:00','YYYY-MM-DD HH24:MI:SS'), date'2015-02-01' );insert into xxxx_client_discount_m  (ID,CLIENT_ID,CLIENT_AVG_DISCOUNT,DT) values (s_xxxx_client_discount_m.NEXTVAL,602, 12, date'2015-02-01');</v>
      </c>
    </row>
    <row r="403" spans="1:50" ht="16.5" customHeight="1" x14ac:dyDescent="0.25">
      <c r="A403" s="285">
        <v>40</v>
      </c>
      <c r="B403" s="72">
        <v>0</v>
      </c>
      <c r="C403" s="165" t="str">
        <f t="shared" si="40"/>
        <v>100040</v>
      </c>
      <c r="D403" s="165" t="str">
        <f t="shared" si="41"/>
        <v>100040/13</v>
      </c>
      <c r="E403" s="167" t="s">
        <v>189</v>
      </c>
      <c r="F403" s="167" t="s">
        <v>822</v>
      </c>
      <c r="G403" s="165">
        <v>48</v>
      </c>
      <c r="H403" s="178">
        <v>100493</v>
      </c>
      <c r="I403" s="170" t="str">
        <f t="shared" si="39"/>
        <v>Б-100493-13</v>
      </c>
      <c r="J403" s="169">
        <v>3</v>
      </c>
      <c r="K403" s="165">
        <v>7</v>
      </c>
      <c r="L403" s="165" t="s">
        <v>38</v>
      </c>
      <c r="M403" s="169">
        <v>1</v>
      </c>
      <c r="N403" s="165">
        <v>18</v>
      </c>
      <c r="O403" s="167" t="s">
        <v>823</v>
      </c>
      <c r="P403" s="167" t="s">
        <v>823</v>
      </c>
      <c r="Q403" s="167" t="s">
        <v>826</v>
      </c>
      <c r="R403" s="166" t="str">
        <f>H403&amp;"1"</f>
        <v>1004931</v>
      </c>
      <c r="S403" s="170">
        <v>1</v>
      </c>
      <c r="T403" s="191" t="s">
        <v>308</v>
      </c>
      <c r="U403" s="165">
        <v>6200</v>
      </c>
      <c r="V403" s="165">
        <v>1116</v>
      </c>
      <c r="W403" s="165">
        <v>0</v>
      </c>
      <c r="X403" s="234">
        <v>603</v>
      </c>
      <c r="Y403" s="168" t="s">
        <v>42</v>
      </c>
      <c r="Z403" s="266"/>
      <c r="AA403" s="266"/>
      <c r="AB403" s="224"/>
      <c r="AC403" s="178">
        <v>9300</v>
      </c>
      <c r="AD403" s="170"/>
      <c r="AE403" s="170"/>
      <c r="AF403" s="191" t="s">
        <v>319</v>
      </c>
      <c r="AG403" s="221">
        <v>8</v>
      </c>
      <c r="AH403" s="220">
        <v>12</v>
      </c>
      <c r="AI403" s="191" t="s">
        <v>319</v>
      </c>
      <c r="AL403" s="166">
        <v>0</v>
      </c>
      <c r="AM403" s="170" t="s">
        <v>43</v>
      </c>
      <c r="AN403" s="165" t="s">
        <v>44</v>
      </c>
      <c r="AO403" s="165"/>
      <c r="AP403" s="166"/>
      <c r="AQ403" s="166"/>
      <c r="AR403" s="166"/>
      <c r="AS403" s="166">
        <f>H403</f>
        <v>100493</v>
      </c>
      <c r="AT403" s="166">
        <f t="shared" si="42"/>
        <v>10499</v>
      </c>
      <c r="AU403" s="166">
        <v>499</v>
      </c>
      <c r="AV403" s="166"/>
      <c r="AX403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100493, 'Б-100493-13',date'2015-02-02',3, 7, 7, 'RUR', 1, 18, date'2015-02-02', date'2015-02-01', 1004931, 1, to_date('2015-02-01 00:00:00','YYYY-MM-DD HH24:MI:SS'), 6200, 1116, 0, 603, 0, 'c1', 8,null,100493,10499,499);insert into xxxx_oebs_cash_payment_test (ID, INVOICE_ID, OEBS_PAYMENT, DOC_DATE, COMISS_DATE) values (s_xxxx_oebs_cash_payment_test.NEXTVAL, 100493, 9300, to_date('2015-02-01 00:00:00','YYYY-MM-DD HH24:MI:SS'), date'2015-02-01' );insert into xxxx_client_discount_m  (ID,CLIENT_ID,CLIENT_AVG_DISCOUNT,DT) values (s_xxxx_client_discount_m.NEXTVAL,603, 12, date'2015-02-01');</v>
      </c>
    </row>
    <row r="404" spans="1:50" ht="16.5" customHeight="1" x14ac:dyDescent="0.25">
      <c r="A404" s="285">
        <v>40</v>
      </c>
      <c r="B404" s="72">
        <v>0</v>
      </c>
      <c r="C404" s="165" t="str">
        <f t="shared" si="40"/>
        <v>100040</v>
      </c>
      <c r="D404" s="165" t="str">
        <f t="shared" si="41"/>
        <v>100040/13</v>
      </c>
      <c r="E404" s="167" t="s">
        <v>189</v>
      </c>
      <c r="F404" s="167" t="s">
        <v>822</v>
      </c>
      <c r="G404" s="165">
        <v>48</v>
      </c>
      <c r="H404" s="178">
        <v>100494</v>
      </c>
      <c r="I404" s="170" t="str">
        <f t="shared" si="39"/>
        <v>Б-100494-13</v>
      </c>
      <c r="J404" s="169">
        <v>3</v>
      </c>
      <c r="K404" s="165">
        <v>7</v>
      </c>
      <c r="L404" s="165" t="s">
        <v>38</v>
      </c>
      <c r="M404" s="169">
        <v>1</v>
      </c>
      <c r="N404" s="165">
        <v>18</v>
      </c>
      <c r="O404" s="167" t="s">
        <v>823</v>
      </c>
      <c r="P404" s="167" t="s">
        <v>823</v>
      </c>
      <c r="Q404" s="167" t="s">
        <v>826</v>
      </c>
      <c r="R404" s="166" t="str">
        <f>H404&amp;"1"</f>
        <v>1004941</v>
      </c>
      <c r="S404" s="170">
        <v>1</v>
      </c>
      <c r="T404" s="191" t="s">
        <v>308</v>
      </c>
      <c r="U404" s="165">
        <v>6200</v>
      </c>
      <c r="V404" s="165">
        <v>1116</v>
      </c>
      <c r="W404" s="165">
        <v>0</v>
      </c>
      <c r="X404" s="122">
        <v>604</v>
      </c>
      <c r="Y404" s="168" t="s">
        <v>42</v>
      </c>
      <c r="Z404" s="266"/>
      <c r="AA404" s="266"/>
      <c r="AB404" s="224"/>
      <c r="AC404" s="178">
        <v>9300</v>
      </c>
      <c r="AD404" s="170"/>
      <c r="AE404" s="170"/>
      <c r="AF404" s="191" t="s">
        <v>319</v>
      </c>
      <c r="AG404" s="221">
        <v>8</v>
      </c>
      <c r="AH404" s="220">
        <v>12</v>
      </c>
      <c r="AI404" s="191" t="s">
        <v>319</v>
      </c>
      <c r="AL404" s="166">
        <v>0</v>
      </c>
      <c r="AM404" s="170" t="s">
        <v>43</v>
      </c>
      <c r="AN404" s="165" t="s">
        <v>44</v>
      </c>
      <c r="AO404" s="165"/>
      <c r="AP404" s="166"/>
      <c r="AQ404" s="166"/>
      <c r="AR404" s="166"/>
      <c r="AS404" s="166">
        <f>H404</f>
        <v>100494</v>
      </c>
      <c r="AT404" s="166">
        <f t="shared" si="42"/>
        <v>10500</v>
      </c>
      <c r="AU404" s="166">
        <v>500</v>
      </c>
      <c r="AV404" s="166"/>
      <c r="AX404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100494, 'Б-100494-13',date'2015-02-02',3, 7, 7, 'RUR', 1, 18, date'2015-02-02', date'2015-02-01', 1004941, 1, to_date('2015-02-01 00:00:00','YYYY-MM-DD HH24:MI:SS'), 6200, 1116, 0, 604, 0, 'c1', 8,null,100494,10500,500);insert into xxxx_oebs_cash_payment_test (ID, INVOICE_ID, OEBS_PAYMENT, DOC_DATE, COMISS_DATE) values (s_xxxx_oebs_cash_payment_test.NEXTVAL, 100494, 9300, to_date('2015-02-01 00:00:00','YYYY-MM-DD HH24:MI:SS'), date'2015-02-01' );insert into xxxx_client_discount_m  (ID,CLIENT_ID,CLIENT_AVG_DISCOUNT,DT) values (s_xxxx_client_discount_m.NEXTVAL,604, 12, date'2015-02-01');</v>
      </c>
    </row>
    <row r="405" spans="1:50" ht="16.5" customHeight="1" x14ac:dyDescent="0.25">
      <c r="A405" s="285">
        <v>40</v>
      </c>
      <c r="B405" s="72">
        <v>0</v>
      </c>
      <c r="C405" s="165" t="str">
        <f t="shared" si="40"/>
        <v>100040</v>
      </c>
      <c r="D405" s="165" t="str">
        <f t="shared" si="41"/>
        <v>100040/13</v>
      </c>
      <c r="E405" s="167" t="s">
        <v>189</v>
      </c>
      <c r="F405" s="167" t="s">
        <v>822</v>
      </c>
      <c r="G405" s="165">
        <v>48</v>
      </c>
      <c r="H405" s="178">
        <v>100495</v>
      </c>
      <c r="I405" s="170" t="str">
        <f t="shared" si="39"/>
        <v>Б-100495-13</v>
      </c>
      <c r="J405" s="169">
        <v>3</v>
      </c>
      <c r="K405" s="165">
        <v>7</v>
      </c>
      <c r="L405" s="165" t="s">
        <v>38</v>
      </c>
      <c r="M405" s="169">
        <v>1</v>
      </c>
      <c r="N405" s="165">
        <v>18</v>
      </c>
      <c r="O405" s="167" t="s">
        <v>823</v>
      </c>
      <c r="P405" s="167" t="s">
        <v>823</v>
      </c>
      <c r="Q405" s="167" t="s">
        <v>826</v>
      </c>
      <c r="R405" s="166" t="str">
        <f>H405&amp;"2"</f>
        <v>1004952</v>
      </c>
      <c r="S405" s="170">
        <v>1</v>
      </c>
      <c r="T405" s="191" t="s">
        <v>308</v>
      </c>
      <c r="U405" s="165">
        <v>6200</v>
      </c>
      <c r="V405" s="165">
        <v>1116</v>
      </c>
      <c r="W405" s="165">
        <v>0</v>
      </c>
      <c r="X405" s="234">
        <v>605</v>
      </c>
      <c r="Y405" s="168" t="s">
        <v>42</v>
      </c>
      <c r="Z405" s="266"/>
      <c r="AA405" s="266"/>
      <c r="AB405" s="224"/>
      <c r="AC405" s="178">
        <v>9300</v>
      </c>
      <c r="AD405" s="170"/>
      <c r="AE405" s="170"/>
      <c r="AF405" s="191" t="s">
        <v>319</v>
      </c>
      <c r="AG405" s="221">
        <v>8</v>
      </c>
      <c r="AH405" s="220">
        <v>12</v>
      </c>
      <c r="AI405" s="191" t="s">
        <v>319</v>
      </c>
      <c r="AL405" s="166">
        <v>0</v>
      </c>
      <c r="AM405" s="170" t="s">
        <v>43</v>
      </c>
      <c r="AN405" s="165" t="s">
        <v>44</v>
      </c>
      <c r="AO405" s="165"/>
      <c r="AP405" s="166"/>
      <c r="AQ405" s="166"/>
      <c r="AR405" s="166"/>
      <c r="AS405" s="166">
        <f>H405</f>
        <v>100495</v>
      </c>
      <c r="AT405" s="166">
        <f t="shared" si="42"/>
        <v>10501</v>
      </c>
      <c r="AU405" s="166">
        <v>501</v>
      </c>
      <c r="AX405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100495, 'Б-100495-13',date'2015-02-02',3, 7, 7, 'RUR', 1, 18, date'2015-02-02', date'2015-02-01', 1004952, 1, to_date('2015-02-01 00:00:00','YYYY-MM-DD HH24:MI:SS'), 6200, 1116, 0, 605, 0, 'c1', 8,null,100495,10501,501);insert into xxxx_oebs_cash_payment_test (ID, INVOICE_ID, OEBS_PAYMENT, DOC_DATE, COMISS_DATE) values (s_xxxx_oebs_cash_payment_test.NEXTVAL, 100495, 9300, to_date('2015-02-01 00:00:00','YYYY-MM-DD HH24:MI:SS'), date'2015-02-01' );insert into xxxx_client_discount_m  (ID,CLIENT_ID,CLIENT_AVG_DISCOUNT,DT) values (s_xxxx_client_discount_m.NEXTVAL,605, 12, date'2015-02-01');</v>
      </c>
    </row>
    <row r="406" spans="1:50" ht="16.5" customHeight="1" x14ac:dyDescent="0.25">
      <c r="A406" s="285">
        <v>40</v>
      </c>
      <c r="B406" s="72">
        <v>0</v>
      </c>
      <c r="C406" s="165" t="str">
        <f t="shared" si="40"/>
        <v>100040</v>
      </c>
      <c r="D406" s="165" t="str">
        <f t="shared" si="41"/>
        <v>100040/13</v>
      </c>
      <c r="E406" s="167" t="s">
        <v>189</v>
      </c>
      <c r="F406" s="167" t="s">
        <v>822</v>
      </c>
      <c r="G406" s="165">
        <v>48</v>
      </c>
      <c r="H406" s="178">
        <v>100496</v>
      </c>
      <c r="I406" s="170" t="str">
        <f t="shared" si="39"/>
        <v>Б-100496-13</v>
      </c>
      <c r="J406" s="169">
        <v>3</v>
      </c>
      <c r="K406" s="165">
        <v>7</v>
      </c>
      <c r="L406" s="165" t="s">
        <v>38</v>
      </c>
      <c r="M406" s="169">
        <v>1</v>
      </c>
      <c r="N406" s="165">
        <v>18</v>
      </c>
      <c r="O406" s="167" t="s">
        <v>823</v>
      </c>
      <c r="P406" s="167" t="s">
        <v>823</v>
      </c>
      <c r="Q406" s="167" t="s">
        <v>826</v>
      </c>
      <c r="R406" s="166" t="str">
        <f>H406&amp;"2"</f>
        <v>1004962</v>
      </c>
      <c r="S406" s="170">
        <v>1</v>
      </c>
      <c r="T406" s="191" t="s">
        <v>308</v>
      </c>
      <c r="U406" s="165">
        <v>6200</v>
      </c>
      <c r="V406" s="165">
        <v>1116</v>
      </c>
      <c r="W406" s="165">
        <v>0</v>
      </c>
      <c r="X406" s="122">
        <v>606</v>
      </c>
      <c r="Y406" s="168" t="s">
        <v>42</v>
      </c>
      <c r="Z406" s="266"/>
      <c r="AA406" s="266"/>
      <c r="AB406" s="224"/>
      <c r="AC406" s="178">
        <v>9300</v>
      </c>
      <c r="AD406" s="170"/>
      <c r="AE406" s="170"/>
      <c r="AF406" s="191" t="s">
        <v>319</v>
      </c>
      <c r="AG406" s="221">
        <v>8</v>
      </c>
      <c r="AH406" s="220">
        <v>12</v>
      </c>
      <c r="AI406" s="191" t="s">
        <v>319</v>
      </c>
      <c r="AL406" s="166">
        <v>0</v>
      </c>
      <c r="AM406" s="170" t="s">
        <v>43</v>
      </c>
      <c r="AN406" s="165" t="s">
        <v>44</v>
      </c>
      <c r="AO406" s="165"/>
      <c r="AP406" s="166"/>
      <c r="AQ406" s="166"/>
      <c r="AR406" s="166"/>
      <c r="AS406" s="166">
        <f>H406</f>
        <v>100496</v>
      </c>
      <c r="AT406" s="166">
        <f t="shared" si="42"/>
        <v>10502</v>
      </c>
      <c r="AU406" s="166">
        <v>502</v>
      </c>
      <c r="AV406" s="166"/>
      <c r="AX406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100496, 'Б-100496-13',date'2015-02-02',3, 7, 7, 'RUR', 1, 18, date'2015-02-02', date'2015-02-01', 1004962, 1, to_date('2015-02-01 00:00:00','YYYY-MM-DD HH24:MI:SS'), 6200, 1116, 0, 606, 0, 'c1', 8,null,100496,10502,502);insert into xxxx_oebs_cash_payment_test (ID, INVOICE_ID, OEBS_PAYMENT, DOC_DATE, COMISS_DATE) values (s_xxxx_oebs_cash_payment_test.NEXTVAL, 100496, 9300, to_date('2015-02-01 00:00:00','YYYY-MM-DD HH24:MI:SS'), date'2015-02-01' );insert into xxxx_client_discount_m  (ID,CLIENT_ID,CLIENT_AVG_DISCOUNT,DT) values (s_xxxx_client_discount_m.NEXTVAL,606, 12, date'2015-02-01');</v>
      </c>
    </row>
    <row r="407" spans="1:50" ht="16.5" customHeight="1" x14ac:dyDescent="0.25">
      <c r="A407" s="285">
        <v>40</v>
      </c>
      <c r="B407" s="72">
        <v>0</v>
      </c>
      <c r="C407" s="165" t="str">
        <f t="shared" si="40"/>
        <v>100040</v>
      </c>
      <c r="D407" s="165" t="str">
        <f t="shared" si="41"/>
        <v>100040/13</v>
      </c>
      <c r="E407" s="167" t="s">
        <v>189</v>
      </c>
      <c r="F407" s="167" t="s">
        <v>822</v>
      </c>
      <c r="G407" s="165">
        <v>48</v>
      </c>
      <c r="H407" s="178">
        <v>100497</v>
      </c>
      <c r="I407" s="170" t="str">
        <f t="shared" si="39"/>
        <v>Б-100497-13</v>
      </c>
      <c r="J407" s="169">
        <v>3</v>
      </c>
      <c r="K407" s="165">
        <v>7</v>
      </c>
      <c r="L407" s="165" t="s">
        <v>38</v>
      </c>
      <c r="M407" s="169">
        <v>1</v>
      </c>
      <c r="N407" s="165">
        <v>18</v>
      </c>
      <c r="O407" s="167" t="s">
        <v>823</v>
      </c>
      <c r="P407" s="167" t="s">
        <v>823</v>
      </c>
      <c r="Q407" s="167" t="s">
        <v>826</v>
      </c>
      <c r="R407" s="166" t="str">
        <f>H407&amp;"1"</f>
        <v>1004971</v>
      </c>
      <c r="S407" s="170">
        <v>1</v>
      </c>
      <c r="T407" s="191" t="s">
        <v>308</v>
      </c>
      <c r="U407" s="165">
        <v>6200</v>
      </c>
      <c r="V407" s="165">
        <v>1116</v>
      </c>
      <c r="W407" s="165">
        <v>0</v>
      </c>
      <c r="X407" s="234">
        <v>607</v>
      </c>
      <c r="Y407" s="168" t="s">
        <v>42</v>
      </c>
      <c r="Z407" s="266"/>
      <c r="AA407" s="266"/>
      <c r="AB407" s="224"/>
      <c r="AC407" s="178">
        <v>9300</v>
      </c>
      <c r="AD407" s="170"/>
      <c r="AE407" s="170"/>
      <c r="AF407" s="191" t="s">
        <v>319</v>
      </c>
      <c r="AG407" s="221">
        <v>8</v>
      </c>
      <c r="AH407" s="220">
        <v>12</v>
      </c>
      <c r="AI407" s="191" t="s">
        <v>319</v>
      </c>
      <c r="AL407" s="166">
        <v>0</v>
      </c>
      <c r="AM407" s="170" t="s">
        <v>43</v>
      </c>
      <c r="AN407" s="165" t="s">
        <v>44</v>
      </c>
      <c r="AO407" s="165"/>
      <c r="AP407" s="166"/>
      <c r="AQ407" s="166"/>
      <c r="AR407" s="166"/>
      <c r="AS407" s="166">
        <f>H407</f>
        <v>100497</v>
      </c>
      <c r="AT407" s="166">
        <f t="shared" si="42"/>
        <v>10503</v>
      </c>
      <c r="AU407" s="166">
        <v>503</v>
      </c>
      <c r="AV407" s="166"/>
      <c r="AX407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100497, 'Б-100497-13',date'2015-02-02',3, 7, 7, 'RUR', 1, 18, date'2015-02-02', date'2015-02-01', 1004971, 1, to_date('2015-02-01 00:00:00','YYYY-MM-DD HH24:MI:SS'), 6200, 1116, 0, 607, 0, 'c1', 8,null,100497,10503,503);insert into xxxx_oebs_cash_payment_test (ID, INVOICE_ID, OEBS_PAYMENT, DOC_DATE, COMISS_DATE) values (s_xxxx_oebs_cash_payment_test.NEXTVAL, 100497, 9300, to_date('2015-02-01 00:00:00','YYYY-MM-DD HH24:MI:SS'), date'2015-02-01' );insert into xxxx_client_discount_m  (ID,CLIENT_ID,CLIENT_AVG_DISCOUNT,DT) values (s_xxxx_client_discount_m.NEXTVAL,607, 12, date'2015-02-01');</v>
      </c>
    </row>
    <row r="408" spans="1:50" ht="16.5" customHeight="1" x14ac:dyDescent="0.25">
      <c r="A408" s="285">
        <v>40</v>
      </c>
      <c r="B408" s="72">
        <v>0</v>
      </c>
      <c r="C408" s="165" t="str">
        <f t="shared" si="40"/>
        <v>100040</v>
      </c>
      <c r="D408" s="165" t="str">
        <f t="shared" si="41"/>
        <v>100040/13</v>
      </c>
      <c r="E408" s="167" t="s">
        <v>189</v>
      </c>
      <c r="F408" s="167" t="s">
        <v>822</v>
      </c>
      <c r="G408" s="165">
        <v>48</v>
      </c>
      <c r="H408" s="178">
        <v>100498</v>
      </c>
      <c r="I408" s="170" t="str">
        <f t="shared" si="39"/>
        <v>Б-100498-13</v>
      </c>
      <c r="J408" s="169">
        <v>3</v>
      </c>
      <c r="K408" s="165">
        <v>7</v>
      </c>
      <c r="L408" s="165" t="s">
        <v>38</v>
      </c>
      <c r="M408" s="169">
        <v>1</v>
      </c>
      <c r="N408" s="165">
        <v>18</v>
      </c>
      <c r="O408" s="167" t="s">
        <v>823</v>
      </c>
      <c r="P408" s="167" t="s">
        <v>823</v>
      </c>
      <c r="Q408" s="167" t="s">
        <v>826</v>
      </c>
      <c r="R408" s="166" t="str">
        <f>H408&amp;"2"</f>
        <v>1004982</v>
      </c>
      <c r="S408" s="170">
        <v>1</v>
      </c>
      <c r="T408" s="191" t="s">
        <v>308</v>
      </c>
      <c r="U408" s="165">
        <v>6200</v>
      </c>
      <c r="V408" s="165">
        <v>1116</v>
      </c>
      <c r="W408" s="165">
        <v>0</v>
      </c>
      <c r="X408" s="122">
        <v>608</v>
      </c>
      <c r="Y408" s="168" t="s">
        <v>42</v>
      </c>
      <c r="Z408" s="266"/>
      <c r="AA408" s="266"/>
      <c r="AB408" s="224"/>
      <c r="AC408" s="178">
        <v>9300</v>
      </c>
      <c r="AD408" s="170"/>
      <c r="AE408" s="170"/>
      <c r="AF408" s="191" t="s">
        <v>319</v>
      </c>
      <c r="AG408" s="221">
        <v>8</v>
      </c>
      <c r="AH408" s="220">
        <v>12</v>
      </c>
      <c r="AI408" s="191" t="s">
        <v>319</v>
      </c>
      <c r="AL408" s="166">
        <v>0</v>
      </c>
      <c r="AM408" s="170" t="s">
        <v>43</v>
      </c>
      <c r="AN408" s="165" t="s">
        <v>44</v>
      </c>
      <c r="AO408" s="165"/>
      <c r="AP408" s="166"/>
      <c r="AQ408" s="166"/>
      <c r="AR408" s="166"/>
      <c r="AS408" s="166">
        <f>H408</f>
        <v>100498</v>
      </c>
      <c r="AT408" s="166">
        <f t="shared" si="42"/>
        <v>10504</v>
      </c>
      <c r="AU408" s="166">
        <v>504</v>
      </c>
      <c r="AV408" s="166"/>
      <c r="AX408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100498, 'Б-100498-13',date'2015-02-02',3, 7, 7, 'RUR', 1, 18, date'2015-02-02', date'2015-02-01', 1004982, 1, to_date('2015-02-01 00:00:00','YYYY-MM-DD HH24:MI:SS'), 6200, 1116, 0, 608, 0, 'c1', 8,null,100498,10504,504);insert into xxxx_oebs_cash_payment_test (ID, INVOICE_ID, OEBS_PAYMENT, DOC_DATE, COMISS_DATE) values (s_xxxx_oebs_cash_payment_test.NEXTVAL, 100498, 9300, to_date('2015-02-01 00:00:00','YYYY-MM-DD HH24:MI:SS'), date'2015-02-01' );insert into xxxx_client_discount_m  (ID,CLIENT_ID,CLIENT_AVG_DISCOUNT,DT) values (s_xxxx_client_discount_m.NEXTVAL,608, 12, date'2015-02-01');</v>
      </c>
    </row>
    <row r="409" spans="1:50" ht="16.5" customHeight="1" x14ac:dyDescent="0.25">
      <c r="A409" s="285">
        <v>40</v>
      </c>
      <c r="B409" s="72">
        <v>0</v>
      </c>
      <c r="C409" s="165" t="str">
        <f t="shared" si="40"/>
        <v>100040</v>
      </c>
      <c r="D409" s="165" t="str">
        <f t="shared" si="41"/>
        <v>100040/13</v>
      </c>
      <c r="E409" s="167" t="s">
        <v>189</v>
      </c>
      <c r="F409" s="167" t="s">
        <v>822</v>
      </c>
      <c r="G409" s="165">
        <v>48</v>
      </c>
      <c r="H409" s="178">
        <v>100499</v>
      </c>
      <c r="I409" s="170" t="str">
        <f t="shared" si="39"/>
        <v>Б-100499-13</v>
      </c>
      <c r="J409" s="169">
        <v>3</v>
      </c>
      <c r="K409" s="165">
        <v>7</v>
      </c>
      <c r="L409" s="165" t="s">
        <v>38</v>
      </c>
      <c r="M409" s="169">
        <v>1</v>
      </c>
      <c r="N409" s="165">
        <v>18</v>
      </c>
      <c r="O409" s="167" t="s">
        <v>823</v>
      </c>
      <c r="P409" s="167" t="s">
        <v>823</v>
      </c>
      <c r="Q409" s="167" t="s">
        <v>826</v>
      </c>
      <c r="R409" s="166" t="str">
        <f>H409&amp;"1"</f>
        <v>1004991</v>
      </c>
      <c r="S409" s="170">
        <v>1</v>
      </c>
      <c r="T409" s="191" t="s">
        <v>308</v>
      </c>
      <c r="U409" s="165">
        <v>6200</v>
      </c>
      <c r="V409" s="165">
        <v>1116</v>
      </c>
      <c r="W409" s="165">
        <v>0</v>
      </c>
      <c r="X409" s="234">
        <v>609</v>
      </c>
      <c r="Y409" s="168" t="s">
        <v>42</v>
      </c>
      <c r="Z409" s="266"/>
      <c r="AA409" s="266"/>
      <c r="AB409" s="224"/>
      <c r="AC409" s="178">
        <v>9300</v>
      </c>
      <c r="AD409" s="170"/>
      <c r="AE409" s="170"/>
      <c r="AF409" s="191" t="s">
        <v>319</v>
      </c>
      <c r="AG409" s="221">
        <v>8</v>
      </c>
      <c r="AH409" s="220">
        <v>12</v>
      </c>
      <c r="AI409" s="191" t="s">
        <v>319</v>
      </c>
      <c r="AL409" s="166">
        <v>0</v>
      </c>
      <c r="AM409" s="170" t="s">
        <v>43</v>
      </c>
      <c r="AN409" s="165" t="s">
        <v>44</v>
      </c>
      <c r="AO409" s="165"/>
      <c r="AP409" s="166"/>
      <c r="AQ409" s="166"/>
      <c r="AR409" s="166"/>
      <c r="AS409" s="166">
        <f>H409</f>
        <v>100499</v>
      </c>
      <c r="AT409" s="166">
        <f t="shared" si="42"/>
        <v>10505</v>
      </c>
      <c r="AU409" s="166">
        <v>505</v>
      </c>
      <c r="AV409" s="166"/>
      <c r="AX409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100499, 'Б-100499-13',date'2015-02-02',3, 7, 7, 'RUR', 1, 18, date'2015-02-02', date'2015-02-01', 1004991, 1, to_date('2015-02-01 00:00:00','YYYY-MM-DD HH24:MI:SS'), 6200, 1116, 0, 609, 0, 'c1', 8,null,100499,10505,505);insert into xxxx_oebs_cash_payment_test (ID, INVOICE_ID, OEBS_PAYMENT, DOC_DATE, COMISS_DATE) values (s_xxxx_oebs_cash_payment_test.NEXTVAL, 100499, 9300, to_date('2015-02-01 00:00:00','YYYY-MM-DD HH24:MI:SS'), date'2015-02-01' );insert into xxxx_client_discount_m  (ID,CLIENT_ID,CLIENT_AVG_DISCOUNT,DT) values (s_xxxx_client_discount_m.NEXTVAL,609, 12, date'2015-02-01');</v>
      </c>
    </row>
    <row r="410" spans="1:50" ht="16.5" customHeight="1" x14ac:dyDescent="0.25">
      <c r="A410" s="285">
        <v>40</v>
      </c>
      <c r="B410" s="72">
        <v>0</v>
      </c>
      <c r="C410" s="165" t="str">
        <f t="shared" si="40"/>
        <v>100040</v>
      </c>
      <c r="D410" s="165" t="str">
        <f t="shared" si="41"/>
        <v>100040/13</v>
      </c>
      <c r="E410" s="167" t="s">
        <v>189</v>
      </c>
      <c r="F410" s="167" t="s">
        <v>822</v>
      </c>
      <c r="G410" s="165">
        <v>48</v>
      </c>
      <c r="H410" s="178">
        <v>100500</v>
      </c>
      <c r="I410" s="170" t="str">
        <f t="shared" si="39"/>
        <v>Б-100500-13</v>
      </c>
      <c r="J410" s="169">
        <v>3</v>
      </c>
      <c r="K410" s="165">
        <v>7</v>
      </c>
      <c r="L410" s="165" t="s">
        <v>38</v>
      </c>
      <c r="M410" s="169">
        <v>1</v>
      </c>
      <c r="N410" s="165">
        <v>18</v>
      </c>
      <c r="O410" s="167" t="s">
        <v>823</v>
      </c>
      <c r="P410" s="167" t="s">
        <v>823</v>
      </c>
      <c r="Q410" s="167" t="s">
        <v>826</v>
      </c>
      <c r="R410" s="166" t="str">
        <f>H410&amp;"1"</f>
        <v>1005001</v>
      </c>
      <c r="S410" s="170">
        <v>1</v>
      </c>
      <c r="T410" s="191" t="s">
        <v>308</v>
      </c>
      <c r="U410" s="165">
        <v>6200</v>
      </c>
      <c r="V410" s="165">
        <v>1116</v>
      </c>
      <c r="W410" s="165">
        <v>0</v>
      </c>
      <c r="X410" s="122">
        <v>610</v>
      </c>
      <c r="Y410" s="168" t="s">
        <v>42</v>
      </c>
      <c r="Z410" s="266"/>
      <c r="AA410" s="266"/>
      <c r="AB410" s="224"/>
      <c r="AC410" s="178">
        <v>9300</v>
      </c>
      <c r="AD410" s="170"/>
      <c r="AE410" s="170"/>
      <c r="AF410" s="191" t="s">
        <v>319</v>
      </c>
      <c r="AG410" s="221">
        <v>8</v>
      </c>
      <c r="AH410" s="220">
        <v>12</v>
      </c>
      <c r="AI410" s="191" t="s">
        <v>319</v>
      </c>
      <c r="AL410" s="166">
        <v>0</v>
      </c>
      <c r="AM410" s="170" t="s">
        <v>43</v>
      </c>
      <c r="AN410" s="165" t="s">
        <v>44</v>
      </c>
      <c r="AO410" s="165"/>
      <c r="AP410" s="166"/>
      <c r="AQ410" s="166"/>
      <c r="AR410" s="166"/>
      <c r="AS410" s="166">
        <f>H410</f>
        <v>100500</v>
      </c>
      <c r="AT410" s="166">
        <f t="shared" si="42"/>
        <v>10506</v>
      </c>
      <c r="AU410" s="166">
        <v>506</v>
      </c>
      <c r="AV410" s="166"/>
      <c r="AX41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100500, 'Б-100500-13',date'2015-02-02',3, 7, 7, 'RUR', 1, 18, date'2015-02-02', date'2015-02-01', 1005001, 1, to_date('2015-02-01 00:00:00','YYYY-MM-DD HH24:MI:SS'), 6200, 1116, 0, 610, 0, 'c1', 8,null,100500,10506,506);insert into xxxx_oebs_cash_payment_test (ID, INVOICE_ID, OEBS_PAYMENT, DOC_DATE, COMISS_DATE) values (s_xxxx_oebs_cash_payment_test.NEXTVAL, 100500, 9300, to_date('2015-02-01 00:00:00','YYYY-MM-DD HH24:MI:SS'), date'2015-02-01' );insert into xxxx_client_discount_m  (ID,CLIENT_ID,CLIENT_AVG_DISCOUNT,DT) values (s_xxxx_client_discount_m.NEXTVAL,610, 12, date'2015-02-01');</v>
      </c>
    </row>
    <row r="411" spans="1:50" ht="16.5" customHeight="1" x14ac:dyDescent="0.25">
      <c r="A411" s="285">
        <v>40</v>
      </c>
      <c r="B411" s="72">
        <v>0</v>
      </c>
      <c r="C411" s="165" t="str">
        <f t="shared" si="40"/>
        <v>100040</v>
      </c>
      <c r="D411" s="165" t="str">
        <f t="shared" si="41"/>
        <v>100040/13</v>
      </c>
      <c r="E411" s="167" t="s">
        <v>189</v>
      </c>
      <c r="F411" s="167" t="s">
        <v>822</v>
      </c>
      <c r="G411" s="165">
        <v>48</v>
      </c>
      <c r="H411" s="178">
        <v>100501</v>
      </c>
      <c r="I411" s="170" t="str">
        <f t="shared" si="39"/>
        <v>Б-100501-13</v>
      </c>
      <c r="J411" s="169">
        <v>3</v>
      </c>
      <c r="K411" s="165">
        <v>7</v>
      </c>
      <c r="L411" s="165" t="s">
        <v>38</v>
      </c>
      <c r="M411" s="169">
        <v>1</v>
      </c>
      <c r="N411" s="165">
        <v>18</v>
      </c>
      <c r="O411" s="167" t="s">
        <v>823</v>
      </c>
      <c r="P411" s="167" t="s">
        <v>823</v>
      </c>
      <c r="Q411" s="167" t="s">
        <v>826</v>
      </c>
      <c r="R411" s="166" t="str">
        <f>H411&amp;"2"</f>
        <v>1005012</v>
      </c>
      <c r="S411" s="170">
        <v>1</v>
      </c>
      <c r="T411" s="191" t="s">
        <v>308</v>
      </c>
      <c r="U411" s="165">
        <v>6200</v>
      </c>
      <c r="V411" s="165">
        <v>1116</v>
      </c>
      <c r="W411" s="165">
        <v>0</v>
      </c>
      <c r="X411" s="234">
        <v>611</v>
      </c>
      <c r="Y411" s="168" t="s">
        <v>42</v>
      </c>
      <c r="Z411" s="266"/>
      <c r="AA411" s="266"/>
      <c r="AB411" s="224"/>
      <c r="AC411" s="178">
        <v>9300</v>
      </c>
      <c r="AD411" s="170"/>
      <c r="AE411" s="170"/>
      <c r="AF411" s="191" t="s">
        <v>319</v>
      </c>
      <c r="AG411" s="221">
        <v>8</v>
      </c>
      <c r="AH411" s="220">
        <v>12</v>
      </c>
      <c r="AI411" s="191" t="s">
        <v>319</v>
      </c>
      <c r="AL411" s="166">
        <v>0</v>
      </c>
      <c r="AM411" s="170" t="s">
        <v>43</v>
      </c>
      <c r="AN411" s="165" t="s">
        <v>44</v>
      </c>
      <c r="AO411" s="165"/>
      <c r="AP411" s="166"/>
      <c r="AQ411" s="166"/>
      <c r="AR411" s="166"/>
      <c r="AS411" s="166">
        <f>H411</f>
        <v>100501</v>
      </c>
      <c r="AT411" s="166">
        <f t="shared" si="42"/>
        <v>10507</v>
      </c>
      <c r="AU411" s="166">
        <v>507</v>
      </c>
      <c r="AX41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100501, 'Б-100501-13',date'2015-02-02',3, 7, 7, 'RUR', 1, 18, date'2015-02-02', date'2015-02-01', 1005012, 1, to_date('2015-02-01 00:00:00','YYYY-MM-DD HH24:MI:SS'), 6200, 1116, 0, 611, 0, 'c1', 8,null,100501,10507,507);insert into xxxx_oebs_cash_payment_test (ID, INVOICE_ID, OEBS_PAYMENT, DOC_DATE, COMISS_DATE) values (s_xxxx_oebs_cash_payment_test.NEXTVAL, 100501, 9300, to_date('2015-02-01 00:00:00','YYYY-MM-DD HH24:MI:SS'), date'2015-02-01' );insert into xxxx_client_discount_m  (ID,CLIENT_ID,CLIENT_AVG_DISCOUNT,DT) values (s_xxxx_client_discount_m.NEXTVAL,611, 12, date'2015-02-01');</v>
      </c>
    </row>
    <row r="412" spans="1:50" ht="16.5" customHeight="1" x14ac:dyDescent="0.25">
      <c r="A412" s="285">
        <v>40</v>
      </c>
      <c r="B412" s="72">
        <v>0</v>
      </c>
      <c r="C412" s="165" t="str">
        <f t="shared" si="40"/>
        <v>100040</v>
      </c>
      <c r="D412" s="165" t="str">
        <f t="shared" si="41"/>
        <v>100040/13</v>
      </c>
      <c r="E412" s="167" t="s">
        <v>189</v>
      </c>
      <c r="F412" s="167" t="s">
        <v>822</v>
      </c>
      <c r="G412" s="165">
        <v>48</v>
      </c>
      <c r="H412" s="178">
        <v>100502</v>
      </c>
      <c r="I412" s="170" t="str">
        <f t="shared" si="39"/>
        <v>Б-100502-13</v>
      </c>
      <c r="J412" s="169">
        <v>3</v>
      </c>
      <c r="K412" s="165">
        <v>7</v>
      </c>
      <c r="L412" s="165" t="s">
        <v>38</v>
      </c>
      <c r="M412" s="169">
        <v>1</v>
      </c>
      <c r="N412" s="165">
        <v>18</v>
      </c>
      <c r="O412" s="167" t="s">
        <v>823</v>
      </c>
      <c r="P412" s="167" t="s">
        <v>823</v>
      </c>
      <c r="Q412" s="167" t="s">
        <v>826</v>
      </c>
      <c r="R412" s="166" t="str">
        <f>H412&amp;"2"</f>
        <v>1005022</v>
      </c>
      <c r="S412" s="170">
        <v>1</v>
      </c>
      <c r="T412" s="191" t="s">
        <v>308</v>
      </c>
      <c r="U412" s="165">
        <v>6200</v>
      </c>
      <c r="V412" s="165">
        <v>1116</v>
      </c>
      <c r="W412" s="165">
        <v>0</v>
      </c>
      <c r="X412" s="122">
        <v>612</v>
      </c>
      <c r="Y412" s="168" t="s">
        <v>42</v>
      </c>
      <c r="Z412" s="266"/>
      <c r="AA412" s="266"/>
      <c r="AB412" s="224"/>
      <c r="AC412" s="178">
        <v>9300</v>
      </c>
      <c r="AD412" s="170"/>
      <c r="AE412" s="170"/>
      <c r="AF412" s="191" t="s">
        <v>319</v>
      </c>
      <c r="AG412" s="221">
        <v>8</v>
      </c>
      <c r="AH412" s="220">
        <v>12</v>
      </c>
      <c r="AI412" s="191" t="s">
        <v>319</v>
      </c>
      <c r="AL412" s="166">
        <v>0</v>
      </c>
      <c r="AM412" s="170" t="s">
        <v>43</v>
      </c>
      <c r="AN412" s="165" t="s">
        <v>44</v>
      </c>
      <c r="AO412" s="165"/>
      <c r="AP412" s="166"/>
      <c r="AQ412" s="166"/>
      <c r="AR412" s="166"/>
      <c r="AS412" s="166">
        <f>H412</f>
        <v>100502</v>
      </c>
      <c r="AT412" s="166">
        <f t="shared" si="42"/>
        <v>10508</v>
      </c>
      <c r="AU412" s="166">
        <v>508</v>
      </c>
      <c r="AV412" s="166"/>
      <c r="AX41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100502, 'Б-100502-13',date'2015-02-02',3, 7, 7, 'RUR', 1, 18, date'2015-02-02', date'2015-02-01', 1005022, 1, to_date('2015-02-01 00:00:00','YYYY-MM-DD HH24:MI:SS'), 6200, 1116, 0, 612, 0, 'c1', 8,null,100502,10508,508);insert into xxxx_oebs_cash_payment_test (ID, INVOICE_ID, OEBS_PAYMENT, DOC_DATE, COMISS_DATE) values (s_xxxx_oebs_cash_payment_test.NEXTVAL, 100502, 9300, to_date('2015-02-01 00:00:00','YYYY-MM-DD HH24:MI:SS'), date'2015-02-01' );insert into xxxx_client_discount_m  (ID,CLIENT_ID,CLIENT_AVG_DISCOUNT,DT) values (s_xxxx_client_discount_m.NEXTVAL,612, 12, date'2015-02-01');</v>
      </c>
    </row>
    <row r="413" spans="1:50" ht="16.5" customHeight="1" x14ac:dyDescent="0.25">
      <c r="A413" s="285">
        <v>40</v>
      </c>
      <c r="B413" s="72">
        <v>0</v>
      </c>
      <c r="C413" s="165" t="str">
        <f t="shared" si="40"/>
        <v>100040</v>
      </c>
      <c r="D413" s="165" t="str">
        <f t="shared" si="41"/>
        <v>100040/13</v>
      </c>
      <c r="E413" s="167" t="s">
        <v>189</v>
      </c>
      <c r="F413" s="167" t="s">
        <v>822</v>
      </c>
      <c r="G413" s="165">
        <v>48</v>
      </c>
      <c r="H413" s="178">
        <v>100503</v>
      </c>
      <c r="I413" s="170" t="str">
        <f t="shared" si="39"/>
        <v>Б-100503-13</v>
      </c>
      <c r="J413" s="169">
        <v>3</v>
      </c>
      <c r="K413" s="165">
        <v>7</v>
      </c>
      <c r="L413" s="165" t="s">
        <v>38</v>
      </c>
      <c r="M413" s="169">
        <v>1</v>
      </c>
      <c r="N413" s="165">
        <v>18</v>
      </c>
      <c r="O413" s="167" t="s">
        <v>823</v>
      </c>
      <c r="P413" s="167" t="s">
        <v>823</v>
      </c>
      <c r="Q413" s="167" t="s">
        <v>826</v>
      </c>
      <c r="R413" s="166" t="str">
        <f>H413&amp;"1"</f>
        <v>1005031</v>
      </c>
      <c r="S413" s="170">
        <v>1</v>
      </c>
      <c r="T413" s="191" t="s">
        <v>308</v>
      </c>
      <c r="U413" s="165">
        <v>6200</v>
      </c>
      <c r="V413" s="165">
        <v>1116</v>
      </c>
      <c r="W413" s="165">
        <v>0</v>
      </c>
      <c r="X413" s="234">
        <v>613</v>
      </c>
      <c r="Y413" s="168" t="s">
        <v>42</v>
      </c>
      <c r="Z413" s="266"/>
      <c r="AA413" s="266"/>
      <c r="AB413" s="224"/>
      <c r="AC413" s="178">
        <v>9300</v>
      </c>
      <c r="AD413" s="170"/>
      <c r="AE413" s="170"/>
      <c r="AF413" s="191" t="s">
        <v>319</v>
      </c>
      <c r="AG413" s="221">
        <v>8</v>
      </c>
      <c r="AH413" s="220">
        <v>12</v>
      </c>
      <c r="AI413" s="191" t="s">
        <v>319</v>
      </c>
      <c r="AL413" s="166">
        <v>0</v>
      </c>
      <c r="AM413" s="170" t="s">
        <v>43</v>
      </c>
      <c r="AN413" s="165" t="s">
        <v>44</v>
      </c>
      <c r="AO413" s="165"/>
      <c r="AP413" s="166"/>
      <c r="AQ413" s="166"/>
      <c r="AR413" s="166"/>
      <c r="AS413" s="166">
        <f>H413</f>
        <v>100503</v>
      </c>
      <c r="AT413" s="166">
        <f t="shared" si="42"/>
        <v>10509</v>
      </c>
      <c r="AU413" s="166">
        <v>509</v>
      </c>
      <c r="AV413" s="166"/>
      <c r="AX413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100503, 'Б-100503-13',date'2015-02-02',3, 7, 7, 'RUR', 1, 18, date'2015-02-02', date'2015-02-01', 1005031, 1, to_date('2015-02-01 00:00:00','YYYY-MM-DD HH24:MI:SS'), 6200, 1116, 0, 613, 0, 'c1', 8,null,100503,10509,509);insert into xxxx_oebs_cash_payment_test (ID, INVOICE_ID, OEBS_PAYMENT, DOC_DATE, COMISS_DATE) values (s_xxxx_oebs_cash_payment_test.NEXTVAL, 100503, 9300, to_date('2015-02-01 00:00:00','YYYY-MM-DD HH24:MI:SS'), date'2015-02-01' );insert into xxxx_client_discount_m  (ID,CLIENT_ID,CLIENT_AVG_DISCOUNT,DT) values (s_xxxx_client_discount_m.NEXTVAL,613, 12, date'2015-02-01');</v>
      </c>
    </row>
    <row r="414" spans="1:50" ht="16.5" customHeight="1" x14ac:dyDescent="0.25">
      <c r="A414" s="285">
        <v>40</v>
      </c>
      <c r="B414" s="72">
        <v>0</v>
      </c>
      <c r="C414" s="165" t="str">
        <f>"1000"&amp;A414</f>
        <v>100040</v>
      </c>
      <c r="D414" s="165" t="str">
        <f>"1000"&amp;A414&amp;"/13"</f>
        <v>100040/13</v>
      </c>
      <c r="E414" s="167" t="s">
        <v>189</v>
      </c>
      <c r="F414" s="167" t="s">
        <v>822</v>
      </c>
      <c r="G414" s="165">
        <v>48</v>
      </c>
      <c r="H414" s="178">
        <v>100504</v>
      </c>
      <c r="I414" s="170" t="str">
        <f t="shared" si="39"/>
        <v>Б-100504-13</v>
      </c>
      <c r="J414" s="169">
        <v>3</v>
      </c>
      <c r="K414" s="165">
        <v>7</v>
      </c>
      <c r="L414" s="165" t="s">
        <v>38</v>
      </c>
      <c r="M414" s="169">
        <v>1</v>
      </c>
      <c r="N414" s="165">
        <v>18</v>
      </c>
      <c r="O414" s="167" t="s">
        <v>823</v>
      </c>
      <c r="P414" s="167" t="s">
        <v>823</v>
      </c>
      <c r="Q414" s="167" t="s">
        <v>826</v>
      </c>
      <c r="R414" s="166" t="str">
        <f>H414&amp;"1"</f>
        <v>1005041</v>
      </c>
      <c r="S414" s="170">
        <v>1</v>
      </c>
      <c r="T414" s="191" t="s">
        <v>308</v>
      </c>
      <c r="U414" s="165">
        <v>6200</v>
      </c>
      <c r="V414" s="165">
        <v>1116</v>
      </c>
      <c r="W414" s="165">
        <v>0</v>
      </c>
      <c r="X414" s="122">
        <v>614</v>
      </c>
      <c r="Y414" s="168" t="s">
        <v>42</v>
      </c>
      <c r="Z414" s="266"/>
      <c r="AA414" s="266"/>
      <c r="AB414" s="224"/>
      <c r="AC414" s="178">
        <v>9300</v>
      </c>
      <c r="AD414" s="170"/>
      <c r="AE414" s="170"/>
      <c r="AF414" s="191" t="s">
        <v>319</v>
      </c>
      <c r="AG414" s="221">
        <v>8</v>
      </c>
      <c r="AH414" s="220">
        <v>12</v>
      </c>
      <c r="AI414" s="191" t="s">
        <v>319</v>
      </c>
      <c r="AL414" s="166">
        <v>0</v>
      </c>
      <c r="AM414" s="170" t="s">
        <v>43</v>
      </c>
      <c r="AN414" s="165" t="s">
        <v>44</v>
      </c>
      <c r="AO414" s="165"/>
      <c r="AP414" s="166"/>
      <c r="AQ414" s="166"/>
      <c r="AR414" s="166"/>
      <c r="AS414" s="166">
        <f>H414</f>
        <v>100504</v>
      </c>
      <c r="AT414" s="166">
        <f t="shared" si="42"/>
        <v>10510</v>
      </c>
      <c r="AU414" s="166">
        <v>510</v>
      </c>
      <c r="AV414" s="166"/>
      <c r="AX414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100504, 'Б-100504-13',date'2015-02-02',3, 7, 7, 'RUR', 1, 18, date'2015-02-02', date'2015-02-01', 1005041, 1, to_date('2015-02-01 00:00:00','YYYY-MM-DD HH24:MI:SS'), 6200, 1116, 0, 614, 0, 'c1', 8,null,100504,10510,510);insert into xxxx_oebs_cash_payment_test (ID, INVOICE_ID, OEBS_PAYMENT, DOC_DATE, COMISS_DATE) values (s_xxxx_oebs_cash_payment_test.NEXTVAL, 100504, 9300, to_date('2015-02-01 00:00:00','YYYY-MM-DD HH24:MI:SS'), date'2015-02-01' );insert into xxxx_client_discount_m  (ID,CLIENT_ID,CLIENT_AVG_DISCOUNT,DT) values (s_xxxx_client_discount_m.NEXTVAL,614, 12, date'2015-02-01');</v>
      </c>
    </row>
    <row r="415" spans="1:50" ht="16.5" customHeight="1" x14ac:dyDescent="0.25">
      <c r="A415" s="285">
        <v>40</v>
      </c>
      <c r="B415" s="72">
        <v>0</v>
      </c>
      <c r="C415" s="165" t="str">
        <f t="shared" ref="C415:C478" si="44">"1000"&amp;A415</f>
        <v>100040</v>
      </c>
      <c r="D415" s="165" t="str">
        <f t="shared" ref="D415:D478" si="45">"1000"&amp;A415&amp;"/13"</f>
        <v>100040/13</v>
      </c>
      <c r="E415" s="167" t="s">
        <v>189</v>
      </c>
      <c r="F415" s="167" t="s">
        <v>822</v>
      </c>
      <c r="G415" s="165">
        <v>48</v>
      </c>
      <c r="H415" s="178">
        <v>100505</v>
      </c>
      <c r="I415" s="170" t="str">
        <f t="shared" si="39"/>
        <v>Б-100505-13</v>
      </c>
      <c r="J415" s="169">
        <v>3</v>
      </c>
      <c r="K415" s="165">
        <v>7</v>
      </c>
      <c r="L415" s="165" t="s">
        <v>38</v>
      </c>
      <c r="M415" s="169">
        <v>1</v>
      </c>
      <c r="N415" s="165">
        <v>18</v>
      </c>
      <c r="O415" s="167" t="s">
        <v>823</v>
      </c>
      <c r="P415" s="167" t="s">
        <v>823</v>
      </c>
      <c r="Q415" s="167" t="s">
        <v>826</v>
      </c>
      <c r="R415" s="166" t="str">
        <f>H415&amp;"2"</f>
        <v>1005052</v>
      </c>
      <c r="S415" s="170">
        <v>1</v>
      </c>
      <c r="T415" s="191" t="s">
        <v>308</v>
      </c>
      <c r="U415" s="165">
        <v>6200</v>
      </c>
      <c r="V415" s="165">
        <v>1116</v>
      </c>
      <c r="W415" s="165">
        <v>0</v>
      </c>
      <c r="X415" s="234">
        <v>615</v>
      </c>
      <c r="Y415" s="168" t="s">
        <v>42</v>
      </c>
      <c r="Z415" s="266"/>
      <c r="AA415" s="266"/>
      <c r="AB415" s="224"/>
      <c r="AC415" s="178">
        <v>9300</v>
      </c>
      <c r="AD415" s="170"/>
      <c r="AE415" s="170"/>
      <c r="AF415" s="191" t="s">
        <v>319</v>
      </c>
      <c r="AG415" s="221">
        <v>8</v>
      </c>
      <c r="AH415" s="220">
        <v>12</v>
      </c>
      <c r="AI415" s="191" t="s">
        <v>319</v>
      </c>
      <c r="AL415" s="166">
        <v>0</v>
      </c>
      <c r="AM415" s="170" t="s">
        <v>43</v>
      </c>
      <c r="AN415" s="165" t="s">
        <v>44</v>
      </c>
      <c r="AO415" s="165"/>
      <c r="AP415" s="166"/>
      <c r="AQ415" s="166"/>
      <c r="AR415" s="166"/>
      <c r="AS415" s="166">
        <f>H415</f>
        <v>100505</v>
      </c>
      <c r="AT415" s="166">
        <f t="shared" si="42"/>
        <v>10511</v>
      </c>
      <c r="AU415" s="166">
        <v>511</v>
      </c>
      <c r="AX415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100505, 'Б-100505-13',date'2015-02-02',3, 7, 7, 'RUR', 1, 18, date'2015-02-02', date'2015-02-01', 1005052, 1, to_date('2015-02-01 00:00:00','YYYY-MM-DD HH24:MI:SS'), 6200, 1116, 0, 615, 0, 'c1', 8,null,100505,10511,511);insert into xxxx_oebs_cash_payment_test (ID, INVOICE_ID, OEBS_PAYMENT, DOC_DATE, COMISS_DATE) values (s_xxxx_oebs_cash_payment_test.NEXTVAL, 100505, 9300, to_date('2015-02-01 00:00:00','YYYY-MM-DD HH24:MI:SS'), date'2015-02-01' );insert into xxxx_client_discount_m  (ID,CLIENT_ID,CLIENT_AVG_DISCOUNT,DT) values (s_xxxx_client_discount_m.NEXTVAL,615, 12, date'2015-02-01');</v>
      </c>
    </row>
    <row r="416" spans="1:50" ht="16.5" customHeight="1" x14ac:dyDescent="0.25">
      <c r="A416" s="285">
        <v>40</v>
      </c>
      <c r="B416" s="72">
        <v>0</v>
      </c>
      <c r="C416" s="171" t="str">
        <f t="shared" si="44"/>
        <v>100040</v>
      </c>
      <c r="D416" s="171" t="str">
        <f t="shared" si="45"/>
        <v>100040/13</v>
      </c>
      <c r="E416" s="172" t="s">
        <v>189</v>
      </c>
      <c r="F416" s="167" t="s">
        <v>822</v>
      </c>
      <c r="G416" s="165">
        <v>48</v>
      </c>
      <c r="H416" s="178">
        <v>100506</v>
      </c>
      <c r="I416" s="171" t="str">
        <f t="shared" si="39"/>
        <v>Б-100506-13</v>
      </c>
      <c r="J416" s="169">
        <v>3</v>
      </c>
      <c r="K416" s="171">
        <v>7</v>
      </c>
      <c r="L416" s="171" t="s">
        <v>38</v>
      </c>
      <c r="M416" s="175">
        <v>1</v>
      </c>
      <c r="N416" s="171">
        <v>18</v>
      </c>
      <c r="O416" s="172" t="s">
        <v>823</v>
      </c>
      <c r="P416" s="172" t="s">
        <v>823</v>
      </c>
      <c r="Q416" s="172" t="s">
        <v>826</v>
      </c>
      <c r="R416" s="173" t="str">
        <f>H416&amp;"3"</f>
        <v>1005063</v>
      </c>
      <c r="S416" s="171">
        <v>1</v>
      </c>
      <c r="T416" s="191" t="s">
        <v>310</v>
      </c>
      <c r="U416" s="171">
        <v>6200</v>
      </c>
      <c r="V416" s="171">
        <v>1116</v>
      </c>
      <c r="W416" s="171">
        <v>0</v>
      </c>
      <c r="X416" s="122">
        <v>616</v>
      </c>
      <c r="Y416" s="174" t="s">
        <v>42</v>
      </c>
      <c r="Z416" s="142"/>
      <c r="AA416" s="142"/>
      <c r="AB416" s="232"/>
      <c r="AC416" s="180">
        <v>9300</v>
      </c>
      <c r="AD416" s="171"/>
      <c r="AE416" s="171"/>
      <c r="AF416" s="177" t="s">
        <v>319</v>
      </c>
      <c r="AG416" s="302">
        <v>8</v>
      </c>
      <c r="AH416" s="258">
        <v>12</v>
      </c>
      <c r="AI416" s="177" t="s">
        <v>319</v>
      </c>
      <c r="AJ416" s="179"/>
      <c r="AK416" s="179"/>
      <c r="AL416" s="166">
        <v>0</v>
      </c>
      <c r="AM416" s="170" t="s">
        <v>43</v>
      </c>
      <c r="AN416" s="171" t="s">
        <v>44</v>
      </c>
      <c r="AO416" s="171"/>
      <c r="AP416" s="166"/>
      <c r="AQ416" s="166"/>
      <c r="AR416" s="166"/>
      <c r="AS416" s="166">
        <f>H416</f>
        <v>100506</v>
      </c>
      <c r="AT416" s="166">
        <f t="shared" si="42"/>
        <v>10512</v>
      </c>
      <c r="AU416" s="166">
        <v>512</v>
      </c>
      <c r="AV416" s="173"/>
      <c r="AX416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40, 100040, '100040/13', date'2013-03-01', date'2015-09-01', 48, 100506, 'Б-100506-13',date'2015-02-02',3, 7, 7, 'RUR', 1, 18, date'2015-02-02', date'2015-02-01', 1005063, 1, to_date('2015-01-31 23:59:59','YYYY-MM-DD HH24:MI:SS'), 6200, 1116, 0, 616, 0, 'c1', 8,null,100506,10512,512);insert into xxxx_oebs_cash_payment_test (ID, INVOICE_ID, OEBS_PAYMENT, DOC_DATE, COMISS_DATE) values (s_xxxx_oebs_cash_payment_test.NEXTVAL, 100506, 9300, to_date('2015-01-31 23:59:59','YYYY-MM-DD HH24:MI:SS'), date'2015-02-01' );insert into xxxx_client_discount_m  (ID,CLIENT_ID,CLIENT_AVG_DISCOUNT,DT) values (s_xxxx_client_discount_m.NEXTVAL,616, 12, date'2015-02-01');</v>
      </c>
    </row>
    <row r="417" spans="1:50" ht="16.5" customHeight="1" x14ac:dyDescent="0.25">
      <c r="A417" s="285">
        <v>41</v>
      </c>
      <c r="B417" s="72">
        <v>0</v>
      </c>
      <c r="C417" s="203" t="str">
        <f t="shared" si="44"/>
        <v>100041</v>
      </c>
      <c r="D417" s="165" t="str">
        <f t="shared" si="45"/>
        <v>100041/13</v>
      </c>
      <c r="E417" s="167" t="s">
        <v>189</v>
      </c>
      <c r="F417" s="167" t="s">
        <v>822</v>
      </c>
      <c r="G417" s="165">
        <v>48</v>
      </c>
      <c r="H417" s="178">
        <v>100507</v>
      </c>
      <c r="I417" s="170" t="str">
        <f t="shared" si="39"/>
        <v>Б-100507-13</v>
      </c>
      <c r="J417" s="169">
        <v>3</v>
      </c>
      <c r="K417" s="165">
        <v>7</v>
      </c>
      <c r="L417" s="165" t="s">
        <v>38</v>
      </c>
      <c r="M417" s="169">
        <v>1</v>
      </c>
      <c r="N417" s="165">
        <v>18</v>
      </c>
      <c r="O417" s="167" t="s">
        <v>823</v>
      </c>
      <c r="P417" s="167" t="s">
        <v>823</v>
      </c>
      <c r="Q417" s="167" t="s">
        <v>826</v>
      </c>
      <c r="R417" s="166" t="str">
        <f>H417&amp;"1"</f>
        <v>1005071</v>
      </c>
      <c r="S417" s="170">
        <v>1</v>
      </c>
      <c r="T417" s="167" t="s">
        <v>308</v>
      </c>
      <c r="U417" s="165">
        <v>6200</v>
      </c>
      <c r="V417" s="165">
        <v>1116</v>
      </c>
      <c r="W417" s="165">
        <v>0</v>
      </c>
      <c r="X417" s="24">
        <v>617</v>
      </c>
      <c r="Y417" s="168" t="s">
        <v>42</v>
      </c>
      <c r="Z417" s="223" t="s">
        <v>523</v>
      </c>
      <c r="AA417" s="266"/>
      <c r="AB417" s="223" t="s">
        <v>524</v>
      </c>
      <c r="AC417" s="178">
        <v>9300</v>
      </c>
      <c r="AD417" s="170"/>
      <c r="AE417" s="170"/>
      <c r="AF417" s="167" t="s">
        <v>149</v>
      </c>
      <c r="AG417" s="221">
        <v>8</v>
      </c>
      <c r="AH417" s="220">
        <v>12</v>
      </c>
      <c r="AI417" s="167" t="s">
        <v>319</v>
      </c>
      <c r="AL417" s="166">
        <v>0</v>
      </c>
      <c r="AM417" s="170" t="s">
        <v>43</v>
      </c>
      <c r="AN417" s="165" t="s">
        <v>44</v>
      </c>
      <c r="AO417" s="236">
        <v>140</v>
      </c>
      <c r="AP417" s="166"/>
      <c r="AQ417" s="166"/>
      <c r="AR417" s="166"/>
      <c r="AS417" s="166">
        <f>H417</f>
        <v>100507</v>
      </c>
      <c r="AT417" s="166">
        <f t="shared" si="42"/>
        <v>10513</v>
      </c>
      <c r="AU417" s="166">
        <v>513</v>
      </c>
      <c r="AV417" s="166" t="s">
        <v>525</v>
      </c>
      <c r="AX417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100507, 'Б-100507-13',date'2015-02-02',3, 7, 7, 'RUR', 1, 18, date'2015-02-02', date'2015-02-01', 1005071, 1, to_date('2015-02-01 00:00:00','YYYY-MM-DD HH24:MI:SS'), 6200, 1116, 0, 617, 0, 'c1', 8,null,100507,10513,513);insert into xxxx_oebs_cash_payment_test (ID, INVOICE_ID, OEBS_PAYMENT, DOC_DATE, COMISS_DATE) values (s_xxxx_oebs_cash_payment_test.NEXTVAL, 100507, 9300, to_date('2015-02-01 00:00:00','YYYY-MM-DD HH24:MI:SS'), date'2015-01-31' );insert into xxxx_client_discount_m  (ID,CLIENT_ID,CLIENT_AVG_DISCOUNT,DT) values (s_xxxx_client_discount_m.NEXTVAL,617, 12, date'2015-02-01');insert into xxxx_contract_signed_attr (ID, CONTRACT_ID, CODE, KEY_NUM) values (s_xxxx_contract_signed_attr.NEXTVAL, 100041, 'SUPERCOMMISSION_BONUS' , 140 );</v>
      </c>
    </row>
    <row r="418" spans="1:50" ht="16.5" customHeight="1" x14ac:dyDescent="0.25">
      <c r="A418" s="285">
        <v>41</v>
      </c>
      <c r="B418" s="72">
        <v>0</v>
      </c>
      <c r="C418" s="166" t="str">
        <f t="shared" si="44"/>
        <v>100041</v>
      </c>
      <c r="D418" s="165" t="str">
        <f t="shared" si="45"/>
        <v>100041/13</v>
      </c>
      <c r="E418" s="167" t="s">
        <v>189</v>
      </c>
      <c r="F418" s="167" t="s">
        <v>822</v>
      </c>
      <c r="G418" s="165">
        <v>48</v>
      </c>
      <c r="H418" s="178">
        <v>100508</v>
      </c>
      <c r="I418" s="170" t="str">
        <f t="shared" si="39"/>
        <v>Б-100508-13</v>
      </c>
      <c r="J418" s="169">
        <v>3</v>
      </c>
      <c r="K418" s="165">
        <v>7</v>
      </c>
      <c r="L418" s="165" t="s">
        <v>38</v>
      </c>
      <c r="M418" s="169">
        <v>1</v>
      </c>
      <c r="N418" s="165">
        <v>18</v>
      </c>
      <c r="O418" s="167" t="s">
        <v>823</v>
      </c>
      <c r="P418" s="167" t="s">
        <v>823</v>
      </c>
      <c r="Q418" s="167" t="s">
        <v>826</v>
      </c>
      <c r="R418" s="166" t="str">
        <f>H418&amp;"2"</f>
        <v>1005082</v>
      </c>
      <c r="S418" s="170">
        <v>1</v>
      </c>
      <c r="T418" s="167" t="s">
        <v>308</v>
      </c>
      <c r="U418" s="165">
        <v>6200</v>
      </c>
      <c r="V418" s="165">
        <v>1116</v>
      </c>
      <c r="W418" s="165">
        <v>0</v>
      </c>
      <c r="X418" s="24">
        <v>618</v>
      </c>
      <c r="Y418" s="168" t="s">
        <v>42</v>
      </c>
      <c r="Z418" s="301" t="s">
        <v>526</v>
      </c>
      <c r="AA418" s="266"/>
      <c r="AB418" s="224"/>
      <c r="AC418" s="178">
        <v>9300</v>
      </c>
      <c r="AD418" s="170"/>
      <c r="AE418" s="170"/>
      <c r="AF418" s="167" t="s">
        <v>149</v>
      </c>
      <c r="AG418" s="221">
        <v>8</v>
      </c>
      <c r="AH418" s="220">
        <v>12</v>
      </c>
      <c r="AI418" s="167" t="s">
        <v>319</v>
      </c>
      <c r="AL418" s="166">
        <v>0</v>
      </c>
      <c r="AM418" s="170" t="s">
        <v>43</v>
      </c>
      <c r="AN418" s="165" t="s">
        <v>44</v>
      </c>
      <c r="AO418" s="165"/>
      <c r="AP418" s="166"/>
      <c r="AQ418" s="166"/>
      <c r="AR418" s="166"/>
      <c r="AS418" s="166">
        <f>H418</f>
        <v>100508</v>
      </c>
      <c r="AT418" s="166">
        <f t="shared" si="42"/>
        <v>10514</v>
      </c>
      <c r="AU418" s="166">
        <v>514</v>
      </c>
      <c r="AV418" s="166" t="s">
        <v>527</v>
      </c>
      <c r="AX418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100508, 'Б-100508-13',date'2015-02-02',3, 7, 7, 'RUR', 1, 18, date'2015-02-02', date'2015-02-01', 1005082, 1, to_date('2015-02-01 00:00:00','YYYY-MM-DD HH24:MI:SS'), 6200, 1116, 0, 618, 0, 'c1', 8,null,100508,10514,514);insert into xxxx_oebs_cash_payment_test (ID, INVOICE_ID, OEBS_PAYMENT, DOC_DATE, COMISS_DATE) values (s_xxxx_oebs_cash_payment_test.NEXTVAL, 100508, 9300, to_date('2015-02-01 00:00:00','YYYY-MM-DD HH24:MI:SS'), date'2015-01-31' );insert into xxxx_client_discount_m  (ID,CLIENT_ID,CLIENT_AVG_DISCOUNT,DT) values (s_xxxx_client_discount_m.NEXTVAL,618, 12, date'2015-02-01');</v>
      </c>
    </row>
    <row r="419" spans="1:50" ht="16.5" customHeight="1" x14ac:dyDescent="0.25">
      <c r="A419" s="285">
        <v>41</v>
      </c>
      <c r="B419" s="72">
        <v>0</v>
      </c>
      <c r="C419" s="166" t="str">
        <f t="shared" si="44"/>
        <v>100041</v>
      </c>
      <c r="D419" s="165" t="str">
        <f t="shared" si="45"/>
        <v>100041/13</v>
      </c>
      <c r="E419" s="167" t="s">
        <v>189</v>
      </c>
      <c r="F419" s="167" t="s">
        <v>822</v>
      </c>
      <c r="G419" s="165">
        <v>48</v>
      </c>
      <c r="H419" s="178">
        <v>100509</v>
      </c>
      <c r="I419" s="170" t="str">
        <f t="shared" si="39"/>
        <v>Б-100509-13</v>
      </c>
      <c r="J419" s="169">
        <v>3</v>
      </c>
      <c r="K419" s="165">
        <v>7</v>
      </c>
      <c r="L419" s="165" t="s">
        <v>38</v>
      </c>
      <c r="M419" s="169">
        <v>1</v>
      </c>
      <c r="N419" s="165">
        <v>18</v>
      </c>
      <c r="O419" s="167" t="s">
        <v>823</v>
      </c>
      <c r="P419" s="167" t="s">
        <v>823</v>
      </c>
      <c r="Q419" s="167" t="s">
        <v>826</v>
      </c>
      <c r="R419" s="166" t="str">
        <f>H419&amp;"3"</f>
        <v>1005093</v>
      </c>
      <c r="S419" s="170">
        <v>1</v>
      </c>
      <c r="T419" s="167" t="s">
        <v>308</v>
      </c>
      <c r="U419" s="165">
        <v>6200</v>
      </c>
      <c r="V419" s="165">
        <v>1116</v>
      </c>
      <c r="W419" s="165">
        <v>0</v>
      </c>
      <c r="X419" s="24">
        <v>619</v>
      </c>
      <c r="Y419" s="168" t="s">
        <v>42</v>
      </c>
      <c r="Z419" s="266"/>
      <c r="AA419" s="266"/>
      <c r="AB419" s="224"/>
      <c r="AC419" s="178">
        <v>9300</v>
      </c>
      <c r="AD419" s="170"/>
      <c r="AE419" s="170"/>
      <c r="AF419" s="167" t="s">
        <v>149</v>
      </c>
      <c r="AG419" s="221">
        <v>8</v>
      </c>
      <c r="AH419" s="220">
        <v>12</v>
      </c>
      <c r="AI419" s="167" t="s">
        <v>319</v>
      </c>
      <c r="AL419" s="166">
        <v>0</v>
      </c>
      <c r="AM419" s="170" t="s">
        <v>43</v>
      </c>
      <c r="AN419" s="165" t="s">
        <v>44</v>
      </c>
      <c r="AO419" s="165"/>
      <c r="AP419" s="166"/>
      <c r="AQ419" s="166"/>
      <c r="AR419" s="166"/>
      <c r="AS419" s="166">
        <f>H419</f>
        <v>100509</v>
      </c>
      <c r="AT419" s="166">
        <f t="shared" si="42"/>
        <v>10515</v>
      </c>
      <c r="AU419" s="166">
        <v>515</v>
      </c>
      <c r="AV419" s="166"/>
      <c r="AX419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100509, 'Б-100509-13',date'2015-02-02',3, 7, 7, 'RUR', 1, 18, date'2015-02-02', date'2015-02-01', 1005093, 1, to_date('2015-02-01 00:00:00','YYYY-MM-DD HH24:MI:SS'), 6200, 1116, 0, 619, 0, 'c1', 8,null,100509,10515,515);insert into xxxx_oebs_cash_payment_test (ID, INVOICE_ID, OEBS_PAYMENT, DOC_DATE, COMISS_DATE) values (s_xxxx_oebs_cash_payment_test.NEXTVAL, 100509, 9300, to_date('2015-02-01 00:00:00','YYYY-MM-DD HH24:MI:SS'), date'2015-01-31' );insert into xxxx_client_discount_m  (ID,CLIENT_ID,CLIENT_AVG_DISCOUNT,DT) values (s_xxxx_client_discount_m.NEXTVAL,619, 12, date'2015-02-01');</v>
      </c>
    </row>
    <row r="420" spans="1:50" ht="16.5" customHeight="1" x14ac:dyDescent="0.25">
      <c r="A420" s="285">
        <v>41</v>
      </c>
      <c r="B420" s="72">
        <v>0</v>
      </c>
      <c r="C420" s="166" t="str">
        <f t="shared" si="44"/>
        <v>100041</v>
      </c>
      <c r="D420" s="165" t="str">
        <f t="shared" si="45"/>
        <v>100041/13</v>
      </c>
      <c r="E420" s="167" t="s">
        <v>189</v>
      </c>
      <c r="F420" s="167" t="s">
        <v>822</v>
      </c>
      <c r="G420" s="165">
        <v>48</v>
      </c>
      <c r="H420" s="178">
        <v>100510</v>
      </c>
      <c r="I420" s="170" t="str">
        <f t="shared" si="39"/>
        <v>Б-100510-13</v>
      </c>
      <c r="J420" s="169">
        <v>3</v>
      </c>
      <c r="K420" s="165">
        <v>7</v>
      </c>
      <c r="L420" s="165" t="s">
        <v>38</v>
      </c>
      <c r="M420" s="169">
        <v>1</v>
      </c>
      <c r="N420" s="165">
        <v>18</v>
      </c>
      <c r="O420" s="167" t="s">
        <v>823</v>
      </c>
      <c r="P420" s="167" t="s">
        <v>823</v>
      </c>
      <c r="Q420" s="167" t="s">
        <v>826</v>
      </c>
      <c r="R420" s="166" t="str">
        <f>H420&amp;"1"</f>
        <v>1005101</v>
      </c>
      <c r="S420" s="170">
        <v>1</v>
      </c>
      <c r="T420" s="167" t="s">
        <v>308</v>
      </c>
      <c r="U420" s="165">
        <v>6200</v>
      </c>
      <c r="V420" s="165">
        <v>1116</v>
      </c>
      <c r="W420" s="165">
        <v>0</v>
      </c>
      <c r="X420" s="24">
        <v>620</v>
      </c>
      <c r="Y420" s="168" t="s">
        <v>42</v>
      </c>
      <c r="Z420" s="266"/>
      <c r="AA420" s="266"/>
      <c r="AB420" s="224"/>
      <c r="AC420" s="178">
        <v>9300</v>
      </c>
      <c r="AD420" s="170"/>
      <c r="AE420" s="170"/>
      <c r="AF420" s="167" t="s">
        <v>149</v>
      </c>
      <c r="AG420" s="221">
        <v>8</v>
      </c>
      <c r="AH420" s="220">
        <v>12</v>
      </c>
      <c r="AI420" s="167" t="s">
        <v>319</v>
      </c>
      <c r="AL420" s="166">
        <v>0</v>
      </c>
      <c r="AM420" s="170" t="s">
        <v>43</v>
      </c>
      <c r="AN420" s="165" t="s">
        <v>44</v>
      </c>
      <c r="AO420" s="165"/>
      <c r="AP420" s="166"/>
      <c r="AQ420" s="166"/>
      <c r="AR420" s="166"/>
      <c r="AS420" s="166">
        <f>H420</f>
        <v>100510</v>
      </c>
      <c r="AT420" s="166">
        <f t="shared" si="42"/>
        <v>10516</v>
      </c>
      <c r="AU420" s="166">
        <v>516</v>
      </c>
      <c r="AV420" s="166"/>
      <c r="AX42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100510, 'Б-100510-13',date'2015-02-02',3, 7, 7, 'RUR', 1, 18, date'2015-02-02', date'2015-02-01', 1005101, 1, to_date('2015-02-01 00:00:00','YYYY-MM-DD HH24:MI:SS'), 6200, 1116, 0, 620, 0, 'c1', 8,null,100510,10516,516);insert into xxxx_oebs_cash_payment_test (ID, INVOICE_ID, OEBS_PAYMENT, DOC_DATE, COMISS_DATE) values (s_xxxx_oebs_cash_payment_test.NEXTVAL, 100510, 9300, to_date('2015-02-01 00:00:00','YYYY-MM-DD HH24:MI:SS'), date'2015-01-31' );insert into xxxx_client_discount_m  (ID,CLIENT_ID,CLIENT_AVG_DISCOUNT,DT) values (s_xxxx_client_discount_m.NEXTVAL,620, 12, date'2015-02-01');</v>
      </c>
    </row>
    <row r="421" spans="1:50" ht="16.5" customHeight="1" x14ac:dyDescent="0.25">
      <c r="A421" s="285">
        <v>41</v>
      </c>
      <c r="B421" s="72">
        <v>0</v>
      </c>
      <c r="C421" s="166" t="str">
        <f t="shared" si="44"/>
        <v>100041</v>
      </c>
      <c r="D421" s="165" t="str">
        <f t="shared" si="45"/>
        <v>100041/13</v>
      </c>
      <c r="E421" s="167" t="s">
        <v>189</v>
      </c>
      <c r="F421" s="167" t="s">
        <v>822</v>
      </c>
      <c r="G421" s="165">
        <v>48</v>
      </c>
      <c r="H421" s="178">
        <v>100511</v>
      </c>
      <c r="I421" s="170" t="str">
        <f t="shared" si="39"/>
        <v>Б-100511-13</v>
      </c>
      <c r="J421" s="169">
        <v>3</v>
      </c>
      <c r="K421" s="165">
        <v>7</v>
      </c>
      <c r="L421" s="165" t="s">
        <v>38</v>
      </c>
      <c r="M421" s="169">
        <v>1</v>
      </c>
      <c r="N421" s="165">
        <v>18</v>
      </c>
      <c r="O421" s="167" t="s">
        <v>823</v>
      </c>
      <c r="P421" s="167" t="s">
        <v>823</v>
      </c>
      <c r="Q421" s="167" t="s">
        <v>826</v>
      </c>
      <c r="R421" s="166" t="str">
        <f>H421&amp;"2"</f>
        <v>1005112</v>
      </c>
      <c r="S421" s="170">
        <v>1</v>
      </c>
      <c r="T421" s="167" t="s">
        <v>308</v>
      </c>
      <c r="U421" s="165">
        <v>6200</v>
      </c>
      <c r="V421" s="165">
        <v>1116</v>
      </c>
      <c r="W421" s="165">
        <v>0</v>
      </c>
      <c r="X421" s="24">
        <v>621</v>
      </c>
      <c r="Y421" s="168" t="s">
        <v>42</v>
      </c>
      <c r="Z421" s="266"/>
      <c r="AA421" s="266"/>
      <c r="AB421" s="224"/>
      <c r="AC421" s="178">
        <v>9300</v>
      </c>
      <c r="AD421" s="170"/>
      <c r="AE421" s="170"/>
      <c r="AF421" s="167" t="s">
        <v>149</v>
      </c>
      <c r="AG421" s="221">
        <v>8</v>
      </c>
      <c r="AH421" s="220">
        <v>12</v>
      </c>
      <c r="AI421" s="167" t="s">
        <v>319</v>
      </c>
      <c r="AL421" s="166">
        <v>0</v>
      </c>
      <c r="AM421" s="170" t="s">
        <v>43</v>
      </c>
      <c r="AN421" s="165" t="s">
        <v>44</v>
      </c>
      <c r="AO421" s="165"/>
      <c r="AP421" s="166"/>
      <c r="AQ421" s="166"/>
      <c r="AR421" s="166"/>
      <c r="AS421" s="166">
        <f>H421</f>
        <v>100511</v>
      </c>
      <c r="AT421" s="166">
        <f t="shared" si="42"/>
        <v>10517</v>
      </c>
      <c r="AU421" s="166">
        <v>517</v>
      </c>
      <c r="AV421" s="166"/>
      <c r="AX42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100511, 'Б-100511-13',date'2015-02-02',3, 7, 7, 'RUR', 1, 18, date'2015-02-02', date'2015-02-01', 1005112, 1, to_date('2015-02-01 00:00:00','YYYY-MM-DD HH24:MI:SS'), 6200, 1116, 0, 621, 0, 'c1', 8,null,100511,10517,517);insert into xxxx_oebs_cash_payment_test (ID, INVOICE_ID, OEBS_PAYMENT, DOC_DATE, COMISS_DATE) values (s_xxxx_oebs_cash_payment_test.NEXTVAL, 100511, 9300, to_date('2015-02-01 00:00:00','YYYY-MM-DD HH24:MI:SS'), date'2015-01-31' );insert into xxxx_client_discount_m  (ID,CLIENT_ID,CLIENT_AVG_DISCOUNT,DT) values (s_xxxx_client_discount_m.NEXTVAL,621, 12, date'2015-02-01');</v>
      </c>
    </row>
    <row r="422" spans="1:50" ht="16.5" customHeight="1" x14ac:dyDescent="0.25">
      <c r="A422" s="285">
        <v>41</v>
      </c>
      <c r="B422" s="72">
        <v>0</v>
      </c>
      <c r="C422" s="166" t="str">
        <f t="shared" si="44"/>
        <v>100041</v>
      </c>
      <c r="D422" s="165" t="str">
        <f t="shared" si="45"/>
        <v>100041/13</v>
      </c>
      <c r="E422" s="167" t="s">
        <v>189</v>
      </c>
      <c r="F422" s="167" t="s">
        <v>822</v>
      </c>
      <c r="G422" s="165">
        <v>48</v>
      </c>
      <c r="H422" s="178">
        <v>100512</v>
      </c>
      <c r="I422" s="170" t="str">
        <f t="shared" si="39"/>
        <v>Б-100512-13</v>
      </c>
      <c r="J422" s="169">
        <v>3</v>
      </c>
      <c r="K422" s="165">
        <v>7</v>
      </c>
      <c r="L422" s="165" t="s">
        <v>38</v>
      </c>
      <c r="M422" s="169">
        <v>1</v>
      </c>
      <c r="N422" s="165">
        <v>18</v>
      </c>
      <c r="O422" s="167" t="s">
        <v>823</v>
      </c>
      <c r="P422" s="167" t="s">
        <v>823</v>
      </c>
      <c r="Q422" s="167" t="s">
        <v>826</v>
      </c>
      <c r="R422" s="166" t="str">
        <f>H422&amp;"1"</f>
        <v>1005121</v>
      </c>
      <c r="S422" s="170">
        <v>1</v>
      </c>
      <c r="T422" s="167" t="s">
        <v>308</v>
      </c>
      <c r="U422" s="165">
        <v>6200</v>
      </c>
      <c r="V422" s="165">
        <v>1116</v>
      </c>
      <c r="W422" s="165">
        <v>0</v>
      </c>
      <c r="X422" s="24">
        <v>622</v>
      </c>
      <c r="Y422" s="168" t="s">
        <v>42</v>
      </c>
      <c r="Z422" s="266"/>
      <c r="AA422" s="266"/>
      <c r="AB422" s="224"/>
      <c r="AC422" s="178">
        <v>9300</v>
      </c>
      <c r="AD422" s="170"/>
      <c r="AE422" s="170"/>
      <c r="AF422" s="167" t="s">
        <v>149</v>
      </c>
      <c r="AG422" s="221">
        <v>8</v>
      </c>
      <c r="AH422" s="220">
        <v>12</v>
      </c>
      <c r="AI422" s="167" t="s">
        <v>319</v>
      </c>
      <c r="AL422" s="166">
        <v>0</v>
      </c>
      <c r="AM422" s="170" t="s">
        <v>43</v>
      </c>
      <c r="AN422" s="165" t="s">
        <v>44</v>
      </c>
      <c r="AO422" s="165"/>
      <c r="AP422" s="166"/>
      <c r="AQ422" s="166"/>
      <c r="AR422" s="166"/>
      <c r="AS422" s="166">
        <f>H422</f>
        <v>100512</v>
      </c>
      <c r="AT422" s="166">
        <f t="shared" si="42"/>
        <v>10518</v>
      </c>
      <c r="AU422" s="166">
        <v>518</v>
      </c>
      <c r="AV422" s="166"/>
      <c r="AX42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100512, 'Б-100512-13',date'2015-02-02',3, 7, 7, 'RUR', 1, 18, date'2015-02-02', date'2015-02-01', 1005121, 1, to_date('2015-02-01 00:00:00','YYYY-MM-DD HH24:MI:SS'), 6200, 1116, 0, 622, 0, 'c1', 8,null,100512,10518,518);insert into xxxx_oebs_cash_payment_test (ID, INVOICE_ID, OEBS_PAYMENT, DOC_DATE, COMISS_DATE) values (s_xxxx_oebs_cash_payment_test.NEXTVAL, 100512, 9300, to_date('2015-02-01 00:00:00','YYYY-MM-DD HH24:MI:SS'), date'2015-01-31' );insert into xxxx_client_discount_m  (ID,CLIENT_ID,CLIENT_AVG_DISCOUNT,DT) values (s_xxxx_client_discount_m.NEXTVAL,622, 12, date'2015-02-01');</v>
      </c>
    </row>
    <row r="423" spans="1:50" ht="16.5" customHeight="1" x14ac:dyDescent="0.25">
      <c r="A423" s="285">
        <v>41</v>
      </c>
      <c r="B423" s="72">
        <v>0</v>
      </c>
      <c r="C423" s="166" t="str">
        <f t="shared" si="44"/>
        <v>100041</v>
      </c>
      <c r="D423" s="165" t="str">
        <f t="shared" si="45"/>
        <v>100041/13</v>
      </c>
      <c r="E423" s="167" t="s">
        <v>189</v>
      </c>
      <c r="F423" s="167" t="s">
        <v>822</v>
      </c>
      <c r="G423" s="165">
        <v>48</v>
      </c>
      <c r="H423" s="178">
        <v>100513</v>
      </c>
      <c r="I423" s="170" t="str">
        <f t="shared" si="39"/>
        <v>Б-100513-13</v>
      </c>
      <c r="J423" s="169">
        <v>3</v>
      </c>
      <c r="K423" s="165">
        <v>7</v>
      </c>
      <c r="L423" s="165" t="s">
        <v>38</v>
      </c>
      <c r="M423" s="169">
        <v>1</v>
      </c>
      <c r="N423" s="165">
        <v>18</v>
      </c>
      <c r="O423" s="167" t="s">
        <v>823</v>
      </c>
      <c r="P423" s="167" t="s">
        <v>823</v>
      </c>
      <c r="Q423" s="167" t="s">
        <v>826</v>
      </c>
      <c r="R423" s="166" t="str">
        <f>H423&amp;"1"</f>
        <v>1005131</v>
      </c>
      <c r="S423" s="170">
        <v>1</v>
      </c>
      <c r="T423" s="167" t="s">
        <v>308</v>
      </c>
      <c r="U423" s="165">
        <v>6200</v>
      </c>
      <c r="V423" s="165">
        <v>1116</v>
      </c>
      <c r="W423" s="165">
        <v>0</v>
      </c>
      <c r="X423" s="24">
        <v>623</v>
      </c>
      <c r="Y423" s="168" t="s">
        <v>42</v>
      </c>
      <c r="Z423" s="266"/>
      <c r="AA423" s="266"/>
      <c r="AB423" s="224"/>
      <c r="AC423" s="178">
        <v>9300</v>
      </c>
      <c r="AD423" s="170"/>
      <c r="AE423" s="170"/>
      <c r="AF423" s="167" t="s">
        <v>149</v>
      </c>
      <c r="AG423" s="221">
        <v>8</v>
      </c>
      <c r="AH423" s="220">
        <v>12</v>
      </c>
      <c r="AI423" s="167" t="s">
        <v>319</v>
      </c>
      <c r="AL423" s="166">
        <v>0</v>
      </c>
      <c r="AM423" s="170" t="s">
        <v>43</v>
      </c>
      <c r="AN423" s="165" t="s">
        <v>44</v>
      </c>
      <c r="AO423" s="165"/>
      <c r="AP423" s="166"/>
      <c r="AQ423" s="166"/>
      <c r="AR423" s="166"/>
      <c r="AS423" s="166">
        <f>H423</f>
        <v>100513</v>
      </c>
      <c r="AT423" s="166">
        <f t="shared" si="42"/>
        <v>10519</v>
      </c>
      <c r="AU423" s="166">
        <v>519</v>
      </c>
      <c r="AV423" s="166"/>
      <c r="AX423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100513, 'Б-100513-13',date'2015-02-02',3, 7, 7, 'RUR', 1, 18, date'2015-02-02', date'2015-02-01', 1005131, 1, to_date('2015-02-01 00:00:00','YYYY-MM-DD HH24:MI:SS'), 6200, 1116, 0, 623, 0, 'c1', 8,null,100513,10519,519);insert into xxxx_oebs_cash_payment_test (ID, INVOICE_ID, OEBS_PAYMENT, DOC_DATE, COMISS_DATE) values (s_xxxx_oebs_cash_payment_test.NEXTVAL, 100513, 9300, to_date('2015-02-01 00:00:00','YYYY-MM-DD HH24:MI:SS'), date'2015-01-31' );insert into xxxx_client_discount_m  (ID,CLIENT_ID,CLIENT_AVG_DISCOUNT,DT) values (s_xxxx_client_discount_m.NEXTVAL,623, 12, date'2015-02-01');</v>
      </c>
    </row>
    <row r="424" spans="1:50" ht="16.5" customHeight="1" x14ac:dyDescent="0.25">
      <c r="A424" s="285">
        <v>41</v>
      </c>
      <c r="B424" s="72">
        <v>0</v>
      </c>
      <c r="C424" s="166" t="str">
        <f t="shared" si="44"/>
        <v>100041</v>
      </c>
      <c r="D424" s="165" t="str">
        <f t="shared" si="45"/>
        <v>100041/13</v>
      </c>
      <c r="E424" s="167" t="s">
        <v>189</v>
      </c>
      <c r="F424" s="167" t="s">
        <v>822</v>
      </c>
      <c r="G424" s="165">
        <v>48</v>
      </c>
      <c r="H424" s="178">
        <v>100514</v>
      </c>
      <c r="I424" s="170" t="str">
        <f t="shared" si="39"/>
        <v>Б-100514-13</v>
      </c>
      <c r="J424" s="169">
        <v>3</v>
      </c>
      <c r="K424" s="165">
        <v>7</v>
      </c>
      <c r="L424" s="165" t="s">
        <v>38</v>
      </c>
      <c r="M424" s="169">
        <v>1</v>
      </c>
      <c r="N424" s="165">
        <v>18</v>
      </c>
      <c r="O424" s="167" t="s">
        <v>823</v>
      </c>
      <c r="P424" s="167" t="s">
        <v>823</v>
      </c>
      <c r="Q424" s="167" t="s">
        <v>826</v>
      </c>
      <c r="R424" s="166" t="str">
        <f>H424&amp;"2"</f>
        <v>1005142</v>
      </c>
      <c r="S424" s="170">
        <v>1</v>
      </c>
      <c r="T424" s="167" t="s">
        <v>308</v>
      </c>
      <c r="U424" s="165">
        <v>6200</v>
      </c>
      <c r="V424" s="165">
        <v>1116</v>
      </c>
      <c r="W424" s="165">
        <v>0</v>
      </c>
      <c r="X424" s="24">
        <v>624</v>
      </c>
      <c r="Y424" s="168" t="s">
        <v>42</v>
      </c>
      <c r="Z424" s="266"/>
      <c r="AA424" s="266"/>
      <c r="AB424" s="224"/>
      <c r="AC424" s="178">
        <v>9300</v>
      </c>
      <c r="AD424" s="170"/>
      <c r="AE424" s="170"/>
      <c r="AF424" s="167" t="s">
        <v>149</v>
      </c>
      <c r="AG424" s="221">
        <v>8</v>
      </c>
      <c r="AH424" s="220">
        <v>12</v>
      </c>
      <c r="AI424" s="167" t="s">
        <v>319</v>
      </c>
      <c r="AL424" s="166">
        <v>0</v>
      </c>
      <c r="AM424" s="170" t="s">
        <v>43</v>
      </c>
      <c r="AN424" s="165" t="s">
        <v>44</v>
      </c>
      <c r="AO424" s="165"/>
      <c r="AP424" s="166"/>
      <c r="AQ424" s="166"/>
      <c r="AR424" s="166"/>
      <c r="AS424" s="166">
        <f>H424</f>
        <v>100514</v>
      </c>
      <c r="AT424" s="166">
        <f t="shared" si="42"/>
        <v>10520</v>
      </c>
      <c r="AU424" s="166">
        <v>520</v>
      </c>
      <c r="AX424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100514, 'Б-100514-13',date'2015-02-02',3, 7, 7, 'RUR', 1, 18, date'2015-02-02', date'2015-02-01', 1005142, 1, to_date('2015-02-01 00:00:00','YYYY-MM-DD HH24:MI:SS'), 6200, 1116, 0, 624, 0, 'c1', 8,null,100514,10520,520);insert into xxxx_oebs_cash_payment_test (ID, INVOICE_ID, OEBS_PAYMENT, DOC_DATE, COMISS_DATE) values (s_xxxx_oebs_cash_payment_test.NEXTVAL, 100514, 9300, to_date('2015-02-01 00:00:00','YYYY-MM-DD HH24:MI:SS'), date'2015-01-31' );insert into xxxx_client_discount_m  (ID,CLIENT_ID,CLIENT_AVG_DISCOUNT,DT) values (s_xxxx_client_discount_m.NEXTVAL,624, 12, date'2015-02-01');</v>
      </c>
    </row>
    <row r="425" spans="1:50" ht="16.5" customHeight="1" x14ac:dyDescent="0.25">
      <c r="A425" s="285">
        <v>41</v>
      </c>
      <c r="B425" s="72">
        <v>0</v>
      </c>
      <c r="C425" s="166" t="str">
        <f t="shared" si="44"/>
        <v>100041</v>
      </c>
      <c r="D425" s="165" t="str">
        <f t="shared" si="45"/>
        <v>100041/13</v>
      </c>
      <c r="E425" s="167" t="s">
        <v>189</v>
      </c>
      <c r="F425" s="167" t="s">
        <v>822</v>
      </c>
      <c r="G425" s="165">
        <v>48</v>
      </c>
      <c r="H425" s="178">
        <v>100515</v>
      </c>
      <c r="I425" s="170" t="str">
        <f t="shared" si="39"/>
        <v>Б-100515-13</v>
      </c>
      <c r="J425" s="169">
        <v>3</v>
      </c>
      <c r="K425" s="165">
        <v>7</v>
      </c>
      <c r="L425" s="165" t="s">
        <v>38</v>
      </c>
      <c r="M425" s="169">
        <v>1</v>
      </c>
      <c r="N425" s="165">
        <v>18</v>
      </c>
      <c r="O425" s="167" t="s">
        <v>823</v>
      </c>
      <c r="P425" s="167" t="s">
        <v>823</v>
      </c>
      <c r="Q425" s="167" t="s">
        <v>826</v>
      </c>
      <c r="R425" s="166" t="str">
        <f>H425&amp;"3"</f>
        <v>1005153</v>
      </c>
      <c r="S425" s="170">
        <v>1</v>
      </c>
      <c r="T425" s="167" t="s">
        <v>308</v>
      </c>
      <c r="U425" s="165">
        <v>6200</v>
      </c>
      <c r="V425" s="165">
        <v>1116</v>
      </c>
      <c r="W425" s="165">
        <v>0</v>
      </c>
      <c r="X425" s="24">
        <v>625</v>
      </c>
      <c r="Y425" s="168" t="s">
        <v>42</v>
      </c>
      <c r="Z425" s="266"/>
      <c r="AA425" s="266"/>
      <c r="AB425" s="224"/>
      <c r="AC425" s="178">
        <v>9300</v>
      </c>
      <c r="AD425" s="170"/>
      <c r="AE425" s="170"/>
      <c r="AF425" s="167" t="s">
        <v>149</v>
      </c>
      <c r="AG425" s="221">
        <v>8</v>
      </c>
      <c r="AH425" s="220">
        <v>12</v>
      </c>
      <c r="AI425" s="167" t="s">
        <v>319</v>
      </c>
      <c r="AL425" s="166">
        <v>0</v>
      </c>
      <c r="AM425" s="170" t="s">
        <v>43</v>
      </c>
      <c r="AN425" s="165" t="s">
        <v>44</v>
      </c>
      <c r="AO425" s="165"/>
      <c r="AP425" s="166"/>
      <c r="AQ425" s="166"/>
      <c r="AR425" s="166"/>
      <c r="AS425" s="166">
        <f>H425</f>
        <v>100515</v>
      </c>
      <c r="AT425" s="166">
        <f t="shared" si="42"/>
        <v>10521</v>
      </c>
      <c r="AU425" s="166">
        <v>521</v>
      </c>
      <c r="AV425" s="166"/>
      <c r="AX425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100515, 'Б-100515-13',date'2015-02-02',3, 7, 7, 'RUR', 1, 18, date'2015-02-02', date'2015-02-01', 1005153, 1, to_date('2015-02-01 00:00:00','YYYY-MM-DD HH24:MI:SS'), 6200, 1116, 0, 625, 0, 'c1', 8,null,100515,10521,521);insert into xxxx_oebs_cash_payment_test (ID, INVOICE_ID, OEBS_PAYMENT, DOC_DATE, COMISS_DATE) values (s_xxxx_oebs_cash_payment_test.NEXTVAL, 100515, 9300, to_date('2015-02-01 00:00:00','YYYY-MM-DD HH24:MI:SS'), date'2015-01-31' );insert into xxxx_client_discount_m  (ID,CLIENT_ID,CLIENT_AVG_DISCOUNT,DT) values (s_xxxx_client_discount_m.NEXTVAL,625, 12, date'2015-02-01');</v>
      </c>
    </row>
    <row r="426" spans="1:50" ht="16.5" customHeight="1" x14ac:dyDescent="0.25">
      <c r="A426" s="285">
        <v>41</v>
      </c>
      <c r="B426" s="72">
        <v>0</v>
      </c>
      <c r="C426" s="166" t="str">
        <f t="shared" si="44"/>
        <v>100041</v>
      </c>
      <c r="D426" s="165" t="str">
        <f t="shared" si="45"/>
        <v>100041/13</v>
      </c>
      <c r="E426" s="167" t="s">
        <v>189</v>
      </c>
      <c r="F426" s="167" t="s">
        <v>822</v>
      </c>
      <c r="G426" s="165">
        <v>48</v>
      </c>
      <c r="H426" s="178">
        <v>100516</v>
      </c>
      <c r="I426" s="170" t="str">
        <f t="shared" si="39"/>
        <v>Б-100516-13</v>
      </c>
      <c r="J426" s="169">
        <v>3</v>
      </c>
      <c r="K426" s="165">
        <v>7</v>
      </c>
      <c r="L426" s="165" t="s">
        <v>38</v>
      </c>
      <c r="M426" s="169">
        <v>1</v>
      </c>
      <c r="N426" s="165">
        <v>18</v>
      </c>
      <c r="O426" s="167" t="s">
        <v>823</v>
      </c>
      <c r="P426" s="167" t="s">
        <v>823</v>
      </c>
      <c r="Q426" s="167" t="s">
        <v>826</v>
      </c>
      <c r="R426" s="166" t="str">
        <f>H426&amp;"1"</f>
        <v>1005161</v>
      </c>
      <c r="S426" s="170">
        <v>1</v>
      </c>
      <c r="T426" s="167" t="s">
        <v>308</v>
      </c>
      <c r="U426" s="165">
        <v>6200</v>
      </c>
      <c r="V426" s="165">
        <v>1116</v>
      </c>
      <c r="W426" s="165">
        <v>0</v>
      </c>
      <c r="X426" s="24">
        <v>626</v>
      </c>
      <c r="Y426" s="168" t="s">
        <v>42</v>
      </c>
      <c r="Z426" s="266"/>
      <c r="AA426" s="266"/>
      <c r="AB426" s="224"/>
      <c r="AC426" s="178">
        <v>9300</v>
      </c>
      <c r="AD426" s="170"/>
      <c r="AE426" s="170"/>
      <c r="AF426" s="167" t="s">
        <v>149</v>
      </c>
      <c r="AG426" s="221">
        <v>8</v>
      </c>
      <c r="AH426" s="220">
        <v>12</v>
      </c>
      <c r="AI426" s="167" t="s">
        <v>319</v>
      </c>
      <c r="AL426" s="166">
        <v>0</v>
      </c>
      <c r="AM426" s="170" t="s">
        <v>43</v>
      </c>
      <c r="AN426" s="165" t="s">
        <v>44</v>
      </c>
      <c r="AO426" s="165"/>
      <c r="AP426" s="166"/>
      <c r="AQ426" s="166"/>
      <c r="AR426" s="166"/>
      <c r="AS426" s="166">
        <f>H426</f>
        <v>100516</v>
      </c>
      <c r="AT426" s="166">
        <f t="shared" si="42"/>
        <v>10522</v>
      </c>
      <c r="AU426" s="166">
        <v>522</v>
      </c>
      <c r="AV426" s="166"/>
      <c r="AX426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100516, 'Б-100516-13',date'2015-02-02',3, 7, 7, 'RUR', 1, 18, date'2015-02-02', date'2015-02-01', 1005161, 1, to_date('2015-02-01 00:00:00','YYYY-MM-DD HH24:MI:SS'), 6200, 1116, 0, 626, 0, 'c1', 8,null,100516,10522,522);insert into xxxx_oebs_cash_payment_test (ID, INVOICE_ID, OEBS_PAYMENT, DOC_DATE, COMISS_DATE) values (s_xxxx_oebs_cash_payment_test.NEXTVAL, 100516, 9300, to_date('2015-02-01 00:00:00','YYYY-MM-DD HH24:MI:SS'), date'2015-01-31' );insert into xxxx_client_discount_m  (ID,CLIENT_ID,CLIENT_AVG_DISCOUNT,DT) values (s_xxxx_client_discount_m.NEXTVAL,626, 12, date'2015-02-01');</v>
      </c>
    </row>
    <row r="427" spans="1:50" ht="16.5" customHeight="1" x14ac:dyDescent="0.25">
      <c r="A427" s="285">
        <v>41</v>
      </c>
      <c r="B427" s="72">
        <v>0</v>
      </c>
      <c r="C427" s="166" t="str">
        <f t="shared" si="44"/>
        <v>100041</v>
      </c>
      <c r="D427" s="165" t="str">
        <f t="shared" si="45"/>
        <v>100041/13</v>
      </c>
      <c r="E427" s="167" t="s">
        <v>189</v>
      </c>
      <c r="F427" s="167" t="s">
        <v>822</v>
      </c>
      <c r="G427" s="165">
        <v>48</v>
      </c>
      <c r="H427" s="178">
        <v>100517</v>
      </c>
      <c r="I427" s="170" t="str">
        <f t="shared" si="39"/>
        <v>Б-100517-13</v>
      </c>
      <c r="J427" s="169">
        <v>3</v>
      </c>
      <c r="K427" s="165">
        <v>7</v>
      </c>
      <c r="L427" s="165" t="s">
        <v>38</v>
      </c>
      <c r="M427" s="169">
        <v>1</v>
      </c>
      <c r="N427" s="165">
        <v>18</v>
      </c>
      <c r="O427" s="167" t="s">
        <v>823</v>
      </c>
      <c r="P427" s="167" t="s">
        <v>823</v>
      </c>
      <c r="Q427" s="167" t="s">
        <v>826</v>
      </c>
      <c r="R427" s="166" t="str">
        <f>H427&amp;"2"</f>
        <v>1005172</v>
      </c>
      <c r="S427" s="170">
        <v>1</v>
      </c>
      <c r="T427" s="167" t="s">
        <v>308</v>
      </c>
      <c r="U427" s="165">
        <v>6200</v>
      </c>
      <c r="V427" s="165">
        <v>1116</v>
      </c>
      <c r="W427" s="165">
        <v>0</v>
      </c>
      <c r="X427" s="24">
        <v>627</v>
      </c>
      <c r="Y427" s="168" t="s">
        <v>42</v>
      </c>
      <c r="Z427" s="266"/>
      <c r="AA427" s="266"/>
      <c r="AB427" s="224"/>
      <c r="AC427" s="178">
        <v>9300</v>
      </c>
      <c r="AD427" s="170"/>
      <c r="AE427" s="170"/>
      <c r="AF427" s="167" t="s">
        <v>149</v>
      </c>
      <c r="AG427" s="221">
        <v>8</v>
      </c>
      <c r="AH427" s="220">
        <v>12</v>
      </c>
      <c r="AI427" s="167" t="s">
        <v>319</v>
      </c>
      <c r="AL427" s="166">
        <v>0</v>
      </c>
      <c r="AM427" s="170" t="s">
        <v>43</v>
      </c>
      <c r="AN427" s="165" t="s">
        <v>44</v>
      </c>
      <c r="AO427" s="165"/>
      <c r="AP427" s="166"/>
      <c r="AQ427" s="166"/>
      <c r="AR427" s="166"/>
      <c r="AS427" s="166">
        <f>H427</f>
        <v>100517</v>
      </c>
      <c r="AT427" s="166">
        <f t="shared" si="42"/>
        <v>10523</v>
      </c>
      <c r="AU427" s="166">
        <v>523</v>
      </c>
      <c r="AV427" s="166"/>
      <c r="AX427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100517, 'Б-100517-13',date'2015-02-02',3, 7, 7, 'RUR', 1, 18, date'2015-02-02', date'2015-02-01', 1005172, 1, to_date('2015-02-01 00:00:00','YYYY-MM-DD HH24:MI:SS'), 6200, 1116, 0, 627, 0, 'c1', 8,null,100517,10523,523);insert into xxxx_oebs_cash_payment_test (ID, INVOICE_ID, OEBS_PAYMENT, DOC_DATE, COMISS_DATE) values (s_xxxx_oebs_cash_payment_test.NEXTVAL, 100517, 9300, to_date('2015-02-01 00:00:00','YYYY-MM-DD HH24:MI:SS'), date'2015-01-31' );insert into xxxx_client_discount_m  (ID,CLIENT_ID,CLIENT_AVG_DISCOUNT,DT) values (s_xxxx_client_discount_m.NEXTVAL,627, 12, date'2015-02-01');</v>
      </c>
    </row>
    <row r="428" spans="1:50" ht="16.5" customHeight="1" x14ac:dyDescent="0.25">
      <c r="A428" s="285">
        <v>41</v>
      </c>
      <c r="B428" s="72">
        <v>0</v>
      </c>
      <c r="C428" s="166" t="str">
        <f t="shared" si="44"/>
        <v>100041</v>
      </c>
      <c r="D428" s="165" t="str">
        <f t="shared" si="45"/>
        <v>100041/13</v>
      </c>
      <c r="E428" s="167" t="s">
        <v>189</v>
      </c>
      <c r="F428" s="167" t="s">
        <v>822</v>
      </c>
      <c r="G428" s="165">
        <v>48</v>
      </c>
      <c r="H428" s="178">
        <v>100518</v>
      </c>
      <c r="I428" s="170" t="str">
        <f t="shared" si="39"/>
        <v>Б-100518-13</v>
      </c>
      <c r="J428" s="169">
        <v>3</v>
      </c>
      <c r="K428" s="165">
        <v>7</v>
      </c>
      <c r="L428" s="165" t="s">
        <v>38</v>
      </c>
      <c r="M428" s="169">
        <v>1</v>
      </c>
      <c r="N428" s="165">
        <v>18</v>
      </c>
      <c r="O428" s="167" t="s">
        <v>823</v>
      </c>
      <c r="P428" s="167" t="s">
        <v>823</v>
      </c>
      <c r="Q428" s="167" t="s">
        <v>826</v>
      </c>
      <c r="R428" s="166" t="str">
        <f>H428&amp;"1"</f>
        <v>1005181</v>
      </c>
      <c r="S428" s="170">
        <v>1</v>
      </c>
      <c r="T428" s="167" t="s">
        <v>308</v>
      </c>
      <c r="U428" s="165">
        <v>6200</v>
      </c>
      <c r="V428" s="165">
        <v>1116</v>
      </c>
      <c r="W428" s="165">
        <v>0</v>
      </c>
      <c r="X428" s="24">
        <v>628</v>
      </c>
      <c r="Y428" s="168" t="s">
        <v>42</v>
      </c>
      <c r="Z428" s="266"/>
      <c r="AA428" s="266"/>
      <c r="AB428" s="224"/>
      <c r="AC428" s="178">
        <v>9300</v>
      </c>
      <c r="AD428" s="170"/>
      <c r="AE428" s="170"/>
      <c r="AF428" s="167" t="s">
        <v>149</v>
      </c>
      <c r="AG428" s="221">
        <v>8</v>
      </c>
      <c r="AH428" s="220">
        <v>12</v>
      </c>
      <c r="AI428" s="167" t="s">
        <v>319</v>
      </c>
      <c r="AL428" s="166">
        <v>0</v>
      </c>
      <c r="AM428" s="170" t="s">
        <v>43</v>
      </c>
      <c r="AN428" s="165" t="s">
        <v>44</v>
      </c>
      <c r="AO428" s="165"/>
      <c r="AP428" s="166"/>
      <c r="AQ428" s="166"/>
      <c r="AR428" s="166"/>
      <c r="AS428" s="166">
        <f>H428</f>
        <v>100518</v>
      </c>
      <c r="AT428" s="166">
        <f t="shared" si="42"/>
        <v>10524</v>
      </c>
      <c r="AU428" s="166">
        <v>524</v>
      </c>
      <c r="AV428" s="166"/>
      <c r="AX428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100518, 'Б-100518-13',date'2015-02-02',3, 7, 7, 'RUR', 1, 18, date'2015-02-02', date'2015-02-01', 1005181, 1, to_date('2015-02-01 00:00:00','YYYY-MM-DD HH24:MI:SS'), 6200, 1116, 0, 628, 0, 'c1', 8,null,100518,10524,524);insert into xxxx_oebs_cash_payment_test (ID, INVOICE_ID, OEBS_PAYMENT, DOC_DATE, COMISS_DATE) values (s_xxxx_oebs_cash_payment_test.NEXTVAL, 100518, 9300, to_date('2015-02-01 00:00:00','YYYY-MM-DD HH24:MI:SS'), date'2015-01-31' );insert into xxxx_client_discount_m  (ID,CLIENT_ID,CLIENT_AVG_DISCOUNT,DT) values (s_xxxx_client_discount_m.NEXTVAL,628, 12, date'2015-02-01');</v>
      </c>
    </row>
    <row r="429" spans="1:50" ht="16.5" customHeight="1" x14ac:dyDescent="0.25">
      <c r="A429" s="285">
        <v>41</v>
      </c>
      <c r="B429" s="72">
        <v>0</v>
      </c>
      <c r="C429" s="166" t="str">
        <f t="shared" si="44"/>
        <v>100041</v>
      </c>
      <c r="D429" s="165" t="str">
        <f t="shared" si="45"/>
        <v>100041/13</v>
      </c>
      <c r="E429" s="167" t="s">
        <v>189</v>
      </c>
      <c r="F429" s="167" t="s">
        <v>822</v>
      </c>
      <c r="G429" s="165">
        <v>48</v>
      </c>
      <c r="H429" s="178">
        <v>100519</v>
      </c>
      <c r="I429" s="170" t="str">
        <f t="shared" si="39"/>
        <v>Б-100519-13</v>
      </c>
      <c r="J429" s="169">
        <v>3</v>
      </c>
      <c r="K429" s="165">
        <v>7</v>
      </c>
      <c r="L429" s="165" t="s">
        <v>38</v>
      </c>
      <c r="M429" s="169">
        <v>1</v>
      </c>
      <c r="N429" s="165">
        <v>18</v>
      </c>
      <c r="O429" s="167" t="s">
        <v>823</v>
      </c>
      <c r="P429" s="167" t="s">
        <v>823</v>
      </c>
      <c r="Q429" s="167" t="s">
        <v>826</v>
      </c>
      <c r="R429" s="166" t="str">
        <f>H429&amp;"1"</f>
        <v>1005191</v>
      </c>
      <c r="S429" s="170">
        <v>1</v>
      </c>
      <c r="T429" s="167" t="s">
        <v>308</v>
      </c>
      <c r="U429" s="165">
        <v>6200</v>
      </c>
      <c r="V429" s="165">
        <v>1116</v>
      </c>
      <c r="W429" s="165">
        <v>0</v>
      </c>
      <c r="X429" s="24">
        <v>629</v>
      </c>
      <c r="Y429" s="168" t="s">
        <v>42</v>
      </c>
      <c r="Z429" s="266"/>
      <c r="AA429" s="266"/>
      <c r="AB429" s="224"/>
      <c r="AC429" s="178">
        <v>9300</v>
      </c>
      <c r="AD429" s="170"/>
      <c r="AE429" s="170"/>
      <c r="AF429" s="167" t="s">
        <v>149</v>
      </c>
      <c r="AG429" s="221">
        <v>8</v>
      </c>
      <c r="AH429" s="220">
        <v>12</v>
      </c>
      <c r="AI429" s="167" t="s">
        <v>319</v>
      </c>
      <c r="AL429" s="166">
        <v>0</v>
      </c>
      <c r="AM429" s="170" t="s">
        <v>43</v>
      </c>
      <c r="AN429" s="165" t="s">
        <v>44</v>
      </c>
      <c r="AO429" s="165"/>
      <c r="AP429" s="166"/>
      <c r="AQ429" s="166"/>
      <c r="AR429" s="166"/>
      <c r="AS429" s="166">
        <f>H429</f>
        <v>100519</v>
      </c>
      <c r="AT429" s="166">
        <f t="shared" si="42"/>
        <v>10525</v>
      </c>
      <c r="AU429" s="166">
        <v>525</v>
      </c>
      <c r="AV429" s="166"/>
      <c r="AX429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100519, 'Б-100519-13',date'2015-02-02',3, 7, 7, 'RUR', 1, 18, date'2015-02-02', date'2015-02-01', 1005191, 1, to_date('2015-02-01 00:00:00','YYYY-MM-DD HH24:MI:SS'), 6200, 1116, 0, 629, 0, 'c1', 8,null,100519,10525,525);insert into xxxx_oebs_cash_payment_test (ID, INVOICE_ID, OEBS_PAYMENT, DOC_DATE, COMISS_DATE) values (s_xxxx_oebs_cash_payment_test.NEXTVAL, 100519, 9300, to_date('2015-02-01 00:00:00','YYYY-MM-DD HH24:MI:SS'), date'2015-01-31' );insert into xxxx_client_discount_m  (ID,CLIENT_ID,CLIENT_AVG_DISCOUNT,DT) values (s_xxxx_client_discount_m.NEXTVAL,629, 12, date'2015-02-01');</v>
      </c>
    </row>
    <row r="430" spans="1:50" ht="16.5" customHeight="1" x14ac:dyDescent="0.25">
      <c r="A430" s="285">
        <v>41</v>
      </c>
      <c r="B430" s="72">
        <v>0</v>
      </c>
      <c r="C430" s="166" t="str">
        <f t="shared" si="44"/>
        <v>100041</v>
      </c>
      <c r="D430" s="165" t="str">
        <f t="shared" si="45"/>
        <v>100041/13</v>
      </c>
      <c r="E430" s="167" t="s">
        <v>189</v>
      </c>
      <c r="F430" s="167" t="s">
        <v>822</v>
      </c>
      <c r="G430" s="165">
        <v>48</v>
      </c>
      <c r="H430" s="178">
        <v>100520</v>
      </c>
      <c r="I430" s="170" t="str">
        <f t="shared" si="39"/>
        <v>Б-100520-13</v>
      </c>
      <c r="J430" s="169">
        <v>3</v>
      </c>
      <c r="K430" s="165">
        <v>7</v>
      </c>
      <c r="L430" s="165" t="s">
        <v>38</v>
      </c>
      <c r="M430" s="169">
        <v>1</v>
      </c>
      <c r="N430" s="165">
        <v>18</v>
      </c>
      <c r="O430" s="167" t="s">
        <v>823</v>
      </c>
      <c r="P430" s="167" t="s">
        <v>823</v>
      </c>
      <c r="Q430" s="167" t="s">
        <v>826</v>
      </c>
      <c r="R430" s="166" t="str">
        <f>H430&amp;"2"</f>
        <v>1005202</v>
      </c>
      <c r="S430" s="170">
        <v>1</v>
      </c>
      <c r="T430" s="167" t="s">
        <v>308</v>
      </c>
      <c r="U430" s="165">
        <v>6200</v>
      </c>
      <c r="V430" s="165">
        <v>1116</v>
      </c>
      <c r="W430" s="165">
        <v>0</v>
      </c>
      <c r="X430" s="24">
        <v>630</v>
      </c>
      <c r="Y430" s="168" t="s">
        <v>42</v>
      </c>
      <c r="Z430" s="266"/>
      <c r="AA430" s="266"/>
      <c r="AB430" s="224"/>
      <c r="AC430" s="178">
        <v>9300</v>
      </c>
      <c r="AD430" s="170"/>
      <c r="AE430" s="170"/>
      <c r="AF430" s="167" t="s">
        <v>149</v>
      </c>
      <c r="AG430" s="221">
        <v>8</v>
      </c>
      <c r="AH430" s="220">
        <v>12</v>
      </c>
      <c r="AI430" s="167" t="s">
        <v>319</v>
      </c>
      <c r="AL430" s="166">
        <v>0</v>
      </c>
      <c r="AM430" s="170" t="s">
        <v>43</v>
      </c>
      <c r="AN430" s="165" t="s">
        <v>44</v>
      </c>
      <c r="AO430" s="165"/>
      <c r="AP430" s="166"/>
      <c r="AQ430" s="166"/>
      <c r="AR430" s="166"/>
      <c r="AS430" s="166">
        <f>H430</f>
        <v>100520</v>
      </c>
      <c r="AT430" s="166">
        <f t="shared" si="42"/>
        <v>10526</v>
      </c>
      <c r="AU430" s="166">
        <v>526</v>
      </c>
      <c r="AX43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100520, 'Б-100520-13',date'2015-02-02',3, 7, 7, 'RUR', 1, 18, date'2015-02-02', date'2015-02-01', 1005202, 1, to_date('2015-02-01 00:00:00','YYYY-MM-DD HH24:MI:SS'), 6200, 1116, 0, 630, 0, 'c1', 8,null,100520,10526,526);insert into xxxx_oebs_cash_payment_test (ID, INVOICE_ID, OEBS_PAYMENT, DOC_DATE, COMISS_DATE) values (s_xxxx_oebs_cash_payment_test.NEXTVAL, 100520, 9300, to_date('2015-02-01 00:00:00','YYYY-MM-DD HH24:MI:SS'), date'2015-01-31' );insert into xxxx_client_discount_m  (ID,CLIENT_ID,CLIENT_AVG_DISCOUNT,DT) values (s_xxxx_client_discount_m.NEXTVAL,630, 12, date'2015-02-01');</v>
      </c>
    </row>
    <row r="431" spans="1:50" ht="16.5" customHeight="1" x14ac:dyDescent="0.25">
      <c r="A431" s="285">
        <v>41</v>
      </c>
      <c r="B431" s="72">
        <v>0</v>
      </c>
      <c r="C431" s="166" t="str">
        <f t="shared" si="44"/>
        <v>100041</v>
      </c>
      <c r="D431" s="165" t="str">
        <f t="shared" si="45"/>
        <v>100041/13</v>
      </c>
      <c r="E431" s="167" t="s">
        <v>189</v>
      </c>
      <c r="F431" s="167" t="s">
        <v>822</v>
      </c>
      <c r="G431" s="165">
        <v>48</v>
      </c>
      <c r="H431" s="178">
        <v>100521</v>
      </c>
      <c r="I431" s="170" t="str">
        <f t="shared" si="39"/>
        <v>Б-100521-13</v>
      </c>
      <c r="J431" s="169">
        <v>3</v>
      </c>
      <c r="K431" s="165">
        <v>7</v>
      </c>
      <c r="L431" s="165" t="s">
        <v>38</v>
      </c>
      <c r="M431" s="169">
        <v>1</v>
      </c>
      <c r="N431" s="165">
        <v>18</v>
      </c>
      <c r="O431" s="167" t="s">
        <v>823</v>
      </c>
      <c r="P431" s="167" t="s">
        <v>823</v>
      </c>
      <c r="Q431" s="167" t="s">
        <v>826</v>
      </c>
      <c r="R431" s="166" t="str">
        <f>H431&amp;"2"</f>
        <v>1005212</v>
      </c>
      <c r="S431" s="170">
        <v>1</v>
      </c>
      <c r="T431" s="167" t="s">
        <v>308</v>
      </c>
      <c r="U431" s="165">
        <v>6200</v>
      </c>
      <c r="V431" s="165">
        <v>1116</v>
      </c>
      <c r="W431" s="165">
        <v>0</v>
      </c>
      <c r="X431" s="24">
        <v>631</v>
      </c>
      <c r="Y431" s="168" t="s">
        <v>42</v>
      </c>
      <c r="Z431" s="266"/>
      <c r="AA431" s="266"/>
      <c r="AB431" s="224"/>
      <c r="AC431" s="178">
        <v>9300</v>
      </c>
      <c r="AD431" s="170"/>
      <c r="AE431" s="170"/>
      <c r="AF431" s="167" t="s">
        <v>149</v>
      </c>
      <c r="AG431" s="221">
        <v>8</v>
      </c>
      <c r="AH431" s="220">
        <v>12</v>
      </c>
      <c r="AI431" s="167" t="s">
        <v>319</v>
      </c>
      <c r="AL431" s="166">
        <v>0</v>
      </c>
      <c r="AM431" s="170" t="s">
        <v>43</v>
      </c>
      <c r="AN431" s="165" t="s">
        <v>44</v>
      </c>
      <c r="AO431" s="165"/>
      <c r="AP431" s="166"/>
      <c r="AQ431" s="166"/>
      <c r="AR431" s="166"/>
      <c r="AS431" s="166">
        <f>H431</f>
        <v>100521</v>
      </c>
      <c r="AT431" s="166">
        <f t="shared" si="42"/>
        <v>10527</v>
      </c>
      <c r="AU431" s="166">
        <v>527</v>
      </c>
      <c r="AX43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100521, 'Б-100521-13',date'2015-02-02',3, 7, 7, 'RUR', 1, 18, date'2015-02-02', date'2015-02-01', 1005212, 1, to_date('2015-02-01 00:00:00','YYYY-MM-DD HH24:MI:SS'), 6200, 1116, 0, 631, 0, 'c1', 8,null,100521,10527,527);insert into xxxx_oebs_cash_payment_test (ID, INVOICE_ID, OEBS_PAYMENT, DOC_DATE, COMISS_DATE) values (s_xxxx_oebs_cash_payment_test.NEXTVAL, 100521, 9300, to_date('2015-02-01 00:00:00','YYYY-MM-DD HH24:MI:SS'), date'2015-01-31' );insert into xxxx_client_discount_m  (ID,CLIENT_ID,CLIENT_AVG_DISCOUNT,DT) values (s_xxxx_client_discount_m.NEXTVAL,631, 12, date'2015-02-01');</v>
      </c>
    </row>
    <row r="432" spans="1:50" ht="16.5" customHeight="1" x14ac:dyDescent="0.25">
      <c r="A432" s="285">
        <v>41</v>
      </c>
      <c r="B432" s="72">
        <v>0</v>
      </c>
      <c r="C432" s="165" t="str">
        <f t="shared" si="44"/>
        <v>100041</v>
      </c>
      <c r="D432" s="165" t="str">
        <f t="shared" si="45"/>
        <v>100041/13</v>
      </c>
      <c r="E432" s="167" t="s">
        <v>189</v>
      </c>
      <c r="F432" s="167" t="s">
        <v>822</v>
      </c>
      <c r="G432" s="165">
        <v>48</v>
      </c>
      <c r="H432" s="178">
        <v>100522</v>
      </c>
      <c r="I432" s="170" t="str">
        <f t="shared" si="39"/>
        <v>Б-100522-13</v>
      </c>
      <c r="J432" s="169">
        <v>3</v>
      </c>
      <c r="K432" s="165">
        <v>7</v>
      </c>
      <c r="L432" s="165" t="s">
        <v>38</v>
      </c>
      <c r="M432" s="169">
        <v>1</v>
      </c>
      <c r="N432" s="165">
        <v>18</v>
      </c>
      <c r="O432" s="167" t="s">
        <v>823</v>
      </c>
      <c r="P432" s="167" t="s">
        <v>823</v>
      </c>
      <c r="Q432" s="167" t="s">
        <v>826</v>
      </c>
      <c r="R432" s="166" t="str">
        <f>H432&amp;"1"</f>
        <v>1005221</v>
      </c>
      <c r="S432" s="170">
        <v>1</v>
      </c>
      <c r="T432" s="191" t="s">
        <v>308</v>
      </c>
      <c r="U432" s="165">
        <v>6200</v>
      </c>
      <c r="V432" s="165">
        <v>1116</v>
      </c>
      <c r="W432" s="165">
        <v>0</v>
      </c>
      <c r="X432" s="234">
        <v>617</v>
      </c>
      <c r="Y432" s="168" t="s">
        <v>42</v>
      </c>
      <c r="Z432" s="223" t="s">
        <v>523</v>
      </c>
      <c r="AA432" s="266"/>
      <c r="AB432" s="223" t="s">
        <v>524</v>
      </c>
      <c r="AC432" s="178">
        <v>9300</v>
      </c>
      <c r="AD432" s="170"/>
      <c r="AE432" s="170"/>
      <c r="AF432" s="191" t="s">
        <v>319</v>
      </c>
      <c r="AG432" s="221">
        <v>8</v>
      </c>
      <c r="AH432" s="220">
        <v>12</v>
      </c>
      <c r="AI432" s="191" t="s">
        <v>319</v>
      </c>
      <c r="AL432" s="166">
        <v>0</v>
      </c>
      <c r="AM432" s="170" t="s">
        <v>43</v>
      </c>
      <c r="AN432" s="165" t="s">
        <v>44</v>
      </c>
      <c r="AO432" s="165"/>
      <c r="AP432" s="166"/>
      <c r="AQ432" s="166"/>
      <c r="AR432" s="166"/>
      <c r="AS432" s="166">
        <f>H432</f>
        <v>100522</v>
      </c>
      <c r="AT432" s="166">
        <f t="shared" si="42"/>
        <v>10528</v>
      </c>
      <c r="AU432" s="166">
        <v>528</v>
      </c>
      <c r="AV432" s="166"/>
      <c r="AX43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100522, 'Б-100522-13',date'2015-02-02',3, 7, 7, 'RUR', 1, 18, date'2015-02-02', date'2015-02-01', 1005221, 1, to_date('2015-02-01 00:00:00','YYYY-MM-DD HH24:MI:SS'), 6200, 1116, 0, 617, 0, 'c1', 8,null,100522,10528,528);insert into xxxx_oebs_cash_payment_test (ID, INVOICE_ID, OEBS_PAYMENT, DOC_DATE, COMISS_DATE) values (s_xxxx_oebs_cash_payment_test.NEXTVAL, 100522, 9300, to_date('2015-02-01 00:00:00','YYYY-MM-DD HH24:MI:SS'), date'2015-02-01' );insert into xxxx_client_discount_m  (ID,CLIENT_ID,CLIENT_AVG_DISCOUNT,DT) values (s_xxxx_client_discount_m.NEXTVAL,617, 12, date'2015-02-01');</v>
      </c>
    </row>
    <row r="433" spans="1:50" ht="16.5" customHeight="1" x14ac:dyDescent="0.25">
      <c r="A433" s="285">
        <v>41</v>
      </c>
      <c r="B433" s="72">
        <v>0</v>
      </c>
      <c r="C433" s="165" t="str">
        <f t="shared" si="44"/>
        <v>100041</v>
      </c>
      <c r="D433" s="165" t="str">
        <f t="shared" si="45"/>
        <v>100041/13</v>
      </c>
      <c r="E433" s="167" t="s">
        <v>189</v>
      </c>
      <c r="F433" s="167" t="s">
        <v>822</v>
      </c>
      <c r="G433" s="165">
        <v>48</v>
      </c>
      <c r="H433" s="178">
        <v>100523</v>
      </c>
      <c r="I433" s="170" t="str">
        <f t="shared" si="39"/>
        <v>Б-100523-13</v>
      </c>
      <c r="J433" s="169">
        <v>3</v>
      </c>
      <c r="K433" s="165">
        <v>7</v>
      </c>
      <c r="L433" s="165" t="s">
        <v>38</v>
      </c>
      <c r="M433" s="169">
        <v>1</v>
      </c>
      <c r="N433" s="165">
        <v>18</v>
      </c>
      <c r="O433" s="167" t="s">
        <v>823</v>
      </c>
      <c r="P433" s="167" t="s">
        <v>823</v>
      </c>
      <c r="Q433" s="167" t="s">
        <v>826</v>
      </c>
      <c r="R433" s="166" t="str">
        <f>H433&amp;"2"</f>
        <v>1005232</v>
      </c>
      <c r="S433" s="170">
        <v>1</v>
      </c>
      <c r="T433" s="191" t="s">
        <v>308</v>
      </c>
      <c r="U433" s="165">
        <v>6200</v>
      </c>
      <c r="V433" s="165">
        <v>1116</v>
      </c>
      <c r="W433" s="165">
        <v>0</v>
      </c>
      <c r="X433" s="234">
        <v>618</v>
      </c>
      <c r="Y433" s="168" t="s">
        <v>42</v>
      </c>
      <c r="Z433" s="301" t="s">
        <v>565</v>
      </c>
      <c r="AA433" s="266"/>
      <c r="AB433" s="224"/>
      <c r="AC433" s="178">
        <v>9300</v>
      </c>
      <c r="AD433" s="170"/>
      <c r="AE433" s="170"/>
      <c r="AF433" s="191" t="s">
        <v>319</v>
      </c>
      <c r="AG433" s="221">
        <v>8</v>
      </c>
      <c r="AH433" s="220">
        <v>12</v>
      </c>
      <c r="AI433" s="191" t="s">
        <v>319</v>
      </c>
      <c r="AL433" s="166">
        <v>0</v>
      </c>
      <c r="AM433" s="170" t="s">
        <v>43</v>
      </c>
      <c r="AN433" s="165" t="s">
        <v>44</v>
      </c>
      <c r="AO433" s="165"/>
      <c r="AP433" s="166"/>
      <c r="AQ433" s="166"/>
      <c r="AR433" s="166"/>
      <c r="AS433" s="166">
        <f>H433</f>
        <v>100523</v>
      </c>
      <c r="AT433" s="166">
        <f t="shared" si="42"/>
        <v>10529</v>
      </c>
      <c r="AU433" s="166">
        <v>529</v>
      </c>
      <c r="AV433" s="166"/>
      <c r="AX433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100523, 'Б-100523-13',date'2015-02-02',3, 7, 7, 'RUR', 1, 18, date'2015-02-02', date'2015-02-01', 1005232, 1, to_date('2015-02-01 00:00:00','YYYY-MM-DD HH24:MI:SS'), 6200, 1116, 0, 618, 0, 'c1', 8,null,100523,10529,529);insert into xxxx_oebs_cash_payment_test (ID, INVOICE_ID, OEBS_PAYMENT, DOC_DATE, COMISS_DATE) values (s_xxxx_oebs_cash_payment_test.NEXTVAL, 100523, 9300, to_date('2015-02-01 00:00:00','YYYY-MM-DD HH24:MI:SS'), date'2015-02-01' );insert into xxxx_client_discount_m  (ID,CLIENT_ID,CLIENT_AVG_DISCOUNT,DT) values (s_xxxx_client_discount_m.NEXTVAL,618, 12, date'2015-02-01');</v>
      </c>
    </row>
    <row r="434" spans="1:50" ht="16.5" customHeight="1" x14ac:dyDescent="0.25">
      <c r="A434" s="285">
        <v>41</v>
      </c>
      <c r="B434" s="72">
        <v>0</v>
      </c>
      <c r="C434" s="165" t="str">
        <f t="shared" si="44"/>
        <v>100041</v>
      </c>
      <c r="D434" s="165" t="str">
        <f t="shared" si="45"/>
        <v>100041/13</v>
      </c>
      <c r="E434" s="167" t="s">
        <v>189</v>
      </c>
      <c r="F434" s="167" t="s">
        <v>822</v>
      </c>
      <c r="G434" s="165">
        <v>48</v>
      </c>
      <c r="H434" s="178">
        <v>100524</v>
      </c>
      <c r="I434" s="170" t="str">
        <f t="shared" ref="I434:I497" si="46">"Б-"&amp;H434&amp;"-13"</f>
        <v>Б-100524-13</v>
      </c>
      <c r="J434" s="169">
        <v>3</v>
      </c>
      <c r="K434" s="165">
        <v>7</v>
      </c>
      <c r="L434" s="165" t="s">
        <v>38</v>
      </c>
      <c r="M434" s="169">
        <v>1</v>
      </c>
      <c r="N434" s="165">
        <v>18</v>
      </c>
      <c r="O434" s="167" t="s">
        <v>823</v>
      </c>
      <c r="P434" s="167" t="s">
        <v>823</v>
      </c>
      <c r="Q434" s="167" t="s">
        <v>826</v>
      </c>
      <c r="R434" s="166" t="str">
        <f>H434&amp;"3"</f>
        <v>1005243</v>
      </c>
      <c r="S434" s="170">
        <v>1</v>
      </c>
      <c r="T434" s="191" t="s">
        <v>308</v>
      </c>
      <c r="U434" s="165">
        <v>6200</v>
      </c>
      <c r="V434" s="165">
        <v>1116</v>
      </c>
      <c r="W434" s="165">
        <v>0</v>
      </c>
      <c r="X434" s="234">
        <v>619</v>
      </c>
      <c r="Y434" s="168" t="s">
        <v>42</v>
      </c>
      <c r="Z434" s="266"/>
      <c r="AA434" s="266"/>
      <c r="AB434" s="224"/>
      <c r="AC434" s="178">
        <v>9300</v>
      </c>
      <c r="AD434" s="170"/>
      <c r="AE434" s="170"/>
      <c r="AF434" s="191" t="s">
        <v>319</v>
      </c>
      <c r="AG434" s="221">
        <v>8</v>
      </c>
      <c r="AH434" s="220">
        <v>12</v>
      </c>
      <c r="AI434" s="191" t="s">
        <v>319</v>
      </c>
      <c r="AL434" s="166">
        <v>0</v>
      </c>
      <c r="AM434" s="170" t="s">
        <v>43</v>
      </c>
      <c r="AN434" s="165" t="s">
        <v>44</v>
      </c>
      <c r="AO434" s="165"/>
      <c r="AP434" s="166"/>
      <c r="AQ434" s="166"/>
      <c r="AR434" s="166"/>
      <c r="AS434" s="166">
        <f>H434</f>
        <v>100524</v>
      </c>
      <c r="AT434" s="166">
        <f t="shared" si="42"/>
        <v>10530</v>
      </c>
      <c r="AU434" s="166">
        <v>530</v>
      </c>
      <c r="AV434" s="166"/>
      <c r="AX434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100524, 'Б-100524-13',date'2015-02-02',3, 7, 7, 'RUR', 1, 18, date'2015-02-02', date'2015-02-01', 1005243, 1, to_date('2015-02-01 00:00:00','YYYY-MM-DD HH24:MI:SS'), 6200, 1116, 0, 619, 0, 'c1', 8,null,100524,10530,530);insert into xxxx_oebs_cash_payment_test (ID, INVOICE_ID, OEBS_PAYMENT, DOC_DATE, COMISS_DATE) values (s_xxxx_oebs_cash_payment_test.NEXTVAL, 100524, 9300, to_date('2015-02-01 00:00:00','YYYY-MM-DD HH24:MI:SS'), date'2015-02-01' );insert into xxxx_client_discount_m  (ID,CLIENT_ID,CLIENT_AVG_DISCOUNT,DT) values (s_xxxx_client_discount_m.NEXTVAL,619, 12, date'2015-02-01');</v>
      </c>
    </row>
    <row r="435" spans="1:50" ht="16.5" customHeight="1" x14ac:dyDescent="0.25">
      <c r="A435" s="285">
        <v>41</v>
      </c>
      <c r="B435" s="72">
        <v>0</v>
      </c>
      <c r="C435" s="165" t="str">
        <f t="shared" si="44"/>
        <v>100041</v>
      </c>
      <c r="D435" s="165" t="str">
        <f t="shared" si="45"/>
        <v>100041/13</v>
      </c>
      <c r="E435" s="167" t="s">
        <v>189</v>
      </c>
      <c r="F435" s="167" t="s">
        <v>822</v>
      </c>
      <c r="G435" s="165">
        <v>48</v>
      </c>
      <c r="H435" s="178">
        <v>100525</v>
      </c>
      <c r="I435" s="170" t="str">
        <f t="shared" si="46"/>
        <v>Б-100525-13</v>
      </c>
      <c r="J435" s="169">
        <v>3</v>
      </c>
      <c r="K435" s="165">
        <v>7</v>
      </c>
      <c r="L435" s="165" t="s">
        <v>38</v>
      </c>
      <c r="M435" s="169">
        <v>1</v>
      </c>
      <c r="N435" s="165">
        <v>18</v>
      </c>
      <c r="O435" s="167" t="s">
        <v>823</v>
      </c>
      <c r="P435" s="167" t="s">
        <v>823</v>
      </c>
      <c r="Q435" s="167" t="s">
        <v>826</v>
      </c>
      <c r="R435" s="166" t="str">
        <f>H435&amp;"1"</f>
        <v>1005251</v>
      </c>
      <c r="S435" s="170">
        <v>1</v>
      </c>
      <c r="T435" s="191" t="s">
        <v>308</v>
      </c>
      <c r="U435" s="165">
        <v>6200</v>
      </c>
      <c r="V435" s="165">
        <v>1116</v>
      </c>
      <c r="W435" s="165">
        <v>0</v>
      </c>
      <c r="X435" s="234">
        <v>620</v>
      </c>
      <c r="Y435" s="168" t="s">
        <v>42</v>
      </c>
      <c r="Z435" s="266"/>
      <c r="AA435" s="266"/>
      <c r="AB435" s="224"/>
      <c r="AC435" s="178">
        <v>9300</v>
      </c>
      <c r="AD435" s="170"/>
      <c r="AE435" s="170"/>
      <c r="AF435" s="191" t="s">
        <v>319</v>
      </c>
      <c r="AG435" s="221">
        <v>8</v>
      </c>
      <c r="AH435" s="220">
        <v>12</v>
      </c>
      <c r="AI435" s="191" t="s">
        <v>319</v>
      </c>
      <c r="AL435" s="166">
        <v>0</v>
      </c>
      <c r="AM435" s="170" t="s">
        <v>43</v>
      </c>
      <c r="AN435" s="165" t="s">
        <v>44</v>
      </c>
      <c r="AO435" s="165"/>
      <c r="AP435" s="166"/>
      <c r="AQ435" s="166"/>
      <c r="AR435" s="166"/>
      <c r="AS435" s="166">
        <f>H435</f>
        <v>100525</v>
      </c>
      <c r="AT435" s="166">
        <f t="shared" si="42"/>
        <v>10531</v>
      </c>
      <c r="AU435" s="166">
        <v>531</v>
      </c>
      <c r="AV435" s="166"/>
      <c r="AX435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100525, 'Б-100525-13',date'2015-02-02',3, 7, 7, 'RUR', 1, 18, date'2015-02-02', date'2015-02-01', 1005251, 1, to_date('2015-02-01 00:00:00','YYYY-MM-DD HH24:MI:SS'), 6200, 1116, 0, 620, 0, 'c1', 8,null,100525,10531,531);insert into xxxx_oebs_cash_payment_test (ID, INVOICE_ID, OEBS_PAYMENT, DOC_DATE, COMISS_DATE) values (s_xxxx_oebs_cash_payment_test.NEXTVAL, 100525, 9300, to_date('2015-02-01 00:00:00','YYYY-MM-DD HH24:MI:SS'), date'2015-02-01' );insert into xxxx_client_discount_m  (ID,CLIENT_ID,CLIENT_AVG_DISCOUNT,DT) values (s_xxxx_client_discount_m.NEXTVAL,620, 12, date'2015-02-01');</v>
      </c>
    </row>
    <row r="436" spans="1:50" ht="16.5" customHeight="1" x14ac:dyDescent="0.25">
      <c r="A436" s="285">
        <v>41</v>
      </c>
      <c r="B436" s="72">
        <v>0</v>
      </c>
      <c r="C436" s="165" t="str">
        <f t="shared" si="44"/>
        <v>100041</v>
      </c>
      <c r="D436" s="165" t="str">
        <f t="shared" si="45"/>
        <v>100041/13</v>
      </c>
      <c r="E436" s="167" t="s">
        <v>189</v>
      </c>
      <c r="F436" s="167" t="s">
        <v>822</v>
      </c>
      <c r="G436" s="165">
        <v>48</v>
      </c>
      <c r="H436" s="178">
        <v>100526</v>
      </c>
      <c r="I436" s="170" t="str">
        <f t="shared" si="46"/>
        <v>Б-100526-13</v>
      </c>
      <c r="J436" s="169">
        <v>3</v>
      </c>
      <c r="K436" s="165">
        <v>7</v>
      </c>
      <c r="L436" s="165" t="s">
        <v>38</v>
      </c>
      <c r="M436" s="169">
        <v>1</v>
      </c>
      <c r="N436" s="165">
        <v>18</v>
      </c>
      <c r="O436" s="167" t="s">
        <v>823</v>
      </c>
      <c r="P436" s="167" t="s">
        <v>823</v>
      </c>
      <c r="Q436" s="167" t="s">
        <v>826</v>
      </c>
      <c r="R436" s="166" t="str">
        <f>H436&amp;"2"</f>
        <v>1005262</v>
      </c>
      <c r="S436" s="170">
        <v>1</v>
      </c>
      <c r="T436" s="191" t="s">
        <v>308</v>
      </c>
      <c r="U436" s="165">
        <v>6200</v>
      </c>
      <c r="V436" s="165">
        <v>1116</v>
      </c>
      <c r="W436" s="165">
        <v>0</v>
      </c>
      <c r="X436" s="234">
        <v>621</v>
      </c>
      <c r="Y436" s="168" t="s">
        <v>42</v>
      </c>
      <c r="Z436" s="266"/>
      <c r="AA436" s="266"/>
      <c r="AB436" s="224"/>
      <c r="AC436" s="178">
        <v>9300</v>
      </c>
      <c r="AD436" s="170"/>
      <c r="AE436" s="170"/>
      <c r="AF436" s="191" t="s">
        <v>319</v>
      </c>
      <c r="AG436" s="221">
        <v>8</v>
      </c>
      <c r="AH436" s="220">
        <v>12</v>
      </c>
      <c r="AI436" s="191" t="s">
        <v>319</v>
      </c>
      <c r="AL436" s="166">
        <v>0</v>
      </c>
      <c r="AM436" s="170" t="s">
        <v>43</v>
      </c>
      <c r="AN436" s="165" t="s">
        <v>44</v>
      </c>
      <c r="AO436" s="165"/>
      <c r="AP436" s="166"/>
      <c r="AQ436" s="166"/>
      <c r="AR436" s="166"/>
      <c r="AS436" s="166">
        <f>H436</f>
        <v>100526</v>
      </c>
      <c r="AT436" s="166">
        <f t="shared" si="42"/>
        <v>10532</v>
      </c>
      <c r="AU436" s="166">
        <v>532</v>
      </c>
      <c r="AV436" s="166"/>
      <c r="AX436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100526, 'Б-100526-13',date'2015-02-02',3, 7, 7, 'RUR', 1, 18, date'2015-02-02', date'2015-02-01', 1005262, 1, to_date('2015-02-01 00:00:00','YYYY-MM-DD HH24:MI:SS'), 6200, 1116, 0, 621, 0, 'c1', 8,null,100526,10532,532);insert into xxxx_oebs_cash_payment_test (ID, INVOICE_ID, OEBS_PAYMENT, DOC_DATE, COMISS_DATE) values (s_xxxx_oebs_cash_payment_test.NEXTVAL, 100526, 9300, to_date('2015-02-01 00:00:00','YYYY-MM-DD HH24:MI:SS'), date'2015-02-01' );insert into xxxx_client_discount_m  (ID,CLIENT_ID,CLIENT_AVG_DISCOUNT,DT) values (s_xxxx_client_discount_m.NEXTVAL,621, 12, date'2015-02-01');</v>
      </c>
    </row>
    <row r="437" spans="1:50" ht="16.5" customHeight="1" x14ac:dyDescent="0.25">
      <c r="A437" s="285">
        <v>41</v>
      </c>
      <c r="B437" s="72">
        <v>0</v>
      </c>
      <c r="C437" s="165" t="str">
        <f t="shared" si="44"/>
        <v>100041</v>
      </c>
      <c r="D437" s="165" t="str">
        <f t="shared" si="45"/>
        <v>100041/13</v>
      </c>
      <c r="E437" s="167" t="s">
        <v>189</v>
      </c>
      <c r="F437" s="167" t="s">
        <v>822</v>
      </c>
      <c r="G437" s="165">
        <v>48</v>
      </c>
      <c r="H437" s="178">
        <v>100527</v>
      </c>
      <c r="I437" s="170" t="str">
        <f t="shared" si="46"/>
        <v>Б-100527-13</v>
      </c>
      <c r="J437" s="169">
        <v>3</v>
      </c>
      <c r="K437" s="165">
        <v>7</v>
      </c>
      <c r="L437" s="165" t="s">
        <v>38</v>
      </c>
      <c r="M437" s="169">
        <v>1</v>
      </c>
      <c r="N437" s="165">
        <v>18</v>
      </c>
      <c r="O437" s="167" t="s">
        <v>823</v>
      </c>
      <c r="P437" s="167" t="s">
        <v>823</v>
      </c>
      <c r="Q437" s="167" t="s">
        <v>826</v>
      </c>
      <c r="R437" s="166" t="str">
        <f>H437&amp;"1"</f>
        <v>1005271</v>
      </c>
      <c r="S437" s="170">
        <v>1</v>
      </c>
      <c r="T437" s="191" t="s">
        <v>308</v>
      </c>
      <c r="U437" s="165">
        <v>6200</v>
      </c>
      <c r="V437" s="165">
        <v>1116</v>
      </c>
      <c r="W437" s="165">
        <v>0</v>
      </c>
      <c r="X437" s="234">
        <v>622</v>
      </c>
      <c r="Y437" s="168" t="s">
        <v>42</v>
      </c>
      <c r="Z437" s="266"/>
      <c r="AA437" s="266"/>
      <c r="AB437" s="224"/>
      <c r="AC437" s="178">
        <v>9300</v>
      </c>
      <c r="AD437" s="170"/>
      <c r="AE437" s="170"/>
      <c r="AF437" s="191" t="s">
        <v>319</v>
      </c>
      <c r="AG437" s="221">
        <v>8</v>
      </c>
      <c r="AH437" s="220">
        <v>12</v>
      </c>
      <c r="AI437" s="191" t="s">
        <v>319</v>
      </c>
      <c r="AL437" s="166">
        <v>0</v>
      </c>
      <c r="AM437" s="170" t="s">
        <v>43</v>
      </c>
      <c r="AN437" s="165" t="s">
        <v>44</v>
      </c>
      <c r="AO437" s="165"/>
      <c r="AP437" s="166"/>
      <c r="AQ437" s="166"/>
      <c r="AR437" s="166"/>
      <c r="AS437" s="166">
        <f>H437</f>
        <v>100527</v>
      </c>
      <c r="AT437" s="166">
        <f t="shared" si="42"/>
        <v>10533</v>
      </c>
      <c r="AU437" s="166">
        <v>533</v>
      </c>
      <c r="AV437" s="166"/>
      <c r="AX437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100527, 'Б-100527-13',date'2015-02-02',3, 7, 7, 'RUR', 1, 18, date'2015-02-02', date'2015-02-01', 1005271, 1, to_date('2015-02-01 00:00:00','YYYY-MM-DD HH24:MI:SS'), 6200, 1116, 0, 622, 0, 'c1', 8,null,100527,10533,533);insert into xxxx_oebs_cash_payment_test (ID, INVOICE_ID, OEBS_PAYMENT, DOC_DATE, COMISS_DATE) values (s_xxxx_oebs_cash_payment_test.NEXTVAL, 100527, 9300, to_date('2015-02-01 00:00:00','YYYY-MM-DD HH24:MI:SS'), date'2015-02-01' );insert into xxxx_client_discount_m  (ID,CLIENT_ID,CLIENT_AVG_DISCOUNT,DT) values (s_xxxx_client_discount_m.NEXTVAL,622, 12, date'2015-02-01');</v>
      </c>
    </row>
    <row r="438" spans="1:50" ht="16.5" customHeight="1" x14ac:dyDescent="0.25">
      <c r="A438" s="285">
        <v>41</v>
      </c>
      <c r="B438" s="72">
        <v>0</v>
      </c>
      <c r="C438" s="165" t="str">
        <f t="shared" si="44"/>
        <v>100041</v>
      </c>
      <c r="D438" s="165" t="str">
        <f t="shared" si="45"/>
        <v>100041/13</v>
      </c>
      <c r="E438" s="167" t="s">
        <v>189</v>
      </c>
      <c r="F438" s="167" t="s">
        <v>822</v>
      </c>
      <c r="G438" s="165">
        <v>48</v>
      </c>
      <c r="H438" s="178">
        <v>100528</v>
      </c>
      <c r="I438" s="170" t="str">
        <f t="shared" si="46"/>
        <v>Б-100528-13</v>
      </c>
      <c r="J438" s="169">
        <v>3</v>
      </c>
      <c r="K438" s="165">
        <v>7</v>
      </c>
      <c r="L438" s="165" t="s">
        <v>38</v>
      </c>
      <c r="M438" s="169">
        <v>1</v>
      </c>
      <c r="N438" s="165">
        <v>18</v>
      </c>
      <c r="O438" s="167" t="s">
        <v>823</v>
      </c>
      <c r="P438" s="167" t="s">
        <v>823</v>
      </c>
      <c r="Q438" s="167" t="s">
        <v>826</v>
      </c>
      <c r="R438" s="166" t="str">
        <f>H438&amp;"2"</f>
        <v>1005282</v>
      </c>
      <c r="S438" s="170">
        <v>1</v>
      </c>
      <c r="T438" s="191" t="s">
        <v>308</v>
      </c>
      <c r="U438" s="165">
        <v>6200</v>
      </c>
      <c r="V438" s="165">
        <v>1116</v>
      </c>
      <c r="W438" s="165">
        <v>0</v>
      </c>
      <c r="X438" s="234">
        <v>623</v>
      </c>
      <c r="Y438" s="168" t="s">
        <v>42</v>
      </c>
      <c r="Z438" s="266"/>
      <c r="AA438" s="266"/>
      <c r="AB438" s="224"/>
      <c r="AC438" s="178">
        <v>9300</v>
      </c>
      <c r="AD438" s="170"/>
      <c r="AE438" s="170"/>
      <c r="AF438" s="191" t="s">
        <v>319</v>
      </c>
      <c r="AG438" s="221">
        <v>8</v>
      </c>
      <c r="AH438" s="220">
        <v>12</v>
      </c>
      <c r="AI438" s="191" t="s">
        <v>319</v>
      </c>
      <c r="AL438" s="166">
        <v>0</v>
      </c>
      <c r="AM438" s="170" t="s">
        <v>43</v>
      </c>
      <c r="AN438" s="165" t="s">
        <v>44</v>
      </c>
      <c r="AO438" s="165"/>
      <c r="AP438" s="166"/>
      <c r="AQ438" s="166"/>
      <c r="AR438" s="166"/>
      <c r="AS438" s="166">
        <f>H438</f>
        <v>100528</v>
      </c>
      <c r="AT438" s="166">
        <f t="shared" si="42"/>
        <v>10534</v>
      </c>
      <c r="AU438" s="166">
        <v>534</v>
      </c>
      <c r="AV438" s="166"/>
      <c r="AX438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100528, 'Б-100528-13',date'2015-02-02',3, 7, 7, 'RUR', 1, 18, date'2015-02-02', date'2015-02-01', 1005282, 1, to_date('2015-02-01 00:00:00','YYYY-MM-DD HH24:MI:SS'), 6200, 1116, 0, 623, 0, 'c1', 8,null,100528,10534,534);insert into xxxx_oebs_cash_payment_test (ID, INVOICE_ID, OEBS_PAYMENT, DOC_DATE, COMISS_DATE) values (s_xxxx_oebs_cash_payment_test.NEXTVAL, 100528, 9300, to_date('2015-02-01 00:00:00','YYYY-MM-DD HH24:MI:SS'), date'2015-02-01' );insert into xxxx_client_discount_m  (ID,CLIENT_ID,CLIENT_AVG_DISCOUNT,DT) values (s_xxxx_client_discount_m.NEXTVAL,623, 12, date'2015-02-01');</v>
      </c>
    </row>
    <row r="439" spans="1:50" ht="16.5" customHeight="1" x14ac:dyDescent="0.25">
      <c r="A439" s="285">
        <v>41</v>
      </c>
      <c r="B439" s="72">
        <v>0</v>
      </c>
      <c r="C439" s="165" t="str">
        <f t="shared" si="44"/>
        <v>100041</v>
      </c>
      <c r="D439" s="165" t="str">
        <f t="shared" si="45"/>
        <v>100041/13</v>
      </c>
      <c r="E439" s="167" t="s">
        <v>189</v>
      </c>
      <c r="F439" s="167" t="s">
        <v>822</v>
      </c>
      <c r="G439" s="165">
        <v>48</v>
      </c>
      <c r="H439" s="178">
        <v>100529</v>
      </c>
      <c r="I439" s="170" t="str">
        <f t="shared" si="46"/>
        <v>Б-100529-13</v>
      </c>
      <c r="J439" s="169">
        <v>3</v>
      </c>
      <c r="K439" s="165">
        <v>7</v>
      </c>
      <c r="L439" s="165" t="s">
        <v>38</v>
      </c>
      <c r="M439" s="169">
        <v>1</v>
      </c>
      <c r="N439" s="165">
        <v>18</v>
      </c>
      <c r="O439" s="167" t="s">
        <v>823</v>
      </c>
      <c r="P439" s="167" t="s">
        <v>823</v>
      </c>
      <c r="Q439" s="167" t="s">
        <v>826</v>
      </c>
      <c r="R439" s="166" t="str">
        <f>H439&amp;"3"</f>
        <v>1005293</v>
      </c>
      <c r="S439" s="170">
        <v>1</v>
      </c>
      <c r="T439" s="191" t="s">
        <v>308</v>
      </c>
      <c r="U439" s="165">
        <v>6200</v>
      </c>
      <c r="V439" s="165">
        <v>1116</v>
      </c>
      <c r="W439" s="165">
        <v>0</v>
      </c>
      <c r="X439" s="234">
        <v>624</v>
      </c>
      <c r="Y439" s="168" t="s">
        <v>42</v>
      </c>
      <c r="Z439" s="266"/>
      <c r="AA439" s="266"/>
      <c r="AB439" s="224"/>
      <c r="AC439" s="178">
        <v>9300</v>
      </c>
      <c r="AD439" s="170"/>
      <c r="AE439" s="170"/>
      <c r="AF439" s="191" t="s">
        <v>319</v>
      </c>
      <c r="AG439" s="221">
        <v>8</v>
      </c>
      <c r="AH439" s="220">
        <v>12</v>
      </c>
      <c r="AI439" s="191" t="s">
        <v>319</v>
      </c>
      <c r="AL439" s="166">
        <v>0</v>
      </c>
      <c r="AM439" s="170" t="s">
        <v>43</v>
      </c>
      <c r="AN439" s="165" t="s">
        <v>44</v>
      </c>
      <c r="AO439" s="165"/>
      <c r="AP439" s="166"/>
      <c r="AQ439" s="166"/>
      <c r="AR439" s="166"/>
      <c r="AS439" s="166">
        <f>H439</f>
        <v>100529</v>
      </c>
      <c r="AT439" s="166">
        <f t="shared" si="42"/>
        <v>10535</v>
      </c>
      <c r="AU439" s="166">
        <v>535</v>
      </c>
      <c r="AV439" s="166"/>
      <c r="AX439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100529, 'Б-100529-13',date'2015-02-02',3, 7, 7, 'RUR', 1, 18, date'2015-02-02', date'2015-02-01', 1005293, 1, to_date('2015-02-01 00:00:00','YYYY-MM-DD HH24:MI:SS'), 6200, 1116, 0, 624, 0, 'c1', 8,null,100529,10535,535);insert into xxxx_oebs_cash_payment_test (ID, INVOICE_ID, OEBS_PAYMENT, DOC_DATE, COMISS_DATE) values (s_xxxx_oebs_cash_payment_test.NEXTVAL, 100529, 9300, to_date('2015-02-01 00:00:00','YYYY-MM-DD HH24:MI:SS'), date'2015-02-01' );insert into xxxx_client_discount_m  (ID,CLIENT_ID,CLIENT_AVG_DISCOUNT,DT) values (s_xxxx_client_discount_m.NEXTVAL,624, 12, date'2015-02-01');</v>
      </c>
    </row>
    <row r="440" spans="1:50" ht="16.5" customHeight="1" x14ac:dyDescent="0.25">
      <c r="A440" s="285">
        <v>41</v>
      </c>
      <c r="B440" s="72">
        <v>0</v>
      </c>
      <c r="C440" s="165" t="str">
        <f t="shared" si="44"/>
        <v>100041</v>
      </c>
      <c r="D440" s="165" t="str">
        <f t="shared" si="45"/>
        <v>100041/13</v>
      </c>
      <c r="E440" s="167" t="s">
        <v>189</v>
      </c>
      <c r="F440" s="167" t="s">
        <v>822</v>
      </c>
      <c r="G440" s="165">
        <v>48</v>
      </c>
      <c r="H440" s="178">
        <v>100530</v>
      </c>
      <c r="I440" s="170" t="str">
        <f t="shared" si="46"/>
        <v>Б-100530-13</v>
      </c>
      <c r="J440" s="169">
        <v>3</v>
      </c>
      <c r="K440" s="165">
        <v>7</v>
      </c>
      <c r="L440" s="165" t="s">
        <v>38</v>
      </c>
      <c r="M440" s="169">
        <v>1</v>
      </c>
      <c r="N440" s="165">
        <v>18</v>
      </c>
      <c r="O440" s="167" t="s">
        <v>823</v>
      </c>
      <c r="P440" s="167" t="s">
        <v>823</v>
      </c>
      <c r="Q440" s="167" t="s">
        <v>826</v>
      </c>
      <c r="R440" s="166" t="str">
        <f>H440&amp;"1"</f>
        <v>1005301</v>
      </c>
      <c r="S440" s="170">
        <v>1</v>
      </c>
      <c r="T440" s="191" t="s">
        <v>308</v>
      </c>
      <c r="U440" s="165">
        <v>6200</v>
      </c>
      <c r="V440" s="165">
        <v>1116</v>
      </c>
      <c r="W440" s="165">
        <v>0</v>
      </c>
      <c r="X440" s="234">
        <v>625</v>
      </c>
      <c r="Y440" s="168" t="s">
        <v>42</v>
      </c>
      <c r="Z440" s="266"/>
      <c r="AA440" s="266"/>
      <c r="AB440" s="224"/>
      <c r="AC440" s="178">
        <v>9300</v>
      </c>
      <c r="AD440" s="170"/>
      <c r="AE440" s="170"/>
      <c r="AF440" s="191" t="s">
        <v>319</v>
      </c>
      <c r="AG440" s="221">
        <v>8</v>
      </c>
      <c r="AH440" s="220">
        <v>12</v>
      </c>
      <c r="AI440" s="191" t="s">
        <v>319</v>
      </c>
      <c r="AL440" s="166">
        <v>0</v>
      </c>
      <c r="AM440" s="170" t="s">
        <v>43</v>
      </c>
      <c r="AN440" s="165" t="s">
        <v>44</v>
      </c>
      <c r="AO440" s="165"/>
      <c r="AP440" s="166"/>
      <c r="AQ440" s="166"/>
      <c r="AR440" s="166"/>
      <c r="AS440" s="166">
        <f>H440</f>
        <v>100530</v>
      </c>
      <c r="AT440" s="166">
        <f t="shared" si="42"/>
        <v>10536</v>
      </c>
      <c r="AU440" s="166">
        <v>536</v>
      </c>
      <c r="AV440" s="166"/>
      <c r="AX44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100530, 'Б-100530-13',date'2015-02-02',3, 7, 7, 'RUR', 1, 18, date'2015-02-02', date'2015-02-01', 1005301, 1, to_date('2015-02-01 00:00:00','YYYY-MM-DD HH24:MI:SS'), 6200, 1116, 0, 625, 0, 'c1', 8,null,100530,10536,536);insert into xxxx_oebs_cash_payment_test (ID, INVOICE_ID, OEBS_PAYMENT, DOC_DATE, COMISS_DATE) values (s_xxxx_oebs_cash_payment_test.NEXTVAL, 100530, 9300, to_date('2015-02-01 00:00:00','YYYY-MM-DD HH24:MI:SS'), date'2015-02-01' );insert into xxxx_client_discount_m  (ID,CLIENT_ID,CLIENT_AVG_DISCOUNT,DT) values (s_xxxx_client_discount_m.NEXTVAL,625, 12, date'2015-02-01');</v>
      </c>
    </row>
    <row r="441" spans="1:50" ht="16.5" customHeight="1" x14ac:dyDescent="0.25">
      <c r="A441" s="285">
        <v>41</v>
      </c>
      <c r="B441" s="72">
        <v>0</v>
      </c>
      <c r="C441" s="165" t="str">
        <f t="shared" si="44"/>
        <v>100041</v>
      </c>
      <c r="D441" s="165" t="str">
        <f t="shared" si="45"/>
        <v>100041/13</v>
      </c>
      <c r="E441" s="167" t="s">
        <v>189</v>
      </c>
      <c r="F441" s="167" t="s">
        <v>822</v>
      </c>
      <c r="G441" s="165">
        <v>48</v>
      </c>
      <c r="H441" s="178">
        <v>100531</v>
      </c>
      <c r="I441" s="170" t="str">
        <f t="shared" si="46"/>
        <v>Б-100531-13</v>
      </c>
      <c r="J441" s="169">
        <v>3</v>
      </c>
      <c r="K441" s="165">
        <v>7</v>
      </c>
      <c r="L441" s="165" t="s">
        <v>38</v>
      </c>
      <c r="M441" s="169">
        <v>1</v>
      </c>
      <c r="N441" s="165">
        <v>18</v>
      </c>
      <c r="O441" s="167" t="s">
        <v>823</v>
      </c>
      <c r="P441" s="167" t="s">
        <v>823</v>
      </c>
      <c r="Q441" s="167" t="s">
        <v>826</v>
      </c>
      <c r="R441" s="166" t="str">
        <f>H441&amp;"2"</f>
        <v>1005312</v>
      </c>
      <c r="S441" s="170">
        <v>1</v>
      </c>
      <c r="T441" s="191" t="s">
        <v>308</v>
      </c>
      <c r="U441" s="165">
        <v>6200</v>
      </c>
      <c r="V441" s="165">
        <v>1116</v>
      </c>
      <c r="W441" s="165">
        <v>0</v>
      </c>
      <c r="X441" s="234">
        <v>626</v>
      </c>
      <c r="Y441" s="168" t="s">
        <v>42</v>
      </c>
      <c r="Z441" s="266"/>
      <c r="AA441" s="266"/>
      <c r="AB441" s="224"/>
      <c r="AC441" s="178">
        <v>9300</v>
      </c>
      <c r="AD441" s="170"/>
      <c r="AE441" s="170"/>
      <c r="AF441" s="191" t="s">
        <v>319</v>
      </c>
      <c r="AG441" s="221">
        <v>8</v>
      </c>
      <c r="AH441" s="220">
        <v>12</v>
      </c>
      <c r="AI441" s="191" t="s">
        <v>319</v>
      </c>
      <c r="AL441" s="166">
        <v>0</v>
      </c>
      <c r="AM441" s="170" t="s">
        <v>43</v>
      </c>
      <c r="AN441" s="165" t="s">
        <v>44</v>
      </c>
      <c r="AO441" s="165"/>
      <c r="AP441" s="166"/>
      <c r="AQ441" s="166"/>
      <c r="AR441" s="166"/>
      <c r="AS441" s="166">
        <f>H441</f>
        <v>100531</v>
      </c>
      <c r="AT441" s="166">
        <f t="shared" si="42"/>
        <v>10537</v>
      </c>
      <c r="AU441" s="166">
        <v>537</v>
      </c>
      <c r="AV441" s="166"/>
      <c r="AX44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100531, 'Б-100531-13',date'2015-02-02',3, 7, 7, 'RUR', 1, 18, date'2015-02-02', date'2015-02-01', 1005312, 1, to_date('2015-02-01 00:00:00','YYYY-MM-DD HH24:MI:SS'), 6200, 1116, 0, 626, 0, 'c1', 8,null,100531,10537,537);insert into xxxx_oebs_cash_payment_test (ID, INVOICE_ID, OEBS_PAYMENT, DOC_DATE, COMISS_DATE) values (s_xxxx_oebs_cash_payment_test.NEXTVAL, 100531, 9300, to_date('2015-02-01 00:00:00','YYYY-MM-DD HH24:MI:SS'), date'2015-02-01' );insert into xxxx_client_discount_m  (ID,CLIENT_ID,CLIENT_AVG_DISCOUNT,DT) values (s_xxxx_client_discount_m.NEXTVAL,626, 12, date'2015-02-01');</v>
      </c>
    </row>
    <row r="442" spans="1:50" ht="16.5" customHeight="1" x14ac:dyDescent="0.25">
      <c r="A442" s="285">
        <v>41</v>
      </c>
      <c r="B442" s="72">
        <v>0</v>
      </c>
      <c r="C442" s="165" t="str">
        <f t="shared" si="44"/>
        <v>100041</v>
      </c>
      <c r="D442" s="165" t="str">
        <f t="shared" si="45"/>
        <v>100041/13</v>
      </c>
      <c r="E442" s="167" t="s">
        <v>189</v>
      </c>
      <c r="F442" s="167" t="s">
        <v>822</v>
      </c>
      <c r="G442" s="165">
        <v>48</v>
      </c>
      <c r="H442" s="178">
        <v>100532</v>
      </c>
      <c r="I442" s="170" t="str">
        <f t="shared" si="46"/>
        <v>Б-100532-13</v>
      </c>
      <c r="J442" s="169">
        <v>3</v>
      </c>
      <c r="K442" s="165">
        <v>7</v>
      </c>
      <c r="L442" s="165" t="s">
        <v>38</v>
      </c>
      <c r="M442" s="169">
        <v>1</v>
      </c>
      <c r="N442" s="165">
        <v>18</v>
      </c>
      <c r="O442" s="167" t="s">
        <v>823</v>
      </c>
      <c r="P442" s="167" t="s">
        <v>823</v>
      </c>
      <c r="Q442" s="167" t="s">
        <v>826</v>
      </c>
      <c r="R442" s="166" t="str">
        <f>H442&amp;"1"</f>
        <v>1005321</v>
      </c>
      <c r="S442" s="170">
        <v>1</v>
      </c>
      <c r="T442" s="191" t="s">
        <v>308</v>
      </c>
      <c r="U442" s="165">
        <v>6200</v>
      </c>
      <c r="V442" s="165">
        <v>1116</v>
      </c>
      <c r="W442" s="165">
        <v>0</v>
      </c>
      <c r="X442" s="234">
        <v>627</v>
      </c>
      <c r="Y442" s="168" t="s">
        <v>42</v>
      </c>
      <c r="Z442" s="266"/>
      <c r="AA442" s="266"/>
      <c r="AB442" s="224"/>
      <c r="AC442" s="178">
        <v>9300</v>
      </c>
      <c r="AD442" s="170"/>
      <c r="AE442" s="170"/>
      <c r="AF442" s="191" t="s">
        <v>319</v>
      </c>
      <c r="AG442" s="221">
        <v>8</v>
      </c>
      <c r="AH442" s="220">
        <v>12</v>
      </c>
      <c r="AI442" s="191" t="s">
        <v>319</v>
      </c>
      <c r="AL442" s="166">
        <v>0</v>
      </c>
      <c r="AM442" s="170" t="s">
        <v>43</v>
      </c>
      <c r="AN442" s="165" t="s">
        <v>44</v>
      </c>
      <c r="AO442" s="165"/>
      <c r="AP442" s="166"/>
      <c r="AQ442" s="166"/>
      <c r="AR442" s="166"/>
      <c r="AS442" s="166">
        <f>H442</f>
        <v>100532</v>
      </c>
      <c r="AT442" s="166">
        <f t="shared" si="42"/>
        <v>10538</v>
      </c>
      <c r="AU442" s="166">
        <v>538</v>
      </c>
      <c r="AV442" s="166"/>
      <c r="AX44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100532, 'Б-100532-13',date'2015-02-02',3, 7, 7, 'RUR', 1, 18, date'2015-02-02', date'2015-02-01', 1005321, 1, to_date('2015-02-01 00:00:00','YYYY-MM-DD HH24:MI:SS'), 6200, 1116, 0, 627, 0, 'c1', 8,null,100532,10538,538);insert into xxxx_oebs_cash_payment_test (ID, INVOICE_ID, OEBS_PAYMENT, DOC_DATE, COMISS_DATE) values (s_xxxx_oebs_cash_payment_test.NEXTVAL, 100532, 9300, to_date('2015-02-01 00:00:00','YYYY-MM-DD HH24:MI:SS'), date'2015-02-01' );insert into xxxx_client_discount_m  (ID,CLIENT_ID,CLIENT_AVG_DISCOUNT,DT) values (s_xxxx_client_discount_m.NEXTVAL,627, 12, date'2015-02-01');</v>
      </c>
    </row>
    <row r="443" spans="1:50" ht="16.5" customHeight="1" x14ac:dyDescent="0.25">
      <c r="A443" s="285">
        <v>41</v>
      </c>
      <c r="B443" s="72">
        <v>0</v>
      </c>
      <c r="C443" s="165" t="str">
        <f t="shared" si="44"/>
        <v>100041</v>
      </c>
      <c r="D443" s="165" t="str">
        <f t="shared" si="45"/>
        <v>100041/13</v>
      </c>
      <c r="E443" s="167" t="s">
        <v>189</v>
      </c>
      <c r="F443" s="167" t="s">
        <v>822</v>
      </c>
      <c r="G443" s="165">
        <v>48</v>
      </c>
      <c r="H443" s="178">
        <v>100533</v>
      </c>
      <c r="I443" s="170" t="str">
        <f t="shared" si="46"/>
        <v>Б-100533-13</v>
      </c>
      <c r="J443" s="169">
        <v>3</v>
      </c>
      <c r="K443" s="165">
        <v>7</v>
      </c>
      <c r="L443" s="165" t="s">
        <v>38</v>
      </c>
      <c r="M443" s="169">
        <v>1</v>
      </c>
      <c r="N443" s="165">
        <v>18</v>
      </c>
      <c r="O443" s="167" t="s">
        <v>823</v>
      </c>
      <c r="P443" s="167" t="s">
        <v>823</v>
      </c>
      <c r="Q443" s="167" t="s">
        <v>826</v>
      </c>
      <c r="R443" s="166" t="str">
        <f>H443&amp;"2"</f>
        <v>1005332</v>
      </c>
      <c r="S443" s="170">
        <v>1</v>
      </c>
      <c r="T443" s="191" t="s">
        <v>308</v>
      </c>
      <c r="U443" s="165">
        <v>6200</v>
      </c>
      <c r="V443" s="165">
        <v>1116</v>
      </c>
      <c r="W443" s="165">
        <v>0</v>
      </c>
      <c r="X443" s="234">
        <v>628</v>
      </c>
      <c r="Y443" s="168" t="s">
        <v>42</v>
      </c>
      <c r="Z443" s="266"/>
      <c r="AA443" s="266"/>
      <c r="AB443" s="224"/>
      <c r="AC443" s="178">
        <v>9300</v>
      </c>
      <c r="AD443" s="170"/>
      <c r="AE443" s="170"/>
      <c r="AF443" s="191" t="s">
        <v>319</v>
      </c>
      <c r="AG443" s="221">
        <v>8</v>
      </c>
      <c r="AH443" s="220">
        <v>12</v>
      </c>
      <c r="AI443" s="191" t="s">
        <v>319</v>
      </c>
      <c r="AL443" s="166">
        <v>0</v>
      </c>
      <c r="AM443" s="170" t="s">
        <v>43</v>
      </c>
      <c r="AN443" s="165" t="s">
        <v>44</v>
      </c>
      <c r="AO443" s="165"/>
      <c r="AP443" s="166"/>
      <c r="AQ443" s="166"/>
      <c r="AR443" s="166"/>
      <c r="AS443" s="166">
        <f>H443</f>
        <v>100533</v>
      </c>
      <c r="AT443" s="166">
        <f t="shared" si="42"/>
        <v>10539</v>
      </c>
      <c r="AU443" s="166">
        <v>539</v>
      </c>
      <c r="AV443" s="166"/>
      <c r="AX443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100533, 'Б-100533-13',date'2015-02-02',3, 7, 7, 'RUR', 1, 18, date'2015-02-02', date'2015-02-01', 1005332, 1, to_date('2015-02-01 00:00:00','YYYY-MM-DD HH24:MI:SS'), 6200, 1116, 0, 628, 0, 'c1', 8,null,100533,10539,539);insert into xxxx_oebs_cash_payment_test (ID, INVOICE_ID, OEBS_PAYMENT, DOC_DATE, COMISS_DATE) values (s_xxxx_oebs_cash_payment_test.NEXTVAL, 100533, 9300, to_date('2015-02-01 00:00:00','YYYY-MM-DD HH24:MI:SS'), date'2015-02-01' );insert into xxxx_client_discount_m  (ID,CLIENT_ID,CLIENT_AVG_DISCOUNT,DT) values (s_xxxx_client_discount_m.NEXTVAL,628, 12, date'2015-02-01');</v>
      </c>
    </row>
    <row r="444" spans="1:50" ht="16.5" customHeight="1" x14ac:dyDescent="0.25">
      <c r="A444" s="285">
        <v>41</v>
      </c>
      <c r="B444" s="72">
        <v>0</v>
      </c>
      <c r="C444" s="165" t="str">
        <f t="shared" si="44"/>
        <v>100041</v>
      </c>
      <c r="D444" s="165" t="str">
        <f t="shared" si="45"/>
        <v>100041/13</v>
      </c>
      <c r="E444" s="167" t="s">
        <v>189</v>
      </c>
      <c r="F444" s="167" t="s">
        <v>822</v>
      </c>
      <c r="G444" s="165">
        <v>48</v>
      </c>
      <c r="H444" s="178">
        <v>100534</v>
      </c>
      <c r="I444" s="170" t="str">
        <f t="shared" si="46"/>
        <v>Б-100534-13</v>
      </c>
      <c r="J444" s="169">
        <v>3</v>
      </c>
      <c r="K444" s="165">
        <v>7</v>
      </c>
      <c r="L444" s="165" t="s">
        <v>38</v>
      </c>
      <c r="M444" s="169">
        <v>1</v>
      </c>
      <c r="N444" s="165">
        <v>18</v>
      </c>
      <c r="O444" s="167" t="s">
        <v>823</v>
      </c>
      <c r="P444" s="167" t="s">
        <v>823</v>
      </c>
      <c r="Q444" s="167" t="s">
        <v>826</v>
      </c>
      <c r="R444" s="166" t="str">
        <f>H444&amp;"3"</f>
        <v>1005343</v>
      </c>
      <c r="S444" s="170">
        <v>1</v>
      </c>
      <c r="T444" s="191" t="s">
        <v>308</v>
      </c>
      <c r="U444" s="165">
        <v>6200</v>
      </c>
      <c r="V444" s="165">
        <v>1116</v>
      </c>
      <c r="W444" s="165">
        <v>0</v>
      </c>
      <c r="X444" s="234">
        <v>629</v>
      </c>
      <c r="Y444" s="168" t="s">
        <v>42</v>
      </c>
      <c r="Z444" s="266"/>
      <c r="AA444" s="266"/>
      <c r="AB444" s="224"/>
      <c r="AC444" s="178">
        <v>9300</v>
      </c>
      <c r="AD444" s="170"/>
      <c r="AE444" s="170"/>
      <c r="AF444" s="191" t="s">
        <v>319</v>
      </c>
      <c r="AG444" s="221">
        <v>8</v>
      </c>
      <c r="AH444" s="220">
        <v>12</v>
      </c>
      <c r="AI444" s="191" t="s">
        <v>319</v>
      </c>
      <c r="AL444" s="166">
        <v>0</v>
      </c>
      <c r="AM444" s="170" t="s">
        <v>43</v>
      </c>
      <c r="AN444" s="165" t="s">
        <v>44</v>
      </c>
      <c r="AO444" s="165"/>
      <c r="AP444" s="166"/>
      <c r="AQ444" s="166"/>
      <c r="AR444" s="166"/>
      <c r="AS444" s="166">
        <f>H444</f>
        <v>100534</v>
      </c>
      <c r="AT444" s="166">
        <f t="shared" si="42"/>
        <v>10540</v>
      </c>
      <c r="AU444" s="166">
        <v>540</v>
      </c>
      <c r="AV444" s="166"/>
      <c r="AX444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100534, 'Б-100534-13',date'2015-02-02',3, 7, 7, 'RUR', 1, 18, date'2015-02-02', date'2015-02-01', 1005343, 1, to_date('2015-02-01 00:00:00','YYYY-MM-DD HH24:MI:SS'), 6200, 1116, 0, 629, 0, 'c1', 8,null,100534,10540,540);insert into xxxx_oebs_cash_payment_test (ID, INVOICE_ID, OEBS_PAYMENT, DOC_DATE, COMISS_DATE) values (s_xxxx_oebs_cash_payment_test.NEXTVAL, 100534, 9300, to_date('2015-02-01 00:00:00','YYYY-MM-DD HH24:MI:SS'), date'2015-02-01' );insert into xxxx_client_discount_m  (ID,CLIENT_ID,CLIENT_AVG_DISCOUNT,DT) values (s_xxxx_client_discount_m.NEXTVAL,629, 12, date'2015-02-01');</v>
      </c>
    </row>
    <row r="445" spans="1:50" ht="16.5" customHeight="1" x14ac:dyDescent="0.25">
      <c r="A445" s="285">
        <v>41</v>
      </c>
      <c r="B445" s="72">
        <v>0</v>
      </c>
      <c r="C445" s="165" t="str">
        <f t="shared" si="44"/>
        <v>100041</v>
      </c>
      <c r="D445" s="165" t="str">
        <f t="shared" si="45"/>
        <v>100041/13</v>
      </c>
      <c r="E445" s="167" t="s">
        <v>189</v>
      </c>
      <c r="F445" s="167" t="s">
        <v>822</v>
      </c>
      <c r="G445" s="165">
        <v>48</v>
      </c>
      <c r="H445" s="178">
        <v>100535</v>
      </c>
      <c r="I445" s="170" t="str">
        <f t="shared" si="46"/>
        <v>Б-100535-13</v>
      </c>
      <c r="J445" s="169">
        <v>3</v>
      </c>
      <c r="K445" s="165">
        <v>7</v>
      </c>
      <c r="L445" s="165" t="s">
        <v>38</v>
      </c>
      <c r="M445" s="169">
        <v>1</v>
      </c>
      <c r="N445" s="165">
        <v>18</v>
      </c>
      <c r="O445" s="167" t="s">
        <v>823</v>
      </c>
      <c r="P445" s="167" t="s">
        <v>823</v>
      </c>
      <c r="Q445" s="167" t="s">
        <v>826</v>
      </c>
      <c r="R445" s="166" t="str">
        <f>H445&amp;"1"</f>
        <v>1005351</v>
      </c>
      <c r="S445" s="170">
        <v>1</v>
      </c>
      <c r="T445" s="191" t="s">
        <v>308</v>
      </c>
      <c r="U445" s="165">
        <v>6200</v>
      </c>
      <c r="V445" s="165">
        <v>1116</v>
      </c>
      <c r="W445" s="165">
        <v>0</v>
      </c>
      <c r="X445" s="234">
        <v>630</v>
      </c>
      <c r="Y445" s="168" t="s">
        <v>42</v>
      </c>
      <c r="Z445" s="266"/>
      <c r="AA445" s="266"/>
      <c r="AB445" s="224"/>
      <c r="AC445" s="178">
        <v>9300</v>
      </c>
      <c r="AD445" s="170"/>
      <c r="AE445" s="170"/>
      <c r="AF445" s="191" t="s">
        <v>319</v>
      </c>
      <c r="AG445" s="221">
        <v>8</v>
      </c>
      <c r="AH445" s="220">
        <v>12</v>
      </c>
      <c r="AI445" s="191" t="s">
        <v>319</v>
      </c>
      <c r="AL445" s="166">
        <v>0</v>
      </c>
      <c r="AM445" s="170" t="s">
        <v>43</v>
      </c>
      <c r="AN445" s="165" t="s">
        <v>44</v>
      </c>
      <c r="AO445" s="165"/>
      <c r="AP445" s="166"/>
      <c r="AQ445" s="166"/>
      <c r="AR445" s="166"/>
      <c r="AS445" s="166">
        <f>H445</f>
        <v>100535</v>
      </c>
      <c r="AT445" s="166">
        <f t="shared" si="42"/>
        <v>10541</v>
      </c>
      <c r="AU445" s="166">
        <v>541</v>
      </c>
      <c r="AV445" s="166"/>
      <c r="AX445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100535, 'Б-100535-13',date'2015-02-02',3, 7, 7, 'RUR', 1, 18, date'2015-02-02', date'2015-02-01', 1005351, 1, to_date('2015-02-01 00:00:00','YYYY-MM-DD HH24:MI:SS'), 6200, 1116, 0, 630, 0, 'c1', 8,null,100535,10541,541);insert into xxxx_oebs_cash_payment_test (ID, INVOICE_ID, OEBS_PAYMENT, DOC_DATE, COMISS_DATE) values (s_xxxx_oebs_cash_payment_test.NEXTVAL, 100535, 9300, to_date('2015-02-01 00:00:00','YYYY-MM-DD HH24:MI:SS'), date'2015-02-01' );insert into xxxx_client_discount_m  (ID,CLIENT_ID,CLIENT_AVG_DISCOUNT,DT) values (s_xxxx_client_discount_m.NEXTVAL,630, 12, date'2015-02-01');</v>
      </c>
    </row>
    <row r="446" spans="1:50" ht="16.5" customHeight="1" x14ac:dyDescent="0.25">
      <c r="A446" s="285">
        <v>41</v>
      </c>
      <c r="B446" s="72">
        <v>0</v>
      </c>
      <c r="C446" s="165" t="str">
        <f t="shared" si="44"/>
        <v>100041</v>
      </c>
      <c r="D446" s="165" t="str">
        <f t="shared" si="45"/>
        <v>100041/13</v>
      </c>
      <c r="E446" s="167" t="s">
        <v>189</v>
      </c>
      <c r="F446" s="167" t="s">
        <v>822</v>
      </c>
      <c r="G446" s="165">
        <v>48</v>
      </c>
      <c r="H446" s="178">
        <v>100536</v>
      </c>
      <c r="I446" s="170" t="str">
        <f t="shared" si="46"/>
        <v>Б-100536-13</v>
      </c>
      <c r="J446" s="169">
        <v>3</v>
      </c>
      <c r="K446" s="165">
        <v>7</v>
      </c>
      <c r="L446" s="165" t="s">
        <v>38</v>
      </c>
      <c r="M446" s="169">
        <v>1</v>
      </c>
      <c r="N446" s="165">
        <v>18</v>
      </c>
      <c r="O446" s="167" t="s">
        <v>823</v>
      </c>
      <c r="P446" s="167" t="s">
        <v>823</v>
      </c>
      <c r="Q446" s="167" t="s">
        <v>826</v>
      </c>
      <c r="R446" s="166" t="str">
        <f>H446&amp;"2"</f>
        <v>1005362</v>
      </c>
      <c r="S446" s="170">
        <v>1</v>
      </c>
      <c r="T446" s="191" t="s">
        <v>308</v>
      </c>
      <c r="U446" s="165">
        <v>6200</v>
      </c>
      <c r="V446" s="165">
        <v>1116</v>
      </c>
      <c r="W446" s="165">
        <v>0</v>
      </c>
      <c r="X446" s="234">
        <v>631</v>
      </c>
      <c r="Y446" s="168" t="s">
        <v>42</v>
      </c>
      <c r="Z446" s="266"/>
      <c r="AA446" s="266"/>
      <c r="AB446" s="224"/>
      <c r="AC446" s="178">
        <v>9300</v>
      </c>
      <c r="AD446" s="170"/>
      <c r="AE446" s="170"/>
      <c r="AF446" s="191" t="s">
        <v>319</v>
      </c>
      <c r="AG446" s="221">
        <v>8</v>
      </c>
      <c r="AH446" s="220">
        <v>12</v>
      </c>
      <c r="AI446" s="191" t="s">
        <v>319</v>
      </c>
      <c r="AL446" s="166">
        <v>0</v>
      </c>
      <c r="AM446" s="170" t="s">
        <v>43</v>
      </c>
      <c r="AN446" s="165" t="s">
        <v>44</v>
      </c>
      <c r="AO446" s="165"/>
      <c r="AP446" s="166"/>
      <c r="AQ446" s="166"/>
      <c r="AR446" s="166"/>
      <c r="AS446" s="166">
        <f>H446</f>
        <v>100536</v>
      </c>
      <c r="AT446" s="166">
        <f t="shared" si="42"/>
        <v>10542</v>
      </c>
      <c r="AU446" s="166">
        <v>542</v>
      </c>
      <c r="AV446" s="166"/>
      <c r="AX446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100536, 'Б-100536-13',date'2015-02-02',3, 7, 7, 'RUR', 1, 18, date'2015-02-02', date'2015-02-01', 1005362, 1, to_date('2015-02-01 00:00:00','YYYY-MM-DD HH24:MI:SS'), 6200, 1116, 0, 631, 0, 'c1', 8,null,100536,10542,542);insert into xxxx_oebs_cash_payment_test (ID, INVOICE_ID, OEBS_PAYMENT, DOC_DATE, COMISS_DATE) values (s_xxxx_oebs_cash_payment_test.NEXTVAL, 100536, 9300, to_date('2015-02-01 00:00:00','YYYY-MM-DD HH24:MI:SS'), date'2015-02-01' );insert into xxxx_client_discount_m  (ID,CLIENT_ID,CLIENT_AVG_DISCOUNT,DT) values (s_xxxx_client_discount_m.NEXTVAL,631, 12, date'2015-02-01');</v>
      </c>
    </row>
    <row r="447" spans="1:50" ht="16.5" customHeight="1" x14ac:dyDescent="0.25">
      <c r="A447" s="285">
        <v>41</v>
      </c>
      <c r="B447" s="72">
        <v>0</v>
      </c>
      <c r="C447" s="165" t="str">
        <f t="shared" si="44"/>
        <v>100041</v>
      </c>
      <c r="D447" s="165" t="str">
        <f t="shared" si="45"/>
        <v>100041/13</v>
      </c>
      <c r="E447" s="167" t="s">
        <v>189</v>
      </c>
      <c r="F447" s="167" t="s">
        <v>822</v>
      </c>
      <c r="G447" s="165">
        <v>48</v>
      </c>
      <c r="H447" s="178">
        <v>100537</v>
      </c>
      <c r="I447" s="170" t="str">
        <f t="shared" si="46"/>
        <v>Б-100537-13</v>
      </c>
      <c r="J447" s="169">
        <v>3</v>
      </c>
      <c r="K447" s="165">
        <v>7</v>
      </c>
      <c r="L447" s="165" t="s">
        <v>38</v>
      </c>
      <c r="M447" s="169">
        <v>1</v>
      </c>
      <c r="N447" s="165">
        <v>18</v>
      </c>
      <c r="O447" s="167" t="s">
        <v>823</v>
      </c>
      <c r="P447" s="167" t="s">
        <v>823</v>
      </c>
      <c r="Q447" s="167" t="s">
        <v>826</v>
      </c>
      <c r="R447" s="166" t="str">
        <f>H447&amp;"1"</f>
        <v>1005371</v>
      </c>
      <c r="S447" s="170">
        <v>1</v>
      </c>
      <c r="T447" s="237" t="s">
        <v>308</v>
      </c>
      <c r="U447" s="165">
        <v>6200</v>
      </c>
      <c r="V447" s="165">
        <v>1116</v>
      </c>
      <c r="W447" s="165">
        <v>0</v>
      </c>
      <c r="X447" s="236">
        <v>617</v>
      </c>
      <c r="Y447" s="168" t="s">
        <v>42</v>
      </c>
      <c r="Z447" s="223" t="s">
        <v>523</v>
      </c>
      <c r="AA447" s="266"/>
      <c r="AB447" s="223" t="s">
        <v>524</v>
      </c>
      <c r="AC447" s="178">
        <v>9300</v>
      </c>
      <c r="AD447" s="170"/>
      <c r="AE447" s="170"/>
      <c r="AF447" s="237" t="s">
        <v>319</v>
      </c>
      <c r="AG447" s="221">
        <v>8</v>
      </c>
      <c r="AH447" s="220">
        <v>12</v>
      </c>
      <c r="AI447" s="237" t="s">
        <v>319</v>
      </c>
      <c r="AL447" s="166">
        <v>0</v>
      </c>
      <c r="AM447" s="170" t="s">
        <v>43</v>
      </c>
      <c r="AN447" s="165" t="s">
        <v>44</v>
      </c>
      <c r="AO447" s="165"/>
      <c r="AP447" s="166"/>
      <c r="AQ447" s="166"/>
      <c r="AR447" s="166"/>
      <c r="AS447" s="166">
        <f>H447</f>
        <v>100537</v>
      </c>
      <c r="AT447" s="166">
        <f t="shared" si="42"/>
        <v>10543</v>
      </c>
      <c r="AU447" s="166">
        <v>543</v>
      </c>
      <c r="AV447" s="166"/>
      <c r="AX447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100537, 'Б-100537-13',date'2015-02-02',3, 7, 7, 'RUR', 1, 18, date'2015-02-02', date'2015-02-01', 1005371, 1, to_date('2015-02-01 00:00:00','YYYY-MM-DD HH24:MI:SS'), 6200, 1116, 0, 617, 0, 'c1', 8,null,100537,10543,543);insert into xxxx_oebs_cash_payment_test (ID, INVOICE_ID, OEBS_PAYMENT, DOC_DATE, COMISS_DATE) values (s_xxxx_oebs_cash_payment_test.NEXTVAL, 100537, 9300, to_date('2015-02-01 00:00:00','YYYY-MM-DD HH24:MI:SS'), date'2015-02-01' );insert into xxxx_client_discount_m  (ID,CLIENT_ID,CLIENT_AVG_DISCOUNT,DT) values (s_xxxx_client_discount_m.NEXTVAL,617, 12, date'2015-02-01');</v>
      </c>
    </row>
    <row r="448" spans="1:50" ht="16.5" customHeight="1" x14ac:dyDescent="0.25">
      <c r="A448" s="285">
        <v>41</v>
      </c>
      <c r="B448" s="72">
        <v>0</v>
      </c>
      <c r="C448" s="165" t="str">
        <f t="shared" si="44"/>
        <v>100041</v>
      </c>
      <c r="D448" s="165" t="str">
        <f t="shared" si="45"/>
        <v>100041/13</v>
      </c>
      <c r="E448" s="167" t="s">
        <v>189</v>
      </c>
      <c r="F448" s="167" t="s">
        <v>822</v>
      </c>
      <c r="G448" s="165">
        <v>48</v>
      </c>
      <c r="H448" s="178">
        <v>100538</v>
      </c>
      <c r="I448" s="170" t="str">
        <f t="shared" si="46"/>
        <v>Б-100538-13</v>
      </c>
      <c r="J448" s="169">
        <v>3</v>
      </c>
      <c r="K448" s="165">
        <v>7</v>
      </c>
      <c r="L448" s="165" t="s">
        <v>38</v>
      </c>
      <c r="M448" s="169">
        <v>1</v>
      </c>
      <c r="N448" s="165">
        <v>18</v>
      </c>
      <c r="O448" s="167" t="s">
        <v>823</v>
      </c>
      <c r="P448" s="167" t="s">
        <v>823</v>
      </c>
      <c r="Q448" s="167" t="s">
        <v>826</v>
      </c>
      <c r="R448" s="166" t="str">
        <f>H448&amp;"1"</f>
        <v>1005381</v>
      </c>
      <c r="S448" s="170">
        <v>1</v>
      </c>
      <c r="T448" s="237" t="s">
        <v>308</v>
      </c>
      <c r="U448" s="165">
        <v>6200</v>
      </c>
      <c r="V448" s="165">
        <v>1116</v>
      </c>
      <c r="W448" s="165">
        <v>0</v>
      </c>
      <c r="X448" s="236">
        <v>618</v>
      </c>
      <c r="Y448" s="168" t="s">
        <v>42</v>
      </c>
      <c r="Z448" s="266"/>
      <c r="AA448" s="266"/>
      <c r="AB448" s="224"/>
      <c r="AC448" s="178">
        <v>9300</v>
      </c>
      <c r="AD448" s="170"/>
      <c r="AE448" s="170"/>
      <c r="AF448" s="237" t="s">
        <v>319</v>
      </c>
      <c r="AG448" s="221">
        <v>8</v>
      </c>
      <c r="AH448" s="220">
        <v>12</v>
      </c>
      <c r="AI448" s="237" t="s">
        <v>319</v>
      </c>
      <c r="AL448" s="166">
        <v>0</v>
      </c>
      <c r="AM448" s="170" t="s">
        <v>43</v>
      </c>
      <c r="AN448" s="165" t="s">
        <v>44</v>
      </c>
      <c r="AO448" s="165"/>
      <c r="AP448" s="166"/>
      <c r="AQ448" s="166"/>
      <c r="AR448" s="166"/>
      <c r="AS448" s="166">
        <f>H448</f>
        <v>100538</v>
      </c>
      <c r="AT448" s="166">
        <f t="shared" si="42"/>
        <v>10544</v>
      </c>
      <c r="AU448" s="166">
        <v>544</v>
      </c>
      <c r="AV448" s="166"/>
      <c r="AX448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100538, 'Б-100538-13',date'2015-02-02',3, 7, 7, 'RUR', 1, 18, date'2015-02-02', date'2015-02-01', 1005381, 1, to_date('2015-02-01 00:00:00','YYYY-MM-DD HH24:MI:SS'), 6200, 1116, 0, 618, 0, 'c1', 8,null,100538,10544,544);insert into xxxx_oebs_cash_payment_test (ID, INVOICE_ID, OEBS_PAYMENT, DOC_DATE, COMISS_DATE) values (s_xxxx_oebs_cash_payment_test.NEXTVAL, 100538, 9300, to_date('2015-02-01 00:00:00','YYYY-MM-DD HH24:MI:SS'), date'2015-02-01' );insert into xxxx_client_discount_m  (ID,CLIENT_ID,CLIENT_AVG_DISCOUNT,DT) values (s_xxxx_client_discount_m.NEXTVAL,618, 12, date'2015-02-01');</v>
      </c>
    </row>
    <row r="449" spans="1:50" ht="16.5" customHeight="1" x14ac:dyDescent="0.25">
      <c r="A449" s="285">
        <v>41</v>
      </c>
      <c r="B449" s="72">
        <v>0</v>
      </c>
      <c r="C449" s="165" t="str">
        <f t="shared" si="44"/>
        <v>100041</v>
      </c>
      <c r="D449" s="165" t="str">
        <f t="shared" si="45"/>
        <v>100041/13</v>
      </c>
      <c r="E449" s="167" t="s">
        <v>189</v>
      </c>
      <c r="F449" s="167" t="s">
        <v>822</v>
      </c>
      <c r="G449" s="165">
        <v>48</v>
      </c>
      <c r="H449" s="178">
        <v>100539</v>
      </c>
      <c r="I449" s="170" t="str">
        <f t="shared" si="46"/>
        <v>Б-100539-13</v>
      </c>
      <c r="J449" s="169">
        <v>3</v>
      </c>
      <c r="K449" s="165">
        <v>7</v>
      </c>
      <c r="L449" s="165" t="s">
        <v>38</v>
      </c>
      <c r="M449" s="169">
        <v>1</v>
      </c>
      <c r="N449" s="165">
        <v>18</v>
      </c>
      <c r="O449" s="167" t="s">
        <v>823</v>
      </c>
      <c r="P449" s="167" t="s">
        <v>823</v>
      </c>
      <c r="Q449" s="167" t="s">
        <v>826</v>
      </c>
      <c r="R449" s="166" t="str">
        <f>H449&amp;"2"</f>
        <v>1005392</v>
      </c>
      <c r="S449" s="170">
        <v>1</v>
      </c>
      <c r="T449" s="237" t="s">
        <v>308</v>
      </c>
      <c r="U449" s="165">
        <v>6200</v>
      </c>
      <c r="V449" s="165">
        <v>1116</v>
      </c>
      <c r="W449" s="165">
        <v>0</v>
      </c>
      <c r="X449" s="236">
        <v>619</v>
      </c>
      <c r="Y449" s="168" t="s">
        <v>42</v>
      </c>
      <c r="Z449" s="266"/>
      <c r="AA449" s="266"/>
      <c r="AB449" s="224"/>
      <c r="AC449" s="178">
        <v>9300</v>
      </c>
      <c r="AD449" s="170"/>
      <c r="AE449" s="170"/>
      <c r="AF449" s="237" t="s">
        <v>319</v>
      </c>
      <c r="AG449" s="221">
        <v>8</v>
      </c>
      <c r="AH449" s="220">
        <v>12</v>
      </c>
      <c r="AI449" s="237" t="s">
        <v>319</v>
      </c>
      <c r="AL449" s="166">
        <v>0</v>
      </c>
      <c r="AM449" s="170" t="s">
        <v>43</v>
      </c>
      <c r="AN449" s="165" t="s">
        <v>44</v>
      </c>
      <c r="AO449" s="165"/>
      <c r="AP449" s="166"/>
      <c r="AQ449" s="166"/>
      <c r="AR449" s="166"/>
      <c r="AS449" s="166">
        <f>H449</f>
        <v>100539</v>
      </c>
      <c r="AT449" s="166">
        <f t="shared" si="42"/>
        <v>10545</v>
      </c>
      <c r="AU449" s="166">
        <v>545</v>
      </c>
      <c r="AX449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100539, 'Б-100539-13',date'2015-02-02',3, 7, 7, 'RUR', 1, 18, date'2015-02-02', date'2015-02-01', 1005392, 1, to_date('2015-02-01 00:00:00','YYYY-MM-DD HH24:MI:SS'), 6200, 1116, 0, 619, 0, 'c1', 8,null,100539,10545,545);insert into xxxx_oebs_cash_payment_test (ID, INVOICE_ID, OEBS_PAYMENT, DOC_DATE, COMISS_DATE) values (s_xxxx_oebs_cash_payment_test.NEXTVAL, 100539, 9300, to_date('2015-02-01 00:00:00','YYYY-MM-DD HH24:MI:SS'), date'2015-02-01' );insert into xxxx_client_discount_m  (ID,CLIENT_ID,CLIENT_AVG_DISCOUNT,DT) values (s_xxxx_client_discount_m.NEXTVAL,619, 12, date'2015-02-01');</v>
      </c>
    </row>
    <row r="450" spans="1:50" ht="16.5" customHeight="1" x14ac:dyDescent="0.25">
      <c r="A450" s="285">
        <v>41</v>
      </c>
      <c r="B450" s="72">
        <v>0</v>
      </c>
      <c r="C450" s="165" t="str">
        <f t="shared" si="44"/>
        <v>100041</v>
      </c>
      <c r="D450" s="165" t="str">
        <f t="shared" si="45"/>
        <v>100041/13</v>
      </c>
      <c r="E450" s="167" t="s">
        <v>189</v>
      </c>
      <c r="F450" s="167" t="s">
        <v>822</v>
      </c>
      <c r="G450" s="165">
        <v>48</v>
      </c>
      <c r="H450" s="178">
        <v>100540</v>
      </c>
      <c r="I450" s="170" t="str">
        <f t="shared" si="46"/>
        <v>Б-100540-13</v>
      </c>
      <c r="J450" s="169">
        <v>3</v>
      </c>
      <c r="K450" s="165">
        <v>7</v>
      </c>
      <c r="L450" s="165" t="s">
        <v>38</v>
      </c>
      <c r="M450" s="169">
        <v>1</v>
      </c>
      <c r="N450" s="165">
        <v>18</v>
      </c>
      <c r="O450" s="167" t="s">
        <v>823</v>
      </c>
      <c r="P450" s="167" t="s">
        <v>823</v>
      </c>
      <c r="Q450" s="167" t="s">
        <v>826</v>
      </c>
      <c r="R450" s="166" t="str">
        <f>H450&amp;"3"</f>
        <v>1005403</v>
      </c>
      <c r="S450" s="170">
        <v>1</v>
      </c>
      <c r="T450" s="237" t="s">
        <v>308</v>
      </c>
      <c r="U450" s="165">
        <v>6200</v>
      </c>
      <c r="V450" s="165">
        <v>1116</v>
      </c>
      <c r="W450" s="165">
        <v>0</v>
      </c>
      <c r="X450" s="236">
        <v>620</v>
      </c>
      <c r="Y450" s="168" t="s">
        <v>42</v>
      </c>
      <c r="Z450" s="266"/>
      <c r="AA450" s="266"/>
      <c r="AB450" s="224"/>
      <c r="AC450" s="178">
        <v>9300</v>
      </c>
      <c r="AD450" s="170"/>
      <c r="AE450" s="170"/>
      <c r="AF450" s="237" t="s">
        <v>319</v>
      </c>
      <c r="AG450" s="221">
        <v>8</v>
      </c>
      <c r="AH450" s="220">
        <v>12</v>
      </c>
      <c r="AI450" s="237" t="s">
        <v>319</v>
      </c>
      <c r="AL450" s="166">
        <v>0</v>
      </c>
      <c r="AM450" s="170" t="s">
        <v>43</v>
      </c>
      <c r="AN450" s="165" t="s">
        <v>44</v>
      </c>
      <c r="AO450" s="165"/>
      <c r="AP450" s="166"/>
      <c r="AQ450" s="166"/>
      <c r="AR450" s="166"/>
      <c r="AS450" s="166">
        <f>H450</f>
        <v>100540</v>
      </c>
      <c r="AT450" s="166">
        <f t="shared" si="42"/>
        <v>10546</v>
      </c>
      <c r="AU450" s="166">
        <v>546</v>
      </c>
      <c r="AV450" s="166"/>
      <c r="AX450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100540, 'Б-100540-13',date'2015-02-02',3, 7, 7, 'RUR', 1, 18, date'2015-02-02', date'2015-02-01', 1005403, 1, to_date('2015-02-01 00:00:00','YYYY-MM-DD HH24:MI:SS'), 6200, 1116, 0, 620, 0, 'c1', 8,null,100540,10546,546);insert into xxxx_oebs_cash_payment_test (ID, INVOICE_ID, OEBS_PAYMENT, DOC_DATE, COMISS_DATE) values (s_xxxx_oebs_cash_payment_test.NEXTVAL, 100540, 9300, to_date('2015-02-01 00:00:00','YYYY-MM-DD HH24:MI:SS'), date'2015-02-01' );insert into xxxx_client_discount_m  (ID,CLIENT_ID,CLIENT_AVG_DISCOUNT,DT) values (s_xxxx_client_discount_m.NEXTVAL,620, 12, date'2015-02-01');</v>
      </c>
    </row>
    <row r="451" spans="1:50" ht="16.5" customHeight="1" x14ac:dyDescent="0.25">
      <c r="A451" s="285">
        <v>41</v>
      </c>
      <c r="B451" s="72">
        <v>0</v>
      </c>
      <c r="C451" s="165" t="str">
        <f t="shared" si="44"/>
        <v>100041</v>
      </c>
      <c r="D451" s="165" t="str">
        <f t="shared" si="45"/>
        <v>100041/13</v>
      </c>
      <c r="E451" s="167" t="s">
        <v>189</v>
      </c>
      <c r="F451" s="167" t="s">
        <v>822</v>
      </c>
      <c r="G451" s="165">
        <v>48</v>
      </c>
      <c r="H451" s="178">
        <v>100541</v>
      </c>
      <c r="I451" s="170" t="str">
        <f t="shared" si="46"/>
        <v>Б-100541-13</v>
      </c>
      <c r="J451" s="169">
        <v>3</v>
      </c>
      <c r="K451" s="165">
        <v>7</v>
      </c>
      <c r="L451" s="165" t="s">
        <v>38</v>
      </c>
      <c r="M451" s="169">
        <v>1</v>
      </c>
      <c r="N451" s="165">
        <v>18</v>
      </c>
      <c r="O451" s="167" t="s">
        <v>823</v>
      </c>
      <c r="P451" s="167" t="s">
        <v>823</v>
      </c>
      <c r="Q451" s="167" t="s">
        <v>826</v>
      </c>
      <c r="R451" s="166" t="str">
        <f>H451&amp;"1"</f>
        <v>1005411</v>
      </c>
      <c r="S451" s="170">
        <v>1</v>
      </c>
      <c r="T451" s="237" t="s">
        <v>308</v>
      </c>
      <c r="U451" s="165">
        <v>6200</v>
      </c>
      <c r="V451" s="165">
        <v>1116</v>
      </c>
      <c r="W451" s="165">
        <v>0</v>
      </c>
      <c r="X451" s="236">
        <v>621</v>
      </c>
      <c r="Y451" s="168" t="s">
        <v>42</v>
      </c>
      <c r="Z451" s="266"/>
      <c r="AA451" s="266"/>
      <c r="AB451" s="224"/>
      <c r="AC451" s="178">
        <v>9300</v>
      </c>
      <c r="AD451" s="170"/>
      <c r="AE451" s="170"/>
      <c r="AF451" s="237" t="s">
        <v>319</v>
      </c>
      <c r="AG451" s="221">
        <v>8</v>
      </c>
      <c r="AH451" s="220">
        <v>12</v>
      </c>
      <c r="AI451" s="237" t="s">
        <v>319</v>
      </c>
      <c r="AL451" s="166">
        <v>0</v>
      </c>
      <c r="AM451" s="170" t="s">
        <v>43</v>
      </c>
      <c r="AN451" s="165" t="s">
        <v>44</v>
      </c>
      <c r="AO451" s="165"/>
      <c r="AP451" s="166"/>
      <c r="AQ451" s="166"/>
      <c r="AR451" s="166"/>
      <c r="AS451" s="166">
        <f>H451</f>
        <v>100541</v>
      </c>
      <c r="AT451" s="166">
        <f t="shared" si="42"/>
        <v>10547</v>
      </c>
      <c r="AU451" s="166">
        <v>547</v>
      </c>
      <c r="AV451" s="166"/>
      <c r="AX451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100541, 'Б-100541-13',date'2015-02-02',3, 7, 7, 'RUR', 1, 18, date'2015-02-02', date'2015-02-01', 1005411, 1, to_date('2015-02-01 00:00:00','YYYY-MM-DD HH24:MI:SS'), 6200, 1116, 0, 621, 0, 'c1', 8,null,100541,10547,547);insert into xxxx_oebs_cash_payment_test (ID, INVOICE_ID, OEBS_PAYMENT, DOC_DATE, COMISS_DATE) values (s_xxxx_oebs_cash_payment_test.NEXTVAL, 100541, 9300, to_date('2015-02-01 00:00:00','YYYY-MM-DD HH24:MI:SS'), date'2015-02-01' );insert into xxxx_client_discount_m  (ID,CLIENT_ID,CLIENT_AVG_DISCOUNT,DT) values (s_xxxx_client_discount_m.NEXTVAL,621, 12, date'2015-02-01');</v>
      </c>
    </row>
    <row r="452" spans="1:50" ht="16.5" customHeight="1" x14ac:dyDescent="0.25">
      <c r="A452" s="285">
        <v>41</v>
      </c>
      <c r="B452" s="72">
        <v>0</v>
      </c>
      <c r="C452" s="165" t="str">
        <f t="shared" si="44"/>
        <v>100041</v>
      </c>
      <c r="D452" s="165" t="str">
        <f t="shared" si="45"/>
        <v>100041/13</v>
      </c>
      <c r="E452" s="167" t="s">
        <v>189</v>
      </c>
      <c r="F452" s="167" t="s">
        <v>822</v>
      </c>
      <c r="G452" s="165">
        <v>48</v>
      </c>
      <c r="H452" s="178">
        <v>100542</v>
      </c>
      <c r="I452" s="170" t="str">
        <f t="shared" si="46"/>
        <v>Б-100542-13</v>
      </c>
      <c r="J452" s="169">
        <v>3</v>
      </c>
      <c r="K452" s="165">
        <v>7</v>
      </c>
      <c r="L452" s="165" t="s">
        <v>38</v>
      </c>
      <c r="M452" s="169">
        <v>1</v>
      </c>
      <c r="N452" s="165">
        <v>18</v>
      </c>
      <c r="O452" s="167" t="s">
        <v>823</v>
      </c>
      <c r="P452" s="167" t="s">
        <v>823</v>
      </c>
      <c r="Q452" s="167" t="s">
        <v>826</v>
      </c>
      <c r="R452" s="166" t="str">
        <f>H452&amp;"1"</f>
        <v>1005421</v>
      </c>
      <c r="S452" s="170">
        <v>1</v>
      </c>
      <c r="T452" s="237" t="s">
        <v>308</v>
      </c>
      <c r="U452" s="165">
        <v>6200</v>
      </c>
      <c r="V452" s="165">
        <v>1116</v>
      </c>
      <c r="W452" s="165">
        <v>0</v>
      </c>
      <c r="X452" s="236">
        <v>622</v>
      </c>
      <c r="Y452" s="168" t="s">
        <v>42</v>
      </c>
      <c r="Z452" s="266"/>
      <c r="AA452" s="266"/>
      <c r="AB452" s="224"/>
      <c r="AC452" s="178">
        <v>9300</v>
      </c>
      <c r="AD452" s="170"/>
      <c r="AE452" s="170"/>
      <c r="AF452" s="237" t="s">
        <v>319</v>
      </c>
      <c r="AG452" s="221">
        <v>8</v>
      </c>
      <c r="AH452" s="220">
        <v>12</v>
      </c>
      <c r="AI452" s="237" t="s">
        <v>319</v>
      </c>
      <c r="AL452" s="166">
        <v>0</v>
      </c>
      <c r="AM452" s="170" t="s">
        <v>43</v>
      </c>
      <c r="AN452" s="165" t="s">
        <v>44</v>
      </c>
      <c r="AO452" s="165"/>
      <c r="AP452" s="166"/>
      <c r="AQ452" s="166"/>
      <c r="AR452" s="166"/>
      <c r="AS452" s="166">
        <f>H452</f>
        <v>100542</v>
      </c>
      <c r="AT452" s="166">
        <f t="shared" si="42"/>
        <v>10548</v>
      </c>
      <c r="AU452" s="166">
        <v>548</v>
      </c>
      <c r="AV452" s="166"/>
      <c r="AX452" s="163" t="str">
        <f t="shared" si="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100542, 'Б-100542-13',date'2015-02-02',3, 7, 7, 'RUR', 1, 18, date'2015-02-02', date'2015-02-01', 1005421, 1, to_date('2015-02-01 00:00:00','YYYY-MM-DD HH24:MI:SS'), 6200, 1116, 0, 622, 0, 'c1', 8,null,100542,10548,548);insert into xxxx_oebs_cash_payment_test (ID, INVOICE_ID, OEBS_PAYMENT, DOC_DATE, COMISS_DATE) values (s_xxxx_oebs_cash_payment_test.NEXTVAL, 100542, 9300, to_date('2015-02-01 00:00:00','YYYY-MM-DD HH24:MI:SS'), date'2015-02-01' );insert into xxxx_client_discount_m  (ID,CLIENT_ID,CLIENT_AVG_DISCOUNT,DT) values (s_xxxx_client_discount_m.NEXTVAL,622, 12, date'2015-02-01');</v>
      </c>
    </row>
    <row r="453" spans="1:50" ht="16.5" customHeight="1" x14ac:dyDescent="0.25">
      <c r="A453" s="285">
        <v>41</v>
      </c>
      <c r="B453" s="72">
        <v>0</v>
      </c>
      <c r="C453" s="165" t="str">
        <f t="shared" si="44"/>
        <v>100041</v>
      </c>
      <c r="D453" s="165" t="str">
        <f t="shared" si="45"/>
        <v>100041/13</v>
      </c>
      <c r="E453" s="167" t="s">
        <v>189</v>
      </c>
      <c r="F453" s="167" t="s">
        <v>822</v>
      </c>
      <c r="G453" s="165">
        <v>48</v>
      </c>
      <c r="H453" s="178">
        <v>100543</v>
      </c>
      <c r="I453" s="170" t="str">
        <f t="shared" si="46"/>
        <v>Б-100543-13</v>
      </c>
      <c r="J453" s="169">
        <v>3</v>
      </c>
      <c r="K453" s="165">
        <v>7</v>
      </c>
      <c r="L453" s="165" t="s">
        <v>38</v>
      </c>
      <c r="M453" s="169">
        <v>1</v>
      </c>
      <c r="N453" s="165">
        <v>18</v>
      </c>
      <c r="O453" s="167" t="s">
        <v>823</v>
      </c>
      <c r="P453" s="167" t="s">
        <v>823</v>
      </c>
      <c r="Q453" s="167" t="s">
        <v>826</v>
      </c>
      <c r="R453" s="166" t="str">
        <f>H453&amp;"1"</f>
        <v>1005431</v>
      </c>
      <c r="S453" s="170">
        <v>1</v>
      </c>
      <c r="T453" s="237" t="s">
        <v>308</v>
      </c>
      <c r="U453" s="165">
        <v>6200</v>
      </c>
      <c r="V453" s="165">
        <v>1116</v>
      </c>
      <c r="W453" s="165">
        <v>0</v>
      </c>
      <c r="X453" s="236">
        <v>623</v>
      </c>
      <c r="Y453" s="168" t="s">
        <v>42</v>
      </c>
      <c r="Z453" s="266"/>
      <c r="AA453" s="266"/>
      <c r="AB453" s="224"/>
      <c r="AC453" s="178">
        <v>9300</v>
      </c>
      <c r="AD453" s="170"/>
      <c r="AE453" s="170"/>
      <c r="AF453" s="237" t="s">
        <v>319</v>
      </c>
      <c r="AG453" s="221">
        <v>8</v>
      </c>
      <c r="AH453" s="220">
        <v>12</v>
      </c>
      <c r="AI453" s="237" t="s">
        <v>319</v>
      </c>
      <c r="AL453" s="166">
        <v>0</v>
      </c>
      <c r="AM453" s="170" t="s">
        <v>43</v>
      </c>
      <c r="AN453" s="165" t="s">
        <v>44</v>
      </c>
      <c r="AO453" s="165"/>
      <c r="AP453" s="166"/>
      <c r="AQ453" s="166"/>
      <c r="AR453" s="166"/>
      <c r="AS453" s="166">
        <f>H453</f>
        <v>100543</v>
      </c>
      <c r="AT453" s="166">
        <f t="shared" ref="AT453:AT516" si="47">AU453+10000</f>
        <v>10549</v>
      </c>
      <c r="AU453" s="166">
        <v>549</v>
      </c>
      <c r="AV453" s="166"/>
      <c r="AX453" s="163" t="str">
        <f t="shared" ref="AX453:AX516" si="48">IF(B453=0,"insert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"&amp;A453&amp;", "&amp;C453&amp;", '"&amp;D453&amp;"', date'"&amp;E453&amp;"', date'"&amp;F453&amp;"', "&amp;G453&amp;", "&amp;H453&amp;", '"&amp;I453&amp;"',date'"&amp;O453&amp;"',"&amp;J453&amp;", "&amp;K453&amp;", "&amp;K453&amp;", '"&amp;L453&amp;"', "&amp;M453&amp;", "&amp;N453&amp;", date'"&amp;P453&amp;"', date'"&amp;Q453&amp;"', "&amp;R453&amp;", "&amp;S453&amp;", to_date('"&amp;T453&amp;"','YYYY-MM-DD HH24:MI:SS'), "&amp;U453&amp;", "&amp;V453&amp;", "&amp;W453&amp;", "&amp;X453&amp;", "&amp;AL453&amp;", '"&amp;AN453&amp;"', "&amp;AG453&amp;","&amp;AM453&amp;","&amp;AS453&amp;","&amp;AT453&amp;","&amp;AU453&amp;");"&amp;
IF(LEN(AC453)&gt;0,"insert into xxxx_oebs_cash_payment_test (ID, INVOICE_ID, OEBS_PAYMENT, DOC_DATE, COMISS_DATE) values (s_xxxx_oebs_cash_payment_test.NEXTVAL, "&amp;H453&amp;", "&amp;AC453&amp;", to_date('"&amp;T453&amp;"','YYYY-MM-DD HH24:MI:SS'), "&amp;AF453&amp;" );","")&amp;
IF(LEN(AD453)&gt;0,"insert into xxxx_oebs_cash_payment_test (ID, INVOICE_ID, OEBS_PAYMENT, DOC_DATE, COMISS_DATE) values (s_xxxx_oebs_cash_payment_test.NEXTVAL, "&amp;H453&amp;", "&amp;AD453&amp;", to_date('"&amp;T453&amp;"','YYYY-MM-DD HH24:MI:SS'), "&amp;AF453&amp;" );","")&amp;
IF(LEN(AE453)&gt;0,"insert into xxxx_oebs_cash_payment_test (ID, INVOICE_ID, OEBS_PAYMENT, DOC_DATE, COMISS_DATE) values (s_xxxx_oebs_cash_payment_test.NEXTVAL, "&amp;H453&amp;", "&amp;AE453&amp;", to_date('"&amp;T453&amp;"','YYYY-MM-DD HH24:MI:SS'), "&amp;AF453&amp;" );","")&amp;
IF(LEN(AH453)&gt;0,"insert into xxxx_client_discount_m  (ID,CLIENT_ID,CLIENT_AVG_DISCOUNT,DT) values (s_xxxx_client_discount_m.NEXTVAL,"&amp;X453&amp;", "&amp;AH453&amp;", "&amp;AI453&amp;");","")&amp;
IF(LEN(AJ453)&gt;0,"insert into xxxx_client_discount_m  (ID,CLIENT_ID,CLIENT_AVG_DISCOUNT,DT) values (s_xxxx_client_discount_m.NEXTVAL,"&amp;X453&amp;", "&amp;AJ453&amp;", "&amp;AK453&amp;");","")&amp;
IF(LEN(AO453)&gt;0,"insert into xxxx_contract_signed_attr (ID, CONTRACT_ID, CODE, KEY_NUM) values (s_xxxx_contract_signed_attr.NEXTVAL, "&amp;C453&amp;", 'SUPERCOMMISSION_BONUS' , "&amp;AO453&amp;" );","")&amp;
IF(LEN(AP453)&gt;0,"insert into xxxx_loyal_clients_contr_attr (ID, CONTRACT_ID, CLIENT_ID, LC_TURNOVER, COLLATERAL_FIRST_DT, COLLATERAL_END_DT) values (s_xxxx_loyal_clients_contr_atr.NEXTVAL, "&amp;C453&amp;", "&amp;X453&amp;", "&amp;AP453&amp;", "&amp;AQ453&amp;", "&amp;AR453&amp;" );",""),"insert into XXXX_COMMISSION_PART (ID,CONTRACT_ID,FROM_DT,TILL_DT,NDS,CURRENCY,REWARD_TYPE,DISCOUNT_TYPE,REWARD_TO_CHARGE,DELKREDERE_TO_CHARGE,DKV_TO_CHARGE,REWARD_TO_PAY,DELKREDERE_TO_PAY,DKV_TO_PAY) values "&amp;"(s_xxxx_commission_part.NEXTVAL, "&amp;C453&amp;", "&amp;E453&amp;",  "&amp;F453&amp;", "&amp;G453&amp;", '"&amp;H453&amp;"', "&amp;J453&amp;", "&amp;I453&amp;", "&amp;L453&amp;", "&amp;M453&amp;","&amp;N453&amp;","&amp;Q453&amp;","&amp;R453&amp;","&amp;S453&amp;");")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100543, 'Б-100543-13',date'2015-02-02',3, 7, 7, 'RUR', 1, 18, date'2015-02-02', date'2015-02-01', 1005431, 1, to_date('2015-02-01 00:00:00','YYYY-MM-DD HH24:MI:SS'), 6200, 1116, 0, 623, 0, 'c1', 8,null,100543,10549,549);insert into xxxx_oebs_cash_payment_test (ID, INVOICE_ID, OEBS_PAYMENT, DOC_DATE, COMISS_DATE) values (s_xxxx_oebs_cash_payment_test.NEXTVAL, 100543, 9300, to_date('2015-02-01 00:00:00','YYYY-MM-DD HH24:MI:SS'), date'2015-02-01' );insert into xxxx_client_discount_m  (ID,CLIENT_ID,CLIENT_AVG_DISCOUNT,DT) values (s_xxxx_client_discount_m.NEXTVAL,623, 12, date'2015-02-01');</v>
      </c>
    </row>
    <row r="454" spans="1:50" ht="16.5" customHeight="1" x14ac:dyDescent="0.25">
      <c r="A454" s="285">
        <v>41</v>
      </c>
      <c r="B454" s="72">
        <v>0</v>
      </c>
      <c r="C454" s="165" t="str">
        <f t="shared" si="44"/>
        <v>100041</v>
      </c>
      <c r="D454" s="165" t="str">
        <f t="shared" si="45"/>
        <v>100041/13</v>
      </c>
      <c r="E454" s="167" t="s">
        <v>189</v>
      </c>
      <c r="F454" s="167" t="s">
        <v>822</v>
      </c>
      <c r="G454" s="165">
        <v>48</v>
      </c>
      <c r="H454" s="178">
        <v>100544</v>
      </c>
      <c r="I454" s="170" t="str">
        <f t="shared" si="46"/>
        <v>Б-100544-13</v>
      </c>
      <c r="J454" s="169">
        <v>3</v>
      </c>
      <c r="K454" s="165">
        <v>7</v>
      </c>
      <c r="L454" s="165" t="s">
        <v>38</v>
      </c>
      <c r="M454" s="169">
        <v>1</v>
      </c>
      <c r="N454" s="165">
        <v>18</v>
      </c>
      <c r="O454" s="167" t="s">
        <v>823</v>
      </c>
      <c r="P454" s="167" t="s">
        <v>823</v>
      </c>
      <c r="Q454" s="167" t="s">
        <v>826</v>
      </c>
      <c r="R454" s="166" t="str">
        <f>H454&amp;"2"</f>
        <v>1005442</v>
      </c>
      <c r="S454" s="170">
        <v>1</v>
      </c>
      <c r="T454" s="237" t="s">
        <v>308</v>
      </c>
      <c r="U454" s="165">
        <v>6200</v>
      </c>
      <c r="V454" s="165">
        <v>1116</v>
      </c>
      <c r="W454" s="165">
        <v>0</v>
      </c>
      <c r="X454" s="236">
        <v>624</v>
      </c>
      <c r="Y454" s="168" t="s">
        <v>42</v>
      </c>
      <c r="Z454" s="266"/>
      <c r="AA454" s="266"/>
      <c r="AB454" s="224"/>
      <c r="AC454" s="178">
        <v>9300</v>
      </c>
      <c r="AD454" s="170"/>
      <c r="AE454" s="170"/>
      <c r="AF454" s="237" t="s">
        <v>319</v>
      </c>
      <c r="AG454" s="221">
        <v>8</v>
      </c>
      <c r="AH454" s="220">
        <v>12</v>
      </c>
      <c r="AI454" s="237" t="s">
        <v>319</v>
      </c>
      <c r="AL454" s="166">
        <v>0</v>
      </c>
      <c r="AM454" s="170" t="s">
        <v>43</v>
      </c>
      <c r="AN454" s="165" t="s">
        <v>44</v>
      </c>
      <c r="AO454" s="165"/>
      <c r="AP454" s="166"/>
      <c r="AQ454" s="166"/>
      <c r="AR454" s="166"/>
      <c r="AS454" s="166">
        <f>H454</f>
        <v>100544</v>
      </c>
      <c r="AT454" s="166">
        <f t="shared" si="47"/>
        <v>10550</v>
      </c>
      <c r="AU454" s="166">
        <v>550</v>
      </c>
      <c r="AX45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100544, 'Б-100544-13',date'2015-02-02',3, 7, 7, 'RUR', 1, 18, date'2015-02-02', date'2015-02-01', 1005442, 1, to_date('2015-02-01 00:00:00','YYYY-MM-DD HH24:MI:SS'), 6200, 1116, 0, 624, 0, 'c1', 8,null,100544,10550,550);insert into xxxx_oebs_cash_payment_test (ID, INVOICE_ID, OEBS_PAYMENT, DOC_DATE, COMISS_DATE) values (s_xxxx_oebs_cash_payment_test.NEXTVAL, 100544, 9300, to_date('2015-02-01 00:00:00','YYYY-MM-DD HH24:MI:SS'), date'2015-02-01' );insert into xxxx_client_discount_m  (ID,CLIENT_ID,CLIENT_AVG_DISCOUNT,DT) values (s_xxxx_client_discount_m.NEXTVAL,624, 12, date'2015-02-01');</v>
      </c>
    </row>
    <row r="455" spans="1:50" ht="16.5" customHeight="1" x14ac:dyDescent="0.25">
      <c r="A455" s="285">
        <v>41</v>
      </c>
      <c r="B455" s="72">
        <v>0</v>
      </c>
      <c r="C455" s="165" t="str">
        <f t="shared" si="44"/>
        <v>100041</v>
      </c>
      <c r="D455" s="165" t="str">
        <f t="shared" si="45"/>
        <v>100041/13</v>
      </c>
      <c r="E455" s="167" t="s">
        <v>189</v>
      </c>
      <c r="F455" s="167" t="s">
        <v>822</v>
      </c>
      <c r="G455" s="165">
        <v>48</v>
      </c>
      <c r="H455" s="178">
        <v>100545</v>
      </c>
      <c r="I455" s="170" t="str">
        <f t="shared" si="46"/>
        <v>Б-100545-13</v>
      </c>
      <c r="J455" s="169">
        <v>3</v>
      </c>
      <c r="K455" s="165">
        <v>7</v>
      </c>
      <c r="L455" s="165" t="s">
        <v>38</v>
      </c>
      <c r="M455" s="169">
        <v>1</v>
      </c>
      <c r="N455" s="165">
        <v>18</v>
      </c>
      <c r="O455" s="167" t="s">
        <v>823</v>
      </c>
      <c r="P455" s="167" t="s">
        <v>823</v>
      </c>
      <c r="Q455" s="167" t="s">
        <v>826</v>
      </c>
      <c r="R455" s="166" t="str">
        <f>H455&amp;"3"</f>
        <v>1005453</v>
      </c>
      <c r="S455" s="170">
        <v>1</v>
      </c>
      <c r="T455" s="237" t="s">
        <v>308</v>
      </c>
      <c r="U455" s="165">
        <v>6200</v>
      </c>
      <c r="V455" s="165">
        <v>1116</v>
      </c>
      <c r="W455" s="165">
        <v>0</v>
      </c>
      <c r="X455" s="236">
        <v>625</v>
      </c>
      <c r="Y455" s="168" t="s">
        <v>42</v>
      </c>
      <c r="Z455" s="266"/>
      <c r="AA455" s="266"/>
      <c r="AB455" s="224"/>
      <c r="AC455" s="178">
        <v>9300</v>
      </c>
      <c r="AD455" s="170"/>
      <c r="AE455" s="170"/>
      <c r="AF455" s="237" t="s">
        <v>319</v>
      </c>
      <c r="AG455" s="221">
        <v>8</v>
      </c>
      <c r="AH455" s="220">
        <v>12</v>
      </c>
      <c r="AI455" s="237" t="s">
        <v>319</v>
      </c>
      <c r="AL455" s="166">
        <v>0</v>
      </c>
      <c r="AM455" s="170" t="s">
        <v>43</v>
      </c>
      <c r="AN455" s="165" t="s">
        <v>44</v>
      </c>
      <c r="AO455" s="165"/>
      <c r="AP455" s="166"/>
      <c r="AQ455" s="166"/>
      <c r="AR455" s="166"/>
      <c r="AS455" s="166">
        <f>H455</f>
        <v>100545</v>
      </c>
      <c r="AT455" s="166">
        <f t="shared" si="47"/>
        <v>10551</v>
      </c>
      <c r="AU455" s="166">
        <v>551</v>
      </c>
      <c r="AV455" s="166"/>
      <c r="AX45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100545, 'Б-100545-13',date'2015-02-02',3, 7, 7, 'RUR', 1, 18, date'2015-02-02', date'2015-02-01', 1005453, 1, to_date('2015-02-01 00:00:00','YYYY-MM-DD HH24:MI:SS'), 6200, 1116, 0, 625, 0, 'c1', 8,null,100545,10551,551);insert into xxxx_oebs_cash_payment_test (ID, INVOICE_ID, OEBS_PAYMENT, DOC_DATE, COMISS_DATE) values (s_xxxx_oebs_cash_payment_test.NEXTVAL, 100545, 9300, to_date('2015-02-01 00:00:00','YYYY-MM-DD HH24:MI:SS'), date'2015-02-01' );insert into xxxx_client_discount_m  (ID,CLIENT_ID,CLIENT_AVG_DISCOUNT,DT) values (s_xxxx_client_discount_m.NEXTVAL,625, 12, date'2015-02-01');</v>
      </c>
    </row>
    <row r="456" spans="1:50" ht="16.5" customHeight="1" x14ac:dyDescent="0.25">
      <c r="A456" s="285">
        <v>41</v>
      </c>
      <c r="B456" s="72">
        <v>0</v>
      </c>
      <c r="C456" s="165" t="str">
        <f t="shared" si="44"/>
        <v>100041</v>
      </c>
      <c r="D456" s="165" t="str">
        <f t="shared" si="45"/>
        <v>100041/13</v>
      </c>
      <c r="E456" s="167" t="s">
        <v>189</v>
      </c>
      <c r="F456" s="167" t="s">
        <v>822</v>
      </c>
      <c r="G456" s="165">
        <v>48</v>
      </c>
      <c r="H456" s="178">
        <v>100546</v>
      </c>
      <c r="I456" s="170" t="str">
        <f t="shared" si="46"/>
        <v>Б-100546-13</v>
      </c>
      <c r="J456" s="169">
        <v>3</v>
      </c>
      <c r="K456" s="165">
        <v>7</v>
      </c>
      <c r="L456" s="165" t="s">
        <v>38</v>
      </c>
      <c r="M456" s="169">
        <v>1</v>
      </c>
      <c r="N456" s="165">
        <v>18</v>
      </c>
      <c r="O456" s="167" t="s">
        <v>823</v>
      </c>
      <c r="P456" s="167" t="s">
        <v>823</v>
      </c>
      <c r="Q456" s="167" t="s">
        <v>826</v>
      </c>
      <c r="R456" s="166" t="str">
        <f>H456&amp;"1"</f>
        <v>1005461</v>
      </c>
      <c r="S456" s="170">
        <v>1</v>
      </c>
      <c r="T456" s="237" t="s">
        <v>308</v>
      </c>
      <c r="U456" s="165">
        <v>6200</v>
      </c>
      <c r="V456" s="165">
        <v>1116</v>
      </c>
      <c r="W456" s="165">
        <v>0</v>
      </c>
      <c r="X456" s="236">
        <v>626</v>
      </c>
      <c r="Y456" s="168" t="s">
        <v>42</v>
      </c>
      <c r="Z456" s="266"/>
      <c r="AA456" s="266"/>
      <c r="AB456" s="224"/>
      <c r="AC456" s="178">
        <v>9300</v>
      </c>
      <c r="AD456" s="170"/>
      <c r="AE456" s="170"/>
      <c r="AF456" s="237" t="s">
        <v>319</v>
      </c>
      <c r="AG456" s="221">
        <v>8</v>
      </c>
      <c r="AH456" s="220">
        <v>12</v>
      </c>
      <c r="AI456" s="237" t="s">
        <v>319</v>
      </c>
      <c r="AL456" s="166">
        <v>0</v>
      </c>
      <c r="AM456" s="170" t="s">
        <v>43</v>
      </c>
      <c r="AN456" s="165" t="s">
        <v>44</v>
      </c>
      <c r="AO456" s="165"/>
      <c r="AP456" s="166"/>
      <c r="AQ456" s="166"/>
      <c r="AR456" s="166"/>
      <c r="AS456" s="166">
        <f>H456</f>
        <v>100546</v>
      </c>
      <c r="AT456" s="166">
        <f t="shared" si="47"/>
        <v>10552</v>
      </c>
      <c r="AU456" s="166">
        <v>552</v>
      </c>
      <c r="AV456" s="166"/>
      <c r="AX45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100546, 'Б-100546-13',date'2015-02-02',3, 7, 7, 'RUR', 1, 18, date'2015-02-02', date'2015-02-01', 1005461, 1, to_date('2015-02-01 00:00:00','YYYY-MM-DD HH24:MI:SS'), 6200, 1116, 0, 626, 0, 'c1', 8,null,100546,10552,552);insert into xxxx_oebs_cash_payment_test (ID, INVOICE_ID, OEBS_PAYMENT, DOC_DATE, COMISS_DATE) values (s_xxxx_oebs_cash_payment_test.NEXTVAL, 100546, 9300, to_date('2015-02-01 00:00:00','YYYY-MM-DD HH24:MI:SS'), date'2015-02-01' );insert into xxxx_client_discount_m  (ID,CLIENT_ID,CLIENT_AVG_DISCOUNT,DT) values (s_xxxx_client_discount_m.NEXTVAL,626, 12, date'2015-02-01');</v>
      </c>
    </row>
    <row r="457" spans="1:50" ht="16.5" customHeight="1" x14ac:dyDescent="0.25">
      <c r="A457" s="285">
        <v>41</v>
      </c>
      <c r="B457" s="72">
        <v>0</v>
      </c>
      <c r="C457" s="165" t="str">
        <f t="shared" si="44"/>
        <v>100041</v>
      </c>
      <c r="D457" s="165" t="str">
        <f t="shared" si="45"/>
        <v>100041/13</v>
      </c>
      <c r="E457" s="167" t="s">
        <v>189</v>
      </c>
      <c r="F457" s="167" t="s">
        <v>822</v>
      </c>
      <c r="G457" s="165">
        <v>48</v>
      </c>
      <c r="H457" s="178">
        <v>100547</v>
      </c>
      <c r="I457" s="170" t="str">
        <f t="shared" si="46"/>
        <v>Б-100547-13</v>
      </c>
      <c r="J457" s="169">
        <v>3</v>
      </c>
      <c r="K457" s="165">
        <v>7</v>
      </c>
      <c r="L457" s="165" t="s">
        <v>38</v>
      </c>
      <c r="M457" s="169">
        <v>1</v>
      </c>
      <c r="N457" s="165">
        <v>18</v>
      </c>
      <c r="O457" s="167" t="s">
        <v>823</v>
      </c>
      <c r="P457" s="167" t="s">
        <v>823</v>
      </c>
      <c r="Q457" s="167" t="s">
        <v>826</v>
      </c>
      <c r="R457" s="166" t="str">
        <f>H457&amp;"1"</f>
        <v>1005471</v>
      </c>
      <c r="S457" s="170">
        <v>1</v>
      </c>
      <c r="T457" s="237" t="s">
        <v>308</v>
      </c>
      <c r="U457" s="165">
        <v>6200</v>
      </c>
      <c r="V457" s="165">
        <v>1116</v>
      </c>
      <c r="W457" s="165">
        <v>0</v>
      </c>
      <c r="X457" s="236">
        <v>627</v>
      </c>
      <c r="Y457" s="168" t="s">
        <v>42</v>
      </c>
      <c r="Z457" s="266"/>
      <c r="AA457" s="266"/>
      <c r="AB457" s="224"/>
      <c r="AC457" s="178">
        <v>9300</v>
      </c>
      <c r="AD457" s="170"/>
      <c r="AE457" s="170"/>
      <c r="AF457" s="237" t="s">
        <v>319</v>
      </c>
      <c r="AG457" s="221">
        <v>8</v>
      </c>
      <c r="AH457" s="220">
        <v>12</v>
      </c>
      <c r="AI457" s="237" t="s">
        <v>319</v>
      </c>
      <c r="AL457" s="166">
        <v>0</v>
      </c>
      <c r="AM457" s="170" t="s">
        <v>43</v>
      </c>
      <c r="AN457" s="165" t="s">
        <v>44</v>
      </c>
      <c r="AO457" s="165"/>
      <c r="AP457" s="166"/>
      <c r="AQ457" s="166"/>
      <c r="AR457" s="166"/>
      <c r="AS457" s="166">
        <f>H457</f>
        <v>100547</v>
      </c>
      <c r="AT457" s="166">
        <f t="shared" si="47"/>
        <v>10553</v>
      </c>
      <c r="AU457" s="166">
        <v>553</v>
      </c>
      <c r="AV457" s="166"/>
      <c r="AX457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100547, 'Б-100547-13',date'2015-02-02',3, 7, 7, 'RUR', 1, 18, date'2015-02-02', date'2015-02-01', 1005471, 1, to_date('2015-02-01 00:00:00','YYYY-MM-DD HH24:MI:SS'), 6200, 1116, 0, 627, 0, 'c1', 8,null,100547,10553,553);insert into xxxx_oebs_cash_payment_test (ID, INVOICE_ID, OEBS_PAYMENT, DOC_DATE, COMISS_DATE) values (s_xxxx_oebs_cash_payment_test.NEXTVAL, 100547, 9300, to_date('2015-02-01 00:00:00','YYYY-MM-DD HH24:MI:SS'), date'2015-02-01' );insert into xxxx_client_discount_m  (ID,CLIENT_ID,CLIENT_AVG_DISCOUNT,DT) values (s_xxxx_client_discount_m.NEXTVAL,627, 12, date'2015-02-01');</v>
      </c>
    </row>
    <row r="458" spans="1:50" ht="16.5" customHeight="1" x14ac:dyDescent="0.25">
      <c r="A458" s="285">
        <v>41</v>
      </c>
      <c r="B458" s="72">
        <v>0</v>
      </c>
      <c r="C458" s="165" t="str">
        <f t="shared" si="44"/>
        <v>100041</v>
      </c>
      <c r="D458" s="165" t="str">
        <f t="shared" si="45"/>
        <v>100041/13</v>
      </c>
      <c r="E458" s="167" t="s">
        <v>189</v>
      </c>
      <c r="F458" s="167" t="s">
        <v>822</v>
      </c>
      <c r="G458" s="165">
        <v>48</v>
      </c>
      <c r="H458" s="178">
        <v>100548</v>
      </c>
      <c r="I458" s="170" t="str">
        <f t="shared" si="46"/>
        <v>Б-100548-13</v>
      </c>
      <c r="J458" s="169">
        <v>3</v>
      </c>
      <c r="K458" s="165">
        <v>7</v>
      </c>
      <c r="L458" s="165" t="s">
        <v>38</v>
      </c>
      <c r="M458" s="169">
        <v>1</v>
      </c>
      <c r="N458" s="165">
        <v>18</v>
      </c>
      <c r="O458" s="167" t="s">
        <v>823</v>
      </c>
      <c r="P458" s="167" t="s">
        <v>823</v>
      </c>
      <c r="Q458" s="167" t="s">
        <v>826</v>
      </c>
      <c r="R458" s="166" t="str">
        <f>H458&amp;"1"</f>
        <v>1005481</v>
      </c>
      <c r="S458" s="170">
        <v>1</v>
      </c>
      <c r="T458" s="237" t="s">
        <v>308</v>
      </c>
      <c r="U458" s="165">
        <v>6200</v>
      </c>
      <c r="V458" s="165">
        <v>1116</v>
      </c>
      <c r="W458" s="165">
        <v>0</v>
      </c>
      <c r="X458" s="236">
        <v>628</v>
      </c>
      <c r="Y458" s="168" t="s">
        <v>42</v>
      </c>
      <c r="Z458" s="266"/>
      <c r="AA458" s="266"/>
      <c r="AB458" s="224"/>
      <c r="AC458" s="178">
        <v>9300</v>
      </c>
      <c r="AD458" s="170"/>
      <c r="AE458" s="170"/>
      <c r="AF458" s="237" t="s">
        <v>319</v>
      </c>
      <c r="AG458" s="221">
        <v>8</v>
      </c>
      <c r="AH458" s="220">
        <v>12</v>
      </c>
      <c r="AI458" s="237" t="s">
        <v>319</v>
      </c>
      <c r="AL458" s="166">
        <v>0</v>
      </c>
      <c r="AM458" s="170" t="s">
        <v>43</v>
      </c>
      <c r="AN458" s="165" t="s">
        <v>44</v>
      </c>
      <c r="AO458" s="165"/>
      <c r="AP458" s="166"/>
      <c r="AQ458" s="166"/>
      <c r="AR458" s="166"/>
      <c r="AS458" s="166">
        <f>H458</f>
        <v>100548</v>
      </c>
      <c r="AT458" s="166">
        <f t="shared" si="47"/>
        <v>10554</v>
      </c>
      <c r="AU458" s="166">
        <v>554</v>
      </c>
      <c r="AV458" s="166"/>
      <c r="AX458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100548, 'Б-100548-13',date'2015-02-02',3, 7, 7, 'RUR', 1, 18, date'2015-02-02', date'2015-02-01', 1005481, 1, to_date('2015-02-01 00:00:00','YYYY-MM-DD HH24:MI:SS'), 6200, 1116, 0, 628, 0, 'c1', 8,null,100548,10554,554);insert into xxxx_oebs_cash_payment_test (ID, INVOICE_ID, OEBS_PAYMENT, DOC_DATE, COMISS_DATE) values (s_xxxx_oebs_cash_payment_test.NEXTVAL, 100548, 9300, to_date('2015-02-01 00:00:00','YYYY-MM-DD HH24:MI:SS'), date'2015-02-01' );insert into xxxx_client_discount_m  (ID,CLIENT_ID,CLIENT_AVG_DISCOUNT,DT) values (s_xxxx_client_discount_m.NEXTVAL,628, 12, date'2015-02-01');</v>
      </c>
    </row>
    <row r="459" spans="1:50" ht="16.5" customHeight="1" x14ac:dyDescent="0.25">
      <c r="A459" s="285">
        <v>41</v>
      </c>
      <c r="B459" s="72">
        <v>0</v>
      </c>
      <c r="C459" s="165" t="str">
        <f t="shared" si="44"/>
        <v>100041</v>
      </c>
      <c r="D459" s="165" t="str">
        <f t="shared" si="45"/>
        <v>100041/13</v>
      </c>
      <c r="E459" s="167" t="s">
        <v>189</v>
      </c>
      <c r="F459" s="167" t="s">
        <v>822</v>
      </c>
      <c r="G459" s="165">
        <v>48</v>
      </c>
      <c r="H459" s="178">
        <v>100549</v>
      </c>
      <c r="I459" s="170" t="str">
        <f t="shared" si="46"/>
        <v>Б-100549-13</v>
      </c>
      <c r="J459" s="169">
        <v>3</v>
      </c>
      <c r="K459" s="165">
        <v>7</v>
      </c>
      <c r="L459" s="165" t="s">
        <v>38</v>
      </c>
      <c r="M459" s="169">
        <v>1</v>
      </c>
      <c r="N459" s="165">
        <v>18</v>
      </c>
      <c r="O459" s="167" t="s">
        <v>823</v>
      </c>
      <c r="P459" s="167" t="s">
        <v>823</v>
      </c>
      <c r="Q459" s="167" t="s">
        <v>826</v>
      </c>
      <c r="R459" s="166" t="str">
        <f>H459&amp;"2"</f>
        <v>1005492</v>
      </c>
      <c r="S459" s="170">
        <v>1</v>
      </c>
      <c r="T459" s="237" t="s">
        <v>308</v>
      </c>
      <c r="U459" s="165">
        <v>6200</v>
      </c>
      <c r="V459" s="165">
        <v>1116</v>
      </c>
      <c r="W459" s="165">
        <v>0</v>
      </c>
      <c r="X459" s="236">
        <v>629</v>
      </c>
      <c r="Y459" s="168" t="s">
        <v>42</v>
      </c>
      <c r="Z459" s="266"/>
      <c r="AA459" s="266"/>
      <c r="AB459" s="224"/>
      <c r="AC459" s="178">
        <v>9300</v>
      </c>
      <c r="AD459" s="170"/>
      <c r="AE459" s="170"/>
      <c r="AF459" s="237" t="s">
        <v>319</v>
      </c>
      <c r="AG459" s="221">
        <v>8</v>
      </c>
      <c r="AH459" s="220">
        <v>12</v>
      </c>
      <c r="AI459" s="237" t="s">
        <v>319</v>
      </c>
      <c r="AL459" s="166">
        <v>0</v>
      </c>
      <c r="AM459" s="170" t="s">
        <v>43</v>
      </c>
      <c r="AN459" s="165" t="s">
        <v>44</v>
      </c>
      <c r="AO459" s="165"/>
      <c r="AP459" s="166"/>
      <c r="AQ459" s="166"/>
      <c r="AR459" s="166"/>
      <c r="AS459" s="166">
        <f>H459</f>
        <v>100549</v>
      </c>
      <c r="AT459" s="166">
        <f t="shared" si="47"/>
        <v>10555</v>
      </c>
      <c r="AU459" s="166">
        <v>555</v>
      </c>
      <c r="AX459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100549, 'Б-100549-13',date'2015-02-02',3, 7, 7, 'RUR', 1, 18, date'2015-02-02', date'2015-02-01', 1005492, 1, to_date('2015-02-01 00:00:00','YYYY-MM-DD HH24:MI:SS'), 6200, 1116, 0, 629, 0, 'c1', 8,null,100549,10555,555);insert into xxxx_oebs_cash_payment_test (ID, INVOICE_ID, OEBS_PAYMENT, DOC_DATE, COMISS_DATE) values (s_xxxx_oebs_cash_payment_test.NEXTVAL, 100549, 9300, to_date('2015-02-01 00:00:00','YYYY-MM-DD HH24:MI:SS'), date'2015-02-01' );insert into xxxx_client_discount_m  (ID,CLIENT_ID,CLIENT_AVG_DISCOUNT,DT) values (s_xxxx_client_discount_m.NEXTVAL,629, 12, date'2015-02-01');</v>
      </c>
    </row>
    <row r="460" spans="1:50" ht="16.5" customHeight="1" x14ac:dyDescent="0.25">
      <c r="A460" s="285">
        <v>41</v>
      </c>
      <c r="B460" s="72">
        <v>0</v>
      </c>
      <c r="C460" s="165" t="str">
        <f t="shared" si="44"/>
        <v>100041</v>
      </c>
      <c r="D460" s="165" t="str">
        <f t="shared" si="45"/>
        <v>100041/13</v>
      </c>
      <c r="E460" s="167" t="s">
        <v>189</v>
      </c>
      <c r="F460" s="167" t="s">
        <v>822</v>
      </c>
      <c r="G460" s="165">
        <v>48</v>
      </c>
      <c r="H460" s="178">
        <v>100550</v>
      </c>
      <c r="I460" s="170" t="str">
        <f t="shared" si="46"/>
        <v>Б-100550-13</v>
      </c>
      <c r="J460" s="169">
        <v>3</v>
      </c>
      <c r="K460" s="165">
        <v>7</v>
      </c>
      <c r="L460" s="165" t="s">
        <v>38</v>
      </c>
      <c r="M460" s="169">
        <v>1</v>
      </c>
      <c r="N460" s="165">
        <v>18</v>
      </c>
      <c r="O460" s="167" t="s">
        <v>823</v>
      </c>
      <c r="P460" s="167" t="s">
        <v>823</v>
      </c>
      <c r="Q460" s="167" t="s">
        <v>826</v>
      </c>
      <c r="R460" s="166" t="str">
        <f>H460&amp;"3"</f>
        <v>1005503</v>
      </c>
      <c r="S460" s="170">
        <v>1</v>
      </c>
      <c r="T460" s="237" t="s">
        <v>308</v>
      </c>
      <c r="U460" s="165">
        <v>6200</v>
      </c>
      <c r="V460" s="165">
        <v>1116</v>
      </c>
      <c r="W460" s="165">
        <v>0</v>
      </c>
      <c r="X460" s="236">
        <v>630</v>
      </c>
      <c r="Y460" s="168" t="s">
        <v>42</v>
      </c>
      <c r="Z460" s="266"/>
      <c r="AA460" s="266"/>
      <c r="AB460" s="224"/>
      <c r="AC460" s="178">
        <v>9300</v>
      </c>
      <c r="AD460" s="170"/>
      <c r="AE460" s="170"/>
      <c r="AF460" s="237" t="s">
        <v>319</v>
      </c>
      <c r="AG460" s="221">
        <v>8</v>
      </c>
      <c r="AH460" s="220">
        <v>12</v>
      </c>
      <c r="AI460" s="237" t="s">
        <v>319</v>
      </c>
      <c r="AL460" s="166">
        <v>0</v>
      </c>
      <c r="AM460" s="170" t="s">
        <v>43</v>
      </c>
      <c r="AN460" s="165" t="s">
        <v>44</v>
      </c>
      <c r="AO460" s="165"/>
      <c r="AP460" s="166"/>
      <c r="AQ460" s="166"/>
      <c r="AR460" s="166"/>
      <c r="AS460" s="166">
        <f>H460</f>
        <v>100550</v>
      </c>
      <c r="AT460" s="166">
        <f t="shared" si="47"/>
        <v>10556</v>
      </c>
      <c r="AU460" s="166">
        <v>556</v>
      </c>
      <c r="AV460" s="166"/>
      <c r="AX460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100550, 'Б-100550-13',date'2015-02-02',3, 7, 7, 'RUR', 1, 18, date'2015-02-02', date'2015-02-01', 1005503, 1, to_date('2015-02-01 00:00:00','YYYY-MM-DD HH24:MI:SS'), 6200, 1116, 0, 630, 0, 'c1', 8,null,100550,10556,556);insert into xxxx_oebs_cash_payment_test (ID, INVOICE_ID, OEBS_PAYMENT, DOC_DATE, COMISS_DATE) values (s_xxxx_oebs_cash_payment_test.NEXTVAL, 100550, 9300, to_date('2015-02-01 00:00:00','YYYY-MM-DD HH24:MI:SS'), date'2015-02-01' );insert into xxxx_client_discount_m  (ID,CLIENT_ID,CLIENT_AVG_DISCOUNT,DT) values (s_xxxx_client_discount_m.NEXTVAL,630, 12, date'2015-02-01');</v>
      </c>
    </row>
    <row r="461" spans="1:50" ht="16.5" customHeight="1" x14ac:dyDescent="0.25">
      <c r="A461" s="285">
        <v>41</v>
      </c>
      <c r="B461" s="72">
        <v>0</v>
      </c>
      <c r="C461" s="165" t="str">
        <f t="shared" si="44"/>
        <v>100041</v>
      </c>
      <c r="D461" s="165" t="str">
        <f t="shared" si="45"/>
        <v>100041/13</v>
      </c>
      <c r="E461" s="167" t="s">
        <v>189</v>
      </c>
      <c r="F461" s="167" t="s">
        <v>822</v>
      </c>
      <c r="G461" s="165">
        <v>48</v>
      </c>
      <c r="H461" s="178">
        <v>100551</v>
      </c>
      <c r="I461" s="170" t="str">
        <f t="shared" si="46"/>
        <v>Б-100551-13</v>
      </c>
      <c r="J461" s="169">
        <v>3</v>
      </c>
      <c r="K461" s="165">
        <v>7</v>
      </c>
      <c r="L461" s="165" t="s">
        <v>38</v>
      </c>
      <c r="M461" s="169">
        <v>1</v>
      </c>
      <c r="N461" s="165">
        <v>18</v>
      </c>
      <c r="O461" s="167" t="s">
        <v>823</v>
      </c>
      <c r="P461" s="167" t="s">
        <v>823</v>
      </c>
      <c r="Q461" s="167" t="s">
        <v>826</v>
      </c>
      <c r="R461" s="166" t="str">
        <f>H461&amp;"1"</f>
        <v>1005511</v>
      </c>
      <c r="S461" s="170">
        <v>1</v>
      </c>
      <c r="T461" s="237" t="s">
        <v>308</v>
      </c>
      <c r="U461" s="165">
        <v>6200</v>
      </c>
      <c r="V461" s="165">
        <v>1116</v>
      </c>
      <c r="W461" s="165">
        <v>0</v>
      </c>
      <c r="X461" s="236">
        <v>631</v>
      </c>
      <c r="Y461" s="168" t="s">
        <v>42</v>
      </c>
      <c r="Z461" s="266"/>
      <c r="AA461" s="266"/>
      <c r="AB461" s="224"/>
      <c r="AC461" s="178">
        <v>9300</v>
      </c>
      <c r="AD461" s="170"/>
      <c r="AE461" s="170"/>
      <c r="AF461" s="237" t="s">
        <v>319</v>
      </c>
      <c r="AG461" s="221">
        <v>8</v>
      </c>
      <c r="AH461" s="220">
        <v>12</v>
      </c>
      <c r="AI461" s="237" t="s">
        <v>319</v>
      </c>
      <c r="AL461" s="166">
        <v>0</v>
      </c>
      <c r="AM461" s="170" t="s">
        <v>43</v>
      </c>
      <c r="AN461" s="165" t="s">
        <v>44</v>
      </c>
      <c r="AO461" s="165"/>
      <c r="AP461" s="166"/>
      <c r="AQ461" s="166"/>
      <c r="AR461" s="166"/>
      <c r="AS461" s="166">
        <f>H461</f>
        <v>100551</v>
      </c>
      <c r="AT461" s="166">
        <f t="shared" si="47"/>
        <v>10557</v>
      </c>
      <c r="AU461" s="166">
        <v>557</v>
      </c>
      <c r="AV461" s="166"/>
      <c r="AX461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100551, 'Б-100551-13',date'2015-02-02',3, 7, 7, 'RUR', 1, 18, date'2015-02-02', date'2015-02-01', 1005511, 1, to_date('2015-02-01 00:00:00','YYYY-MM-DD HH24:MI:SS'), 6200, 1116, 0, 631, 0, 'c1', 8,null,100551,10557,557);insert into xxxx_oebs_cash_payment_test (ID, INVOICE_ID, OEBS_PAYMENT, DOC_DATE, COMISS_DATE) values (s_xxxx_oebs_cash_payment_test.NEXTVAL, 100551, 9300, to_date('2015-02-01 00:00:00','YYYY-MM-DD HH24:MI:SS'), date'2015-02-01' );insert into xxxx_client_discount_m  (ID,CLIENT_ID,CLIENT_AVG_DISCOUNT,DT) values (s_xxxx_client_discount_m.NEXTVAL,631, 12, date'2015-02-01');</v>
      </c>
    </row>
    <row r="462" spans="1:50" ht="16.5" customHeight="1" x14ac:dyDescent="0.25">
      <c r="A462" s="285">
        <v>41</v>
      </c>
      <c r="B462" s="72">
        <v>0</v>
      </c>
      <c r="C462" s="165" t="str">
        <f t="shared" si="44"/>
        <v>100041</v>
      </c>
      <c r="D462" s="165" t="str">
        <f t="shared" si="45"/>
        <v>100041/13</v>
      </c>
      <c r="E462" s="167" t="s">
        <v>189</v>
      </c>
      <c r="F462" s="167" t="s">
        <v>822</v>
      </c>
      <c r="G462" s="165">
        <v>48</v>
      </c>
      <c r="H462" s="178">
        <v>100552</v>
      </c>
      <c r="I462" s="170" t="str">
        <f t="shared" si="46"/>
        <v>Б-100552-13</v>
      </c>
      <c r="J462" s="169">
        <v>3</v>
      </c>
      <c r="K462" s="165">
        <v>7</v>
      </c>
      <c r="L462" s="165" t="s">
        <v>38</v>
      </c>
      <c r="M462" s="169">
        <v>1</v>
      </c>
      <c r="N462" s="165">
        <v>18</v>
      </c>
      <c r="O462" s="167" t="s">
        <v>823</v>
      </c>
      <c r="P462" s="167" t="s">
        <v>823</v>
      </c>
      <c r="Q462" s="167" t="s">
        <v>826</v>
      </c>
      <c r="R462" s="166" t="str">
        <f>H462&amp;"2"</f>
        <v>1005522</v>
      </c>
      <c r="S462" s="170">
        <v>1</v>
      </c>
      <c r="T462" s="191" t="s">
        <v>308</v>
      </c>
      <c r="U462" s="165">
        <v>6200</v>
      </c>
      <c r="V462" s="165">
        <v>1116</v>
      </c>
      <c r="W462" s="165">
        <v>0</v>
      </c>
      <c r="X462" s="234">
        <v>617</v>
      </c>
      <c r="Y462" s="168" t="s">
        <v>42</v>
      </c>
      <c r="Z462" s="223" t="s">
        <v>523</v>
      </c>
      <c r="AA462" s="266"/>
      <c r="AB462" s="223" t="s">
        <v>524</v>
      </c>
      <c r="AC462" s="178">
        <v>9300</v>
      </c>
      <c r="AD462" s="170"/>
      <c r="AE462" s="170"/>
      <c r="AF462" s="191" t="s">
        <v>319</v>
      </c>
      <c r="AG462" s="221">
        <v>8</v>
      </c>
      <c r="AH462" s="220">
        <v>12</v>
      </c>
      <c r="AI462" s="191" t="s">
        <v>319</v>
      </c>
      <c r="AL462" s="166">
        <v>0</v>
      </c>
      <c r="AM462" s="170" t="s">
        <v>43</v>
      </c>
      <c r="AN462" s="165" t="s">
        <v>44</v>
      </c>
      <c r="AO462" s="165"/>
      <c r="AP462" s="166"/>
      <c r="AQ462" s="166"/>
      <c r="AR462" s="166"/>
      <c r="AS462" s="166">
        <f>H462</f>
        <v>100552</v>
      </c>
      <c r="AT462" s="166">
        <f t="shared" si="47"/>
        <v>10558</v>
      </c>
      <c r="AU462" s="166">
        <v>558</v>
      </c>
      <c r="AV462" s="166"/>
      <c r="AX462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100552, 'Б-100552-13',date'2015-02-02',3, 7, 7, 'RUR', 1, 18, date'2015-02-02', date'2015-02-01', 1005522, 1, to_date('2015-02-01 00:00:00','YYYY-MM-DD HH24:MI:SS'), 6200, 1116, 0, 617, 0, 'c1', 8,null,100552,10558,558);insert into xxxx_oebs_cash_payment_test (ID, INVOICE_ID, OEBS_PAYMENT, DOC_DATE, COMISS_DATE) values (s_xxxx_oebs_cash_payment_test.NEXTVAL, 100552, 9300, to_date('2015-02-01 00:00:00','YYYY-MM-DD HH24:MI:SS'), date'2015-02-01' );insert into xxxx_client_discount_m  (ID,CLIENT_ID,CLIENT_AVG_DISCOUNT,DT) values (s_xxxx_client_discount_m.NEXTVAL,617, 12, date'2015-02-01');</v>
      </c>
    </row>
    <row r="463" spans="1:50" ht="16.5" customHeight="1" x14ac:dyDescent="0.25">
      <c r="A463" s="285">
        <v>41</v>
      </c>
      <c r="B463" s="72">
        <v>0</v>
      </c>
      <c r="C463" s="165" t="str">
        <f t="shared" si="44"/>
        <v>100041</v>
      </c>
      <c r="D463" s="165" t="str">
        <f t="shared" si="45"/>
        <v>100041/13</v>
      </c>
      <c r="E463" s="167" t="s">
        <v>189</v>
      </c>
      <c r="F463" s="167" t="s">
        <v>822</v>
      </c>
      <c r="G463" s="165">
        <v>48</v>
      </c>
      <c r="H463" s="178">
        <v>100553</v>
      </c>
      <c r="I463" s="170" t="str">
        <f t="shared" si="46"/>
        <v>Б-100553-13</v>
      </c>
      <c r="J463" s="169">
        <v>3</v>
      </c>
      <c r="K463" s="165">
        <v>7</v>
      </c>
      <c r="L463" s="165" t="s">
        <v>38</v>
      </c>
      <c r="M463" s="169">
        <v>1</v>
      </c>
      <c r="N463" s="165">
        <v>18</v>
      </c>
      <c r="O463" s="167" t="s">
        <v>823</v>
      </c>
      <c r="P463" s="167" t="s">
        <v>823</v>
      </c>
      <c r="Q463" s="167" t="s">
        <v>826</v>
      </c>
      <c r="R463" s="166" t="str">
        <f>H463&amp;"1"</f>
        <v>1005531</v>
      </c>
      <c r="S463" s="170">
        <v>1</v>
      </c>
      <c r="T463" s="191" t="s">
        <v>308</v>
      </c>
      <c r="U463" s="165">
        <v>6200</v>
      </c>
      <c r="V463" s="165">
        <v>1116</v>
      </c>
      <c r="W463" s="165">
        <v>0</v>
      </c>
      <c r="X463" s="234">
        <v>618</v>
      </c>
      <c r="Y463" s="168" t="s">
        <v>42</v>
      </c>
      <c r="Z463" s="266"/>
      <c r="AA463" s="266"/>
      <c r="AB463" s="224"/>
      <c r="AC463" s="178">
        <v>9300</v>
      </c>
      <c r="AD463" s="170"/>
      <c r="AE463" s="170"/>
      <c r="AF463" s="191" t="s">
        <v>319</v>
      </c>
      <c r="AG463" s="221">
        <v>8</v>
      </c>
      <c r="AH463" s="220">
        <v>12</v>
      </c>
      <c r="AI463" s="191" t="s">
        <v>319</v>
      </c>
      <c r="AL463" s="166">
        <v>0</v>
      </c>
      <c r="AM463" s="170" t="s">
        <v>43</v>
      </c>
      <c r="AN463" s="165" t="s">
        <v>44</v>
      </c>
      <c r="AO463" s="165"/>
      <c r="AP463" s="166"/>
      <c r="AQ463" s="166"/>
      <c r="AR463" s="166"/>
      <c r="AS463" s="166">
        <f>H463</f>
        <v>100553</v>
      </c>
      <c r="AT463" s="166">
        <f t="shared" si="47"/>
        <v>10559</v>
      </c>
      <c r="AU463" s="166">
        <v>559</v>
      </c>
      <c r="AV463" s="166"/>
      <c r="AX463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100553, 'Б-100553-13',date'2015-02-02',3, 7, 7, 'RUR', 1, 18, date'2015-02-02', date'2015-02-01', 1005531, 1, to_date('2015-02-01 00:00:00','YYYY-MM-DD HH24:MI:SS'), 6200, 1116, 0, 618, 0, 'c1', 8,null,100553,10559,559);insert into xxxx_oebs_cash_payment_test (ID, INVOICE_ID, OEBS_PAYMENT, DOC_DATE, COMISS_DATE) values (s_xxxx_oebs_cash_payment_test.NEXTVAL, 100553, 9300, to_date('2015-02-01 00:00:00','YYYY-MM-DD HH24:MI:SS'), date'2015-02-01' );insert into xxxx_client_discount_m  (ID,CLIENT_ID,CLIENT_AVG_DISCOUNT,DT) values (s_xxxx_client_discount_m.NEXTVAL,618, 12, date'2015-02-01');</v>
      </c>
    </row>
    <row r="464" spans="1:50" ht="16.5" customHeight="1" x14ac:dyDescent="0.25">
      <c r="A464" s="285">
        <v>41</v>
      </c>
      <c r="B464" s="72">
        <v>0</v>
      </c>
      <c r="C464" s="165" t="str">
        <f t="shared" si="44"/>
        <v>100041</v>
      </c>
      <c r="D464" s="165" t="str">
        <f t="shared" si="45"/>
        <v>100041/13</v>
      </c>
      <c r="E464" s="167" t="s">
        <v>189</v>
      </c>
      <c r="F464" s="167" t="s">
        <v>822</v>
      </c>
      <c r="G464" s="165">
        <v>48</v>
      </c>
      <c r="H464" s="178">
        <v>100554</v>
      </c>
      <c r="I464" s="170" t="str">
        <f t="shared" si="46"/>
        <v>Б-100554-13</v>
      </c>
      <c r="J464" s="169">
        <v>3</v>
      </c>
      <c r="K464" s="165">
        <v>7</v>
      </c>
      <c r="L464" s="165" t="s">
        <v>38</v>
      </c>
      <c r="M464" s="169">
        <v>1</v>
      </c>
      <c r="N464" s="165">
        <v>18</v>
      </c>
      <c r="O464" s="167" t="s">
        <v>823</v>
      </c>
      <c r="P464" s="167" t="s">
        <v>823</v>
      </c>
      <c r="Q464" s="167" t="s">
        <v>826</v>
      </c>
      <c r="R464" s="166" t="str">
        <f>H464&amp;"1"</f>
        <v>1005541</v>
      </c>
      <c r="S464" s="170">
        <v>1</v>
      </c>
      <c r="T464" s="191" t="s">
        <v>308</v>
      </c>
      <c r="U464" s="165">
        <v>6200</v>
      </c>
      <c r="V464" s="165">
        <v>1116</v>
      </c>
      <c r="W464" s="165">
        <v>0</v>
      </c>
      <c r="X464" s="234">
        <v>619</v>
      </c>
      <c r="Y464" s="168" t="s">
        <v>42</v>
      </c>
      <c r="Z464" s="266"/>
      <c r="AA464" s="266"/>
      <c r="AB464" s="224"/>
      <c r="AC464" s="178">
        <v>9300</v>
      </c>
      <c r="AD464" s="170"/>
      <c r="AE464" s="170"/>
      <c r="AF464" s="191" t="s">
        <v>319</v>
      </c>
      <c r="AG464" s="221">
        <v>8</v>
      </c>
      <c r="AH464" s="220">
        <v>12</v>
      </c>
      <c r="AI464" s="191" t="s">
        <v>319</v>
      </c>
      <c r="AL464" s="166">
        <v>0</v>
      </c>
      <c r="AM464" s="170" t="s">
        <v>43</v>
      </c>
      <c r="AN464" s="165" t="s">
        <v>44</v>
      </c>
      <c r="AO464" s="165"/>
      <c r="AP464" s="166"/>
      <c r="AQ464" s="166"/>
      <c r="AR464" s="166"/>
      <c r="AS464" s="166">
        <f>H464</f>
        <v>100554</v>
      </c>
      <c r="AT464" s="166">
        <f t="shared" si="47"/>
        <v>10560</v>
      </c>
      <c r="AU464" s="166">
        <v>560</v>
      </c>
      <c r="AV464" s="166"/>
      <c r="AX46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100554, 'Б-100554-13',date'2015-02-02',3, 7, 7, 'RUR', 1, 18, date'2015-02-02', date'2015-02-01', 1005541, 1, to_date('2015-02-01 00:00:00','YYYY-MM-DD HH24:MI:SS'), 6200, 1116, 0, 619, 0, 'c1', 8,null,100554,10560,560);insert into xxxx_oebs_cash_payment_test (ID, INVOICE_ID, OEBS_PAYMENT, DOC_DATE, COMISS_DATE) values (s_xxxx_oebs_cash_payment_test.NEXTVAL, 100554, 9300, to_date('2015-02-01 00:00:00','YYYY-MM-DD HH24:MI:SS'), date'2015-02-01' );insert into xxxx_client_discount_m  (ID,CLIENT_ID,CLIENT_AVG_DISCOUNT,DT) values (s_xxxx_client_discount_m.NEXTVAL,619, 12, date'2015-02-01');</v>
      </c>
    </row>
    <row r="465" spans="1:50" ht="16.5" customHeight="1" x14ac:dyDescent="0.25">
      <c r="A465" s="285">
        <v>41</v>
      </c>
      <c r="B465" s="72">
        <v>0</v>
      </c>
      <c r="C465" s="165" t="str">
        <f t="shared" si="44"/>
        <v>100041</v>
      </c>
      <c r="D465" s="165" t="str">
        <f t="shared" si="45"/>
        <v>100041/13</v>
      </c>
      <c r="E465" s="167" t="s">
        <v>189</v>
      </c>
      <c r="F465" s="167" t="s">
        <v>822</v>
      </c>
      <c r="G465" s="165">
        <v>48</v>
      </c>
      <c r="H465" s="178">
        <v>100555</v>
      </c>
      <c r="I465" s="170" t="str">
        <f t="shared" si="46"/>
        <v>Б-100555-13</v>
      </c>
      <c r="J465" s="169">
        <v>3</v>
      </c>
      <c r="K465" s="165">
        <v>7</v>
      </c>
      <c r="L465" s="165" t="s">
        <v>38</v>
      </c>
      <c r="M465" s="169">
        <v>1</v>
      </c>
      <c r="N465" s="165">
        <v>18</v>
      </c>
      <c r="O465" s="167" t="s">
        <v>823</v>
      </c>
      <c r="P465" s="167" t="s">
        <v>823</v>
      </c>
      <c r="Q465" s="167" t="s">
        <v>826</v>
      </c>
      <c r="R465" s="166" t="str">
        <f>H465&amp;"2"</f>
        <v>1005552</v>
      </c>
      <c r="S465" s="170">
        <v>1</v>
      </c>
      <c r="T465" s="191" t="s">
        <v>308</v>
      </c>
      <c r="U465" s="165">
        <v>6200</v>
      </c>
      <c r="V465" s="165">
        <v>1116</v>
      </c>
      <c r="W465" s="165">
        <v>0</v>
      </c>
      <c r="X465" s="234">
        <v>620</v>
      </c>
      <c r="Y465" s="168" t="s">
        <v>42</v>
      </c>
      <c r="Z465" s="266"/>
      <c r="AA465" s="266"/>
      <c r="AB465" s="224"/>
      <c r="AC465" s="178">
        <v>9300</v>
      </c>
      <c r="AD465" s="170"/>
      <c r="AE465" s="170"/>
      <c r="AF465" s="191" t="s">
        <v>319</v>
      </c>
      <c r="AG465" s="221">
        <v>8</v>
      </c>
      <c r="AH465" s="220">
        <v>12</v>
      </c>
      <c r="AI465" s="191" t="s">
        <v>319</v>
      </c>
      <c r="AL465" s="166">
        <v>0</v>
      </c>
      <c r="AM465" s="170" t="s">
        <v>43</v>
      </c>
      <c r="AN465" s="165" t="s">
        <v>44</v>
      </c>
      <c r="AO465" s="165"/>
      <c r="AP465" s="166"/>
      <c r="AQ465" s="166"/>
      <c r="AR465" s="166"/>
      <c r="AS465" s="166">
        <f>H465</f>
        <v>100555</v>
      </c>
      <c r="AT465" s="166">
        <f t="shared" si="47"/>
        <v>10561</v>
      </c>
      <c r="AU465" s="166">
        <v>561</v>
      </c>
      <c r="AX46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100555, 'Б-100555-13',date'2015-02-02',3, 7, 7, 'RUR', 1, 18, date'2015-02-02', date'2015-02-01', 1005552, 1, to_date('2015-02-01 00:00:00','YYYY-MM-DD HH24:MI:SS'), 6200, 1116, 0, 620, 0, 'c1', 8,null,100555,10561,561);insert into xxxx_oebs_cash_payment_test (ID, INVOICE_ID, OEBS_PAYMENT, DOC_DATE, COMISS_DATE) values (s_xxxx_oebs_cash_payment_test.NEXTVAL, 100555, 9300, to_date('2015-02-01 00:00:00','YYYY-MM-DD HH24:MI:SS'), date'2015-02-01' );insert into xxxx_client_discount_m  (ID,CLIENT_ID,CLIENT_AVG_DISCOUNT,DT) values (s_xxxx_client_discount_m.NEXTVAL,620, 12, date'2015-02-01');</v>
      </c>
    </row>
    <row r="466" spans="1:50" ht="16.5" customHeight="1" x14ac:dyDescent="0.25">
      <c r="A466" s="285">
        <v>41</v>
      </c>
      <c r="B466" s="72">
        <v>0</v>
      </c>
      <c r="C466" s="165" t="str">
        <f t="shared" si="44"/>
        <v>100041</v>
      </c>
      <c r="D466" s="165" t="str">
        <f t="shared" si="45"/>
        <v>100041/13</v>
      </c>
      <c r="E466" s="167" t="s">
        <v>189</v>
      </c>
      <c r="F466" s="167" t="s">
        <v>822</v>
      </c>
      <c r="G466" s="165">
        <v>48</v>
      </c>
      <c r="H466" s="178">
        <v>100556</v>
      </c>
      <c r="I466" s="170" t="str">
        <f t="shared" si="46"/>
        <v>Б-100556-13</v>
      </c>
      <c r="J466" s="169">
        <v>3</v>
      </c>
      <c r="K466" s="165">
        <v>7</v>
      </c>
      <c r="L466" s="165" t="s">
        <v>38</v>
      </c>
      <c r="M466" s="169">
        <v>1</v>
      </c>
      <c r="N466" s="165">
        <v>18</v>
      </c>
      <c r="O466" s="167" t="s">
        <v>823</v>
      </c>
      <c r="P466" s="167" t="s">
        <v>823</v>
      </c>
      <c r="Q466" s="167" t="s">
        <v>826</v>
      </c>
      <c r="R466" s="166" t="str">
        <f>H466&amp;"2"</f>
        <v>1005562</v>
      </c>
      <c r="S466" s="170">
        <v>1</v>
      </c>
      <c r="T466" s="191" t="s">
        <v>308</v>
      </c>
      <c r="U466" s="165">
        <v>6200</v>
      </c>
      <c r="V466" s="165">
        <v>1116</v>
      </c>
      <c r="W466" s="165">
        <v>0</v>
      </c>
      <c r="X466" s="234">
        <v>621</v>
      </c>
      <c r="Y466" s="168" t="s">
        <v>42</v>
      </c>
      <c r="Z466" s="266"/>
      <c r="AA466" s="266"/>
      <c r="AB466" s="224"/>
      <c r="AC466" s="178">
        <v>9300</v>
      </c>
      <c r="AD466" s="170"/>
      <c r="AE466" s="170"/>
      <c r="AF466" s="191" t="s">
        <v>319</v>
      </c>
      <c r="AG466" s="221">
        <v>8</v>
      </c>
      <c r="AH466" s="220">
        <v>12</v>
      </c>
      <c r="AI466" s="191" t="s">
        <v>319</v>
      </c>
      <c r="AL466" s="166">
        <v>0</v>
      </c>
      <c r="AM466" s="170" t="s">
        <v>43</v>
      </c>
      <c r="AN466" s="165" t="s">
        <v>44</v>
      </c>
      <c r="AO466" s="165"/>
      <c r="AP466" s="166"/>
      <c r="AQ466" s="166"/>
      <c r="AR466" s="166"/>
      <c r="AS466" s="166">
        <f>H466</f>
        <v>100556</v>
      </c>
      <c r="AT466" s="166">
        <f t="shared" si="47"/>
        <v>10562</v>
      </c>
      <c r="AU466" s="166">
        <v>562</v>
      </c>
      <c r="AV466" s="166"/>
      <c r="AX46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100556, 'Б-100556-13',date'2015-02-02',3, 7, 7, 'RUR', 1, 18, date'2015-02-02', date'2015-02-01', 1005562, 1, to_date('2015-02-01 00:00:00','YYYY-MM-DD HH24:MI:SS'), 6200, 1116, 0, 621, 0, 'c1', 8,null,100556,10562,562);insert into xxxx_oebs_cash_payment_test (ID, INVOICE_ID, OEBS_PAYMENT, DOC_DATE, COMISS_DATE) values (s_xxxx_oebs_cash_payment_test.NEXTVAL, 100556, 9300, to_date('2015-02-01 00:00:00','YYYY-MM-DD HH24:MI:SS'), date'2015-02-01' );insert into xxxx_client_discount_m  (ID,CLIENT_ID,CLIENT_AVG_DISCOUNT,DT) values (s_xxxx_client_discount_m.NEXTVAL,621, 12, date'2015-02-01');</v>
      </c>
    </row>
    <row r="467" spans="1:50" ht="16.5" customHeight="1" x14ac:dyDescent="0.25">
      <c r="A467" s="285">
        <v>41</v>
      </c>
      <c r="B467" s="72">
        <v>0</v>
      </c>
      <c r="C467" s="165" t="str">
        <f t="shared" si="44"/>
        <v>100041</v>
      </c>
      <c r="D467" s="165" t="str">
        <f t="shared" si="45"/>
        <v>100041/13</v>
      </c>
      <c r="E467" s="167" t="s">
        <v>189</v>
      </c>
      <c r="F467" s="167" t="s">
        <v>822</v>
      </c>
      <c r="G467" s="165">
        <v>48</v>
      </c>
      <c r="H467" s="178">
        <v>100557</v>
      </c>
      <c r="I467" s="170" t="str">
        <f t="shared" si="46"/>
        <v>Б-100557-13</v>
      </c>
      <c r="J467" s="169">
        <v>3</v>
      </c>
      <c r="K467" s="165">
        <v>7</v>
      </c>
      <c r="L467" s="165" t="s">
        <v>38</v>
      </c>
      <c r="M467" s="169">
        <v>1</v>
      </c>
      <c r="N467" s="165">
        <v>18</v>
      </c>
      <c r="O467" s="167" t="s">
        <v>823</v>
      </c>
      <c r="P467" s="167" t="s">
        <v>823</v>
      </c>
      <c r="Q467" s="167" t="s">
        <v>826</v>
      </c>
      <c r="R467" s="166" t="str">
        <f>H467&amp;"1"</f>
        <v>1005571</v>
      </c>
      <c r="S467" s="170">
        <v>1</v>
      </c>
      <c r="T467" s="191" t="s">
        <v>308</v>
      </c>
      <c r="U467" s="165">
        <v>6200</v>
      </c>
      <c r="V467" s="165">
        <v>1116</v>
      </c>
      <c r="W467" s="165">
        <v>0</v>
      </c>
      <c r="X467" s="234">
        <v>622</v>
      </c>
      <c r="Y467" s="168" t="s">
        <v>42</v>
      </c>
      <c r="Z467" s="266"/>
      <c r="AA467" s="266"/>
      <c r="AB467" s="224"/>
      <c r="AC467" s="178">
        <v>9300</v>
      </c>
      <c r="AD467" s="170"/>
      <c r="AE467" s="170"/>
      <c r="AF467" s="191" t="s">
        <v>319</v>
      </c>
      <c r="AG467" s="221">
        <v>8</v>
      </c>
      <c r="AH467" s="220">
        <v>12</v>
      </c>
      <c r="AI467" s="191" t="s">
        <v>319</v>
      </c>
      <c r="AL467" s="166">
        <v>0</v>
      </c>
      <c r="AM467" s="170" t="s">
        <v>43</v>
      </c>
      <c r="AN467" s="165" t="s">
        <v>44</v>
      </c>
      <c r="AO467" s="165"/>
      <c r="AP467" s="166"/>
      <c r="AQ467" s="166"/>
      <c r="AR467" s="166"/>
      <c r="AS467" s="166">
        <f>H467</f>
        <v>100557</v>
      </c>
      <c r="AT467" s="166">
        <f t="shared" si="47"/>
        <v>10563</v>
      </c>
      <c r="AU467" s="166">
        <v>563</v>
      </c>
      <c r="AV467" s="166"/>
      <c r="AX467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100557, 'Б-100557-13',date'2015-02-02',3, 7, 7, 'RUR', 1, 18, date'2015-02-02', date'2015-02-01', 1005571, 1, to_date('2015-02-01 00:00:00','YYYY-MM-DD HH24:MI:SS'), 6200, 1116, 0, 622, 0, 'c1', 8,null,100557,10563,563);insert into xxxx_oebs_cash_payment_test (ID, INVOICE_ID, OEBS_PAYMENT, DOC_DATE, COMISS_DATE) values (s_xxxx_oebs_cash_payment_test.NEXTVAL, 100557, 9300, to_date('2015-02-01 00:00:00','YYYY-MM-DD HH24:MI:SS'), date'2015-02-01' );insert into xxxx_client_discount_m  (ID,CLIENT_ID,CLIENT_AVG_DISCOUNT,DT) values (s_xxxx_client_discount_m.NEXTVAL,622, 12, date'2015-02-01');</v>
      </c>
    </row>
    <row r="468" spans="1:50" ht="16.5" customHeight="1" x14ac:dyDescent="0.25">
      <c r="A468" s="285">
        <v>41</v>
      </c>
      <c r="B468" s="72">
        <v>0</v>
      </c>
      <c r="C468" s="165" t="str">
        <f t="shared" si="44"/>
        <v>100041</v>
      </c>
      <c r="D468" s="165" t="str">
        <f t="shared" si="45"/>
        <v>100041/13</v>
      </c>
      <c r="E468" s="167" t="s">
        <v>189</v>
      </c>
      <c r="F468" s="167" t="s">
        <v>822</v>
      </c>
      <c r="G468" s="165">
        <v>48</v>
      </c>
      <c r="H468" s="178">
        <v>100558</v>
      </c>
      <c r="I468" s="170" t="str">
        <f t="shared" si="46"/>
        <v>Б-100558-13</v>
      </c>
      <c r="J468" s="169">
        <v>3</v>
      </c>
      <c r="K468" s="165">
        <v>7</v>
      </c>
      <c r="L468" s="165" t="s">
        <v>38</v>
      </c>
      <c r="M468" s="169">
        <v>1</v>
      </c>
      <c r="N468" s="165">
        <v>18</v>
      </c>
      <c r="O468" s="167" t="s">
        <v>823</v>
      </c>
      <c r="P468" s="167" t="s">
        <v>823</v>
      </c>
      <c r="Q468" s="167" t="s">
        <v>826</v>
      </c>
      <c r="R468" s="166" t="str">
        <f>H468&amp;"2"</f>
        <v>1005582</v>
      </c>
      <c r="S468" s="170">
        <v>1</v>
      </c>
      <c r="T468" s="191" t="s">
        <v>308</v>
      </c>
      <c r="U468" s="165">
        <v>6200</v>
      </c>
      <c r="V468" s="165">
        <v>1116</v>
      </c>
      <c r="W468" s="165">
        <v>0</v>
      </c>
      <c r="X468" s="234">
        <v>623</v>
      </c>
      <c r="Y468" s="168" t="s">
        <v>42</v>
      </c>
      <c r="Z468" s="266"/>
      <c r="AA468" s="266"/>
      <c r="AB468" s="224"/>
      <c r="AC468" s="178">
        <v>9300</v>
      </c>
      <c r="AD468" s="170"/>
      <c r="AE468" s="170"/>
      <c r="AF468" s="191" t="s">
        <v>319</v>
      </c>
      <c r="AG468" s="221">
        <v>8</v>
      </c>
      <c r="AH468" s="220">
        <v>12</v>
      </c>
      <c r="AI468" s="191" t="s">
        <v>319</v>
      </c>
      <c r="AL468" s="166">
        <v>0</v>
      </c>
      <c r="AM468" s="170" t="s">
        <v>43</v>
      </c>
      <c r="AN468" s="165" t="s">
        <v>44</v>
      </c>
      <c r="AO468" s="165"/>
      <c r="AP468" s="166"/>
      <c r="AQ468" s="166"/>
      <c r="AR468" s="166"/>
      <c r="AS468" s="166">
        <f>H468</f>
        <v>100558</v>
      </c>
      <c r="AT468" s="166">
        <f t="shared" si="47"/>
        <v>10564</v>
      </c>
      <c r="AU468" s="166">
        <v>564</v>
      </c>
      <c r="AV468" s="166"/>
      <c r="AX468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100558, 'Б-100558-13',date'2015-02-02',3, 7, 7, 'RUR', 1, 18, date'2015-02-02', date'2015-02-01', 1005582, 1, to_date('2015-02-01 00:00:00','YYYY-MM-DD HH24:MI:SS'), 6200, 1116, 0, 623, 0, 'c1', 8,null,100558,10564,564);insert into xxxx_oebs_cash_payment_test (ID, INVOICE_ID, OEBS_PAYMENT, DOC_DATE, COMISS_DATE) values (s_xxxx_oebs_cash_payment_test.NEXTVAL, 100558, 9300, to_date('2015-02-01 00:00:00','YYYY-MM-DD HH24:MI:SS'), date'2015-02-01' );insert into xxxx_client_discount_m  (ID,CLIENT_ID,CLIENT_AVG_DISCOUNT,DT) values (s_xxxx_client_discount_m.NEXTVAL,623, 12, date'2015-02-01');</v>
      </c>
    </row>
    <row r="469" spans="1:50" ht="16.5" customHeight="1" x14ac:dyDescent="0.25">
      <c r="A469" s="285">
        <v>41</v>
      </c>
      <c r="B469" s="72">
        <v>0</v>
      </c>
      <c r="C469" s="165" t="str">
        <f t="shared" si="44"/>
        <v>100041</v>
      </c>
      <c r="D469" s="165" t="str">
        <f t="shared" si="45"/>
        <v>100041/13</v>
      </c>
      <c r="E469" s="167" t="s">
        <v>189</v>
      </c>
      <c r="F469" s="167" t="s">
        <v>822</v>
      </c>
      <c r="G469" s="165">
        <v>48</v>
      </c>
      <c r="H469" s="178">
        <v>100559</v>
      </c>
      <c r="I469" s="170" t="str">
        <f t="shared" si="46"/>
        <v>Б-100559-13</v>
      </c>
      <c r="J469" s="169">
        <v>3</v>
      </c>
      <c r="K469" s="165">
        <v>7</v>
      </c>
      <c r="L469" s="165" t="s">
        <v>38</v>
      </c>
      <c r="M469" s="169">
        <v>1</v>
      </c>
      <c r="N469" s="165">
        <v>18</v>
      </c>
      <c r="O469" s="167" t="s">
        <v>823</v>
      </c>
      <c r="P469" s="167" t="s">
        <v>823</v>
      </c>
      <c r="Q469" s="167" t="s">
        <v>826</v>
      </c>
      <c r="R469" s="166" t="str">
        <f>H469&amp;"1"</f>
        <v>1005591</v>
      </c>
      <c r="S469" s="170">
        <v>1</v>
      </c>
      <c r="T469" s="191" t="s">
        <v>308</v>
      </c>
      <c r="U469" s="165">
        <v>6200</v>
      </c>
      <c r="V469" s="165">
        <v>1116</v>
      </c>
      <c r="W469" s="165">
        <v>0</v>
      </c>
      <c r="X469" s="234">
        <v>624</v>
      </c>
      <c r="Y469" s="168" t="s">
        <v>42</v>
      </c>
      <c r="Z469" s="266"/>
      <c r="AA469" s="266"/>
      <c r="AB469" s="224"/>
      <c r="AC469" s="178">
        <v>9300</v>
      </c>
      <c r="AD469" s="170"/>
      <c r="AE469" s="170"/>
      <c r="AF469" s="191" t="s">
        <v>319</v>
      </c>
      <c r="AG469" s="221">
        <v>8</v>
      </c>
      <c r="AH469" s="220">
        <v>12</v>
      </c>
      <c r="AI469" s="191" t="s">
        <v>319</v>
      </c>
      <c r="AL469" s="166">
        <v>0</v>
      </c>
      <c r="AM469" s="170" t="s">
        <v>43</v>
      </c>
      <c r="AN469" s="165" t="s">
        <v>44</v>
      </c>
      <c r="AO469" s="165"/>
      <c r="AP469" s="166"/>
      <c r="AQ469" s="166"/>
      <c r="AR469" s="166"/>
      <c r="AS469" s="166">
        <f>H469</f>
        <v>100559</v>
      </c>
      <c r="AT469" s="166">
        <f t="shared" si="47"/>
        <v>10565</v>
      </c>
      <c r="AU469" s="166">
        <v>565</v>
      </c>
      <c r="AV469" s="166"/>
      <c r="AX469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100559, 'Б-100559-13',date'2015-02-02',3, 7, 7, 'RUR', 1, 18, date'2015-02-02', date'2015-02-01', 1005591, 1, to_date('2015-02-01 00:00:00','YYYY-MM-DD HH24:MI:SS'), 6200, 1116, 0, 624, 0, 'c1', 8,null,100559,10565,565);insert into xxxx_oebs_cash_payment_test (ID, INVOICE_ID, OEBS_PAYMENT, DOC_DATE, COMISS_DATE) values (s_xxxx_oebs_cash_payment_test.NEXTVAL, 100559, 9300, to_date('2015-02-01 00:00:00','YYYY-MM-DD HH24:MI:SS'), date'2015-02-01' );insert into xxxx_client_discount_m  (ID,CLIENT_ID,CLIENT_AVG_DISCOUNT,DT) values (s_xxxx_client_discount_m.NEXTVAL,624, 12, date'2015-02-01');</v>
      </c>
    </row>
    <row r="470" spans="1:50" ht="16.5" customHeight="1" x14ac:dyDescent="0.25">
      <c r="A470" s="285">
        <v>41</v>
      </c>
      <c r="B470" s="72">
        <v>0</v>
      </c>
      <c r="C470" s="165" t="str">
        <f t="shared" si="44"/>
        <v>100041</v>
      </c>
      <c r="D470" s="165" t="str">
        <f t="shared" si="45"/>
        <v>100041/13</v>
      </c>
      <c r="E470" s="167" t="s">
        <v>189</v>
      </c>
      <c r="F470" s="167" t="s">
        <v>822</v>
      </c>
      <c r="G470" s="165">
        <v>48</v>
      </c>
      <c r="H470" s="178">
        <v>100560</v>
      </c>
      <c r="I470" s="170" t="str">
        <f t="shared" si="46"/>
        <v>Б-100560-13</v>
      </c>
      <c r="J470" s="169">
        <v>3</v>
      </c>
      <c r="K470" s="165">
        <v>7</v>
      </c>
      <c r="L470" s="165" t="s">
        <v>38</v>
      </c>
      <c r="M470" s="169">
        <v>1</v>
      </c>
      <c r="N470" s="165">
        <v>18</v>
      </c>
      <c r="O470" s="167" t="s">
        <v>823</v>
      </c>
      <c r="P470" s="167" t="s">
        <v>823</v>
      </c>
      <c r="Q470" s="167" t="s">
        <v>826</v>
      </c>
      <c r="R470" s="166" t="str">
        <f>H470&amp;"1"</f>
        <v>1005601</v>
      </c>
      <c r="S470" s="170">
        <v>1</v>
      </c>
      <c r="T470" s="191" t="s">
        <v>308</v>
      </c>
      <c r="U470" s="165">
        <v>6200</v>
      </c>
      <c r="V470" s="165">
        <v>1116</v>
      </c>
      <c r="W470" s="165">
        <v>0</v>
      </c>
      <c r="X470" s="234">
        <v>625</v>
      </c>
      <c r="Y470" s="168" t="s">
        <v>42</v>
      </c>
      <c r="Z470" s="266"/>
      <c r="AA470" s="266"/>
      <c r="AB470" s="224"/>
      <c r="AC470" s="178">
        <v>9300</v>
      </c>
      <c r="AD470" s="170"/>
      <c r="AE470" s="170"/>
      <c r="AF470" s="191" t="s">
        <v>319</v>
      </c>
      <c r="AG470" s="221">
        <v>8</v>
      </c>
      <c r="AH470" s="220">
        <v>12</v>
      </c>
      <c r="AI470" s="191" t="s">
        <v>319</v>
      </c>
      <c r="AL470" s="166">
        <v>0</v>
      </c>
      <c r="AM470" s="170" t="s">
        <v>43</v>
      </c>
      <c r="AN470" s="165" t="s">
        <v>44</v>
      </c>
      <c r="AO470" s="165"/>
      <c r="AP470" s="166"/>
      <c r="AQ470" s="166"/>
      <c r="AR470" s="166"/>
      <c r="AS470" s="166">
        <f>H470</f>
        <v>100560</v>
      </c>
      <c r="AT470" s="166">
        <f t="shared" si="47"/>
        <v>10566</v>
      </c>
      <c r="AU470" s="166">
        <v>566</v>
      </c>
      <c r="AV470" s="166"/>
      <c r="AX470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100560, 'Б-100560-13',date'2015-02-02',3, 7, 7, 'RUR', 1, 18, date'2015-02-02', date'2015-02-01', 1005601, 1, to_date('2015-02-01 00:00:00','YYYY-MM-DD HH24:MI:SS'), 6200, 1116, 0, 625, 0, 'c1', 8,null,100560,10566,566);insert into xxxx_oebs_cash_payment_test (ID, INVOICE_ID, OEBS_PAYMENT, DOC_DATE, COMISS_DATE) values (s_xxxx_oebs_cash_payment_test.NEXTVAL, 100560, 9300, to_date('2015-02-01 00:00:00','YYYY-MM-DD HH24:MI:SS'), date'2015-02-01' );insert into xxxx_client_discount_m  (ID,CLIENT_ID,CLIENT_AVG_DISCOUNT,DT) values (s_xxxx_client_discount_m.NEXTVAL,625, 12, date'2015-02-01');</v>
      </c>
    </row>
    <row r="471" spans="1:50" ht="16.5" customHeight="1" x14ac:dyDescent="0.25">
      <c r="A471" s="285">
        <v>41</v>
      </c>
      <c r="B471" s="72">
        <v>0</v>
      </c>
      <c r="C471" s="165" t="str">
        <f t="shared" si="44"/>
        <v>100041</v>
      </c>
      <c r="D471" s="165" t="str">
        <f t="shared" si="45"/>
        <v>100041/13</v>
      </c>
      <c r="E471" s="167" t="s">
        <v>189</v>
      </c>
      <c r="F471" s="167" t="s">
        <v>822</v>
      </c>
      <c r="G471" s="165">
        <v>48</v>
      </c>
      <c r="H471" s="178">
        <v>100561</v>
      </c>
      <c r="I471" s="170" t="str">
        <f t="shared" si="46"/>
        <v>Б-100561-13</v>
      </c>
      <c r="J471" s="169">
        <v>3</v>
      </c>
      <c r="K471" s="165">
        <v>7</v>
      </c>
      <c r="L471" s="165" t="s">
        <v>38</v>
      </c>
      <c r="M471" s="169">
        <v>1</v>
      </c>
      <c r="N471" s="165">
        <v>18</v>
      </c>
      <c r="O471" s="167" t="s">
        <v>823</v>
      </c>
      <c r="P471" s="167" t="s">
        <v>823</v>
      </c>
      <c r="Q471" s="167" t="s">
        <v>826</v>
      </c>
      <c r="R471" s="166" t="str">
        <f>H471&amp;"2"</f>
        <v>1005612</v>
      </c>
      <c r="S471" s="170">
        <v>1</v>
      </c>
      <c r="T471" s="191" t="s">
        <v>308</v>
      </c>
      <c r="U471" s="165">
        <v>6200</v>
      </c>
      <c r="V471" s="165">
        <v>1116</v>
      </c>
      <c r="W471" s="165">
        <v>0</v>
      </c>
      <c r="X471" s="234">
        <v>626</v>
      </c>
      <c r="Y471" s="168" t="s">
        <v>42</v>
      </c>
      <c r="Z471" s="266"/>
      <c r="AA471" s="266"/>
      <c r="AB471" s="224"/>
      <c r="AC471" s="178">
        <v>9300</v>
      </c>
      <c r="AD471" s="170"/>
      <c r="AE471" s="170"/>
      <c r="AF471" s="191" t="s">
        <v>319</v>
      </c>
      <c r="AG471" s="221">
        <v>8</v>
      </c>
      <c r="AH471" s="220">
        <v>12</v>
      </c>
      <c r="AI471" s="191" t="s">
        <v>319</v>
      </c>
      <c r="AL471" s="166">
        <v>0</v>
      </c>
      <c r="AM471" s="170" t="s">
        <v>43</v>
      </c>
      <c r="AN471" s="165" t="s">
        <v>44</v>
      </c>
      <c r="AO471" s="165"/>
      <c r="AP471" s="166"/>
      <c r="AQ471" s="166"/>
      <c r="AR471" s="166"/>
      <c r="AS471" s="166">
        <f>H471</f>
        <v>100561</v>
      </c>
      <c r="AT471" s="166">
        <f t="shared" si="47"/>
        <v>10567</v>
      </c>
      <c r="AU471" s="166">
        <v>567</v>
      </c>
      <c r="AX471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100561, 'Б-100561-13',date'2015-02-02',3, 7, 7, 'RUR', 1, 18, date'2015-02-02', date'2015-02-01', 1005612, 1, to_date('2015-02-01 00:00:00','YYYY-MM-DD HH24:MI:SS'), 6200, 1116, 0, 626, 0, 'c1', 8,null,100561,10567,567);insert into xxxx_oebs_cash_payment_test (ID, INVOICE_ID, OEBS_PAYMENT, DOC_DATE, COMISS_DATE) values (s_xxxx_oebs_cash_payment_test.NEXTVAL, 100561, 9300, to_date('2015-02-01 00:00:00','YYYY-MM-DD HH24:MI:SS'), date'2015-02-01' );insert into xxxx_client_discount_m  (ID,CLIENT_ID,CLIENT_AVG_DISCOUNT,DT) values (s_xxxx_client_discount_m.NEXTVAL,626, 12, date'2015-02-01');</v>
      </c>
    </row>
    <row r="472" spans="1:50" ht="16.5" customHeight="1" x14ac:dyDescent="0.25">
      <c r="A472" s="285">
        <v>41</v>
      </c>
      <c r="B472" s="72">
        <v>0</v>
      </c>
      <c r="C472" s="165" t="str">
        <f t="shared" si="44"/>
        <v>100041</v>
      </c>
      <c r="D472" s="165" t="str">
        <f t="shared" si="45"/>
        <v>100041/13</v>
      </c>
      <c r="E472" s="167" t="s">
        <v>189</v>
      </c>
      <c r="F472" s="167" t="s">
        <v>822</v>
      </c>
      <c r="G472" s="165">
        <v>48</v>
      </c>
      <c r="H472" s="178">
        <v>100562</v>
      </c>
      <c r="I472" s="170" t="str">
        <f t="shared" si="46"/>
        <v>Б-100562-13</v>
      </c>
      <c r="J472" s="169">
        <v>3</v>
      </c>
      <c r="K472" s="165">
        <v>7</v>
      </c>
      <c r="L472" s="165" t="s">
        <v>38</v>
      </c>
      <c r="M472" s="169">
        <v>1</v>
      </c>
      <c r="N472" s="165">
        <v>18</v>
      </c>
      <c r="O472" s="167" t="s">
        <v>823</v>
      </c>
      <c r="P472" s="167" t="s">
        <v>823</v>
      </c>
      <c r="Q472" s="167" t="s">
        <v>826</v>
      </c>
      <c r="R472" s="166" t="str">
        <f>H472&amp;"2"</f>
        <v>1005622</v>
      </c>
      <c r="S472" s="170">
        <v>1</v>
      </c>
      <c r="T472" s="191" t="s">
        <v>308</v>
      </c>
      <c r="U472" s="165">
        <v>6200</v>
      </c>
      <c r="V472" s="165">
        <v>1116</v>
      </c>
      <c r="W472" s="165">
        <v>0</v>
      </c>
      <c r="X472" s="234">
        <v>627</v>
      </c>
      <c r="Y472" s="168" t="s">
        <v>42</v>
      </c>
      <c r="Z472" s="266"/>
      <c r="AA472" s="266"/>
      <c r="AB472" s="224"/>
      <c r="AC472" s="178">
        <v>9300</v>
      </c>
      <c r="AD472" s="170"/>
      <c r="AE472" s="170"/>
      <c r="AF472" s="191" t="s">
        <v>319</v>
      </c>
      <c r="AG472" s="221">
        <v>8</v>
      </c>
      <c r="AH472" s="220">
        <v>12</v>
      </c>
      <c r="AI472" s="191" t="s">
        <v>319</v>
      </c>
      <c r="AL472" s="166">
        <v>0</v>
      </c>
      <c r="AM472" s="170" t="s">
        <v>43</v>
      </c>
      <c r="AN472" s="165" t="s">
        <v>44</v>
      </c>
      <c r="AO472" s="165"/>
      <c r="AP472" s="166"/>
      <c r="AQ472" s="166"/>
      <c r="AR472" s="166"/>
      <c r="AS472" s="166">
        <f>H472</f>
        <v>100562</v>
      </c>
      <c r="AT472" s="166">
        <f t="shared" si="47"/>
        <v>10568</v>
      </c>
      <c r="AU472" s="166">
        <v>568</v>
      </c>
      <c r="AV472" s="166"/>
      <c r="AX472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100562, 'Б-100562-13',date'2015-02-02',3, 7, 7, 'RUR', 1, 18, date'2015-02-02', date'2015-02-01', 1005622, 1, to_date('2015-02-01 00:00:00','YYYY-MM-DD HH24:MI:SS'), 6200, 1116, 0, 627, 0, 'c1', 8,null,100562,10568,568);insert into xxxx_oebs_cash_payment_test (ID, INVOICE_ID, OEBS_PAYMENT, DOC_DATE, COMISS_DATE) values (s_xxxx_oebs_cash_payment_test.NEXTVAL, 100562, 9300, to_date('2015-02-01 00:00:00','YYYY-MM-DD HH24:MI:SS'), date'2015-02-01' );insert into xxxx_client_discount_m  (ID,CLIENT_ID,CLIENT_AVG_DISCOUNT,DT) values (s_xxxx_client_discount_m.NEXTVAL,627, 12, date'2015-02-01');</v>
      </c>
    </row>
    <row r="473" spans="1:50" ht="16.5" customHeight="1" x14ac:dyDescent="0.25">
      <c r="A473" s="285">
        <v>41</v>
      </c>
      <c r="B473" s="72">
        <v>0</v>
      </c>
      <c r="C473" s="165" t="str">
        <f t="shared" si="44"/>
        <v>100041</v>
      </c>
      <c r="D473" s="165" t="str">
        <f t="shared" si="45"/>
        <v>100041/13</v>
      </c>
      <c r="E473" s="167" t="s">
        <v>189</v>
      </c>
      <c r="F473" s="167" t="s">
        <v>822</v>
      </c>
      <c r="G473" s="165">
        <v>48</v>
      </c>
      <c r="H473" s="178">
        <v>100563</v>
      </c>
      <c r="I473" s="170" t="str">
        <f t="shared" si="46"/>
        <v>Б-100563-13</v>
      </c>
      <c r="J473" s="169">
        <v>3</v>
      </c>
      <c r="K473" s="165">
        <v>7</v>
      </c>
      <c r="L473" s="165" t="s">
        <v>38</v>
      </c>
      <c r="M473" s="169">
        <v>1</v>
      </c>
      <c r="N473" s="165">
        <v>18</v>
      </c>
      <c r="O473" s="167" t="s">
        <v>823</v>
      </c>
      <c r="P473" s="167" t="s">
        <v>823</v>
      </c>
      <c r="Q473" s="167" t="s">
        <v>826</v>
      </c>
      <c r="R473" s="166" t="str">
        <f>H473&amp;"1"</f>
        <v>1005631</v>
      </c>
      <c r="S473" s="170">
        <v>1</v>
      </c>
      <c r="T473" s="191" t="s">
        <v>308</v>
      </c>
      <c r="U473" s="165">
        <v>6200</v>
      </c>
      <c r="V473" s="165">
        <v>1116</v>
      </c>
      <c r="W473" s="165">
        <v>0</v>
      </c>
      <c r="X473" s="234">
        <v>628</v>
      </c>
      <c r="Y473" s="168" t="s">
        <v>42</v>
      </c>
      <c r="Z473" s="266"/>
      <c r="AA473" s="266"/>
      <c r="AB473" s="224"/>
      <c r="AC473" s="178">
        <v>9300</v>
      </c>
      <c r="AD473" s="170"/>
      <c r="AE473" s="170"/>
      <c r="AF473" s="191" t="s">
        <v>319</v>
      </c>
      <c r="AG473" s="221">
        <v>8</v>
      </c>
      <c r="AH473" s="220">
        <v>12</v>
      </c>
      <c r="AI473" s="191" t="s">
        <v>319</v>
      </c>
      <c r="AL473" s="166">
        <v>0</v>
      </c>
      <c r="AM473" s="170" t="s">
        <v>43</v>
      </c>
      <c r="AN473" s="165" t="s">
        <v>44</v>
      </c>
      <c r="AO473" s="165"/>
      <c r="AP473" s="166"/>
      <c r="AQ473" s="166"/>
      <c r="AR473" s="166"/>
      <c r="AS473" s="166">
        <f>H473</f>
        <v>100563</v>
      </c>
      <c r="AT473" s="166">
        <f t="shared" si="47"/>
        <v>10569</v>
      </c>
      <c r="AU473" s="166">
        <v>569</v>
      </c>
      <c r="AV473" s="166"/>
      <c r="AX473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100563, 'Б-100563-13',date'2015-02-02',3, 7, 7, 'RUR', 1, 18, date'2015-02-02', date'2015-02-01', 1005631, 1, to_date('2015-02-01 00:00:00','YYYY-MM-DD HH24:MI:SS'), 6200, 1116, 0, 628, 0, 'c1', 8,null,100563,10569,569);insert into xxxx_oebs_cash_payment_test (ID, INVOICE_ID, OEBS_PAYMENT, DOC_DATE, COMISS_DATE) values (s_xxxx_oebs_cash_payment_test.NEXTVAL, 100563, 9300, to_date('2015-02-01 00:00:00','YYYY-MM-DD HH24:MI:SS'), date'2015-02-01' );insert into xxxx_client_discount_m  (ID,CLIENT_ID,CLIENT_AVG_DISCOUNT,DT) values (s_xxxx_client_discount_m.NEXTVAL,628, 12, date'2015-02-01');</v>
      </c>
    </row>
    <row r="474" spans="1:50" ht="16.5" customHeight="1" x14ac:dyDescent="0.25">
      <c r="A474" s="285">
        <v>41</v>
      </c>
      <c r="B474" s="72">
        <v>0</v>
      </c>
      <c r="C474" s="165" t="str">
        <f t="shared" si="44"/>
        <v>100041</v>
      </c>
      <c r="D474" s="165" t="str">
        <f t="shared" si="45"/>
        <v>100041/13</v>
      </c>
      <c r="E474" s="167" t="s">
        <v>189</v>
      </c>
      <c r="F474" s="167" t="s">
        <v>822</v>
      </c>
      <c r="G474" s="165">
        <v>48</v>
      </c>
      <c r="H474" s="178">
        <v>100564</v>
      </c>
      <c r="I474" s="170" t="str">
        <f t="shared" si="46"/>
        <v>Б-100564-13</v>
      </c>
      <c r="J474" s="169">
        <v>3</v>
      </c>
      <c r="K474" s="165">
        <v>7</v>
      </c>
      <c r="L474" s="165" t="s">
        <v>38</v>
      </c>
      <c r="M474" s="169">
        <v>1</v>
      </c>
      <c r="N474" s="165">
        <v>18</v>
      </c>
      <c r="O474" s="167" t="s">
        <v>823</v>
      </c>
      <c r="P474" s="167" t="s">
        <v>823</v>
      </c>
      <c r="Q474" s="167" t="s">
        <v>826</v>
      </c>
      <c r="R474" s="166" t="str">
        <f>H474&amp;"1"</f>
        <v>1005641</v>
      </c>
      <c r="S474" s="170">
        <v>1</v>
      </c>
      <c r="T474" s="191" t="s">
        <v>308</v>
      </c>
      <c r="U474" s="165">
        <v>6200</v>
      </c>
      <c r="V474" s="165">
        <v>1116</v>
      </c>
      <c r="W474" s="165">
        <v>0</v>
      </c>
      <c r="X474" s="234">
        <v>629</v>
      </c>
      <c r="Y474" s="168" t="s">
        <v>42</v>
      </c>
      <c r="Z474" s="266"/>
      <c r="AA474" s="266"/>
      <c r="AB474" s="224"/>
      <c r="AC474" s="178">
        <v>9300</v>
      </c>
      <c r="AD474" s="170"/>
      <c r="AE474" s="170"/>
      <c r="AF474" s="191" t="s">
        <v>319</v>
      </c>
      <c r="AG474" s="221">
        <v>8</v>
      </c>
      <c r="AH474" s="220">
        <v>12</v>
      </c>
      <c r="AI474" s="191" t="s">
        <v>319</v>
      </c>
      <c r="AL474" s="166">
        <v>0</v>
      </c>
      <c r="AM474" s="170" t="s">
        <v>43</v>
      </c>
      <c r="AN474" s="165" t="s">
        <v>44</v>
      </c>
      <c r="AO474" s="165"/>
      <c r="AP474" s="166"/>
      <c r="AQ474" s="166"/>
      <c r="AR474" s="166"/>
      <c r="AS474" s="166">
        <f>H474</f>
        <v>100564</v>
      </c>
      <c r="AT474" s="166">
        <f t="shared" si="47"/>
        <v>10570</v>
      </c>
      <c r="AU474" s="166">
        <v>570</v>
      </c>
      <c r="AV474" s="166"/>
      <c r="AX47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100564, 'Б-100564-13',date'2015-02-02',3, 7, 7, 'RUR', 1, 18, date'2015-02-02', date'2015-02-01', 1005641, 1, to_date('2015-02-01 00:00:00','YYYY-MM-DD HH24:MI:SS'), 6200, 1116, 0, 629, 0, 'c1', 8,null,100564,10570,570);insert into xxxx_oebs_cash_payment_test (ID, INVOICE_ID, OEBS_PAYMENT, DOC_DATE, COMISS_DATE) values (s_xxxx_oebs_cash_payment_test.NEXTVAL, 100564, 9300, to_date('2015-02-01 00:00:00','YYYY-MM-DD HH24:MI:SS'), date'2015-02-01' );insert into xxxx_client_discount_m  (ID,CLIENT_ID,CLIENT_AVG_DISCOUNT,DT) values (s_xxxx_client_discount_m.NEXTVAL,629, 12, date'2015-02-01');</v>
      </c>
    </row>
    <row r="475" spans="1:50" ht="16.5" customHeight="1" x14ac:dyDescent="0.25">
      <c r="A475" s="285">
        <v>41</v>
      </c>
      <c r="B475" s="72">
        <v>0</v>
      </c>
      <c r="C475" s="165" t="str">
        <f t="shared" si="44"/>
        <v>100041</v>
      </c>
      <c r="D475" s="165" t="str">
        <f t="shared" si="45"/>
        <v>100041/13</v>
      </c>
      <c r="E475" s="167" t="s">
        <v>189</v>
      </c>
      <c r="F475" s="167" t="s">
        <v>822</v>
      </c>
      <c r="G475" s="165">
        <v>48</v>
      </c>
      <c r="H475" s="178">
        <v>100565</v>
      </c>
      <c r="I475" s="170" t="str">
        <f t="shared" si="46"/>
        <v>Б-100565-13</v>
      </c>
      <c r="J475" s="169">
        <v>3</v>
      </c>
      <c r="K475" s="165">
        <v>7</v>
      </c>
      <c r="L475" s="165" t="s">
        <v>38</v>
      </c>
      <c r="M475" s="169">
        <v>1</v>
      </c>
      <c r="N475" s="165">
        <v>18</v>
      </c>
      <c r="O475" s="167" t="s">
        <v>823</v>
      </c>
      <c r="P475" s="167" t="s">
        <v>823</v>
      </c>
      <c r="Q475" s="167" t="s">
        <v>826</v>
      </c>
      <c r="R475" s="166" t="str">
        <f>H475&amp;"2"</f>
        <v>1005652</v>
      </c>
      <c r="S475" s="170">
        <v>1</v>
      </c>
      <c r="T475" s="191" t="s">
        <v>308</v>
      </c>
      <c r="U475" s="165">
        <v>6200</v>
      </c>
      <c r="V475" s="165">
        <v>1116</v>
      </c>
      <c r="W475" s="165">
        <v>0</v>
      </c>
      <c r="X475" s="234">
        <v>630</v>
      </c>
      <c r="Y475" s="168" t="s">
        <v>42</v>
      </c>
      <c r="Z475" s="266"/>
      <c r="AA475" s="266"/>
      <c r="AB475" s="224"/>
      <c r="AC475" s="178">
        <v>9300</v>
      </c>
      <c r="AD475" s="170"/>
      <c r="AE475" s="170"/>
      <c r="AF475" s="191" t="s">
        <v>319</v>
      </c>
      <c r="AG475" s="221">
        <v>8</v>
      </c>
      <c r="AH475" s="220">
        <v>12</v>
      </c>
      <c r="AI475" s="191" t="s">
        <v>319</v>
      </c>
      <c r="AL475" s="166">
        <v>0</v>
      </c>
      <c r="AM475" s="170" t="s">
        <v>43</v>
      </c>
      <c r="AN475" s="165" t="s">
        <v>44</v>
      </c>
      <c r="AO475" s="165"/>
      <c r="AP475" s="166"/>
      <c r="AQ475" s="166"/>
      <c r="AR475" s="166"/>
      <c r="AS475" s="166">
        <f>H475</f>
        <v>100565</v>
      </c>
      <c r="AT475" s="166">
        <f t="shared" si="47"/>
        <v>10571</v>
      </c>
      <c r="AU475" s="166">
        <v>571</v>
      </c>
      <c r="AX47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100565, 'Б-100565-13',date'2015-02-02',3, 7, 7, 'RUR', 1, 18, date'2015-02-02', date'2015-02-01', 1005652, 1, to_date('2015-02-01 00:00:00','YYYY-MM-DD HH24:MI:SS'), 6200, 1116, 0, 630, 0, 'c1', 8,null,100565,10571,571);insert into xxxx_oebs_cash_payment_test (ID, INVOICE_ID, OEBS_PAYMENT, DOC_DATE, COMISS_DATE) values (s_xxxx_oebs_cash_payment_test.NEXTVAL, 100565, 9300, to_date('2015-02-01 00:00:00','YYYY-MM-DD HH24:MI:SS'), date'2015-02-01' );insert into xxxx_client_discount_m  (ID,CLIENT_ID,CLIENT_AVG_DISCOUNT,DT) values (s_xxxx_client_discount_m.NEXTVAL,630, 12, date'2015-02-01');</v>
      </c>
    </row>
    <row r="476" spans="1:50" ht="16.5" customHeight="1" x14ac:dyDescent="0.25">
      <c r="A476" s="285">
        <v>41</v>
      </c>
      <c r="B476" s="72">
        <v>0</v>
      </c>
      <c r="C476" s="171" t="str">
        <f t="shared" si="44"/>
        <v>100041</v>
      </c>
      <c r="D476" s="171" t="str">
        <f t="shared" si="45"/>
        <v>100041/13</v>
      </c>
      <c r="E476" s="172" t="s">
        <v>189</v>
      </c>
      <c r="F476" s="167" t="s">
        <v>822</v>
      </c>
      <c r="G476" s="165">
        <v>48</v>
      </c>
      <c r="H476" s="178">
        <v>100566</v>
      </c>
      <c r="I476" s="171" t="str">
        <f t="shared" si="46"/>
        <v>Б-100566-13</v>
      </c>
      <c r="J476" s="169">
        <v>3</v>
      </c>
      <c r="K476" s="171">
        <v>7</v>
      </c>
      <c r="L476" s="171" t="s">
        <v>38</v>
      </c>
      <c r="M476" s="175">
        <v>1</v>
      </c>
      <c r="N476" s="171">
        <v>18</v>
      </c>
      <c r="O476" s="172" t="s">
        <v>823</v>
      </c>
      <c r="P476" s="172" t="s">
        <v>823</v>
      </c>
      <c r="Q476" s="172" t="s">
        <v>826</v>
      </c>
      <c r="R476" s="173" t="str">
        <f>H476&amp;"3"</f>
        <v>1005663</v>
      </c>
      <c r="S476" s="171">
        <v>1</v>
      </c>
      <c r="T476" s="191" t="s">
        <v>310</v>
      </c>
      <c r="U476" s="171">
        <v>6200</v>
      </c>
      <c r="V476" s="171">
        <v>1116</v>
      </c>
      <c r="W476" s="171">
        <v>0</v>
      </c>
      <c r="X476" s="234">
        <v>631</v>
      </c>
      <c r="Y476" s="174" t="s">
        <v>42</v>
      </c>
      <c r="Z476" s="142"/>
      <c r="AA476" s="142"/>
      <c r="AB476" s="232"/>
      <c r="AC476" s="180">
        <v>9300</v>
      </c>
      <c r="AD476" s="171"/>
      <c r="AE476" s="171"/>
      <c r="AF476" s="177" t="s">
        <v>319</v>
      </c>
      <c r="AG476" s="302">
        <v>8</v>
      </c>
      <c r="AH476" s="258">
        <v>12</v>
      </c>
      <c r="AI476" s="177" t="s">
        <v>319</v>
      </c>
      <c r="AJ476" s="179"/>
      <c r="AK476" s="179"/>
      <c r="AL476" s="166">
        <v>0</v>
      </c>
      <c r="AM476" s="170" t="s">
        <v>43</v>
      </c>
      <c r="AN476" s="171" t="s">
        <v>44</v>
      </c>
      <c r="AO476" s="171"/>
      <c r="AP476" s="166"/>
      <c r="AQ476" s="166"/>
      <c r="AR476" s="166"/>
      <c r="AS476" s="166">
        <f>H476</f>
        <v>100566</v>
      </c>
      <c r="AT476" s="166">
        <f t="shared" si="47"/>
        <v>10572</v>
      </c>
      <c r="AU476" s="166">
        <v>572</v>
      </c>
      <c r="AV476" s="173"/>
      <c r="AX47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41, 100041, '100041/13', date'2013-03-01', date'2015-09-01', 48, 100566, 'Б-100566-13',date'2015-02-02',3, 7, 7, 'RUR', 1, 18, date'2015-02-02', date'2015-02-01', 1005663, 1, to_date('2015-01-31 23:59:59','YYYY-MM-DD HH24:MI:SS'), 6200, 1116, 0, 631, 0, 'c1', 8,null,100566,10572,572);insert into xxxx_oebs_cash_payment_test (ID, INVOICE_ID, OEBS_PAYMENT, DOC_DATE, COMISS_DATE) values (s_xxxx_oebs_cash_payment_test.NEXTVAL, 100566, 9300, to_date('2015-01-31 23:59:59','YYYY-MM-DD HH24:MI:SS'), date'2015-02-01' );insert into xxxx_client_discount_m  (ID,CLIENT_ID,CLIENT_AVG_DISCOUNT,DT) values (s_xxxx_client_discount_m.NEXTVAL,631, 12, date'2015-02-01');</v>
      </c>
    </row>
    <row r="477" spans="1:50" ht="16.5" customHeight="1" x14ac:dyDescent="0.25">
      <c r="A477" s="285">
        <v>42</v>
      </c>
      <c r="B477" s="72">
        <v>0</v>
      </c>
      <c r="C477" s="203" t="str">
        <f t="shared" si="44"/>
        <v>100042</v>
      </c>
      <c r="D477" s="165" t="str">
        <f t="shared" si="45"/>
        <v>100042/13</v>
      </c>
      <c r="E477" s="167" t="s">
        <v>189</v>
      </c>
      <c r="F477" s="167" t="s">
        <v>822</v>
      </c>
      <c r="G477" s="165">
        <v>48</v>
      </c>
      <c r="H477" s="178">
        <v>100567</v>
      </c>
      <c r="I477" s="170" t="str">
        <f t="shared" si="46"/>
        <v>Б-100567-13</v>
      </c>
      <c r="J477" s="169">
        <v>3</v>
      </c>
      <c r="K477" s="165">
        <v>7</v>
      </c>
      <c r="L477" s="165" t="s">
        <v>38</v>
      </c>
      <c r="M477" s="169">
        <v>1</v>
      </c>
      <c r="N477" s="165">
        <v>18</v>
      </c>
      <c r="O477" s="167" t="s">
        <v>823</v>
      </c>
      <c r="P477" s="167" t="s">
        <v>823</v>
      </c>
      <c r="Q477" s="167" t="s">
        <v>826</v>
      </c>
      <c r="R477" s="166" t="str">
        <f>H477&amp;"1"</f>
        <v>1005671</v>
      </c>
      <c r="S477" s="170">
        <v>1</v>
      </c>
      <c r="T477" s="167" t="s">
        <v>308</v>
      </c>
      <c r="U477" s="165">
        <v>6200</v>
      </c>
      <c r="V477" s="165">
        <v>1116</v>
      </c>
      <c r="W477" s="165">
        <v>0</v>
      </c>
      <c r="X477" s="24">
        <v>632</v>
      </c>
      <c r="Y477" s="168" t="s">
        <v>42</v>
      </c>
      <c r="Z477" s="223" t="s">
        <v>523</v>
      </c>
      <c r="AA477" s="266"/>
      <c r="AB477" s="223" t="s">
        <v>566</v>
      </c>
      <c r="AC477" s="178">
        <v>9300</v>
      </c>
      <c r="AD477" s="170"/>
      <c r="AE477" s="170"/>
      <c r="AF477" s="167" t="s">
        <v>149</v>
      </c>
      <c r="AG477" s="221">
        <v>8</v>
      </c>
      <c r="AH477" s="220">
        <v>12</v>
      </c>
      <c r="AI477" s="167" t="s">
        <v>319</v>
      </c>
      <c r="AL477" s="166">
        <v>0</v>
      </c>
      <c r="AM477" s="170" t="s">
        <v>43</v>
      </c>
      <c r="AN477" s="165" t="s">
        <v>44</v>
      </c>
      <c r="AO477" s="236">
        <v>140</v>
      </c>
      <c r="AP477" s="166"/>
      <c r="AQ477" s="166"/>
      <c r="AR477" s="166"/>
      <c r="AS477" s="166">
        <f>H477</f>
        <v>100567</v>
      </c>
      <c r="AT477" s="166">
        <f t="shared" si="47"/>
        <v>10573</v>
      </c>
      <c r="AU477" s="166">
        <v>573</v>
      </c>
      <c r="AV477" s="166" t="s">
        <v>567</v>
      </c>
      <c r="AX477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100567, 'Б-100567-13',date'2015-02-02',3, 7, 7, 'RUR', 1, 18, date'2015-02-02', date'2015-02-01', 1005671, 1, to_date('2015-02-01 00:00:00','YYYY-MM-DD HH24:MI:SS'), 6200, 1116, 0, 632, 0, 'c1', 8,null,100567,10573,573);insert into xxxx_oebs_cash_payment_test (ID, INVOICE_ID, OEBS_PAYMENT, DOC_DATE, COMISS_DATE) values (s_xxxx_oebs_cash_payment_test.NEXTVAL, 100567, 9300, to_date('2015-02-01 00:00:00','YYYY-MM-DD HH24:MI:SS'), date'2015-01-31' );insert into xxxx_client_discount_m  (ID,CLIENT_ID,CLIENT_AVG_DISCOUNT,DT) values (s_xxxx_client_discount_m.NEXTVAL,632, 12, date'2015-02-01');insert into xxxx_contract_signed_attr (ID, CONTRACT_ID, CODE, KEY_NUM) values (s_xxxx_contract_signed_attr.NEXTVAL, 100042, 'SUPERCOMMISSION_BONUS' , 140 );</v>
      </c>
    </row>
    <row r="478" spans="1:50" ht="16.5" customHeight="1" x14ac:dyDescent="0.25">
      <c r="A478" s="285">
        <v>42</v>
      </c>
      <c r="B478" s="72">
        <v>0</v>
      </c>
      <c r="C478" s="166" t="str">
        <f t="shared" si="44"/>
        <v>100042</v>
      </c>
      <c r="D478" s="165" t="str">
        <f t="shared" si="45"/>
        <v>100042/13</v>
      </c>
      <c r="E478" s="167" t="s">
        <v>189</v>
      </c>
      <c r="F478" s="167" t="s">
        <v>822</v>
      </c>
      <c r="G478" s="165">
        <v>48</v>
      </c>
      <c r="H478" s="178">
        <v>100568</v>
      </c>
      <c r="I478" s="170" t="str">
        <f t="shared" si="46"/>
        <v>Б-100568-13</v>
      </c>
      <c r="J478" s="169">
        <v>3</v>
      </c>
      <c r="K478" s="165">
        <v>7</v>
      </c>
      <c r="L478" s="165" t="s">
        <v>38</v>
      </c>
      <c r="M478" s="169">
        <v>1</v>
      </c>
      <c r="N478" s="165">
        <v>18</v>
      </c>
      <c r="O478" s="167" t="s">
        <v>823</v>
      </c>
      <c r="P478" s="167" t="s">
        <v>823</v>
      </c>
      <c r="Q478" s="167" t="s">
        <v>826</v>
      </c>
      <c r="R478" s="166" t="str">
        <f>H478&amp;"2"</f>
        <v>1005682</v>
      </c>
      <c r="S478" s="170">
        <v>1</v>
      </c>
      <c r="T478" s="167" t="s">
        <v>308</v>
      </c>
      <c r="U478" s="165">
        <v>6200</v>
      </c>
      <c r="V478" s="165">
        <v>1116</v>
      </c>
      <c r="W478" s="165">
        <v>0</v>
      </c>
      <c r="X478" s="187">
        <v>633</v>
      </c>
      <c r="Y478" s="168" t="s">
        <v>42</v>
      </c>
      <c r="Z478" s="266"/>
      <c r="AA478" s="266"/>
      <c r="AB478" s="224"/>
      <c r="AC478" s="178">
        <v>9300</v>
      </c>
      <c r="AD478" s="170"/>
      <c r="AE478" s="170"/>
      <c r="AF478" s="167" t="s">
        <v>149</v>
      </c>
      <c r="AG478" s="221">
        <v>8</v>
      </c>
      <c r="AH478" s="220">
        <v>12</v>
      </c>
      <c r="AI478" s="167" t="s">
        <v>319</v>
      </c>
      <c r="AL478" s="166">
        <v>0</v>
      </c>
      <c r="AM478" s="170" t="s">
        <v>43</v>
      </c>
      <c r="AN478" s="165" t="s">
        <v>44</v>
      </c>
      <c r="AO478" s="165"/>
      <c r="AP478" s="166"/>
      <c r="AQ478" s="166"/>
      <c r="AR478" s="166"/>
      <c r="AS478" s="166">
        <f>H478</f>
        <v>100568</v>
      </c>
      <c r="AT478" s="166">
        <f t="shared" si="47"/>
        <v>10574</v>
      </c>
      <c r="AU478" s="166">
        <v>574</v>
      </c>
      <c r="AV478" s="166" t="s">
        <v>568</v>
      </c>
      <c r="AX478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100568, 'Б-100568-13',date'2015-02-02',3, 7, 7, 'RUR', 1, 18, date'2015-02-02', date'2015-02-01', 1005682, 1, to_date('2015-02-01 00:00:00','YYYY-MM-DD HH24:MI:SS'), 6200, 1116, 0, 633, 0, 'c1', 8,null,100568,10574,574);insert into xxxx_oebs_cash_payment_test (ID, INVOICE_ID, OEBS_PAYMENT, DOC_DATE, COMISS_DATE) values (s_xxxx_oebs_cash_payment_test.NEXTVAL, 100568, 9300, to_date('2015-02-01 00:00:00','YYYY-MM-DD HH24:MI:SS'), date'2015-01-31' );insert into xxxx_client_discount_m  (ID,CLIENT_ID,CLIENT_AVG_DISCOUNT,DT) values (s_xxxx_client_discount_m.NEXTVAL,633, 12, date'2015-02-01');</v>
      </c>
    </row>
    <row r="479" spans="1:50" ht="16.5" customHeight="1" x14ac:dyDescent="0.25">
      <c r="A479" s="285">
        <v>42</v>
      </c>
      <c r="B479" s="72">
        <v>0</v>
      </c>
      <c r="C479" s="166" t="str">
        <f t="shared" ref="C479:C520" si="49">"1000"&amp;A479</f>
        <v>100042</v>
      </c>
      <c r="D479" s="165" t="str">
        <f t="shared" ref="D479:D520" si="50">"1000"&amp;A479&amp;"/13"</f>
        <v>100042/13</v>
      </c>
      <c r="E479" s="167" t="s">
        <v>189</v>
      </c>
      <c r="F479" s="167" t="s">
        <v>822</v>
      </c>
      <c r="G479" s="165">
        <v>48</v>
      </c>
      <c r="H479" s="178">
        <v>100569</v>
      </c>
      <c r="I479" s="170" t="str">
        <f t="shared" si="46"/>
        <v>Б-100569-13</v>
      </c>
      <c r="J479" s="169">
        <v>3</v>
      </c>
      <c r="K479" s="165">
        <v>7</v>
      </c>
      <c r="L479" s="165" t="s">
        <v>38</v>
      </c>
      <c r="M479" s="169">
        <v>1</v>
      </c>
      <c r="N479" s="165">
        <v>18</v>
      </c>
      <c r="O479" s="167" t="s">
        <v>823</v>
      </c>
      <c r="P479" s="167" t="s">
        <v>823</v>
      </c>
      <c r="Q479" s="167" t="s">
        <v>826</v>
      </c>
      <c r="R479" s="166" t="str">
        <f>H479&amp;"3"</f>
        <v>1005693</v>
      </c>
      <c r="S479" s="170">
        <v>1</v>
      </c>
      <c r="T479" s="167" t="s">
        <v>308</v>
      </c>
      <c r="U479" s="165">
        <v>6200</v>
      </c>
      <c r="V479" s="165">
        <v>1116</v>
      </c>
      <c r="W479" s="165">
        <v>0</v>
      </c>
      <c r="X479" s="24">
        <v>634</v>
      </c>
      <c r="Y479" s="168" t="s">
        <v>42</v>
      </c>
      <c r="Z479" s="266"/>
      <c r="AA479" s="266"/>
      <c r="AB479" s="224"/>
      <c r="AC479" s="178">
        <v>9300</v>
      </c>
      <c r="AD479" s="170"/>
      <c r="AE479" s="170"/>
      <c r="AF479" s="167" t="s">
        <v>149</v>
      </c>
      <c r="AG479" s="221">
        <v>8</v>
      </c>
      <c r="AH479" s="220">
        <v>12</v>
      </c>
      <c r="AI479" s="167" t="s">
        <v>319</v>
      </c>
      <c r="AL479" s="166">
        <v>0</v>
      </c>
      <c r="AM479" s="170" t="s">
        <v>43</v>
      </c>
      <c r="AN479" s="165" t="s">
        <v>44</v>
      </c>
      <c r="AO479" s="165"/>
      <c r="AP479" s="166"/>
      <c r="AQ479" s="166"/>
      <c r="AR479" s="166"/>
      <c r="AS479" s="166">
        <f>H479</f>
        <v>100569</v>
      </c>
      <c r="AT479" s="166">
        <f t="shared" si="47"/>
        <v>10575</v>
      </c>
      <c r="AU479" s="166">
        <v>575</v>
      </c>
      <c r="AV479" s="166" t="s">
        <v>569</v>
      </c>
      <c r="AX479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100569, 'Б-100569-13',date'2015-02-02',3, 7, 7, 'RUR', 1, 18, date'2015-02-02', date'2015-02-01', 1005693, 1, to_date('2015-02-01 00:00:00','YYYY-MM-DD HH24:MI:SS'), 6200, 1116, 0, 634, 0, 'c1', 8,null,100569,10575,575);insert into xxxx_oebs_cash_payment_test (ID, INVOICE_ID, OEBS_PAYMENT, DOC_DATE, COMISS_DATE) values (s_xxxx_oebs_cash_payment_test.NEXTVAL, 100569, 9300, to_date('2015-02-01 00:00:00','YYYY-MM-DD HH24:MI:SS'), date'2015-01-31' );insert into xxxx_client_discount_m  (ID,CLIENT_ID,CLIENT_AVG_DISCOUNT,DT) values (s_xxxx_client_discount_m.NEXTVAL,634, 12, date'2015-02-01');</v>
      </c>
    </row>
    <row r="480" spans="1:50" ht="16.5" customHeight="1" x14ac:dyDescent="0.25">
      <c r="A480" s="285">
        <v>42</v>
      </c>
      <c r="B480" s="72">
        <v>0</v>
      </c>
      <c r="C480" s="166" t="str">
        <f t="shared" si="49"/>
        <v>100042</v>
      </c>
      <c r="D480" s="165" t="str">
        <f t="shared" si="50"/>
        <v>100042/13</v>
      </c>
      <c r="E480" s="167" t="s">
        <v>189</v>
      </c>
      <c r="F480" s="167" t="s">
        <v>822</v>
      </c>
      <c r="G480" s="165">
        <v>48</v>
      </c>
      <c r="H480" s="178">
        <v>100570</v>
      </c>
      <c r="I480" s="170" t="str">
        <f t="shared" si="46"/>
        <v>Б-100570-13</v>
      </c>
      <c r="J480" s="169">
        <v>3</v>
      </c>
      <c r="K480" s="165">
        <v>7</v>
      </c>
      <c r="L480" s="165" t="s">
        <v>38</v>
      </c>
      <c r="M480" s="169">
        <v>1</v>
      </c>
      <c r="N480" s="165">
        <v>18</v>
      </c>
      <c r="O480" s="167" t="s">
        <v>823</v>
      </c>
      <c r="P480" s="167" t="s">
        <v>823</v>
      </c>
      <c r="Q480" s="167" t="s">
        <v>826</v>
      </c>
      <c r="R480" s="166" t="str">
        <f>H480&amp;"1"</f>
        <v>1005701</v>
      </c>
      <c r="S480" s="170">
        <v>1</v>
      </c>
      <c r="T480" s="167" t="s">
        <v>308</v>
      </c>
      <c r="U480" s="165">
        <v>6200</v>
      </c>
      <c r="V480" s="165">
        <v>1116</v>
      </c>
      <c r="W480" s="165">
        <v>0</v>
      </c>
      <c r="X480" s="187">
        <v>635</v>
      </c>
      <c r="Y480" s="168" t="s">
        <v>42</v>
      </c>
      <c r="Z480" s="266"/>
      <c r="AA480" s="266"/>
      <c r="AB480" s="224"/>
      <c r="AC480" s="178">
        <v>9300</v>
      </c>
      <c r="AD480" s="170"/>
      <c r="AE480" s="170"/>
      <c r="AF480" s="167" t="s">
        <v>149</v>
      </c>
      <c r="AG480" s="221">
        <v>8</v>
      </c>
      <c r="AH480" s="220">
        <v>12</v>
      </c>
      <c r="AI480" s="167" t="s">
        <v>319</v>
      </c>
      <c r="AL480" s="166">
        <v>0</v>
      </c>
      <c r="AM480" s="170" t="s">
        <v>43</v>
      </c>
      <c r="AN480" s="165" t="s">
        <v>44</v>
      </c>
      <c r="AO480" s="165"/>
      <c r="AP480" s="166"/>
      <c r="AQ480" s="166"/>
      <c r="AR480" s="166"/>
      <c r="AS480" s="166">
        <f>H480</f>
        <v>100570</v>
      </c>
      <c r="AT480" s="166">
        <f t="shared" si="47"/>
        <v>10576</v>
      </c>
      <c r="AU480" s="166">
        <v>576</v>
      </c>
      <c r="AV480" s="166"/>
      <c r="AX480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100570, 'Б-100570-13',date'2015-02-02',3, 7, 7, 'RUR', 1, 18, date'2015-02-02', date'2015-02-01', 1005701, 1, to_date('2015-02-01 00:00:00','YYYY-MM-DD HH24:MI:SS'), 6200, 1116, 0, 635, 0, 'c1', 8,null,100570,10576,576);insert into xxxx_oebs_cash_payment_test (ID, INVOICE_ID, OEBS_PAYMENT, DOC_DATE, COMISS_DATE) values (s_xxxx_oebs_cash_payment_test.NEXTVAL, 100570, 9300, to_date('2015-02-01 00:00:00','YYYY-MM-DD HH24:MI:SS'), date'2015-01-31' );insert into xxxx_client_discount_m  (ID,CLIENT_ID,CLIENT_AVG_DISCOUNT,DT) values (s_xxxx_client_discount_m.NEXTVAL,635, 12, date'2015-02-01');</v>
      </c>
    </row>
    <row r="481" spans="1:50" ht="16.5" customHeight="1" x14ac:dyDescent="0.25">
      <c r="A481" s="285">
        <v>42</v>
      </c>
      <c r="B481" s="72">
        <v>0</v>
      </c>
      <c r="C481" s="166" t="str">
        <f t="shared" si="49"/>
        <v>100042</v>
      </c>
      <c r="D481" s="165" t="str">
        <f t="shared" si="50"/>
        <v>100042/13</v>
      </c>
      <c r="E481" s="167" t="s">
        <v>189</v>
      </c>
      <c r="F481" s="167" t="s">
        <v>822</v>
      </c>
      <c r="G481" s="165">
        <v>48</v>
      </c>
      <c r="H481" s="178">
        <v>100571</v>
      </c>
      <c r="I481" s="170" t="str">
        <f t="shared" si="46"/>
        <v>Б-100571-13</v>
      </c>
      <c r="J481" s="169">
        <v>3</v>
      </c>
      <c r="K481" s="165">
        <v>7</v>
      </c>
      <c r="L481" s="165" t="s">
        <v>38</v>
      </c>
      <c r="M481" s="169">
        <v>1</v>
      </c>
      <c r="N481" s="165">
        <v>18</v>
      </c>
      <c r="O481" s="167" t="s">
        <v>823</v>
      </c>
      <c r="P481" s="167" t="s">
        <v>823</v>
      </c>
      <c r="Q481" s="167" t="s">
        <v>826</v>
      </c>
      <c r="R481" s="166" t="str">
        <f>H481&amp;"2"</f>
        <v>1005712</v>
      </c>
      <c r="S481" s="170">
        <v>1</v>
      </c>
      <c r="T481" s="167" t="s">
        <v>308</v>
      </c>
      <c r="U481" s="165">
        <v>6200</v>
      </c>
      <c r="V481" s="165">
        <v>1116</v>
      </c>
      <c r="W481" s="165">
        <v>0</v>
      </c>
      <c r="X481" s="236">
        <v>636</v>
      </c>
      <c r="Y481" s="168" t="s">
        <v>42</v>
      </c>
      <c r="Z481" s="266"/>
      <c r="AA481" s="266"/>
      <c r="AB481" s="224"/>
      <c r="AC481" s="178">
        <v>9300</v>
      </c>
      <c r="AD481" s="170"/>
      <c r="AE481" s="170"/>
      <c r="AF481" s="167" t="s">
        <v>149</v>
      </c>
      <c r="AG481" s="221">
        <v>8</v>
      </c>
      <c r="AH481" s="220">
        <v>12</v>
      </c>
      <c r="AI481" s="167" t="s">
        <v>319</v>
      </c>
      <c r="AL481" s="166">
        <v>0</v>
      </c>
      <c r="AM481" s="170" t="s">
        <v>43</v>
      </c>
      <c r="AN481" s="165" t="s">
        <v>44</v>
      </c>
      <c r="AO481" s="165"/>
      <c r="AP481" s="166"/>
      <c r="AQ481" s="166"/>
      <c r="AR481" s="166"/>
      <c r="AS481" s="166">
        <f>H481</f>
        <v>100571</v>
      </c>
      <c r="AT481" s="166">
        <f t="shared" si="47"/>
        <v>10577</v>
      </c>
      <c r="AU481" s="166">
        <v>577</v>
      </c>
      <c r="AV481" s="166"/>
      <c r="AX481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100571, 'Б-100571-13',date'2015-02-02',3, 7, 7, 'RUR', 1, 18, date'2015-02-02', date'2015-02-01', 1005712, 1, to_date('2015-02-01 00:00:00','YYYY-MM-DD HH24:MI:SS'), 6200, 1116, 0, 636, 0, 'c1', 8,null,100571,10577,577);insert into xxxx_oebs_cash_payment_test (ID, INVOICE_ID, OEBS_PAYMENT, DOC_DATE, COMISS_DATE) values (s_xxxx_oebs_cash_payment_test.NEXTVAL, 100571, 9300, to_date('2015-02-01 00:00:00','YYYY-MM-DD HH24:MI:SS'), date'2015-01-31' );insert into xxxx_client_discount_m  (ID,CLIENT_ID,CLIENT_AVG_DISCOUNT,DT) values (s_xxxx_client_discount_m.NEXTVAL,636, 12, date'2015-02-01');</v>
      </c>
    </row>
    <row r="482" spans="1:50" ht="16.5" customHeight="1" x14ac:dyDescent="0.25">
      <c r="A482" s="285">
        <v>42</v>
      </c>
      <c r="B482" s="72">
        <v>0</v>
      </c>
      <c r="C482" s="166" t="str">
        <f t="shared" si="49"/>
        <v>100042</v>
      </c>
      <c r="D482" s="165" t="str">
        <f t="shared" si="50"/>
        <v>100042/13</v>
      </c>
      <c r="E482" s="167" t="s">
        <v>189</v>
      </c>
      <c r="F482" s="167" t="s">
        <v>822</v>
      </c>
      <c r="G482" s="165">
        <v>48</v>
      </c>
      <c r="H482" s="178">
        <v>100572</v>
      </c>
      <c r="I482" s="170" t="str">
        <f t="shared" si="46"/>
        <v>Б-100572-13</v>
      </c>
      <c r="J482" s="169">
        <v>3</v>
      </c>
      <c r="K482" s="236">
        <v>2</v>
      </c>
      <c r="L482" s="165" t="s">
        <v>38</v>
      </c>
      <c r="M482" s="169">
        <v>1</v>
      </c>
      <c r="N482" s="165">
        <v>18</v>
      </c>
      <c r="O482" s="167" t="s">
        <v>823</v>
      </c>
      <c r="P482" s="167" t="s">
        <v>823</v>
      </c>
      <c r="Q482" s="167" t="s">
        <v>826</v>
      </c>
      <c r="R482" s="166" t="str">
        <f>H482&amp;"2"</f>
        <v>1005722</v>
      </c>
      <c r="S482" s="170">
        <v>1</v>
      </c>
      <c r="T482" s="167" t="s">
        <v>308</v>
      </c>
      <c r="U482" s="165">
        <v>6200</v>
      </c>
      <c r="V482" s="165">
        <v>1116</v>
      </c>
      <c r="W482" s="165">
        <v>0</v>
      </c>
      <c r="X482" s="236">
        <v>636</v>
      </c>
      <c r="Y482" s="168" t="s">
        <v>42</v>
      </c>
      <c r="Z482" s="224" t="s">
        <v>570</v>
      </c>
      <c r="AA482" s="266"/>
      <c r="AB482" s="224"/>
      <c r="AC482" s="178">
        <v>9300</v>
      </c>
      <c r="AD482" s="170"/>
      <c r="AE482" s="170"/>
      <c r="AF482" s="167" t="s">
        <v>149</v>
      </c>
      <c r="AG482" s="221">
        <v>8</v>
      </c>
      <c r="AH482" s="255"/>
      <c r="AI482" s="191"/>
      <c r="AL482" s="166">
        <v>0</v>
      </c>
      <c r="AM482" s="170" t="s">
        <v>43</v>
      </c>
      <c r="AN482" s="165" t="s">
        <v>44</v>
      </c>
      <c r="AO482" s="165"/>
      <c r="AP482" s="166"/>
      <c r="AQ482" s="166"/>
      <c r="AR482" s="166"/>
      <c r="AS482" s="166">
        <f>H482</f>
        <v>100572</v>
      </c>
      <c r="AT482" s="166">
        <f t="shared" si="47"/>
        <v>10578</v>
      </c>
      <c r="AU482" s="166">
        <v>578</v>
      </c>
      <c r="AV482" s="166"/>
      <c r="AX482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100572, 'Б-100572-13',date'2015-02-02',3, 2, 2, 'RUR', 1, 18, date'2015-02-02', date'2015-02-01', 1005722, 1, to_date('2015-02-01 00:00:00','YYYY-MM-DD HH24:MI:SS'), 6200, 1116, 0, 636, 0, 'c1', 8,null,100572,10578,578);insert into xxxx_oebs_cash_payment_test (ID, INVOICE_ID, OEBS_PAYMENT, DOC_DATE, COMISS_DATE) values (s_xxxx_oebs_cash_payment_test.NEXTVAL, 100572, 9300, to_date('2015-02-01 00:00:00','YYYY-MM-DD HH24:MI:SS'), date'2015-01-31' );</v>
      </c>
    </row>
    <row r="483" spans="1:50" ht="16.5" customHeight="1" x14ac:dyDescent="0.25">
      <c r="A483" s="285">
        <v>42</v>
      </c>
      <c r="B483" s="72">
        <v>0</v>
      </c>
      <c r="C483" s="166" t="str">
        <f t="shared" si="49"/>
        <v>100042</v>
      </c>
      <c r="D483" s="165" t="str">
        <f t="shared" si="50"/>
        <v>100042/13</v>
      </c>
      <c r="E483" s="167" t="s">
        <v>189</v>
      </c>
      <c r="F483" s="167" t="s">
        <v>822</v>
      </c>
      <c r="G483" s="165">
        <v>48</v>
      </c>
      <c r="H483" s="178">
        <v>100573</v>
      </c>
      <c r="I483" s="170" t="str">
        <f t="shared" si="46"/>
        <v>Б-100573-13</v>
      </c>
      <c r="J483" s="169">
        <v>3</v>
      </c>
      <c r="K483" s="165">
        <v>7</v>
      </c>
      <c r="L483" s="165" t="s">
        <v>38</v>
      </c>
      <c r="M483" s="169">
        <v>1</v>
      </c>
      <c r="N483" s="165">
        <v>18</v>
      </c>
      <c r="O483" s="167" t="s">
        <v>823</v>
      </c>
      <c r="P483" s="167" t="s">
        <v>823</v>
      </c>
      <c r="Q483" s="167" t="s">
        <v>826</v>
      </c>
      <c r="R483" s="166" t="str">
        <f>H483&amp;"1"</f>
        <v>1005731</v>
      </c>
      <c r="S483" s="170">
        <v>1</v>
      </c>
      <c r="T483" s="167" t="s">
        <v>308</v>
      </c>
      <c r="U483" s="165">
        <v>6200</v>
      </c>
      <c r="V483" s="165">
        <v>1116</v>
      </c>
      <c r="W483" s="165">
        <v>0</v>
      </c>
      <c r="X483" s="187">
        <v>637</v>
      </c>
      <c r="Y483" s="168" t="s">
        <v>42</v>
      </c>
      <c r="Z483" s="266"/>
      <c r="AA483" s="266"/>
      <c r="AB483" s="224"/>
      <c r="AC483" s="178">
        <v>9300</v>
      </c>
      <c r="AD483" s="170"/>
      <c r="AE483" s="170"/>
      <c r="AF483" s="167" t="s">
        <v>149</v>
      </c>
      <c r="AG483" s="221">
        <v>8</v>
      </c>
      <c r="AH483" s="220">
        <v>12</v>
      </c>
      <c r="AI483" s="167" t="s">
        <v>319</v>
      </c>
      <c r="AL483" s="166">
        <v>0</v>
      </c>
      <c r="AM483" s="170" t="s">
        <v>43</v>
      </c>
      <c r="AN483" s="165" t="s">
        <v>44</v>
      </c>
      <c r="AO483" s="165"/>
      <c r="AP483" s="166"/>
      <c r="AQ483" s="166"/>
      <c r="AR483" s="166"/>
      <c r="AS483" s="166">
        <f>H483</f>
        <v>100573</v>
      </c>
      <c r="AT483" s="166">
        <f t="shared" si="47"/>
        <v>10579</v>
      </c>
      <c r="AU483" s="166">
        <v>579</v>
      </c>
      <c r="AV483" s="166"/>
      <c r="AX483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100573, 'Б-100573-13',date'2015-02-02',3, 7, 7, 'RUR', 1, 18, date'2015-02-02', date'2015-02-01', 1005731, 1, to_date('2015-02-01 00:00:00','YYYY-MM-DD HH24:MI:SS'), 6200, 1116, 0, 637, 0, 'c1', 8,null,100573,10579,579);insert into xxxx_oebs_cash_payment_test (ID, INVOICE_ID, OEBS_PAYMENT, DOC_DATE, COMISS_DATE) values (s_xxxx_oebs_cash_payment_test.NEXTVAL, 100573, 9300, to_date('2015-02-01 00:00:00','YYYY-MM-DD HH24:MI:SS'), date'2015-01-31' );insert into xxxx_client_discount_m  (ID,CLIENT_ID,CLIENT_AVG_DISCOUNT,DT) values (s_xxxx_client_discount_m.NEXTVAL,637, 12, date'2015-02-01');</v>
      </c>
    </row>
    <row r="484" spans="1:50" ht="16.5" customHeight="1" x14ac:dyDescent="0.25">
      <c r="A484" s="285">
        <v>42</v>
      </c>
      <c r="B484" s="72">
        <v>0</v>
      </c>
      <c r="C484" s="166" t="str">
        <f t="shared" si="49"/>
        <v>100042</v>
      </c>
      <c r="D484" s="165" t="str">
        <f t="shared" si="50"/>
        <v>100042/13</v>
      </c>
      <c r="E484" s="167" t="s">
        <v>189</v>
      </c>
      <c r="F484" s="167" t="s">
        <v>822</v>
      </c>
      <c r="G484" s="165">
        <v>48</v>
      </c>
      <c r="H484" s="178">
        <v>100574</v>
      </c>
      <c r="I484" s="170" t="str">
        <f t="shared" si="46"/>
        <v>Б-100574-13</v>
      </c>
      <c r="J484" s="169">
        <v>3</v>
      </c>
      <c r="K484" s="165">
        <v>7</v>
      </c>
      <c r="L484" s="165" t="s">
        <v>38</v>
      </c>
      <c r="M484" s="169">
        <v>1</v>
      </c>
      <c r="N484" s="165">
        <v>18</v>
      </c>
      <c r="O484" s="167" t="s">
        <v>823</v>
      </c>
      <c r="P484" s="167" t="s">
        <v>823</v>
      </c>
      <c r="Q484" s="167" t="s">
        <v>826</v>
      </c>
      <c r="R484" s="166" t="str">
        <f>H484&amp;"1"</f>
        <v>1005741</v>
      </c>
      <c r="S484" s="170">
        <v>1</v>
      </c>
      <c r="T484" s="167" t="s">
        <v>308</v>
      </c>
      <c r="U484" s="165">
        <v>6200</v>
      </c>
      <c r="V484" s="165">
        <v>1116</v>
      </c>
      <c r="W484" s="165">
        <v>0</v>
      </c>
      <c r="X484" s="24">
        <v>638</v>
      </c>
      <c r="Y484" s="168" t="s">
        <v>42</v>
      </c>
      <c r="Z484" s="266"/>
      <c r="AA484" s="266"/>
      <c r="AB484" s="224"/>
      <c r="AC484" s="178">
        <v>9300</v>
      </c>
      <c r="AD484" s="170"/>
      <c r="AE484" s="170"/>
      <c r="AF484" s="167" t="s">
        <v>149</v>
      </c>
      <c r="AG484" s="221">
        <v>8</v>
      </c>
      <c r="AH484" s="220">
        <v>12</v>
      </c>
      <c r="AI484" s="167" t="s">
        <v>319</v>
      </c>
      <c r="AL484" s="166">
        <v>0</v>
      </c>
      <c r="AM484" s="170" t="s">
        <v>43</v>
      </c>
      <c r="AN484" s="165" t="s">
        <v>44</v>
      </c>
      <c r="AO484" s="165"/>
      <c r="AP484" s="166"/>
      <c r="AQ484" s="166"/>
      <c r="AR484" s="166"/>
      <c r="AS484" s="166">
        <f>H484</f>
        <v>100574</v>
      </c>
      <c r="AT484" s="166">
        <f t="shared" si="47"/>
        <v>10580</v>
      </c>
      <c r="AU484" s="166">
        <v>580</v>
      </c>
      <c r="AV484" s="166"/>
      <c r="AX48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100574, 'Б-100574-13',date'2015-02-02',3, 7, 7, 'RUR', 1, 18, date'2015-02-02', date'2015-02-01', 1005741, 1, to_date('2015-02-01 00:00:00','YYYY-MM-DD HH24:MI:SS'), 6200, 1116, 0, 638, 0, 'c1', 8,null,100574,10580,580);insert into xxxx_oebs_cash_payment_test (ID, INVOICE_ID, OEBS_PAYMENT, DOC_DATE, COMISS_DATE) values (s_xxxx_oebs_cash_payment_test.NEXTVAL, 100574, 9300, to_date('2015-02-01 00:00:00','YYYY-MM-DD HH24:MI:SS'), date'2015-01-31' );insert into xxxx_client_discount_m  (ID,CLIENT_ID,CLIENT_AVG_DISCOUNT,DT) values (s_xxxx_client_discount_m.NEXTVAL,638, 12, date'2015-02-01');</v>
      </c>
    </row>
    <row r="485" spans="1:50" ht="16.5" customHeight="1" x14ac:dyDescent="0.25">
      <c r="A485" s="285">
        <v>42</v>
      </c>
      <c r="B485" s="72">
        <v>0</v>
      </c>
      <c r="C485" s="166" t="str">
        <f t="shared" si="49"/>
        <v>100042</v>
      </c>
      <c r="D485" s="165" t="str">
        <f t="shared" si="50"/>
        <v>100042/13</v>
      </c>
      <c r="E485" s="167" t="s">
        <v>189</v>
      </c>
      <c r="F485" s="167" t="s">
        <v>822</v>
      </c>
      <c r="G485" s="165">
        <v>48</v>
      </c>
      <c r="H485" s="178">
        <v>100575</v>
      </c>
      <c r="I485" s="170" t="str">
        <f t="shared" si="46"/>
        <v>Б-100575-13</v>
      </c>
      <c r="J485" s="169">
        <v>3</v>
      </c>
      <c r="K485" s="165">
        <v>7</v>
      </c>
      <c r="L485" s="165" t="s">
        <v>38</v>
      </c>
      <c r="M485" s="169">
        <v>1</v>
      </c>
      <c r="N485" s="165">
        <v>18</v>
      </c>
      <c r="O485" s="167" t="s">
        <v>823</v>
      </c>
      <c r="P485" s="167" t="s">
        <v>823</v>
      </c>
      <c r="Q485" s="167" t="s">
        <v>826</v>
      </c>
      <c r="R485" s="166" t="str">
        <f>H485&amp;"2"</f>
        <v>1005752</v>
      </c>
      <c r="S485" s="170">
        <v>1</v>
      </c>
      <c r="T485" s="167" t="s">
        <v>308</v>
      </c>
      <c r="U485" s="165">
        <v>6200</v>
      </c>
      <c r="V485" s="165">
        <v>1116</v>
      </c>
      <c r="W485" s="165">
        <v>0</v>
      </c>
      <c r="X485" s="187">
        <v>639</v>
      </c>
      <c r="Y485" s="168" t="s">
        <v>42</v>
      </c>
      <c r="Z485" s="266"/>
      <c r="AA485" s="266"/>
      <c r="AB485" s="224"/>
      <c r="AC485" s="178">
        <v>9300</v>
      </c>
      <c r="AD485" s="170"/>
      <c r="AE485" s="170"/>
      <c r="AF485" s="167" t="s">
        <v>149</v>
      </c>
      <c r="AG485" s="221">
        <v>8</v>
      </c>
      <c r="AH485" s="220">
        <v>12</v>
      </c>
      <c r="AI485" s="167" t="s">
        <v>319</v>
      </c>
      <c r="AL485" s="166">
        <v>0</v>
      </c>
      <c r="AM485" s="170" t="s">
        <v>43</v>
      </c>
      <c r="AN485" s="165" t="s">
        <v>44</v>
      </c>
      <c r="AO485" s="165"/>
      <c r="AP485" s="166"/>
      <c r="AQ485" s="166"/>
      <c r="AR485" s="166"/>
      <c r="AS485" s="166">
        <f>H485</f>
        <v>100575</v>
      </c>
      <c r="AT485" s="166">
        <f t="shared" si="47"/>
        <v>10581</v>
      </c>
      <c r="AU485" s="166">
        <v>581</v>
      </c>
      <c r="AX48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100575, 'Б-100575-13',date'2015-02-02',3, 7, 7, 'RUR', 1, 18, date'2015-02-02', date'2015-02-01', 1005752, 1, to_date('2015-02-01 00:00:00','YYYY-MM-DD HH24:MI:SS'), 6200, 1116, 0, 639, 0, 'c1', 8,null,100575,10581,581);insert into xxxx_oebs_cash_payment_test (ID, INVOICE_ID, OEBS_PAYMENT, DOC_DATE, COMISS_DATE) values (s_xxxx_oebs_cash_payment_test.NEXTVAL, 100575, 9300, to_date('2015-02-01 00:00:00','YYYY-MM-DD HH24:MI:SS'), date'2015-01-31' );insert into xxxx_client_discount_m  (ID,CLIENT_ID,CLIENT_AVG_DISCOUNT,DT) values (s_xxxx_client_discount_m.NEXTVAL,639, 12, date'2015-02-01');</v>
      </c>
    </row>
    <row r="486" spans="1:50" ht="16.5" customHeight="1" x14ac:dyDescent="0.25">
      <c r="A486" s="285">
        <v>42</v>
      </c>
      <c r="B486" s="72">
        <v>0</v>
      </c>
      <c r="C486" s="166" t="str">
        <f t="shared" si="49"/>
        <v>100042</v>
      </c>
      <c r="D486" s="165" t="str">
        <f t="shared" si="50"/>
        <v>100042/13</v>
      </c>
      <c r="E486" s="167" t="s">
        <v>189</v>
      </c>
      <c r="F486" s="167" t="s">
        <v>822</v>
      </c>
      <c r="G486" s="165">
        <v>48</v>
      </c>
      <c r="H486" s="178">
        <v>100576</v>
      </c>
      <c r="I486" s="170" t="str">
        <f t="shared" si="46"/>
        <v>Б-100576-13</v>
      </c>
      <c r="J486" s="169">
        <v>3</v>
      </c>
      <c r="K486" s="165">
        <v>7</v>
      </c>
      <c r="L486" s="165" t="s">
        <v>38</v>
      </c>
      <c r="M486" s="169">
        <v>1</v>
      </c>
      <c r="N486" s="165">
        <v>18</v>
      </c>
      <c r="O486" s="167" t="s">
        <v>823</v>
      </c>
      <c r="P486" s="167" t="s">
        <v>823</v>
      </c>
      <c r="Q486" s="167" t="s">
        <v>826</v>
      </c>
      <c r="R486" s="166" t="str">
        <f>H486&amp;"3"</f>
        <v>1005763</v>
      </c>
      <c r="S486" s="170">
        <v>1</v>
      </c>
      <c r="T486" s="167" t="s">
        <v>308</v>
      </c>
      <c r="U486" s="165">
        <v>6200</v>
      </c>
      <c r="V486" s="165">
        <v>1116</v>
      </c>
      <c r="W486" s="165">
        <v>0</v>
      </c>
      <c r="X486" s="24">
        <v>640</v>
      </c>
      <c r="Y486" s="168" t="s">
        <v>42</v>
      </c>
      <c r="Z486" s="266"/>
      <c r="AA486" s="266"/>
      <c r="AB486" s="224"/>
      <c r="AC486" s="178">
        <v>9300</v>
      </c>
      <c r="AD486" s="170"/>
      <c r="AE486" s="170"/>
      <c r="AF486" s="167" t="s">
        <v>149</v>
      </c>
      <c r="AG486" s="221">
        <v>8</v>
      </c>
      <c r="AH486" s="220">
        <v>12</v>
      </c>
      <c r="AI486" s="167" t="s">
        <v>319</v>
      </c>
      <c r="AL486" s="166">
        <v>0</v>
      </c>
      <c r="AM486" s="170" t="s">
        <v>43</v>
      </c>
      <c r="AN486" s="165" t="s">
        <v>44</v>
      </c>
      <c r="AO486" s="165"/>
      <c r="AP486" s="166"/>
      <c r="AQ486" s="166"/>
      <c r="AR486" s="166"/>
      <c r="AS486" s="166">
        <f>H486</f>
        <v>100576</v>
      </c>
      <c r="AT486" s="166">
        <f t="shared" si="47"/>
        <v>10582</v>
      </c>
      <c r="AU486" s="166">
        <v>582</v>
      </c>
      <c r="AV486" s="166"/>
      <c r="AX48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100576, 'Б-100576-13',date'2015-02-02',3, 7, 7, 'RUR', 1, 18, date'2015-02-02', date'2015-02-01', 1005763, 1, to_date('2015-02-01 00:00:00','YYYY-MM-DD HH24:MI:SS'), 6200, 1116, 0, 640, 0, 'c1', 8,null,100576,10582,582);insert into xxxx_oebs_cash_payment_test (ID, INVOICE_ID, OEBS_PAYMENT, DOC_DATE, COMISS_DATE) values (s_xxxx_oebs_cash_payment_test.NEXTVAL, 100576, 9300, to_date('2015-02-01 00:00:00','YYYY-MM-DD HH24:MI:SS'), date'2015-01-31' );insert into xxxx_client_discount_m  (ID,CLIENT_ID,CLIENT_AVG_DISCOUNT,DT) values (s_xxxx_client_discount_m.NEXTVAL,640, 12, date'2015-02-01');</v>
      </c>
    </row>
    <row r="487" spans="1:50" ht="16.5" customHeight="1" x14ac:dyDescent="0.25">
      <c r="A487" s="285">
        <v>42</v>
      </c>
      <c r="B487" s="72">
        <v>0</v>
      </c>
      <c r="C487" s="166" t="str">
        <f t="shared" si="49"/>
        <v>100042</v>
      </c>
      <c r="D487" s="165" t="str">
        <f t="shared" si="50"/>
        <v>100042/13</v>
      </c>
      <c r="E487" s="167" t="s">
        <v>189</v>
      </c>
      <c r="F487" s="167" t="s">
        <v>822</v>
      </c>
      <c r="G487" s="165">
        <v>48</v>
      </c>
      <c r="H487" s="178">
        <v>100577</v>
      </c>
      <c r="I487" s="170" t="str">
        <f t="shared" si="46"/>
        <v>Б-100577-13</v>
      </c>
      <c r="J487" s="169">
        <v>3</v>
      </c>
      <c r="K487" s="165">
        <v>7</v>
      </c>
      <c r="L487" s="165" t="s">
        <v>38</v>
      </c>
      <c r="M487" s="169">
        <v>1</v>
      </c>
      <c r="N487" s="165">
        <v>18</v>
      </c>
      <c r="O487" s="167" t="s">
        <v>823</v>
      </c>
      <c r="P487" s="167" t="s">
        <v>823</v>
      </c>
      <c r="Q487" s="167" t="s">
        <v>826</v>
      </c>
      <c r="R487" s="166" t="str">
        <f>H487&amp;"1"</f>
        <v>1005771</v>
      </c>
      <c r="S487" s="170">
        <v>1</v>
      </c>
      <c r="T487" s="167" t="s">
        <v>308</v>
      </c>
      <c r="U487" s="165">
        <v>6200</v>
      </c>
      <c r="V487" s="165">
        <v>1116</v>
      </c>
      <c r="W487" s="165">
        <v>0</v>
      </c>
      <c r="X487" s="187">
        <v>641</v>
      </c>
      <c r="Y487" s="168" t="s">
        <v>42</v>
      </c>
      <c r="Z487" s="266"/>
      <c r="AA487" s="266"/>
      <c r="AB487" s="224"/>
      <c r="AC487" s="178">
        <v>9300</v>
      </c>
      <c r="AD487" s="170"/>
      <c r="AE487" s="170"/>
      <c r="AF487" s="167" t="s">
        <v>149</v>
      </c>
      <c r="AG487" s="221">
        <v>8</v>
      </c>
      <c r="AH487" s="220">
        <v>12</v>
      </c>
      <c r="AI487" s="167" t="s">
        <v>319</v>
      </c>
      <c r="AL487" s="166">
        <v>0</v>
      </c>
      <c r="AM487" s="170" t="s">
        <v>43</v>
      </c>
      <c r="AN487" s="165" t="s">
        <v>44</v>
      </c>
      <c r="AO487" s="165"/>
      <c r="AP487" s="166"/>
      <c r="AQ487" s="166"/>
      <c r="AR487" s="166"/>
      <c r="AS487" s="166">
        <f>H487</f>
        <v>100577</v>
      </c>
      <c r="AT487" s="166">
        <f t="shared" si="47"/>
        <v>10583</v>
      </c>
      <c r="AU487" s="166">
        <v>583</v>
      </c>
      <c r="AV487" s="166"/>
      <c r="AX487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100577, 'Б-100577-13',date'2015-02-02',3, 7, 7, 'RUR', 1, 18, date'2015-02-02', date'2015-02-01', 1005771, 1, to_date('2015-02-01 00:00:00','YYYY-MM-DD HH24:MI:SS'), 6200, 1116, 0, 641, 0, 'c1', 8,null,100577,10583,583);insert into xxxx_oebs_cash_payment_test (ID, INVOICE_ID, OEBS_PAYMENT, DOC_DATE, COMISS_DATE) values (s_xxxx_oebs_cash_payment_test.NEXTVAL, 100577, 9300, to_date('2015-02-01 00:00:00','YYYY-MM-DD HH24:MI:SS'), date'2015-01-31' );insert into xxxx_client_discount_m  (ID,CLIENT_ID,CLIENT_AVG_DISCOUNT,DT) values (s_xxxx_client_discount_m.NEXTVAL,641, 12, date'2015-02-01');</v>
      </c>
    </row>
    <row r="488" spans="1:50" ht="16.5" customHeight="1" x14ac:dyDescent="0.25">
      <c r="A488" s="285">
        <v>42</v>
      </c>
      <c r="B488" s="72">
        <v>0</v>
      </c>
      <c r="C488" s="166" t="str">
        <f t="shared" si="49"/>
        <v>100042</v>
      </c>
      <c r="D488" s="165" t="str">
        <f t="shared" si="50"/>
        <v>100042/13</v>
      </c>
      <c r="E488" s="167" t="s">
        <v>189</v>
      </c>
      <c r="F488" s="167" t="s">
        <v>822</v>
      </c>
      <c r="G488" s="165">
        <v>48</v>
      </c>
      <c r="H488" s="178">
        <v>100578</v>
      </c>
      <c r="I488" s="170" t="str">
        <f t="shared" si="46"/>
        <v>Б-100578-13</v>
      </c>
      <c r="J488" s="169">
        <v>3</v>
      </c>
      <c r="K488" s="165">
        <v>7</v>
      </c>
      <c r="L488" s="165" t="s">
        <v>38</v>
      </c>
      <c r="M488" s="169">
        <v>1</v>
      </c>
      <c r="N488" s="165">
        <v>18</v>
      </c>
      <c r="O488" s="167" t="s">
        <v>823</v>
      </c>
      <c r="P488" s="167" t="s">
        <v>823</v>
      </c>
      <c r="Q488" s="167" t="s">
        <v>826</v>
      </c>
      <c r="R488" s="166" t="str">
        <f>H488&amp;"2"</f>
        <v>1005782</v>
      </c>
      <c r="S488" s="170">
        <v>1</v>
      </c>
      <c r="T488" s="167" t="s">
        <v>308</v>
      </c>
      <c r="U488" s="165">
        <v>6200</v>
      </c>
      <c r="V488" s="165">
        <v>1116</v>
      </c>
      <c r="W488" s="165">
        <v>0</v>
      </c>
      <c r="X488" s="24">
        <v>642</v>
      </c>
      <c r="Y488" s="168" t="s">
        <v>42</v>
      </c>
      <c r="Z488" s="266"/>
      <c r="AA488" s="266"/>
      <c r="AB488" s="224"/>
      <c r="AC488" s="178">
        <v>9300</v>
      </c>
      <c r="AD488" s="170"/>
      <c r="AE488" s="170"/>
      <c r="AF488" s="167" t="s">
        <v>149</v>
      </c>
      <c r="AG488" s="221">
        <v>8</v>
      </c>
      <c r="AH488" s="220">
        <v>12</v>
      </c>
      <c r="AI488" s="167" t="s">
        <v>319</v>
      </c>
      <c r="AL488" s="166">
        <v>0</v>
      </c>
      <c r="AM488" s="170" t="s">
        <v>43</v>
      </c>
      <c r="AN488" s="165" t="s">
        <v>44</v>
      </c>
      <c r="AO488" s="165"/>
      <c r="AP488" s="166"/>
      <c r="AQ488" s="166"/>
      <c r="AR488" s="166"/>
      <c r="AS488" s="166">
        <f>H488</f>
        <v>100578</v>
      </c>
      <c r="AT488" s="166">
        <f t="shared" si="47"/>
        <v>10584</v>
      </c>
      <c r="AU488" s="166">
        <v>584</v>
      </c>
      <c r="AV488" s="166"/>
      <c r="AX488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100578, 'Б-100578-13',date'2015-02-02',3, 7, 7, 'RUR', 1, 18, date'2015-02-02', date'2015-02-01', 1005782, 1, to_date('2015-02-01 00:00:00','YYYY-MM-DD HH24:MI:SS'), 6200, 1116, 0, 642, 0, 'c1', 8,null,100578,10584,584);insert into xxxx_oebs_cash_payment_test (ID, INVOICE_ID, OEBS_PAYMENT, DOC_DATE, COMISS_DATE) values (s_xxxx_oebs_cash_payment_test.NEXTVAL, 100578, 9300, to_date('2015-02-01 00:00:00','YYYY-MM-DD HH24:MI:SS'), date'2015-01-31' );insert into xxxx_client_discount_m  (ID,CLIENT_ID,CLIENT_AVG_DISCOUNT,DT) values (s_xxxx_client_discount_m.NEXTVAL,642, 12, date'2015-02-01');</v>
      </c>
    </row>
    <row r="489" spans="1:50" ht="16.5" customHeight="1" x14ac:dyDescent="0.25">
      <c r="A489" s="285">
        <v>42</v>
      </c>
      <c r="B489" s="72">
        <v>0</v>
      </c>
      <c r="C489" s="166" t="str">
        <f t="shared" si="49"/>
        <v>100042</v>
      </c>
      <c r="D489" s="165" t="str">
        <f t="shared" si="50"/>
        <v>100042/13</v>
      </c>
      <c r="E489" s="167" t="s">
        <v>189</v>
      </c>
      <c r="F489" s="167" t="s">
        <v>822</v>
      </c>
      <c r="G489" s="165">
        <v>48</v>
      </c>
      <c r="H489" s="178">
        <v>100579</v>
      </c>
      <c r="I489" s="170" t="str">
        <f t="shared" si="46"/>
        <v>Б-100579-13</v>
      </c>
      <c r="J489" s="169">
        <v>3</v>
      </c>
      <c r="K489" s="165">
        <v>7</v>
      </c>
      <c r="L489" s="165" t="s">
        <v>38</v>
      </c>
      <c r="M489" s="169">
        <v>1</v>
      </c>
      <c r="N489" s="165">
        <v>18</v>
      </c>
      <c r="O489" s="167" t="s">
        <v>823</v>
      </c>
      <c r="P489" s="167" t="s">
        <v>823</v>
      </c>
      <c r="Q489" s="167" t="s">
        <v>826</v>
      </c>
      <c r="R489" s="166" t="str">
        <f>H489&amp;"1"</f>
        <v>1005791</v>
      </c>
      <c r="S489" s="170">
        <v>1</v>
      </c>
      <c r="T489" s="167" t="s">
        <v>308</v>
      </c>
      <c r="U489" s="165">
        <v>6200</v>
      </c>
      <c r="V489" s="165">
        <v>1116</v>
      </c>
      <c r="W489" s="165">
        <v>0</v>
      </c>
      <c r="X489" s="187">
        <v>643</v>
      </c>
      <c r="Y489" s="168" t="s">
        <v>42</v>
      </c>
      <c r="Z489" s="266"/>
      <c r="AA489" s="266"/>
      <c r="AB489" s="224"/>
      <c r="AC489" s="178">
        <v>9300</v>
      </c>
      <c r="AD489" s="170"/>
      <c r="AE489" s="170"/>
      <c r="AF489" s="167" t="s">
        <v>149</v>
      </c>
      <c r="AG489" s="221">
        <v>8</v>
      </c>
      <c r="AH489" s="220">
        <v>12</v>
      </c>
      <c r="AI489" s="167" t="s">
        <v>319</v>
      </c>
      <c r="AL489" s="166">
        <v>0</v>
      </c>
      <c r="AM489" s="170" t="s">
        <v>43</v>
      </c>
      <c r="AN489" s="165" t="s">
        <v>44</v>
      </c>
      <c r="AO489" s="165"/>
      <c r="AP489" s="166"/>
      <c r="AQ489" s="166"/>
      <c r="AR489" s="166"/>
      <c r="AS489" s="166">
        <f>H489</f>
        <v>100579</v>
      </c>
      <c r="AT489" s="166">
        <f t="shared" si="47"/>
        <v>10585</v>
      </c>
      <c r="AU489" s="166">
        <v>585</v>
      </c>
      <c r="AV489" s="166"/>
      <c r="AX489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100579, 'Б-100579-13',date'2015-02-02',3, 7, 7, 'RUR', 1, 18, date'2015-02-02', date'2015-02-01', 1005791, 1, to_date('2015-02-01 00:00:00','YYYY-MM-DD HH24:MI:SS'), 6200, 1116, 0, 643, 0, 'c1', 8,null,100579,10585,585);insert into xxxx_oebs_cash_payment_test (ID, INVOICE_ID, OEBS_PAYMENT, DOC_DATE, COMISS_DATE) values (s_xxxx_oebs_cash_payment_test.NEXTVAL, 100579, 9300, to_date('2015-02-01 00:00:00','YYYY-MM-DD HH24:MI:SS'), date'2015-01-31' );insert into xxxx_client_discount_m  (ID,CLIENT_ID,CLIENT_AVG_DISCOUNT,DT) values (s_xxxx_client_discount_m.NEXTVAL,643, 12, date'2015-02-01');</v>
      </c>
    </row>
    <row r="490" spans="1:50" ht="16.5" customHeight="1" x14ac:dyDescent="0.25">
      <c r="A490" s="285">
        <v>42</v>
      </c>
      <c r="B490" s="72">
        <v>0</v>
      </c>
      <c r="C490" s="166" t="str">
        <f t="shared" si="49"/>
        <v>100042</v>
      </c>
      <c r="D490" s="165" t="str">
        <f t="shared" si="50"/>
        <v>100042/13</v>
      </c>
      <c r="E490" s="167" t="s">
        <v>189</v>
      </c>
      <c r="F490" s="167" t="s">
        <v>822</v>
      </c>
      <c r="G490" s="165">
        <v>48</v>
      </c>
      <c r="H490" s="178">
        <v>100580</v>
      </c>
      <c r="I490" s="170" t="str">
        <f t="shared" si="46"/>
        <v>Б-100580-13</v>
      </c>
      <c r="J490" s="169">
        <v>3</v>
      </c>
      <c r="K490" s="165">
        <v>7</v>
      </c>
      <c r="L490" s="165" t="s">
        <v>38</v>
      </c>
      <c r="M490" s="169">
        <v>1</v>
      </c>
      <c r="N490" s="165">
        <v>18</v>
      </c>
      <c r="O490" s="167" t="s">
        <v>823</v>
      </c>
      <c r="P490" s="167" t="s">
        <v>823</v>
      </c>
      <c r="Q490" s="167" t="s">
        <v>826</v>
      </c>
      <c r="R490" s="166" t="str">
        <f>H490&amp;"1"</f>
        <v>1005801</v>
      </c>
      <c r="S490" s="170">
        <v>1</v>
      </c>
      <c r="T490" s="167" t="s">
        <v>308</v>
      </c>
      <c r="U490" s="165">
        <v>6200</v>
      </c>
      <c r="V490" s="165">
        <v>1116</v>
      </c>
      <c r="W490" s="165">
        <v>0</v>
      </c>
      <c r="X490" s="24">
        <v>644</v>
      </c>
      <c r="Y490" s="168" t="s">
        <v>42</v>
      </c>
      <c r="Z490" s="266"/>
      <c r="AA490" s="266"/>
      <c r="AB490" s="224"/>
      <c r="AC490" s="178">
        <v>9300</v>
      </c>
      <c r="AD490" s="170"/>
      <c r="AE490" s="170"/>
      <c r="AF490" s="167" t="s">
        <v>149</v>
      </c>
      <c r="AG490" s="221">
        <v>8</v>
      </c>
      <c r="AH490" s="220">
        <v>12</v>
      </c>
      <c r="AI490" s="167" t="s">
        <v>319</v>
      </c>
      <c r="AL490" s="166">
        <v>0</v>
      </c>
      <c r="AM490" s="170" t="s">
        <v>43</v>
      </c>
      <c r="AN490" s="165" t="s">
        <v>44</v>
      </c>
      <c r="AO490" s="165"/>
      <c r="AP490" s="166"/>
      <c r="AQ490" s="166"/>
      <c r="AR490" s="166"/>
      <c r="AS490" s="166">
        <f>H490</f>
        <v>100580</v>
      </c>
      <c r="AT490" s="166">
        <f t="shared" si="47"/>
        <v>10586</v>
      </c>
      <c r="AU490" s="166">
        <v>586</v>
      </c>
      <c r="AV490" s="166"/>
      <c r="AX490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100580, 'Б-100580-13',date'2015-02-02',3, 7, 7, 'RUR', 1, 18, date'2015-02-02', date'2015-02-01', 1005801, 1, to_date('2015-02-01 00:00:00','YYYY-MM-DD HH24:MI:SS'), 6200, 1116, 0, 644, 0, 'c1', 8,null,100580,10586,586);insert into xxxx_oebs_cash_payment_test (ID, INVOICE_ID, OEBS_PAYMENT, DOC_DATE, COMISS_DATE) values (s_xxxx_oebs_cash_payment_test.NEXTVAL, 100580, 9300, to_date('2015-02-01 00:00:00','YYYY-MM-DD HH24:MI:SS'), date'2015-01-31' );insert into xxxx_client_discount_m  (ID,CLIENT_ID,CLIENT_AVG_DISCOUNT,DT) values (s_xxxx_client_discount_m.NEXTVAL,644, 12, date'2015-02-01');</v>
      </c>
    </row>
    <row r="491" spans="1:50" ht="16.5" customHeight="1" x14ac:dyDescent="0.25">
      <c r="A491" s="285">
        <v>42</v>
      </c>
      <c r="B491" s="72">
        <v>0</v>
      </c>
      <c r="C491" s="166" t="str">
        <f t="shared" si="49"/>
        <v>100042</v>
      </c>
      <c r="D491" s="165" t="str">
        <f t="shared" si="50"/>
        <v>100042/13</v>
      </c>
      <c r="E491" s="167" t="s">
        <v>189</v>
      </c>
      <c r="F491" s="167" t="s">
        <v>822</v>
      </c>
      <c r="G491" s="165">
        <v>48</v>
      </c>
      <c r="H491" s="178">
        <v>100581</v>
      </c>
      <c r="I491" s="170" t="str">
        <f t="shared" si="46"/>
        <v>Б-100581-13</v>
      </c>
      <c r="J491" s="169">
        <v>3</v>
      </c>
      <c r="K491" s="165">
        <v>7</v>
      </c>
      <c r="L491" s="165" t="s">
        <v>38</v>
      </c>
      <c r="M491" s="169">
        <v>1</v>
      </c>
      <c r="N491" s="165">
        <v>18</v>
      </c>
      <c r="O491" s="167" t="s">
        <v>823</v>
      </c>
      <c r="P491" s="167" t="s">
        <v>823</v>
      </c>
      <c r="Q491" s="167" t="s">
        <v>826</v>
      </c>
      <c r="R491" s="166" t="str">
        <f>H491&amp;"2"</f>
        <v>1005812</v>
      </c>
      <c r="S491" s="170">
        <v>1</v>
      </c>
      <c r="T491" s="167" t="s">
        <v>308</v>
      </c>
      <c r="U491" s="165">
        <v>6200</v>
      </c>
      <c r="V491" s="165">
        <v>1116</v>
      </c>
      <c r="W491" s="165">
        <v>0</v>
      </c>
      <c r="X491" s="187">
        <v>645</v>
      </c>
      <c r="Y491" s="168" t="s">
        <v>42</v>
      </c>
      <c r="Z491" s="266"/>
      <c r="AA491" s="266"/>
      <c r="AB491" s="224"/>
      <c r="AC491" s="178">
        <v>9300</v>
      </c>
      <c r="AD491" s="170"/>
      <c r="AE491" s="170"/>
      <c r="AF491" s="167" t="s">
        <v>149</v>
      </c>
      <c r="AG491" s="221">
        <v>8</v>
      </c>
      <c r="AH491" s="220">
        <v>12</v>
      </c>
      <c r="AI491" s="167" t="s">
        <v>319</v>
      </c>
      <c r="AL491" s="166">
        <v>0</v>
      </c>
      <c r="AM491" s="170" t="s">
        <v>43</v>
      </c>
      <c r="AN491" s="165" t="s">
        <v>44</v>
      </c>
      <c r="AO491" s="165"/>
      <c r="AP491" s="166"/>
      <c r="AQ491" s="166"/>
      <c r="AR491" s="166"/>
      <c r="AS491" s="166">
        <f>H491</f>
        <v>100581</v>
      </c>
      <c r="AT491" s="166">
        <f t="shared" si="47"/>
        <v>10587</v>
      </c>
      <c r="AU491" s="166">
        <v>587</v>
      </c>
      <c r="AX491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100581, 'Б-100581-13',date'2015-02-02',3, 7, 7, 'RUR', 1, 18, date'2015-02-02', date'2015-02-01', 1005812, 1, to_date('2015-02-01 00:00:00','YYYY-MM-DD HH24:MI:SS'), 6200, 1116, 0, 645, 0, 'c1', 8,null,100581,10587,587);insert into xxxx_oebs_cash_payment_test (ID, INVOICE_ID, OEBS_PAYMENT, DOC_DATE, COMISS_DATE) values (s_xxxx_oebs_cash_payment_test.NEXTVAL, 100581, 9300, to_date('2015-02-01 00:00:00','YYYY-MM-DD HH24:MI:SS'), date'2015-01-31' );insert into xxxx_client_discount_m  (ID,CLIENT_ID,CLIENT_AVG_DISCOUNT,DT) values (s_xxxx_client_discount_m.NEXTVAL,645, 12, date'2015-02-01');</v>
      </c>
    </row>
    <row r="492" spans="1:50" ht="16.5" customHeight="1" x14ac:dyDescent="0.25">
      <c r="A492" s="285">
        <v>42</v>
      </c>
      <c r="B492" s="72">
        <v>0</v>
      </c>
      <c r="C492" s="173" t="str">
        <f t="shared" si="49"/>
        <v>100042</v>
      </c>
      <c r="D492" s="171" t="str">
        <f t="shared" si="50"/>
        <v>100042/13</v>
      </c>
      <c r="E492" s="172" t="s">
        <v>189</v>
      </c>
      <c r="F492" s="167" t="s">
        <v>822</v>
      </c>
      <c r="G492" s="165">
        <v>48</v>
      </c>
      <c r="H492" s="178">
        <v>100582</v>
      </c>
      <c r="I492" s="171" t="str">
        <f t="shared" si="46"/>
        <v>Б-100582-13</v>
      </c>
      <c r="J492" s="169">
        <v>3</v>
      </c>
      <c r="K492" s="171">
        <v>7</v>
      </c>
      <c r="L492" s="171" t="s">
        <v>38</v>
      </c>
      <c r="M492" s="175">
        <v>1</v>
      </c>
      <c r="N492" s="171">
        <v>18</v>
      </c>
      <c r="O492" s="172" t="s">
        <v>823</v>
      </c>
      <c r="P492" s="172" t="s">
        <v>823</v>
      </c>
      <c r="Q492" s="172" t="s">
        <v>826</v>
      </c>
      <c r="R492" s="173" t="str">
        <f>H492&amp;"3"</f>
        <v>1005823</v>
      </c>
      <c r="S492" s="171">
        <v>1</v>
      </c>
      <c r="T492" s="172" t="s">
        <v>308</v>
      </c>
      <c r="U492" s="171">
        <v>6200</v>
      </c>
      <c r="V492" s="171">
        <v>1116</v>
      </c>
      <c r="W492" s="171">
        <v>0</v>
      </c>
      <c r="X492" s="24">
        <v>646</v>
      </c>
      <c r="Y492" s="174" t="s">
        <v>42</v>
      </c>
      <c r="Z492" s="142"/>
      <c r="AA492" s="142"/>
      <c r="AB492" s="232"/>
      <c r="AC492" s="180">
        <v>9300</v>
      </c>
      <c r="AD492" s="171"/>
      <c r="AE492" s="171"/>
      <c r="AF492" s="172" t="s">
        <v>149</v>
      </c>
      <c r="AG492" s="302">
        <v>8</v>
      </c>
      <c r="AH492" s="258">
        <v>12</v>
      </c>
      <c r="AI492" s="172" t="s">
        <v>319</v>
      </c>
      <c r="AJ492" s="179"/>
      <c r="AK492" s="179"/>
      <c r="AL492" s="166">
        <v>0</v>
      </c>
      <c r="AM492" s="170" t="s">
        <v>43</v>
      </c>
      <c r="AN492" s="171" t="s">
        <v>44</v>
      </c>
      <c r="AO492" s="171"/>
      <c r="AP492" s="166"/>
      <c r="AQ492" s="166"/>
      <c r="AR492" s="166"/>
      <c r="AS492" s="166">
        <f>H492</f>
        <v>100582</v>
      </c>
      <c r="AT492" s="166">
        <f t="shared" si="47"/>
        <v>10588</v>
      </c>
      <c r="AU492" s="166">
        <v>588</v>
      </c>
      <c r="AV492" s="173"/>
      <c r="AX492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42, 100042, '100042/13', date'2013-03-01', date'2015-09-01', 48, 100582, 'Б-100582-13',date'2015-02-02',3, 7, 7, 'RUR', 1, 18, date'2015-02-02', date'2015-02-01', 1005823, 1, to_date('2015-02-01 00:00:00','YYYY-MM-DD HH24:MI:SS'), 6200, 1116, 0, 646, 0, 'c1', 8,null,100582,10588,588);insert into xxxx_oebs_cash_payment_test (ID, INVOICE_ID, OEBS_PAYMENT, DOC_DATE, COMISS_DATE) values (s_xxxx_oebs_cash_payment_test.NEXTVAL, 100582, 9300, to_date('2015-02-01 00:00:00','YYYY-MM-DD HH24:MI:SS'), date'2015-01-31' );insert into xxxx_client_discount_m  (ID,CLIENT_ID,CLIENT_AVG_DISCOUNT,DT) values (s_xxxx_client_discount_m.NEXTVAL,646, 12, date'2015-02-01');</v>
      </c>
    </row>
    <row r="493" spans="1:50" ht="16.5" customHeight="1" x14ac:dyDescent="0.25">
      <c r="A493" s="285">
        <v>43</v>
      </c>
      <c r="B493" s="72">
        <v>0</v>
      </c>
      <c r="C493" s="203" t="str">
        <f t="shared" si="49"/>
        <v>100043</v>
      </c>
      <c r="D493" s="165" t="str">
        <f t="shared" si="50"/>
        <v>100043/13</v>
      </c>
      <c r="E493" s="167" t="s">
        <v>189</v>
      </c>
      <c r="F493" s="167" t="s">
        <v>822</v>
      </c>
      <c r="G493" s="165">
        <v>48</v>
      </c>
      <c r="H493" s="178">
        <v>100583</v>
      </c>
      <c r="I493" s="170" t="str">
        <f t="shared" si="46"/>
        <v>Б-100583-13</v>
      </c>
      <c r="J493" s="169">
        <v>3</v>
      </c>
      <c r="K493" s="165">
        <v>7</v>
      </c>
      <c r="L493" s="165" t="s">
        <v>38</v>
      </c>
      <c r="M493" s="169">
        <v>1</v>
      </c>
      <c r="N493" s="165">
        <v>18</v>
      </c>
      <c r="O493" s="167" t="s">
        <v>823</v>
      </c>
      <c r="P493" s="167" t="s">
        <v>823</v>
      </c>
      <c r="Q493" s="167" t="s">
        <v>826</v>
      </c>
      <c r="R493" s="166" t="str">
        <f>H493&amp;"1"</f>
        <v>1005831</v>
      </c>
      <c r="S493" s="170">
        <v>1</v>
      </c>
      <c r="T493" s="167" t="s">
        <v>308</v>
      </c>
      <c r="U493" s="165">
        <v>6200</v>
      </c>
      <c r="V493" s="165">
        <v>1116</v>
      </c>
      <c r="W493" s="165">
        <v>0</v>
      </c>
      <c r="X493" s="187">
        <v>647</v>
      </c>
      <c r="Y493" s="168" t="s">
        <v>42</v>
      </c>
      <c r="Z493" s="223" t="s">
        <v>571</v>
      </c>
      <c r="AA493" s="266"/>
      <c r="AB493" s="223" t="s">
        <v>572</v>
      </c>
      <c r="AC493" s="178">
        <v>9300</v>
      </c>
      <c r="AD493" s="170"/>
      <c r="AE493" s="170"/>
      <c r="AF493" s="167" t="s">
        <v>149</v>
      </c>
      <c r="AG493" s="221">
        <v>8</v>
      </c>
      <c r="AH493" s="220">
        <v>12</v>
      </c>
      <c r="AI493" s="167" t="s">
        <v>319</v>
      </c>
      <c r="AL493" s="166">
        <v>0</v>
      </c>
      <c r="AM493" s="170" t="s">
        <v>43</v>
      </c>
      <c r="AN493" s="165" t="s">
        <v>44</v>
      </c>
      <c r="AO493" s="236">
        <v>140</v>
      </c>
      <c r="AP493" s="166"/>
      <c r="AQ493" s="166"/>
      <c r="AR493" s="166"/>
      <c r="AS493" s="166">
        <f>H493</f>
        <v>100583</v>
      </c>
      <c r="AT493" s="166">
        <f t="shared" si="47"/>
        <v>10589</v>
      </c>
      <c r="AU493" s="166">
        <v>589</v>
      </c>
      <c r="AV493" s="166" t="s">
        <v>573</v>
      </c>
      <c r="AX493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100583, 'Б-100583-13',date'2015-02-02',3, 7, 7, 'RUR', 1, 18, date'2015-02-02', date'2015-02-01', 1005831, 1, to_date('2015-02-01 00:00:00','YYYY-MM-DD HH24:MI:SS'), 6200, 1116, 0, 647, 0, 'c1', 8,null,100583,10589,589);insert into xxxx_oebs_cash_payment_test (ID, INVOICE_ID, OEBS_PAYMENT, DOC_DATE, COMISS_DATE) values (s_xxxx_oebs_cash_payment_test.NEXTVAL, 100583, 9300, to_date('2015-02-01 00:00:00','YYYY-MM-DD HH24:MI:SS'), date'2015-01-31' );insert into xxxx_client_discount_m  (ID,CLIENT_ID,CLIENT_AVG_DISCOUNT,DT) values (s_xxxx_client_discount_m.NEXTVAL,647, 12, date'2015-02-01');insert into xxxx_contract_signed_attr (ID, CONTRACT_ID, CODE, KEY_NUM) values (s_xxxx_contract_signed_attr.NEXTVAL, 100043, 'SUPERCOMMISSION_BONUS' , 140 );</v>
      </c>
    </row>
    <row r="494" spans="1:50" ht="16.5" customHeight="1" x14ac:dyDescent="0.25">
      <c r="A494" s="285">
        <v>43</v>
      </c>
      <c r="B494" s="72">
        <v>0</v>
      </c>
      <c r="C494" s="166" t="str">
        <f t="shared" si="49"/>
        <v>100043</v>
      </c>
      <c r="D494" s="165" t="str">
        <f t="shared" si="50"/>
        <v>100043/13</v>
      </c>
      <c r="E494" s="167" t="s">
        <v>189</v>
      </c>
      <c r="F494" s="167" t="s">
        <v>822</v>
      </c>
      <c r="G494" s="165">
        <v>48</v>
      </c>
      <c r="H494" s="178">
        <v>100584</v>
      </c>
      <c r="I494" s="170" t="str">
        <f t="shared" si="46"/>
        <v>Б-100584-13</v>
      </c>
      <c r="J494" s="169">
        <v>3</v>
      </c>
      <c r="K494" s="165">
        <v>7</v>
      </c>
      <c r="L494" s="165" t="s">
        <v>38</v>
      </c>
      <c r="M494" s="169">
        <v>1</v>
      </c>
      <c r="N494" s="165">
        <v>18</v>
      </c>
      <c r="O494" s="167" t="s">
        <v>823</v>
      </c>
      <c r="P494" s="167" t="s">
        <v>823</v>
      </c>
      <c r="Q494" s="167" t="s">
        <v>826</v>
      </c>
      <c r="R494" s="166" t="str">
        <f>H494&amp;"2"</f>
        <v>1005842</v>
      </c>
      <c r="S494" s="170">
        <v>1</v>
      </c>
      <c r="T494" s="167" t="s">
        <v>308</v>
      </c>
      <c r="U494" s="165">
        <v>6200</v>
      </c>
      <c r="V494" s="165">
        <v>1116</v>
      </c>
      <c r="W494" s="165">
        <v>0</v>
      </c>
      <c r="X494" s="24">
        <v>648</v>
      </c>
      <c r="Y494" s="168" t="s">
        <v>42</v>
      </c>
      <c r="Z494" s="301" t="s">
        <v>574</v>
      </c>
      <c r="AA494" s="266"/>
      <c r="AB494" s="224"/>
      <c r="AC494" s="178">
        <v>9300</v>
      </c>
      <c r="AD494" s="170"/>
      <c r="AE494" s="170"/>
      <c r="AF494" s="167" t="s">
        <v>149</v>
      </c>
      <c r="AG494" s="221">
        <v>8</v>
      </c>
      <c r="AH494" s="220">
        <v>12</v>
      </c>
      <c r="AI494" s="167" t="s">
        <v>319</v>
      </c>
      <c r="AL494" s="166">
        <v>0</v>
      </c>
      <c r="AM494" s="170" t="s">
        <v>43</v>
      </c>
      <c r="AN494" s="165" t="s">
        <v>44</v>
      </c>
      <c r="AO494" s="165"/>
      <c r="AP494" s="166"/>
      <c r="AQ494" s="166"/>
      <c r="AR494" s="166"/>
      <c r="AS494" s="166">
        <f>H494</f>
        <v>100584</v>
      </c>
      <c r="AT494" s="166">
        <f t="shared" si="47"/>
        <v>10590</v>
      </c>
      <c r="AU494" s="166">
        <v>590</v>
      </c>
      <c r="AV494" s="166" t="s">
        <v>575</v>
      </c>
      <c r="AX49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100584, 'Б-100584-13',date'2015-02-02',3, 7, 7, 'RUR', 1, 18, date'2015-02-02', date'2015-02-01', 1005842, 1, to_date('2015-02-01 00:00:00','YYYY-MM-DD HH24:MI:SS'), 6200, 1116, 0, 648, 0, 'c1', 8,null,100584,10590,590);insert into xxxx_oebs_cash_payment_test (ID, INVOICE_ID, OEBS_PAYMENT, DOC_DATE, COMISS_DATE) values (s_xxxx_oebs_cash_payment_test.NEXTVAL, 100584, 9300, to_date('2015-02-01 00:00:00','YYYY-MM-DD HH24:MI:SS'), date'2015-01-31' );insert into xxxx_client_discount_m  (ID,CLIENT_ID,CLIENT_AVG_DISCOUNT,DT) values (s_xxxx_client_discount_m.NEXTVAL,648, 12, date'2015-02-01');</v>
      </c>
    </row>
    <row r="495" spans="1:50" ht="16.5" customHeight="1" x14ac:dyDescent="0.25">
      <c r="A495" s="285">
        <v>43</v>
      </c>
      <c r="B495" s="72">
        <v>0</v>
      </c>
      <c r="C495" s="166" t="str">
        <f t="shared" si="49"/>
        <v>100043</v>
      </c>
      <c r="D495" s="165" t="str">
        <f t="shared" si="50"/>
        <v>100043/13</v>
      </c>
      <c r="E495" s="167" t="s">
        <v>189</v>
      </c>
      <c r="F495" s="167" t="s">
        <v>822</v>
      </c>
      <c r="G495" s="165">
        <v>48</v>
      </c>
      <c r="H495" s="178">
        <v>100585</v>
      </c>
      <c r="I495" s="170" t="str">
        <f t="shared" si="46"/>
        <v>Б-100585-13</v>
      </c>
      <c r="J495" s="169">
        <v>3</v>
      </c>
      <c r="K495" s="165">
        <v>7</v>
      </c>
      <c r="L495" s="165" t="s">
        <v>38</v>
      </c>
      <c r="M495" s="169">
        <v>1</v>
      </c>
      <c r="N495" s="165">
        <v>18</v>
      </c>
      <c r="O495" s="167" t="s">
        <v>823</v>
      </c>
      <c r="P495" s="167" t="s">
        <v>823</v>
      </c>
      <c r="Q495" s="167" t="s">
        <v>826</v>
      </c>
      <c r="R495" s="166" t="str">
        <f>H495&amp;"3"</f>
        <v>1005853</v>
      </c>
      <c r="S495" s="170">
        <v>1</v>
      </c>
      <c r="T495" s="167" t="s">
        <v>308</v>
      </c>
      <c r="U495" s="165">
        <v>6200</v>
      </c>
      <c r="V495" s="165">
        <v>1116</v>
      </c>
      <c r="W495" s="165">
        <v>0</v>
      </c>
      <c r="X495" s="187">
        <v>649</v>
      </c>
      <c r="Y495" s="168" t="s">
        <v>42</v>
      </c>
      <c r="Z495" s="266"/>
      <c r="AA495" s="266"/>
      <c r="AB495" s="224"/>
      <c r="AC495" s="178">
        <v>9300</v>
      </c>
      <c r="AD495" s="170"/>
      <c r="AE495" s="170"/>
      <c r="AF495" s="167" t="s">
        <v>149</v>
      </c>
      <c r="AG495" s="221">
        <v>8</v>
      </c>
      <c r="AH495" s="220">
        <v>12</v>
      </c>
      <c r="AI495" s="167" t="s">
        <v>319</v>
      </c>
      <c r="AL495" s="166">
        <v>0</v>
      </c>
      <c r="AM495" s="170" t="s">
        <v>43</v>
      </c>
      <c r="AN495" s="165" t="s">
        <v>44</v>
      </c>
      <c r="AO495" s="165"/>
      <c r="AP495" s="166"/>
      <c r="AQ495" s="166"/>
      <c r="AR495" s="166"/>
      <c r="AS495" s="166">
        <f>H495</f>
        <v>100585</v>
      </c>
      <c r="AT495" s="166">
        <f t="shared" si="47"/>
        <v>10591</v>
      </c>
      <c r="AU495" s="166">
        <v>591</v>
      </c>
      <c r="AV495" s="166"/>
      <c r="AX49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100585, 'Б-100585-13',date'2015-02-02',3, 7, 7, 'RUR', 1, 18, date'2015-02-02', date'2015-02-01', 1005853, 1, to_date('2015-02-01 00:00:00','YYYY-MM-DD HH24:MI:SS'), 6200, 1116, 0, 649, 0, 'c1', 8,null,100585,10591,591);insert into xxxx_oebs_cash_payment_test (ID, INVOICE_ID, OEBS_PAYMENT, DOC_DATE, COMISS_DATE) values (s_xxxx_oebs_cash_payment_test.NEXTVAL, 100585, 9300, to_date('2015-02-01 00:00:00','YYYY-MM-DD HH24:MI:SS'), date'2015-01-31' );insert into xxxx_client_discount_m  (ID,CLIENT_ID,CLIENT_AVG_DISCOUNT,DT) values (s_xxxx_client_discount_m.NEXTVAL,649, 12, date'2015-02-01');</v>
      </c>
    </row>
    <row r="496" spans="1:50" ht="16.5" customHeight="1" x14ac:dyDescent="0.25">
      <c r="A496" s="285">
        <v>43</v>
      </c>
      <c r="B496" s="72">
        <v>0</v>
      </c>
      <c r="C496" s="166" t="str">
        <f t="shared" si="49"/>
        <v>100043</v>
      </c>
      <c r="D496" s="165" t="str">
        <f t="shared" si="50"/>
        <v>100043/13</v>
      </c>
      <c r="E496" s="167" t="s">
        <v>189</v>
      </c>
      <c r="F496" s="167" t="s">
        <v>822</v>
      </c>
      <c r="G496" s="165">
        <v>48</v>
      </c>
      <c r="H496" s="178">
        <v>100586</v>
      </c>
      <c r="I496" s="170" t="str">
        <f t="shared" si="46"/>
        <v>Б-100586-13</v>
      </c>
      <c r="J496" s="169">
        <v>3</v>
      </c>
      <c r="K496" s="165">
        <v>7</v>
      </c>
      <c r="L496" s="165" t="s">
        <v>38</v>
      </c>
      <c r="M496" s="169">
        <v>1</v>
      </c>
      <c r="N496" s="165">
        <v>18</v>
      </c>
      <c r="O496" s="167" t="s">
        <v>823</v>
      </c>
      <c r="P496" s="167" t="s">
        <v>823</v>
      </c>
      <c r="Q496" s="167" t="s">
        <v>826</v>
      </c>
      <c r="R496" s="166" t="str">
        <f>H496&amp;"1"</f>
        <v>1005861</v>
      </c>
      <c r="S496" s="170">
        <v>1</v>
      </c>
      <c r="T496" s="167" t="s">
        <v>308</v>
      </c>
      <c r="U496" s="165">
        <v>6200</v>
      </c>
      <c r="V496" s="165">
        <v>1116</v>
      </c>
      <c r="W496" s="165">
        <v>0</v>
      </c>
      <c r="X496" s="24">
        <v>650</v>
      </c>
      <c r="Y496" s="168" t="s">
        <v>42</v>
      </c>
      <c r="Z496" s="266"/>
      <c r="AA496" s="266"/>
      <c r="AB496" s="224"/>
      <c r="AC496" s="178">
        <v>9300</v>
      </c>
      <c r="AD496" s="170"/>
      <c r="AE496" s="170"/>
      <c r="AF496" s="167" t="s">
        <v>149</v>
      </c>
      <c r="AG496" s="221">
        <v>8</v>
      </c>
      <c r="AH496" s="220">
        <v>12</v>
      </c>
      <c r="AI496" s="167" t="s">
        <v>319</v>
      </c>
      <c r="AL496" s="166">
        <v>0</v>
      </c>
      <c r="AM496" s="170" t="s">
        <v>43</v>
      </c>
      <c r="AN496" s="165" t="s">
        <v>44</v>
      </c>
      <c r="AO496" s="165"/>
      <c r="AP496" s="166"/>
      <c r="AQ496" s="166"/>
      <c r="AR496" s="166"/>
      <c r="AS496" s="166">
        <f>H496</f>
        <v>100586</v>
      </c>
      <c r="AT496" s="166">
        <f t="shared" si="47"/>
        <v>10592</v>
      </c>
      <c r="AU496" s="166">
        <v>592</v>
      </c>
      <c r="AV496" s="166"/>
      <c r="AX49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100586, 'Б-100586-13',date'2015-02-02',3, 7, 7, 'RUR', 1, 18, date'2015-02-02', date'2015-02-01', 1005861, 1, to_date('2015-02-01 00:00:00','YYYY-MM-DD HH24:MI:SS'), 6200, 1116, 0, 650, 0, 'c1', 8,null,100586,10592,592);insert into xxxx_oebs_cash_payment_test (ID, INVOICE_ID, OEBS_PAYMENT, DOC_DATE, COMISS_DATE) values (s_xxxx_oebs_cash_payment_test.NEXTVAL, 100586, 9300, to_date('2015-02-01 00:00:00','YYYY-MM-DD HH24:MI:SS'), date'2015-01-31' );insert into xxxx_client_discount_m  (ID,CLIENT_ID,CLIENT_AVG_DISCOUNT,DT) values (s_xxxx_client_discount_m.NEXTVAL,650, 12, date'2015-02-01');</v>
      </c>
    </row>
    <row r="497" spans="1:50" ht="16.5" customHeight="1" x14ac:dyDescent="0.25">
      <c r="A497" s="285">
        <v>43</v>
      </c>
      <c r="B497" s="72">
        <v>0</v>
      </c>
      <c r="C497" s="166" t="str">
        <f t="shared" si="49"/>
        <v>100043</v>
      </c>
      <c r="D497" s="165" t="str">
        <f t="shared" si="50"/>
        <v>100043/13</v>
      </c>
      <c r="E497" s="167" t="s">
        <v>189</v>
      </c>
      <c r="F497" s="167" t="s">
        <v>822</v>
      </c>
      <c r="G497" s="165">
        <v>48</v>
      </c>
      <c r="H497" s="178">
        <v>100587</v>
      </c>
      <c r="I497" s="170" t="str">
        <f t="shared" si="46"/>
        <v>Б-100587-13</v>
      </c>
      <c r="J497" s="169">
        <v>3</v>
      </c>
      <c r="K497" s="165">
        <v>7</v>
      </c>
      <c r="L497" s="165" t="s">
        <v>38</v>
      </c>
      <c r="M497" s="169">
        <v>1</v>
      </c>
      <c r="N497" s="165">
        <v>18</v>
      </c>
      <c r="O497" s="167" t="s">
        <v>823</v>
      </c>
      <c r="P497" s="167" t="s">
        <v>823</v>
      </c>
      <c r="Q497" s="167" t="s">
        <v>826</v>
      </c>
      <c r="R497" s="166" t="str">
        <f>H497&amp;"2"</f>
        <v>1005872</v>
      </c>
      <c r="S497" s="170">
        <v>1</v>
      </c>
      <c r="T497" s="167" t="s">
        <v>308</v>
      </c>
      <c r="U497" s="165">
        <v>6200</v>
      </c>
      <c r="V497" s="165">
        <v>1116</v>
      </c>
      <c r="W497" s="165">
        <v>0</v>
      </c>
      <c r="X497" s="187">
        <v>651</v>
      </c>
      <c r="Y497" s="168" t="s">
        <v>42</v>
      </c>
      <c r="Z497" s="266"/>
      <c r="AA497" s="266"/>
      <c r="AB497" s="224"/>
      <c r="AC497" s="178">
        <v>9300</v>
      </c>
      <c r="AD497" s="170"/>
      <c r="AE497" s="170"/>
      <c r="AF497" s="167" t="s">
        <v>149</v>
      </c>
      <c r="AG497" s="221">
        <v>8</v>
      </c>
      <c r="AH497" s="220">
        <v>12</v>
      </c>
      <c r="AI497" s="167" t="s">
        <v>319</v>
      </c>
      <c r="AL497" s="166">
        <v>0</v>
      </c>
      <c r="AM497" s="170" t="s">
        <v>43</v>
      </c>
      <c r="AN497" s="165" t="s">
        <v>44</v>
      </c>
      <c r="AO497" s="165"/>
      <c r="AP497" s="166"/>
      <c r="AQ497" s="166"/>
      <c r="AR497" s="166"/>
      <c r="AS497" s="166">
        <f>H497</f>
        <v>100587</v>
      </c>
      <c r="AT497" s="166">
        <f t="shared" si="47"/>
        <v>10593</v>
      </c>
      <c r="AU497" s="166">
        <v>593</v>
      </c>
      <c r="AV497" s="166"/>
      <c r="AX497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100587, 'Б-100587-13',date'2015-02-02',3, 7, 7, 'RUR', 1, 18, date'2015-02-02', date'2015-02-01', 1005872, 1, to_date('2015-02-01 00:00:00','YYYY-MM-DD HH24:MI:SS'), 6200, 1116, 0, 651, 0, 'c1', 8,null,100587,10593,593);insert into xxxx_oebs_cash_payment_test (ID, INVOICE_ID, OEBS_PAYMENT, DOC_DATE, COMISS_DATE) values (s_xxxx_oebs_cash_payment_test.NEXTVAL, 100587, 9300, to_date('2015-02-01 00:00:00','YYYY-MM-DD HH24:MI:SS'), date'2015-01-31' );insert into xxxx_client_discount_m  (ID,CLIENT_ID,CLIENT_AVG_DISCOUNT,DT) values (s_xxxx_client_discount_m.NEXTVAL,651, 12, date'2015-02-01');</v>
      </c>
    </row>
    <row r="498" spans="1:50" ht="16.5" customHeight="1" x14ac:dyDescent="0.25">
      <c r="A498" s="285">
        <v>43</v>
      </c>
      <c r="B498" s="72">
        <v>0</v>
      </c>
      <c r="C498" s="166" t="str">
        <f t="shared" si="49"/>
        <v>100043</v>
      </c>
      <c r="D498" s="165" t="str">
        <f t="shared" si="50"/>
        <v>100043/13</v>
      </c>
      <c r="E498" s="167" t="s">
        <v>189</v>
      </c>
      <c r="F498" s="167" t="s">
        <v>822</v>
      </c>
      <c r="G498" s="165">
        <v>48</v>
      </c>
      <c r="H498" s="178">
        <v>100588</v>
      </c>
      <c r="I498" s="170" t="str">
        <f t="shared" ref="I498:I561" si="51">"Б-"&amp;H498&amp;"-13"</f>
        <v>Б-100588-13</v>
      </c>
      <c r="J498" s="169">
        <v>3</v>
      </c>
      <c r="K498" s="165">
        <v>7</v>
      </c>
      <c r="L498" s="165" t="s">
        <v>38</v>
      </c>
      <c r="M498" s="169">
        <v>1</v>
      </c>
      <c r="N498" s="165">
        <v>18</v>
      </c>
      <c r="O498" s="167" t="s">
        <v>823</v>
      </c>
      <c r="P498" s="167" t="s">
        <v>823</v>
      </c>
      <c r="Q498" s="167" t="s">
        <v>826</v>
      </c>
      <c r="R498" s="166" t="str">
        <f>H498&amp;"1"</f>
        <v>1005881</v>
      </c>
      <c r="S498" s="170">
        <v>1</v>
      </c>
      <c r="T498" s="167" t="s">
        <v>308</v>
      </c>
      <c r="U498" s="165">
        <v>6200</v>
      </c>
      <c r="V498" s="165">
        <v>1116</v>
      </c>
      <c r="W498" s="165">
        <v>0</v>
      </c>
      <c r="X498" s="24">
        <v>652</v>
      </c>
      <c r="Y498" s="168" t="s">
        <v>42</v>
      </c>
      <c r="Z498" s="266"/>
      <c r="AA498" s="266"/>
      <c r="AB498" s="224"/>
      <c r="AC498" s="178">
        <v>9300</v>
      </c>
      <c r="AD498" s="170"/>
      <c r="AE498" s="170"/>
      <c r="AF498" s="167" t="s">
        <v>149</v>
      </c>
      <c r="AG498" s="221">
        <v>8</v>
      </c>
      <c r="AH498" s="220">
        <v>12</v>
      </c>
      <c r="AI498" s="167" t="s">
        <v>319</v>
      </c>
      <c r="AL498" s="166">
        <v>0</v>
      </c>
      <c r="AM498" s="170" t="s">
        <v>43</v>
      </c>
      <c r="AN498" s="165" t="s">
        <v>44</v>
      </c>
      <c r="AO498" s="165"/>
      <c r="AP498" s="166"/>
      <c r="AQ498" s="166"/>
      <c r="AR498" s="166"/>
      <c r="AS498" s="166">
        <f>H498</f>
        <v>100588</v>
      </c>
      <c r="AT498" s="166">
        <f t="shared" si="47"/>
        <v>10594</v>
      </c>
      <c r="AU498" s="166">
        <v>594</v>
      </c>
      <c r="AV498" s="166"/>
      <c r="AX498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100588, 'Б-100588-13',date'2015-02-02',3, 7, 7, 'RUR', 1, 18, date'2015-02-02', date'2015-02-01', 1005881, 1, to_date('2015-02-01 00:00:00','YYYY-MM-DD HH24:MI:SS'), 6200, 1116, 0, 652, 0, 'c1', 8,null,100588,10594,594);insert into xxxx_oebs_cash_payment_test (ID, INVOICE_ID, OEBS_PAYMENT, DOC_DATE, COMISS_DATE) values (s_xxxx_oebs_cash_payment_test.NEXTVAL, 100588, 9300, to_date('2015-02-01 00:00:00','YYYY-MM-DD HH24:MI:SS'), date'2015-01-31' );insert into xxxx_client_discount_m  (ID,CLIENT_ID,CLIENT_AVG_DISCOUNT,DT) values (s_xxxx_client_discount_m.NEXTVAL,652, 12, date'2015-02-01');</v>
      </c>
    </row>
    <row r="499" spans="1:50" ht="16.5" customHeight="1" x14ac:dyDescent="0.25">
      <c r="A499" s="285">
        <v>43</v>
      </c>
      <c r="B499" s="72">
        <v>0</v>
      </c>
      <c r="C499" s="166" t="str">
        <f t="shared" si="49"/>
        <v>100043</v>
      </c>
      <c r="D499" s="165" t="str">
        <f t="shared" si="50"/>
        <v>100043/13</v>
      </c>
      <c r="E499" s="167" t="s">
        <v>189</v>
      </c>
      <c r="F499" s="167" t="s">
        <v>822</v>
      </c>
      <c r="G499" s="165">
        <v>48</v>
      </c>
      <c r="H499" s="178">
        <v>100589</v>
      </c>
      <c r="I499" s="170" t="str">
        <f t="shared" si="51"/>
        <v>Б-100589-13</v>
      </c>
      <c r="J499" s="169">
        <v>3</v>
      </c>
      <c r="K499" s="165">
        <v>7</v>
      </c>
      <c r="L499" s="165" t="s">
        <v>38</v>
      </c>
      <c r="M499" s="169">
        <v>1</v>
      </c>
      <c r="N499" s="165">
        <v>18</v>
      </c>
      <c r="O499" s="167" t="s">
        <v>823</v>
      </c>
      <c r="P499" s="167" t="s">
        <v>823</v>
      </c>
      <c r="Q499" s="167" t="s">
        <v>826</v>
      </c>
      <c r="R499" s="166" t="str">
        <f>H499&amp;"1"</f>
        <v>1005891</v>
      </c>
      <c r="S499" s="170">
        <v>1</v>
      </c>
      <c r="T499" s="167" t="s">
        <v>308</v>
      </c>
      <c r="U499" s="165">
        <v>6200</v>
      </c>
      <c r="V499" s="165">
        <v>1116</v>
      </c>
      <c r="W499" s="165">
        <v>0</v>
      </c>
      <c r="X499" s="187">
        <v>653</v>
      </c>
      <c r="Y499" s="168" t="s">
        <v>42</v>
      </c>
      <c r="Z499" s="266"/>
      <c r="AA499" s="266"/>
      <c r="AB499" s="224"/>
      <c r="AC499" s="178">
        <v>9300</v>
      </c>
      <c r="AD499" s="170"/>
      <c r="AE499" s="170"/>
      <c r="AF499" s="167" t="s">
        <v>149</v>
      </c>
      <c r="AG499" s="221">
        <v>8</v>
      </c>
      <c r="AH499" s="220">
        <v>12</v>
      </c>
      <c r="AI499" s="167" t="s">
        <v>319</v>
      </c>
      <c r="AL499" s="166">
        <v>0</v>
      </c>
      <c r="AM499" s="170" t="s">
        <v>43</v>
      </c>
      <c r="AN499" s="165" t="s">
        <v>44</v>
      </c>
      <c r="AO499" s="165"/>
      <c r="AP499" s="166"/>
      <c r="AQ499" s="166"/>
      <c r="AR499" s="166"/>
      <c r="AS499" s="166">
        <f>H499</f>
        <v>100589</v>
      </c>
      <c r="AT499" s="166">
        <f t="shared" si="47"/>
        <v>10595</v>
      </c>
      <c r="AU499" s="166">
        <v>595</v>
      </c>
      <c r="AV499" s="166"/>
      <c r="AX499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100589, 'Б-100589-13',date'2015-02-02',3, 7, 7, 'RUR', 1, 18, date'2015-02-02', date'2015-02-01', 1005891, 1, to_date('2015-02-01 00:00:00','YYYY-MM-DD HH24:MI:SS'), 6200, 1116, 0, 653, 0, 'c1', 8,null,100589,10595,595);insert into xxxx_oebs_cash_payment_test (ID, INVOICE_ID, OEBS_PAYMENT, DOC_DATE, COMISS_DATE) values (s_xxxx_oebs_cash_payment_test.NEXTVAL, 100589, 9300, to_date('2015-02-01 00:00:00','YYYY-MM-DD HH24:MI:SS'), date'2015-01-31' );insert into xxxx_client_discount_m  (ID,CLIENT_ID,CLIENT_AVG_DISCOUNT,DT) values (s_xxxx_client_discount_m.NEXTVAL,653, 12, date'2015-02-01');</v>
      </c>
    </row>
    <row r="500" spans="1:50" ht="16.5" customHeight="1" x14ac:dyDescent="0.25">
      <c r="A500" s="285">
        <v>43</v>
      </c>
      <c r="B500" s="72">
        <v>0</v>
      </c>
      <c r="C500" s="166" t="str">
        <f t="shared" si="49"/>
        <v>100043</v>
      </c>
      <c r="D500" s="165" t="str">
        <f t="shared" si="50"/>
        <v>100043/13</v>
      </c>
      <c r="E500" s="167" t="s">
        <v>189</v>
      </c>
      <c r="F500" s="167" t="s">
        <v>822</v>
      </c>
      <c r="G500" s="165">
        <v>48</v>
      </c>
      <c r="H500" s="178">
        <v>100590</v>
      </c>
      <c r="I500" s="170" t="str">
        <f t="shared" si="51"/>
        <v>Б-100590-13</v>
      </c>
      <c r="J500" s="169">
        <v>3</v>
      </c>
      <c r="K500" s="165">
        <v>7</v>
      </c>
      <c r="L500" s="165" t="s">
        <v>38</v>
      </c>
      <c r="M500" s="169">
        <v>1</v>
      </c>
      <c r="N500" s="165">
        <v>18</v>
      </c>
      <c r="O500" s="167" t="s">
        <v>823</v>
      </c>
      <c r="P500" s="167" t="s">
        <v>823</v>
      </c>
      <c r="Q500" s="167" t="s">
        <v>826</v>
      </c>
      <c r="R500" s="166" t="str">
        <f>H500&amp;"2"</f>
        <v>1005902</v>
      </c>
      <c r="S500" s="170">
        <v>1</v>
      </c>
      <c r="T500" s="167" t="s">
        <v>308</v>
      </c>
      <c r="U500" s="165">
        <v>6200</v>
      </c>
      <c r="V500" s="165">
        <v>1116</v>
      </c>
      <c r="W500" s="165">
        <v>0</v>
      </c>
      <c r="X500" s="24">
        <v>654</v>
      </c>
      <c r="Y500" s="168" t="s">
        <v>42</v>
      </c>
      <c r="Z500" s="266"/>
      <c r="AA500" s="266"/>
      <c r="AB500" s="224"/>
      <c r="AC500" s="178">
        <v>9300</v>
      </c>
      <c r="AD500" s="170"/>
      <c r="AE500" s="170"/>
      <c r="AF500" s="167" t="s">
        <v>149</v>
      </c>
      <c r="AG500" s="221">
        <v>8</v>
      </c>
      <c r="AH500" s="220">
        <v>12</v>
      </c>
      <c r="AI500" s="167" t="s">
        <v>319</v>
      </c>
      <c r="AL500" s="166">
        <v>0</v>
      </c>
      <c r="AM500" s="170" t="s">
        <v>43</v>
      </c>
      <c r="AN500" s="165" t="s">
        <v>44</v>
      </c>
      <c r="AO500" s="165"/>
      <c r="AP500" s="166"/>
      <c r="AQ500" s="166"/>
      <c r="AR500" s="166"/>
      <c r="AS500" s="166">
        <f>H500</f>
        <v>100590</v>
      </c>
      <c r="AT500" s="166">
        <f t="shared" si="47"/>
        <v>10596</v>
      </c>
      <c r="AU500" s="166">
        <v>596</v>
      </c>
      <c r="AV500" s="166"/>
      <c r="AX500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100590, 'Б-100590-13',date'2015-02-02',3, 7, 7, 'RUR', 1, 18, date'2015-02-02', date'2015-02-01', 1005902, 1, to_date('2015-02-01 00:00:00','YYYY-MM-DD HH24:MI:SS'), 6200, 1116, 0, 654, 0, 'c1', 8,null,100590,10596,596);insert into xxxx_oebs_cash_payment_test (ID, INVOICE_ID, OEBS_PAYMENT, DOC_DATE, COMISS_DATE) values (s_xxxx_oebs_cash_payment_test.NEXTVAL, 100590, 9300, to_date('2015-02-01 00:00:00','YYYY-MM-DD HH24:MI:SS'), date'2015-01-31' );insert into xxxx_client_discount_m  (ID,CLIENT_ID,CLIENT_AVG_DISCOUNT,DT) values (s_xxxx_client_discount_m.NEXTVAL,654, 12, date'2015-02-01');</v>
      </c>
    </row>
    <row r="501" spans="1:50" ht="16.5" customHeight="1" x14ac:dyDescent="0.25">
      <c r="A501" s="285">
        <v>43</v>
      </c>
      <c r="B501" s="72">
        <v>0</v>
      </c>
      <c r="C501" s="166" t="str">
        <f t="shared" si="49"/>
        <v>100043</v>
      </c>
      <c r="D501" s="165" t="str">
        <f t="shared" si="50"/>
        <v>100043/13</v>
      </c>
      <c r="E501" s="167" t="s">
        <v>189</v>
      </c>
      <c r="F501" s="167" t="s">
        <v>822</v>
      </c>
      <c r="G501" s="165">
        <v>48</v>
      </c>
      <c r="H501" s="178">
        <v>100591</v>
      </c>
      <c r="I501" s="170" t="str">
        <f t="shared" si="51"/>
        <v>Б-100591-13</v>
      </c>
      <c r="J501" s="169">
        <v>3</v>
      </c>
      <c r="K501" s="165">
        <v>7</v>
      </c>
      <c r="L501" s="165" t="s">
        <v>38</v>
      </c>
      <c r="M501" s="169">
        <v>1</v>
      </c>
      <c r="N501" s="165">
        <v>18</v>
      </c>
      <c r="O501" s="167" t="s">
        <v>823</v>
      </c>
      <c r="P501" s="167" t="s">
        <v>823</v>
      </c>
      <c r="Q501" s="167" t="s">
        <v>826</v>
      </c>
      <c r="R501" s="166" t="str">
        <f>H501&amp;"3"</f>
        <v>1005913</v>
      </c>
      <c r="S501" s="170">
        <v>1</v>
      </c>
      <c r="T501" s="167" t="s">
        <v>308</v>
      </c>
      <c r="U501" s="165">
        <v>6200</v>
      </c>
      <c r="V501" s="165">
        <v>1116</v>
      </c>
      <c r="W501" s="165">
        <v>0</v>
      </c>
      <c r="X501" s="187">
        <v>655</v>
      </c>
      <c r="Y501" s="168" t="s">
        <v>42</v>
      </c>
      <c r="Z501" s="266"/>
      <c r="AA501" s="266"/>
      <c r="AB501" s="224"/>
      <c r="AC501" s="178">
        <v>9300</v>
      </c>
      <c r="AD501" s="170"/>
      <c r="AE501" s="170"/>
      <c r="AF501" s="167" t="s">
        <v>149</v>
      </c>
      <c r="AG501" s="221">
        <v>8</v>
      </c>
      <c r="AH501" s="220">
        <v>12</v>
      </c>
      <c r="AI501" s="167" t="s">
        <v>319</v>
      </c>
      <c r="AL501" s="166">
        <v>0</v>
      </c>
      <c r="AM501" s="170" t="s">
        <v>43</v>
      </c>
      <c r="AN501" s="165" t="s">
        <v>44</v>
      </c>
      <c r="AO501" s="165"/>
      <c r="AP501" s="166"/>
      <c r="AQ501" s="166"/>
      <c r="AR501" s="166"/>
      <c r="AS501" s="166">
        <f>H501</f>
        <v>100591</v>
      </c>
      <c r="AT501" s="166">
        <f t="shared" si="47"/>
        <v>10597</v>
      </c>
      <c r="AU501" s="166">
        <v>597</v>
      </c>
      <c r="AV501" s="166"/>
      <c r="AX501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100591, 'Б-100591-13',date'2015-02-02',3, 7, 7, 'RUR', 1, 18, date'2015-02-02', date'2015-02-01', 1005913, 1, to_date('2015-02-01 00:00:00','YYYY-MM-DD HH24:MI:SS'), 6200, 1116, 0, 655, 0, 'c1', 8,null,100591,10597,597);insert into xxxx_oebs_cash_payment_test (ID, INVOICE_ID, OEBS_PAYMENT, DOC_DATE, COMISS_DATE) values (s_xxxx_oebs_cash_payment_test.NEXTVAL, 100591, 9300, to_date('2015-02-01 00:00:00','YYYY-MM-DD HH24:MI:SS'), date'2015-01-31' );insert into xxxx_client_discount_m  (ID,CLIENT_ID,CLIENT_AVG_DISCOUNT,DT) values (s_xxxx_client_discount_m.NEXTVAL,655, 12, date'2015-02-01');</v>
      </c>
    </row>
    <row r="502" spans="1:50" ht="16.5" customHeight="1" x14ac:dyDescent="0.25">
      <c r="A502" s="285">
        <v>43</v>
      </c>
      <c r="B502" s="72">
        <v>0</v>
      </c>
      <c r="C502" s="166" t="str">
        <f t="shared" si="49"/>
        <v>100043</v>
      </c>
      <c r="D502" s="165" t="str">
        <f t="shared" si="50"/>
        <v>100043/13</v>
      </c>
      <c r="E502" s="167" t="s">
        <v>189</v>
      </c>
      <c r="F502" s="167" t="s">
        <v>822</v>
      </c>
      <c r="G502" s="165">
        <v>48</v>
      </c>
      <c r="H502" s="178">
        <v>100592</v>
      </c>
      <c r="I502" s="170" t="str">
        <f t="shared" si="51"/>
        <v>Б-100592-13</v>
      </c>
      <c r="J502" s="169">
        <v>3</v>
      </c>
      <c r="K502" s="165">
        <v>7</v>
      </c>
      <c r="L502" s="165" t="s">
        <v>38</v>
      </c>
      <c r="M502" s="169">
        <v>1</v>
      </c>
      <c r="N502" s="165">
        <v>18</v>
      </c>
      <c r="O502" s="167" t="s">
        <v>823</v>
      </c>
      <c r="P502" s="167" t="s">
        <v>823</v>
      </c>
      <c r="Q502" s="167" t="s">
        <v>826</v>
      </c>
      <c r="R502" s="166" t="str">
        <f>H502&amp;"1"</f>
        <v>1005921</v>
      </c>
      <c r="S502" s="170">
        <v>1</v>
      </c>
      <c r="T502" s="167" t="s">
        <v>308</v>
      </c>
      <c r="U502" s="165">
        <v>6200</v>
      </c>
      <c r="V502" s="165">
        <v>1116</v>
      </c>
      <c r="W502" s="165">
        <v>0</v>
      </c>
      <c r="X502" s="24">
        <v>656</v>
      </c>
      <c r="Y502" s="168" t="s">
        <v>42</v>
      </c>
      <c r="Z502" s="266"/>
      <c r="AA502" s="266"/>
      <c r="AB502" s="224"/>
      <c r="AC502" s="178">
        <v>9300</v>
      </c>
      <c r="AD502" s="170"/>
      <c r="AE502" s="170"/>
      <c r="AF502" s="167" t="s">
        <v>149</v>
      </c>
      <c r="AG502" s="221">
        <v>8</v>
      </c>
      <c r="AH502" s="220">
        <v>12</v>
      </c>
      <c r="AI502" s="167" t="s">
        <v>319</v>
      </c>
      <c r="AL502" s="166">
        <v>0</v>
      </c>
      <c r="AM502" s="170" t="s">
        <v>43</v>
      </c>
      <c r="AN502" s="165" t="s">
        <v>44</v>
      </c>
      <c r="AO502" s="165"/>
      <c r="AP502" s="166"/>
      <c r="AQ502" s="166"/>
      <c r="AR502" s="166"/>
      <c r="AS502" s="166">
        <f>H502</f>
        <v>100592</v>
      </c>
      <c r="AT502" s="166">
        <f t="shared" si="47"/>
        <v>10598</v>
      </c>
      <c r="AU502" s="166">
        <v>598</v>
      </c>
      <c r="AV502" s="166"/>
      <c r="AX502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100592, 'Б-100592-13',date'2015-02-02',3, 7, 7, 'RUR', 1, 18, date'2015-02-02', date'2015-02-01', 1005921, 1, to_date('2015-02-01 00:00:00','YYYY-MM-DD HH24:MI:SS'), 6200, 1116, 0, 656, 0, 'c1', 8,null,100592,10598,598);insert into xxxx_oebs_cash_payment_test (ID, INVOICE_ID, OEBS_PAYMENT, DOC_DATE, COMISS_DATE) values (s_xxxx_oebs_cash_payment_test.NEXTVAL, 100592, 9300, to_date('2015-02-01 00:00:00','YYYY-MM-DD HH24:MI:SS'), date'2015-01-31' );insert into xxxx_client_discount_m  (ID,CLIENT_ID,CLIENT_AVG_DISCOUNT,DT) values (s_xxxx_client_discount_m.NEXTVAL,656, 12, date'2015-02-01');</v>
      </c>
    </row>
    <row r="503" spans="1:50" ht="16.5" customHeight="1" x14ac:dyDescent="0.25">
      <c r="A503" s="285">
        <v>43</v>
      </c>
      <c r="B503" s="72">
        <v>0</v>
      </c>
      <c r="C503" s="166" t="str">
        <f t="shared" si="49"/>
        <v>100043</v>
      </c>
      <c r="D503" s="165" t="str">
        <f t="shared" si="50"/>
        <v>100043/13</v>
      </c>
      <c r="E503" s="167" t="s">
        <v>189</v>
      </c>
      <c r="F503" s="167" t="s">
        <v>822</v>
      </c>
      <c r="G503" s="165">
        <v>48</v>
      </c>
      <c r="H503" s="178">
        <v>100593</v>
      </c>
      <c r="I503" s="170" t="str">
        <f t="shared" si="51"/>
        <v>Б-100593-13</v>
      </c>
      <c r="J503" s="169">
        <v>3</v>
      </c>
      <c r="K503" s="165">
        <v>7</v>
      </c>
      <c r="L503" s="165" t="s">
        <v>38</v>
      </c>
      <c r="M503" s="169">
        <v>1</v>
      </c>
      <c r="N503" s="165">
        <v>18</v>
      </c>
      <c r="O503" s="167" t="s">
        <v>823</v>
      </c>
      <c r="P503" s="167" t="s">
        <v>823</v>
      </c>
      <c r="Q503" s="167" t="s">
        <v>826</v>
      </c>
      <c r="R503" s="166" t="str">
        <f>H503&amp;"2"</f>
        <v>1005932</v>
      </c>
      <c r="S503" s="170">
        <v>1</v>
      </c>
      <c r="T503" s="167" t="s">
        <v>308</v>
      </c>
      <c r="U503" s="165">
        <v>6200</v>
      </c>
      <c r="V503" s="165">
        <v>1116</v>
      </c>
      <c r="W503" s="165">
        <v>0</v>
      </c>
      <c r="X503" s="187">
        <v>657</v>
      </c>
      <c r="Y503" s="168" t="s">
        <v>42</v>
      </c>
      <c r="Z503" s="266"/>
      <c r="AA503" s="266"/>
      <c r="AB503" s="224"/>
      <c r="AC503" s="178">
        <v>9300</v>
      </c>
      <c r="AD503" s="170"/>
      <c r="AE503" s="170"/>
      <c r="AF503" s="167" t="s">
        <v>149</v>
      </c>
      <c r="AG503" s="221">
        <v>8</v>
      </c>
      <c r="AH503" s="220">
        <v>12</v>
      </c>
      <c r="AI503" s="167" t="s">
        <v>319</v>
      </c>
      <c r="AL503" s="166">
        <v>0</v>
      </c>
      <c r="AM503" s="170" t="s">
        <v>43</v>
      </c>
      <c r="AN503" s="165" t="s">
        <v>44</v>
      </c>
      <c r="AO503" s="165"/>
      <c r="AP503" s="166"/>
      <c r="AQ503" s="166"/>
      <c r="AR503" s="166"/>
      <c r="AS503" s="166">
        <f>H503</f>
        <v>100593</v>
      </c>
      <c r="AT503" s="166">
        <f t="shared" si="47"/>
        <v>10599</v>
      </c>
      <c r="AU503" s="166">
        <v>599</v>
      </c>
      <c r="AV503" s="166"/>
      <c r="AX503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100593, 'Б-100593-13',date'2015-02-02',3, 7, 7, 'RUR', 1, 18, date'2015-02-02', date'2015-02-01', 1005932, 1, to_date('2015-02-01 00:00:00','YYYY-MM-DD HH24:MI:SS'), 6200, 1116, 0, 657, 0, 'c1', 8,null,100593,10599,599);insert into xxxx_oebs_cash_payment_test (ID, INVOICE_ID, OEBS_PAYMENT, DOC_DATE, COMISS_DATE) values (s_xxxx_oebs_cash_payment_test.NEXTVAL, 100593, 9300, to_date('2015-02-01 00:00:00','YYYY-MM-DD HH24:MI:SS'), date'2015-01-31' );insert into xxxx_client_discount_m  (ID,CLIENT_ID,CLIENT_AVG_DISCOUNT,DT) values (s_xxxx_client_discount_m.NEXTVAL,657, 12, date'2015-02-01');</v>
      </c>
    </row>
    <row r="504" spans="1:50" ht="16.5" customHeight="1" x14ac:dyDescent="0.25">
      <c r="A504" s="285">
        <v>43</v>
      </c>
      <c r="B504" s="72">
        <v>0</v>
      </c>
      <c r="C504" s="166" t="str">
        <f t="shared" si="49"/>
        <v>100043</v>
      </c>
      <c r="D504" s="165" t="str">
        <f t="shared" si="50"/>
        <v>100043/13</v>
      </c>
      <c r="E504" s="167" t="s">
        <v>189</v>
      </c>
      <c r="F504" s="167" t="s">
        <v>822</v>
      </c>
      <c r="G504" s="165">
        <v>48</v>
      </c>
      <c r="H504" s="178">
        <v>100594</v>
      </c>
      <c r="I504" s="170" t="str">
        <f t="shared" si="51"/>
        <v>Б-100594-13</v>
      </c>
      <c r="J504" s="169">
        <v>3</v>
      </c>
      <c r="K504" s="165">
        <v>7</v>
      </c>
      <c r="L504" s="165" t="s">
        <v>38</v>
      </c>
      <c r="M504" s="169">
        <v>1</v>
      </c>
      <c r="N504" s="165">
        <v>18</v>
      </c>
      <c r="O504" s="167" t="s">
        <v>823</v>
      </c>
      <c r="P504" s="167" t="s">
        <v>823</v>
      </c>
      <c r="Q504" s="167" t="s">
        <v>826</v>
      </c>
      <c r="R504" s="166" t="str">
        <f>H504&amp;"1"</f>
        <v>1005941</v>
      </c>
      <c r="S504" s="170">
        <v>1</v>
      </c>
      <c r="T504" s="167" t="s">
        <v>308</v>
      </c>
      <c r="U504" s="165">
        <v>6200</v>
      </c>
      <c r="V504" s="165">
        <v>1116</v>
      </c>
      <c r="W504" s="165">
        <v>0</v>
      </c>
      <c r="X504" s="24">
        <v>658</v>
      </c>
      <c r="Y504" s="168" t="s">
        <v>42</v>
      </c>
      <c r="Z504" s="266"/>
      <c r="AA504" s="266"/>
      <c r="AB504" s="224"/>
      <c r="AC504" s="178">
        <v>9300</v>
      </c>
      <c r="AD504" s="170"/>
      <c r="AE504" s="170"/>
      <c r="AF504" s="167" t="s">
        <v>149</v>
      </c>
      <c r="AG504" s="221">
        <v>8</v>
      </c>
      <c r="AH504" s="220">
        <v>12</v>
      </c>
      <c r="AI504" s="167" t="s">
        <v>319</v>
      </c>
      <c r="AL504" s="166">
        <v>0</v>
      </c>
      <c r="AM504" s="170" t="s">
        <v>43</v>
      </c>
      <c r="AN504" s="165" t="s">
        <v>44</v>
      </c>
      <c r="AO504" s="165"/>
      <c r="AP504" s="166"/>
      <c r="AQ504" s="166"/>
      <c r="AR504" s="166"/>
      <c r="AS504" s="166">
        <f>H504</f>
        <v>100594</v>
      </c>
      <c r="AT504" s="166">
        <f t="shared" si="47"/>
        <v>10600</v>
      </c>
      <c r="AU504" s="166">
        <v>600</v>
      </c>
      <c r="AV504" s="166"/>
      <c r="AX50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100594, 'Б-100594-13',date'2015-02-02',3, 7, 7, 'RUR', 1, 18, date'2015-02-02', date'2015-02-01', 1005941, 1, to_date('2015-02-01 00:00:00','YYYY-MM-DD HH24:MI:SS'), 6200, 1116, 0, 658, 0, 'c1', 8,null,100594,10600,600);insert into xxxx_oebs_cash_payment_test (ID, INVOICE_ID, OEBS_PAYMENT, DOC_DATE, COMISS_DATE) values (s_xxxx_oebs_cash_payment_test.NEXTVAL, 100594, 9300, to_date('2015-02-01 00:00:00','YYYY-MM-DD HH24:MI:SS'), date'2015-01-31' );insert into xxxx_client_discount_m  (ID,CLIENT_ID,CLIENT_AVG_DISCOUNT,DT) values (s_xxxx_client_discount_m.NEXTVAL,658, 12, date'2015-02-01');</v>
      </c>
    </row>
    <row r="505" spans="1:50" ht="16.5" customHeight="1" x14ac:dyDescent="0.25">
      <c r="A505" s="285">
        <v>43</v>
      </c>
      <c r="B505" s="72">
        <v>0</v>
      </c>
      <c r="C505" s="166" t="str">
        <f t="shared" si="49"/>
        <v>100043</v>
      </c>
      <c r="D505" s="165" t="str">
        <f t="shared" si="50"/>
        <v>100043/13</v>
      </c>
      <c r="E505" s="167" t="s">
        <v>189</v>
      </c>
      <c r="F505" s="167" t="s">
        <v>822</v>
      </c>
      <c r="G505" s="165">
        <v>48</v>
      </c>
      <c r="H505" s="178">
        <v>100595</v>
      </c>
      <c r="I505" s="170" t="str">
        <f t="shared" si="51"/>
        <v>Б-100595-13</v>
      </c>
      <c r="J505" s="169">
        <v>3</v>
      </c>
      <c r="K505" s="165">
        <v>7</v>
      </c>
      <c r="L505" s="165" t="s">
        <v>38</v>
      </c>
      <c r="M505" s="169">
        <v>1</v>
      </c>
      <c r="N505" s="165">
        <v>18</v>
      </c>
      <c r="O505" s="167" t="s">
        <v>823</v>
      </c>
      <c r="P505" s="167" t="s">
        <v>823</v>
      </c>
      <c r="Q505" s="167" t="s">
        <v>826</v>
      </c>
      <c r="R505" s="166" t="str">
        <f>H505&amp;"1"</f>
        <v>1005951</v>
      </c>
      <c r="S505" s="170">
        <v>1</v>
      </c>
      <c r="T505" s="167" t="s">
        <v>308</v>
      </c>
      <c r="U505" s="165">
        <v>6200</v>
      </c>
      <c r="V505" s="165">
        <v>1116</v>
      </c>
      <c r="W505" s="165">
        <v>0</v>
      </c>
      <c r="X505" s="187">
        <v>659</v>
      </c>
      <c r="Y505" s="168" t="s">
        <v>42</v>
      </c>
      <c r="Z505" s="266"/>
      <c r="AA505" s="266"/>
      <c r="AB505" s="224"/>
      <c r="AC505" s="178">
        <v>9300</v>
      </c>
      <c r="AD505" s="170"/>
      <c r="AE505" s="170"/>
      <c r="AF505" s="167" t="s">
        <v>149</v>
      </c>
      <c r="AG505" s="221">
        <v>8</v>
      </c>
      <c r="AH505" s="220">
        <v>12</v>
      </c>
      <c r="AI505" s="167" t="s">
        <v>319</v>
      </c>
      <c r="AL505" s="166">
        <v>0</v>
      </c>
      <c r="AM505" s="170" t="s">
        <v>43</v>
      </c>
      <c r="AN505" s="165" t="s">
        <v>44</v>
      </c>
      <c r="AO505" s="165"/>
      <c r="AP505" s="166"/>
      <c r="AQ505" s="166"/>
      <c r="AR505" s="166"/>
      <c r="AS505" s="166">
        <f>H505</f>
        <v>100595</v>
      </c>
      <c r="AT505" s="166">
        <f t="shared" si="47"/>
        <v>10601</v>
      </c>
      <c r="AU505" s="166">
        <v>601</v>
      </c>
      <c r="AV505" s="166"/>
      <c r="AX50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100595, 'Б-100595-13',date'2015-02-02',3, 7, 7, 'RUR', 1, 18, date'2015-02-02', date'2015-02-01', 1005951, 1, to_date('2015-02-01 00:00:00','YYYY-MM-DD HH24:MI:SS'), 6200, 1116, 0, 659, 0, 'c1', 8,null,100595,10601,601);insert into xxxx_oebs_cash_payment_test (ID, INVOICE_ID, OEBS_PAYMENT, DOC_DATE, COMISS_DATE) values (s_xxxx_oebs_cash_payment_test.NEXTVAL, 100595, 9300, to_date('2015-02-01 00:00:00','YYYY-MM-DD HH24:MI:SS'), date'2015-01-31' );insert into xxxx_client_discount_m  (ID,CLIENT_ID,CLIENT_AVG_DISCOUNT,DT) values (s_xxxx_client_discount_m.NEXTVAL,659, 12, date'2015-02-01');</v>
      </c>
    </row>
    <row r="506" spans="1:50" ht="16.5" customHeight="1" x14ac:dyDescent="0.25">
      <c r="A506" s="285">
        <v>43</v>
      </c>
      <c r="B506" s="72">
        <v>0</v>
      </c>
      <c r="C506" s="166" t="str">
        <f t="shared" si="49"/>
        <v>100043</v>
      </c>
      <c r="D506" s="165" t="str">
        <f t="shared" si="50"/>
        <v>100043/13</v>
      </c>
      <c r="E506" s="167" t="s">
        <v>189</v>
      </c>
      <c r="F506" s="167" t="s">
        <v>822</v>
      </c>
      <c r="G506" s="165">
        <v>48</v>
      </c>
      <c r="H506" s="178">
        <v>100596</v>
      </c>
      <c r="I506" s="170" t="str">
        <f t="shared" si="51"/>
        <v>Б-100596-13</v>
      </c>
      <c r="J506" s="169">
        <v>3</v>
      </c>
      <c r="K506" s="165">
        <v>7</v>
      </c>
      <c r="L506" s="165" t="s">
        <v>38</v>
      </c>
      <c r="M506" s="169">
        <v>1</v>
      </c>
      <c r="N506" s="165">
        <v>18</v>
      </c>
      <c r="O506" s="167" t="s">
        <v>823</v>
      </c>
      <c r="P506" s="167" t="s">
        <v>823</v>
      </c>
      <c r="Q506" s="167" t="s">
        <v>826</v>
      </c>
      <c r="R506" s="166" t="str">
        <f>H506&amp;"2"</f>
        <v>1005962</v>
      </c>
      <c r="S506" s="170">
        <v>1</v>
      </c>
      <c r="T506" s="167" t="s">
        <v>308</v>
      </c>
      <c r="U506" s="165">
        <v>6200</v>
      </c>
      <c r="V506" s="165">
        <v>1116</v>
      </c>
      <c r="W506" s="165">
        <v>0</v>
      </c>
      <c r="X506" s="24">
        <v>660</v>
      </c>
      <c r="Y506" s="168" t="s">
        <v>42</v>
      </c>
      <c r="Z506" s="266"/>
      <c r="AA506" s="266"/>
      <c r="AB506" s="224"/>
      <c r="AC506" s="178">
        <v>9300</v>
      </c>
      <c r="AD506" s="170"/>
      <c r="AE506" s="170"/>
      <c r="AF506" s="167" t="s">
        <v>149</v>
      </c>
      <c r="AG506" s="221">
        <v>8</v>
      </c>
      <c r="AH506" s="220">
        <v>12</v>
      </c>
      <c r="AI506" s="167" t="s">
        <v>319</v>
      </c>
      <c r="AL506" s="166">
        <v>0</v>
      </c>
      <c r="AM506" s="170" t="s">
        <v>43</v>
      </c>
      <c r="AN506" s="165" t="s">
        <v>44</v>
      </c>
      <c r="AO506" s="165"/>
      <c r="AP506" s="166"/>
      <c r="AQ506" s="166"/>
      <c r="AR506" s="166"/>
      <c r="AS506" s="166">
        <f>H506</f>
        <v>100596</v>
      </c>
      <c r="AT506" s="166">
        <f t="shared" si="47"/>
        <v>10602</v>
      </c>
      <c r="AU506" s="166">
        <v>602</v>
      </c>
      <c r="AV506" s="166"/>
      <c r="AX50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100596, 'Б-100596-13',date'2015-02-02',3, 7, 7, 'RUR', 1, 18, date'2015-02-02', date'2015-02-01', 1005962, 1, to_date('2015-02-01 00:00:00','YYYY-MM-DD HH24:MI:SS'), 6200, 1116, 0, 660, 0, 'c1', 8,null,100596,10602,602);insert into xxxx_oebs_cash_payment_test (ID, INVOICE_ID, OEBS_PAYMENT, DOC_DATE, COMISS_DATE) values (s_xxxx_oebs_cash_payment_test.NEXTVAL, 100596, 9300, to_date('2015-02-01 00:00:00','YYYY-MM-DD HH24:MI:SS'), date'2015-01-31' );insert into xxxx_client_discount_m  (ID,CLIENT_ID,CLIENT_AVG_DISCOUNT,DT) values (s_xxxx_client_discount_m.NEXTVAL,660, 12, date'2015-02-01');</v>
      </c>
    </row>
    <row r="507" spans="1:50" ht="16.5" customHeight="1" x14ac:dyDescent="0.25">
      <c r="A507" s="285">
        <v>43</v>
      </c>
      <c r="B507" s="72">
        <v>0</v>
      </c>
      <c r="C507" s="166" t="str">
        <f t="shared" si="49"/>
        <v>100043</v>
      </c>
      <c r="D507" s="165" t="str">
        <f t="shared" si="50"/>
        <v>100043/13</v>
      </c>
      <c r="E507" s="167" t="s">
        <v>189</v>
      </c>
      <c r="F507" s="167" t="s">
        <v>822</v>
      </c>
      <c r="G507" s="165">
        <v>48</v>
      </c>
      <c r="H507" s="178">
        <v>100597</v>
      </c>
      <c r="I507" s="170" t="str">
        <f t="shared" si="51"/>
        <v>Б-100597-13</v>
      </c>
      <c r="J507" s="169">
        <v>3</v>
      </c>
      <c r="K507" s="165">
        <v>7</v>
      </c>
      <c r="L507" s="165" t="s">
        <v>38</v>
      </c>
      <c r="M507" s="169">
        <v>1</v>
      </c>
      <c r="N507" s="165">
        <v>18</v>
      </c>
      <c r="O507" s="167" t="s">
        <v>823</v>
      </c>
      <c r="P507" s="167" t="s">
        <v>823</v>
      </c>
      <c r="Q507" s="167" t="s">
        <v>826</v>
      </c>
      <c r="R507" s="166" t="str">
        <f>H507&amp;"1"</f>
        <v>1005971</v>
      </c>
      <c r="S507" s="170">
        <v>1</v>
      </c>
      <c r="T507" s="167" t="s">
        <v>308</v>
      </c>
      <c r="U507" s="165">
        <v>6200</v>
      </c>
      <c r="V507" s="165">
        <v>1116</v>
      </c>
      <c r="W507" s="165">
        <v>0</v>
      </c>
      <c r="X507" s="187">
        <v>661</v>
      </c>
      <c r="Y507" s="168" t="s">
        <v>42</v>
      </c>
      <c r="Z507" s="266"/>
      <c r="AA507" s="266"/>
      <c r="AB507" s="224"/>
      <c r="AC507" s="178">
        <v>9300</v>
      </c>
      <c r="AD507" s="170"/>
      <c r="AE507" s="170"/>
      <c r="AF507" s="167" t="s">
        <v>149</v>
      </c>
      <c r="AG507" s="221">
        <v>8</v>
      </c>
      <c r="AH507" s="220">
        <v>12</v>
      </c>
      <c r="AI507" s="167" t="s">
        <v>319</v>
      </c>
      <c r="AL507" s="166">
        <v>0</v>
      </c>
      <c r="AM507" s="170" t="s">
        <v>43</v>
      </c>
      <c r="AN507" s="165" t="s">
        <v>44</v>
      </c>
      <c r="AO507" s="165"/>
      <c r="AP507" s="166"/>
      <c r="AQ507" s="166"/>
      <c r="AR507" s="166"/>
      <c r="AS507" s="166">
        <f>H507</f>
        <v>100597</v>
      </c>
      <c r="AT507" s="166">
        <f t="shared" si="47"/>
        <v>10603</v>
      </c>
      <c r="AU507" s="166">
        <v>603</v>
      </c>
      <c r="AV507" s="166"/>
      <c r="AX507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100597, 'Б-100597-13',date'2015-02-02',3, 7, 7, 'RUR', 1, 18, date'2015-02-02', date'2015-02-01', 1005971, 1, to_date('2015-02-01 00:00:00','YYYY-MM-DD HH24:MI:SS'), 6200, 1116, 0, 661, 0, 'c1', 8,null,100597,10603,603);insert into xxxx_oebs_cash_payment_test (ID, INVOICE_ID, OEBS_PAYMENT, DOC_DATE, COMISS_DATE) values (s_xxxx_oebs_cash_payment_test.NEXTVAL, 100597, 9300, to_date('2015-02-01 00:00:00','YYYY-MM-DD HH24:MI:SS'), date'2015-01-31' );insert into xxxx_client_discount_m  (ID,CLIENT_ID,CLIENT_AVG_DISCOUNT,DT) values (s_xxxx_client_discount_m.NEXTVAL,661, 12, date'2015-02-01');</v>
      </c>
    </row>
    <row r="508" spans="1:50" ht="16.5" customHeight="1" x14ac:dyDescent="0.25">
      <c r="A508" s="285">
        <v>43</v>
      </c>
      <c r="B508" s="72">
        <v>0</v>
      </c>
      <c r="C508" s="166" t="str">
        <f t="shared" si="49"/>
        <v>100043</v>
      </c>
      <c r="D508" s="165" t="str">
        <f t="shared" si="50"/>
        <v>100043/13</v>
      </c>
      <c r="E508" s="167" t="s">
        <v>189</v>
      </c>
      <c r="F508" s="167" t="s">
        <v>822</v>
      </c>
      <c r="G508" s="165">
        <v>48</v>
      </c>
      <c r="H508" s="178">
        <v>100598</v>
      </c>
      <c r="I508" s="170" t="str">
        <f t="shared" si="51"/>
        <v>Б-100598-13</v>
      </c>
      <c r="J508" s="169">
        <v>3</v>
      </c>
      <c r="K508" s="165">
        <v>7</v>
      </c>
      <c r="L508" s="165" t="s">
        <v>38</v>
      </c>
      <c r="M508" s="169">
        <v>1</v>
      </c>
      <c r="N508" s="165">
        <v>18</v>
      </c>
      <c r="O508" s="167" t="s">
        <v>823</v>
      </c>
      <c r="P508" s="167" t="s">
        <v>823</v>
      </c>
      <c r="Q508" s="167" t="s">
        <v>826</v>
      </c>
      <c r="R508" s="166" t="str">
        <f>H508&amp;"2"</f>
        <v>1005982</v>
      </c>
      <c r="S508" s="170">
        <v>1</v>
      </c>
      <c r="T508" s="167" t="s">
        <v>308</v>
      </c>
      <c r="U508" s="165">
        <v>6200</v>
      </c>
      <c r="V508" s="165">
        <v>1116</v>
      </c>
      <c r="W508" s="165">
        <v>0</v>
      </c>
      <c r="X508" s="24">
        <v>662</v>
      </c>
      <c r="Y508" s="168" t="s">
        <v>42</v>
      </c>
      <c r="Z508" s="266"/>
      <c r="AA508" s="266"/>
      <c r="AB508" s="224"/>
      <c r="AC508" s="178">
        <v>9300</v>
      </c>
      <c r="AD508" s="170"/>
      <c r="AE508" s="170"/>
      <c r="AF508" s="167" t="s">
        <v>149</v>
      </c>
      <c r="AG508" s="221">
        <v>8</v>
      </c>
      <c r="AH508" s="220">
        <v>12</v>
      </c>
      <c r="AI508" s="167" t="s">
        <v>319</v>
      </c>
      <c r="AL508" s="166">
        <v>0</v>
      </c>
      <c r="AM508" s="170" t="s">
        <v>43</v>
      </c>
      <c r="AN508" s="165" t="s">
        <v>44</v>
      </c>
      <c r="AO508" s="165"/>
      <c r="AP508" s="166"/>
      <c r="AQ508" s="166"/>
      <c r="AR508" s="166"/>
      <c r="AS508" s="166">
        <f>H508</f>
        <v>100598</v>
      </c>
      <c r="AT508" s="166">
        <f t="shared" si="47"/>
        <v>10604</v>
      </c>
      <c r="AU508" s="166">
        <v>604</v>
      </c>
      <c r="AV508" s="166"/>
      <c r="AX508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100598, 'Б-100598-13',date'2015-02-02',3, 7, 7, 'RUR', 1, 18, date'2015-02-02', date'2015-02-01', 1005982, 1, to_date('2015-02-01 00:00:00','YYYY-MM-DD HH24:MI:SS'), 6200, 1116, 0, 662, 0, 'c1', 8,null,100598,10604,604);insert into xxxx_oebs_cash_payment_test (ID, INVOICE_ID, OEBS_PAYMENT, DOC_DATE, COMISS_DATE) values (s_xxxx_oebs_cash_payment_test.NEXTVAL, 100598, 9300, to_date('2015-02-01 00:00:00','YYYY-MM-DD HH24:MI:SS'), date'2015-01-31' );insert into xxxx_client_discount_m  (ID,CLIENT_ID,CLIENT_AVG_DISCOUNT,DT) values (s_xxxx_client_discount_m.NEXTVAL,662, 12, date'2015-02-01');</v>
      </c>
    </row>
    <row r="509" spans="1:50" ht="16.5" customHeight="1" x14ac:dyDescent="0.25">
      <c r="A509" s="285">
        <v>43</v>
      </c>
      <c r="B509" s="72">
        <v>0</v>
      </c>
      <c r="C509" s="166" t="str">
        <f t="shared" si="49"/>
        <v>100043</v>
      </c>
      <c r="D509" s="165" t="str">
        <f t="shared" si="50"/>
        <v>100043/13</v>
      </c>
      <c r="E509" s="167" t="s">
        <v>189</v>
      </c>
      <c r="F509" s="167" t="s">
        <v>822</v>
      </c>
      <c r="G509" s="165">
        <v>48</v>
      </c>
      <c r="H509" s="178">
        <v>100599</v>
      </c>
      <c r="I509" s="170" t="str">
        <f t="shared" si="51"/>
        <v>Б-100599-13</v>
      </c>
      <c r="J509" s="169">
        <v>3</v>
      </c>
      <c r="K509" s="165">
        <v>7</v>
      </c>
      <c r="L509" s="165" t="s">
        <v>38</v>
      </c>
      <c r="M509" s="169">
        <v>1</v>
      </c>
      <c r="N509" s="165">
        <v>18</v>
      </c>
      <c r="O509" s="167" t="s">
        <v>823</v>
      </c>
      <c r="P509" s="167" t="s">
        <v>823</v>
      </c>
      <c r="Q509" s="167" t="s">
        <v>826</v>
      </c>
      <c r="R509" s="166" t="str">
        <f>H509&amp;"1"</f>
        <v>1005991</v>
      </c>
      <c r="S509" s="170">
        <v>1</v>
      </c>
      <c r="T509" s="167" t="s">
        <v>308</v>
      </c>
      <c r="U509" s="165">
        <v>6200</v>
      </c>
      <c r="V509" s="165">
        <v>1116</v>
      </c>
      <c r="W509" s="165">
        <v>0</v>
      </c>
      <c r="X509" s="187">
        <v>663</v>
      </c>
      <c r="Y509" s="168" t="s">
        <v>42</v>
      </c>
      <c r="Z509" s="266"/>
      <c r="AA509" s="266"/>
      <c r="AB509" s="224"/>
      <c r="AC509" s="178">
        <v>9300</v>
      </c>
      <c r="AD509" s="170"/>
      <c r="AE509" s="170"/>
      <c r="AF509" s="167" t="s">
        <v>149</v>
      </c>
      <c r="AG509" s="221">
        <v>8</v>
      </c>
      <c r="AH509" s="220">
        <v>12</v>
      </c>
      <c r="AI509" s="167" t="s">
        <v>319</v>
      </c>
      <c r="AL509" s="166">
        <v>0</v>
      </c>
      <c r="AM509" s="170" t="s">
        <v>43</v>
      </c>
      <c r="AN509" s="165" t="s">
        <v>44</v>
      </c>
      <c r="AO509" s="165"/>
      <c r="AP509" s="166"/>
      <c r="AQ509" s="166"/>
      <c r="AR509" s="166"/>
      <c r="AS509" s="166">
        <f>H509</f>
        <v>100599</v>
      </c>
      <c r="AT509" s="166">
        <f t="shared" si="47"/>
        <v>10605</v>
      </c>
      <c r="AU509" s="166">
        <v>605</v>
      </c>
      <c r="AV509" s="166"/>
      <c r="AX509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100599, 'Б-100599-13',date'2015-02-02',3, 7, 7, 'RUR', 1, 18, date'2015-02-02', date'2015-02-01', 1005991, 1, to_date('2015-02-01 00:00:00','YYYY-MM-DD HH24:MI:SS'), 6200, 1116, 0, 663, 0, 'c1', 8,null,100599,10605,605);insert into xxxx_oebs_cash_payment_test (ID, INVOICE_ID, OEBS_PAYMENT, DOC_DATE, COMISS_DATE) values (s_xxxx_oebs_cash_payment_test.NEXTVAL, 100599, 9300, to_date('2015-02-01 00:00:00','YYYY-MM-DD HH24:MI:SS'), date'2015-01-31' );insert into xxxx_client_discount_m  (ID,CLIENT_ID,CLIENT_AVG_DISCOUNT,DT) values (s_xxxx_client_discount_m.NEXTVAL,663, 12, date'2015-02-01');</v>
      </c>
    </row>
    <row r="510" spans="1:50" ht="16.5" customHeight="1" x14ac:dyDescent="0.25">
      <c r="A510" s="285">
        <v>43</v>
      </c>
      <c r="B510" s="72">
        <v>0</v>
      </c>
      <c r="C510" s="166" t="str">
        <f t="shared" si="49"/>
        <v>100043</v>
      </c>
      <c r="D510" s="165" t="str">
        <f t="shared" si="50"/>
        <v>100043/13</v>
      </c>
      <c r="E510" s="167" t="s">
        <v>189</v>
      </c>
      <c r="F510" s="167" t="s">
        <v>822</v>
      </c>
      <c r="G510" s="165">
        <v>48</v>
      </c>
      <c r="H510" s="178">
        <v>100600</v>
      </c>
      <c r="I510" s="170" t="str">
        <f t="shared" si="51"/>
        <v>Б-100600-13</v>
      </c>
      <c r="J510" s="169">
        <v>3</v>
      </c>
      <c r="K510" s="165">
        <v>7</v>
      </c>
      <c r="L510" s="165" t="s">
        <v>38</v>
      </c>
      <c r="M510" s="169">
        <v>1</v>
      </c>
      <c r="N510" s="165">
        <v>18</v>
      </c>
      <c r="O510" s="167" t="s">
        <v>823</v>
      </c>
      <c r="P510" s="167" t="s">
        <v>823</v>
      </c>
      <c r="Q510" s="167" t="s">
        <v>826</v>
      </c>
      <c r="R510" s="166" t="str">
        <f>H510&amp;"2"</f>
        <v>1006002</v>
      </c>
      <c r="S510" s="170">
        <v>1</v>
      </c>
      <c r="T510" s="167" t="s">
        <v>308</v>
      </c>
      <c r="U510" s="165">
        <v>6200</v>
      </c>
      <c r="V510" s="165">
        <v>1116</v>
      </c>
      <c r="W510" s="165">
        <v>0</v>
      </c>
      <c r="X510" s="24">
        <v>664</v>
      </c>
      <c r="Y510" s="168" t="s">
        <v>42</v>
      </c>
      <c r="Z510" s="266"/>
      <c r="AA510" s="266"/>
      <c r="AB510" s="224"/>
      <c r="AC510" s="178">
        <v>9300</v>
      </c>
      <c r="AD510" s="170"/>
      <c r="AE510" s="170"/>
      <c r="AF510" s="167" t="s">
        <v>149</v>
      </c>
      <c r="AG510" s="221">
        <v>8</v>
      </c>
      <c r="AH510" s="220">
        <v>12</v>
      </c>
      <c r="AI510" s="167" t="s">
        <v>319</v>
      </c>
      <c r="AL510" s="166">
        <v>0</v>
      </c>
      <c r="AM510" s="170" t="s">
        <v>43</v>
      </c>
      <c r="AN510" s="165" t="s">
        <v>44</v>
      </c>
      <c r="AO510" s="165"/>
      <c r="AP510" s="166"/>
      <c r="AQ510" s="166"/>
      <c r="AR510" s="166"/>
      <c r="AS510" s="166">
        <f>H510</f>
        <v>100600</v>
      </c>
      <c r="AT510" s="166">
        <f t="shared" si="47"/>
        <v>10606</v>
      </c>
      <c r="AU510" s="166">
        <v>606</v>
      </c>
      <c r="AV510" s="166"/>
      <c r="AX510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100600, 'Б-100600-13',date'2015-02-02',3, 7, 7, 'RUR', 1, 18, date'2015-02-02', date'2015-02-01', 1006002, 1, to_date('2015-02-01 00:00:00','YYYY-MM-DD HH24:MI:SS'), 6200, 1116, 0, 664, 0, 'c1', 8,null,100600,10606,606);insert into xxxx_oebs_cash_payment_test (ID, INVOICE_ID, OEBS_PAYMENT, DOC_DATE, COMISS_DATE) values (s_xxxx_oebs_cash_payment_test.NEXTVAL, 100600, 9300, to_date('2015-02-01 00:00:00','YYYY-MM-DD HH24:MI:SS'), date'2015-01-31' );insert into xxxx_client_discount_m  (ID,CLIENT_ID,CLIENT_AVG_DISCOUNT,DT) values (s_xxxx_client_discount_m.NEXTVAL,664, 12, date'2015-02-01');</v>
      </c>
    </row>
    <row r="511" spans="1:50" ht="16.5" customHeight="1" x14ac:dyDescent="0.25">
      <c r="A511" s="285">
        <v>43</v>
      </c>
      <c r="B511" s="72">
        <v>0</v>
      </c>
      <c r="C511" s="166" t="str">
        <f t="shared" si="49"/>
        <v>100043</v>
      </c>
      <c r="D511" s="165" t="str">
        <f t="shared" si="50"/>
        <v>100043/13</v>
      </c>
      <c r="E511" s="167" t="s">
        <v>189</v>
      </c>
      <c r="F511" s="167" t="s">
        <v>822</v>
      </c>
      <c r="G511" s="165">
        <v>48</v>
      </c>
      <c r="H511" s="178">
        <v>100601</v>
      </c>
      <c r="I511" s="170" t="str">
        <f t="shared" si="51"/>
        <v>Б-100601-13</v>
      </c>
      <c r="J511" s="169">
        <v>3</v>
      </c>
      <c r="K511" s="165">
        <v>7</v>
      </c>
      <c r="L511" s="165" t="s">
        <v>38</v>
      </c>
      <c r="M511" s="169">
        <v>1</v>
      </c>
      <c r="N511" s="165">
        <v>18</v>
      </c>
      <c r="O511" s="167" t="s">
        <v>823</v>
      </c>
      <c r="P511" s="167" t="s">
        <v>823</v>
      </c>
      <c r="Q511" s="167" t="s">
        <v>826</v>
      </c>
      <c r="R511" s="166" t="str">
        <f>H511&amp;"3"</f>
        <v>1006013</v>
      </c>
      <c r="S511" s="170">
        <v>1</v>
      </c>
      <c r="T511" s="167" t="s">
        <v>308</v>
      </c>
      <c r="U511" s="165">
        <v>6200</v>
      </c>
      <c r="V511" s="165">
        <v>1116</v>
      </c>
      <c r="W511" s="165">
        <v>0</v>
      </c>
      <c r="X511" s="187">
        <v>665</v>
      </c>
      <c r="Y511" s="168" t="s">
        <v>42</v>
      </c>
      <c r="Z511" s="266"/>
      <c r="AA511" s="266"/>
      <c r="AB511" s="224"/>
      <c r="AC511" s="178">
        <v>9300</v>
      </c>
      <c r="AD511" s="170"/>
      <c r="AE511" s="170"/>
      <c r="AF511" s="167" t="s">
        <v>149</v>
      </c>
      <c r="AG511" s="221">
        <v>8</v>
      </c>
      <c r="AH511" s="220">
        <v>12</v>
      </c>
      <c r="AI511" s="167" t="s">
        <v>319</v>
      </c>
      <c r="AL511" s="166">
        <v>0</v>
      </c>
      <c r="AM511" s="170" t="s">
        <v>43</v>
      </c>
      <c r="AN511" s="165" t="s">
        <v>44</v>
      </c>
      <c r="AO511" s="165"/>
      <c r="AP511" s="166"/>
      <c r="AQ511" s="166"/>
      <c r="AR511" s="166"/>
      <c r="AS511" s="166">
        <f>H511</f>
        <v>100601</v>
      </c>
      <c r="AT511" s="166">
        <f t="shared" si="47"/>
        <v>10607</v>
      </c>
      <c r="AU511" s="166">
        <v>607</v>
      </c>
      <c r="AV511" s="166"/>
      <c r="AX511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100601, 'Б-100601-13',date'2015-02-02',3, 7, 7, 'RUR', 1, 18, date'2015-02-02', date'2015-02-01', 1006013, 1, to_date('2015-02-01 00:00:00','YYYY-MM-DD HH24:MI:SS'), 6200, 1116, 0, 665, 0, 'c1', 8,null,100601,10607,607);insert into xxxx_oebs_cash_payment_test (ID, INVOICE_ID, OEBS_PAYMENT, DOC_DATE, COMISS_DATE) values (s_xxxx_oebs_cash_payment_test.NEXTVAL, 100601, 9300, to_date('2015-02-01 00:00:00','YYYY-MM-DD HH24:MI:SS'), date'2015-01-31' );insert into xxxx_client_discount_m  (ID,CLIENT_ID,CLIENT_AVG_DISCOUNT,DT) values (s_xxxx_client_discount_m.NEXTVAL,665, 12, date'2015-02-01');</v>
      </c>
    </row>
    <row r="512" spans="1:50" ht="16.5" customHeight="1" x14ac:dyDescent="0.25">
      <c r="A512" s="285">
        <v>43</v>
      </c>
      <c r="B512" s="72">
        <v>0</v>
      </c>
      <c r="C512" s="166" t="str">
        <f t="shared" si="49"/>
        <v>100043</v>
      </c>
      <c r="D512" s="165" t="str">
        <f t="shared" si="50"/>
        <v>100043/13</v>
      </c>
      <c r="E512" s="167" t="s">
        <v>189</v>
      </c>
      <c r="F512" s="167" t="s">
        <v>822</v>
      </c>
      <c r="G512" s="165">
        <v>48</v>
      </c>
      <c r="H512" s="178">
        <v>100602</v>
      </c>
      <c r="I512" s="170" t="str">
        <f t="shared" si="51"/>
        <v>Б-100602-13</v>
      </c>
      <c r="J512" s="169">
        <v>3</v>
      </c>
      <c r="K512" s="165">
        <v>7</v>
      </c>
      <c r="L512" s="165" t="s">
        <v>38</v>
      </c>
      <c r="M512" s="169">
        <v>1</v>
      </c>
      <c r="N512" s="165">
        <v>18</v>
      </c>
      <c r="O512" s="167" t="s">
        <v>823</v>
      </c>
      <c r="P512" s="167" t="s">
        <v>823</v>
      </c>
      <c r="Q512" s="167" t="s">
        <v>826</v>
      </c>
      <c r="R512" s="166" t="str">
        <f>H512&amp;"1"</f>
        <v>1006021</v>
      </c>
      <c r="S512" s="170">
        <v>1</v>
      </c>
      <c r="T512" s="167" t="s">
        <v>308</v>
      </c>
      <c r="U512" s="165">
        <v>6200</v>
      </c>
      <c r="V512" s="165">
        <v>1116</v>
      </c>
      <c r="W512" s="165">
        <v>0</v>
      </c>
      <c r="X512" s="24">
        <v>666</v>
      </c>
      <c r="Y512" s="168" t="s">
        <v>42</v>
      </c>
      <c r="Z512" s="266"/>
      <c r="AA512" s="266"/>
      <c r="AB512" s="224"/>
      <c r="AC512" s="178">
        <v>9300</v>
      </c>
      <c r="AD512" s="170"/>
      <c r="AE512" s="170"/>
      <c r="AF512" s="167" t="s">
        <v>149</v>
      </c>
      <c r="AG512" s="221">
        <v>8</v>
      </c>
      <c r="AH512" s="220">
        <v>12</v>
      </c>
      <c r="AI512" s="167" t="s">
        <v>319</v>
      </c>
      <c r="AL512" s="166">
        <v>0</v>
      </c>
      <c r="AM512" s="170" t="s">
        <v>43</v>
      </c>
      <c r="AN512" s="165" t="s">
        <v>44</v>
      </c>
      <c r="AO512" s="165"/>
      <c r="AP512" s="166"/>
      <c r="AQ512" s="166"/>
      <c r="AR512" s="166"/>
      <c r="AS512" s="166">
        <f>H512</f>
        <v>100602</v>
      </c>
      <c r="AT512" s="166">
        <f t="shared" si="47"/>
        <v>10608</v>
      </c>
      <c r="AU512" s="166">
        <v>608</v>
      </c>
      <c r="AV512" s="166"/>
      <c r="AX512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100602, 'Б-100602-13',date'2015-02-02',3, 7, 7, 'RUR', 1, 18, date'2015-02-02', date'2015-02-01', 1006021, 1, to_date('2015-02-01 00:00:00','YYYY-MM-DD HH24:MI:SS'), 6200, 1116, 0, 666, 0, 'c1', 8,null,100602,10608,608);insert into xxxx_oebs_cash_payment_test (ID, INVOICE_ID, OEBS_PAYMENT, DOC_DATE, COMISS_DATE) values (s_xxxx_oebs_cash_payment_test.NEXTVAL, 100602, 9300, to_date('2015-02-01 00:00:00','YYYY-MM-DD HH24:MI:SS'), date'2015-01-31' );insert into xxxx_client_discount_m  (ID,CLIENT_ID,CLIENT_AVG_DISCOUNT,DT) values (s_xxxx_client_discount_m.NEXTVAL,666, 12, date'2015-02-01');</v>
      </c>
    </row>
    <row r="513" spans="1:50" ht="16.5" customHeight="1" x14ac:dyDescent="0.25">
      <c r="A513" s="285">
        <v>43</v>
      </c>
      <c r="B513" s="72">
        <v>0</v>
      </c>
      <c r="C513" s="166" t="str">
        <f t="shared" si="49"/>
        <v>100043</v>
      </c>
      <c r="D513" s="165" t="str">
        <f t="shared" si="50"/>
        <v>100043/13</v>
      </c>
      <c r="E513" s="167" t="s">
        <v>189</v>
      </c>
      <c r="F513" s="167" t="s">
        <v>822</v>
      </c>
      <c r="G513" s="165">
        <v>48</v>
      </c>
      <c r="H513" s="178">
        <v>100603</v>
      </c>
      <c r="I513" s="170" t="str">
        <f t="shared" si="51"/>
        <v>Б-100603-13</v>
      </c>
      <c r="J513" s="169">
        <v>3</v>
      </c>
      <c r="K513" s="165">
        <v>7</v>
      </c>
      <c r="L513" s="165" t="s">
        <v>38</v>
      </c>
      <c r="M513" s="169">
        <v>1</v>
      </c>
      <c r="N513" s="165">
        <v>18</v>
      </c>
      <c r="O513" s="167" t="s">
        <v>823</v>
      </c>
      <c r="P513" s="167" t="s">
        <v>823</v>
      </c>
      <c r="Q513" s="167" t="s">
        <v>826</v>
      </c>
      <c r="R513" s="166" t="str">
        <f>H513&amp;"2"</f>
        <v>1006032</v>
      </c>
      <c r="S513" s="170">
        <v>1</v>
      </c>
      <c r="T513" s="167" t="s">
        <v>308</v>
      </c>
      <c r="U513" s="165">
        <v>6200</v>
      </c>
      <c r="V513" s="165">
        <v>1116</v>
      </c>
      <c r="W513" s="165">
        <v>0</v>
      </c>
      <c r="X513" s="187">
        <v>667</v>
      </c>
      <c r="Y513" s="168" t="s">
        <v>42</v>
      </c>
      <c r="Z513" s="266"/>
      <c r="AA513" s="266"/>
      <c r="AB513" s="224"/>
      <c r="AC513" s="178">
        <v>9300</v>
      </c>
      <c r="AD513" s="170"/>
      <c r="AE513" s="170"/>
      <c r="AF513" s="167" t="s">
        <v>149</v>
      </c>
      <c r="AG513" s="221">
        <v>8</v>
      </c>
      <c r="AH513" s="220">
        <v>12</v>
      </c>
      <c r="AI513" s="167" t="s">
        <v>319</v>
      </c>
      <c r="AL513" s="166">
        <v>0</v>
      </c>
      <c r="AM513" s="170" t="s">
        <v>43</v>
      </c>
      <c r="AN513" s="165" t="s">
        <v>44</v>
      </c>
      <c r="AO513" s="165"/>
      <c r="AP513" s="166"/>
      <c r="AQ513" s="166"/>
      <c r="AR513" s="166"/>
      <c r="AS513" s="166">
        <f>H513</f>
        <v>100603</v>
      </c>
      <c r="AT513" s="166">
        <f t="shared" si="47"/>
        <v>10609</v>
      </c>
      <c r="AU513" s="166">
        <v>609</v>
      </c>
      <c r="AV513" s="166"/>
      <c r="AX513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100603, 'Б-100603-13',date'2015-02-02',3, 7, 7, 'RUR', 1, 18, date'2015-02-02', date'2015-02-01', 1006032, 1, to_date('2015-02-01 00:00:00','YYYY-MM-DD HH24:MI:SS'), 6200, 1116, 0, 667, 0, 'c1', 8,null,100603,10609,609);insert into xxxx_oebs_cash_payment_test (ID, INVOICE_ID, OEBS_PAYMENT, DOC_DATE, COMISS_DATE) values (s_xxxx_oebs_cash_payment_test.NEXTVAL, 100603, 9300, to_date('2015-02-01 00:00:00','YYYY-MM-DD HH24:MI:SS'), date'2015-01-31' );insert into xxxx_client_discount_m  (ID,CLIENT_ID,CLIENT_AVG_DISCOUNT,DT) values (s_xxxx_client_discount_m.NEXTVAL,667, 12, date'2015-02-01');</v>
      </c>
    </row>
    <row r="514" spans="1:50" ht="16.5" customHeight="1" x14ac:dyDescent="0.25">
      <c r="A514" s="285">
        <v>43</v>
      </c>
      <c r="B514" s="72">
        <v>0</v>
      </c>
      <c r="C514" s="166" t="str">
        <f t="shared" si="49"/>
        <v>100043</v>
      </c>
      <c r="D514" s="165" t="str">
        <f t="shared" si="50"/>
        <v>100043/13</v>
      </c>
      <c r="E514" s="167" t="s">
        <v>189</v>
      </c>
      <c r="F514" s="167" t="s">
        <v>822</v>
      </c>
      <c r="G514" s="165">
        <v>48</v>
      </c>
      <c r="H514" s="178">
        <v>100604</v>
      </c>
      <c r="I514" s="170" t="str">
        <f t="shared" si="51"/>
        <v>Б-100604-13</v>
      </c>
      <c r="J514" s="169">
        <v>3</v>
      </c>
      <c r="K514" s="165">
        <v>7</v>
      </c>
      <c r="L514" s="165" t="s">
        <v>38</v>
      </c>
      <c r="M514" s="169">
        <v>1</v>
      </c>
      <c r="N514" s="165">
        <v>18</v>
      </c>
      <c r="O514" s="167" t="s">
        <v>823</v>
      </c>
      <c r="P514" s="167" t="s">
        <v>823</v>
      </c>
      <c r="Q514" s="167" t="s">
        <v>826</v>
      </c>
      <c r="R514" s="166" t="str">
        <f>H514&amp;"3"</f>
        <v>1006043</v>
      </c>
      <c r="S514" s="170">
        <v>1</v>
      </c>
      <c r="T514" s="167" t="s">
        <v>308</v>
      </c>
      <c r="U514" s="165">
        <v>6200</v>
      </c>
      <c r="V514" s="165">
        <v>1116</v>
      </c>
      <c r="W514" s="165">
        <v>0</v>
      </c>
      <c r="X514" s="24">
        <v>668</v>
      </c>
      <c r="Y514" s="168" t="s">
        <v>42</v>
      </c>
      <c r="Z514" s="266"/>
      <c r="AA514" s="266"/>
      <c r="AB514" s="224"/>
      <c r="AC514" s="178">
        <v>9300</v>
      </c>
      <c r="AD514" s="170"/>
      <c r="AE514" s="170"/>
      <c r="AF514" s="167" t="s">
        <v>149</v>
      </c>
      <c r="AG514" s="221">
        <v>8</v>
      </c>
      <c r="AH514" s="220">
        <v>12</v>
      </c>
      <c r="AI514" s="167" t="s">
        <v>319</v>
      </c>
      <c r="AL514" s="166">
        <v>0</v>
      </c>
      <c r="AM514" s="170" t="s">
        <v>43</v>
      </c>
      <c r="AN514" s="165" t="s">
        <v>44</v>
      </c>
      <c r="AO514" s="165"/>
      <c r="AP514" s="166"/>
      <c r="AQ514" s="166"/>
      <c r="AR514" s="166"/>
      <c r="AS514" s="166">
        <f>H514</f>
        <v>100604</v>
      </c>
      <c r="AT514" s="166">
        <f t="shared" si="47"/>
        <v>10610</v>
      </c>
      <c r="AU514" s="166">
        <v>610</v>
      </c>
      <c r="AV514" s="166"/>
      <c r="AX514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100604, 'Б-100604-13',date'2015-02-02',3, 7, 7, 'RUR', 1, 18, date'2015-02-02', date'2015-02-01', 1006043, 1, to_date('2015-02-01 00:00:00','YYYY-MM-DD HH24:MI:SS'), 6200, 1116, 0, 668, 0, 'c1', 8,null,100604,10610,610);insert into xxxx_oebs_cash_payment_test (ID, INVOICE_ID, OEBS_PAYMENT, DOC_DATE, COMISS_DATE) values (s_xxxx_oebs_cash_payment_test.NEXTVAL, 100604, 9300, to_date('2015-02-01 00:00:00','YYYY-MM-DD HH24:MI:SS'), date'2015-01-31' );insert into xxxx_client_discount_m  (ID,CLIENT_ID,CLIENT_AVG_DISCOUNT,DT) values (s_xxxx_client_discount_m.NEXTVAL,668, 12, date'2015-02-01');</v>
      </c>
    </row>
    <row r="515" spans="1:50" ht="16.5" customHeight="1" x14ac:dyDescent="0.25">
      <c r="A515" s="285">
        <v>43</v>
      </c>
      <c r="B515" s="72">
        <v>0</v>
      </c>
      <c r="C515" s="166" t="str">
        <f t="shared" si="49"/>
        <v>100043</v>
      </c>
      <c r="D515" s="165" t="str">
        <f t="shared" si="50"/>
        <v>100043/13</v>
      </c>
      <c r="E515" s="167" t="s">
        <v>189</v>
      </c>
      <c r="F515" s="167" t="s">
        <v>822</v>
      </c>
      <c r="G515" s="165">
        <v>48</v>
      </c>
      <c r="H515" s="178">
        <v>100605</v>
      </c>
      <c r="I515" s="170" t="str">
        <f t="shared" si="51"/>
        <v>Б-100605-13</v>
      </c>
      <c r="J515" s="169">
        <v>3</v>
      </c>
      <c r="K515" s="165">
        <v>7</v>
      </c>
      <c r="L515" s="165" t="s">
        <v>38</v>
      </c>
      <c r="M515" s="169">
        <v>1</v>
      </c>
      <c r="N515" s="165">
        <v>18</v>
      </c>
      <c r="O515" s="167" t="s">
        <v>823</v>
      </c>
      <c r="P515" s="167" t="s">
        <v>823</v>
      </c>
      <c r="Q515" s="167" t="s">
        <v>826</v>
      </c>
      <c r="R515" s="166" t="str">
        <f>H515&amp;"1"</f>
        <v>1006051</v>
      </c>
      <c r="S515" s="170">
        <v>1</v>
      </c>
      <c r="T515" s="167" t="s">
        <v>308</v>
      </c>
      <c r="U515" s="165">
        <v>6200</v>
      </c>
      <c r="V515" s="165">
        <v>1116</v>
      </c>
      <c r="W515" s="165">
        <v>0</v>
      </c>
      <c r="X515" s="187">
        <v>669</v>
      </c>
      <c r="Y515" s="168" t="s">
        <v>42</v>
      </c>
      <c r="Z515" s="266"/>
      <c r="AA515" s="266"/>
      <c r="AB515" s="224"/>
      <c r="AC515" s="178">
        <v>9300</v>
      </c>
      <c r="AD515" s="170"/>
      <c r="AE515" s="170"/>
      <c r="AF515" s="167" t="s">
        <v>149</v>
      </c>
      <c r="AG515" s="221">
        <v>8</v>
      </c>
      <c r="AH515" s="220">
        <v>12</v>
      </c>
      <c r="AI515" s="167" t="s">
        <v>319</v>
      </c>
      <c r="AL515" s="166">
        <v>0</v>
      </c>
      <c r="AM515" s="170" t="s">
        <v>43</v>
      </c>
      <c r="AN515" s="165" t="s">
        <v>44</v>
      </c>
      <c r="AO515" s="165"/>
      <c r="AP515" s="166"/>
      <c r="AQ515" s="166"/>
      <c r="AR515" s="166"/>
      <c r="AS515" s="166">
        <f>H515</f>
        <v>100605</v>
      </c>
      <c r="AT515" s="166">
        <f t="shared" si="47"/>
        <v>10611</v>
      </c>
      <c r="AU515" s="166">
        <v>611</v>
      </c>
      <c r="AV515" s="166"/>
      <c r="AX515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100605, 'Б-100605-13',date'2015-02-02',3, 7, 7, 'RUR', 1, 18, date'2015-02-02', date'2015-02-01', 1006051, 1, to_date('2015-02-01 00:00:00','YYYY-MM-DD HH24:MI:SS'), 6200, 1116, 0, 669, 0, 'c1', 8,null,100605,10611,611);insert into xxxx_oebs_cash_payment_test (ID, INVOICE_ID, OEBS_PAYMENT, DOC_DATE, COMISS_DATE) values (s_xxxx_oebs_cash_payment_test.NEXTVAL, 100605, 9300, to_date('2015-02-01 00:00:00','YYYY-MM-DD HH24:MI:SS'), date'2015-01-31' );insert into xxxx_client_discount_m  (ID,CLIENT_ID,CLIENT_AVG_DISCOUNT,DT) values (s_xxxx_client_discount_m.NEXTVAL,669, 12, date'2015-02-01');</v>
      </c>
    </row>
    <row r="516" spans="1:50" ht="16.5" customHeight="1" x14ac:dyDescent="0.25">
      <c r="A516" s="285">
        <v>43</v>
      </c>
      <c r="B516" s="72">
        <v>0</v>
      </c>
      <c r="C516" s="166" t="str">
        <f t="shared" si="49"/>
        <v>100043</v>
      </c>
      <c r="D516" s="165" t="str">
        <f t="shared" si="50"/>
        <v>100043/13</v>
      </c>
      <c r="E516" s="167" t="s">
        <v>189</v>
      </c>
      <c r="F516" s="167" t="s">
        <v>822</v>
      </c>
      <c r="G516" s="165">
        <v>48</v>
      </c>
      <c r="H516" s="178">
        <v>100606</v>
      </c>
      <c r="I516" s="170" t="str">
        <f t="shared" si="51"/>
        <v>Б-100606-13</v>
      </c>
      <c r="J516" s="169">
        <v>3</v>
      </c>
      <c r="K516" s="165">
        <v>7</v>
      </c>
      <c r="L516" s="165" t="s">
        <v>38</v>
      </c>
      <c r="M516" s="169">
        <v>1</v>
      </c>
      <c r="N516" s="165">
        <v>18</v>
      </c>
      <c r="O516" s="167" t="s">
        <v>823</v>
      </c>
      <c r="P516" s="167" t="s">
        <v>823</v>
      </c>
      <c r="Q516" s="167" t="s">
        <v>826</v>
      </c>
      <c r="R516" s="166" t="str">
        <f>H516&amp;"2"</f>
        <v>1006062</v>
      </c>
      <c r="S516" s="170">
        <v>1</v>
      </c>
      <c r="T516" s="167" t="s">
        <v>308</v>
      </c>
      <c r="U516" s="165">
        <v>6200</v>
      </c>
      <c r="V516" s="165">
        <v>1116</v>
      </c>
      <c r="W516" s="165">
        <v>0</v>
      </c>
      <c r="X516" s="24">
        <v>670</v>
      </c>
      <c r="Y516" s="168" t="s">
        <v>42</v>
      </c>
      <c r="Z516" s="266"/>
      <c r="AA516" s="266"/>
      <c r="AB516" s="224"/>
      <c r="AC516" s="178">
        <v>9300</v>
      </c>
      <c r="AD516" s="170"/>
      <c r="AE516" s="170"/>
      <c r="AF516" s="167" t="s">
        <v>149</v>
      </c>
      <c r="AG516" s="221">
        <v>8</v>
      </c>
      <c r="AH516" s="220">
        <v>12</v>
      </c>
      <c r="AI516" s="167" t="s">
        <v>319</v>
      </c>
      <c r="AL516" s="166">
        <v>0</v>
      </c>
      <c r="AM516" s="170" t="s">
        <v>43</v>
      </c>
      <c r="AN516" s="165" t="s">
        <v>44</v>
      </c>
      <c r="AO516" s="165"/>
      <c r="AP516" s="166"/>
      <c r="AQ516" s="166"/>
      <c r="AR516" s="166"/>
      <c r="AS516" s="166">
        <f>H516</f>
        <v>100606</v>
      </c>
      <c r="AT516" s="166">
        <f t="shared" si="47"/>
        <v>10612</v>
      </c>
      <c r="AU516" s="166">
        <v>612</v>
      </c>
      <c r="AV516" s="166"/>
      <c r="AX516" s="163" t="str">
        <f t="shared" si="4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100606, 'Б-100606-13',date'2015-02-02',3, 7, 7, 'RUR', 1, 18, date'2015-02-02', date'2015-02-01', 1006062, 1, to_date('2015-02-01 00:00:00','YYYY-MM-DD HH24:MI:SS'), 6200, 1116, 0, 670, 0, 'c1', 8,null,100606,10612,612);insert into xxxx_oebs_cash_payment_test (ID, INVOICE_ID, OEBS_PAYMENT, DOC_DATE, COMISS_DATE) values (s_xxxx_oebs_cash_payment_test.NEXTVAL, 100606, 9300, to_date('2015-02-01 00:00:00','YYYY-MM-DD HH24:MI:SS'), date'2015-01-31' );insert into xxxx_client_discount_m  (ID,CLIENT_ID,CLIENT_AVG_DISCOUNT,DT) values (s_xxxx_client_discount_m.NEXTVAL,670, 12, date'2015-02-01');</v>
      </c>
    </row>
    <row r="517" spans="1:50" ht="16.5" customHeight="1" x14ac:dyDescent="0.25">
      <c r="A517" s="285">
        <v>43</v>
      </c>
      <c r="B517" s="72">
        <v>0</v>
      </c>
      <c r="C517" s="166" t="str">
        <f t="shared" si="49"/>
        <v>100043</v>
      </c>
      <c r="D517" s="165" t="str">
        <f t="shared" si="50"/>
        <v>100043/13</v>
      </c>
      <c r="E517" s="167" t="s">
        <v>189</v>
      </c>
      <c r="F517" s="167" t="s">
        <v>822</v>
      </c>
      <c r="G517" s="165">
        <v>48</v>
      </c>
      <c r="H517" s="178">
        <v>100607</v>
      </c>
      <c r="I517" s="170" t="str">
        <f t="shared" si="51"/>
        <v>Б-100607-13</v>
      </c>
      <c r="J517" s="169">
        <v>3</v>
      </c>
      <c r="K517" s="165">
        <v>7</v>
      </c>
      <c r="L517" s="165" t="s">
        <v>38</v>
      </c>
      <c r="M517" s="169">
        <v>1</v>
      </c>
      <c r="N517" s="165">
        <v>18</v>
      </c>
      <c r="O517" s="167" t="s">
        <v>823</v>
      </c>
      <c r="P517" s="167" t="s">
        <v>823</v>
      </c>
      <c r="Q517" s="167" t="s">
        <v>826</v>
      </c>
      <c r="R517" s="166" t="str">
        <f>H517&amp;"1"</f>
        <v>1006071</v>
      </c>
      <c r="S517" s="170">
        <v>1</v>
      </c>
      <c r="T517" s="167" t="s">
        <v>308</v>
      </c>
      <c r="U517" s="165">
        <v>6200</v>
      </c>
      <c r="V517" s="165">
        <v>1116</v>
      </c>
      <c r="W517" s="165">
        <v>0</v>
      </c>
      <c r="X517" s="187">
        <v>671</v>
      </c>
      <c r="Y517" s="168" t="s">
        <v>42</v>
      </c>
      <c r="Z517" s="266"/>
      <c r="AA517" s="266"/>
      <c r="AB517" s="224"/>
      <c r="AC517" s="178">
        <v>9300</v>
      </c>
      <c r="AD517" s="170"/>
      <c r="AE517" s="170"/>
      <c r="AF517" s="167" t="s">
        <v>149</v>
      </c>
      <c r="AG517" s="221">
        <v>8</v>
      </c>
      <c r="AH517" s="220">
        <v>12</v>
      </c>
      <c r="AI517" s="167" t="s">
        <v>319</v>
      </c>
      <c r="AL517" s="166">
        <v>0</v>
      </c>
      <c r="AM517" s="170" t="s">
        <v>43</v>
      </c>
      <c r="AN517" s="165" t="s">
        <v>44</v>
      </c>
      <c r="AO517" s="165"/>
      <c r="AP517" s="166"/>
      <c r="AQ517" s="166"/>
      <c r="AR517" s="166"/>
      <c r="AS517" s="166">
        <f>H517</f>
        <v>100607</v>
      </c>
      <c r="AT517" s="166">
        <f t="shared" ref="AT517:AT580" si="52">AU517+10000</f>
        <v>10613</v>
      </c>
      <c r="AU517" s="166">
        <v>613</v>
      </c>
      <c r="AV517" s="166"/>
      <c r="AX517" s="163" t="str">
        <f t="shared" ref="AX517:AX580" si="53">IF(B517=0,"insert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"&amp;A517&amp;", "&amp;C517&amp;", '"&amp;D517&amp;"', date'"&amp;E517&amp;"', date'"&amp;F517&amp;"', "&amp;G517&amp;", "&amp;H517&amp;", '"&amp;I517&amp;"',date'"&amp;O517&amp;"',"&amp;J517&amp;", "&amp;K517&amp;", "&amp;K517&amp;", '"&amp;L517&amp;"', "&amp;M517&amp;", "&amp;N517&amp;", date'"&amp;P517&amp;"', date'"&amp;Q517&amp;"', "&amp;R517&amp;", "&amp;S517&amp;", to_date('"&amp;T517&amp;"','YYYY-MM-DD HH24:MI:SS'), "&amp;U517&amp;", "&amp;V517&amp;", "&amp;W517&amp;", "&amp;X517&amp;", "&amp;AL517&amp;", '"&amp;AN517&amp;"', "&amp;AG517&amp;","&amp;AM517&amp;","&amp;AS517&amp;","&amp;AT517&amp;","&amp;AU517&amp;");"&amp;
IF(LEN(AC517)&gt;0,"insert into xxxx_oebs_cash_payment_test (ID, INVOICE_ID, OEBS_PAYMENT, DOC_DATE, COMISS_DATE) values (s_xxxx_oebs_cash_payment_test.NEXTVAL, "&amp;H517&amp;", "&amp;AC517&amp;", to_date('"&amp;T517&amp;"','YYYY-MM-DD HH24:MI:SS'), "&amp;AF517&amp;" );","")&amp;
IF(LEN(AD517)&gt;0,"insert into xxxx_oebs_cash_payment_test (ID, INVOICE_ID, OEBS_PAYMENT, DOC_DATE, COMISS_DATE) values (s_xxxx_oebs_cash_payment_test.NEXTVAL, "&amp;H517&amp;", "&amp;AD517&amp;", to_date('"&amp;T517&amp;"','YYYY-MM-DD HH24:MI:SS'), "&amp;AF517&amp;" );","")&amp;
IF(LEN(AE517)&gt;0,"insert into xxxx_oebs_cash_payment_test (ID, INVOICE_ID, OEBS_PAYMENT, DOC_DATE, COMISS_DATE) values (s_xxxx_oebs_cash_payment_test.NEXTVAL, "&amp;H517&amp;", "&amp;AE517&amp;", to_date('"&amp;T517&amp;"','YYYY-MM-DD HH24:MI:SS'), "&amp;AF517&amp;" );","")&amp;
IF(LEN(AH517)&gt;0,"insert into xxxx_client_discount_m  (ID,CLIENT_ID,CLIENT_AVG_DISCOUNT,DT) values (s_xxxx_client_discount_m.NEXTVAL,"&amp;X517&amp;", "&amp;AH517&amp;", "&amp;AI517&amp;");","")&amp;
IF(LEN(AJ517)&gt;0,"insert into xxxx_client_discount_m  (ID,CLIENT_ID,CLIENT_AVG_DISCOUNT,DT) values (s_xxxx_client_discount_m.NEXTVAL,"&amp;X517&amp;", "&amp;AJ517&amp;", "&amp;AK517&amp;");","")&amp;
IF(LEN(AO517)&gt;0,"insert into xxxx_contract_signed_attr (ID, CONTRACT_ID, CODE, KEY_NUM) values (s_xxxx_contract_signed_attr.NEXTVAL, "&amp;C517&amp;", 'SUPERCOMMISSION_BONUS' , "&amp;AO517&amp;" );","")&amp;
IF(LEN(AP517)&gt;0,"insert into xxxx_loyal_clients_contr_attr (ID, CONTRACT_ID, CLIENT_ID, LC_TURNOVER, COLLATERAL_FIRST_DT, COLLATERAL_END_DT) values (s_xxxx_loyal_clients_contr_atr.NEXTVAL, "&amp;C517&amp;", "&amp;X517&amp;", "&amp;AP517&amp;", "&amp;AQ517&amp;", "&amp;AR517&amp;" );",""),"insert into XXXX_COMMISSION_PART (ID,CONTRACT_ID,FROM_DT,TILL_DT,NDS,CURRENCY,REWARD_TYPE,DISCOUNT_TYPE,REWARD_TO_CHARGE,DELKREDERE_TO_CHARGE,DKV_TO_CHARGE,REWARD_TO_PAY,DELKREDERE_TO_PAY,DKV_TO_PAY) values "&amp;"(s_xxxx_commission_part.NEXTVAL, "&amp;C517&amp;", "&amp;E517&amp;",  "&amp;F517&amp;", "&amp;G517&amp;", '"&amp;H517&amp;"', "&amp;J517&amp;", "&amp;I517&amp;", "&amp;L517&amp;", "&amp;M517&amp;","&amp;N517&amp;","&amp;Q517&amp;","&amp;R517&amp;","&amp;S517&amp;");")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100607, 'Б-100607-13',date'2015-02-02',3, 7, 7, 'RUR', 1, 18, date'2015-02-02', date'2015-02-01', 1006071, 1, to_date('2015-02-01 00:00:00','YYYY-MM-DD HH24:MI:SS'), 6200, 1116, 0, 671, 0, 'c1', 8,null,100607,10613,613);insert into xxxx_oebs_cash_payment_test (ID, INVOICE_ID, OEBS_PAYMENT, DOC_DATE, COMISS_DATE) values (s_xxxx_oebs_cash_payment_test.NEXTVAL, 100607, 9300, to_date('2015-02-01 00:00:00','YYYY-MM-DD HH24:MI:SS'), date'2015-01-31' );insert into xxxx_client_discount_m  (ID,CLIENT_ID,CLIENT_AVG_DISCOUNT,DT) values (s_xxxx_client_discount_m.NEXTVAL,671, 12, date'2015-02-01');</v>
      </c>
    </row>
    <row r="518" spans="1:50" ht="16.5" customHeight="1" x14ac:dyDescent="0.25">
      <c r="A518" s="285">
        <v>43</v>
      </c>
      <c r="B518" s="72">
        <v>0</v>
      </c>
      <c r="C518" s="166" t="str">
        <f t="shared" si="49"/>
        <v>100043</v>
      </c>
      <c r="D518" s="165" t="str">
        <f t="shared" si="50"/>
        <v>100043/13</v>
      </c>
      <c r="E518" s="167" t="s">
        <v>189</v>
      </c>
      <c r="F518" s="167" t="s">
        <v>822</v>
      </c>
      <c r="G518" s="165">
        <v>48</v>
      </c>
      <c r="H518" s="178">
        <v>100608</v>
      </c>
      <c r="I518" s="170" t="str">
        <f t="shared" si="51"/>
        <v>Б-100608-13</v>
      </c>
      <c r="J518" s="169">
        <v>3</v>
      </c>
      <c r="K518" s="165">
        <v>7</v>
      </c>
      <c r="L518" s="165" t="s">
        <v>38</v>
      </c>
      <c r="M518" s="169">
        <v>1</v>
      </c>
      <c r="N518" s="165">
        <v>18</v>
      </c>
      <c r="O518" s="167" t="s">
        <v>823</v>
      </c>
      <c r="P518" s="167" t="s">
        <v>823</v>
      </c>
      <c r="Q518" s="167" t="s">
        <v>826</v>
      </c>
      <c r="R518" s="166" t="str">
        <f>H518&amp;"1"</f>
        <v>1006081</v>
      </c>
      <c r="S518" s="170">
        <v>1</v>
      </c>
      <c r="T518" s="167" t="s">
        <v>308</v>
      </c>
      <c r="U518" s="165">
        <v>6200</v>
      </c>
      <c r="V518" s="165">
        <v>1116</v>
      </c>
      <c r="W518" s="165">
        <v>0</v>
      </c>
      <c r="X518" s="24">
        <v>672</v>
      </c>
      <c r="Y518" s="168" t="s">
        <v>42</v>
      </c>
      <c r="Z518" s="266"/>
      <c r="AA518" s="266"/>
      <c r="AB518" s="224"/>
      <c r="AC518" s="178">
        <v>9300</v>
      </c>
      <c r="AD518" s="170"/>
      <c r="AE518" s="170"/>
      <c r="AF518" s="167" t="s">
        <v>149</v>
      </c>
      <c r="AG518" s="221">
        <v>8</v>
      </c>
      <c r="AH518" s="220">
        <v>12</v>
      </c>
      <c r="AI518" s="167" t="s">
        <v>319</v>
      </c>
      <c r="AL518" s="166">
        <v>0</v>
      </c>
      <c r="AM518" s="170" t="s">
        <v>43</v>
      </c>
      <c r="AN518" s="165" t="s">
        <v>44</v>
      </c>
      <c r="AO518" s="165"/>
      <c r="AP518" s="166"/>
      <c r="AQ518" s="166"/>
      <c r="AR518" s="166"/>
      <c r="AS518" s="166">
        <f>H518</f>
        <v>100608</v>
      </c>
      <c r="AT518" s="166">
        <f t="shared" si="52"/>
        <v>10614</v>
      </c>
      <c r="AU518" s="166">
        <v>614</v>
      </c>
      <c r="AV518" s="166"/>
      <c r="AX51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100608, 'Б-100608-13',date'2015-02-02',3, 7, 7, 'RUR', 1, 18, date'2015-02-02', date'2015-02-01', 1006081, 1, to_date('2015-02-01 00:00:00','YYYY-MM-DD HH24:MI:SS'), 6200, 1116, 0, 672, 0, 'c1', 8,null,100608,10614,614);insert into xxxx_oebs_cash_payment_test (ID, INVOICE_ID, OEBS_PAYMENT, DOC_DATE, COMISS_DATE) values (s_xxxx_oebs_cash_payment_test.NEXTVAL, 100608, 9300, to_date('2015-02-01 00:00:00','YYYY-MM-DD HH24:MI:SS'), date'2015-01-31' );insert into xxxx_client_discount_m  (ID,CLIENT_ID,CLIENT_AVG_DISCOUNT,DT) values (s_xxxx_client_discount_m.NEXTVAL,672, 12, date'2015-02-01');</v>
      </c>
    </row>
    <row r="519" spans="1:50" ht="16.5" customHeight="1" x14ac:dyDescent="0.25">
      <c r="A519" s="285">
        <v>43</v>
      </c>
      <c r="B519" s="72">
        <v>0</v>
      </c>
      <c r="C519" s="166" t="str">
        <f t="shared" si="49"/>
        <v>100043</v>
      </c>
      <c r="D519" s="165" t="str">
        <f t="shared" si="50"/>
        <v>100043/13</v>
      </c>
      <c r="E519" s="167" t="s">
        <v>189</v>
      </c>
      <c r="F519" s="167" t="s">
        <v>822</v>
      </c>
      <c r="G519" s="165">
        <v>48</v>
      </c>
      <c r="H519" s="178">
        <v>100609</v>
      </c>
      <c r="I519" s="170" t="str">
        <f t="shared" si="51"/>
        <v>Б-100609-13</v>
      </c>
      <c r="J519" s="169">
        <v>3</v>
      </c>
      <c r="K519" s="165">
        <v>7</v>
      </c>
      <c r="L519" s="165" t="s">
        <v>38</v>
      </c>
      <c r="M519" s="169">
        <v>1</v>
      </c>
      <c r="N519" s="165">
        <v>18</v>
      </c>
      <c r="O519" s="167" t="s">
        <v>823</v>
      </c>
      <c r="P519" s="167" t="s">
        <v>823</v>
      </c>
      <c r="Q519" s="167" t="s">
        <v>826</v>
      </c>
      <c r="R519" s="166" t="str">
        <f>H519&amp;"2"</f>
        <v>1006092</v>
      </c>
      <c r="S519" s="170">
        <v>1</v>
      </c>
      <c r="T519" s="167" t="s">
        <v>308</v>
      </c>
      <c r="U519" s="165">
        <v>6200</v>
      </c>
      <c r="V519" s="165">
        <v>1116</v>
      </c>
      <c r="W519" s="165">
        <v>0</v>
      </c>
      <c r="X519" s="187">
        <v>673</v>
      </c>
      <c r="Y519" s="168" t="s">
        <v>42</v>
      </c>
      <c r="Z519" s="266"/>
      <c r="AA519" s="266"/>
      <c r="AB519" s="224"/>
      <c r="AC519" s="178">
        <v>9300</v>
      </c>
      <c r="AD519" s="170"/>
      <c r="AE519" s="170"/>
      <c r="AF519" s="167" t="s">
        <v>149</v>
      </c>
      <c r="AG519" s="221">
        <v>8</v>
      </c>
      <c r="AH519" s="220">
        <v>12</v>
      </c>
      <c r="AI519" s="167" t="s">
        <v>319</v>
      </c>
      <c r="AL519" s="166">
        <v>0</v>
      </c>
      <c r="AM519" s="170" t="s">
        <v>43</v>
      </c>
      <c r="AN519" s="165" t="s">
        <v>44</v>
      </c>
      <c r="AO519" s="165"/>
      <c r="AP519" s="166"/>
      <c r="AQ519" s="166"/>
      <c r="AR519" s="166"/>
      <c r="AS519" s="166">
        <f>H519</f>
        <v>100609</v>
      </c>
      <c r="AT519" s="166">
        <f t="shared" si="52"/>
        <v>10615</v>
      </c>
      <c r="AU519" s="166">
        <v>615</v>
      </c>
      <c r="AV519" s="166"/>
      <c r="AX51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100609, 'Б-100609-13',date'2015-02-02',3, 7, 7, 'RUR', 1, 18, date'2015-02-02', date'2015-02-01', 1006092, 1, to_date('2015-02-01 00:00:00','YYYY-MM-DD HH24:MI:SS'), 6200, 1116, 0, 673, 0, 'c1', 8,null,100609,10615,615);insert into xxxx_oebs_cash_payment_test (ID, INVOICE_ID, OEBS_PAYMENT, DOC_DATE, COMISS_DATE) values (s_xxxx_oebs_cash_payment_test.NEXTVAL, 100609, 9300, to_date('2015-02-01 00:00:00','YYYY-MM-DD HH24:MI:SS'), date'2015-01-31' );insert into xxxx_client_discount_m  (ID,CLIENT_ID,CLIENT_AVG_DISCOUNT,DT) values (s_xxxx_client_discount_m.NEXTVAL,673, 12, date'2015-02-01');</v>
      </c>
    </row>
    <row r="520" spans="1:50" ht="16.5" customHeight="1" x14ac:dyDescent="0.25">
      <c r="A520" s="285">
        <v>43</v>
      </c>
      <c r="B520" s="72">
        <v>0</v>
      </c>
      <c r="C520" s="166" t="str">
        <f t="shared" si="49"/>
        <v>100043</v>
      </c>
      <c r="D520" s="165" t="str">
        <f t="shared" si="50"/>
        <v>100043/13</v>
      </c>
      <c r="E520" s="167" t="s">
        <v>189</v>
      </c>
      <c r="F520" s="167" t="s">
        <v>822</v>
      </c>
      <c r="G520" s="165">
        <v>48</v>
      </c>
      <c r="H520" s="178">
        <v>100610</v>
      </c>
      <c r="I520" s="170" t="str">
        <f t="shared" si="51"/>
        <v>Б-100610-13</v>
      </c>
      <c r="J520" s="169">
        <v>3</v>
      </c>
      <c r="K520" s="165">
        <v>7</v>
      </c>
      <c r="L520" s="165" t="s">
        <v>38</v>
      </c>
      <c r="M520" s="169">
        <v>1</v>
      </c>
      <c r="N520" s="165">
        <v>18</v>
      </c>
      <c r="O520" s="167" t="s">
        <v>823</v>
      </c>
      <c r="P520" s="167" t="s">
        <v>823</v>
      </c>
      <c r="Q520" s="167" t="s">
        <v>826</v>
      </c>
      <c r="R520" s="166" t="str">
        <f>H520&amp;"1"</f>
        <v>1006101</v>
      </c>
      <c r="S520" s="170">
        <v>1</v>
      </c>
      <c r="T520" s="167" t="s">
        <v>308</v>
      </c>
      <c r="U520" s="165">
        <v>6200</v>
      </c>
      <c r="V520" s="165">
        <v>1116</v>
      </c>
      <c r="W520" s="165">
        <v>0</v>
      </c>
      <c r="X520" s="24">
        <v>674</v>
      </c>
      <c r="Y520" s="168" t="s">
        <v>42</v>
      </c>
      <c r="Z520" s="266"/>
      <c r="AA520" s="266"/>
      <c r="AB520" s="224"/>
      <c r="AC520" s="178">
        <v>9300</v>
      </c>
      <c r="AD520" s="170"/>
      <c r="AE520" s="170"/>
      <c r="AF520" s="167" t="s">
        <v>149</v>
      </c>
      <c r="AG520" s="221">
        <v>8</v>
      </c>
      <c r="AH520" s="220">
        <v>12</v>
      </c>
      <c r="AI520" s="167" t="s">
        <v>319</v>
      </c>
      <c r="AL520" s="166">
        <v>0</v>
      </c>
      <c r="AM520" s="170" t="s">
        <v>43</v>
      </c>
      <c r="AN520" s="165" t="s">
        <v>44</v>
      </c>
      <c r="AO520" s="165"/>
      <c r="AP520" s="166"/>
      <c r="AQ520" s="166"/>
      <c r="AR520" s="166"/>
      <c r="AS520" s="166">
        <f>H520</f>
        <v>100610</v>
      </c>
      <c r="AT520" s="166">
        <f t="shared" si="52"/>
        <v>10616</v>
      </c>
      <c r="AU520" s="166">
        <v>616</v>
      </c>
      <c r="AV520" s="166"/>
      <c r="AX52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100610, 'Б-100610-13',date'2015-02-02',3, 7, 7, 'RUR', 1, 18, date'2015-02-02', date'2015-02-01', 1006101, 1, to_date('2015-02-01 00:00:00','YYYY-MM-DD HH24:MI:SS'), 6200, 1116, 0, 674, 0, 'c1', 8,null,100610,10616,616);insert into xxxx_oebs_cash_payment_test (ID, INVOICE_ID, OEBS_PAYMENT, DOC_DATE, COMISS_DATE) values (s_xxxx_oebs_cash_payment_test.NEXTVAL, 100610, 9300, to_date('2015-02-01 00:00:00','YYYY-MM-DD HH24:MI:SS'), date'2015-01-31' );insert into xxxx_client_discount_m  (ID,CLIENT_ID,CLIENT_AVG_DISCOUNT,DT) values (s_xxxx_client_discount_m.NEXTVAL,674, 12, date'2015-02-01');</v>
      </c>
    </row>
    <row r="521" spans="1:50" ht="16.5" customHeight="1" x14ac:dyDescent="0.25">
      <c r="A521" s="285">
        <v>43</v>
      </c>
      <c r="B521" s="72">
        <v>0</v>
      </c>
      <c r="C521" s="166" t="str">
        <f>"1000"&amp;A521</f>
        <v>100043</v>
      </c>
      <c r="D521" s="165" t="str">
        <f>"1000"&amp;A521&amp;"/13"</f>
        <v>100043/13</v>
      </c>
      <c r="E521" s="167" t="s">
        <v>189</v>
      </c>
      <c r="F521" s="167" t="s">
        <v>822</v>
      </c>
      <c r="G521" s="165">
        <v>48</v>
      </c>
      <c r="H521" s="178">
        <v>100611</v>
      </c>
      <c r="I521" s="170" t="str">
        <f t="shared" si="51"/>
        <v>Б-100611-13</v>
      </c>
      <c r="J521" s="169">
        <v>3</v>
      </c>
      <c r="K521" s="165">
        <v>7</v>
      </c>
      <c r="L521" s="165" t="s">
        <v>38</v>
      </c>
      <c r="M521" s="169">
        <v>1</v>
      </c>
      <c r="N521" s="165">
        <v>18</v>
      </c>
      <c r="O521" s="167" t="s">
        <v>823</v>
      </c>
      <c r="P521" s="167" t="s">
        <v>823</v>
      </c>
      <c r="Q521" s="167" t="s">
        <v>826</v>
      </c>
      <c r="R521" s="166" t="str">
        <f>H521&amp;"1"</f>
        <v>1006111</v>
      </c>
      <c r="S521" s="170">
        <v>1</v>
      </c>
      <c r="T521" s="167" t="s">
        <v>308</v>
      </c>
      <c r="U521" s="165">
        <v>6200</v>
      </c>
      <c r="V521" s="165">
        <v>1116</v>
      </c>
      <c r="W521" s="165">
        <v>0</v>
      </c>
      <c r="X521" s="187">
        <v>675</v>
      </c>
      <c r="Y521" s="168" t="s">
        <v>42</v>
      </c>
      <c r="Z521" s="266"/>
      <c r="AA521" s="266"/>
      <c r="AB521" s="224"/>
      <c r="AC521" s="178">
        <v>9300</v>
      </c>
      <c r="AD521" s="170"/>
      <c r="AE521" s="170"/>
      <c r="AF521" s="167" t="s">
        <v>149</v>
      </c>
      <c r="AG521" s="221">
        <v>8</v>
      </c>
      <c r="AH521" s="220">
        <v>12</v>
      </c>
      <c r="AI521" s="167" t="s">
        <v>319</v>
      </c>
      <c r="AL521" s="166">
        <v>0</v>
      </c>
      <c r="AM521" s="170" t="s">
        <v>43</v>
      </c>
      <c r="AN521" s="165" t="s">
        <v>44</v>
      </c>
      <c r="AO521" s="165"/>
      <c r="AP521" s="166"/>
      <c r="AQ521" s="166"/>
      <c r="AR521" s="166"/>
      <c r="AS521" s="166">
        <f>H521</f>
        <v>100611</v>
      </c>
      <c r="AT521" s="166">
        <f t="shared" si="52"/>
        <v>10617</v>
      </c>
      <c r="AU521" s="166">
        <v>617</v>
      </c>
      <c r="AV521" s="166"/>
      <c r="AX521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100611, 'Б-100611-13',date'2015-02-02',3, 7, 7, 'RUR', 1, 18, date'2015-02-02', date'2015-02-01', 1006111, 1, to_date('2015-02-01 00:00:00','YYYY-MM-DD HH24:MI:SS'), 6200, 1116, 0, 675, 0, 'c1', 8,null,100611,10617,617);insert into xxxx_oebs_cash_payment_test (ID, INVOICE_ID, OEBS_PAYMENT, DOC_DATE, COMISS_DATE) values (s_xxxx_oebs_cash_payment_test.NEXTVAL, 100611, 9300, to_date('2015-02-01 00:00:00','YYYY-MM-DD HH24:MI:SS'), date'2015-01-31' );insert into xxxx_client_discount_m  (ID,CLIENT_ID,CLIENT_AVG_DISCOUNT,DT) values (s_xxxx_client_discount_m.NEXTVAL,675, 12, date'2015-02-01');</v>
      </c>
    </row>
    <row r="522" spans="1:50" ht="16.5" customHeight="1" x14ac:dyDescent="0.25">
      <c r="A522" s="285">
        <v>43</v>
      </c>
      <c r="B522" s="72">
        <v>0</v>
      </c>
      <c r="C522" s="166" t="str">
        <f t="shared" ref="C522:C585" si="54">"1000"&amp;A522</f>
        <v>100043</v>
      </c>
      <c r="D522" s="165" t="str">
        <f t="shared" ref="D522:D585" si="55">"1000"&amp;A522&amp;"/13"</f>
        <v>100043/13</v>
      </c>
      <c r="E522" s="167" t="s">
        <v>189</v>
      </c>
      <c r="F522" s="167" t="s">
        <v>822</v>
      </c>
      <c r="G522" s="165">
        <v>48</v>
      </c>
      <c r="H522" s="178">
        <v>100612</v>
      </c>
      <c r="I522" s="170" t="str">
        <f t="shared" si="51"/>
        <v>Б-100612-13</v>
      </c>
      <c r="J522" s="169">
        <v>3</v>
      </c>
      <c r="K522" s="165">
        <v>7</v>
      </c>
      <c r="L522" s="165" t="s">
        <v>38</v>
      </c>
      <c r="M522" s="169">
        <v>1</v>
      </c>
      <c r="N522" s="165">
        <v>18</v>
      </c>
      <c r="O522" s="167" t="s">
        <v>823</v>
      </c>
      <c r="P522" s="167" t="s">
        <v>823</v>
      </c>
      <c r="Q522" s="167" t="s">
        <v>826</v>
      </c>
      <c r="R522" s="166" t="str">
        <f>H522&amp;"2"</f>
        <v>1006122</v>
      </c>
      <c r="S522" s="170">
        <v>1</v>
      </c>
      <c r="T522" s="167" t="s">
        <v>308</v>
      </c>
      <c r="U522" s="165">
        <v>6200</v>
      </c>
      <c r="V522" s="165">
        <v>1116</v>
      </c>
      <c r="W522" s="165">
        <v>0</v>
      </c>
      <c r="X522" s="24">
        <v>676</v>
      </c>
      <c r="Y522" s="168" t="s">
        <v>42</v>
      </c>
      <c r="Z522" s="266"/>
      <c r="AA522" s="266"/>
      <c r="AB522" s="224"/>
      <c r="AC522" s="178">
        <v>9300</v>
      </c>
      <c r="AD522" s="170"/>
      <c r="AE522" s="170"/>
      <c r="AF522" s="167" t="s">
        <v>149</v>
      </c>
      <c r="AG522" s="221">
        <v>8</v>
      </c>
      <c r="AH522" s="220">
        <v>12</v>
      </c>
      <c r="AI522" s="167" t="s">
        <v>319</v>
      </c>
      <c r="AL522" s="166">
        <v>0</v>
      </c>
      <c r="AM522" s="170" t="s">
        <v>43</v>
      </c>
      <c r="AN522" s="165" t="s">
        <v>44</v>
      </c>
      <c r="AO522" s="165"/>
      <c r="AP522" s="166"/>
      <c r="AQ522" s="166"/>
      <c r="AR522" s="166"/>
      <c r="AS522" s="166">
        <f>H522</f>
        <v>100612</v>
      </c>
      <c r="AT522" s="166">
        <f t="shared" si="52"/>
        <v>10618</v>
      </c>
      <c r="AU522" s="166">
        <v>618</v>
      </c>
      <c r="AX522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100612, 'Б-100612-13',date'2015-02-02',3, 7, 7, 'RUR', 1, 18, date'2015-02-02', date'2015-02-01', 1006122, 1, to_date('2015-02-01 00:00:00','YYYY-MM-DD HH24:MI:SS'), 6200, 1116, 0, 676, 0, 'c1', 8,null,100612,10618,618);insert into xxxx_oebs_cash_payment_test (ID, INVOICE_ID, OEBS_PAYMENT, DOC_DATE, COMISS_DATE) values (s_xxxx_oebs_cash_payment_test.NEXTVAL, 100612, 9300, to_date('2015-02-01 00:00:00','YYYY-MM-DD HH24:MI:SS'), date'2015-01-31' );insert into xxxx_client_discount_m  (ID,CLIENT_ID,CLIENT_AVG_DISCOUNT,DT) values (s_xxxx_client_discount_m.NEXTVAL,676, 12, date'2015-02-01');</v>
      </c>
    </row>
    <row r="523" spans="1:50" ht="16.5" customHeight="1" x14ac:dyDescent="0.25">
      <c r="A523" s="285">
        <v>43</v>
      </c>
      <c r="B523" s="72">
        <v>0</v>
      </c>
      <c r="C523" s="173" t="str">
        <f t="shared" si="54"/>
        <v>100043</v>
      </c>
      <c r="D523" s="171" t="str">
        <f t="shared" si="55"/>
        <v>100043/13</v>
      </c>
      <c r="E523" s="172" t="s">
        <v>189</v>
      </c>
      <c r="F523" s="167" t="s">
        <v>822</v>
      </c>
      <c r="G523" s="165">
        <v>48</v>
      </c>
      <c r="H523" s="178">
        <v>100613</v>
      </c>
      <c r="I523" s="171" t="str">
        <f t="shared" si="51"/>
        <v>Б-100613-13</v>
      </c>
      <c r="J523" s="169">
        <v>3</v>
      </c>
      <c r="K523" s="171">
        <v>7</v>
      </c>
      <c r="L523" s="171" t="s">
        <v>38</v>
      </c>
      <c r="M523" s="175">
        <v>1</v>
      </c>
      <c r="N523" s="171">
        <v>18</v>
      </c>
      <c r="O523" s="172" t="s">
        <v>823</v>
      </c>
      <c r="P523" s="172" t="s">
        <v>823</v>
      </c>
      <c r="Q523" s="172" t="s">
        <v>826</v>
      </c>
      <c r="R523" s="173" t="str">
        <f>H523&amp;"3"</f>
        <v>1006133</v>
      </c>
      <c r="S523" s="171">
        <v>1</v>
      </c>
      <c r="T523" s="172" t="s">
        <v>308</v>
      </c>
      <c r="U523" s="171">
        <v>6200</v>
      </c>
      <c r="V523" s="171">
        <v>1116</v>
      </c>
      <c r="W523" s="171">
        <v>0</v>
      </c>
      <c r="X523" s="187">
        <v>677</v>
      </c>
      <c r="Y523" s="174" t="s">
        <v>42</v>
      </c>
      <c r="Z523" s="142"/>
      <c r="AA523" s="142"/>
      <c r="AB523" s="232"/>
      <c r="AC523" s="180">
        <v>9300</v>
      </c>
      <c r="AD523" s="171"/>
      <c r="AE523" s="171"/>
      <c r="AF523" s="172" t="s">
        <v>149</v>
      </c>
      <c r="AG523" s="302">
        <v>8</v>
      </c>
      <c r="AH523" s="258">
        <v>12</v>
      </c>
      <c r="AI523" s="172" t="s">
        <v>319</v>
      </c>
      <c r="AJ523" s="179"/>
      <c r="AK523" s="179"/>
      <c r="AL523" s="166">
        <v>0</v>
      </c>
      <c r="AM523" s="170" t="s">
        <v>43</v>
      </c>
      <c r="AN523" s="171" t="s">
        <v>44</v>
      </c>
      <c r="AO523" s="171"/>
      <c r="AP523" s="166"/>
      <c r="AQ523" s="166"/>
      <c r="AR523" s="166"/>
      <c r="AS523" s="166">
        <f>H523</f>
        <v>100613</v>
      </c>
      <c r="AT523" s="166">
        <f t="shared" si="52"/>
        <v>10619</v>
      </c>
      <c r="AU523" s="166">
        <v>619</v>
      </c>
      <c r="AV523" s="173"/>
      <c r="AX523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43, 100043, '100043/13', date'2013-03-01', date'2015-09-01', 48, 100613, 'Б-100613-13',date'2015-02-02',3, 7, 7, 'RUR', 1, 18, date'2015-02-02', date'2015-02-01', 1006133, 1, to_date('2015-02-01 00:00:00','YYYY-MM-DD HH24:MI:SS'), 6200, 1116, 0, 677, 0, 'c1', 8,null,100613,10619,619);insert into xxxx_oebs_cash_payment_test (ID, INVOICE_ID, OEBS_PAYMENT, DOC_DATE, COMISS_DATE) values (s_xxxx_oebs_cash_payment_test.NEXTVAL, 100613, 9300, to_date('2015-02-01 00:00:00','YYYY-MM-DD HH24:MI:SS'), date'2015-01-31' );insert into xxxx_client_discount_m  (ID,CLIENT_ID,CLIENT_AVG_DISCOUNT,DT) values (s_xxxx_client_discount_m.NEXTVAL,677, 12, date'2015-02-01');</v>
      </c>
    </row>
    <row r="524" spans="1:50" ht="16.5" customHeight="1" x14ac:dyDescent="0.25">
      <c r="A524" s="285">
        <v>44</v>
      </c>
      <c r="B524" s="72">
        <v>0</v>
      </c>
      <c r="C524" s="165" t="str">
        <f t="shared" si="54"/>
        <v>100044</v>
      </c>
      <c r="D524" s="165" t="str">
        <f t="shared" si="55"/>
        <v>100044/13</v>
      </c>
      <c r="E524" s="167" t="s">
        <v>189</v>
      </c>
      <c r="F524" s="167" t="s">
        <v>822</v>
      </c>
      <c r="G524" s="165">
        <v>48</v>
      </c>
      <c r="H524" s="178">
        <v>100614</v>
      </c>
      <c r="I524" s="170" t="str">
        <f t="shared" si="51"/>
        <v>Б-100614-13</v>
      </c>
      <c r="J524" s="169">
        <v>3</v>
      </c>
      <c r="K524" s="165">
        <v>7</v>
      </c>
      <c r="L524" s="165" t="s">
        <v>38</v>
      </c>
      <c r="M524" s="169">
        <v>1</v>
      </c>
      <c r="N524" s="165">
        <v>18</v>
      </c>
      <c r="O524" s="167" t="s">
        <v>823</v>
      </c>
      <c r="P524" s="167" t="s">
        <v>823</v>
      </c>
      <c r="Q524" s="167" t="s">
        <v>826</v>
      </c>
      <c r="R524" s="166" t="str">
        <f>H524&amp;"1"</f>
        <v>1006141</v>
      </c>
      <c r="S524" s="170">
        <v>1</v>
      </c>
      <c r="T524" s="167" t="s">
        <v>308</v>
      </c>
      <c r="U524" s="165">
        <v>6200</v>
      </c>
      <c r="V524" s="165">
        <v>1116</v>
      </c>
      <c r="W524" s="165">
        <v>0</v>
      </c>
      <c r="X524" s="24">
        <v>678</v>
      </c>
      <c r="Y524" s="168" t="s">
        <v>42</v>
      </c>
      <c r="Z524" s="223" t="s">
        <v>556</v>
      </c>
      <c r="AA524" s="266"/>
      <c r="AB524" s="223" t="s">
        <v>557</v>
      </c>
      <c r="AC524" s="178">
        <v>9300</v>
      </c>
      <c r="AD524" s="170"/>
      <c r="AE524" s="170"/>
      <c r="AF524" s="167" t="s">
        <v>149</v>
      </c>
      <c r="AG524" s="221">
        <v>8</v>
      </c>
      <c r="AH524" s="220">
        <v>12</v>
      </c>
      <c r="AI524" s="167" t="s">
        <v>319</v>
      </c>
      <c r="AL524" s="166">
        <v>0</v>
      </c>
      <c r="AM524" s="170" t="s">
        <v>43</v>
      </c>
      <c r="AN524" s="165" t="s">
        <v>44</v>
      </c>
      <c r="AO524" s="236">
        <v>140</v>
      </c>
      <c r="AP524" s="166"/>
      <c r="AQ524" s="166"/>
      <c r="AR524" s="166"/>
      <c r="AS524" s="166">
        <f>H524</f>
        <v>100614</v>
      </c>
      <c r="AT524" s="166">
        <f t="shared" si="52"/>
        <v>10620</v>
      </c>
      <c r="AU524" s="166">
        <v>620</v>
      </c>
      <c r="AV524" s="166" t="s">
        <v>576</v>
      </c>
      <c r="AX524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100614, 'Б-100614-13',date'2015-02-02',3, 7, 7, 'RUR', 1, 18, date'2015-02-02', date'2015-02-01', 1006141, 1, to_date('2015-02-01 00:00:00','YYYY-MM-DD HH24:MI:SS'), 6200, 1116, 0, 678, 0, 'c1', 8,null,100614,10620,620);insert into xxxx_oebs_cash_payment_test (ID, INVOICE_ID, OEBS_PAYMENT, DOC_DATE, COMISS_DATE) values (s_xxxx_oebs_cash_payment_test.NEXTVAL, 100614, 9300, to_date('2015-02-01 00:00:00','YYYY-MM-DD HH24:MI:SS'), date'2015-01-31' );insert into xxxx_client_discount_m  (ID,CLIENT_ID,CLIENT_AVG_DISCOUNT,DT) values (s_xxxx_client_discount_m.NEXTVAL,678, 12, date'2015-02-01');insert into xxxx_contract_signed_attr (ID, CONTRACT_ID, CODE, KEY_NUM) values (s_xxxx_contract_signed_attr.NEXTVAL, 100044, 'SUPERCOMMISSION_BONUS' , 140 );</v>
      </c>
    </row>
    <row r="525" spans="1:50" ht="16.5" customHeight="1" x14ac:dyDescent="0.25">
      <c r="A525" s="285">
        <v>44</v>
      </c>
      <c r="B525" s="72">
        <v>0</v>
      </c>
      <c r="C525" s="165" t="str">
        <f t="shared" si="54"/>
        <v>100044</v>
      </c>
      <c r="D525" s="165" t="str">
        <f t="shared" si="55"/>
        <v>100044/13</v>
      </c>
      <c r="E525" s="167" t="s">
        <v>189</v>
      </c>
      <c r="F525" s="167" t="s">
        <v>822</v>
      </c>
      <c r="G525" s="165">
        <v>48</v>
      </c>
      <c r="H525" s="178">
        <v>100615</v>
      </c>
      <c r="I525" s="170" t="str">
        <f t="shared" si="51"/>
        <v>Б-100615-13</v>
      </c>
      <c r="J525" s="169">
        <v>3</v>
      </c>
      <c r="K525" s="165">
        <v>7</v>
      </c>
      <c r="L525" s="165" t="s">
        <v>38</v>
      </c>
      <c r="M525" s="169">
        <v>1</v>
      </c>
      <c r="N525" s="165">
        <v>18</v>
      </c>
      <c r="O525" s="167" t="s">
        <v>823</v>
      </c>
      <c r="P525" s="167" t="s">
        <v>823</v>
      </c>
      <c r="Q525" s="167" t="s">
        <v>826</v>
      </c>
      <c r="R525" s="166" t="str">
        <f>H525&amp;"2"</f>
        <v>1006152</v>
      </c>
      <c r="S525" s="170">
        <v>1</v>
      </c>
      <c r="T525" s="167" t="s">
        <v>308</v>
      </c>
      <c r="U525" s="165">
        <v>6200</v>
      </c>
      <c r="V525" s="165">
        <v>1116</v>
      </c>
      <c r="W525" s="165">
        <v>0</v>
      </c>
      <c r="X525" s="187">
        <v>679</v>
      </c>
      <c r="Y525" s="168" t="s">
        <v>42</v>
      </c>
      <c r="Z525" s="301">
        <v>0.125</v>
      </c>
      <c r="AA525" s="266"/>
      <c r="AB525" s="224"/>
      <c r="AC525" s="178">
        <v>9300</v>
      </c>
      <c r="AD525" s="170"/>
      <c r="AE525" s="170"/>
      <c r="AF525" s="167" t="s">
        <v>149</v>
      </c>
      <c r="AG525" s="221">
        <v>8</v>
      </c>
      <c r="AH525" s="220">
        <v>12</v>
      </c>
      <c r="AI525" s="167" t="s">
        <v>319</v>
      </c>
      <c r="AL525" s="166">
        <v>0</v>
      </c>
      <c r="AM525" s="170" t="s">
        <v>43</v>
      </c>
      <c r="AN525" s="165" t="s">
        <v>44</v>
      </c>
      <c r="AO525" s="165"/>
      <c r="AP525" s="166"/>
      <c r="AQ525" s="166"/>
      <c r="AR525" s="166"/>
      <c r="AS525" s="166">
        <f>H525</f>
        <v>100615</v>
      </c>
      <c r="AT525" s="166">
        <f t="shared" si="52"/>
        <v>10621</v>
      </c>
      <c r="AU525" s="166">
        <v>621</v>
      </c>
      <c r="AV525" s="166" t="s">
        <v>577</v>
      </c>
      <c r="AX525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100615, 'Б-100615-13',date'2015-02-02',3, 7, 7, 'RUR', 1, 18, date'2015-02-02', date'2015-02-01', 1006152, 1, to_date('2015-02-01 00:00:00','YYYY-MM-DD HH24:MI:SS'), 6200, 1116, 0, 679, 0, 'c1', 8,null,100615,10621,621);insert into xxxx_oebs_cash_payment_test (ID, INVOICE_ID, OEBS_PAYMENT, DOC_DATE, COMISS_DATE) values (s_xxxx_oebs_cash_payment_test.NEXTVAL, 100615, 9300, to_date('2015-02-01 00:00:00','YYYY-MM-DD HH24:MI:SS'), date'2015-01-31' );insert into xxxx_client_discount_m  (ID,CLIENT_ID,CLIENT_AVG_DISCOUNT,DT) values (s_xxxx_client_discount_m.NEXTVAL,679, 12, date'2015-02-01');</v>
      </c>
    </row>
    <row r="526" spans="1:50" ht="16.5" customHeight="1" x14ac:dyDescent="0.25">
      <c r="A526" s="285">
        <v>44</v>
      </c>
      <c r="B526" s="72">
        <v>0</v>
      </c>
      <c r="C526" s="165" t="str">
        <f t="shared" si="54"/>
        <v>100044</v>
      </c>
      <c r="D526" s="165" t="str">
        <f t="shared" si="55"/>
        <v>100044/13</v>
      </c>
      <c r="E526" s="167" t="s">
        <v>189</v>
      </c>
      <c r="F526" s="167" t="s">
        <v>822</v>
      </c>
      <c r="G526" s="165">
        <v>48</v>
      </c>
      <c r="H526" s="178">
        <v>100616</v>
      </c>
      <c r="I526" s="170" t="str">
        <f t="shared" si="51"/>
        <v>Б-100616-13</v>
      </c>
      <c r="J526" s="169">
        <v>3</v>
      </c>
      <c r="K526" s="165">
        <v>7</v>
      </c>
      <c r="L526" s="165" t="s">
        <v>38</v>
      </c>
      <c r="M526" s="169">
        <v>1</v>
      </c>
      <c r="N526" s="165">
        <v>18</v>
      </c>
      <c r="O526" s="167" t="s">
        <v>823</v>
      </c>
      <c r="P526" s="167" t="s">
        <v>823</v>
      </c>
      <c r="Q526" s="167" t="s">
        <v>826</v>
      </c>
      <c r="R526" s="166" t="str">
        <f>H526&amp;"3"</f>
        <v>1006163</v>
      </c>
      <c r="S526" s="170">
        <v>1</v>
      </c>
      <c r="T526" s="167" t="s">
        <v>308</v>
      </c>
      <c r="U526" s="165">
        <v>6200</v>
      </c>
      <c r="V526" s="165">
        <v>1116</v>
      </c>
      <c r="W526" s="165">
        <v>0</v>
      </c>
      <c r="X526" s="24">
        <v>680</v>
      </c>
      <c r="Y526" s="168" t="s">
        <v>42</v>
      </c>
      <c r="Z526" s="266"/>
      <c r="AA526" s="266"/>
      <c r="AB526" s="224"/>
      <c r="AC526" s="178">
        <v>9300</v>
      </c>
      <c r="AD526" s="170"/>
      <c r="AE526" s="170"/>
      <c r="AF526" s="167" t="s">
        <v>149</v>
      </c>
      <c r="AG526" s="221">
        <v>8</v>
      </c>
      <c r="AH526" s="220">
        <v>12</v>
      </c>
      <c r="AI526" s="167" t="s">
        <v>319</v>
      </c>
      <c r="AL526" s="166">
        <v>0</v>
      </c>
      <c r="AM526" s="170" t="s">
        <v>43</v>
      </c>
      <c r="AN526" s="165" t="s">
        <v>44</v>
      </c>
      <c r="AO526" s="165"/>
      <c r="AP526" s="166"/>
      <c r="AQ526" s="166"/>
      <c r="AR526" s="166"/>
      <c r="AS526" s="166">
        <f>H526</f>
        <v>100616</v>
      </c>
      <c r="AT526" s="166">
        <f t="shared" si="52"/>
        <v>10622</v>
      </c>
      <c r="AU526" s="166">
        <v>622</v>
      </c>
      <c r="AV526" s="166" t="s">
        <v>578</v>
      </c>
      <c r="AX526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100616, 'Б-100616-13',date'2015-02-02',3, 7, 7, 'RUR', 1, 18, date'2015-02-02', date'2015-02-01', 1006163, 1, to_date('2015-02-01 00:00:00','YYYY-MM-DD HH24:MI:SS'), 6200, 1116, 0, 680, 0, 'c1', 8,null,100616,10622,622);insert into xxxx_oebs_cash_payment_test (ID, INVOICE_ID, OEBS_PAYMENT, DOC_DATE, COMISS_DATE) values (s_xxxx_oebs_cash_payment_test.NEXTVAL, 100616, 9300, to_date('2015-02-01 00:00:00','YYYY-MM-DD HH24:MI:SS'), date'2015-01-31' );insert into xxxx_client_discount_m  (ID,CLIENT_ID,CLIENT_AVG_DISCOUNT,DT) values (s_xxxx_client_discount_m.NEXTVAL,680, 12, date'2015-02-01');</v>
      </c>
    </row>
    <row r="527" spans="1:50" ht="16.5" customHeight="1" x14ac:dyDescent="0.25">
      <c r="A527" s="285">
        <v>44</v>
      </c>
      <c r="B527" s="72">
        <v>0</v>
      </c>
      <c r="C527" s="165" t="str">
        <f t="shared" si="54"/>
        <v>100044</v>
      </c>
      <c r="D527" s="165" t="str">
        <f t="shared" si="55"/>
        <v>100044/13</v>
      </c>
      <c r="E527" s="167" t="s">
        <v>189</v>
      </c>
      <c r="F527" s="167" t="s">
        <v>822</v>
      </c>
      <c r="G527" s="165">
        <v>48</v>
      </c>
      <c r="H527" s="178">
        <v>100617</v>
      </c>
      <c r="I527" s="170" t="str">
        <f t="shared" si="51"/>
        <v>Б-100617-13</v>
      </c>
      <c r="J527" s="169">
        <v>3</v>
      </c>
      <c r="K527" s="165">
        <v>7</v>
      </c>
      <c r="L527" s="165" t="s">
        <v>38</v>
      </c>
      <c r="M527" s="169">
        <v>1</v>
      </c>
      <c r="N527" s="165">
        <v>18</v>
      </c>
      <c r="O527" s="167" t="s">
        <v>823</v>
      </c>
      <c r="P527" s="167" t="s">
        <v>823</v>
      </c>
      <c r="Q527" s="167" t="s">
        <v>826</v>
      </c>
      <c r="R527" s="166" t="str">
        <f>H527&amp;"1"</f>
        <v>1006171</v>
      </c>
      <c r="S527" s="170">
        <v>1</v>
      </c>
      <c r="T527" s="167" t="s">
        <v>308</v>
      </c>
      <c r="U527" s="165">
        <v>6200</v>
      </c>
      <c r="V527" s="165">
        <v>1116</v>
      </c>
      <c r="W527" s="165">
        <v>0</v>
      </c>
      <c r="X527" s="187">
        <v>681</v>
      </c>
      <c r="Y527" s="168" t="s">
        <v>42</v>
      </c>
      <c r="Z527" s="266"/>
      <c r="AA527" s="266"/>
      <c r="AB527" s="224"/>
      <c r="AC527" s="178">
        <v>9300</v>
      </c>
      <c r="AD527" s="170"/>
      <c r="AE527" s="170"/>
      <c r="AF527" s="167" t="s">
        <v>149</v>
      </c>
      <c r="AG527" s="221">
        <v>8</v>
      </c>
      <c r="AH527" s="220">
        <v>12</v>
      </c>
      <c r="AI527" s="167" t="s">
        <v>319</v>
      </c>
      <c r="AL527" s="166">
        <v>0</v>
      </c>
      <c r="AM527" s="170" t="s">
        <v>43</v>
      </c>
      <c r="AN527" s="165" t="s">
        <v>44</v>
      </c>
      <c r="AO527" s="165"/>
      <c r="AP527" s="166"/>
      <c r="AQ527" s="166"/>
      <c r="AR527" s="166"/>
      <c r="AS527" s="166">
        <f>H527</f>
        <v>100617</v>
      </c>
      <c r="AT527" s="166">
        <f t="shared" si="52"/>
        <v>10623</v>
      </c>
      <c r="AU527" s="166">
        <v>623</v>
      </c>
      <c r="AV527" s="303" t="s">
        <v>531</v>
      </c>
      <c r="AX527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100617, 'Б-100617-13',date'2015-02-02',3, 7, 7, 'RUR', 1, 18, date'2015-02-02', date'2015-02-01', 1006171, 1, to_date('2015-02-01 00:00:00','YYYY-MM-DD HH24:MI:SS'), 6200, 1116, 0, 681, 0, 'c1', 8,null,100617,10623,623);insert into xxxx_oebs_cash_payment_test (ID, INVOICE_ID, OEBS_PAYMENT, DOC_DATE, COMISS_DATE) values (s_xxxx_oebs_cash_payment_test.NEXTVAL, 100617, 9300, to_date('2015-02-01 00:00:00','YYYY-MM-DD HH24:MI:SS'), date'2015-01-31' );insert into xxxx_client_discount_m  (ID,CLIENT_ID,CLIENT_AVG_DISCOUNT,DT) values (s_xxxx_client_discount_m.NEXTVAL,681, 12, date'2015-02-01');</v>
      </c>
    </row>
    <row r="528" spans="1:50" ht="16.5" customHeight="1" x14ac:dyDescent="0.25">
      <c r="A528" s="285">
        <v>44</v>
      </c>
      <c r="B528" s="72">
        <v>0</v>
      </c>
      <c r="C528" s="165" t="str">
        <f t="shared" si="54"/>
        <v>100044</v>
      </c>
      <c r="D528" s="165" t="str">
        <f t="shared" si="55"/>
        <v>100044/13</v>
      </c>
      <c r="E528" s="167" t="s">
        <v>189</v>
      </c>
      <c r="F528" s="167" t="s">
        <v>822</v>
      </c>
      <c r="G528" s="165">
        <v>48</v>
      </c>
      <c r="H528" s="178">
        <v>100618</v>
      </c>
      <c r="I528" s="170" t="str">
        <f t="shared" si="51"/>
        <v>Б-100618-13</v>
      </c>
      <c r="J528" s="169">
        <v>3</v>
      </c>
      <c r="K528" s="165">
        <v>7</v>
      </c>
      <c r="L528" s="165" t="s">
        <v>38</v>
      </c>
      <c r="M528" s="169">
        <v>1</v>
      </c>
      <c r="N528" s="165">
        <v>18</v>
      </c>
      <c r="O528" s="167" t="s">
        <v>823</v>
      </c>
      <c r="P528" s="167" t="s">
        <v>823</v>
      </c>
      <c r="Q528" s="167" t="s">
        <v>826</v>
      </c>
      <c r="R528" s="166" t="str">
        <f>H528&amp;"2"</f>
        <v>1006182</v>
      </c>
      <c r="S528" s="170">
        <v>1</v>
      </c>
      <c r="T528" s="167" t="s">
        <v>308</v>
      </c>
      <c r="U528" s="165">
        <v>6200</v>
      </c>
      <c r="V528" s="165">
        <v>1116</v>
      </c>
      <c r="W528" s="165">
        <v>0</v>
      </c>
      <c r="X528" s="24">
        <v>682</v>
      </c>
      <c r="Y528" s="168" t="s">
        <v>42</v>
      </c>
      <c r="Z528" s="266"/>
      <c r="AA528" s="266"/>
      <c r="AB528" s="224"/>
      <c r="AC528" s="178">
        <v>9300</v>
      </c>
      <c r="AD528" s="170"/>
      <c r="AE528" s="170"/>
      <c r="AF528" s="167" t="s">
        <v>149</v>
      </c>
      <c r="AG528" s="221">
        <v>8</v>
      </c>
      <c r="AH528" s="220">
        <v>12</v>
      </c>
      <c r="AI528" s="167" t="s">
        <v>319</v>
      </c>
      <c r="AL528" s="166">
        <v>0</v>
      </c>
      <c r="AM528" s="170" t="s">
        <v>43</v>
      </c>
      <c r="AN528" s="165" t="s">
        <v>44</v>
      </c>
      <c r="AO528" s="165"/>
      <c r="AP528" s="166"/>
      <c r="AQ528" s="166"/>
      <c r="AR528" s="166"/>
      <c r="AS528" s="166">
        <f>H528</f>
        <v>100618</v>
      </c>
      <c r="AT528" s="166">
        <f t="shared" si="52"/>
        <v>10624</v>
      </c>
      <c r="AU528" s="166">
        <v>624</v>
      </c>
      <c r="AV528" s="166"/>
      <c r="AX52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100618, 'Б-100618-13',date'2015-02-02',3, 7, 7, 'RUR', 1, 18, date'2015-02-02', date'2015-02-01', 1006182, 1, to_date('2015-02-01 00:00:00','YYYY-MM-DD HH24:MI:SS'), 6200, 1116, 0, 682, 0, 'c1', 8,null,100618,10624,624);insert into xxxx_oebs_cash_payment_test (ID, INVOICE_ID, OEBS_PAYMENT, DOC_DATE, COMISS_DATE) values (s_xxxx_oebs_cash_payment_test.NEXTVAL, 100618, 9300, to_date('2015-02-01 00:00:00','YYYY-MM-DD HH24:MI:SS'), date'2015-01-31' );insert into xxxx_client_discount_m  (ID,CLIENT_ID,CLIENT_AVG_DISCOUNT,DT) values (s_xxxx_client_discount_m.NEXTVAL,682, 12, date'2015-02-01');</v>
      </c>
    </row>
    <row r="529" spans="1:50" ht="16.5" customHeight="1" x14ac:dyDescent="0.25">
      <c r="A529" s="285">
        <v>44</v>
      </c>
      <c r="B529" s="72">
        <v>0</v>
      </c>
      <c r="C529" s="165" t="str">
        <f t="shared" si="54"/>
        <v>100044</v>
      </c>
      <c r="D529" s="165" t="str">
        <f t="shared" si="55"/>
        <v>100044/13</v>
      </c>
      <c r="E529" s="167" t="s">
        <v>189</v>
      </c>
      <c r="F529" s="167" t="s">
        <v>822</v>
      </c>
      <c r="G529" s="165">
        <v>48</v>
      </c>
      <c r="H529" s="178">
        <v>100619</v>
      </c>
      <c r="I529" s="170" t="str">
        <f t="shared" si="51"/>
        <v>Б-100619-13</v>
      </c>
      <c r="J529" s="169">
        <v>3</v>
      </c>
      <c r="K529" s="165">
        <v>7</v>
      </c>
      <c r="L529" s="165" t="s">
        <v>38</v>
      </c>
      <c r="M529" s="169">
        <v>1</v>
      </c>
      <c r="N529" s="165">
        <v>18</v>
      </c>
      <c r="O529" s="167" t="s">
        <v>823</v>
      </c>
      <c r="P529" s="167" t="s">
        <v>823</v>
      </c>
      <c r="Q529" s="167" t="s">
        <v>826</v>
      </c>
      <c r="R529" s="166" t="str">
        <f>H529&amp;"1"</f>
        <v>1006191</v>
      </c>
      <c r="S529" s="170">
        <v>1</v>
      </c>
      <c r="T529" s="167" t="s">
        <v>308</v>
      </c>
      <c r="U529" s="165">
        <v>6200</v>
      </c>
      <c r="V529" s="165">
        <v>1116</v>
      </c>
      <c r="W529" s="165">
        <v>0</v>
      </c>
      <c r="X529" s="187">
        <v>683</v>
      </c>
      <c r="Y529" s="168" t="s">
        <v>42</v>
      </c>
      <c r="Z529" s="266"/>
      <c r="AA529" s="266"/>
      <c r="AB529" s="224"/>
      <c r="AC529" s="178">
        <v>9300</v>
      </c>
      <c r="AD529" s="170"/>
      <c r="AE529" s="170"/>
      <c r="AF529" s="167" t="s">
        <v>149</v>
      </c>
      <c r="AG529" s="221">
        <v>8</v>
      </c>
      <c r="AH529" s="220">
        <v>12</v>
      </c>
      <c r="AI529" s="167" t="s">
        <v>319</v>
      </c>
      <c r="AL529" s="166">
        <v>0</v>
      </c>
      <c r="AM529" s="170" t="s">
        <v>43</v>
      </c>
      <c r="AN529" s="165" t="s">
        <v>44</v>
      </c>
      <c r="AO529" s="165"/>
      <c r="AP529" s="166"/>
      <c r="AQ529" s="166"/>
      <c r="AR529" s="166"/>
      <c r="AS529" s="166">
        <f>H529</f>
        <v>100619</v>
      </c>
      <c r="AT529" s="166">
        <f t="shared" si="52"/>
        <v>10625</v>
      </c>
      <c r="AU529" s="166">
        <v>625</v>
      </c>
      <c r="AV529" s="166"/>
      <c r="AX52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100619, 'Б-100619-13',date'2015-02-02',3, 7, 7, 'RUR', 1, 18, date'2015-02-02', date'2015-02-01', 1006191, 1, to_date('2015-02-01 00:00:00','YYYY-MM-DD HH24:MI:SS'), 6200, 1116, 0, 683, 0, 'c1', 8,null,100619,10625,625);insert into xxxx_oebs_cash_payment_test (ID, INVOICE_ID, OEBS_PAYMENT, DOC_DATE, COMISS_DATE) values (s_xxxx_oebs_cash_payment_test.NEXTVAL, 100619, 9300, to_date('2015-02-01 00:00:00','YYYY-MM-DD HH24:MI:SS'), date'2015-01-31' );insert into xxxx_client_discount_m  (ID,CLIENT_ID,CLIENT_AVG_DISCOUNT,DT) values (s_xxxx_client_discount_m.NEXTVAL,683, 12, date'2015-02-01');</v>
      </c>
    </row>
    <row r="530" spans="1:50" ht="16.5" customHeight="1" x14ac:dyDescent="0.25">
      <c r="A530" s="285">
        <v>44</v>
      </c>
      <c r="B530" s="72">
        <v>0</v>
      </c>
      <c r="C530" s="165" t="str">
        <f t="shared" si="54"/>
        <v>100044</v>
      </c>
      <c r="D530" s="165" t="str">
        <f t="shared" si="55"/>
        <v>100044/13</v>
      </c>
      <c r="E530" s="167" t="s">
        <v>189</v>
      </c>
      <c r="F530" s="167" t="s">
        <v>822</v>
      </c>
      <c r="G530" s="165">
        <v>48</v>
      </c>
      <c r="H530" s="178">
        <v>100620</v>
      </c>
      <c r="I530" s="170" t="str">
        <f t="shared" si="51"/>
        <v>Б-100620-13</v>
      </c>
      <c r="J530" s="169">
        <v>3</v>
      </c>
      <c r="K530" s="165">
        <v>7</v>
      </c>
      <c r="L530" s="165" t="s">
        <v>38</v>
      </c>
      <c r="M530" s="169">
        <v>1</v>
      </c>
      <c r="N530" s="165">
        <v>18</v>
      </c>
      <c r="O530" s="167" t="s">
        <v>823</v>
      </c>
      <c r="P530" s="167" t="s">
        <v>823</v>
      </c>
      <c r="Q530" s="167" t="s">
        <v>826</v>
      </c>
      <c r="R530" s="166" t="str">
        <f>H530&amp;"1"</f>
        <v>1006201</v>
      </c>
      <c r="S530" s="170">
        <v>1</v>
      </c>
      <c r="T530" s="191" t="s">
        <v>308</v>
      </c>
      <c r="U530" s="165">
        <v>6200</v>
      </c>
      <c r="V530" s="165">
        <v>1116</v>
      </c>
      <c r="W530" s="165">
        <v>0</v>
      </c>
      <c r="X530" s="234">
        <v>684</v>
      </c>
      <c r="Y530" s="168" t="s">
        <v>42</v>
      </c>
      <c r="Z530" s="223" t="s">
        <v>523</v>
      </c>
      <c r="AA530" s="266"/>
      <c r="AB530" s="223" t="s">
        <v>524</v>
      </c>
      <c r="AC530" s="178">
        <v>9300</v>
      </c>
      <c r="AD530" s="170"/>
      <c r="AE530" s="170"/>
      <c r="AF530" s="191" t="s">
        <v>319</v>
      </c>
      <c r="AG530" s="221">
        <v>8</v>
      </c>
      <c r="AH530" s="220">
        <v>12</v>
      </c>
      <c r="AI530" s="191" t="s">
        <v>319</v>
      </c>
      <c r="AL530" s="166">
        <v>0</v>
      </c>
      <c r="AM530" s="170" t="s">
        <v>43</v>
      </c>
      <c r="AN530" s="165" t="s">
        <v>44</v>
      </c>
      <c r="AO530" s="165"/>
      <c r="AP530" s="166"/>
      <c r="AQ530" s="166"/>
      <c r="AR530" s="166"/>
      <c r="AS530" s="166">
        <f>H530</f>
        <v>100620</v>
      </c>
      <c r="AT530" s="166">
        <f t="shared" si="52"/>
        <v>10626</v>
      </c>
      <c r="AU530" s="166">
        <v>626</v>
      </c>
      <c r="AV530" s="166"/>
      <c r="AX53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100620, 'Б-100620-13',date'2015-02-02',3, 7, 7, 'RUR', 1, 18, date'2015-02-02', date'2015-02-01', 1006201, 1, to_date('2015-02-01 00:00:00','YYYY-MM-DD HH24:MI:SS'), 6200, 1116, 0, 684, 0, 'c1', 8,null,100620,10626,626);insert into xxxx_oebs_cash_payment_test (ID, INVOICE_ID, OEBS_PAYMENT, DOC_DATE, COMISS_DATE) values (s_xxxx_oebs_cash_payment_test.NEXTVAL, 100620, 9300, to_date('2015-02-01 00:00:00','YYYY-MM-DD HH24:MI:SS'), date'2015-02-01' );insert into xxxx_client_discount_m  (ID,CLIENT_ID,CLIENT_AVG_DISCOUNT,DT) values (s_xxxx_client_discount_m.NEXTVAL,684, 12, date'2015-02-01');</v>
      </c>
    </row>
    <row r="531" spans="1:50" ht="16.5" customHeight="1" x14ac:dyDescent="0.25">
      <c r="A531" s="285">
        <v>44</v>
      </c>
      <c r="B531" s="72">
        <v>0</v>
      </c>
      <c r="C531" s="165" t="str">
        <f t="shared" si="54"/>
        <v>100044</v>
      </c>
      <c r="D531" s="165" t="str">
        <f t="shared" si="55"/>
        <v>100044/13</v>
      </c>
      <c r="E531" s="167" t="s">
        <v>189</v>
      </c>
      <c r="F531" s="167" t="s">
        <v>822</v>
      </c>
      <c r="G531" s="165">
        <v>48</v>
      </c>
      <c r="H531" s="178">
        <v>100621</v>
      </c>
      <c r="I531" s="170" t="str">
        <f t="shared" si="51"/>
        <v>Б-100621-13</v>
      </c>
      <c r="J531" s="169">
        <v>3</v>
      </c>
      <c r="K531" s="165">
        <v>7</v>
      </c>
      <c r="L531" s="165" t="s">
        <v>38</v>
      </c>
      <c r="M531" s="169">
        <v>1</v>
      </c>
      <c r="N531" s="165">
        <v>18</v>
      </c>
      <c r="O531" s="167" t="s">
        <v>823</v>
      </c>
      <c r="P531" s="167" t="s">
        <v>823</v>
      </c>
      <c r="Q531" s="167" t="s">
        <v>826</v>
      </c>
      <c r="R531" s="166" t="str">
        <f>H531&amp;"2"</f>
        <v>1006212</v>
      </c>
      <c r="S531" s="170">
        <v>1</v>
      </c>
      <c r="T531" s="191" t="s">
        <v>308</v>
      </c>
      <c r="U531" s="165">
        <v>6200</v>
      </c>
      <c r="V531" s="165">
        <v>1116</v>
      </c>
      <c r="W531" s="165">
        <v>0</v>
      </c>
      <c r="X531" s="122">
        <v>684</v>
      </c>
      <c r="Y531" s="168" t="s">
        <v>42</v>
      </c>
      <c r="Z531" s="301">
        <v>0.125</v>
      </c>
      <c r="AA531" s="266"/>
      <c r="AB531" s="224"/>
      <c r="AC531" s="178">
        <v>9300</v>
      </c>
      <c r="AD531" s="170"/>
      <c r="AE531" s="170"/>
      <c r="AF531" s="191" t="s">
        <v>319</v>
      </c>
      <c r="AG531" s="221">
        <v>8</v>
      </c>
      <c r="AH531" s="255"/>
      <c r="AI531" s="191"/>
      <c r="AL531" s="166">
        <v>0</v>
      </c>
      <c r="AM531" s="170" t="s">
        <v>43</v>
      </c>
      <c r="AN531" s="165" t="s">
        <v>44</v>
      </c>
      <c r="AO531" s="165"/>
      <c r="AP531" s="166"/>
      <c r="AQ531" s="166"/>
      <c r="AR531" s="166"/>
      <c r="AS531" s="166">
        <f>H531</f>
        <v>100621</v>
      </c>
      <c r="AT531" s="166">
        <f t="shared" si="52"/>
        <v>10627</v>
      </c>
      <c r="AU531" s="166">
        <v>627</v>
      </c>
      <c r="AV531" s="166"/>
      <c r="AX531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100621, 'Б-100621-13',date'2015-02-02',3, 7, 7, 'RUR', 1, 18, date'2015-02-02', date'2015-02-01', 1006212, 1, to_date('2015-02-01 00:00:00','YYYY-MM-DD HH24:MI:SS'), 6200, 1116, 0, 684, 0, 'c1', 8,null,100621,10627,627);insert into xxxx_oebs_cash_payment_test (ID, INVOICE_ID, OEBS_PAYMENT, DOC_DATE, COMISS_DATE) values (s_xxxx_oebs_cash_payment_test.NEXTVAL, 100621, 9300, to_date('2015-02-01 00:00:00','YYYY-MM-DD HH24:MI:SS'), date'2015-02-01' );</v>
      </c>
    </row>
    <row r="532" spans="1:50" ht="16.5" customHeight="1" x14ac:dyDescent="0.25">
      <c r="A532" s="285">
        <v>44</v>
      </c>
      <c r="B532" s="72">
        <v>0</v>
      </c>
      <c r="C532" s="165" t="str">
        <f t="shared" si="54"/>
        <v>100044</v>
      </c>
      <c r="D532" s="165" t="str">
        <f t="shared" si="55"/>
        <v>100044/13</v>
      </c>
      <c r="E532" s="167" t="s">
        <v>189</v>
      </c>
      <c r="F532" s="167" t="s">
        <v>822</v>
      </c>
      <c r="G532" s="165">
        <v>48</v>
      </c>
      <c r="H532" s="178">
        <v>100622</v>
      </c>
      <c r="I532" s="170" t="str">
        <f t="shared" si="51"/>
        <v>Б-100622-13</v>
      </c>
      <c r="J532" s="169">
        <v>3</v>
      </c>
      <c r="K532" s="165">
        <v>7</v>
      </c>
      <c r="L532" s="165" t="s">
        <v>38</v>
      </c>
      <c r="M532" s="169">
        <v>1</v>
      </c>
      <c r="N532" s="165">
        <v>18</v>
      </c>
      <c r="O532" s="167" t="s">
        <v>823</v>
      </c>
      <c r="P532" s="167" t="s">
        <v>823</v>
      </c>
      <c r="Q532" s="167" t="s">
        <v>826</v>
      </c>
      <c r="R532" s="166" t="str">
        <f>H532&amp;"3"</f>
        <v>1006223</v>
      </c>
      <c r="S532" s="170">
        <v>1</v>
      </c>
      <c r="T532" s="191" t="s">
        <v>308</v>
      </c>
      <c r="U532" s="165">
        <v>6200</v>
      </c>
      <c r="V532" s="165">
        <v>1116</v>
      </c>
      <c r="W532" s="165">
        <v>0</v>
      </c>
      <c r="X532" s="24">
        <v>686</v>
      </c>
      <c r="Y532" s="168" t="s">
        <v>42</v>
      </c>
      <c r="Z532" s="266"/>
      <c r="AA532" s="266"/>
      <c r="AB532" s="224"/>
      <c r="AC532" s="178">
        <v>9300</v>
      </c>
      <c r="AD532" s="170"/>
      <c r="AE532" s="170"/>
      <c r="AF532" s="191" t="s">
        <v>319</v>
      </c>
      <c r="AG532" s="221">
        <v>8</v>
      </c>
      <c r="AH532" s="220">
        <v>12</v>
      </c>
      <c r="AI532" s="191" t="s">
        <v>319</v>
      </c>
      <c r="AL532" s="166">
        <v>0</v>
      </c>
      <c r="AM532" s="170" t="s">
        <v>43</v>
      </c>
      <c r="AN532" s="165" t="s">
        <v>44</v>
      </c>
      <c r="AO532" s="165"/>
      <c r="AP532" s="166"/>
      <c r="AQ532" s="166"/>
      <c r="AR532" s="166"/>
      <c r="AS532" s="166">
        <f>H532</f>
        <v>100622</v>
      </c>
      <c r="AT532" s="166">
        <f t="shared" si="52"/>
        <v>10628</v>
      </c>
      <c r="AU532" s="166">
        <v>628</v>
      </c>
      <c r="AV532" s="166"/>
      <c r="AX532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100622, 'Б-100622-13',date'2015-02-02',3, 7, 7, 'RUR', 1, 18, date'2015-02-02', date'2015-02-01', 1006223, 1, to_date('2015-02-01 00:00:00','YYYY-MM-DD HH24:MI:SS'), 6200, 1116, 0, 686, 0, 'c1', 8,null,100622,10628,628);insert into xxxx_oebs_cash_payment_test (ID, INVOICE_ID, OEBS_PAYMENT, DOC_DATE, COMISS_DATE) values (s_xxxx_oebs_cash_payment_test.NEXTVAL, 100622, 9300, to_date('2015-02-01 00:00:00','YYYY-MM-DD HH24:MI:SS'), date'2015-02-01' );insert into xxxx_client_discount_m  (ID,CLIENT_ID,CLIENT_AVG_DISCOUNT,DT) values (s_xxxx_client_discount_m.NEXTVAL,686, 12, date'2015-02-01');</v>
      </c>
    </row>
    <row r="533" spans="1:50" ht="16.5" customHeight="1" x14ac:dyDescent="0.25">
      <c r="A533" s="285">
        <v>44</v>
      </c>
      <c r="B533" s="72">
        <v>0</v>
      </c>
      <c r="C533" s="165" t="str">
        <f t="shared" si="54"/>
        <v>100044</v>
      </c>
      <c r="D533" s="165" t="str">
        <f t="shared" si="55"/>
        <v>100044/13</v>
      </c>
      <c r="E533" s="167" t="s">
        <v>189</v>
      </c>
      <c r="F533" s="167" t="s">
        <v>822</v>
      </c>
      <c r="G533" s="165">
        <v>48</v>
      </c>
      <c r="H533" s="178">
        <v>100623</v>
      </c>
      <c r="I533" s="170" t="str">
        <f t="shared" si="51"/>
        <v>Б-100623-13</v>
      </c>
      <c r="J533" s="169">
        <v>3</v>
      </c>
      <c r="K533" s="165">
        <v>7</v>
      </c>
      <c r="L533" s="165" t="s">
        <v>38</v>
      </c>
      <c r="M533" s="169">
        <v>1</v>
      </c>
      <c r="N533" s="165">
        <v>18</v>
      </c>
      <c r="O533" s="167" t="s">
        <v>823</v>
      </c>
      <c r="P533" s="167" t="s">
        <v>823</v>
      </c>
      <c r="Q533" s="167" t="s">
        <v>826</v>
      </c>
      <c r="R533" s="166" t="str">
        <f>H533&amp;"1"</f>
        <v>1006231</v>
      </c>
      <c r="S533" s="170">
        <v>1</v>
      </c>
      <c r="T533" s="191" t="s">
        <v>308</v>
      </c>
      <c r="U533" s="165">
        <v>6200</v>
      </c>
      <c r="V533" s="165">
        <v>1116</v>
      </c>
      <c r="W533" s="165">
        <v>0</v>
      </c>
      <c r="X533" s="187">
        <v>687</v>
      </c>
      <c r="Y533" s="168" t="s">
        <v>42</v>
      </c>
      <c r="Z533" s="266"/>
      <c r="AA533" s="266"/>
      <c r="AB533" s="224"/>
      <c r="AC533" s="178">
        <v>9300</v>
      </c>
      <c r="AD533" s="170"/>
      <c r="AE533" s="170"/>
      <c r="AF533" s="191" t="s">
        <v>319</v>
      </c>
      <c r="AG533" s="221">
        <v>8</v>
      </c>
      <c r="AH533" s="220">
        <v>12</v>
      </c>
      <c r="AI533" s="191" t="s">
        <v>319</v>
      </c>
      <c r="AL533" s="166">
        <v>0</v>
      </c>
      <c r="AM533" s="170" t="s">
        <v>43</v>
      </c>
      <c r="AN533" s="165" t="s">
        <v>44</v>
      </c>
      <c r="AO533" s="165"/>
      <c r="AP533" s="166"/>
      <c r="AQ533" s="166"/>
      <c r="AR533" s="166"/>
      <c r="AS533" s="166">
        <f>H533</f>
        <v>100623</v>
      </c>
      <c r="AT533" s="166">
        <f t="shared" si="52"/>
        <v>10629</v>
      </c>
      <c r="AU533" s="166">
        <v>629</v>
      </c>
      <c r="AV533" s="166"/>
      <c r="AX533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100623, 'Б-100623-13',date'2015-02-02',3, 7, 7, 'RUR', 1, 18, date'2015-02-02', date'2015-02-01', 1006231, 1, to_date('2015-02-01 00:00:00','YYYY-MM-DD HH24:MI:SS'), 6200, 1116, 0, 687, 0, 'c1', 8,null,100623,10629,629);insert into xxxx_oebs_cash_payment_test (ID, INVOICE_ID, OEBS_PAYMENT, DOC_DATE, COMISS_DATE) values (s_xxxx_oebs_cash_payment_test.NEXTVAL, 100623, 9300, to_date('2015-02-01 00:00:00','YYYY-MM-DD HH24:MI:SS'), date'2015-02-01' );insert into xxxx_client_discount_m  (ID,CLIENT_ID,CLIENT_AVG_DISCOUNT,DT) values (s_xxxx_client_discount_m.NEXTVAL,687, 12, date'2015-02-01');</v>
      </c>
    </row>
    <row r="534" spans="1:50" ht="16.5" customHeight="1" x14ac:dyDescent="0.25">
      <c r="A534" s="285">
        <v>44</v>
      </c>
      <c r="B534" s="72">
        <v>0</v>
      </c>
      <c r="C534" s="165" t="str">
        <f t="shared" si="54"/>
        <v>100044</v>
      </c>
      <c r="D534" s="165" t="str">
        <f t="shared" si="55"/>
        <v>100044/13</v>
      </c>
      <c r="E534" s="167" t="s">
        <v>189</v>
      </c>
      <c r="F534" s="167" t="s">
        <v>822</v>
      </c>
      <c r="G534" s="165">
        <v>48</v>
      </c>
      <c r="H534" s="178">
        <v>100624</v>
      </c>
      <c r="I534" s="170" t="str">
        <f t="shared" si="51"/>
        <v>Б-100624-13</v>
      </c>
      <c r="J534" s="169">
        <v>3</v>
      </c>
      <c r="K534" s="165">
        <v>7</v>
      </c>
      <c r="L534" s="165" t="s">
        <v>38</v>
      </c>
      <c r="M534" s="169">
        <v>1</v>
      </c>
      <c r="N534" s="165">
        <v>18</v>
      </c>
      <c r="O534" s="167" t="s">
        <v>823</v>
      </c>
      <c r="P534" s="167" t="s">
        <v>823</v>
      </c>
      <c r="Q534" s="167" t="s">
        <v>826</v>
      </c>
      <c r="R534" s="166" t="str">
        <f>H534&amp;"2"</f>
        <v>1006242</v>
      </c>
      <c r="S534" s="170">
        <v>1</v>
      </c>
      <c r="T534" s="191" t="s">
        <v>308</v>
      </c>
      <c r="U534" s="165">
        <v>6200</v>
      </c>
      <c r="V534" s="165">
        <v>1116</v>
      </c>
      <c r="W534" s="165">
        <v>0</v>
      </c>
      <c r="X534" s="24">
        <v>688</v>
      </c>
      <c r="Y534" s="168" t="s">
        <v>42</v>
      </c>
      <c r="Z534" s="266"/>
      <c r="AA534" s="266"/>
      <c r="AB534" s="224"/>
      <c r="AC534" s="178">
        <v>9300</v>
      </c>
      <c r="AD534" s="170"/>
      <c r="AE534" s="170"/>
      <c r="AF534" s="191" t="s">
        <v>319</v>
      </c>
      <c r="AG534" s="221">
        <v>8</v>
      </c>
      <c r="AH534" s="220">
        <v>12</v>
      </c>
      <c r="AI534" s="191" t="s">
        <v>319</v>
      </c>
      <c r="AL534" s="166">
        <v>0</v>
      </c>
      <c r="AM534" s="170" t="s">
        <v>43</v>
      </c>
      <c r="AN534" s="165" t="s">
        <v>44</v>
      </c>
      <c r="AO534" s="165"/>
      <c r="AP534" s="166"/>
      <c r="AQ534" s="166"/>
      <c r="AR534" s="166"/>
      <c r="AS534" s="166">
        <f>H534</f>
        <v>100624</v>
      </c>
      <c r="AT534" s="166">
        <f t="shared" si="52"/>
        <v>10630</v>
      </c>
      <c r="AU534" s="166">
        <v>630</v>
      </c>
      <c r="AV534" s="166"/>
      <c r="AX534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100624, 'Б-100624-13',date'2015-02-02',3, 7, 7, 'RUR', 1, 18, date'2015-02-02', date'2015-02-01', 1006242, 1, to_date('2015-02-01 00:00:00','YYYY-MM-DD HH24:MI:SS'), 6200, 1116, 0, 688, 0, 'c1', 8,null,100624,10630,630);insert into xxxx_oebs_cash_payment_test (ID, INVOICE_ID, OEBS_PAYMENT, DOC_DATE, COMISS_DATE) values (s_xxxx_oebs_cash_payment_test.NEXTVAL, 100624, 9300, to_date('2015-02-01 00:00:00','YYYY-MM-DD HH24:MI:SS'), date'2015-02-01' );insert into xxxx_client_discount_m  (ID,CLIENT_ID,CLIENT_AVG_DISCOUNT,DT) values (s_xxxx_client_discount_m.NEXTVAL,688, 12, date'2015-02-01');</v>
      </c>
    </row>
    <row r="535" spans="1:50" ht="16.5" customHeight="1" x14ac:dyDescent="0.25">
      <c r="A535" s="285">
        <v>44</v>
      </c>
      <c r="B535" s="72">
        <v>0</v>
      </c>
      <c r="C535" s="165" t="str">
        <f t="shared" si="54"/>
        <v>100044</v>
      </c>
      <c r="D535" s="165" t="str">
        <f t="shared" si="55"/>
        <v>100044/13</v>
      </c>
      <c r="E535" s="167" t="s">
        <v>189</v>
      </c>
      <c r="F535" s="167" t="s">
        <v>822</v>
      </c>
      <c r="G535" s="165">
        <v>48</v>
      </c>
      <c r="H535" s="178">
        <v>100625</v>
      </c>
      <c r="I535" s="170" t="str">
        <f t="shared" si="51"/>
        <v>Б-100625-13</v>
      </c>
      <c r="J535" s="169">
        <v>3</v>
      </c>
      <c r="K535" s="165">
        <v>7</v>
      </c>
      <c r="L535" s="165" t="s">
        <v>38</v>
      </c>
      <c r="M535" s="169">
        <v>1</v>
      </c>
      <c r="N535" s="165">
        <v>18</v>
      </c>
      <c r="O535" s="167" t="s">
        <v>823</v>
      </c>
      <c r="P535" s="167" t="s">
        <v>823</v>
      </c>
      <c r="Q535" s="167" t="s">
        <v>826</v>
      </c>
      <c r="R535" s="166" t="str">
        <f>H535&amp;"1"</f>
        <v>1006251</v>
      </c>
      <c r="S535" s="170">
        <v>1</v>
      </c>
      <c r="T535" s="191" t="s">
        <v>308</v>
      </c>
      <c r="U535" s="165">
        <v>6200</v>
      </c>
      <c r="V535" s="165">
        <v>1116</v>
      </c>
      <c r="W535" s="165">
        <v>0</v>
      </c>
      <c r="X535" s="187">
        <v>689</v>
      </c>
      <c r="Y535" s="168" t="s">
        <v>42</v>
      </c>
      <c r="Z535" s="266"/>
      <c r="AA535" s="266"/>
      <c r="AB535" s="224"/>
      <c r="AC535" s="178">
        <v>9300</v>
      </c>
      <c r="AD535" s="170"/>
      <c r="AE535" s="170"/>
      <c r="AF535" s="191" t="s">
        <v>319</v>
      </c>
      <c r="AG535" s="221">
        <v>8</v>
      </c>
      <c r="AH535" s="220">
        <v>12</v>
      </c>
      <c r="AI535" s="191" t="s">
        <v>319</v>
      </c>
      <c r="AL535" s="166">
        <v>0</v>
      </c>
      <c r="AM535" s="170" t="s">
        <v>43</v>
      </c>
      <c r="AN535" s="165" t="s">
        <v>44</v>
      </c>
      <c r="AO535" s="165"/>
      <c r="AP535" s="166"/>
      <c r="AQ535" s="166"/>
      <c r="AR535" s="166"/>
      <c r="AS535" s="166">
        <f>H535</f>
        <v>100625</v>
      </c>
      <c r="AT535" s="166">
        <f t="shared" si="52"/>
        <v>10631</v>
      </c>
      <c r="AU535" s="166">
        <v>631</v>
      </c>
      <c r="AV535" s="166"/>
      <c r="AX535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100625, 'Б-100625-13',date'2015-02-02',3, 7, 7, 'RUR', 1, 18, date'2015-02-02', date'2015-02-01', 1006251, 1, to_date('2015-02-01 00:00:00','YYYY-MM-DD HH24:MI:SS'), 6200, 1116, 0, 689, 0, 'c1', 8,null,100625,10631,631);insert into xxxx_oebs_cash_payment_test (ID, INVOICE_ID, OEBS_PAYMENT, DOC_DATE, COMISS_DATE) values (s_xxxx_oebs_cash_payment_test.NEXTVAL, 100625, 9300, to_date('2015-02-01 00:00:00','YYYY-MM-DD HH24:MI:SS'), date'2015-02-01' );insert into xxxx_client_discount_m  (ID,CLIENT_ID,CLIENT_AVG_DISCOUNT,DT) values (s_xxxx_client_discount_m.NEXTVAL,689, 12, date'2015-02-01');</v>
      </c>
    </row>
    <row r="536" spans="1:50" ht="16.5" customHeight="1" x14ac:dyDescent="0.25">
      <c r="A536" s="285">
        <v>44</v>
      </c>
      <c r="B536" s="72">
        <v>0</v>
      </c>
      <c r="C536" s="165" t="str">
        <f t="shared" si="54"/>
        <v>100044</v>
      </c>
      <c r="D536" s="165" t="str">
        <f t="shared" si="55"/>
        <v>100044/13</v>
      </c>
      <c r="E536" s="167" t="s">
        <v>189</v>
      </c>
      <c r="F536" s="167" t="s">
        <v>822</v>
      </c>
      <c r="G536" s="165">
        <v>48</v>
      </c>
      <c r="H536" s="178">
        <v>100626</v>
      </c>
      <c r="I536" s="170" t="str">
        <f t="shared" si="51"/>
        <v>Б-100626-13</v>
      </c>
      <c r="J536" s="169">
        <v>3</v>
      </c>
      <c r="K536" s="165">
        <v>7</v>
      </c>
      <c r="L536" s="165" t="s">
        <v>38</v>
      </c>
      <c r="M536" s="169">
        <v>1</v>
      </c>
      <c r="N536" s="165">
        <v>18</v>
      </c>
      <c r="O536" s="167" t="s">
        <v>823</v>
      </c>
      <c r="P536" s="167" t="s">
        <v>823</v>
      </c>
      <c r="Q536" s="167" t="s">
        <v>826</v>
      </c>
      <c r="R536" s="166" t="str">
        <f>H536&amp;"2"</f>
        <v>1006262</v>
      </c>
      <c r="S536" s="170">
        <v>1</v>
      </c>
      <c r="T536" s="191" t="s">
        <v>308</v>
      </c>
      <c r="U536" s="165">
        <v>6200</v>
      </c>
      <c r="V536" s="165">
        <v>1116</v>
      </c>
      <c r="W536" s="165">
        <v>0</v>
      </c>
      <c r="X536" s="24">
        <v>690</v>
      </c>
      <c r="Y536" s="168" t="s">
        <v>42</v>
      </c>
      <c r="Z536" s="266"/>
      <c r="AA536" s="266"/>
      <c r="AB536" s="224"/>
      <c r="AC536" s="178">
        <v>9300</v>
      </c>
      <c r="AD536" s="170"/>
      <c r="AE536" s="170"/>
      <c r="AF536" s="191" t="s">
        <v>319</v>
      </c>
      <c r="AG536" s="221">
        <v>8</v>
      </c>
      <c r="AH536" s="220">
        <v>12</v>
      </c>
      <c r="AI536" s="191" t="s">
        <v>319</v>
      </c>
      <c r="AL536" s="166">
        <v>0</v>
      </c>
      <c r="AM536" s="170" t="s">
        <v>43</v>
      </c>
      <c r="AN536" s="165" t="s">
        <v>44</v>
      </c>
      <c r="AO536" s="165"/>
      <c r="AP536" s="166"/>
      <c r="AQ536" s="166"/>
      <c r="AR536" s="166"/>
      <c r="AS536" s="166">
        <f>H536</f>
        <v>100626</v>
      </c>
      <c r="AT536" s="166">
        <f t="shared" si="52"/>
        <v>10632</v>
      </c>
      <c r="AU536" s="166">
        <v>632</v>
      </c>
      <c r="AV536" s="166"/>
      <c r="AX536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100626, 'Б-100626-13',date'2015-02-02',3, 7, 7, 'RUR', 1, 18, date'2015-02-02', date'2015-02-01', 1006262, 1, to_date('2015-02-01 00:00:00','YYYY-MM-DD HH24:MI:SS'), 6200, 1116, 0, 690, 0, 'c1', 8,null,100626,10632,632);insert into xxxx_oebs_cash_payment_test (ID, INVOICE_ID, OEBS_PAYMENT, DOC_DATE, COMISS_DATE) values (s_xxxx_oebs_cash_payment_test.NEXTVAL, 100626, 9300, to_date('2015-02-01 00:00:00','YYYY-MM-DD HH24:MI:SS'), date'2015-02-01' );insert into xxxx_client_discount_m  (ID,CLIENT_ID,CLIENT_AVG_DISCOUNT,DT) values (s_xxxx_client_discount_m.NEXTVAL,690, 12, date'2015-02-01');</v>
      </c>
    </row>
    <row r="537" spans="1:50" ht="16.5" customHeight="1" x14ac:dyDescent="0.25">
      <c r="A537" s="285">
        <v>44</v>
      </c>
      <c r="B537" s="72">
        <v>0</v>
      </c>
      <c r="C537" s="165" t="str">
        <f t="shared" si="54"/>
        <v>100044</v>
      </c>
      <c r="D537" s="165" t="str">
        <f t="shared" si="55"/>
        <v>100044/13</v>
      </c>
      <c r="E537" s="167" t="s">
        <v>189</v>
      </c>
      <c r="F537" s="167" t="s">
        <v>822</v>
      </c>
      <c r="G537" s="165">
        <v>48</v>
      </c>
      <c r="H537" s="178">
        <v>100627</v>
      </c>
      <c r="I537" s="170" t="str">
        <f t="shared" si="51"/>
        <v>Б-100627-13</v>
      </c>
      <c r="J537" s="169">
        <v>3</v>
      </c>
      <c r="K537" s="165">
        <v>7</v>
      </c>
      <c r="L537" s="165" t="s">
        <v>38</v>
      </c>
      <c r="M537" s="169">
        <v>1</v>
      </c>
      <c r="N537" s="165">
        <v>18</v>
      </c>
      <c r="O537" s="167" t="s">
        <v>823</v>
      </c>
      <c r="P537" s="167" t="s">
        <v>823</v>
      </c>
      <c r="Q537" s="167" t="s">
        <v>826</v>
      </c>
      <c r="R537" s="166" t="str">
        <f>H537&amp;"3"</f>
        <v>1006273</v>
      </c>
      <c r="S537" s="170">
        <v>1</v>
      </c>
      <c r="T537" s="191" t="s">
        <v>308</v>
      </c>
      <c r="U537" s="165">
        <v>6200</v>
      </c>
      <c r="V537" s="165">
        <v>1116</v>
      </c>
      <c r="W537" s="165">
        <v>0</v>
      </c>
      <c r="X537" s="187">
        <v>691</v>
      </c>
      <c r="Y537" s="168" t="s">
        <v>42</v>
      </c>
      <c r="Z537" s="266"/>
      <c r="AA537" s="266"/>
      <c r="AB537" s="224"/>
      <c r="AC537" s="178">
        <v>9300</v>
      </c>
      <c r="AD537" s="170"/>
      <c r="AE537" s="170"/>
      <c r="AF537" s="191" t="s">
        <v>319</v>
      </c>
      <c r="AG537" s="221">
        <v>8</v>
      </c>
      <c r="AH537" s="220">
        <v>12</v>
      </c>
      <c r="AI537" s="191" t="s">
        <v>319</v>
      </c>
      <c r="AL537" s="166">
        <v>0</v>
      </c>
      <c r="AM537" s="170" t="s">
        <v>43</v>
      </c>
      <c r="AN537" s="165" t="s">
        <v>44</v>
      </c>
      <c r="AO537" s="165"/>
      <c r="AP537" s="166"/>
      <c r="AQ537" s="166"/>
      <c r="AR537" s="166"/>
      <c r="AS537" s="166">
        <f>H537</f>
        <v>100627</v>
      </c>
      <c r="AT537" s="166">
        <f t="shared" si="52"/>
        <v>10633</v>
      </c>
      <c r="AU537" s="166">
        <v>633</v>
      </c>
      <c r="AV537" s="166"/>
      <c r="AX537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100627, 'Б-100627-13',date'2015-02-02',3, 7, 7, 'RUR', 1, 18, date'2015-02-02', date'2015-02-01', 1006273, 1, to_date('2015-02-01 00:00:00','YYYY-MM-DD HH24:MI:SS'), 6200, 1116, 0, 691, 0, 'c1', 8,null,100627,10633,633);insert into xxxx_oebs_cash_payment_test (ID, INVOICE_ID, OEBS_PAYMENT, DOC_DATE, COMISS_DATE) values (s_xxxx_oebs_cash_payment_test.NEXTVAL, 100627, 9300, to_date('2015-02-01 00:00:00','YYYY-MM-DD HH24:MI:SS'), date'2015-02-01' );insert into xxxx_client_discount_m  (ID,CLIENT_ID,CLIENT_AVG_DISCOUNT,DT) values (s_xxxx_client_discount_m.NEXTVAL,691, 12, date'2015-02-01');</v>
      </c>
    </row>
    <row r="538" spans="1:50" ht="16.5" customHeight="1" x14ac:dyDescent="0.25">
      <c r="A538" s="285">
        <v>44</v>
      </c>
      <c r="B538" s="72">
        <v>0</v>
      </c>
      <c r="C538" s="165" t="str">
        <f t="shared" si="54"/>
        <v>100044</v>
      </c>
      <c r="D538" s="165" t="str">
        <f t="shared" si="55"/>
        <v>100044/13</v>
      </c>
      <c r="E538" s="167" t="s">
        <v>189</v>
      </c>
      <c r="F538" s="167" t="s">
        <v>822</v>
      </c>
      <c r="G538" s="165">
        <v>48</v>
      </c>
      <c r="H538" s="178">
        <v>100628</v>
      </c>
      <c r="I538" s="170" t="str">
        <f t="shared" si="51"/>
        <v>Б-100628-13</v>
      </c>
      <c r="J538" s="169">
        <v>3</v>
      </c>
      <c r="K538" s="165">
        <v>7</v>
      </c>
      <c r="L538" s="165" t="s">
        <v>38</v>
      </c>
      <c r="M538" s="169">
        <v>1</v>
      </c>
      <c r="N538" s="165">
        <v>18</v>
      </c>
      <c r="O538" s="167" t="s">
        <v>823</v>
      </c>
      <c r="P538" s="167" t="s">
        <v>823</v>
      </c>
      <c r="Q538" s="167" t="s">
        <v>826</v>
      </c>
      <c r="R538" s="166" t="str">
        <f>H538&amp;"1"</f>
        <v>1006281</v>
      </c>
      <c r="S538" s="170">
        <v>1</v>
      </c>
      <c r="T538" s="191" t="s">
        <v>308</v>
      </c>
      <c r="U538" s="165">
        <v>6200</v>
      </c>
      <c r="V538" s="165">
        <v>1116</v>
      </c>
      <c r="W538" s="165">
        <v>0</v>
      </c>
      <c r="X538" s="24">
        <v>692</v>
      </c>
      <c r="Y538" s="168" t="s">
        <v>42</v>
      </c>
      <c r="Z538" s="266"/>
      <c r="AA538" s="266"/>
      <c r="AB538" s="224"/>
      <c r="AC538" s="178">
        <v>9300</v>
      </c>
      <c r="AD538" s="170"/>
      <c r="AE538" s="170"/>
      <c r="AF538" s="191" t="s">
        <v>319</v>
      </c>
      <c r="AG538" s="221">
        <v>8</v>
      </c>
      <c r="AH538" s="220">
        <v>12</v>
      </c>
      <c r="AI538" s="191" t="s">
        <v>319</v>
      </c>
      <c r="AL538" s="166">
        <v>0</v>
      </c>
      <c r="AM538" s="170" t="s">
        <v>43</v>
      </c>
      <c r="AN538" s="165" t="s">
        <v>44</v>
      </c>
      <c r="AO538" s="165"/>
      <c r="AP538" s="166"/>
      <c r="AQ538" s="166"/>
      <c r="AR538" s="166"/>
      <c r="AS538" s="166">
        <f>H538</f>
        <v>100628</v>
      </c>
      <c r="AT538" s="166">
        <f t="shared" si="52"/>
        <v>10634</v>
      </c>
      <c r="AU538" s="166">
        <v>634</v>
      </c>
      <c r="AV538" s="166"/>
      <c r="AX53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100628, 'Б-100628-13',date'2015-02-02',3, 7, 7, 'RUR', 1, 18, date'2015-02-02', date'2015-02-01', 1006281, 1, to_date('2015-02-01 00:00:00','YYYY-MM-DD HH24:MI:SS'), 6200, 1116, 0, 692, 0, 'c1', 8,null,100628,10634,634);insert into xxxx_oebs_cash_payment_test (ID, INVOICE_ID, OEBS_PAYMENT, DOC_DATE, COMISS_DATE) values (s_xxxx_oebs_cash_payment_test.NEXTVAL, 100628, 9300, to_date('2015-02-01 00:00:00','YYYY-MM-DD HH24:MI:SS'), date'2015-02-01' );insert into xxxx_client_discount_m  (ID,CLIENT_ID,CLIENT_AVG_DISCOUNT,DT) values (s_xxxx_client_discount_m.NEXTVAL,692, 12, date'2015-02-01');</v>
      </c>
    </row>
    <row r="539" spans="1:50" ht="16.5" customHeight="1" x14ac:dyDescent="0.25">
      <c r="A539" s="285">
        <v>44</v>
      </c>
      <c r="B539" s="72">
        <v>0</v>
      </c>
      <c r="C539" s="165" t="str">
        <f t="shared" si="54"/>
        <v>100044</v>
      </c>
      <c r="D539" s="165" t="str">
        <f t="shared" si="55"/>
        <v>100044/13</v>
      </c>
      <c r="E539" s="167" t="s">
        <v>189</v>
      </c>
      <c r="F539" s="167" t="s">
        <v>822</v>
      </c>
      <c r="G539" s="165">
        <v>48</v>
      </c>
      <c r="H539" s="178">
        <v>100629</v>
      </c>
      <c r="I539" s="170" t="str">
        <f t="shared" si="51"/>
        <v>Б-100629-13</v>
      </c>
      <c r="J539" s="169">
        <v>3</v>
      </c>
      <c r="K539" s="165">
        <v>7</v>
      </c>
      <c r="L539" s="165" t="s">
        <v>38</v>
      </c>
      <c r="M539" s="169">
        <v>1</v>
      </c>
      <c r="N539" s="165">
        <v>18</v>
      </c>
      <c r="O539" s="167" t="s">
        <v>823</v>
      </c>
      <c r="P539" s="167" t="s">
        <v>823</v>
      </c>
      <c r="Q539" s="167" t="s">
        <v>826</v>
      </c>
      <c r="R539" s="166" t="str">
        <f>H539&amp;"2"</f>
        <v>1006292</v>
      </c>
      <c r="S539" s="170">
        <v>1</v>
      </c>
      <c r="T539" s="191" t="s">
        <v>308</v>
      </c>
      <c r="U539" s="165">
        <v>6200</v>
      </c>
      <c r="V539" s="165">
        <v>1116</v>
      </c>
      <c r="W539" s="165">
        <v>0</v>
      </c>
      <c r="X539" s="187">
        <v>693</v>
      </c>
      <c r="Y539" s="168" t="s">
        <v>42</v>
      </c>
      <c r="Z539" s="266"/>
      <c r="AA539" s="266"/>
      <c r="AB539" s="224"/>
      <c r="AC539" s="178">
        <v>9300</v>
      </c>
      <c r="AD539" s="170"/>
      <c r="AE539" s="170"/>
      <c r="AF539" s="191" t="s">
        <v>319</v>
      </c>
      <c r="AG539" s="221">
        <v>8</v>
      </c>
      <c r="AH539" s="220">
        <v>12</v>
      </c>
      <c r="AI539" s="191" t="s">
        <v>319</v>
      </c>
      <c r="AL539" s="166">
        <v>0</v>
      </c>
      <c r="AM539" s="170" t="s">
        <v>43</v>
      </c>
      <c r="AN539" s="165" t="s">
        <v>44</v>
      </c>
      <c r="AO539" s="165"/>
      <c r="AP539" s="166"/>
      <c r="AQ539" s="166"/>
      <c r="AR539" s="166"/>
      <c r="AS539" s="166">
        <f>H539</f>
        <v>100629</v>
      </c>
      <c r="AT539" s="166">
        <f t="shared" si="52"/>
        <v>10635</v>
      </c>
      <c r="AU539" s="166">
        <v>635</v>
      </c>
      <c r="AV539" s="166"/>
      <c r="AX53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100629, 'Б-100629-13',date'2015-02-02',3, 7, 7, 'RUR', 1, 18, date'2015-02-02', date'2015-02-01', 1006292, 1, to_date('2015-02-01 00:00:00','YYYY-MM-DD HH24:MI:SS'), 6200, 1116, 0, 693, 0, 'c1', 8,null,100629,10635,635);insert into xxxx_oebs_cash_payment_test (ID, INVOICE_ID, OEBS_PAYMENT, DOC_DATE, COMISS_DATE) values (s_xxxx_oebs_cash_payment_test.NEXTVAL, 100629, 9300, to_date('2015-02-01 00:00:00','YYYY-MM-DD HH24:MI:SS'), date'2015-02-01' );insert into xxxx_client_discount_m  (ID,CLIENT_ID,CLIENT_AVG_DISCOUNT,DT) values (s_xxxx_client_discount_m.NEXTVAL,693, 12, date'2015-02-01');</v>
      </c>
    </row>
    <row r="540" spans="1:50" ht="16.5" customHeight="1" x14ac:dyDescent="0.25">
      <c r="A540" s="285">
        <v>44</v>
      </c>
      <c r="B540" s="72">
        <v>0</v>
      </c>
      <c r="C540" s="165" t="str">
        <f t="shared" si="54"/>
        <v>100044</v>
      </c>
      <c r="D540" s="165" t="str">
        <f t="shared" si="55"/>
        <v>100044/13</v>
      </c>
      <c r="E540" s="167" t="s">
        <v>189</v>
      </c>
      <c r="F540" s="167" t="s">
        <v>822</v>
      </c>
      <c r="G540" s="165">
        <v>48</v>
      </c>
      <c r="H540" s="178">
        <v>100630</v>
      </c>
      <c r="I540" s="170" t="str">
        <f t="shared" si="51"/>
        <v>Б-100630-13</v>
      </c>
      <c r="J540" s="169">
        <v>3</v>
      </c>
      <c r="K540" s="165">
        <v>7</v>
      </c>
      <c r="L540" s="165" t="s">
        <v>38</v>
      </c>
      <c r="M540" s="169">
        <v>1</v>
      </c>
      <c r="N540" s="165">
        <v>18</v>
      </c>
      <c r="O540" s="167" t="s">
        <v>823</v>
      </c>
      <c r="P540" s="167" t="s">
        <v>823</v>
      </c>
      <c r="Q540" s="167" t="s">
        <v>826</v>
      </c>
      <c r="R540" s="166" t="str">
        <f>H540&amp;"1"</f>
        <v>1006301</v>
      </c>
      <c r="S540" s="170">
        <v>1</v>
      </c>
      <c r="T540" s="191" t="s">
        <v>308</v>
      </c>
      <c r="U540" s="165">
        <v>6200</v>
      </c>
      <c r="V540" s="165">
        <v>1116</v>
      </c>
      <c r="W540" s="165">
        <v>0</v>
      </c>
      <c r="X540" s="24">
        <v>694</v>
      </c>
      <c r="Y540" s="168" t="s">
        <v>42</v>
      </c>
      <c r="Z540" s="266"/>
      <c r="AA540" s="266"/>
      <c r="AB540" s="224"/>
      <c r="AC540" s="178">
        <v>9300</v>
      </c>
      <c r="AD540" s="170"/>
      <c r="AE540" s="170"/>
      <c r="AF540" s="191" t="s">
        <v>319</v>
      </c>
      <c r="AG540" s="221">
        <v>8</v>
      </c>
      <c r="AH540" s="220">
        <v>12</v>
      </c>
      <c r="AI540" s="191" t="s">
        <v>319</v>
      </c>
      <c r="AL540" s="166">
        <v>0</v>
      </c>
      <c r="AM540" s="170" t="s">
        <v>43</v>
      </c>
      <c r="AN540" s="165" t="s">
        <v>44</v>
      </c>
      <c r="AO540" s="165"/>
      <c r="AP540" s="166"/>
      <c r="AQ540" s="166"/>
      <c r="AR540" s="166"/>
      <c r="AS540" s="166">
        <f>H540</f>
        <v>100630</v>
      </c>
      <c r="AT540" s="166">
        <f t="shared" si="52"/>
        <v>10636</v>
      </c>
      <c r="AU540" s="166">
        <v>636</v>
      </c>
      <c r="AV540" s="166"/>
      <c r="AX54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100630, 'Б-100630-13',date'2015-02-02',3, 7, 7, 'RUR', 1, 18, date'2015-02-02', date'2015-02-01', 1006301, 1, to_date('2015-02-01 00:00:00','YYYY-MM-DD HH24:MI:SS'), 6200, 1116, 0, 694, 0, 'c1', 8,null,100630,10636,636);insert into xxxx_oebs_cash_payment_test (ID, INVOICE_ID, OEBS_PAYMENT, DOC_DATE, COMISS_DATE) values (s_xxxx_oebs_cash_payment_test.NEXTVAL, 100630, 9300, to_date('2015-02-01 00:00:00','YYYY-MM-DD HH24:MI:SS'), date'2015-02-01' );insert into xxxx_client_discount_m  (ID,CLIENT_ID,CLIENT_AVG_DISCOUNT,DT) values (s_xxxx_client_discount_m.NEXTVAL,694, 12, date'2015-02-01');</v>
      </c>
    </row>
    <row r="541" spans="1:50" ht="16.5" customHeight="1" x14ac:dyDescent="0.25">
      <c r="A541" s="285">
        <v>44</v>
      </c>
      <c r="B541" s="72">
        <v>0</v>
      </c>
      <c r="C541" s="165" t="str">
        <f t="shared" si="54"/>
        <v>100044</v>
      </c>
      <c r="D541" s="165" t="str">
        <f t="shared" si="55"/>
        <v>100044/13</v>
      </c>
      <c r="E541" s="167" t="s">
        <v>189</v>
      </c>
      <c r="F541" s="167" t="s">
        <v>822</v>
      </c>
      <c r="G541" s="165">
        <v>48</v>
      </c>
      <c r="H541" s="178">
        <v>100631</v>
      </c>
      <c r="I541" s="170" t="str">
        <f t="shared" si="51"/>
        <v>Б-100631-13</v>
      </c>
      <c r="J541" s="169">
        <v>3</v>
      </c>
      <c r="K541" s="165">
        <v>7</v>
      </c>
      <c r="L541" s="165" t="s">
        <v>38</v>
      </c>
      <c r="M541" s="169">
        <v>1</v>
      </c>
      <c r="N541" s="165">
        <v>18</v>
      </c>
      <c r="O541" s="167" t="s">
        <v>823</v>
      </c>
      <c r="P541" s="167" t="s">
        <v>823</v>
      </c>
      <c r="Q541" s="167" t="s">
        <v>826</v>
      </c>
      <c r="R541" s="166" t="str">
        <f>H541&amp;"2"</f>
        <v>1006312</v>
      </c>
      <c r="S541" s="170">
        <v>1</v>
      </c>
      <c r="T541" s="191" t="s">
        <v>308</v>
      </c>
      <c r="U541" s="165">
        <v>6200</v>
      </c>
      <c r="V541" s="165">
        <v>1116</v>
      </c>
      <c r="W541" s="165">
        <v>0</v>
      </c>
      <c r="X541" s="187">
        <v>695</v>
      </c>
      <c r="Y541" s="168" t="s">
        <v>42</v>
      </c>
      <c r="Z541" s="266"/>
      <c r="AA541" s="266"/>
      <c r="AB541" s="224"/>
      <c r="AC541" s="178">
        <v>9300</v>
      </c>
      <c r="AD541" s="170"/>
      <c r="AE541" s="170"/>
      <c r="AF541" s="191" t="s">
        <v>319</v>
      </c>
      <c r="AG541" s="221">
        <v>8</v>
      </c>
      <c r="AH541" s="220">
        <v>12</v>
      </c>
      <c r="AI541" s="191" t="s">
        <v>319</v>
      </c>
      <c r="AL541" s="166">
        <v>0</v>
      </c>
      <c r="AM541" s="170" t="s">
        <v>43</v>
      </c>
      <c r="AN541" s="165" t="s">
        <v>44</v>
      </c>
      <c r="AO541" s="165"/>
      <c r="AP541" s="166"/>
      <c r="AQ541" s="166"/>
      <c r="AR541" s="166"/>
      <c r="AS541" s="166">
        <f>H541</f>
        <v>100631</v>
      </c>
      <c r="AT541" s="166">
        <f t="shared" si="52"/>
        <v>10637</v>
      </c>
      <c r="AU541" s="166">
        <v>637</v>
      </c>
      <c r="AV541" s="166"/>
      <c r="AX541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100631, 'Б-100631-13',date'2015-02-02',3, 7, 7, 'RUR', 1, 18, date'2015-02-02', date'2015-02-01', 1006312, 1, to_date('2015-02-01 00:00:00','YYYY-MM-DD HH24:MI:SS'), 6200, 1116, 0, 695, 0, 'c1', 8,null,100631,10637,637);insert into xxxx_oebs_cash_payment_test (ID, INVOICE_ID, OEBS_PAYMENT, DOC_DATE, COMISS_DATE) values (s_xxxx_oebs_cash_payment_test.NEXTVAL, 100631, 9300, to_date('2015-02-01 00:00:00','YYYY-MM-DD HH24:MI:SS'), date'2015-02-01' );insert into xxxx_client_discount_m  (ID,CLIENT_ID,CLIENT_AVG_DISCOUNT,DT) values (s_xxxx_client_discount_m.NEXTVAL,695, 12, date'2015-02-01');</v>
      </c>
    </row>
    <row r="542" spans="1:50" ht="16.5" customHeight="1" x14ac:dyDescent="0.25">
      <c r="A542" s="285">
        <v>44</v>
      </c>
      <c r="B542" s="72">
        <v>0</v>
      </c>
      <c r="C542" s="165" t="str">
        <f t="shared" si="54"/>
        <v>100044</v>
      </c>
      <c r="D542" s="165" t="str">
        <f t="shared" si="55"/>
        <v>100044/13</v>
      </c>
      <c r="E542" s="167" t="s">
        <v>189</v>
      </c>
      <c r="F542" s="167" t="s">
        <v>822</v>
      </c>
      <c r="G542" s="165">
        <v>48</v>
      </c>
      <c r="H542" s="178">
        <v>100632</v>
      </c>
      <c r="I542" s="170" t="str">
        <f t="shared" si="51"/>
        <v>Б-100632-13</v>
      </c>
      <c r="J542" s="169">
        <v>3</v>
      </c>
      <c r="K542" s="165">
        <v>7</v>
      </c>
      <c r="L542" s="165" t="s">
        <v>38</v>
      </c>
      <c r="M542" s="169">
        <v>1</v>
      </c>
      <c r="N542" s="165">
        <v>18</v>
      </c>
      <c r="O542" s="167" t="s">
        <v>823</v>
      </c>
      <c r="P542" s="167" t="s">
        <v>823</v>
      </c>
      <c r="Q542" s="167" t="s">
        <v>826</v>
      </c>
      <c r="R542" s="166" t="str">
        <f>H542&amp;"3"</f>
        <v>1006323</v>
      </c>
      <c r="S542" s="170">
        <v>1</v>
      </c>
      <c r="T542" s="191" t="s">
        <v>308</v>
      </c>
      <c r="U542" s="165">
        <v>6200</v>
      </c>
      <c r="V542" s="165">
        <v>1116</v>
      </c>
      <c r="W542" s="165">
        <v>0</v>
      </c>
      <c r="X542" s="24">
        <v>696</v>
      </c>
      <c r="Y542" s="168" t="s">
        <v>42</v>
      </c>
      <c r="Z542" s="266"/>
      <c r="AA542" s="266"/>
      <c r="AB542" s="224"/>
      <c r="AC542" s="178">
        <v>9300</v>
      </c>
      <c r="AD542" s="170"/>
      <c r="AE542" s="170"/>
      <c r="AF542" s="191" t="s">
        <v>319</v>
      </c>
      <c r="AG542" s="221">
        <v>8</v>
      </c>
      <c r="AH542" s="220">
        <v>12</v>
      </c>
      <c r="AI542" s="191" t="s">
        <v>319</v>
      </c>
      <c r="AL542" s="166">
        <v>0</v>
      </c>
      <c r="AM542" s="170" t="s">
        <v>43</v>
      </c>
      <c r="AN542" s="165" t="s">
        <v>44</v>
      </c>
      <c r="AO542" s="165"/>
      <c r="AP542" s="166"/>
      <c r="AQ542" s="166"/>
      <c r="AR542" s="166"/>
      <c r="AS542" s="166">
        <f>H542</f>
        <v>100632</v>
      </c>
      <c r="AT542" s="166">
        <f t="shared" si="52"/>
        <v>10638</v>
      </c>
      <c r="AU542" s="166">
        <v>638</v>
      </c>
      <c r="AV542" s="166"/>
      <c r="AX542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100632, 'Б-100632-13',date'2015-02-02',3, 7, 7, 'RUR', 1, 18, date'2015-02-02', date'2015-02-01', 1006323, 1, to_date('2015-02-01 00:00:00','YYYY-MM-DD HH24:MI:SS'), 6200, 1116, 0, 696, 0, 'c1', 8,null,100632,10638,638);insert into xxxx_oebs_cash_payment_test (ID, INVOICE_ID, OEBS_PAYMENT, DOC_DATE, COMISS_DATE) values (s_xxxx_oebs_cash_payment_test.NEXTVAL, 100632, 9300, to_date('2015-02-01 00:00:00','YYYY-MM-DD HH24:MI:SS'), date'2015-02-01' );insert into xxxx_client_discount_m  (ID,CLIENT_ID,CLIENT_AVG_DISCOUNT,DT) values (s_xxxx_client_discount_m.NEXTVAL,696, 12, date'2015-02-01');</v>
      </c>
    </row>
    <row r="543" spans="1:50" ht="16.5" customHeight="1" x14ac:dyDescent="0.25">
      <c r="A543" s="285">
        <v>44</v>
      </c>
      <c r="B543" s="72">
        <v>0</v>
      </c>
      <c r="C543" s="165" t="str">
        <f t="shared" si="54"/>
        <v>100044</v>
      </c>
      <c r="D543" s="165" t="str">
        <f t="shared" si="55"/>
        <v>100044/13</v>
      </c>
      <c r="E543" s="167" t="s">
        <v>189</v>
      </c>
      <c r="F543" s="167" t="s">
        <v>822</v>
      </c>
      <c r="G543" s="165">
        <v>48</v>
      </c>
      <c r="H543" s="178">
        <v>100633</v>
      </c>
      <c r="I543" s="170" t="str">
        <f t="shared" si="51"/>
        <v>Б-100633-13</v>
      </c>
      <c r="J543" s="169">
        <v>3</v>
      </c>
      <c r="K543" s="165">
        <v>7</v>
      </c>
      <c r="L543" s="165" t="s">
        <v>38</v>
      </c>
      <c r="M543" s="169">
        <v>1</v>
      </c>
      <c r="N543" s="165">
        <v>18</v>
      </c>
      <c r="O543" s="167" t="s">
        <v>823</v>
      </c>
      <c r="P543" s="167" t="s">
        <v>823</v>
      </c>
      <c r="Q543" s="167" t="s">
        <v>826</v>
      </c>
      <c r="R543" s="166" t="str">
        <f>H543&amp;"1"</f>
        <v>1006331</v>
      </c>
      <c r="S543" s="170">
        <v>1</v>
      </c>
      <c r="T543" s="191" t="s">
        <v>308</v>
      </c>
      <c r="U543" s="165">
        <v>6200</v>
      </c>
      <c r="V543" s="165">
        <v>1116</v>
      </c>
      <c r="W543" s="165">
        <v>0</v>
      </c>
      <c r="X543" s="187">
        <v>697</v>
      </c>
      <c r="Y543" s="168" t="s">
        <v>42</v>
      </c>
      <c r="Z543" s="266"/>
      <c r="AA543" s="266"/>
      <c r="AB543" s="224"/>
      <c r="AC543" s="178">
        <v>9300</v>
      </c>
      <c r="AD543" s="170"/>
      <c r="AE543" s="170"/>
      <c r="AF543" s="191" t="s">
        <v>319</v>
      </c>
      <c r="AG543" s="221">
        <v>8</v>
      </c>
      <c r="AH543" s="220">
        <v>12</v>
      </c>
      <c r="AI543" s="191" t="s">
        <v>319</v>
      </c>
      <c r="AL543" s="166">
        <v>0</v>
      </c>
      <c r="AM543" s="170" t="s">
        <v>43</v>
      </c>
      <c r="AN543" s="165" t="s">
        <v>44</v>
      </c>
      <c r="AO543" s="165"/>
      <c r="AP543" s="166"/>
      <c r="AQ543" s="166"/>
      <c r="AR543" s="166"/>
      <c r="AS543" s="166">
        <f>H543</f>
        <v>100633</v>
      </c>
      <c r="AT543" s="166">
        <f t="shared" si="52"/>
        <v>10639</v>
      </c>
      <c r="AU543" s="166">
        <v>639</v>
      </c>
      <c r="AV543" s="166"/>
      <c r="AX543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100633, 'Б-100633-13',date'2015-02-02',3, 7, 7, 'RUR', 1, 18, date'2015-02-02', date'2015-02-01', 1006331, 1, to_date('2015-02-01 00:00:00','YYYY-MM-DD HH24:MI:SS'), 6200, 1116, 0, 697, 0, 'c1', 8,null,100633,10639,639);insert into xxxx_oebs_cash_payment_test (ID, INVOICE_ID, OEBS_PAYMENT, DOC_DATE, COMISS_DATE) values (s_xxxx_oebs_cash_payment_test.NEXTVAL, 100633, 9300, to_date('2015-02-01 00:00:00','YYYY-MM-DD HH24:MI:SS'), date'2015-02-01' );insert into xxxx_client_discount_m  (ID,CLIENT_ID,CLIENT_AVG_DISCOUNT,DT) values (s_xxxx_client_discount_m.NEXTVAL,697, 12, date'2015-02-01');</v>
      </c>
    </row>
    <row r="544" spans="1:50" ht="16.5" customHeight="1" x14ac:dyDescent="0.25">
      <c r="A544" s="285">
        <v>44</v>
      </c>
      <c r="B544" s="72">
        <v>0</v>
      </c>
      <c r="C544" s="165" t="str">
        <f t="shared" si="54"/>
        <v>100044</v>
      </c>
      <c r="D544" s="165" t="str">
        <f t="shared" si="55"/>
        <v>100044/13</v>
      </c>
      <c r="E544" s="167" t="s">
        <v>189</v>
      </c>
      <c r="F544" s="167" t="s">
        <v>822</v>
      </c>
      <c r="G544" s="165">
        <v>48</v>
      </c>
      <c r="H544" s="178">
        <v>100634</v>
      </c>
      <c r="I544" s="170" t="str">
        <f t="shared" si="51"/>
        <v>Б-100634-13</v>
      </c>
      <c r="J544" s="169">
        <v>3</v>
      </c>
      <c r="K544" s="165">
        <v>7</v>
      </c>
      <c r="L544" s="165" t="s">
        <v>38</v>
      </c>
      <c r="M544" s="169">
        <v>1</v>
      </c>
      <c r="N544" s="165">
        <v>18</v>
      </c>
      <c r="O544" s="167" t="s">
        <v>823</v>
      </c>
      <c r="P544" s="167" t="s">
        <v>823</v>
      </c>
      <c r="Q544" s="167" t="s">
        <v>826</v>
      </c>
      <c r="R544" s="166" t="str">
        <f>H544&amp;"2"</f>
        <v>1006342</v>
      </c>
      <c r="S544" s="170">
        <v>1</v>
      </c>
      <c r="T544" s="191" t="s">
        <v>308</v>
      </c>
      <c r="U544" s="165">
        <v>6200</v>
      </c>
      <c r="V544" s="165">
        <v>1116</v>
      </c>
      <c r="W544" s="165">
        <v>0</v>
      </c>
      <c r="X544" s="24">
        <v>698</v>
      </c>
      <c r="Y544" s="168" t="s">
        <v>42</v>
      </c>
      <c r="Z544" s="266"/>
      <c r="AA544" s="266"/>
      <c r="AB544" s="224"/>
      <c r="AC544" s="178">
        <v>9300</v>
      </c>
      <c r="AD544" s="170"/>
      <c r="AE544" s="170"/>
      <c r="AF544" s="191" t="s">
        <v>319</v>
      </c>
      <c r="AG544" s="221">
        <v>8</v>
      </c>
      <c r="AH544" s="220">
        <v>12</v>
      </c>
      <c r="AI544" s="191" t="s">
        <v>319</v>
      </c>
      <c r="AL544" s="166">
        <v>0</v>
      </c>
      <c r="AM544" s="170" t="s">
        <v>43</v>
      </c>
      <c r="AN544" s="165" t="s">
        <v>44</v>
      </c>
      <c r="AO544" s="165"/>
      <c r="AP544" s="166"/>
      <c r="AQ544" s="166"/>
      <c r="AR544" s="166"/>
      <c r="AS544" s="166">
        <f>H544</f>
        <v>100634</v>
      </c>
      <c r="AT544" s="166">
        <f t="shared" si="52"/>
        <v>10640</v>
      </c>
      <c r="AU544" s="166">
        <v>640</v>
      </c>
      <c r="AV544" s="166"/>
      <c r="AX544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100634, 'Б-100634-13',date'2015-02-02',3, 7, 7, 'RUR', 1, 18, date'2015-02-02', date'2015-02-01', 1006342, 1, to_date('2015-02-01 00:00:00','YYYY-MM-DD HH24:MI:SS'), 6200, 1116, 0, 698, 0, 'c1', 8,null,100634,10640,640);insert into xxxx_oebs_cash_payment_test (ID, INVOICE_ID, OEBS_PAYMENT, DOC_DATE, COMISS_DATE) values (s_xxxx_oebs_cash_payment_test.NEXTVAL, 100634, 9300, to_date('2015-02-01 00:00:00','YYYY-MM-DD HH24:MI:SS'), date'2015-02-01' );insert into xxxx_client_discount_m  (ID,CLIENT_ID,CLIENT_AVG_DISCOUNT,DT) values (s_xxxx_client_discount_m.NEXTVAL,698, 12, date'2015-02-01');</v>
      </c>
    </row>
    <row r="545" spans="1:50" ht="16.5" customHeight="1" x14ac:dyDescent="0.25">
      <c r="A545" s="285">
        <v>44</v>
      </c>
      <c r="B545" s="72">
        <v>0</v>
      </c>
      <c r="C545" s="165" t="str">
        <f t="shared" si="54"/>
        <v>100044</v>
      </c>
      <c r="D545" s="165" t="str">
        <f t="shared" si="55"/>
        <v>100044/13</v>
      </c>
      <c r="E545" s="167" t="s">
        <v>189</v>
      </c>
      <c r="F545" s="167" t="s">
        <v>822</v>
      </c>
      <c r="G545" s="165">
        <v>48</v>
      </c>
      <c r="H545" s="178">
        <v>100635</v>
      </c>
      <c r="I545" s="170" t="str">
        <f t="shared" si="51"/>
        <v>Б-100635-13</v>
      </c>
      <c r="J545" s="169">
        <v>3</v>
      </c>
      <c r="K545" s="165">
        <v>7</v>
      </c>
      <c r="L545" s="165" t="s">
        <v>38</v>
      </c>
      <c r="M545" s="169">
        <v>1</v>
      </c>
      <c r="N545" s="165">
        <v>18</v>
      </c>
      <c r="O545" s="167" t="s">
        <v>823</v>
      </c>
      <c r="P545" s="167" t="s">
        <v>823</v>
      </c>
      <c r="Q545" s="167" t="s">
        <v>826</v>
      </c>
      <c r="R545" s="166" t="str">
        <f>H545&amp;"1"</f>
        <v>1006351</v>
      </c>
      <c r="S545" s="170">
        <v>1</v>
      </c>
      <c r="T545" s="237" t="s">
        <v>308</v>
      </c>
      <c r="U545" s="165">
        <v>6200</v>
      </c>
      <c r="V545" s="165">
        <v>1116</v>
      </c>
      <c r="W545" s="165">
        <v>0</v>
      </c>
      <c r="X545" s="236">
        <v>684</v>
      </c>
      <c r="Y545" s="168" t="s">
        <v>42</v>
      </c>
      <c r="Z545" s="223" t="s">
        <v>523</v>
      </c>
      <c r="AA545" s="266"/>
      <c r="AB545" s="223" t="s">
        <v>524</v>
      </c>
      <c r="AC545" s="178">
        <v>9300</v>
      </c>
      <c r="AD545" s="170"/>
      <c r="AE545" s="170"/>
      <c r="AF545" s="237" t="s">
        <v>319</v>
      </c>
      <c r="AG545" s="221">
        <v>8</v>
      </c>
      <c r="AH545" s="220">
        <v>12</v>
      </c>
      <c r="AI545" s="237" t="s">
        <v>319</v>
      </c>
      <c r="AL545" s="166">
        <v>0</v>
      </c>
      <c r="AM545" s="170" t="s">
        <v>43</v>
      </c>
      <c r="AN545" s="165" t="s">
        <v>44</v>
      </c>
      <c r="AO545" s="165"/>
      <c r="AP545" s="166"/>
      <c r="AQ545" s="166"/>
      <c r="AR545" s="166"/>
      <c r="AS545" s="166">
        <f>H545</f>
        <v>100635</v>
      </c>
      <c r="AT545" s="166">
        <f t="shared" si="52"/>
        <v>10641</v>
      </c>
      <c r="AU545" s="166">
        <v>641</v>
      </c>
      <c r="AV545" s="166"/>
      <c r="AX545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100635, 'Б-100635-13',date'2015-02-02',3, 7, 7, 'RUR', 1, 18, date'2015-02-02', date'2015-02-01', 1006351, 1, to_date('2015-02-01 00:00:00','YYYY-MM-DD HH24:MI:SS'), 6200, 1116, 0, 684, 0, 'c1', 8,null,100635,10641,641);insert into xxxx_oebs_cash_payment_test (ID, INVOICE_ID, OEBS_PAYMENT, DOC_DATE, COMISS_DATE) values (s_xxxx_oebs_cash_payment_test.NEXTVAL, 100635, 9300, to_date('2015-02-01 00:00:00','YYYY-MM-DD HH24:MI:SS'), date'2015-02-01' );insert into xxxx_client_discount_m  (ID,CLIENT_ID,CLIENT_AVG_DISCOUNT,DT) values (s_xxxx_client_discount_m.NEXTVAL,684, 12, date'2015-02-01');</v>
      </c>
    </row>
    <row r="546" spans="1:50" ht="16.5" customHeight="1" x14ac:dyDescent="0.25">
      <c r="A546" s="285">
        <v>44</v>
      </c>
      <c r="B546" s="72">
        <v>0</v>
      </c>
      <c r="C546" s="165" t="str">
        <f t="shared" si="54"/>
        <v>100044</v>
      </c>
      <c r="D546" s="165" t="str">
        <f t="shared" si="55"/>
        <v>100044/13</v>
      </c>
      <c r="E546" s="167" t="s">
        <v>189</v>
      </c>
      <c r="F546" s="167" t="s">
        <v>822</v>
      </c>
      <c r="G546" s="165">
        <v>48</v>
      </c>
      <c r="H546" s="178">
        <v>100636</v>
      </c>
      <c r="I546" s="170" t="str">
        <f t="shared" si="51"/>
        <v>Б-100636-13</v>
      </c>
      <c r="J546" s="169">
        <v>3</v>
      </c>
      <c r="K546" s="165">
        <v>7</v>
      </c>
      <c r="L546" s="165" t="s">
        <v>38</v>
      </c>
      <c r="M546" s="169">
        <v>1</v>
      </c>
      <c r="N546" s="165">
        <v>18</v>
      </c>
      <c r="O546" s="167" t="s">
        <v>823</v>
      </c>
      <c r="P546" s="167" t="s">
        <v>823</v>
      </c>
      <c r="Q546" s="167" t="s">
        <v>826</v>
      </c>
      <c r="R546" s="166" t="str">
        <f>H546&amp;"1"</f>
        <v>1006361</v>
      </c>
      <c r="S546" s="170">
        <v>1</v>
      </c>
      <c r="T546" s="237" t="s">
        <v>308</v>
      </c>
      <c r="U546" s="165">
        <v>6200</v>
      </c>
      <c r="V546" s="165">
        <v>1116</v>
      </c>
      <c r="W546" s="165">
        <v>0</v>
      </c>
      <c r="X546" s="244">
        <v>685</v>
      </c>
      <c r="Y546" s="168" t="s">
        <v>42</v>
      </c>
      <c r="Z546" s="266"/>
      <c r="AA546" s="266"/>
      <c r="AB546" s="224"/>
      <c r="AC546" s="178">
        <v>9300</v>
      </c>
      <c r="AD546" s="170"/>
      <c r="AE546" s="170"/>
      <c r="AF546" s="237" t="s">
        <v>319</v>
      </c>
      <c r="AG546" s="221">
        <v>8</v>
      </c>
      <c r="AH546" s="220">
        <v>12</v>
      </c>
      <c r="AI546" s="237" t="s">
        <v>319</v>
      </c>
      <c r="AL546" s="166">
        <v>0</v>
      </c>
      <c r="AM546" s="170" t="s">
        <v>43</v>
      </c>
      <c r="AN546" s="165" t="s">
        <v>44</v>
      </c>
      <c r="AO546" s="165"/>
      <c r="AP546" s="166"/>
      <c r="AQ546" s="166"/>
      <c r="AR546" s="166"/>
      <c r="AS546" s="166">
        <f>H546</f>
        <v>100636</v>
      </c>
      <c r="AT546" s="166">
        <f t="shared" si="52"/>
        <v>10642</v>
      </c>
      <c r="AU546" s="166">
        <v>642</v>
      </c>
      <c r="AV546" s="166"/>
      <c r="AX546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100636, 'Б-100636-13',date'2015-02-02',3, 7, 7, 'RUR', 1, 18, date'2015-02-02', date'2015-02-01', 1006361, 1, to_date('2015-02-01 00:00:00','YYYY-MM-DD HH24:MI:SS'), 6200, 1116, 0, 685, 0, 'c1', 8,null,100636,10642,642);insert into xxxx_oebs_cash_payment_test (ID, INVOICE_ID, OEBS_PAYMENT, DOC_DATE, COMISS_DATE) values (s_xxxx_oebs_cash_payment_test.NEXTVAL, 100636, 9300, to_date('2015-02-01 00:00:00','YYYY-MM-DD HH24:MI:SS'), date'2015-02-01' );insert into xxxx_client_discount_m  (ID,CLIENT_ID,CLIENT_AVG_DISCOUNT,DT) values (s_xxxx_client_discount_m.NEXTVAL,685, 12, date'2015-02-01');</v>
      </c>
    </row>
    <row r="547" spans="1:50" ht="16.5" customHeight="1" x14ac:dyDescent="0.25">
      <c r="A547" s="285">
        <v>44</v>
      </c>
      <c r="B547" s="72">
        <v>0</v>
      </c>
      <c r="C547" s="165" t="str">
        <f t="shared" si="54"/>
        <v>100044</v>
      </c>
      <c r="D547" s="165" t="str">
        <f t="shared" si="55"/>
        <v>100044/13</v>
      </c>
      <c r="E547" s="167" t="s">
        <v>189</v>
      </c>
      <c r="F547" s="167" t="s">
        <v>822</v>
      </c>
      <c r="G547" s="165">
        <v>48</v>
      </c>
      <c r="H547" s="178">
        <v>100637</v>
      </c>
      <c r="I547" s="170" t="str">
        <f t="shared" si="51"/>
        <v>Б-100637-13</v>
      </c>
      <c r="J547" s="169">
        <v>3</v>
      </c>
      <c r="K547" s="165">
        <v>7</v>
      </c>
      <c r="L547" s="165" t="s">
        <v>38</v>
      </c>
      <c r="M547" s="169">
        <v>1</v>
      </c>
      <c r="N547" s="165">
        <v>18</v>
      </c>
      <c r="O547" s="167" t="s">
        <v>823</v>
      </c>
      <c r="P547" s="167" t="s">
        <v>823</v>
      </c>
      <c r="Q547" s="167" t="s">
        <v>826</v>
      </c>
      <c r="R547" s="166" t="str">
        <f>H547&amp;"2"</f>
        <v>1006372</v>
      </c>
      <c r="S547" s="170">
        <v>1</v>
      </c>
      <c r="T547" s="237" t="s">
        <v>308</v>
      </c>
      <c r="U547" s="165">
        <v>6200</v>
      </c>
      <c r="V547" s="165">
        <v>1116</v>
      </c>
      <c r="W547" s="165">
        <v>0</v>
      </c>
      <c r="X547" s="236">
        <v>686</v>
      </c>
      <c r="Y547" s="168" t="s">
        <v>42</v>
      </c>
      <c r="Z547" s="266"/>
      <c r="AA547" s="266"/>
      <c r="AB547" s="224"/>
      <c r="AC547" s="178">
        <v>9300</v>
      </c>
      <c r="AD547" s="170"/>
      <c r="AE547" s="170"/>
      <c r="AF547" s="237" t="s">
        <v>319</v>
      </c>
      <c r="AG547" s="221">
        <v>8</v>
      </c>
      <c r="AH547" s="220">
        <v>12</v>
      </c>
      <c r="AI547" s="237" t="s">
        <v>319</v>
      </c>
      <c r="AL547" s="166">
        <v>0</v>
      </c>
      <c r="AM547" s="170" t="s">
        <v>43</v>
      </c>
      <c r="AN547" s="165" t="s">
        <v>44</v>
      </c>
      <c r="AO547" s="165"/>
      <c r="AP547" s="166"/>
      <c r="AQ547" s="166"/>
      <c r="AR547" s="166"/>
      <c r="AS547" s="166">
        <f>H547</f>
        <v>100637</v>
      </c>
      <c r="AT547" s="166">
        <f t="shared" si="52"/>
        <v>10643</v>
      </c>
      <c r="AU547" s="166">
        <v>643</v>
      </c>
      <c r="AX547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100637, 'Б-100637-13',date'2015-02-02',3, 7, 7, 'RUR', 1, 18, date'2015-02-02', date'2015-02-01', 1006372, 1, to_date('2015-02-01 00:00:00','YYYY-MM-DD HH24:MI:SS'), 6200, 1116, 0, 686, 0, 'c1', 8,null,100637,10643,643);insert into xxxx_oebs_cash_payment_test (ID, INVOICE_ID, OEBS_PAYMENT, DOC_DATE, COMISS_DATE) values (s_xxxx_oebs_cash_payment_test.NEXTVAL, 100637, 9300, to_date('2015-02-01 00:00:00','YYYY-MM-DD HH24:MI:SS'), date'2015-02-01' );insert into xxxx_client_discount_m  (ID,CLIENT_ID,CLIENT_AVG_DISCOUNT,DT) values (s_xxxx_client_discount_m.NEXTVAL,686, 12, date'2015-02-01');</v>
      </c>
    </row>
    <row r="548" spans="1:50" ht="16.5" customHeight="1" x14ac:dyDescent="0.25">
      <c r="A548" s="285">
        <v>44</v>
      </c>
      <c r="B548" s="72">
        <v>0</v>
      </c>
      <c r="C548" s="165" t="str">
        <f t="shared" si="54"/>
        <v>100044</v>
      </c>
      <c r="D548" s="165" t="str">
        <f t="shared" si="55"/>
        <v>100044/13</v>
      </c>
      <c r="E548" s="167" t="s">
        <v>189</v>
      </c>
      <c r="F548" s="167" t="s">
        <v>822</v>
      </c>
      <c r="G548" s="165">
        <v>48</v>
      </c>
      <c r="H548" s="178">
        <v>100638</v>
      </c>
      <c r="I548" s="170" t="str">
        <f t="shared" si="51"/>
        <v>Б-100638-13</v>
      </c>
      <c r="J548" s="169">
        <v>3</v>
      </c>
      <c r="K548" s="165">
        <v>7</v>
      </c>
      <c r="L548" s="165" t="s">
        <v>38</v>
      </c>
      <c r="M548" s="169">
        <v>1</v>
      </c>
      <c r="N548" s="165">
        <v>18</v>
      </c>
      <c r="O548" s="167" t="s">
        <v>823</v>
      </c>
      <c r="P548" s="167" t="s">
        <v>823</v>
      </c>
      <c r="Q548" s="167" t="s">
        <v>826</v>
      </c>
      <c r="R548" s="166" t="str">
        <f>H548&amp;"3"</f>
        <v>1006383</v>
      </c>
      <c r="S548" s="170">
        <v>1</v>
      </c>
      <c r="T548" s="237" t="s">
        <v>308</v>
      </c>
      <c r="U548" s="165">
        <v>6200</v>
      </c>
      <c r="V548" s="165">
        <v>1116</v>
      </c>
      <c r="W548" s="165">
        <v>0</v>
      </c>
      <c r="X548" s="244">
        <v>687</v>
      </c>
      <c r="Y548" s="168" t="s">
        <v>42</v>
      </c>
      <c r="Z548" s="266"/>
      <c r="AA548" s="266"/>
      <c r="AB548" s="224"/>
      <c r="AC548" s="178">
        <v>9300</v>
      </c>
      <c r="AD548" s="170"/>
      <c r="AE548" s="170"/>
      <c r="AF548" s="237" t="s">
        <v>319</v>
      </c>
      <c r="AG548" s="221">
        <v>8</v>
      </c>
      <c r="AH548" s="220">
        <v>12</v>
      </c>
      <c r="AI548" s="237" t="s">
        <v>319</v>
      </c>
      <c r="AL548" s="166">
        <v>0</v>
      </c>
      <c r="AM548" s="170" t="s">
        <v>43</v>
      </c>
      <c r="AN548" s="165" t="s">
        <v>44</v>
      </c>
      <c r="AO548" s="165"/>
      <c r="AP548" s="166"/>
      <c r="AQ548" s="166"/>
      <c r="AR548" s="166"/>
      <c r="AS548" s="166">
        <f>H548</f>
        <v>100638</v>
      </c>
      <c r="AT548" s="166">
        <f t="shared" si="52"/>
        <v>10644</v>
      </c>
      <c r="AU548" s="166">
        <v>644</v>
      </c>
      <c r="AV548" s="166"/>
      <c r="AX54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100638, 'Б-100638-13',date'2015-02-02',3, 7, 7, 'RUR', 1, 18, date'2015-02-02', date'2015-02-01', 1006383, 1, to_date('2015-02-01 00:00:00','YYYY-MM-DD HH24:MI:SS'), 6200, 1116, 0, 687, 0, 'c1', 8,null,100638,10644,644);insert into xxxx_oebs_cash_payment_test (ID, INVOICE_ID, OEBS_PAYMENT, DOC_DATE, COMISS_DATE) values (s_xxxx_oebs_cash_payment_test.NEXTVAL, 100638, 9300, to_date('2015-02-01 00:00:00','YYYY-MM-DD HH24:MI:SS'), date'2015-02-01' );insert into xxxx_client_discount_m  (ID,CLIENT_ID,CLIENT_AVG_DISCOUNT,DT) values (s_xxxx_client_discount_m.NEXTVAL,687, 12, date'2015-02-01');</v>
      </c>
    </row>
    <row r="549" spans="1:50" ht="16.5" customHeight="1" x14ac:dyDescent="0.25">
      <c r="A549" s="285">
        <v>44</v>
      </c>
      <c r="B549" s="72">
        <v>0</v>
      </c>
      <c r="C549" s="165" t="str">
        <f t="shared" si="54"/>
        <v>100044</v>
      </c>
      <c r="D549" s="165" t="str">
        <f t="shared" si="55"/>
        <v>100044/13</v>
      </c>
      <c r="E549" s="167" t="s">
        <v>189</v>
      </c>
      <c r="F549" s="167" t="s">
        <v>822</v>
      </c>
      <c r="G549" s="165">
        <v>48</v>
      </c>
      <c r="H549" s="178">
        <v>100639</v>
      </c>
      <c r="I549" s="170" t="str">
        <f t="shared" si="51"/>
        <v>Б-100639-13</v>
      </c>
      <c r="J549" s="169">
        <v>3</v>
      </c>
      <c r="K549" s="165">
        <v>7</v>
      </c>
      <c r="L549" s="165" t="s">
        <v>38</v>
      </c>
      <c r="M549" s="169">
        <v>1</v>
      </c>
      <c r="N549" s="165">
        <v>18</v>
      </c>
      <c r="O549" s="167" t="s">
        <v>823</v>
      </c>
      <c r="P549" s="167" t="s">
        <v>823</v>
      </c>
      <c r="Q549" s="167" t="s">
        <v>826</v>
      </c>
      <c r="R549" s="166" t="str">
        <f>H549&amp;"1"</f>
        <v>1006391</v>
      </c>
      <c r="S549" s="170">
        <v>1</v>
      </c>
      <c r="T549" s="237" t="s">
        <v>308</v>
      </c>
      <c r="U549" s="165">
        <v>6200</v>
      </c>
      <c r="V549" s="165">
        <v>1116</v>
      </c>
      <c r="W549" s="165">
        <v>0</v>
      </c>
      <c r="X549" s="236">
        <v>688</v>
      </c>
      <c r="Y549" s="168" t="s">
        <v>42</v>
      </c>
      <c r="Z549" s="266"/>
      <c r="AA549" s="266"/>
      <c r="AB549" s="224"/>
      <c r="AC549" s="178">
        <v>9300</v>
      </c>
      <c r="AD549" s="170"/>
      <c r="AE549" s="170"/>
      <c r="AF549" s="237" t="s">
        <v>319</v>
      </c>
      <c r="AG549" s="221">
        <v>8</v>
      </c>
      <c r="AH549" s="220">
        <v>12</v>
      </c>
      <c r="AI549" s="237" t="s">
        <v>319</v>
      </c>
      <c r="AL549" s="166">
        <v>0</v>
      </c>
      <c r="AM549" s="170" t="s">
        <v>43</v>
      </c>
      <c r="AN549" s="165" t="s">
        <v>44</v>
      </c>
      <c r="AO549" s="165"/>
      <c r="AP549" s="166"/>
      <c r="AQ549" s="166"/>
      <c r="AR549" s="166"/>
      <c r="AS549" s="166">
        <f>H549</f>
        <v>100639</v>
      </c>
      <c r="AT549" s="166">
        <f t="shared" si="52"/>
        <v>10645</v>
      </c>
      <c r="AU549" s="166">
        <v>645</v>
      </c>
      <c r="AV549" s="166"/>
      <c r="AX54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100639, 'Б-100639-13',date'2015-02-02',3, 7, 7, 'RUR', 1, 18, date'2015-02-02', date'2015-02-01', 1006391, 1, to_date('2015-02-01 00:00:00','YYYY-MM-DD HH24:MI:SS'), 6200, 1116, 0, 688, 0, 'c1', 8,null,100639,10645,645);insert into xxxx_oebs_cash_payment_test (ID, INVOICE_ID, OEBS_PAYMENT, DOC_DATE, COMISS_DATE) values (s_xxxx_oebs_cash_payment_test.NEXTVAL, 100639, 9300, to_date('2015-02-01 00:00:00','YYYY-MM-DD HH24:MI:SS'), date'2015-02-01' );insert into xxxx_client_discount_m  (ID,CLIENT_ID,CLIENT_AVG_DISCOUNT,DT) values (s_xxxx_client_discount_m.NEXTVAL,688, 12, date'2015-02-01');</v>
      </c>
    </row>
    <row r="550" spans="1:50" ht="16.5" customHeight="1" x14ac:dyDescent="0.25">
      <c r="A550" s="285">
        <v>44</v>
      </c>
      <c r="B550" s="72">
        <v>0</v>
      </c>
      <c r="C550" s="165" t="str">
        <f t="shared" si="54"/>
        <v>100044</v>
      </c>
      <c r="D550" s="165" t="str">
        <f t="shared" si="55"/>
        <v>100044/13</v>
      </c>
      <c r="E550" s="167" t="s">
        <v>189</v>
      </c>
      <c r="F550" s="167" t="s">
        <v>822</v>
      </c>
      <c r="G550" s="165">
        <v>48</v>
      </c>
      <c r="H550" s="178">
        <v>100640</v>
      </c>
      <c r="I550" s="170" t="str">
        <f t="shared" si="51"/>
        <v>Б-100640-13</v>
      </c>
      <c r="J550" s="169">
        <v>3</v>
      </c>
      <c r="K550" s="165">
        <v>7</v>
      </c>
      <c r="L550" s="165" t="s">
        <v>38</v>
      </c>
      <c r="M550" s="169">
        <v>1</v>
      </c>
      <c r="N550" s="165">
        <v>18</v>
      </c>
      <c r="O550" s="167" t="s">
        <v>823</v>
      </c>
      <c r="P550" s="167" t="s">
        <v>823</v>
      </c>
      <c r="Q550" s="167" t="s">
        <v>826</v>
      </c>
      <c r="R550" s="166" t="str">
        <f>H550&amp;"1"</f>
        <v>1006401</v>
      </c>
      <c r="S550" s="170">
        <v>1</v>
      </c>
      <c r="T550" s="237" t="s">
        <v>308</v>
      </c>
      <c r="U550" s="165">
        <v>6200</v>
      </c>
      <c r="V550" s="165">
        <v>1116</v>
      </c>
      <c r="W550" s="165">
        <v>0</v>
      </c>
      <c r="X550" s="244">
        <v>689</v>
      </c>
      <c r="Y550" s="168" t="s">
        <v>42</v>
      </c>
      <c r="Z550" s="266"/>
      <c r="AA550" s="266"/>
      <c r="AB550" s="224"/>
      <c r="AC550" s="178">
        <v>9300</v>
      </c>
      <c r="AD550" s="170"/>
      <c r="AE550" s="170"/>
      <c r="AF550" s="237" t="s">
        <v>319</v>
      </c>
      <c r="AG550" s="221">
        <v>8</v>
      </c>
      <c r="AH550" s="220">
        <v>12</v>
      </c>
      <c r="AI550" s="237" t="s">
        <v>319</v>
      </c>
      <c r="AL550" s="166">
        <v>0</v>
      </c>
      <c r="AM550" s="170" t="s">
        <v>43</v>
      </c>
      <c r="AN550" s="165" t="s">
        <v>44</v>
      </c>
      <c r="AO550" s="165"/>
      <c r="AP550" s="166"/>
      <c r="AQ550" s="166"/>
      <c r="AR550" s="166"/>
      <c r="AS550" s="166">
        <f>H550</f>
        <v>100640</v>
      </c>
      <c r="AT550" s="166">
        <f t="shared" si="52"/>
        <v>10646</v>
      </c>
      <c r="AU550" s="166">
        <v>646</v>
      </c>
      <c r="AV550" s="166"/>
      <c r="AX55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100640, 'Б-100640-13',date'2015-02-02',3, 7, 7, 'RUR', 1, 18, date'2015-02-02', date'2015-02-01', 1006401, 1, to_date('2015-02-01 00:00:00','YYYY-MM-DD HH24:MI:SS'), 6200, 1116, 0, 689, 0, 'c1', 8,null,100640,10646,646);insert into xxxx_oebs_cash_payment_test (ID, INVOICE_ID, OEBS_PAYMENT, DOC_DATE, COMISS_DATE) values (s_xxxx_oebs_cash_payment_test.NEXTVAL, 100640, 9300, to_date('2015-02-01 00:00:00','YYYY-MM-DD HH24:MI:SS'), date'2015-02-01' );insert into xxxx_client_discount_m  (ID,CLIENT_ID,CLIENT_AVG_DISCOUNT,DT) values (s_xxxx_client_discount_m.NEXTVAL,689, 12, date'2015-02-01');</v>
      </c>
    </row>
    <row r="551" spans="1:50" ht="16.5" customHeight="1" x14ac:dyDescent="0.25">
      <c r="A551" s="285">
        <v>44</v>
      </c>
      <c r="B551" s="72">
        <v>0</v>
      </c>
      <c r="C551" s="165" t="str">
        <f t="shared" si="54"/>
        <v>100044</v>
      </c>
      <c r="D551" s="165" t="str">
        <f t="shared" si="55"/>
        <v>100044/13</v>
      </c>
      <c r="E551" s="167" t="s">
        <v>189</v>
      </c>
      <c r="F551" s="167" t="s">
        <v>822</v>
      </c>
      <c r="G551" s="165">
        <v>48</v>
      </c>
      <c r="H551" s="178">
        <v>100641</v>
      </c>
      <c r="I551" s="170" t="str">
        <f t="shared" si="51"/>
        <v>Б-100641-13</v>
      </c>
      <c r="J551" s="169">
        <v>3</v>
      </c>
      <c r="K551" s="165">
        <v>7</v>
      </c>
      <c r="L551" s="165" t="s">
        <v>38</v>
      </c>
      <c r="M551" s="169">
        <v>1</v>
      </c>
      <c r="N551" s="165">
        <v>18</v>
      </c>
      <c r="O551" s="167" t="s">
        <v>823</v>
      </c>
      <c r="P551" s="167" t="s">
        <v>823</v>
      </c>
      <c r="Q551" s="167" t="s">
        <v>826</v>
      </c>
      <c r="R551" s="166" t="str">
        <f>H551&amp;"1"</f>
        <v>1006411</v>
      </c>
      <c r="S551" s="170">
        <v>1</v>
      </c>
      <c r="T551" s="237" t="s">
        <v>308</v>
      </c>
      <c r="U551" s="165">
        <v>6200</v>
      </c>
      <c r="V551" s="165">
        <v>1116</v>
      </c>
      <c r="W551" s="165">
        <v>0</v>
      </c>
      <c r="X551" s="236">
        <v>690</v>
      </c>
      <c r="Y551" s="168" t="s">
        <v>42</v>
      </c>
      <c r="Z551" s="266"/>
      <c r="AA551" s="266"/>
      <c r="AB551" s="224"/>
      <c r="AC551" s="178">
        <v>9300</v>
      </c>
      <c r="AD551" s="170"/>
      <c r="AE551" s="170"/>
      <c r="AF551" s="237" t="s">
        <v>319</v>
      </c>
      <c r="AG551" s="221">
        <v>8</v>
      </c>
      <c r="AH551" s="220">
        <v>12</v>
      </c>
      <c r="AI551" s="237" t="s">
        <v>319</v>
      </c>
      <c r="AL551" s="166">
        <v>0</v>
      </c>
      <c r="AM551" s="170" t="s">
        <v>43</v>
      </c>
      <c r="AN551" s="165" t="s">
        <v>44</v>
      </c>
      <c r="AO551" s="165"/>
      <c r="AP551" s="166"/>
      <c r="AQ551" s="166"/>
      <c r="AR551" s="166"/>
      <c r="AS551" s="166">
        <f>H551</f>
        <v>100641</v>
      </c>
      <c r="AT551" s="166">
        <f t="shared" si="52"/>
        <v>10647</v>
      </c>
      <c r="AU551" s="166">
        <v>647</v>
      </c>
      <c r="AV551" s="166"/>
      <c r="AX551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100641, 'Б-100641-13',date'2015-02-02',3, 7, 7, 'RUR', 1, 18, date'2015-02-02', date'2015-02-01', 1006411, 1, to_date('2015-02-01 00:00:00','YYYY-MM-DD HH24:MI:SS'), 6200, 1116, 0, 690, 0, 'c1', 8,null,100641,10647,647);insert into xxxx_oebs_cash_payment_test (ID, INVOICE_ID, OEBS_PAYMENT, DOC_DATE, COMISS_DATE) values (s_xxxx_oebs_cash_payment_test.NEXTVAL, 100641, 9300, to_date('2015-02-01 00:00:00','YYYY-MM-DD HH24:MI:SS'), date'2015-02-01' );insert into xxxx_client_discount_m  (ID,CLIENT_ID,CLIENT_AVG_DISCOUNT,DT) values (s_xxxx_client_discount_m.NEXTVAL,690, 12, date'2015-02-01');</v>
      </c>
    </row>
    <row r="552" spans="1:50" ht="16.5" customHeight="1" x14ac:dyDescent="0.25">
      <c r="A552" s="285">
        <v>44</v>
      </c>
      <c r="B552" s="72">
        <v>0</v>
      </c>
      <c r="C552" s="165" t="str">
        <f t="shared" si="54"/>
        <v>100044</v>
      </c>
      <c r="D552" s="165" t="str">
        <f t="shared" si="55"/>
        <v>100044/13</v>
      </c>
      <c r="E552" s="167" t="s">
        <v>189</v>
      </c>
      <c r="F552" s="167" t="s">
        <v>822</v>
      </c>
      <c r="G552" s="165">
        <v>48</v>
      </c>
      <c r="H552" s="178">
        <v>100642</v>
      </c>
      <c r="I552" s="170" t="str">
        <f t="shared" si="51"/>
        <v>Б-100642-13</v>
      </c>
      <c r="J552" s="169">
        <v>3</v>
      </c>
      <c r="K552" s="165">
        <v>7</v>
      </c>
      <c r="L552" s="165" t="s">
        <v>38</v>
      </c>
      <c r="M552" s="169">
        <v>1</v>
      </c>
      <c r="N552" s="165">
        <v>18</v>
      </c>
      <c r="O552" s="167" t="s">
        <v>823</v>
      </c>
      <c r="P552" s="167" t="s">
        <v>823</v>
      </c>
      <c r="Q552" s="167" t="s">
        <v>826</v>
      </c>
      <c r="R552" s="166" t="str">
        <f>H552&amp;"2"</f>
        <v>1006422</v>
      </c>
      <c r="S552" s="170">
        <v>1</v>
      </c>
      <c r="T552" s="237" t="s">
        <v>308</v>
      </c>
      <c r="U552" s="165">
        <v>6200</v>
      </c>
      <c r="V552" s="165">
        <v>1116</v>
      </c>
      <c r="W552" s="165">
        <v>0</v>
      </c>
      <c r="X552" s="244">
        <v>691</v>
      </c>
      <c r="Y552" s="168" t="s">
        <v>42</v>
      </c>
      <c r="Z552" s="266"/>
      <c r="AA552" s="266"/>
      <c r="AB552" s="224"/>
      <c r="AC552" s="178">
        <v>9300</v>
      </c>
      <c r="AD552" s="170"/>
      <c r="AE552" s="170"/>
      <c r="AF552" s="237" t="s">
        <v>319</v>
      </c>
      <c r="AG552" s="221">
        <v>8</v>
      </c>
      <c r="AH552" s="220">
        <v>12</v>
      </c>
      <c r="AI552" s="237" t="s">
        <v>319</v>
      </c>
      <c r="AL552" s="166">
        <v>0</v>
      </c>
      <c r="AM552" s="170" t="s">
        <v>43</v>
      </c>
      <c r="AN552" s="165" t="s">
        <v>44</v>
      </c>
      <c r="AO552" s="165"/>
      <c r="AP552" s="166"/>
      <c r="AQ552" s="166"/>
      <c r="AR552" s="166"/>
      <c r="AS552" s="166">
        <f>H552</f>
        <v>100642</v>
      </c>
      <c r="AT552" s="166">
        <f t="shared" si="52"/>
        <v>10648</v>
      </c>
      <c r="AU552" s="166">
        <v>648</v>
      </c>
      <c r="AX552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100642, 'Б-100642-13',date'2015-02-02',3, 7, 7, 'RUR', 1, 18, date'2015-02-02', date'2015-02-01', 1006422, 1, to_date('2015-02-01 00:00:00','YYYY-MM-DD HH24:MI:SS'), 6200, 1116, 0, 691, 0, 'c1', 8,null,100642,10648,648);insert into xxxx_oebs_cash_payment_test (ID, INVOICE_ID, OEBS_PAYMENT, DOC_DATE, COMISS_DATE) values (s_xxxx_oebs_cash_payment_test.NEXTVAL, 100642, 9300, to_date('2015-02-01 00:00:00','YYYY-MM-DD HH24:MI:SS'), date'2015-02-01' );insert into xxxx_client_discount_m  (ID,CLIENT_ID,CLIENT_AVG_DISCOUNT,DT) values (s_xxxx_client_discount_m.NEXTVAL,691, 12, date'2015-02-01');</v>
      </c>
    </row>
    <row r="553" spans="1:50" ht="16.5" customHeight="1" x14ac:dyDescent="0.25">
      <c r="A553" s="285">
        <v>44</v>
      </c>
      <c r="B553" s="72">
        <v>0</v>
      </c>
      <c r="C553" s="165" t="str">
        <f t="shared" si="54"/>
        <v>100044</v>
      </c>
      <c r="D553" s="165" t="str">
        <f t="shared" si="55"/>
        <v>100044/13</v>
      </c>
      <c r="E553" s="167" t="s">
        <v>189</v>
      </c>
      <c r="F553" s="167" t="s">
        <v>822</v>
      </c>
      <c r="G553" s="165">
        <v>48</v>
      </c>
      <c r="H553" s="178">
        <v>100643</v>
      </c>
      <c r="I553" s="170" t="str">
        <f t="shared" si="51"/>
        <v>Б-100643-13</v>
      </c>
      <c r="J553" s="169">
        <v>3</v>
      </c>
      <c r="K553" s="165">
        <v>7</v>
      </c>
      <c r="L553" s="165" t="s">
        <v>38</v>
      </c>
      <c r="M553" s="169">
        <v>1</v>
      </c>
      <c r="N553" s="165">
        <v>18</v>
      </c>
      <c r="O553" s="167" t="s">
        <v>823</v>
      </c>
      <c r="P553" s="167" t="s">
        <v>823</v>
      </c>
      <c r="Q553" s="167" t="s">
        <v>826</v>
      </c>
      <c r="R553" s="166" t="str">
        <f>H553&amp;"3"</f>
        <v>1006433</v>
      </c>
      <c r="S553" s="170">
        <v>1</v>
      </c>
      <c r="T553" s="237" t="s">
        <v>308</v>
      </c>
      <c r="U553" s="165">
        <v>6200</v>
      </c>
      <c r="V553" s="165">
        <v>1116</v>
      </c>
      <c r="W553" s="165">
        <v>0</v>
      </c>
      <c r="X553" s="236">
        <v>692</v>
      </c>
      <c r="Y553" s="168" t="s">
        <v>42</v>
      </c>
      <c r="Z553" s="266"/>
      <c r="AA553" s="266"/>
      <c r="AB553" s="224"/>
      <c r="AC553" s="178">
        <v>9300</v>
      </c>
      <c r="AD553" s="170"/>
      <c r="AE553" s="170"/>
      <c r="AF553" s="237" t="s">
        <v>319</v>
      </c>
      <c r="AG553" s="221">
        <v>8</v>
      </c>
      <c r="AH553" s="220">
        <v>12</v>
      </c>
      <c r="AI553" s="237" t="s">
        <v>319</v>
      </c>
      <c r="AL553" s="166">
        <v>0</v>
      </c>
      <c r="AM553" s="170" t="s">
        <v>43</v>
      </c>
      <c r="AN553" s="165" t="s">
        <v>44</v>
      </c>
      <c r="AO553" s="165"/>
      <c r="AP553" s="166"/>
      <c r="AQ553" s="166"/>
      <c r="AR553" s="166"/>
      <c r="AS553" s="166">
        <f>H553</f>
        <v>100643</v>
      </c>
      <c r="AT553" s="166">
        <f t="shared" si="52"/>
        <v>10649</v>
      </c>
      <c r="AU553" s="166">
        <v>649</v>
      </c>
      <c r="AV553" s="166"/>
      <c r="AX553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100643, 'Б-100643-13',date'2015-02-02',3, 7, 7, 'RUR', 1, 18, date'2015-02-02', date'2015-02-01', 1006433, 1, to_date('2015-02-01 00:00:00','YYYY-MM-DD HH24:MI:SS'), 6200, 1116, 0, 692, 0, 'c1', 8,null,100643,10649,649);insert into xxxx_oebs_cash_payment_test (ID, INVOICE_ID, OEBS_PAYMENT, DOC_DATE, COMISS_DATE) values (s_xxxx_oebs_cash_payment_test.NEXTVAL, 100643, 9300, to_date('2015-02-01 00:00:00','YYYY-MM-DD HH24:MI:SS'), date'2015-02-01' );insert into xxxx_client_discount_m  (ID,CLIENT_ID,CLIENT_AVG_DISCOUNT,DT) values (s_xxxx_client_discount_m.NEXTVAL,692, 12, date'2015-02-01');</v>
      </c>
    </row>
    <row r="554" spans="1:50" ht="16.5" customHeight="1" x14ac:dyDescent="0.25">
      <c r="A554" s="285">
        <v>44</v>
      </c>
      <c r="B554" s="72">
        <v>0</v>
      </c>
      <c r="C554" s="165" t="str">
        <f t="shared" si="54"/>
        <v>100044</v>
      </c>
      <c r="D554" s="165" t="str">
        <f t="shared" si="55"/>
        <v>100044/13</v>
      </c>
      <c r="E554" s="167" t="s">
        <v>189</v>
      </c>
      <c r="F554" s="167" t="s">
        <v>822</v>
      </c>
      <c r="G554" s="165">
        <v>48</v>
      </c>
      <c r="H554" s="178">
        <v>100644</v>
      </c>
      <c r="I554" s="170" t="str">
        <f t="shared" si="51"/>
        <v>Б-100644-13</v>
      </c>
      <c r="J554" s="169">
        <v>3</v>
      </c>
      <c r="K554" s="165">
        <v>7</v>
      </c>
      <c r="L554" s="165" t="s">
        <v>38</v>
      </c>
      <c r="M554" s="169">
        <v>1</v>
      </c>
      <c r="N554" s="165">
        <v>18</v>
      </c>
      <c r="O554" s="167" t="s">
        <v>823</v>
      </c>
      <c r="P554" s="167" t="s">
        <v>823</v>
      </c>
      <c r="Q554" s="167" t="s">
        <v>826</v>
      </c>
      <c r="R554" s="166" t="str">
        <f>H554&amp;"1"</f>
        <v>1006441</v>
      </c>
      <c r="S554" s="170">
        <v>1</v>
      </c>
      <c r="T554" s="237" t="s">
        <v>308</v>
      </c>
      <c r="U554" s="165">
        <v>6200</v>
      </c>
      <c r="V554" s="165">
        <v>1116</v>
      </c>
      <c r="W554" s="165">
        <v>0</v>
      </c>
      <c r="X554" s="244">
        <v>693</v>
      </c>
      <c r="Y554" s="168" t="s">
        <v>42</v>
      </c>
      <c r="Z554" s="266"/>
      <c r="AA554" s="266"/>
      <c r="AB554" s="224"/>
      <c r="AC554" s="178">
        <v>9300</v>
      </c>
      <c r="AD554" s="170"/>
      <c r="AE554" s="170"/>
      <c r="AF554" s="237" t="s">
        <v>319</v>
      </c>
      <c r="AG554" s="221">
        <v>8</v>
      </c>
      <c r="AH554" s="220">
        <v>12</v>
      </c>
      <c r="AI554" s="237" t="s">
        <v>319</v>
      </c>
      <c r="AL554" s="166">
        <v>0</v>
      </c>
      <c r="AM554" s="170" t="s">
        <v>43</v>
      </c>
      <c r="AN554" s="165" t="s">
        <v>44</v>
      </c>
      <c r="AO554" s="165"/>
      <c r="AP554" s="166"/>
      <c r="AQ554" s="166"/>
      <c r="AR554" s="166"/>
      <c r="AS554" s="166">
        <f>H554</f>
        <v>100644</v>
      </c>
      <c r="AT554" s="166">
        <f t="shared" si="52"/>
        <v>10650</v>
      </c>
      <c r="AU554" s="166">
        <v>650</v>
      </c>
      <c r="AV554" s="166"/>
      <c r="AX554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100644, 'Б-100644-13',date'2015-02-02',3, 7, 7, 'RUR', 1, 18, date'2015-02-02', date'2015-02-01', 1006441, 1, to_date('2015-02-01 00:00:00','YYYY-MM-DD HH24:MI:SS'), 6200, 1116, 0, 693, 0, 'c1', 8,null,100644,10650,650);insert into xxxx_oebs_cash_payment_test (ID, INVOICE_ID, OEBS_PAYMENT, DOC_DATE, COMISS_DATE) values (s_xxxx_oebs_cash_payment_test.NEXTVAL, 100644, 9300, to_date('2015-02-01 00:00:00','YYYY-MM-DD HH24:MI:SS'), date'2015-02-01' );insert into xxxx_client_discount_m  (ID,CLIENT_ID,CLIENT_AVG_DISCOUNT,DT) values (s_xxxx_client_discount_m.NEXTVAL,693, 12, date'2015-02-01');</v>
      </c>
    </row>
    <row r="555" spans="1:50" ht="16.5" customHeight="1" x14ac:dyDescent="0.25">
      <c r="A555" s="285">
        <v>44</v>
      </c>
      <c r="B555" s="72">
        <v>0</v>
      </c>
      <c r="C555" s="165" t="str">
        <f t="shared" si="54"/>
        <v>100044</v>
      </c>
      <c r="D555" s="165" t="str">
        <f t="shared" si="55"/>
        <v>100044/13</v>
      </c>
      <c r="E555" s="167" t="s">
        <v>189</v>
      </c>
      <c r="F555" s="167" t="s">
        <v>822</v>
      </c>
      <c r="G555" s="165">
        <v>48</v>
      </c>
      <c r="H555" s="178">
        <v>100645</v>
      </c>
      <c r="I555" s="170" t="str">
        <f t="shared" si="51"/>
        <v>Б-100645-13</v>
      </c>
      <c r="J555" s="169">
        <v>3</v>
      </c>
      <c r="K555" s="165">
        <v>7</v>
      </c>
      <c r="L555" s="165" t="s">
        <v>38</v>
      </c>
      <c r="M555" s="169">
        <v>1</v>
      </c>
      <c r="N555" s="165">
        <v>18</v>
      </c>
      <c r="O555" s="167" t="s">
        <v>823</v>
      </c>
      <c r="P555" s="167" t="s">
        <v>823</v>
      </c>
      <c r="Q555" s="167" t="s">
        <v>826</v>
      </c>
      <c r="R555" s="166" t="str">
        <f>H555&amp;"1"</f>
        <v>1006451</v>
      </c>
      <c r="S555" s="170">
        <v>1</v>
      </c>
      <c r="T555" s="237" t="s">
        <v>308</v>
      </c>
      <c r="U555" s="165">
        <v>6200</v>
      </c>
      <c r="V555" s="165">
        <v>1116</v>
      </c>
      <c r="W555" s="165">
        <v>0</v>
      </c>
      <c r="X555" s="236">
        <v>694</v>
      </c>
      <c r="Y555" s="168" t="s">
        <v>42</v>
      </c>
      <c r="Z555" s="266"/>
      <c r="AA555" s="266"/>
      <c r="AB555" s="224"/>
      <c r="AC555" s="178">
        <v>9300</v>
      </c>
      <c r="AD555" s="170"/>
      <c r="AE555" s="170"/>
      <c r="AF555" s="237" t="s">
        <v>319</v>
      </c>
      <c r="AG555" s="221">
        <v>8</v>
      </c>
      <c r="AH555" s="220">
        <v>12</v>
      </c>
      <c r="AI555" s="237" t="s">
        <v>319</v>
      </c>
      <c r="AL555" s="166">
        <v>0</v>
      </c>
      <c r="AM555" s="170" t="s">
        <v>43</v>
      </c>
      <c r="AN555" s="165" t="s">
        <v>44</v>
      </c>
      <c r="AO555" s="165"/>
      <c r="AP555" s="166"/>
      <c r="AQ555" s="166"/>
      <c r="AR555" s="166"/>
      <c r="AS555" s="166">
        <f>H555</f>
        <v>100645</v>
      </c>
      <c r="AT555" s="166">
        <f t="shared" si="52"/>
        <v>10651</v>
      </c>
      <c r="AU555" s="166">
        <v>651</v>
      </c>
      <c r="AV555" s="166"/>
      <c r="AX555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100645, 'Б-100645-13',date'2015-02-02',3, 7, 7, 'RUR', 1, 18, date'2015-02-02', date'2015-02-01', 1006451, 1, to_date('2015-02-01 00:00:00','YYYY-MM-DD HH24:MI:SS'), 6200, 1116, 0, 694, 0, 'c1', 8,null,100645,10651,651);insert into xxxx_oebs_cash_payment_test (ID, INVOICE_ID, OEBS_PAYMENT, DOC_DATE, COMISS_DATE) values (s_xxxx_oebs_cash_payment_test.NEXTVAL, 100645, 9300, to_date('2015-02-01 00:00:00','YYYY-MM-DD HH24:MI:SS'), date'2015-02-01' );insert into xxxx_client_discount_m  (ID,CLIENT_ID,CLIENT_AVG_DISCOUNT,DT) values (s_xxxx_client_discount_m.NEXTVAL,694, 12, date'2015-02-01');</v>
      </c>
    </row>
    <row r="556" spans="1:50" ht="16.5" customHeight="1" x14ac:dyDescent="0.25">
      <c r="A556" s="285">
        <v>44</v>
      </c>
      <c r="B556" s="72">
        <v>0</v>
      </c>
      <c r="C556" s="165" t="str">
        <f t="shared" si="54"/>
        <v>100044</v>
      </c>
      <c r="D556" s="165" t="str">
        <f t="shared" si="55"/>
        <v>100044/13</v>
      </c>
      <c r="E556" s="167" t="s">
        <v>189</v>
      </c>
      <c r="F556" s="167" t="s">
        <v>822</v>
      </c>
      <c r="G556" s="165">
        <v>48</v>
      </c>
      <c r="H556" s="178">
        <v>100646</v>
      </c>
      <c r="I556" s="170" t="str">
        <f t="shared" si="51"/>
        <v>Б-100646-13</v>
      </c>
      <c r="J556" s="169">
        <v>3</v>
      </c>
      <c r="K556" s="165">
        <v>7</v>
      </c>
      <c r="L556" s="165" t="s">
        <v>38</v>
      </c>
      <c r="M556" s="169">
        <v>1</v>
      </c>
      <c r="N556" s="165">
        <v>18</v>
      </c>
      <c r="O556" s="167" t="s">
        <v>823</v>
      </c>
      <c r="P556" s="167" t="s">
        <v>823</v>
      </c>
      <c r="Q556" s="167" t="s">
        <v>826</v>
      </c>
      <c r="R556" s="166" t="str">
        <f>H556&amp;"1"</f>
        <v>1006461</v>
      </c>
      <c r="S556" s="170">
        <v>1</v>
      </c>
      <c r="T556" s="237" t="s">
        <v>308</v>
      </c>
      <c r="U556" s="165">
        <v>6200</v>
      </c>
      <c r="V556" s="165">
        <v>1116</v>
      </c>
      <c r="W556" s="165">
        <v>0</v>
      </c>
      <c r="X556" s="244">
        <v>695</v>
      </c>
      <c r="Y556" s="168" t="s">
        <v>42</v>
      </c>
      <c r="Z556" s="266"/>
      <c r="AA556" s="266"/>
      <c r="AB556" s="224"/>
      <c r="AC556" s="178">
        <v>9300</v>
      </c>
      <c r="AD556" s="170"/>
      <c r="AE556" s="170"/>
      <c r="AF556" s="237" t="s">
        <v>319</v>
      </c>
      <c r="AG556" s="221">
        <v>8</v>
      </c>
      <c r="AH556" s="220">
        <v>12</v>
      </c>
      <c r="AI556" s="237" t="s">
        <v>319</v>
      </c>
      <c r="AL556" s="166">
        <v>0</v>
      </c>
      <c r="AM556" s="170" t="s">
        <v>43</v>
      </c>
      <c r="AN556" s="165" t="s">
        <v>44</v>
      </c>
      <c r="AO556" s="165"/>
      <c r="AP556" s="166"/>
      <c r="AQ556" s="166"/>
      <c r="AR556" s="166"/>
      <c r="AS556" s="166">
        <f>H556</f>
        <v>100646</v>
      </c>
      <c r="AT556" s="166">
        <f t="shared" si="52"/>
        <v>10652</v>
      </c>
      <c r="AU556" s="166">
        <v>652</v>
      </c>
      <c r="AV556" s="166"/>
      <c r="AX556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100646, 'Б-100646-13',date'2015-02-02',3, 7, 7, 'RUR', 1, 18, date'2015-02-02', date'2015-02-01', 1006461, 1, to_date('2015-02-01 00:00:00','YYYY-MM-DD HH24:MI:SS'), 6200, 1116, 0, 695, 0, 'c1', 8,null,100646,10652,652);insert into xxxx_oebs_cash_payment_test (ID, INVOICE_ID, OEBS_PAYMENT, DOC_DATE, COMISS_DATE) values (s_xxxx_oebs_cash_payment_test.NEXTVAL, 100646, 9300, to_date('2015-02-01 00:00:00','YYYY-MM-DD HH24:MI:SS'), date'2015-02-01' );insert into xxxx_client_discount_m  (ID,CLIENT_ID,CLIENT_AVG_DISCOUNT,DT) values (s_xxxx_client_discount_m.NEXTVAL,695, 12, date'2015-02-01');</v>
      </c>
    </row>
    <row r="557" spans="1:50" ht="16.5" customHeight="1" x14ac:dyDescent="0.25">
      <c r="A557" s="285">
        <v>44</v>
      </c>
      <c r="B557" s="72">
        <v>0</v>
      </c>
      <c r="C557" s="165" t="str">
        <f t="shared" si="54"/>
        <v>100044</v>
      </c>
      <c r="D557" s="165" t="str">
        <f t="shared" si="55"/>
        <v>100044/13</v>
      </c>
      <c r="E557" s="167" t="s">
        <v>189</v>
      </c>
      <c r="F557" s="167" t="s">
        <v>822</v>
      </c>
      <c r="G557" s="165">
        <v>48</v>
      </c>
      <c r="H557" s="178">
        <v>100647</v>
      </c>
      <c r="I557" s="170" t="str">
        <f t="shared" si="51"/>
        <v>Б-100647-13</v>
      </c>
      <c r="J557" s="169">
        <v>3</v>
      </c>
      <c r="K557" s="165">
        <v>7</v>
      </c>
      <c r="L557" s="165" t="s">
        <v>38</v>
      </c>
      <c r="M557" s="169">
        <v>1</v>
      </c>
      <c r="N557" s="165">
        <v>18</v>
      </c>
      <c r="O557" s="167" t="s">
        <v>823</v>
      </c>
      <c r="P557" s="167" t="s">
        <v>823</v>
      </c>
      <c r="Q557" s="167" t="s">
        <v>826</v>
      </c>
      <c r="R557" s="166" t="str">
        <f>H557&amp;"2"</f>
        <v>1006472</v>
      </c>
      <c r="S557" s="170">
        <v>1</v>
      </c>
      <c r="T557" s="237" t="s">
        <v>308</v>
      </c>
      <c r="U557" s="165">
        <v>6200</v>
      </c>
      <c r="V557" s="165">
        <v>1116</v>
      </c>
      <c r="W557" s="165">
        <v>0</v>
      </c>
      <c r="X557" s="236">
        <v>696</v>
      </c>
      <c r="Y557" s="168" t="s">
        <v>42</v>
      </c>
      <c r="Z557" s="266"/>
      <c r="AA557" s="266"/>
      <c r="AB557" s="224"/>
      <c r="AC557" s="178">
        <v>9300</v>
      </c>
      <c r="AD557" s="170"/>
      <c r="AE557" s="170"/>
      <c r="AF557" s="237" t="s">
        <v>319</v>
      </c>
      <c r="AG557" s="221">
        <v>8</v>
      </c>
      <c r="AH557" s="220">
        <v>12</v>
      </c>
      <c r="AI557" s="237" t="s">
        <v>319</v>
      </c>
      <c r="AL557" s="166">
        <v>0</v>
      </c>
      <c r="AM557" s="170" t="s">
        <v>43</v>
      </c>
      <c r="AN557" s="165" t="s">
        <v>44</v>
      </c>
      <c r="AO557" s="165"/>
      <c r="AP557" s="166"/>
      <c r="AQ557" s="166"/>
      <c r="AR557" s="166"/>
      <c r="AS557" s="166">
        <f>H557</f>
        <v>100647</v>
      </c>
      <c r="AT557" s="166">
        <f t="shared" si="52"/>
        <v>10653</v>
      </c>
      <c r="AU557" s="166">
        <v>653</v>
      </c>
      <c r="AX557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100647, 'Б-100647-13',date'2015-02-02',3, 7, 7, 'RUR', 1, 18, date'2015-02-02', date'2015-02-01', 1006472, 1, to_date('2015-02-01 00:00:00','YYYY-MM-DD HH24:MI:SS'), 6200, 1116, 0, 696, 0, 'c1', 8,null,100647,10653,653);insert into xxxx_oebs_cash_payment_test (ID, INVOICE_ID, OEBS_PAYMENT, DOC_DATE, COMISS_DATE) values (s_xxxx_oebs_cash_payment_test.NEXTVAL, 100647, 9300, to_date('2015-02-01 00:00:00','YYYY-MM-DD HH24:MI:SS'), date'2015-02-01' );insert into xxxx_client_discount_m  (ID,CLIENT_ID,CLIENT_AVG_DISCOUNT,DT) values (s_xxxx_client_discount_m.NEXTVAL,696, 12, date'2015-02-01');</v>
      </c>
    </row>
    <row r="558" spans="1:50" ht="16.5" customHeight="1" x14ac:dyDescent="0.25">
      <c r="A558" s="285">
        <v>44</v>
      </c>
      <c r="B558" s="72">
        <v>0</v>
      </c>
      <c r="C558" s="165" t="str">
        <f t="shared" si="54"/>
        <v>100044</v>
      </c>
      <c r="D558" s="165" t="str">
        <f t="shared" si="55"/>
        <v>100044/13</v>
      </c>
      <c r="E558" s="167" t="s">
        <v>189</v>
      </c>
      <c r="F558" s="167" t="s">
        <v>822</v>
      </c>
      <c r="G558" s="165">
        <v>48</v>
      </c>
      <c r="H558" s="178">
        <v>100648</v>
      </c>
      <c r="I558" s="170" t="str">
        <f t="shared" si="51"/>
        <v>Б-100648-13</v>
      </c>
      <c r="J558" s="169">
        <v>3</v>
      </c>
      <c r="K558" s="165">
        <v>7</v>
      </c>
      <c r="L558" s="165" t="s">
        <v>38</v>
      </c>
      <c r="M558" s="169">
        <v>1</v>
      </c>
      <c r="N558" s="165">
        <v>18</v>
      </c>
      <c r="O558" s="167" t="s">
        <v>823</v>
      </c>
      <c r="P558" s="167" t="s">
        <v>823</v>
      </c>
      <c r="Q558" s="167" t="s">
        <v>826</v>
      </c>
      <c r="R558" s="166" t="str">
        <f>H558&amp;"3"</f>
        <v>1006483</v>
      </c>
      <c r="S558" s="170">
        <v>1</v>
      </c>
      <c r="T558" s="237" t="s">
        <v>308</v>
      </c>
      <c r="U558" s="165">
        <v>6200</v>
      </c>
      <c r="V558" s="165">
        <v>1116</v>
      </c>
      <c r="W558" s="165">
        <v>0</v>
      </c>
      <c r="X558" s="244">
        <v>697</v>
      </c>
      <c r="Y558" s="168" t="s">
        <v>42</v>
      </c>
      <c r="Z558" s="266"/>
      <c r="AA558" s="266"/>
      <c r="AB558" s="224"/>
      <c r="AC558" s="178">
        <v>9300</v>
      </c>
      <c r="AD558" s="170"/>
      <c r="AE558" s="170"/>
      <c r="AF558" s="237" t="s">
        <v>319</v>
      </c>
      <c r="AG558" s="221">
        <v>8</v>
      </c>
      <c r="AH558" s="220">
        <v>12</v>
      </c>
      <c r="AI558" s="237" t="s">
        <v>319</v>
      </c>
      <c r="AL558" s="166">
        <v>0</v>
      </c>
      <c r="AM558" s="170" t="s">
        <v>43</v>
      </c>
      <c r="AN558" s="165" t="s">
        <v>44</v>
      </c>
      <c r="AO558" s="165"/>
      <c r="AP558" s="166"/>
      <c r="AQ558" s="166"/>
      <c r="AR558" s="166"/>
      <c r="AS558" s="166">
        <f>H558</f>
        <v>100648</v>
      </c>
      <c r="AT558" s="166">
        <f t="shared" si="52"/>
        <v>10654</v>
      </c>
      <c r="AU558" s="166">
        <v>654</v>
      </c>
      <c r="AV558" s="166"/>
      <c r="AX55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100648, 'Б-100648-13',date'2015-02-02',3, 7, 7, 'RUR', 1, 18, date'2015-02-02', date'2015-02-01', 1006483, 1, to_date('2015-02-01 00:00:00','YYYY-MM-DD HH24:MI:SS'), 6200, 1116, 0, 697, 0, 'c1', 8,null,100648,10654,654);insert into xxxx_oebs_cash_payment_test (ID, INVOICE_ID, OEBS_PAYMENT, DOC_DATE, COMISS_DATE) values (s_xxxx_oebs_cash_payment_test.NEXTVAL, 100648, 9300, to_date('2015-02-01 00:00:00','YYYY-MM-DD HH24:MI:SS'), date'2015-02-01' );insert into xxxx_client_discount_m  (ID,CLIENT_ID,CLIENT_AVG_DISCOUNT,DT) values (s_xxxx_client_discount_m.NEXTVAL,697, 12, date'2015-02-01');</v>
      </c>
    </row>
    <row r="559" spans="1:50" ht="16.5" customHeight="1" x14ac:dyDescent="0.25">
      <c r="A559" s="285">
        <v>44</v>
      </c>
      <c r="B559" s="72">
        <v>0</v>
      </c>
      <c r="C559" s="165" t="str">
        <f t="shared" si="54"/>
        <v>100044</v>
      </c>
      <c r="D559" s="165" t="str">
        <f t="shared" si="55"/>
        <v>100044/13</v>
      </c>
      <c r="E559" s="167" t="s">
        <v>189</v>
      </c>
      <c r="F559" s="167" t="s">
        <v>822</v>
      </c>
      <c r="G559" s="165">
        <v>48</v>
      </c>
      <c r="H559" s="178">
        <v>100649</v>
      </c>
      <c r="I559" s="170" t="str">
        <f t="shared" si="51"/>
        <v>Б-100649-13</v>
      </c>
      <c r="J559" s="169">
        <v>3</v>
      </c>
      <c r="K559" s="165">
        <v>7</v>
      </c>
      <c r="L559" s="165" t="s">
        <v>38</v>
      </c>
      <c r="M559" s="169">
        <v>1</v>
      </c>
      <c r="N559" s="165">
        <v>18</v>
      </c>
      <c r="O559" s="167" t="s">
        <v>823</v>
      </c>
      <c r="P559" s="167" t="s">
        <v>823</v>
      </c>
      <c r="Q559" s="167" t="s">
        <v>826</v>
      </c>
      <c r="R559" s="166" t="str">
        <f>H559&amp;"1"</f>
        <v>1006491</v>
      </c>
      <c r="S559" s="170">
        <v>1</v>
      </c>
      <c r="T559" s="237" t="s">
        <v>308</v>
      </c>
      <c r="U559" s="165">
        <v>6200</v>
      </c>
      <c r="V559" s="165">
        <v>1116</v>
      </c>
      <c r="W559" s="165">
        <v>0</v>
      </c>
      <c r="X559" s="236">
        <v>698</v>
      </c>
      <c r="Y559" s="168" t="s">
        <v>42</v>
      </c>
      <c r="Z559" s="266"/>
      <c r="AA559" s="266"/>
      <c r="AB559" s="224"/>
      <c r="AC559" s="178">
        <v>9300</v>
      </c>
      <c r="AD559" s="170"/>
      <c r="AE559" s="170"/>
      <c r="AF559" s="237" t="s">
        <v>319</v>
      </c>
      <c r="AG559" s="221">
        <v>8</v>
      </c>
      <c r="AH559" s="220">
        <v>12</v>
      </c>
      <c r="AI559" s="237" t="s">
        <v>319</v>
      </c>
      <c r="AL559" s="166">
        <v>0</v>
      </c>
      <c r="AM559" s="170" t="s">
        <v>43</v>
      </c>
      <c r="AN559" s="165" t="s">
        <v>44</v>
      </c>
      <c r="AO559" s="165"/>
      <c r="AP559" s="166"/>
      <c r="AQ559" s="166"/>
      <c r="AR559" s="166"/>
      <c r="AS559" s="166">
        <f>H559</f>
        <v>100649</v>
      </c>
      <c r="AT559" s="166">
        <f t="shared" si="52"/>
        <v>10655</v>
      </c>
      <c r="AU559" s="166">
        <v>655</v>
      </c>
      <c r="AV559" s="166"/>
      <c r="AX55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100649, 'Б-100649-13',date'2015-02-02',3, 7, 7, 'RUR', 1, 18, date'2015-02-02', date'2015-02-01', 1006491, 1, to_date('2015-02-01 00:00:00','YYYY-MM-DD HH24:MI:SS'), 6200, 1116, 0, 698, 0, 'c1', 8,null,100649,10655,655);insert into xxxx_oebs_cash_payment_test (ID, INVOICE_ID, OEBS_PAYMENT, DOC_DATE, COMISS_DATE) values (s_xxxx_oebs_cash_payment_test.NEXTVAL, 100649, 9300, to_date('2015-02-01 00:00:00','YYYY-MM-DD HH24:MI:SS'), date'2015-02-01' );insert into xxxx_client_discount_m  (ID,CLIENT_ID,CLIENT_AVG_DISCOUNT,DT) values (s_xxxx_client_discount_m.NEXTVAL,698, 12, date'2015-02-01');</v>
      </c>
    </row>
    <row r="560" spans="1:50" ht="16.5" customHeight="1" x14ac:dyDescent="0.25">
      <c r="A560" s="285">
        <v>44</v>
      </c>
      <c r="B560" s="72">
        <v>0</v>
      </c>
      <c r="C560" s="165" t="str">
        <f t="shared" si="54"/>
        <v>100044</v>
      </c>
      <c r="D560" s="165" t="str">
        <f t="shared" si="55"/>
        <v>100044/13</v>
      </c>
      <c r="E560" s="167" t="s">
        <v>189</v>
      </c>
      <c r="F560" s="167" t="s">
        <v>822</v>
      </c>
      <c r="G560" s="165">
        <v>48</v>
      </c>
      <c r="H560" s="178">
        <v>100650</v>
      </c>
      <c r="I560" s="170" t="str">
        <f t="shared" si="51"/>
        <v>Б-100650-13</v>
      </c>
      <c r="J560" s="169">
        <v>3</v>
      </c>
      <c r="K560" s="165">
        <v>7</v>
      </c>
      <c r="L560" s="165" t="s">
        <v>38</v>
      </c>
      <c r="M560" s="169">
        <v>1</v>
      </c>
      <c r="N560" s="165">
        <v>18</v>
      </c>
      <c r="O560" s="167" t="s">
        <v>823</v>
      </c>
      <c r="P560" s="167" t="s">
        <v>823</v>
      </c>
      <c r="Q560" s="167" t="s">
        <v>826</v>
      </c>
      <c r="R560" s="166" t="str">
        <f>H560&amp;"2"</f>
        <v>1006502</v>
      </c>
      <c r="S560" s="170">
        <v>1</v>
      </c>
      <c r="T560" s="191" t="s">
        <v>308</v>
      </c>
      <c r="U560" s="165">
        <v>6200</v>
      </c>
      <c r="V560" s="165">
        <v>1116</v>
      </c>
      <c r="W560" s="165">
        <v>0</v>
      </c>
      <c r="X560" s="234">
        <v>684</v>
      </c>
      <c r="Y560" s="168" t="s">
        <v>42</v>
      </c>
      <c r="Z560" s="223" t="s">
        <v>523</v>
      </c>
      <c r="AA560" s="266"/>
      <c r="AB560" s="223" t="s">
        <v>524</v>
      </c>
      <c r="AC560" s="178">
        <v>9300</v>
      </c>
      <c r="AD560" s="170"/>
      <c r="AE560" s="170"/>
      <c r="AF560" s="191" t="s">
        <v>319</v>
      </c>
      <c r="AG560" s="221">
        <v>8</v>
      </c>
      <c r="AH560" s="220">
        <v>12</v>
      </c>
      <c r="AI560" s="191" t="s">
        <v>319</v>
      </c>
      <c r="AL560" s="166">
        <v>0</v>
      </c>
      <c r="AM560" s="170" t="s">
        <v>43</v>
      </c>
      <c r="AN560" s="165" t="s">
        <v>44</v>
      </c>
      <c r="AO560" s="165"/>
      <c r="AP560" s="166"/>
      <c r="AQ560" s="166"/>
      <c r="AR560" s="166"/>
      <c r="AS560" s="166">
        <f>H560</f>
        <v>100650</v>
      </c>
      <c r="AT560" s="166">
        <f t="shared" si="52"/>
        <v>10656</v>
      </c>
      <c r="AU560" s="166">
        <v>656</v>
      </c>
      <c r="AV560" s="166"/>
      <c r="AX56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100650, 'Б-100650-13',date'2015-02-02',3, 7, 7, 'RUR', 1, 18, date'2015-02-02', date'2015-02-01', 1006502, 1, to_date('2015-02-01 00:00:00','YYYY-MM-DD HH24:MI:SS'), 6200, 1116, 0, 684, 0, 'c1', 8,null,100650,10656,656);insert into xxxx_oebs_cash_payment_test (ID, INVOICE_ID, OEBS_PAYMENT, DOC_DATE, COMISS_DATE) values (s_xxxx_oebs_cash_payment_test.NEXTVAL, 100650, 9300, to_date('2015-02-01 00:00:00','YYYY-MM-DD HH24:MI:SS'), date'2015-02-01' );insert into xxxx_client_discount_m  (ID,CLIENT_ID,CLIENT_AVG_DISCOUNT,DT) values (s_xxxx_client_discount_m.NEXTVAL,684, 12, date'2015-02-01');</v>
      </c>
    </row>
    <row r="561" spans="1:50" ht="16.5" customHeight="1" x14ac:dyDescent="0.25">
      <c r="A561" s="285">
        <v>44</v>
      </c>
      <c r="B561" s="72">
        <v>0</v>
      </c>
      <c r="C561" s="165" t="str">
        <f t="shared" si="54"/>
        <v>100044</v>
      </c>
      <c r="D561" s="165" t="str">
        <f t="shared" si="55"/>
        <v>100044/13</v>
      </c>
      <c r="E561" s="167" t="s">
        <v>189</v>
      </c>
      <c r="F561" s="167" t="s">
        <v>822</v>
      </c>
      <c r="G561" s="165">
        <v>48</v>
      </c>
      <c r="H561" s="178">
        <v>100651</v>
      </c>
      <c r="I561" s="170" t="str">
        <f t="shared" si="51"/>
        <v>Б-100651-13</v>
      </c>
      <c r="J561" s="169">
        <v>3</v>
      </c>
      <c r="K561" s="165">
        <v>7</v>
      </c>
      <c r="L561" s="165" t="s">
        <v>38</v>
      </c>
      <c r="M561" s="169">
        <v>1</v>
      </c>
      <c r="N561" s="165">
        <v>18</v>
      </c>
      <c r="O561" s="167" t="s">
        <v>823</v>
      </c>
      <c r="P561" s="167" t="s">
        <v>823</v>
      </c>
      <c r="Q561" s="167" t="s">
        <v>826</v>
      </c>
      <c r="R561" s="166" t="str">
        <f>H561&amp;"1"</f>
        <v>1006511</v>
      </c>
      <c r="S561" s="170">
        <v>1</v>
      </c>
      <c r="T561" s="191" t="s">
        <v>308</v>
      </c>
      <c r="U561" s="165">
        <v>6200</v>
      </c>
      <c r="V561" s="165">
        <v>1116</v>
      </c>
      <c r="W561" s="165">
        <v>0</v>
      </c>
      <c r="X561" s="122">
        <v>685</v>
      </c>
      <c r="Y561" s="168" t="s">
        <v>42</v>
      </c>
      <c r="Z561" s="266"/>
      <c r="AA561" s="266"/>
      <c r="AB561" s="224"/>
      <c r="AC561" s="178">
        <v>9300</v>
      </c>
      <c r="AD561" s="170"/>
      <c r="AE561" s="170"/>
      <c r="AF561" s="191" t="s">
        <v>319</v>
      </c>
      <c r="AG561" s="221">
        <v>8</v>
      </c>
      <c r="AH561" s="220">
        <v>12</v>
      </c>
      <c r="AI561" s="191" t="s">
        <v>319</v>
      </c>
      <c r="AL561" s="166">
        <v>0</v>
      </c>
      <c r="AM561" s="170" t="s">
        <v>43</v>
      </c>
      <c r="AN561" s="165" t="s">
        <v>44</v>
      </c>
      <c r="AO561" s="165"/>
      <c r="AP561" s="166"/>
      <c r="AQ561" s="166"/>
      <c r="AR561" s="166"/>
      <c r="AS561" s="166">
        <f>H561</f>
        <v>100651</v>
      </c>
      <c r="AT561" s="166">
        <f t="shared" si="52"/>
        <v>10657</v>
      </c>
      <c r="AU561" s="166">
        <v>657</v>
      </c>
      <c r="AV561" s="166"/>
      <c r="AX561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100651, 'Б-100651-13',date'2015-02-02',3, 7, 7, 'RUR', 1, 18, date'2015-02-02', date'2015-02-01', 1006511, 1, to_date('2015-02-01 00:00:00','YYYY-MM-DD HH24:MI:SS'), 6200, 1116, 0, 685, 0, 'c1', 8,null,100651,10657,657);insert into xxxx_oebs_cash_payment_test (ID, INVOICE_ID, OEBS_PAYMENT, DOC_DATE, COMISS_DATE) values (s_xxxx_oebs_cash_payment_test.NEXTVAL, 100651, 9300, to_date('2015-02-01 00:00:00','YYYY-MM-DD HH24:MI:SS'), date'2015-02-01' );insert into xxxx_client_discount_m  (ID,CLIENT_ID,CLIENT_AVG_DISCOUNT,DT) values (s_xxxx_client_discount_m.NEXTVAL,685, 12, date'2015-02-01');</v>
      </c>
    </row>
    <row r="562" spans="1:50" ht="16.5" customHeight="1" x14ac:dyDescent="0.25">
      <c r="A562" s="285">
        <v>44</v>
      </c>
      <c r="B562" s="72">
        <v>0</v>
      </c>
      <c r="C562" s="165" t="str">
        <f t="shared" si="54"/>
        <v>100044</v>
      </c>
      <c r="D562" s="165" t="str">
        <f t="shared" si="55"/>
        <v>100044/13</v>
      </c>
      <c r="E562" s="167" t="s">
        <v>189</v>
      </c>
      <c r="F562" s="167" t="s">
        <v>822</v>
      </c>
      <c r="G562" s="165">
        <v>48</v>
      </c>
      <c r="H562" s="178">
        <v>100652</v>
      </c>
      <c r="I562" s="170" t="str">
        <f t="shared" ref="I562:I625" si="56">"Б-"&amp;H562&amp;"-13"</f>
        <v>Б-100652-13</v>
      </c>
      <c r="J562" s="169">
        <v>3</v>
      </c>
      <c r="K562" s="165">
        <v>7</v>
      </c>
      <c r="L562" s="165" t="s">
        <v>38</v>
      </c>
      <c r="M562" s="169">
        <v>1</v>
      </c>
      <c r="N562" s="165">
        <v>18</v>
      </c>
      <c r="O562" s="167" t="s">
        <v>823</v>
      </c>
      <c r="P562" s="167" t="s">
        <v>823</v>
      </c>
      <c r="Q562" s="167" t="s">
        <v>826</v>
      </c>
      <c r="R562" s="166" t="str">
        <f>H562&amp;"1"</f>
        <v>1006521</v>
      </c>
      <c r="S562" s="170">
        <v>1</v>
      </c>
      <c r="T562" s="191" t="s">
        <v>308</v>
      </c>
      <c r="U562" s="165">
        <v>6200</v>
      </c>
      <c r="V562" s="165">
        <v>1116</v>
      </c>
      <c r="W562" s="165">
        <v>0</v>
      </c>
      <c r="X562" s="234">
        <v>686</v>
      </c>
      <c r="Y562" s="168" t="s">
        <v>42</v>
      </c>
      <c r="Z562" s="266"/>
      <c r="AA562" s="266"/>
      <c r="AB562" s="224"/>
      <c r="AC562" s="178">
        <v>9300</v>
      </c>
      <c r="AD562" s="170"/>
      <c r="AE562" s="170"/>
      <c r="AF562" s="191" t="s">
        <v>319</v>
      </c>
      <c r="AG562" s="221">
        <v>8</v>
      </c>
      <c r="AH562" s="220">
        <v>12</v>
      </c>
      <c r="AI562" s="191" t="s">
        <v>319</v>
      </c>
      <c r="AL562" s="166">
        <v>0</v>
      </c>
      <c r="AM562" s="170" t="s">
        <v>43</v>
      </c>
      <c r="AN562" s="165" t="s">
        <v>44</v>
      </c>
      <c r="AO562" s="165"/>
      <c r="AP562" s="166"/>
      <c r="AQ562" s="166"/>
      <c r="AR562" s="166"/>
      <c r="AS562" s="166">
        <f>H562</f>
        <v>100652</v>
      </c>
      <c r="AT562" s="166">
        <f t="shared" si="52"/>
        <v>10658</v>
      </c>
      <c r="AU562" s="166">
        <v>658</v>
      </c>
      <c r="AV562" s="166"/>
      <c r="AX562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100652, 'Б-100652-13',date'2015-02-02',3, 7, 7, 'RUR', 1, 18, date'2015-02-02', date'2015-02-01', 1006521, 1, to_date('2015-02-01 00:00:00','YYYY-MM-DD HH24:MI:SS'), 6200, 1116, 0, 686, 0, 'c1', 8,null,100652,10658,658);insert into xxxx_oebs_cash_payment_test (ID, INVOICE_ID, OEBS_PAYMENT, DOC_DATE, COMISS_DATE) values (s_xxxx_oebs_cash_payment_test.NEXTVAL, 100652, 9300, to_date('2015-02-01 00:00:00','YYYY-MM-DD HH24:MI:SS'), date'2015-02-01' );insert into xxxx_client_discount_m  (ID,CLIENT_ID,CLIENT_AVG_DISCOUNT,DT) values (s_xxxx_client_discount_m.NEXTVAL,686, 12, date'2015-02-01');</v>
      </c>
    </row>
    <row r="563" spans="1:50" ht="16.5" customHeight="1" x14ac:dyDescent="0.25">
      <c r="A563" s="285">
        <v>44</v>
      </c>
      <c r="B563" s="72">
        <v>0</v>
      </c>
      <c r="C563" s="165" t="str">
        <f t="shared" si="54"/>
        <v>100044</v>
      </c>
      <c r="D563" s="165" t="str">
        <f t="shared" si="55"/>
        <v>100044/13</v>
      </c>
      <c r="E563" s="167" t="s">
        <v>189</v>
      </c>
      <c r="F563" s="167" t="s">
        <v>822</v>
      </c>
      <c r="G563" s="165">
        <v>48</v>
      </c>
      <c r="H563" s="178">
        <v>100653</v>
      </c>
      <c r="I563" s="170" t="str">
        <f t="shared" si="56"/>
        <v>Б-100653-13</v>
      </c>
      <c r="J563" s="169">
        <v>3</v>
      </c>
      <c r="K563" s="165">
        <v>7</v>
      </c>
      <c r="L563" s="165" t="s">
        <v>38</v>
      </c>
      <c r="M563" s="169">
        <v>1</v>
      </c>
      <c r="N563" s="165">
        <v>18</v>
      </c>
      <c r="O563" s="167" t="s">
        <v>823</v>
      </c>
      <c r="P563" s="167" t="s">
        <v>823</v>
      </c>
      <c r="Q563" s="167" t="s">
        <v>826</v>
      </c>
      <c r="R563" s="166" t="str">
        <f>H563&amp;"2"</f>
        <v>1006532</v>
      </c>
      <c r="S563" s="170">
        <v>1</v>
      </c>
      <c r="T563" s="191" t="s">
        <v>308</v>
      </c>
      <c r="U563" s="165">
        <v>6200</v>
      </c>
      <c r="V563" s="165">
        <v>1116</v>
      </c>
      <c r="W563" s="165">
        <v>0</v>
      </c>
      <c r="X563" s="122">
        <v>687</v>
      </c>
      <c r="Y563" s="168" t="s">
        <v>42</v>
      </c>
      <c r="Z563" s="266"/>
      <c r="AA563" s="266"/>
      <c r="AB563" s="224"/>
      <c r="AC563" s="178">
        <v>9300</v>
      </c>
      <c r="AD563" s="170"/>
      <c r="AE563" s="170"/>
      <c r="AF563" s="191" t="s">
        <v>319</v>
      </c>
      <c r="AG563" s="221">
        <v>8</v>
      </c>
      <c r="AH563" s="220">
        <v>12</v>
      </c>
      <c r="AI563" s="191" t="s">
        <v>319</v>
      </c>
      <c r="AL563" s="166">
        <v>0</v>
      </c>
      <c r="AM563" s="170" t="s">
        <v>43</v>
      </c>
      <c r="AN563" s="165" t="s">
        <v>44</v>
      </c>
      <c r="AO563" s="165"/>
      <c r="AP563" s="166"/>
      <c r="AQ563" s="166"/>
      <c r="AR563" s="166"/>
      <c r="AS563" s="166">
        <f>H563</f>
        <v>100653</v>
      </c>
      <c r="AT563" s="166">
        <f t="shared" si="52"/>
        <v>10659</v>
      </c>
      <c r="AU563" s="166">
        <v>659</v>
      </c>
      <c r="AX563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100653, 'Б-100653-13',date'2015-02-02',3, 7, 7, 'RUR', 1, 18, date'2015-02-02', date'2015-02-01', 1006532, 1, to_date('2015-02-01 00:00:00','YYYY-MM-DD HH24:MI:SS'), 6200, 1116, 0, 687, 0, 'c1', 8,null,100653,10659,659);insert into xxxx_oebs_cash_payment_test (ID, INVOICE_ID, OEBS_PAYMENT, DOC_DATE, COMISS_DATE) values (s_xxxx_oebs_cash_payment_test.NEXTVAL, 100653, 9300, to_date('2015-02-01 00:00:00','YYYY-MM-DD HH24:MI:SS'), date'2015-02-01' );insert into xxxx_client_discount_m  (ID,CLIENT_ID,CLIENT_AVG_DISCOUNT,DT) values (s_xxxx_client_discount_m.NEXTVAL,687, 12, date'2015-02-01');</v>
      </c>
    </row>
    <row r="564" spans="1:50" ht="16.5" customHeight="1" x14ac:dyDescent="0.25">
      <c r="A564" s="285">
        <v>44</v>
      </c>
      <c r="B564" s="72">
        <v>0</v>
      </c>
      <c r="C564" s="165" t="str">
        <f t="shared" si="54"/>
        <v>100044</v>
      </c>
      <c r="D564" s="165" t="str">
        <f t="shared" si="55"/>
        <v>100044/13</v>
      </c>
      <c r="E564" s="167" t="s">
        <v>189</v>
      </c>
      <c r="F564" s="167" t="s">
        <v>822</v>
      </c>
      <c r="G564" s="165">
        <v>48</v>
      </c>
      <c r="H564" s="178">
        <v>100654</v>
      </c>
      <c r="I564" s="170" t="str">
        <f t="shared" si="56"/>
        <v>Б-100654-13</v>
      </c>
      <c r="J564" s="169">
        <v>3</v>
      </c>
      <c r="K564" s="165">
        <v>7</v>
      </c>
      <c r="L564" s="165" t="s">
        <v>38</v>
      </c>
      <c r="M564" s="169">
        <v>1</v>
      </c>
      <c r="N564" s="165">
        <v>18</v>
      </c>
      <c r="O564" s="167" t="s">
        <v>823</v>
      </c>
      <c r="P564" s="167" t="s">
        <v>823</v>
      </c>
      <c r="Q564" s="167" t="s">
        <v>826</v>
      </c>
      <c r="R564" s="166" t="str">
        <f>H564&amp;"2"</f>
        <v>1006542</v>
      </c>
      <c r="S564" s="170">
        <v>1</v>
      </c>
      <c r="T564" s="191" t="s">
        <v>308</v>
      </c>
      <c r="U564" s="165">
        <v>6200</v>
      </c>
      <c r="V564" s="165">
        <v>1116</v>
      </c>
      <c r="W564" s="165">
        <v>0</v>
      </c>
      <c r="X564" s="234">
        <v>688</v>
      </c>
      <c r="Y564" s="168" t="s">
        <v>42</v>
      </c>
      <c r="Z564" s="266"/>
      <c r="AA564" s="266"/>
      <c r="AB564" s="224"/>
      <c r="AC564" s="178">
        <v>9300</v>
      </c>
      <c r="AD564" s="170"/>
      <c r="AE564" s="170"/>
      <c r="AF564" s="191" t="s">
        <v>319</v>
      </c>
      <c r="AG564" s="221">
        <v>8</v>
      </c>
      <c r="AH564" s="220">
        <v>12</v>
      </c>
      <c r="AI564" s="191" t="s">
        <v>319</v>
      </c>
      <c r="AL564" s="166">
        <v>0</v>
      </c>
      <c r="AM564" s="170" t="s">
        <v>43</v>
      </c>
      <c r="AN564" s="165" t="s">
        <v>44</v>
      </c>
      <c r="AO564" s="165"/>
      <c r="AP564" s="166"/>
      <c r="AQ564" s="166"/>
      <c r="AR564" s="166"/>
      <c r="AS564" s="166">
        <f>H564</f>
        <v>100654</v>
      </c>
      <c r="AT564" s="166">
        <f t="shared" si="52"/>
        <v>10660</v>
      </c>
      <c r="AU564" s="166">
        <v>660</v>
      </c>
      <c r="AV564" s="166"/>
      <c r="AX564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100654, 'Б-100654-13',date'2015-02-02',3, 7, 7, 'RUR', 1, 18, date'2015-02-02', date'2015-02-01', 1006542, 1, to_date('2015-02-01 00:00:00','YYYY-MM-DD HH24:MI:SS'), 6200, 1116, 0, 688, 0, 'c1', 8,null,100654,10660,660);insert into xxxx_oebs_cash_payment_test (ID, INVOICE_ID, OEBS_PAYMENT, DOC_DATE, COMISS_DATE) values (s_xxxx_oebs_cash_payment_test.NEXTVAL, 100654, 9300, to_date('2015-02-01 00:00:00','YYYY-MM-DD HH24:MI:SS'), date'2015-02-01' );insert into xxxx_client_discount_m  (ID,CLIENT_ID,CLIENT_AVG_DISCOUNT,DT) values (s_xxxx_client_discount_m.NEXTVAL,688, 12, date'2015-02-01');</v>
      </c>
    </row>
    <row r="565" spans="1:50" ht="16.5" customHeight="1" x14ac:dyDescent="0.25">
      <c r="A565" s="285">
        <v>44</v>
      </c>
      <c r="B565" s="72">
        <v>0</v>
      </c>
      <c r="C565" s="165" t="str">
        <f t="shared" si="54"/>
        <v>100044</v>
      </c>
      <c r="D565" s="165" t="str">
        <f t="shared" si="55"/>
        <v>100044/13</v>
      </c>
      <c r="E565" s="167" t="s">
        <v>189</v>
      </c>
      <c r="F565" s="167" t="s">
        <v>822</v>
      </c>
      <c r="G565" s="165">
        <v>48</v>
      </c>
      <c r="H565" s="178">
        <v>100655</v>
      </c>
      <c r="I565" s="170" t="str">
        <f t="shared" si="56"/>
        <v>Б-100655-13</v>
      </c>
      <c r="J565" s="169">
        <v>3</v>
      </c>
      <c r="K565" s="165">
        <v>7</v>
      </c>
      <c r="L565" s="165" t="s">
        <v>38</v>
      </c>
      <c r="M565" s="169">
        <v>1</v>
      </c>
      <c r="N565" s="165">
        <v>18</v>
      </c>
      <c r="O565" s="167" t="s">
        <v>823</v>
      </c>
      <c r="P565" s="167" t="s">
        <v>823</v>
      </c>
      <c r="Q565" s="167" t="s">
        <v>826</v>
      </c>
      <c r="R565" s="166" t="str">
        <f>H565&amp;"1"</f>
        <v>1006551</v>
      </c>
      <c r="S565" s="170">
        <v>1</v>
      </c>
      <c r="T565" s="191" t="s">
        <v>308</v>
      </c>
      <c r="U565" s="165">
        <v>6200</v>
      </c>
      <c r="V565" s="165">
        <v>1116</v>
      </c>
      <c r="W565" s="165">
        <v>0</v>
      </c>
      <c r="X565" s="122">
        <v>689</v>
      </c>
      <c r="Y565" s="168" t="s">
        <v>42</v>
      </c>
      <c r="Z565" s="266"/>
      <c r="AA565" s="266"/>
      <c r="AB565" s="224"/>
      <c r="AC565" s="178">
        <v>9300</v>
      </c>
      <c r="AD565" s="170"/>
      <c r="AE565" s="170"/>
      <c r="AF565" s="191" t="s">
        <v>319</v>
      </c>
      <c r="AG565" s="221">
        <v>8</v>
      </c>
      <c r="AH565" s="220">
        <v>12</v>
      </c>
      <c r="AI565" s="191" t="s">
        <v>319</v>
      </c>
      <c r="AL565" s="166">
        <v>0</v>
      </c>
      <c r="AM565" s="170" t="s">
        <v>43</v>
      </c>
      <c r="AN565" s="165" t="s">
        <v>44</v>
      </c>
      <c r="AO565" s="165"/>
      <c r="AP565" s="166"/>
      <c r="AQ565" s="166"/>
      <c r="AR565" s="166"/>
      <c r="AS565" s="166">
        <f>H565</f>
        <v>100655</v>
      </c>
      <c r="AT565" s="166">
        <f t="shared" si="52"/>
        <v>10661</v>
      </c>
      <c r="AU565" s="166">
        <v>661</v>
      </c>
      <c r="AV565" s="166"/>
      <c r="AX565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100655, 'Б-100655-13',date'2015-02-02',3, 7, 7, 'RUR', 1, 18, date'2015-02-02', date'2015-02-01', 1006551, 1, to_date('2015-02-01 00:00:00','YYYY-MM-DD HH24:MI:SS'), 6200, 1116, 0, 689, 0, 'c1', 8,null,100655,10661,661);insert into xxxx_oebs_cash_payment_test (ID, INVOICE_ID, OEBS_PAYMENT, DOC_DATE, COMISS_DATE) values (s_xxxx_oebs_cash_payment_test.NEXTVAL, 100655, 9300, to_date('2015-02-01 00:00:00','YYYY-MM-DD HH24:MI:SS'), date'2015-02-01' );insert into xxxx_client_discount_m  (ID,CLIENT_ID,CLIENT_AVG_DISCOUNT,DT) values (s_xxxx_client_discount_m.NEXTVAL,689, 12, date'2015-02-01');</v>
      </c>
    </row>
    <row r="566" spans="1:50" ht="16.5" customHeight="1" x14ac:dyDescent="0.25">
      <c r="A566" s="285">
        <v>44</v>
      </c>
      <c r="B566" s="72">
        <v>0</v>
      </c>
      <c r="C566" s="165" t="str">
        <f t="shared" si="54"/>
        <v>100044</v>
      </c>
      <c r="D566" s="165" t="str">
        <f t="shared" si="55"/>
        <v>100044/13</v>
      </c>
      <c r="E566" s="167" t="s">
        <v>189</v>
      </c>
      <c r="F566" s="167" t="s">
        <v>822</v>
      </c>
      <c r="G566" s="165">
        <v>48</v>
      </c>
      <c r="H566" s="178">
        <v>100656</v>
      </c>
      <c r="I566" s="170" t="str">
        <f t="shared" si="56"/>
        <v>Б-100656-13</v>
      </c>
      <c r="J566" s="169">
        <v>3</v>
      </c>
      <c r="K566" s="165">
        <v>7</v>
      </c>
      <c r="L566" s="165" t="s">
        <v>38</v>
      </c>
      <c r="M566" s="169">
        <v>1</v>
      </c>
      <c r="N566" s="165">
        <v>18</v>
      </c>
      <c r="O566" s="167" t="s">
        <v>823</v>
      </c>
      <c r="P566" s="167" t="s">
        <v>823</v>
      </c>
      <c r="Q566" s="167" t="s">
        <v>826</v>
      </c>
      <c r="R566" s="166" t="str">
        <f>H566&amp;"2"</f>
        <v>1006562</v>
      </c>
      <c r="S566" s="170">
        <v>1</v>
      </c>
      <c r="T566" s="191" t="s">
        <v>308</v>
      </c>
      <c r="U566" s="165">
        <v>6200</v>
      </c>
      <c r="V566" s="165">
        <v>1116</v>
      </c>
      <c r="W566" s="165">
        <v>0</v>
      </c>
      <c r="X566" s="234">
        <v>690</v>
      </c>
      <c r="Y566" s="168" t="s">
        <v>42</v>
      </c>
      <c r="Z566" s="266"/>
      <c r="AA566" s="266"/>
      <c r="AB566" s="224"/>
      <c r="AC566" s="178">
        <v>9300</v>
      </c>
      <c r="AD566" s="170"/>
      <c r="AE566" s="170"/>
      <c r="AF566" s="191" t="s">
        <v>319</v>
      </c>
      <c r="AG566" s="221">
        <v>8</v>
      </c>
      <c r="AH566" s="220">
        <v>12</v>
      </c>
      <c r="AI566" s="191" t="s">
        <v>319</v>
      </c>
      <c r="AL566" s="166">
        <v>0</v>
      </c>
      <c r="AM566" s="170" t="s">
        <v>43</v>
      </c>
      <c r="AN566" s="165" t="s">
        <v>44</v>
      </c>
      <c r="AO566" s="165"/>
      <c r="AP566" s="166"/>
      <c r="AQ566" s="166"/>
      <c r="AR566" s="166"/>
      <c r="AS566" s="166">
        <f>H566</f>
        <v>100656</v>
      </c>
      <c r="AT566" s="166">
        <f t="shared" si="52"/>
        <v>10662</v>
      </c>
      <c r="AU566" s="166">
        <v>662</v>
      </c>
      <c r="AV566" s="166"/>
      <c r="AX566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100656, 'Б-100656-13',date'2015-02-02',3, 7, 7, 'RUR', 1, 18, date'2015-02-02', date'2015-02-01', 1006562, 1, to_date('2015-02-01 00:00:00','YYYY-MM-DD HH24:MI:SS'), 6200, 1116, 0, 690, 0, 'c1', 8,null,100656,10662,662);insert into xxxx_oebs_cash_payment_test (ID, INVOICE_ID, OEBS_PAYMENT, DOC_DATE, COMISS_DATE) values (s_xxxx_oebs_cash_payment_test.NEXTVAL, 100656, 9300, to_date('2015-02-01 00:00:00','YYYY-MM-DD HH24:MI:SS'), date'2015-02-01' );insert into xxxx_client_discount_m  (ID,CLIENT_ID,CLIENT_AVG_DISCOUNT,DT) values (s_xxxx_client_discount_m.NEXTVAL,690, 12, date'2015-02-01');</v>
      </c>
    </row>
    <row r="567" spans="1:50" ht="16.5" customHeight="1" x14ac:dyDescent="0.25">
      <c r="A567" s="285">
        <v>44</v>
      </c>
      <c r="B567" s="72">
        <v>0</v>
      </c>
      <c r="C567" s="165" t="str">
        <f t="shared" si="54"/>
        <v>100044</v>
      </c>
      <c r="D567" s="165" t="str">
        <f t="shared" si="55"/>
        <v>100044/13</v>
      </c>
      <c r="E567" s="167" t="s">
        <v>189</v>
      </c>
      <c r="F567" s="167" t="s">
        <v>822</v>
      </c>
      <c r="G567" s="165">
        <v>48</v>
      </c>
      <c r="H567" s="178">
        <v>100657</v>
      </c>
      <c r="I567" s="170" t="str">
        <f t="shared" si="56"/>
        <v>Б-100657-13</v>
      </c>
      <c r="J567" s="169">
        <v>3</v>
      </c>
      <c r="K567" s="165">
        <v>7</v>
      </c>
      <c r="L567" s="165" t="s">
        <v>38</v>
      </c>
      <c r="M567" s="169">
        <v>1</v>
      </c>
      <c r="N567" s="165">
        <v>18</v>
      </c>
      <c r="O567" s="167" t="s">
        <v>823</v>
      </c>
      <c r="P567" s="167" t="s">
        <v>823</v>
      </c>
      <c r="Q567" s="167" t="s">
        <v>826</v>
      </c>
      <c r="R567" s="166" t="str">
        <f>H567&amp;"1"</f>
        <v>1006571</v>
      </c>
      <c r="S567" s="170">
        <v>1</v>
      </c>
      <c r="T567" s="191" t="s">
        <v>308</v>
      </c>
      <c r="U567" s="165">
        <v>6200</v>
      </c>
      <c r="V567" s="165">
        <v>1116</v>
      </c>
      <c r="W567" s="165">
        <v>0</v>
      </c>
      <c r="X567" s="122">
        <v>691</v>
      </c>
      <c r="Y567" s="168" t="s">
        <v>42</v>
      </c>
      <c r="Z567" s="266"/>
      <c r="AA567" s="266"/>
      <c r="AB567" s="224"/>
      <c r="AC567" s="178">
        <v>9300</v>
      </c>
      <c r="AD567" s="170"/>
      <c r="AE567" s="170"/>
      <c r="AF567" s="191" t="s">
        <v>319</v>
      </c>
      <c r="AG567" s="221">
        <v>8</v>
      </c>
      <c r="AH567" s="220">
        <v>12</v>
      </c>
      <c r="AI567" s="191" t="s">
        <v>319</v>
      </c>
      <c r="AL567" s="166">
        <v>0</v>
      </c>
      <c r="AM567" s="170" t="s">
        <v>43</v>
      </c>
      <c r="AN567" s="165" t="s">
        <v>44</v>
      </c>
      <c r="AO567" s="165"/>
      <c r="AP567" s="166"/>
      <c r="AQ567" s="166"/>
      <c r="AR567" s="166"/>
      <c r="AS567" s="166">
        <f>H567</f>
        <v>100657</v>
      </c>
      <c r="AT567" s="166">
        <f t="shared" si="52"/>
        <v>10663</v>
      </c>
      <c r="AU567" s="166">
        <v>663</v>
      </c>
      <c r="AV567" s="166"/>
      <c r="AX567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100657, 'Б-100657-13',date'2015-02-02',3, 7, 7, 'RUR', 1, 18, date'2015-02-02', date'2015-02-01', 1006571, 1, to_date('2015-02-01 00:00:00','YYYY-MM-DD HH24:MI:SS'), 6200, 1116, 0, 691, 0, 'c1', 8,null,100657,10663,663);insert into xxxx_oebs_cash_payment_test (ID, INVOICE_ID, OEBS_PAYMENT, DOC_DATE, COMISS_DATE) values (s_xxxx_oebs_cash_payment_test.NEXTVAL, 100657, 9300, to_date('2015-02-01 00:00:00','YYYY-MM-DD HH24:MI:SS'), date'2015-02-01' );insert into xxxx_client_discount_m  (ID,CLIENT_ID,CLIENT_AVG_DISCOUNT,DT) values (s_xxxx_client_discount_m.NEXTVAL,691, 12, date'2015-02-01');</v>
      </c>
    </row>
    <row r="568" spans="1:50" ht="16.5" customHeight="1" x14ac:dyDescent="0.25">
      <c r="A568" s="285">
        <v>44</v>
      </c>
      <c r="B568" s="72">
        <v>0</v>
      </c>
      <c r="C568" s="165" t="str">
        <f t="shared" si="54"/>
        <v>100044</v>
      </c>
      <c r="D568" s="165" t="str">
        <f t="shared" si="55"/>
        <v>100044/13</v>
      </c>
      <c r="E568" s="167" t="s">
        <v>189</v>
      </c>
      <c r="F568" s="167" t="s">
        <v>822</v>
      </c>
      <c r="G568" s="165">
        <v>48</v>
      </c>
      <c r="H568" s="178">
        <v>100658</v>
      </c>
      <c r="I568" s="170" t="str">
        <f t="shared" si="56"/>
        <v>Б-100658-13</v>
      </c>
      <c r="J568" s="169">
        <v>3</v>
      </c>
      <c r="K568" s="165">
        <v>7</v>
      </c>
      <c r="L568" s="165" t="s">
        <v>38</v>
      </c>
      <c r="M568" s="169">
        <v>1</v>
      </c>
      <c r="N568" s="165">
        <v>18</v>
      </c>
      <c r="O568" s="167" t="s">
        <v>823</v>
      </c>
      <c r="P568" s="167" t="s">
        <v>823</v>
      </c>
      <c r="Q568" s="167" t="s">
        <v>826</v>
      </c>
      <c r="R568" s="166" t="str">
        <f>H568&amp;"1"</f>
        <v>1006581</v>
      </c>
      <c r="S568" s="170">
        <v>1</v>
      </c>
      <c r="T568" s="191" t="s">
        <v>308</v>
      </c>
      <c r="U568" s="165">
        <v>6200</v>
      </c>
      <c r="V568" s="165">
        <v>1116</v>
      </c>
      <c r="W568" s="165">
        <v>0</v>
      </c>
      <c r="X568" s="234">
        <v>692</v>
      </c>
      <c r="Y568" s="168" t="s">
        <v>42</v>
      </c>
      <c r="Z568" s="266"/>
      <c r="AA568" s="266"/>
      <c r="AB568" s="224"/>
      <c r="AC568" s="178">
        <v>9300</v>
      </c>
      <c r="AD568" s="170"/>
      <c r="AE568" s="170"/>
      <c r="AF568" s="191" t="s">
        <v>319</v>
      </c>
      <c r="AG568" s="221">
        <v>8</v>
      </c>
      <c r="AH568" s="220">
        <v>12</v>
      </c>
      <c r="AI568" s="191" t="s">
        <v>319</v>
      </c>
      <c r="AL568" s="166">
        <v>0</v>
      </c>
      <c r="AM568" s="170" t="s">
        <v>43</v>
      </c>
      <c r="AN568" s="165" t="s">
        <v>44</v>
      </c>
      <c r="AO568" s="165"/>
      <c r="AP568" s="166"/>
      <c r="AQ568" s="166"/>
      <c r="AR568" s="166"/>
      <c r="AS568" s="166">
        <f>H568</f>
        <v>100658</v>
      </c>
      <c r="AT568" s="166">
        <f t="shared" si="52"/>
        <v>10664</v>
      </c>
      <c r="AU568" s="166">
        <v>664</v>
      </c>
      <c r="AV568" s="166"/>
      <c r="AX56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100658, 'Б-100658-13',date'2015-02-02',3, 7, 7, 'RUR', 1, 18, date'2015-02-02', date'2015-02-01', 1006581, 1, to_date('2015-02-01 00:00:00','YYYY-MM-DD HH24:MI:SS'), 6200, 1116, 0, 692, 0, 'c1', 8,null,100658,10664,664);insert into xxxx_oebs_cash_payment_test (ID, INVOICE_ID, OEBS_PAYMENT, DOC_DATE, COMISS_DATE) values (s_xxxx_oebs_cash_payment_test.NEXTVAL, 100658, 9300, to_date('2015-02-01 00:00:00','YYYY-MM-DD HH24:MI:SS'), date'2015-02-01' );insert into xxxx_client_discount_m  (ID,CLIENT_ID,CLIENT_AVG_DISCOUNT,DT) values (s_xxxx_client_discount_m.NEXTVAL,692, 12, date'2015-02-01');</v>
      </c>
    </row>
    <row r="569" spans="1:50" ht="16.5" customHeight="1" x14ac:dyDescent="0.25">
      <c r="A569" s="285">
        <v>44</v>
      </c>
      <c r="B569" s="72">
        <v>0</v>
      </c>
      <c r="C569" s="165" t="str">
        <f t="shared" si="54"/>
        <v>100044</v>
      </c>
      <c r="D569" s="165" t="str">
        <f t="shared" si="55"/>
        <v>100044/13</v>
      </c>
      <c r="E569" s="167" t="s">
        <v>189</v>
      </c>
      <c r="F569" s="167" t="s">
        <v>822</v>
      </c>
      <c r="G569" s="165">
        <v>48</v>
      </c>
      <c r="H569" s="178">
        <v>100659</v>
      </c>
      <c r="I569" s="170" t="str">
        <f t="shared" si="56"/>
        <v>Б-100659-13</v>
      </c>
      <c r="J569" s="169">
        <v>3</v>
      </c>
      <c r="K569" s="165">
        <v>7</v>
      </c>
      <c r="L569" s="165" t="s">
        <v>38</v>
      </c>
      <c r="M569" s="169">
        <v>1</v>
      </c>
      <c r="N569" s="165">
        <v>18</v>
      </c>
      <c r="O569" s="167" t="s">
        <v>823</v>
      </c>
      <c r="P569" s="167" t="s">
        <v>823</v>
      </c>
      <c r="Q569" s="167" t="s">
        <v>826</v>
      </c>
      <c r="R569" s="166" t="str">
        <f>H569&amp;"2"</f>
        <v>1006592</v>
      </c>
      <c r="S569" s="170">
        <v>1</v>
      </c>
      <c r="T569" s="191" t="s">
        <v>308</v>
      </c>
      <c r="U569" s="165">
        <v>6200</v>
      </c>
      <c r="V569" s="165">
        <v>1116</v>
      </c>
      <c r="W569" s="165">
        <v>0</v>
      </c>
      <c r="X569" s="122">
        <v>693</v>
      </c>
      <c r="Y569" s="168" t="s">
        <v>42</v>
      </c>
      <c r="Z569" s="266"/>
      <c r="AA569" s="266"/>
      <c r="AB569" s="224"/>
      <c r="AC569" s="178">
        <v>9300</v>
      </c>
      <c r="AD569" s="170"/>
      <c r="AE569" s="170"/>
      <c r="AF569" s="191" t="s">
        <v>319</v>
      </c>
      <c r="AG569" s="221">
        <v>8</v>
      </c>
      <c r="AH569" s="220">
        <v>12</v>
      </c>
      <c r="AI569" s="191" t="s">
        <v>319</v>
      </c>
      <c r="AL569" s="166">
        <v>0</v>
      </c>
      <c r="AM569" s="170" t="s">
        <v>43</v>
      </c>
      <c r="AN569" s="165" t="s">
        <v>44</v>
      </c>
      <c r="AO569" s="165"/>
      <c r="AP569" s="166"/>
      <c r="AQ569" s="166"/>
      <c r="AR569" s="166"/>
      <c r="AS569" s="166">
        <f>H569</f>
        <v>100659</v>
      </c>
      <c r="AT569" s="166">
        <f t="shared" si="52"/>
        <v>10665</v>
      </c>
      <c r="AU569" s="166">
        <v>665</v>
      </c>
      <c r="AX56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100659, 'Б-100659-13',date'2015-02-02',3, 7, 7, 'RUR', 1, 18, date'2015-02-02', date'2015-02-01', 1006592, 1, to_date('2015-02-01 00:00:00','YYYY-MM-DD HH24:MI:SS'), 6200, 1116, 0, 693, 0, 'c1', 8,null,100659,10665,665);insert into xxxx_oebs_cash_payment_test (ID, INVOICE_ID, OEBS_PAYMENT, DOC_DATE, COMISS_DATE) values (s_xxxx_oebs_cash_payment_test.NEXTVAL, 100659, 9300, to_date('2015-02-01 00:00:00','YYYY-MM-DD HH24:MI:SS'), date'2015-02-01' );insert into xxxx_client_discount_m  (ID,CLIENT_ID,CLIENT_AVG_DISCOUNT,DT) values (s_xxxx_client_discount_m.NEXTVAL,693, 12, date'2015-02-01');</v>
      </c>
    </row>
    <row r="570" spans="1:50" ht="16.5" customHeight="1" x14ac:dyDescent="0.25">
      <c r="A570" s="285">
        <v>44</v>
      </c>
      <c r="B570" s="72">
        <v>0</v>
      </c>
      <c r="C570" s="165" t="str">
        <f t="shared" si="54"/>
        <v>100044</v>
      </c>
      <c r="D570" s="165" t="str">
        <f t="shared" si="55"/>
        <v>100044/13</v>
      </c>
      <c r="E570" s="167" t="s">
        <v>189</v>
      </c>
      <c r="F570" s="167" t="s">
        <v>822</v>
      </c>
      <c r="G570" s="165">
        <v>48</v>
      </c>
      <c r="H570" s="178">
        <v>100660</v>
      </c>
      <c r="I570" s="170" t="str">
        <f t="shared" si="56"/>
        <v>Б-100660-13</v>
      </c>
      <c r="J570" s="169">
        <v>3</v>
      </c>
      <c r="K570" s="165">
        <v>7</v>
      </c>
      <c r="L570" s="165" t="s">
        <v>38</v>
      </c>
      <c r="M570" s="169">
        <v>1</v>
      </c>
      <c r="N570" s="165">
        <v>18</v>
      </c>
      <c r="O570" s="167" t="s">
        <v>823</v>
      </c>
      <c r="P570" s="167" t="s">
        <v>823</v>
      </c>
      <c r="Q570" s="167" t="s">
        <v>826</v>
      </c>
      <c r="R570" s="166" t="str">
        <f>H570&amp;"2"</f>
        <v>1006602</v>
      </c>
      <c r="S570" s="170">
        <v>1</v>
      </c>
      <c r="T570" s="191" t="s">
        <v>308</v>
      </c>
      <c r="U570" s="165">
        <v>6200</v>
      </c>
      <c r="V570" s="165">
        <v>1116</v>
      </c>
      <c r="W570" s="165">
        <v>0</v>
      </c>
      <c r="X570" s="234">
        <v>694</v>
      </c>
      <c r="Y570" s="168" t="s">
        <v>42</v>
      </c>
      <c r="Z570" s="266"/>
      <c r="AA570" s="266"/>
      <c r="AB570" s="224"/>
      <c r="AC570" s="178">
        <v>9300</v>
      </c>
      <c r="AD570" s="170"/>
      <c r="AE570" s="170"/>
      <c r="AF570" s="191" t="s">
        <v>319</v>
      </c>
      <c r="AG570" s="221">
        <v>8</v>
      </c>
      <c r="AH570" s="220">
        <v>12</v>
      </c>
      <c r="AI570" s="191" t="s">
        <v>319</v>
      </c>
      <c r="AL570" s="166">
        <v>0</v>
      </c>
      <c r="AM570" s="170" t="s">
        <v>43</v>
      </c>
      <c r="AN570" s="165" t="s">
        <v>44</v>
      </c>
      <c r="AO570" s="165"/>
      <c r="AP570" s="166"/>
      <c r="AQ570" s="166"/>
      <c r="AR570" s="166"/>
      <c r="AS570" s="166">
        <f>H570</f>
        <v>100660</v>
      </c>
      <c r="AT570" s="166">
        <f t="shared" si="52"/>
        <v>10666</v>
      </c>
      <c r="AU570" s="166">
        <v>666</v>
      </c>
      <c r="AV570" s="166"/>
      <c r="AX57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100660, 'Б-100660-13',date'2015-02-02',3, 7, 7, 'RUR', 1, 18, date'2015-02-02', date'2015-02-01', 1006602, 1, to_date('2015-02-01 00:00:00','YYYY-MM-DD HH24:MI:SS'), 6200, 1116, 0, 694, 0, 'c1', 8,null,100660,10666,666);insert into xxxx_oebs_cash_payment_test (ID, INVOICE_ID, OEBS_PAYMENT, DOC_DATE, COMISS_DATE) values (s_xxxx_oebs_cash_payment_test.NEXTVAL, 100660, 9300, to_date('2015-02-01 00:00:00','YYYY-MM-DD HH24:MI:SS'), date'2015-02-01' );insert into xxxx_client_discount_m  (ID,CLIENT_ID,CLIENT_AVG_DISCOUNT,DT) values (s_xxxx_client_discount_m.NEXTVAL,694, 12, date'2015-02-01');</v>
      </c>
    </row>
    <row r="571" spans="1:50" ht="16.5" customHeight="1" x14ac:dyDescent="0.25">
      <c r="A571" s="285">
        <v>44</v>
      </c>
      <c r="B571" s="72">
        <v>0</v>
      </c>
      <c r="C571" s="165" t="str">
        <f t="shared" si="54"/>
        <v>100044</v>
      </c>
      <c r="D571" s="165" t="str">
        <f t="shared" si="55"/>
        <v>100044/13</v>
      </c>
      <c r="E571" s="167" t="s">
        <v>189</v>
      </c>
      <c r="F571" s="167" t="s">
        <v>822</v>
      </c>
      <c r="G571" s="165">
        <v>48</v>
      </c>
      <c r="H571" s="178">
        <v>100661</v>
      </c>
      <c r="I571" s="170" t="str">
        <f t="shared" si="56"/>
        <v>Б-100661-13</v>
      </c>
      <c r="J571" s="169">
        <v>3</v>
      </c>
      <c r="K571" s="165">
        <v>7</v>
      </c>
      <c r="L571" s="165" t="s">
        <v>38</v>
      </c>
      <c r="M571" s="169">
        <v>1</v>
      </c>
      <c r="N571" s="165">
        <v>18</v>
      </c>
      <c r="O571" s="167" t="s">
        <v>823</v>
      </c>
      <c r="P571" s="167" t="s">
        <v>823</v>
      </c>
      <c r="Q571" s="167" t="s">
        <v>826</v>
      </c>
      <c r="R571" s="166" t="str">
        <f>H571&amp;"1"</f>
        <v>1006611</v>
      </c>
      <c r="S571" s="170">
        <v>1</v>
      </c>
      <c r="T571" s="191" t="s">
        <v>308</v>
      </c>
      <c r="U571" s="165">
        <v>6200</v>
      </c>
      <c r="V571" s="165">
        <v>1116</v>
      </c>
      <c r="W571" s="165">
        <v>0</v>
      </c>
      <c r="X571" s="122">
        <v>695</v>
      </c>
      <c r="Y571" s="168" t="s">
        <v>42</v>
      </c>
      <c r="Z571" s="266"/>
      <c r="AA571" s="266"/>
      <c r="AB571" s="224"/>
      <c r="AC571" s="178">
        <v>9300</v>
      </c>
      <c r="AD571" s="170"/>
      <c r="AE571" s="170"/>
      <c r="AF571" s="191" t="s">
        <v>319</v>
      </c>
      <c r="AG571" s="221">
        <v>8</v>
      </c>
      <c r="AH571" s="220">
        <v>12</v>
      </c>
      <c r="AI571" s="191" t="s">
        <v>319</v>
      </c>
      <c r="AL571" s="166">
        <v>0</v>
      </c>
      <c r="AM571" s="170" t="s">
        <v>43</v>
      </c>
      <c r="AN571" s="165" t="s">
        <v>44</v>
      </c>
      <c r="AO571" s="165"/>
      <c r="AP571" s="166"/>
      <c r="AQ571" s="166"/>
      <c r="AR571" s="166"/>
      <c r="AS571" s="166">
        <f>H571</f>
        <v>100661</v>
      </c>
      <c r="AT571" s="166">
        <f t="shared" si="52"/>
        <v>10667</v>
      </c>
      <c r="AU571" s="166">
        <v>667</v>
      </c>
      <c r="AV571" s="166"/>
      <c r="AX571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100661, 'Б-100661-13',date'2015-02-02',3, 7, 7, 'RUR', 1, 18, date'2015-02-02', date'2015-02-01', 1006611, 1, to_date('2015-02-01 00:00:00','YYYY-MM-DD HH24:MI:SS'), 6200, 1116, 0, 695, 0, 'c1', 8,null,100661,10667,667);insert into xxxx_oebs_cash_payment_test (ID, INVOICE_ID, OEBS_PAYMENT, DOC_DATE, COMISS_DATE) values (s_xxxx_oebs_cash_payment_test.NEXTVAL, 100661, 9300, to_date('2015-02-01 00:00:00','YYYY-MM-DD HH24:MI:SS'), date'2015-02-01' );insert into xxxx_client_discount_m  (ID,CLIENT_ID,CLIENT_AVG_DISCOUNT,DT) values (s_xxxx_client_discount_m.NEXTVAL,695, 12, date'2015-02-01');</v>
      </c>
    </row>
    <row r="572" spans="1:50" ht="16.5" customHeight="1" x14ac:dyDescent="0.25">
      <c r="A572" s="285">
        <v>44</v>
      </c>
      <c r="B572" s="72">
        <v>0</v>
      </c>
      <c r="C572" s="165" t="str">
        <f t="shared" si="54"/>
        <v>100044</v>
      </c>
      <c r="D572" s="165" t="str">
        <f t="shared" si="55"/>
        <v>100044/13</v>
      </c>
      <c r="E572" s="167" t="s">
        <v>189</v>
      </c>
      <c r="F572" s="167" t="s">
        <v>822</v>
      </c>
      <c r="G572" s="165">
        <v>48</v>
      </c>
      <c r="H572" s="178">
        <v>100662</v>
      </c>
      <c r="I572" s="170" t="str">
        <f t="shared" si="56"/>
        <v>Б-100662-13</v>
      </c>
      <c r="J572" s="169">
        <v>3</v>
      </c>
      <c r="K572" s="165">
        <v>7</v>
      </c>
      <c r="L572" s="165" t="s">
        <v>38</v>
      </c>
      <c r="M572" s="169">
        <v>1</v>
      </c>
      <c r="N572" s="165">
        <v>18</v>
      </c>
      <c r="O572" s="167" t="s">
        <v>823</v>
      </c>
      <c r="P572" s="167" t="s">
        <v>823</v>
      </c>
      <c r="Q572" s="167" t="s">
        <v>826</v>
      </c>
      <c r="R572" s="166" t="str">
        <f>H572&amp;"1"</f>
        <v>1006621</v>
      </c>
      <c r="S572" s="170">
        <v>1</v>
      </c>
      <c r="T572" s="191" t="s">
        <v>308</v>
      </c>
      <c r="U572" s="165">
        <v>6200</v>
      </c>
      <c r="V572" s="165">
        <v>1116</v>
      </c>
      <c r="W572" s="165">
        <v>0</v>
      </c>
      <c r="X572" s="234">
        <v>696</v>
      </c>
      <c r="Y572" s="168" t="s">
        <v>42</v>
      </c>
      <c r="Z572" s="266"/>
      <c r="AA572" s="266"/>
      <c r="AB572" s="224"/>
      <c r="AC572" s="178">
        <v>9300</v>
      </c>
      <c r="AD572" s="170"/>
      <c r="AE572" s="170"/>
      <c r="AF572" s="191" t="s">
        <v>319</v>
      </c>
      <c r="AG572" s="221">
        <v>8</v>
      </c>
      <c r="AH572" s="220">
        <v>12</v>
      </c>
      <c r="AI572" s="191" t="s">
        <v>319</v>
      </c>
      <c r="AL572" s="166">
        <v>0</v>
      </c>
      <c r="AM572" s="170" t="s">
        <v>43</v>
      </c>
      <c r="AN572" s="165" t="s">
        <v>44</v>
      </c>
      <c r="AO572" s="165"/>
      <c r="AP572" s="166"/>
      <c r="AQ572" s="166"/>
      <c r="AR572" s="166"/>
      <c r="AS572" s="166">
        <f>H572</f>
        <v>100662</v>
      </c>
      <c r="AT572" s="166">
        <f t="shared" si="52"/>
        <v>10668</v>
      </c>
      <c r="AU572" s="166">
        <v>668</v>
      </c>
      <c r="AV572" s="166"/>
      <c r="AX572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100662, 'Б-100662-13',date'2015-02-02',3, 7, 7, 'RUR', 1, 18, date'2015-02-02', date'2015-02-01', 1006621, 1, to_date('2015-02-01 00:00:00','YYYY-MM-DD HH24:MI:SS'), 6200, 1116, 0, 696, 0, 'c1', 8,null,100662,10668,668);insert into xxxx_oebs_cash_payment_test (ID, INVOICE_ID, OEBS_PAYMENT, DOC_DATE, COMISS_DATE) values (s_xxxx_oebs_cash_payment_test.NEXTVAL, 100662, 9300, to_date('2015-02-01 00:00:00','YYYY-MM-DD HH24:MI:SS'), date'2015-02-01' );insert into xxxx_client_discount_m  (ID,CLIENT_ID,CLIENT_AVG_DISCOUNT,DT) values (s_xxxx_client_discount_m.NEXTVAL,696, 12, date'2015-02-01');</v>
      </c>
    </row>
    <row r="573" spans="1:50" ht="16.5" customHeight="1" x14ac:dyDescent="0.25">
      <c r="A573" s="285">
        <v>44</v>
      </c>
      <c r="B573" s="72">
        <v>0</v>
      </c>
      <c r="C573" s="165" t="str">
        <f t="shared" si="54"/>
        <v>100044</v>
      </c>
      <c r="D573" s="165" t="str">
        <f t="shared" si="55"/>
        <v>100044/13</v>
      </c>
      <c r="E573" s="167" t="s">
        <v>189</v>
      </c>
      <c r="F573" s="167" t="s">
        <v>822</v>
      </c>
      <c r="G573" s="165">
        <v>48</v>
      </c>
      <c r="H573" s="178">
        <v>100663</v>
      </c>
      <c r="I573" s="170" t="str">
        <f t="shared" si="56"/>
        <v>Б-100663-13</v>
      </c>
      <c r="J573" s="169">
        <v>3</v>
      </c>
      <c r="K573" s="165">
        <v>7</v>
      </c>
      <c r="L573" s="165" t="s">
        <v>38</v>
      </c>
      <c r="M573" s="169">
        <v>1</v>
      </c>
      <c r="N573" s="165">
        <v>18</v>
      </c>
      <c r="O573" s="167" t="s">
        <v>823</v>
      </c>
      <c r="P573" s="167" t="s">
        <v>823</v>
      </c>
      <c r="Q573" s="167" t="s">
        <v>826</v>
      </c>
      <c r="R573" s="166" t="str">
        <f>H573&amp;"2"</f>
        <v>1006632</v>
      </c>
      <c r="S573" s="170">
        <v>1</v>
      </c>
      <c r="T573" s="191" t="s">
        <v>308</v>
      </c>
      <c r="U573" s="165">
        <v>6200</v>
      </c>
      <c r="V573" s="165">
        <v>1116</v>
      </c>
      <c r="W573" s="165">
        <v>0</v>
      </c>
      <c r="X573" s="122">
        <v>697</v>
      </c>
      <c r="Y573" s="168" t="s">
        <v>42</v>
      </c>
      <c r="Z573" s="266"/>
      <c r="AA573" s="266"/>
      <c r="AB573" s="224"/>
      <c r="AC573" s="178">
        <v>9300</v>
      </c>
      <c r="AD573" s="170"/>
      <c r="AE573" s="170"/>
      <c r="AF573" s="191" t="s">
        <v>319</v>
      </c>
      <c r="AG573" s="221">
        <v>8</v>
      </c>
      <c r="AH573" s="220">
        <v>12</v>
      </c>
      <c r="AI573" s="191" t="s">
        <v>319</v>
      </c>
      <c r="AL573" s="166">
        <v>0</v>
      </c>
      <c r="AM573" s="170" t="s">
        <v>43</v>
      </c>
      <c r="AN573" s="165" t="s">
        <v>44</v>
      </c>
      <c r="AO573" s="165"/>
      <c r="AP573" s="166"/>
      <c r="AQ573" s="166"/>
      <c r="AR573" s="166"/>
      <c r="AS573" s="166">
        <f>H573</f>
        <v>100663</v>
      </c>
      <c r="AT573" s="166">
        <f t="shared" si="52"/>
        <v>10669</v>
      </c>
      <c r="AU573" s="166">
        <v>669</v>
      </c>
      <c r="AX573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100663, 'Б-100663-13',date'2015-02-02',3, 7, 7, 'RUR', 1, 18, date'2015-02-02', date'2015-02-01', 1006632, 1, to_date('2015-02-01 00:00:00','YYYY-MM-DD HH24:MI:SS'), 6200, 1116, 0, 697, 0, 'c1', 8,null,100663,10669,669);insert into xxxx_oebs_cash_payment_test (ID, INVOICE_ID, OEBS_PAYMENT, DOC_DATE, COMISS_DATE) values (s_xxxx_oebs_cash_payment_test.NEXTVAL, 100663, 9300, to_date('2015-02-01 00:00:00','YYYY-MM-DD HH24:MI:SS'), date'2015-02-01' );insert into xxxx_client_discount_m  (ID,CLIENT_ID,CLIENT_AVG_DISCOUNT,DT) values (s_xxxx_client_discount_m.NEXTVAL,697, 12, date'2015-02-01');</v>
      </c>
    </row>
    <row r="574" spans="1:50" ht="16.5" customHeight="1" x14ac:dyDescent="0.25">
      <c r="A574" s="285">
        <v>44</v>
      </c>
      <c r="B574" s="72">
        <v>0</v>
      </c>
      <c r="C574" s="171" t="str">
        <f t="shared" si="54"/>
        <v>100044</v>
      </c>
      <c r="D574" s="171" t="str">
        <f t="shared" si="55"/>
        <v>100044/13</v>
      </c>
      <c r="E574" s="172" t="s">
        <v>189</v>
      </c>
      <c r="F574" s="167" t="s">
        <v>822</v>
      </c>
      <c r="G574" s="165">
        <v>48</v>
      </c>
      <c r="H574" s="178">
        <v>100664</v>
      </c>
      <c r="I574" s="171" t="str">
        <f t="shared" si="56"/>
        <v>Б-100664-13</v>
      </c>
      <c r="J574" s="169">
        <v>3</v>
      </c>
      <c r="K574" s="171">
        <v>7</v>
      </c>
      <c r="L574" s="171" t="s">
        <v>38</v>
      </c>
      <c r="M574" s="175">
        <v>1</v>
      </c>
      <c r="N574" s="171">
        <v>18</v>
      </c>
      <c r="O574" s="172" t="s">
        <v>823</v>
      </c>
      <c r="P574" s="172" t="s">
        <v>823</v>
      </c>
      <c r="Q574" s="172" t="s">
        <v>826</v>
      </c>
      <c r="R574" s="173" t="str">
        <f>H574&amp;"3"</f>
        <v>1006643</v>
      </c>
      <c r="S574" s="171">
        <v>1</v>
      </c>
      <c r="T574" s="191" t="s">
        <v>310</v>
      </c>
      <c r="U574" s="171">
        <v>6200</v>
      </c>
      <c r="V574" s="171">
        <v>1116</v>
      </c>
      <c r="W574" s="171">
        <v>0</v>
      </c>
      <c r="X574" s="234">
        <v>698</v>
      </c>
      <c r="Y574" s="174" t="s">
        <v>42</v>
      </c>
      <c r="Z574" s="142"/>
      <c r="AA574" s="142"/>
      <c r="AB574" s="232"/>
      <c r="AC574" s="180">
        <v>9300</v>
      </c>
      <c r="AD574" s="171"/>
      <c r="AE574" s="171"/>
      <c r="AF574" s="191" t="s">
        <v>319</v>
      </c>
      <c r="AG574" s="221">
        <v>8</v>
      </c>
      <c r="AH574" s="220">
        <v>12</v>
      </c>
      <c r="AI574" s="191" t="s">
        <v>319</v>
      </c>
      <c r="AL574" s="166">
        <v>0</v>
      </c>
      <c r="AM574" s="170" t="s">
        <v>43</v>
      </c>
      <c r="AN574" s="171" t="s">
        <v>44</v>
      </c>
      <c r="AO574" s="171"/>
      <c r="AP574" s="166"/>
      <c r="AQ574" s="166"/>
      <c r="AR574" s="166"/>
      <c r="AS574" s="166">
        <f>H574</f>
        <v>100664</v>
      </c>
      <c r="AT574" s="166">
        <f t="shared" si="52"/>
        <v>10670</v>
      </c>
      <c r="AU574" s="166">
        <v>670</v>
      </c>
      <c r="AV574" s="173"/>
      <c r="AX574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44, 100044, '100044/13', date'2013-03-01', date'2015-09-01', 48, 100664, 'Б-100664-13',date'2015-02-02',3, 7, 7, 'RUR', 1, 18, date'2015-02-02', date'2015-02-01', 1006643, 1, to_date('2015-01-31 23:59:59','YYYY-MM-DD HH24:MI:SS'), 6200, 1116, 0, 698, 0, 'c1', 8,null,100664,10670,670);insert into xxxx_oebs_cash_payment_test (ID, INVOICE_ID, OEBS_PAYMENT, DOC_DATE, COMISS_DATE) values (s_xxxx_oebs_cash_payment_test.NEXTVAL, 100664, 9300, to_date('2015-01-31 23:59:59','YYYY-MM-DD HH24:MI:SS'), date'2015-02-01' );insert into xxxx_client_discount_m  (ID,CLIENT_ID,CLIENT_AVG_DISCOUNT,DT) values (s_xxxx_client_discount_m.NEXTVAL,698, 12, date'2015-02-01');</v>
      </c>
    </row>
    <row r="575" spans="1:50" ht="16.5" customHeight="1" x14ac:dyDescent="0.25">
      <c r="A575" s="285">
        <v>45</v>
      </c>
      <c r="B575" s="72">
        <v>0</v>
      </c>
      <c r="C575" s="165" t="str">
        <f>"1000"&amp;A575</f>
        <v>100045</v>
      </c>
      <c r="D575" s="165" t="str">
        <f>"1000"&amp;A575&amp;"/13"</f>
        <v>100045/13</v>
      </c>
      <c r="E575" s="167" t="s">
        <v>189</v>
      </c>
      <c r="F575" s="167" t="s">
        <v>822</v>
      </c>
      <c r="G575" s="165">
        <v>48</v>
      </c>
      <c r="H575" s="178">
        <v>100665</v>
      </c>
      <c r="I575" s="170" t="str">
        <f t="shared" si="56"/>
        <v>Б-100665-13</v>
      </c>
      <c r="J575" s="169">
        <v>3</v>
      </c>
      <c r="K575" s="165">
        <v>7</v>
      </c>
      <c r="L575" s="165" t="s">
        <v>38</v>
      </c>
      <c r="M575" s="169">
        <v>1</v>
      </c>
      <c r="N575" s="165">
        <v>18</v>
      </c>
      <c r="O575" s="167" t="s">
        <v>823</v>
      </c>
      <c r="P575" s="167" t="s">
        <v>823</v>
      </c>
      <c r="Q575" s="167" t="s">
        <v>826</v>
      </c>
      <c r="R575" s="166" t="str">
        <f>H575&amp;"1"</f>
        <v>1006651</v>
      </c>
      <c r="S575" s="170">
        <v>1</v>
      </c>
      <c r="T575" s="167" t="s">
        <v>308</v>
      </c>
      <c r="U575" s="165">
        <v>6200</v>
      </c>
      <c r="V575" s="165">
        <v>1116</v>
      </c>
      <c r="W575" s="165">
        <v>0</v>
      </c>
      <c r="X575" s="187">
        <v>699</v>
      </c>
      <c r="Y575" s="168" t="s">
        <v>42</v>
      </c>
      <c r="Z575" s="223" t="s">
        <v>556</v>
      </c>
      <c r="AA575" s="266"/>
      <c r="AB575" s="223" t="s">
        <v>557</v>
      </c>
      <c r="AC575" s="178">
        <v>9300</v>
      </c>
      <c r="AD575" s="170"/>
      <c r="AE575" s="170"/>
      <c r="AF575" s="167" t="s">
        <v>149</v>
      </c>
      <c r="AG575" s="221">
        <v>8</v>
      </c>
      <c r="AH575" s="220">
        <v>12</v>
      </c>
      <c r="AI575" s="167" t="s">
        <v>319</v>
      </c>
      <c r="AL575" s="166">
        <v>0</v>
      </c>
      <c r="AM575" s="170" t="s">
        <v>43</v>
      </c>
      <c r="AN575" s="165" t="s">
        <v>44</v>
      </c>
      <c r="AO575" s="236">
        <v>140</v>
      </c>
      <c r="AP575" s="166"/>
      <c r="AQ575" s="166"/>
      <c r="AR575" s="166"/>
      <c r="AS575" s="166">
        <f>H575</f>
        <v>100665</v>
      </c>
      <c r="AT575" s="166">
        <f t="shared" si="52"/>
        <v>10671</v>
      </c>
      <c r="AU575" s="166">
        <v>671</v>
      </c>
      <c r="AV575" s="166" t="s">
        <v>579</v>
      </c>
      <c r="AX575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100665, 'Б-100665-13',date'2015-02-02',3, 7, 7, 'RUR', 1, 18, date'2015-02-02', date'2015-02-01', 1006651, 1, to_date('2015-02-01 00:00:00','YYYY-MM-DD HH24:MI:SS'), 6200, 1116, 0, 699, 0, 'c1', 8,null,100665,10671,671);insert into xxxx_oebs_cash_payment_test (ID, INVOICE_ID, OEBS_PAYMENT, DOC_DATE, COMISS_DATE) values (s_xxxx_oebs_cash_payment_test.NEXTVAL, 100665, 9300, to_date('2015-02-01 00:00:00','YYYY-MM-DD HH24:MI:SS'), date'2015-01-31' );insert into xxxx_client_discount_m  (ID,CLIENT_ID,CLIENT_AVG_DISCOUNT,DT) values (s_xxxx_client_discount_m.NEXTVAL,699, 12, date'2015-02-01');insert into xxxx_contract_signed_attr (ID, CONTRACT_ID, CODE, KEY_NUM) values (s_xxxx_contract_signed_attr.NEXTVAL, 100045, 'SUPERCOMMISSION_BONUS' , 140 );</v>
      </c>
    </row>
    <row r="576" spans="1:50" ht="16.5" customHeight="1" x14ac:dyDescent="0.25">
      <c r="A576" s="285">
        <v>45</v>
      </c>
      <c r="B576" s="72">
        <v>0</v>
      </c>
      <c r="C576" s="165" t="str">
        <f>"1000"&amp;A576</f>
        <v>100045</v>
      </c>
      <c r="D576" s="165" t="str">
        <f>"1000"&amp;A576&amp;"/13"</f>
        <v>100045/13</v>
      </c>
      <c r="E576" s="167" t="s">
        <v>189</v>
      </c>
      <c r="F576" s="167" t="s">
        <v>822</v>
      </c>
      <c r="G576" s="165">
        <v>48</v>
      </c>
      <c r="H576" s="178">
        <v>100666</v>
      </c>
      <c r="I576" s="170" t="str">
        <f t="shared" si="56"/>
        <v>Б-100666-13</v>
      </c>
      <c r="J576" s="169">
        <v>3</v>
      </c>
      <c r="K576" s="165">
        <v>7</v>
      </c>
      <c r="L576" s="165" t="s">
        <v>38</v>
      </c>
      <c r="M576" s="169">
        <v>1</v>
      </c>
      <c r="N576" s="165">
        <v>18</v>
      </c>
      <c r="O576" s="167" t="s">
        <v>823</v>
      </c>
      <c r="P576" s="167" t="s">
        <v>823</v>
      </c>
      <c r="Q576" s="167" t="s">
        <v>826</v>
      </c>
      <c r="R576" s="166" t="str">
        <f>H576&amp;"2"</f>
        <v>1006662</v>
      </c>
      <c r="S576" s="170">
        <v>1</v>
      </c>
      <c r="T576" s="167" t="s">
        <v>308</v>
      </c>
      <c r="U576" s="165">
        <v>6200</v>
      </c>
      <c r="V576" s="165">
        <v>1116</v>
      </c>
      <c r="W576" s="165">
        <v>0</v>
      </c>
      <c r="X576" s="24">
        <v>700</v>
      </c>
      <c r="Y576" s="168" t="s">
        <v>42</v>
      </c>
      <c r="Z576" s="301">
        <v>0.125</v>
      </c>
      <c r="AA576" s="266"/>
      <c r="AB576" s="224"/>
      <c r="AC576" s="178">
        <v>9300</v>
      </c>
      <c r="AD576" s="170"/>
      <c r="AE576" s="170"/>
      <c r="AF576" s="167" t="s">
        <v>149</v>
      </c>
      <c r="AG576" s="221">
        <v>8</v>
      </c>
      <c r="AH576" s="220">
        <v>12</v>
      </c>
      <c r="AI576" s="167" t="s">
        <v>319</v>
      </c>
      <c r="AL576" s="166">
        <v>0</v>
      </c>
      <c r="AM576" s="170" t="s">
        <v>43</v>
      </c>
      <c r="AN576" s="165" t="s">
        <v>44</v>
      </c>
      <c r="AO576" s="165"/>
      <c r="AP576" s="166"/>
      <c r="AQ576" s="166"/>
      <c r="AR576" s="166"/>
      <c r="AS576" s="166">
        <f>H576</f>
        <v>100666</v>
      </c>
      <c r="AT576" s="166">
        <f t="shared" si="52"/>
        <v>10672</v>
      </c>
      <c r="AU576" s="166">
        <v>672</v>
      </c>
      <c r="AV576" s="166" t="s">
        <v>580</v>
      </c>
      <c r="AX576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100666, 'Б-100666-13',date'2015-02-02',3, 7, 7, 'RUR', 1, 18, date'2015-02-02', date'2015-02-01', 1006662, 1, to_date('2015-02-01 00:00:00','YYYY-MM-DD HH24:MI:SS'), 6200, 1116, 0, 700, 0, 'c1', 8,null,100666,10672,672);insert into xxxx_oebs_cash_payment_test (ID, INVOICE_ID, OEBS_PAYMENT, DOC_DATE, COMISS_DATE) values (s_xxxx_oebs_cash_payment_test.NEXTVAL, 100666, 9300, to_date('2015-02-01 00:00:00','YYYY-MM-DD HH24:MI:SS'), date'2015-01-31' );insert into xxxx_client_discount_m  (ID,CLIENT_ID,CLIENT_AVG_DISCOUNT,DT) values (s_xxxx_client_discount_m.NEXTVAL,700, 12, date'2015-02-01');</v>
      </c>
    </row>
    <row r="577" spans="1:50" ht="16.5" customHeight="1" x14ac:dyDescent="0.25">
      <c r="A577" s="285">
        <v>45</v>
      </c>
      <c r="B577" s="72">
        <v>0</v>
      </c>
      <c r="C577" s="165" t="str">
        <f t="shared" si="54"/>
        <v>100045</v>
      </c>
      <c r="D577" s="165" t="str">
        <f t="shared" si="55"/>
        <v>100045/13</v>
      </c>
      <c r="E577" s="167" t="s">
        <v>189</v>
      </c>
      <c r="F577" s="167" t="s">
        <v>822</v>
      </c>
      <c r="G577" s="165">
        <v>48</v>
      </c>
      <c r="H577" s="178">
        <v>100667</v>
      </c>
      <c r="I577" s="170" t="str">
        <f t="shared" si="56"/>
        <v>Б-100667-13</v>
      </c>
      <c r="J577" s="169">
        <v>3</v>
      </c>
      <c r="K577" s="165">
        <v>7</v>
      </c>
      <c r="L577" s="165" t="s">
        <v>38</v>
      </c>
      <c r="M577" s="169">
        <v>1</v>
      </c>
      <c r="N577" s="165">
        <v>18</v>
      </c>
      <c r="O577" s="167" t="s">
        <v>823</v>
      </c>
      <c r="P577" s="167" t="s">
        <v>823</v>
      </c>
      <c r="Q577" s="167" t="s">
        <v>826</v>
      </c>
      <c r="R577" s="166" t="str">
        <f>H577&amp;"3"</f>
        <v>1006673</v>
      </c>
      <c r="S577" s="170">
        <v>1</v>
      </c>
      <c r="T577" s="167" t="s">
        <v>308</v>
      </c>
      <c r="U577" s="165">
        <v>6200</v>
      </c>
      <c r="V577" s="165">
        <v>1116</v>
      </c>
      <c r="W577" s="165">
        <v>0</v>
      </c>
      <c r="X577" s="187">
        <v>701</v>
      </c>
      <c r="Y577" s="168" t="s">
        <v>42</v>
      </c>
      <c r="Z577" s="266"/>
      <c r="AA577" s="266"/>
      <c r="AB577" s="224"/>
      <c r="AC577" s="178">
        <v>9300</v>
      </c>
      <c r="AD577" s="170"/>
      <c r="AE577" s="170"/>
      <c r="AF577" s="167" t="s">
        <v>149</v>
      </c>
      <c r="AG577" s="221">
        <v>8</v>
      </c>
      <c r="AH577" s="220">
        <v>12</v>
      </c>
      <c r="AI577" s="167" t="s">
        <v>319</v>
      </c>
      <c r="AL577" s="166">
        <v>0</v>
      </c>
      <c r="AM577" s="170" t="s">
        <v>43</v>
      </c>
      <c r="AN577" s="165" t="s">
        <v>44</v>
      </c>
      <c r="AO577" s="165"/>
      <c r="AP577" s="166"/>
      <c r="AQ577" s="166"/>
      <c r="AR577" s="166"/>
      <c r="AS577" s="166">
        <f>H577</f>
        <v>100667</v>
      </c>
      <c r="AT577" s="166">
        <f t="shared" si="52"/>
        <v>10673</v>
      </c>
      <c r="AU577" s="166">
        <v>673</v>
      </c>
      <c r="AV577" s="166" t="s">
        <v>581</v>
      </c>
      <c r="AX577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100667, 'Б-100667-13',date'2015-02-02',3, 7, 7, 'RUR', 1, 18, date'2015-02-02', date'2015-02-01', 1006673, 1, to_date('2015-02-01 00:00:00','YYYY-MM-DD HH24:MI:SS'), 6200, 1116, 0, 701, 0, 'c1', 8,null,100667,10673,673);insert into xxxx_oebs_cash_payment_test (ID, INVOICE_ID, OEBS_PAYMENT, DOC_DATE, COMISS_DATE) values (s_xxxx_oebs_cash_payment_test.NEXTVAL, 100667, 9300, to_date('2015-02-01 00:00:00','YYYY-MM-DD HH24:MI:SS'), date'2015-01-31' );insert into xxxx_client_discount_m  (ID,CLIENT_ID,CLIENT_AVG_DISCOUNT,DT) values (s_xxxx_client_discount_m.NEXTVAL,701, 12, date'2015-02-01');</v>
      </c>
    </row>
    <row r="578" spans="1:50" ht="16.5" customHeight="1" x14ac:dyDescent="0.25">
      <c r="A578" s="285">
        <v>45</v>
      </c>
      <c r="B578" s="72">
        <v>0</v>
      </c>
      <c r="C578" s="165" t="str">
        <f t="shared" si="54"/>
        <v>100045</v>
      </c>
      <c r="D578" s="165" t="str">
        <f t="shared" si="55"/>
        <v>100045/13</v>
      </c>
      <c r="E578" s="167" t="s">
        <v>189</v>
      </c>
      <c r="F578" s="167" t="s">
        <v>822</v>
      </c>
      <c r="G578" s="165">
        <v>48</v>
      </c>
      <c r="H578" s="178">
        <v>100668</v>
      </c>
      <c r="I578" s="170" t="str">
        <f t="shared" si="56"/>
        <v>Б-100668-13</v>
      </c>
      <c r="J578" s="169">
        <v>3</v>
      </c>
      <c r="K578" s="165">
        <v>7</v>
      </c>
      <c r="L578" s="165" t="s">
        <v>38</v>
      </c>
      <c r="M578" s="169">
        <v>1</v>
      </c>
      <c r="N578" s="165">
        <v>18</v>
      </c>
      <c r="O578" s="167" t="s">
        <v>823</v>
      </c>
      <c r="P578" s="167" t="s">
        <v>823</v>
      </c>
      <c r="Q578" s="167" t="s">
        <v>826</v>
      </c>
      <c r="R578" s="166" t="str">
        <f>H578&amp;"1"</f>
        <v>1006681</v>
      </c>
      <c r="S578" s="170">
        <v>1</v>
      </c>
      <c r="T578" s="167" t="s">
        <v>308</v>
      </c>
      <c r="U578" s="165">
        <v>6200</v>
      </c>
      <c r="V578" s="165">
        <v>1116</v>
      </c>
      <c r="W578" s="165">
        <v>0</v>
      </c>
      <c r="X578" s="24">
        <v>702</v>
      </c>
      <c r="Y578" s="168" t="s">
        <v>42</v>
      </c>
      <c r="Z578" s="266"/>
      <c r="AA578" s="266"/>
      <c r="AB578" s="224"/>
      <c r="AC578" s="178">
        <v>9300</v>
      </c>
      <c r="AD578" s="170"/>
      <c r="AE578" s="170"/>
      <c r="AF578" s="167" t="s">
        <v>149</v>
      </c>
      <c r="AG578" s="221">
        <v>8</v>
      </c>
      <c r="AH578" s="220">
        <v>12</v>
      </c>
      <c r="AI578" s="167" t="s">
        <v>319</v>
      </c>
      <c r="AL578" s="166">
        <v>0</v>
      </c>
      <c r="AM578" s="170" t="s">
        <v>43</v>
      </c>
      <c r="AN578" s="165" t="s">
        <v>44</v>
      </c>
      <c r="AO578" s="165"/>
      <c r="AP578" s="166"/>
      <c r="AQ578" s="166"/>
      <c r="AR578" s="166"/>
      <c r="AS578" s="166">
        <f>H578</f>
        <v>100668</v>
      </c>
      <c r="AT578" s="166">
        <f t="shared" si="52"/>
        <v>10674</v>
      </c>
      <c r="AU578" s="166">
        <v>674</v>
      </c>
      <c r="AV578" s="166"/>
      <c r="AX578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100668, 'Б-100668-13',date'2015-02-02',3, 7, 7, 'RUR', 1, 18, date'2015-02-02', date'2015-02-01', 1006681, 1, to_date('2015-02-01 00:00:00','YYYY-MM-DD HH24:MI:SS'), 6200, 1116, 0, 702, 0, 'c1', 8,null,100668,10674,674);insert into xxxx_oebs_cash_payment_test (ID, INVOICE_ID, OEBS_PAYMENT, DOC_DATE, COMISS_DATE) values (s_xxxx_oebs_cash_payment_test.NEXTVAL, 100668, 9300, to_date('2015-02-01 00:00:00','YYYY-MM-DD HH24:MI:SS'), date'2015-01-31' );insert into xxxx_client_discount_m  (ID,CLIENT_ID,CLIENT_AVG_DISCOUNT,DT) values (s_xxxx_client_discount_m.NEXTVAL,702, 12, date'2015-02-01');</v>
      </c>
    </row>
    <row r="579" spans="1:50" ht="16.5" customHeight="1" x14ac:dyDescent="0.25">
      <c r="A579" s="285">
        <v>45</v>
      </c>
      <c r="B579" s="72">
        <v>0</v>
      </c>
      <c r="C579" s="165" t="str">
        <f t="shared" si="54"/>
        <v>100045</v>
      </c>
      <c r="D579" s="165" t="str">
        <f t="shared" si="55"/>
        <v>100045/13</v>
      </c>
      <c r="E579" s="167" t="s">
        <v>189</v>
      </c>
      <c r="F579" s="167" t="s">
        <v>822</v>
      </c>
      <c r="G579" s="165">
        <v>48</v>
      </c>
      <c r="H579" s="178">
        <v>100669</v>
      </c>
      <c r="I579" s="170" t="str">
        <f t="shared" si="56"/>
        <v>Б-100669-13</v>
      </c>
      <c r="J579" s="169">
        <v>3</v>
      </c>
      <c r="K579" s="165">
        <v>7</v>
      </c>
      <c r="L579" s="165" t="s">
        <v>38</v>
      </c>
      <c r="M579" s="169">
        <v>1</v>
      </c>
      <c r="N579" s="165">
        <v>18</v>
      </c>
      <c r="O579" s="167" t="s">
        <v>823</v>
      </c>
      <c r="P579" s="167" t="s">
        <v>823</v>
      </c>
      <c r="Q579" s="167" t="s">
        <v>826</v>
      </c>
      <c r="R579" s="166" t="str">
        <f>H579&amp;"2"</f>
        <v>1006692</v>
      </c>
      <c r="S579" s="170">
        <v>1</v>
      </c>
      <c r="T579" s="167" t="s">
        <v>308</v>
      </c>
      <c r="U579" s="165">
        <v>6200</v>
      </c>
      <c r="V579" s="165">
        <v>1116</v>
      </c>
      <c r="W579" s="165">
        <v>0</v>
      </c>
      <c r="X579" s="187">
        <v>703</v>
      </c>
      <c r="Y579" s="168" t="s">
        <v>42</v>
      </c>
      <c r="Z579" s="266"/>
      <c r="AA579" s="266"/>
      <c r="AB579" s="224"/>
      <c r="AC579" s="178">
        <v>9300</v>
      </c>
      <c r="AD579" s="170"/>
      <c r="AE579" s="170"/>
      <c r="AF579" s="167" t="s">
        <v>149</v>
      </c>
      <c r="AG579" s="221">
        <v>8</v>
      </c>
      <c r="AH579" s="220">
        <v>12</v>
      </c>
      <c r="AI579" s="167" t="s">
        <v>319</v>
      </c>
      <c r="AL579" s="166">
        <v>0</v>
      </c>
      <c r="AM579" s="170" t="s">
        <v>43</v>
      </c>
      <c r="AN579" s="165" t="s">
        <v>44</v>
      </c>
      <c r="AO579" s="165"/>
      <c r="AP579" s="166"/>
      <c r="AQ579" s="166"/>
      <c r="AR579" s="166"/>
      <c r="AS579" s="166">
        <f>H579</f>
        <v>100669</v>
      </c>
      <c r="AT579" s="166">
        <f t="shared" si="52"/>
        <v>10675</v>
      </c>
      <c r="AU579" s="166">
        <v>675</v>
      </c>
      <c r="AV579" s="166"/>
      <c r="AX579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100669, 'Б-100669-13',date'2015-02-02',3, 7, 7, 'RUR', 1, 18, date'2015-02-02', date'2015-02-01', 1006692, 1, to_date('2015-02-01 00:00:00','YYYY-MM-DD HH24:MI:SS'), 6200, 1116, 0, 703, 0, 'c1', 8,null,100669,10675,675);insert into xxxx_oebs_cash_payment_test (ID, INVOICE_ID, OEBS_PAYMENT, DOC_DATE, COMISS_DATE) values (s_xxxx_oebs_cash_payment_test.NEXTVAL, 100669, 9300, to_date('2015-02-01 00:00:00','YYYY-MM-DD HH24:MI:SS'), date'2015-01-31' );insert into xxxx_client_discount_m  (ID,CLIENT_ID,CLIENT_AVG_DISCOUNT,DT) values (s_xxxx_client_discount_m.NEXTVAL,703, 12, date'2015-02-01');</v>
      </c>
    </row>
    <row r="580" spans="1:50" ht="16.5" customHeight="1" x14ac:dyDescent="0.25">
      <c r="A580" s="285">
        <v>45</v>
      </c>
      <c r="B580" s="72">
        <v>0</v>
      </c>
      <c r="C580" s="165" t="str">
        <f t="shared" si="54"/>
        <v>100045</v>
      </c>
      <c r="D580" s="165" t="str">
        <f t="shared" si="55"/>
        <v>100045/13</v>
      </c>
      <c r="E580" s="167" t="s">
        <v>189</v>
      </c>
      <c r="F580" s="167" t="s">
        <v>822</v>
      </c>
      <c r="G580" s="165">
        <v>48</v>
      </c>
      <c r="H580" s="178">
        <v>100670</v>
      </c>
      <c r="I580" s="170" t="str">
        <f t="shared" si="56"/>
        <v>Б-100670-13</v>
      </c>
      <c r="J580" s="169">
        <v>3</v>
      </c>
      <c r="K580" s="165">
        <v>7</v>
      </c>
      <c r="L580" s="165" t="s">
        <v>38</v>
      </c>
      <c r="M580" s="169">
        <v>1</v>
      </c>
      <c r="N580" s="165">
        <v>18</v>
      </c>
      <c r="O580" s="167" t="s">
        <v>823</v>
      </c>
      <c r="P580" s="167" t="s">
        <v>823</v>
      </c>
      <c r="Q580" s="167" t="s">
        <v>826</v>
      </c>
      <c r="R580" s="166" t="str">
        <f>H580&amp;"1"</f>
        <v>1006701</v>
      </c>
      <c r="S580" s="170">
        <v>1</v>
      </c>
      <c r="T580" s="167" t="s">
        <v>308</v>
      </c>
      <c r="U580" s="165">
        <v>6200</v>
      </c>
      <c r="V580" s="165">
        <v>1116</v>
      </c>
      <c r="W580" s="165">
        <v>0</v>
      </c>
      <c r="X580" s="24">
        <v>704</v>
      </c>
      <c r="Y580" s="168" t="s">
        <v>42</v>
      </c>
      <c r="Z580" s="266"/>
      <c r="AA580" s="266"/>
      <c r="AB580" s="224"/>
      <c r="AC580" s="178">
        <v>9300</v>
      </c>
      <c r="AD580" s="170"/>
      <c r="AE580" s="170"/>
      <c r="AF580" s="167" t="s">
        <v>149</v>
      </c>
      <c r="AG580" s="221">
        <v>8</v>
      </c>
      <c r="AH580" s="220">
        <v>12</v>
      </c>
      <c r="AI580" s="167" t="s">
        <v>319</v>
      </c>
      <c r="AL580" s="166">
        <v>0</v>
      </c>
      <c r="AM580" s="170" t="s">
        <v>43</v>
      </c>
      <c r="AN580" s="165" t="s">
        <v>44</v>
      </c>
      <c r="AO580" s="165"/>
      <c r="AP580" s="166"/>
      <c r="AQ580" s="166"/>
      <c r="AR580" s="166"/>
      <c r="AS580" s="166">
        <f>H580</f>
        <v>100670</v>
      </c>
      <c r="AT580" s="166">
        <f t="shared" si="52"/>
        <v>10676</v>
      </c>
      <c r="AU580" s="166">
        <v>676</v>
      </c>
      <c r="AV580" s="166"/>
      <c r="AX580" s="163" t="str">
        <f t="shared" si="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100670, 'Б-100670-13',date'2015-02-02',3, 7, 7, 'RUR', 1, 18, date'2015-02-02', date'2015-02-01', 1006701, 1, to_date('2015-02-01 00:00:00','YYYY-MM-DD HH24:MI:SS'), 6200, 1116, 0, 704, 0, 'c1', 8,null,100670,10676,676);insert into xxxx_oebs_cash_payment_test (ID, INVOICE_ID, OEBS_PAYMENT, DOC_DATE, COMISS_DATE) values (s_xxxx_oebs_cash_payment_test.NEXTVAL, 100670, 9300, to_date('2015-02-01 00:00:00','YYYY-MM-DD HH24:MI:SS'), date'2015-01-31' );insert into xxxx_client_discount_m  (ID,CLIENT_ID,CLIENT_AVG_DISCOUNT,DT) values (s_xxxx_client_discount_m.NEXTVAL,704, 12, date'2015-02-01');</v>
      </c>
    </row>
    <row r="581" spans="1:50" ht="16.5" customHeight="1" x14ac:dyDescent="0.25">
      <c r="A581" s="285">
        <v>45</v>
      </c>
      <c r="B581" s="72">
        <v>0</v>
      </c>
      <c r="C581" s="165" t="str">
        <f t="shared" si="54"/>
        <v>100045</v>
      </c>
      <c r="D581" s="165" t="str">
        <f t="shared" si="55"/>
        <v>100045/13</v>
      </c>
      <c r="E581" s="167" t="s">
        <v>189</v>
      </c>
      <c r="F581" s="167" t="s">
        <v>822</v>
      </c>
      <c r="G581" s="165">
        <v>48</v>
      </c>
      <c r="H581" s="178">
        <v>100671</v>
      </c>
      <c r="I581" s="170" t="str">
        <f t="shared" si="56"/>
        <v>Б-100671-13</v>
      </c>
      <c r="J581" s="169">
        <v>3</v>
      </c>
      <c r="K581" s="165">
        <v>7</v>
      </c>
      <c r="L581" s="165" t="s">
        <v>38</v>
      </c>
      <c r="M581" s="169">
        <v>1</v>
      </c>
      <c r="N581" s="165">
        <v>18</v>
      </c>
      <c r="O581" s="191" t="s">
        <v>824</v>
      </c>
      <c r="P581" s="167" t="s">
        <v>823</v>
      </c>
      <c r="Q581" s="167" t="s">
        <v>303</v>
      </c>
      <c r="R581" s="166" t="str">
        <f>H581&amp;"1"</f>
        <v>1006711</v>
      </c>
      <c r="S581" s="170">
        <v>1</v>
      </c>
      <c r="T581" s="191" t="s">
        <v>144</v>
      </c>
      <c r="U581" s="165">
        <v>6200</v>
      </c>
      <c r="V581" s="165">
        <v>1116</v>
      </c>
      <c r="W581" s="165">
        <v>0</v>
      </c>
      <c r="X581" s="122">
        <v>705</v>
      </c>
      <c r="Y581" s="168" t="s">
        <v>42</v>
      </c>
      <c r="Z581" s="223" t="s">
        <v>582</v>
      </c>
      <c r="AA581" s="266"/>
      <c r="AB581" s="223" t="s">
        <v>529</v>
      </c>
      <c r="AC581" s="178">
        <v>9300</v>
      </c>
      <c r="AD581" s="170"/>
      <c r="AE581" s="170"/>
      <c r="AF581" s="191" t="s">
        <v>320</v>
      </c>
      <c r="AG581" s="221">
        <v>8</v>
      </c>
      <c r="AH581" s="220">
        <v>12</v>
      </c>
      <c r="AI581" s="191" t="s">
        <v>320</v>
      </c>
      <c r="AL581" s="166">
        <v>0</v>
      </c>
      <c r="AM581" s="170" t="s">
        <v>43</v>
      </c>
      <c r="AN581" s="165" t="s">
        <v>44</v>
      </c>
      <c r="AO581" s="165"/>
      <c r="AP581" s="166"/>
      <c r="AQ581" s="166"/>
      <c r="AR581" s="166"/>
      <c r="AS581" s="166">
        <f>H581</f>
        <v>100671</v>
      </c>
      <c r="AT581" s="166">
        <f t="shared" ref="AT581:AT644" si="57">AU581+10000</f>
        <v>10677</v>
      </c>
      <c r="AU581" s="166">
        <v>677</v>
      </c>
      <c r="AV581" s="166"/>
      <c r="AX581" s="163" t="str">
        <f t="shared" ref="AX581:AX644" si="58">IF(B581=0,"insert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"&amp;A581&amp;", "&amp;C581&amp;", '"&amp;D581&amp;"', date'"&amp;E581&amp;"', date'"&amp;F581&amp;"', "&amp;G581&amp;", "&amp;H581&amp;", '"&amp;I581&amp;"',date'"&amp;O581&amp;"',"&amp;J581&amp;", "&amp;K581&amp;", "&amp;K581&amp;", '"&amp;L581&amp;"', "&amp;M581&amp;", "&amp;N581&amp;", date'"&amp;P581&amp;"', date'"&amp;Q581&amp;"', "&amp;R581&amp;", "&amp;S581&amp;", to_date('"&amp;T581&amp;"','YYYY-MM-DD HH24:MI:SS'), "&amp;U581&amp;", "&amp;V581&amp;", "&amp;W581&amp;", "&amp;X581&amp;", "&amp;AL581&amp;", '"&amp;AN581&amp;"', "&amp;AG581&amp;","&amp;AM581&amp;","&amp;AS581&amp;","&amp;AT581&amp;","&amp;AU581&amp;");"&amp;
IF(LEN(AC581)&gt;0,"insert into xxxx_oebs_cash_payment_test (ID, INVOICE_ID, OEBS_PAYMENT, DOC_DATE, COMISS_DATE) values (s_xxxx_oebs_cash_payment_test.NEXTVAL, "&amp;H581&amp;", "&amp;AC581&amp;", to_date('"&amp;T581&amp;"','YYYY-MM-DD HH24:MI:SS'), "&amp;AF581&amp;" );","")&amp;
IF(LEN(AD581)&gt;0,"insert into xxxx_oebs_cash_payment_test (ID, INVOICE_ID, OEBS_PAYMENT, DOC_DATE, COMISS_DATE) values (s_xxxx_oebs_cash_payment_test.NEXTVAL, "&amp;H581&amp;", "&amp;AD581&amp;", to_date('"&amp;T581&amp;"','YYYY-MM-DD HH24:MI:SS'), "&amp;AF581&amp;" );","")&amp;
IF(LEN(AE581)&gt;0,"insert into xxxx_oebs_cash_payment_test (ID, INVOICE_ID, OEBS_PAYMENT, DOC_DATE, COMISS_DATE) values (s_xxxx_oebs_cash_payment_test.NEXTVAL, "&amp;H581&amp;", "&amp;AE581&amp;", to_date('"&amp;T581&amp;"','YYYY-MM-DD HH24:MI:SS'), "&amp;AF581&amp;" );","")&amp;
IF(LEN(AH581)&gt;0,"insert into xxxx_client_discount_m  (ID,CLIENT_ID,CLIENT_AVG_DISCOUNT,DT) values (s_xxxx_client_discount_m.NEXTVAL,"&amp;X581&amp;", "&amp;AH581&amp;", "&amp;AI581&amp;");","")&amp;
IF(LEN(AJ581)&gt;0,"insert into xxxx_client_discount_m  (ID,CLIENT_ID,CLIENT_AVG_DISCOUNT,DT) values (s_xxxx_client_discount_m.NEXTVAL,"&amp;X581&amp;", "&amp;AJ581&amp;", "&amp;AK581&amp;");","")&amp;
IF(LEN(AO581)&gt;0,"insert into xxxx_contract_signed_attr (ID, CONTRACT_ID, CODE, KEY_NUM) values (s_xxxx_contract_signed_attr.NEXTVAL, "&amp;C581&amp;", 'SUPERCOMMISSION_BONUS' , "&amp;AO581&amp;" );","")&amp;
IF(LEN(AP581)&gt;0,"insert into xxxx_loyal_clients_contr_attr (ID, CONTRACT_ID, CLIENT_ID, LC_TURNOVER, COLLATERAL_FIRST_DT, COLLATERAL_END_DT) values (s_xxxx_loyal_clients_contr_atr.NEXTVAL, "&amp;C581&amp;", "&amp;X581&amp;", "&amp;AP581&amp;", "&amp;AQ581&amp;", "&amp;AR581&amp;" );",""),"insert into XXXX_COMMISSION_PART (ID,CONTRACT_ID,FROM_DT,TILL_DT,NDS,CURRENCY,REWARD_TYPE,DISCOUNT_TYPE,REWARD_TO_CHARGE,DELKREDERE_TO_CHARGE,DKV_TO_CHARGE,REWARD_TO_PAY,DELKREDERE_TO_PAY,DKV_TO_PAY) values "&amp;"(s_xxxx_commission_part.NEXTVAL, "&amp;C581&amp;", "&amp;E581&amp;",  "&amp;F581&amp;", "&amp;G581&amp;", '"&amp;H581&amp;"', "&amp;J581&amp;", "&amp;I581&amp;", "&amp;L581&amp;", "&amp;M581&amp;","&amp;N581&amp;","&amp;Q581&amp;","&amp;R581&amp;","&amp;S581&amp;");")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100671, 'Б-100671-13',date'2015-01-02',3, 7, 7, 'RUR', 1, 18, date'2015-02-02', date'2015-02-28', 1006711, 1, to_date('2015-01-01 00:00:00','YYYY-MM-DD HH24:MI:SS'), 6200, 1116, 0, 705, 0, 'c1', 8,null,100671,10677,677);insert into xxxx_oebs_cash_payment_test (ID, INVOICE_ID, OEBS_PAYMENT, DOC_DATE, COMISS_DATE) values (s_xxxx_oebs_cash_payment_test.NEXTVAL, 100671, 9300, to_date('2015-01-01 00:00:00','YYYY-MM-DD HH24:MI:SS'), date'2015-01-01' );insert into xxxx_client_discount_m  (ID,CLIENT_ID,CLIENT_AVG_DISCOUNT,DT) values (s_xxxx_client_discount_m.NEXTVAL,705, 12, date'2015-01-01');</v>
      </c>
    </row>
    <row r="582" spans="1:50" ht="16.5" customHeight="1" x14ac:dyDescent="0.25">
      <c r="A582" s="285">
        <v>45</v>
      </c>
      <c r="B582" s="72">
        <v>0</v>
      </c>
      <c r="C582" s="165" t="str">
        <f t="shared" si="54"/>
        <v>100045</v>
      </c>
      <c r="D582" s="165" t="str">
        <f t="shared" si="55"/>
        <v>100045/13</v>
      </c>
      <c r="E582" s="167" t="s">
        <v>189</v>
      </c>
      <c r="F582" s="167" t="s">
        <v>822</v>
      </c>
      <c r="G582" s="165">
        <v>48</v>
      </c>
      <c r="H582" s="178">
        <v>100672</v>
      </c>
      <c r="I582" s="170" t="str">
        <f t="shared" si="56"/>
        <v>Б-100672-13</v>
      </c>
      <c r="J582" s="169">
        <v>3</v>
      </c>
      <c r="K582" s="165">
        <v>7</v>
      </c>
      <c r="L582" s="165" t="s">
        <v>38</v>
      </c>
      <c r="M582" s="169">
        <v>1</v>
      </c>
      <c r="N582" s="165">
        <v>18</v>
      </c>
      <c r="O582" s="191" t="s">
        <v>824</v>
      </c>
      <c r="P582" s="191" t="s">
        <v>823</v>
      </c>
      <c r="Q582" s="167" t="s">
        <v>826</v>
      </c>
      <c r="R582" s="166" t="str">
        <f>H582&amp;"2"</f>
        <v>1006722</v>
      </c>
      <c r="S582" s="170">
        <v>1</v>
      </c>
      <c r="T582" s="191" t="s">
        <v>829</v>
      </c>
      <c r="U582" s="165">
        <v>6200</v>
      </c>
      <c r="V582" s="165">
        <v>1116</v>
      </c>
      <c r="W582" s="165">
        <v>0</v>
      </c>
      <c r="X582" s="234">
        <v>706</v>
      </c>
      <c r="Y582" s="168" t="s">
        <v>42</v>
      </c>
      <c r="Z582" s="225" t="s">
        <v>583</v>
      </c>
      <c r="AA582" s="225" t="s">
        <v>584</v>
      </c>
      <c r="AB582" s="224"/>
      <c r="AC582" s="178">
        <v>9300</v>
      </c>
      <c r="AD582" s="170"/>
      <c r="AE582" s="170"/>
      <c r="AF582" s="191" t="s">
        <v>320</v>
      </c>
      <c r="AG582" s="221">
        <v>8</v>
      </c>
      <c r="AH582" s="220">
        <v>12</v>
      </c>
      <c r="AI582" s="191" t="s">
        <v>320</v>
      </c>
      <c r="AL582" s="166">
        <v>0</v>
      </c>
      <c r="AM582" s="170" t="s">
        <v>43</v>
      </c>
      <c r="AN582" s="165" t="s">
        <v>44</v>
      </c>
      <c r="AO582" s="165"/>
      <c r="AP582" s="166"/>
      <c r="AQ582" s="166"/>
      <c r="AR582" s="166"/>
      <c r="AS582" s="166">
        <f>H582</f>
        <v>100672</v>
      </c>
      <c r="AT582" s="166">
        <f t="shared" si="57"/>
        <v>10678</v>
      </c>
      <c r="AU582" s="166">
        <v>678</v>
      </c>
      <c r="AV582" s="166"/>
      <c r="AX58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100672, 'Б-100672-13',date'2015-01-02',3, 7, 7, 'RUR', 1, 18, date'2015-02-02', date'2015-02-01', 1006722, 1, to_date('2015-01-01 00:00:01','YYYY-MM-DD HH24:MI:SS'), 6200, 1116, 0, 706, 0, 'c1', 8,null,100672,10678,678);insert into xxxx_oebs_cash_payment_test (ID, INVOICE_ID, OEBS_PAYMENT, DOC_DATE, COMISS_DATE) values (s_xxxx_oebs_cash_payment_test.NEXTVAL, 100672, 9300, to_date('2015-01-01 00:00:01','YYYY-MM-DD HH24:MI:SS'), date'2015-01-01' );insert into xxxx_client_discount_m  (ID,CLIENT_ID,CLIENT_AVG_DISCOUNT,DT) values (s_xxxx_client_discount_m.NEXTVAL,706, 12, date'2015-01-01');</v>
      </c>
    </row>
    <row r="583" spans="1:50" ht="16.5" customHeight="1" x14ac:dyDescent="0.25">
      <c r="A583" s="285">
        <v>45</v>
      </c>
      <c r="B583" s="72">
        <v>0</v>
      </c>
      <c r="C583" s="165" t="str">
        <f t="shared" si="54"/>
        <v>100045</v>
      </c>
      <c r="D583" s="165" t="str">
        <f t="shared" si="55"/>
        <v>100045/13</v>
      </c>
      <c r="E583" s="167" t="s">
        <v>189</v>
      </c>
      <c r="F583" s="167" t="s">
        <v>822</v>
      </c>
      <c r="G583" s="165">
        <v>48</v>
      </c>
      <c r="H583" s="178">
        <v>100673</v>
      </c>
      <c r="I583" s="170" t="str">
        <f t="shared" si="56"/>
        <v>Б-100673-13</v>
      </c>
      <c r="J583" s="169">
        <v>3</v>
      </c>
      <c r="K583" s="165">
        <v>7</v>
      </c>
      <c r="L583" s="165" t="s">
        <v>38</v>
      </c>
      <c r="M583" s="169">
        <v>1</v>
      </c>
      <c r="N583" s="165">
        <v>18</v>
      </c>
      <c r="O583" s="191" t="s">
        <v>825</v>
      </c>
      <c r="P583" s="191" t="s">
        <v>823</v>
      </c>
      <c r="Q583" s="191" t="s">
        <v>303</v>
      </c>
      <c r="R583" s="166" t="str">
        <f>H583&amp;"3"</f>
        <v>1006733</v>
      </c>
      <c r="S583" s="170">
        <v>1</v>
      </c>
      <c r="T583" s="191" t="s">
        <v>830</v>
      </c>
      <c r="U583" s="165">
        <v>6200</v>
      </c>
      <c r="V583" s="165">
        <v>1116</v>
      </c>
      <c r="W583" s="165">
        <v>0</v>
      </c>
      <c r="X583" s="122">
        <v>707</v>
      </c>
      <c r="Y583" s="168" t="s">
        <v>42</v>
      </c>
      <c r="Z583" s="301" t="s">
        <v>565</v>
      </c>
      <c r="AA583" s="266"/>
      <c r="AB583" s="224"/>
      <c r="AC583" s="227"/>
      <c r="AD583" s="170"/>
      <c r="AE583" s="170"/>
      <c r="AF583" s="191"/>
      <c r="AG583" s="221">
        <v>8</v>
      </c>
      <c r="AH583" s="220">
        <v>12</v>
      </c>
      <c r="AI583" s="191"/>
      <c r="AL583" s="166">
        <v>0</v>
      </c>
      <c r="AM583" s="170" t="s">
        <v>43</v>
      </c>
      <c r="AN583" s="165" t="s">
        <v>44</v>
      </c>
      <c r="AO583" s="165"/>
      <c r="AP583" s="166"/>
      <c r="AQ583" s="166"/>
      <c r="AR583" s="166"/>
      <c r="AS583" s="166">
        <f>H583</f>
        <v>100673</v>
      </c>
      <c r="AT583" s="166">
        <f t="shared" si="57"/>
        <v>10679</v>
      </c>
      <c r="AU583" s="166">
        <v>679</v>
      </c>
      <c r="AV583" s="166"/>
      <c r="AX58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100673, 'Б-100673-13',date'2015-01-01',3, 7, 7, 'RUR', 1, 18, date'2015-02-02', date'2015-02-28', 1006733, 1, to_date('2015-01-01 00:00:02','YYYY-MM-DD HH24:MI:SS'), 6200, 1116, 0, 707, 0, 'c1', 8,null,100673,10679,679);insert into xxxx_client_discount_m  (ID,CLIENT_ID,CLIENT_AVG_DISCOUNT,DT) values (s_xxxx_client_discount_m.NEXTVAL,707, 12, );</v>
      </c>
    </row>
    <row r="584" spans="1:50" ht="16.5" customHeight="1" x14ac:dyDescent="0.25">
      <c r="A584" s="285">
        <v>45</v>
      </c>
      <c r="B584" s="72">
        <v>0</v>
      </c>
      <c r="C584" s="165" t="str">
        <f t="shared" si="54"/>
        <v>100045</v>
      </c>
      <c r="D584" s="165" t="str">
        <f t="shared" si="55"/>
        <v>100045/13</v>
      </c>
      <c r="E584" s="167" t="s">
        <v>189</v>
      </c>
      <c r="F584" s="167" t="s">
        <v>822</v>
      </c>
      <c r="G584" s="165">
        <v>48</v>
      </c>
      <c r="H584" s="178">
        <v>100674</v>
      </c>
      <c r="I584" s="170" t="str">
        <f t="shared" si="56"/>
        <v>Б-100674-13</v>
      </c>
      <c r="J584" s="169">
        <v>3</v>
      </c>
      <c r="K584" s="165">
        <v>7</v>
      </c>
      <c r="L584" s="165" t="s">
        <v>38</v>
      </c>
      <c r="M584" s="169">
        <v>1</v>
      </c>
      <c r="N584" s="165">
        <v>18</v>
      </c>
      <c r="O584" s="191" t="s">
        <v>825</v>
      </c>
      <c r="P584" s="167" t="s">
        <v>823</v>
      </c>
      <c r="Q584" s="191" t="s">
        <v>823</v>
      </c>
      <c r="R584" s="166" t="str">
        <f>H584&amp;"1"</f>
        <v>1006741</v>
      </c>
      <c r="S584" s="170">
        <v>1</v>
      </c>
      <c r="T584" s="191" t="s">
        <v>830</v>
      </c>
      <c r="U584" s="165">
        <v>6200</v>
      </c>
      <c r="V584" s="165">
        <v>1116</v>
      </c>
      <c r="W584" s="165">
        <v>0</v>
      </c>
      <c r="X584" s="234">
        <v>708</v>
      </c>
      <c r="Y584" s="168" t="s">
        <v>42</v>
      </c>
      <c r="Z584" s="266"/>
      <c r="AA584" s="266"/>
      <c r="AB584" s="224"/>
      <c r="AC584" s="178">
        <v>9300</v>
      </c>
      <c r="AD584" s="170"/>
      <c r="AE584" s="170"/>
      <c r="AF584" s="191" t="s">
        <v>320</v>
      </c>
      <c r="AG584" s="221">
        <v>8</v>
      </c>
      <c r="AH584" s="220">
        <v>12</v>
      </c>
      <c r="AI584" s="191" t="s">
        <v>320</v>
      </c>
      <c r="AL584" s="166">
        <v>0</v>
      </c>
      <c r="AM584" s="170" t="s">
        <v>43</v>
      </c>
      <c r="AN584" s="165" t="s">
        <v>44</v>
      </c>
      <c r="AO584" s="165"/>
      <c r="AP584" s="166"/>
      <c r="AQ584" s="166"/>
      <c r="AR584" s="166"/>
      <c r="AS584" s="166">
        <f>H584</f>
        <v>100674</v>
      </c>
      <c r="AT584" s="166">
        <f t="shared" si="57"/>
        <v>10680</v>
      </c>
      <c r="AU584" s="166">
        <v>680</v>
      </c>
      <c r="AV584" s="166"/>
      <c r="AX58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100674, 'Б-100674-13',date'2015-01-01',3, 7, 7, 'RUR', 1, 18, date'2015-02-02', date'2015-02-02', 1006741, 1, to_date('2015-01-01 00:00:02','YYYY-MM-DD HH24:MI:SS'), 6200, 1116, 0, 708, 0, 'c1', 8,null,100674,10680,680);insert into xxxx_oebs_cash_payment_test (ID, INVOICE_ID, OEBS_PAYMENT, DOC_DATE, COMISS_DATE) values (s_xxxx_oebs_cash_payment_test.NEXTVAL, 100674, 9300, to_date('2015-01-01 00:00:02','YYYY-MM-DD HH24:MI:SS'), date'2015-01-01' );insert into xxxx_client_discount_m  (ID,CLIENT_ID,CLIENT_AVG_DISCOUNT,DT) values (s_xxxx_client_discount_m.NEXTVAL,708, 12, date'2015-01-01');</v>
      </c>
    </row>
    <row r="585" spans="1:50" ht="16.5" customHeight="1" x14ac:dyDescent="0.25">
      <c r="A585" s="285">
        <v>45</v>
      </c>
      <c r="B585" s="72">
        <v>0</v>
      </c>
      <c r="C585" s="165" t="str">
        <f t="shared" si="54"/>
        <v>100045</v>
      </c>
      <c r="D585" s="165" t="str">
        <f t="shared" si="55"/>
        <v>100045/13</v>
      </c>
      <c r="E585" s="167" t="s">
        <v>189</v>
      </c>
      <c r="F585" s="167" t="s">
        <v>822</v>
      </c>
      <c r="G585" s="165">
        <v>48</v>
      </c>
      <c r="H585" s="178">
        <v>100675</v>
      </c>
      <c r="I585" s="170" t="str">
        <f t="shared" si="56"/>
        <v>Б-100675-13</v>
      </c>
      <c r="J585" s="169">
        <v>3</v>
      </c>
      <c r="K585" s="165">
        <v>7</v>
      </c>
      <c r="L585" s="165" t="s">
        <v>38</v>
      </c>
      <c r="M585" s="169">
        <v>1</v>
      </c>
      <c r="N585" s="165">
        <v>18</v>
      </c>
      <c r="O585" s="167" t="s">
        <v>823</v>
      </c>
      <c r="P585" s="167" t="s">
        <v>823</v>
      </c>
      <c r="Q585" s="167" t="s">
        <v>826</v>
      </c>
      <c r="R585" s="166" t="str">
        <f>H585&amp;"2"</f>
        <v>1006752</v>
      </c>
      <c r="S585" s="170">
        <v>1</v>
      </c>
      <c r="T585" s="191" t="s">
        <v>830</v>
      </c>
      <c r="U585" s="165">
        <v>6200</v>
      </c>
      <c r="V585" s="165">
        <v>1116</v>
      </c>
      <c r="W585" s="165">
        <v>0</v>
      </c>
      <c r="X585" s="122">
        <v>709</v>
      </c>
      <c r="Y585" s="168" t="s">
        <v>42</v>
      </c>
      <c r="Z585" s="266"/>
      <c r="AA585" s="266"/>
      <c r="AB585" s="224"/>
      <c r="AC585" s="178">
        <v>9300</v>
      </c>
      <c r="AD585" s="170"/>
      <c r="AE585" s="170"/>
      <c r="AF585" s="191" t="s">
        <v>320</v>
      </c>
      <c r="AG585" s="221">
        <v>8</v>
      </c>
      <c r="AH585" s="220">
        <v>12</v>
      </c>
      <c r="AI585" s="191" t="s">
        <v>320</v>
      </c>
      <c r="AL585" s="166">
        <v>0</v>
      </c>
      <c r="AM585" s="170" t="s">
        <v>43</v>
      </c>
      <c r="AN585" s="165" t="s">
        <v>44</v>
      </c>
      <c r="AO585" s="165"/>
      <c r="AP585" s="166"/>
      <c r="AQ585" s="166"/>
      <c r="AR585" s="166"/>
      <c r="AS585" s="166">
        <f>H585</f>
        <v>100675</v>
      </c>
      <c r="AT585" s="166">
        <f t="shared" si="57"/>
        <v>10681</v>
      </c>
      <c r="AU585" s="166">
        <v>681</v>
      </c>
      <c r="AV585" s="166"/>
      <c r="AX585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100675, 'Б-100675-13',date'2015-02-02',3, 7, 7, 'RUR', 1, 18, date'2015-02-02', date'2015-02-01', 1006752, 1, to_date('2015-01-01 00:00:02','YYYY-MM-DD HH24:MI:SS'), 6200, 1116, 0, 709, 0, 'c1', 8,null,100675,10681,681);insert into xxxx_oebs_cash_payment_test (ID, INVOICE_ID, OEBS_PAYMENT, DOC_DATE, COMISS_DATE) values (s_xxxx_oebs_cash_payment_test.NEXTVAL, 100675, 9300, to_date('2015-01-01 00:00:02','YYYY-MM-DD HH24:MI:SS'), date'2015-01-01' );insert into xxxx_client_discount_m  (ID,CLIENT_ID,CLIENT_AVG_DISCOUNT,DT) values (s_xxxx_client_discount_m.NEXTVAL,709, 12, date'2015-01-01');</v>
      </c>
    </row>
    <row r="586" spans="1:50" ht="16.5" customHeight="1" x14ac:dyDescent="0.25">
      <c r="A586" s="285">
        <v>45</v>
      </c>
      <c r="B586" s="72">
        <v>0</v>
      </c>
      <c r="C586" s="165" t="str">
        <f t="shared" ref="C586:C649" si="59">"1000"&amp;A586</f>
        <v>100045</v>
      </c>
      <c r="D586" s="165" t="str">
        <f t="shared" ref="D586:D649" si="60">"1000"&amp;A586&amp;"/13"</f>
        <v>100045/13</v>
      </c>
      <c r="E586" s="167" t="s">
        <v>189</v>
      </c>
      <c r="F586" s="167" t="s">
        <v>822</v>
      </c>
      <c r="G586" s="165">
        <v>48</v>
      </c>
      <c r="H586" s="178">
        <v>100676</v>
      </c>
      <c r="I586" s="170" t="str">
        <f t="shared" si="56"/>
        <v>Б-100676-13</v>
      </c>
      <c r="J586" s="169">
        <v>3</v>
      </c>
      <c r="K586" s="165">
        <v>7</v>
      </c>
      <c r="L586" s="165" t="s">
        <v>38</v>
      </c>
      <c r="M586" s="169">
        <v>1</v>
      </c>
      <c r="N586" s="165">
        <v>18</v>
      </c>
      <c r="O586" s="167" t="s">
        <v>823</v>
      </c>
      <c r="P586" s="167" t="s">
        <v>823</v>
      </c>
      <c r="Q586" s="167" t="s">
        <v>826</v>
      </c>
      <c r="R586" s="166" t="str">
        <f>H586&amp;"1"</f>
        <v>1006761</v>
      </c>
      <c r="S586" s="170">
        <v>1</v>
      </c>
      <c r="T586" s="191" t="s">
        <v>830</v>
      </c>
      <c r="U586" s="165">
        <v>6200</v>
      </c>
      <c r="V586" s="165">
        <v>1116</v>
      </c>
      <c r="W586" s="165">
        <v>0</v>
      </c>
      <c r="X586" s="234">
        <v>710</v>
      </c>
      <c r="Y586" s="168" t="s">
        <v>42</v>
      </c>
      <c r="Z586" s="266"/>
      <c r="AA586" s="266"/>
      <c r="AB586" s="224"/>
      <c r="AC586" s="178">
        <v>9300</v>
      </c>
      <c r="AD586" s="170"/>
      <c r="AE586" s="170"/>
      <c r="AF586" s="191" t="s">
        <v>320</v>
      </c>
      <c r="AG586" s="221">
        <v>8</v>
      </c>
      <c r="AH586" s="220">
        <v>12</v>
      </c>
      <c r="AI586" s="191" t="s">
        <v>320</v>
      </c>
      <c r="AL586" s="166">
        <v>0</v>
      </c>
      <c r="AM586" s="170" t="s">
        <v>43</v>
      </c>
      <c r="AN586" s="165" t="s">
        <v>44</v>
      </c>
      <c r="AO586" s="165"/>
      <c r="AP586" s="166"/>
      <c r="AQ586" s="166"/>
      <c r="AR586" s="166"/>
      <c r="AS586" s="166">
        <f>H586</f>
        <v>100676</v>
      </c>
      <c r="AT586" s="166">
        <f t="shared" si="57"/>
        <v>10682</v>
      </c>
      <c r="AU586" s="166">
        <v>682</v>
      </c>
      <c r="AV586" s="166"/>
      <c r="AX586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100676, 'Б-100676-13',date'2015-02-02',3, 7, 7, 'RUR', 1, 18, date'2015-02-02', date'2015-02-01', 1006761, 1, to_date('2015-01-01 00:00:02','YYYY-MM-DD HH24:MI:SS'), 6200, 1116, 0, 710, 0, 'c1', 8,null,100676,10682,682);insert into xxxx_oebs_cash_payment_test (ID, INVOICE_ID, OEBS_PAYMENT, DOC_DATE, COMISS_DATE) values (s_xxxx_oebs_cash_payment_test.NEXTVAL, 100676, 9300, to_date('2015-01-01 00:00:02','YYYY-MM-DD HH24:MI:SS'), date'2015-01-01' );insert into xxxx_client_discount_m  (ID,CLIENT_ID,CLIENT_AVG_DISCOUNT,DT) values (s_xxxx_client_discount_m.NEXTVAL,710, 12, date'2015-01-01');</v>
      </c>
    </row>
    <row r="587" spans="1:50" ht="16.5" customHeight="1" x14ac:dyDescent="0.25">
      <c r="A587" s="285">
        <v>45</v>
      </c>
      <c r="B587" s="72">
        <v>0</v>
      </c>
      <c r="C587" s="165" t="str">
        <f t="shared" si="59"/>
        <v>100045</v>
      </c>
      <c r="D587" s="165" t="str">
        <f t="shared" si="60"/>
        <v>100045/13</v>
      </c>
      <c r="E587" s="167" t="s">
        <v>189</v>
      </c>
      <c r="F587" s="167" t="s">
        <v>822</v>
      </c>
      <c r="G587" s="165">
        <v>48</v>
      </c>
      <c r="H587" s="178">
        <v>100677</v>
      </c>
      <c r="I587" s="170" t="str">
        <f t="shared" si="56"/>
        <v>Б-100677-13</v>
      </c>
      <c r="J587" s="169">
        <v>3</v>
      </c>
      <c r="K587" s="165">
        <v>7</v>
      </c>
      <c r="L587" s="165" t="s">
        <v>38</v>
      </c>
      <c r="M587" s="169">
        <v>1</v>
      </c>
      <c r="N587" s="165">
        <v>18</v>
      </c>
      <c r="O587" s="167" t="s">
        <v>823</v>
      </c>
      <c r="P587" s="167" t="s">
        <v>823</v>
      </c>
      <c r="Q587" s="167" t="s">
        <v>826</v>
      </c>
      <c r="R587" s="166" t="str">
        <f>H587&amp;"2"</f>
        <v>1006772</v>
      </c>
      <c r="S587" s="170">
        <v>1</v>
      </c>
      <c r="T587" s="191" t="s">
        <v>830</v>
      </c>
      <c r="U587" s="165">
        <v>6200</v>
      </c>
      <c r="V587" s="165">
        <v>1116</v>
      </c>
      <c r="W587" s="165">
        <v>0</v>
      </c>
      <c r="X587" s="122">
        <v>711</v>
      </c>
      <c r="Y587" s="168" t="s">
        <v>42</v>
      </c>
      <c r="Z587" s="266"/>
      <c r="AA587" s="266"/>
      <c r="AB587" s="224"/>
      <c r="AC587" s="178">
        <v>9300</v>
      </c>
      <c r="AD587" s="170"/>
      <c r="AE587" s="170"/>
      <c r="AF587" s="191" t="s">
        <v>320</v>
      </c>
      <c r="AG587" s="221">
        <v>8</v>
      </c>
      <c r="AH587" s="220">
        <v>12</v>
      </c>
      <c r="AI587" s="191" t="s">
        <v>320</v>
      </c>
      <c r="AL587" s="166">
        <v>0</v>
      </c>
      <c r="AM587" s="170" t="s">
        <v>43</v>
      </c>
      <c r="AN587" s="165" t="s">
        <v>44</v>
      </c>
      <c r="AO587" s="165"/>
      <c r="AP587" s="166"/>
      <c r="AQ587" s="166"/>
      <c r="AR587" s="166"/>
      <c r="AS587" s="166">
        <f>H587</f>
        <v>100677</v>
      </c>
      <c r="AT587" s="166">
        <f t="shared" si="57"/>
        <v>10683</v>
      </c>
      <c r="AU587" s="166">
        <v>683</v>
      </c>
      <c r="AV587" s="166"/>
      <c r="AX587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100677, 'Б-100677-13',date'2015-02-02',3, 7, 7, 'RUR', 1, 18, date'2015-02-02', date'2015-02-01', 1006772, 1, to_date('2015-01-01 00:00:02','YYYY-MM-DD HH24:MI:SS'), 6200, 1116, 0, 711, 0, 'c1', 8,null,100677,10683,683);insert into xxxx_oebs_cash_payment_test (ID, INVOICE_ID, OEBS_PAYMENT, DOC_DATE, COMISS_DATE) values (s_xxxx_oebs_cash_payment_test.NEXTVAL, 100677, 9300, to_date('2015-01-01 00:00:02','YYYY-MM-DD HH24:MI:SS'), date'2015-01-01' );insert into xxxx_client_discount_m  (ID,CLIENT_ID,CLIENT_AVG_DISCOUNT,DT) values (s_xxxx_client_discount_m.NEXTVAL,711, 12, date'2015-01-01');</v>
      </c>
    </row>
    <row r="588" spans="1:50" ht="16.5" customHeight="1" x14ac:dyDescent="0.25">
      <c r="A588" s="285">
        <v>45</v>
      </c>
      <c r="B588" s="72">
        <v>0</v>
      </c>
      <c r="C588" s="165" t="str">
        <f t="shared" si="59"/>
        <v>100045</v>
      </c>
      <c r="D588" s="165" t="str">
        <f t="shared" si="60"/>
        <v>100045/13</v>
      </c>
      <c r="E588" s="167" t="s">
        <v>189</v>
      </c>
      <c r="F588" s="167" t="s">
        <v>822</v>
      </c>
      <c r="G588" s="165">
        <v>48</v>
      </c>
      <c r="H588" s="178">
        <v>100678</v>
      </c>
      <c r="I588" s="170" t="str">
        <f t="shared" si="56"/>
        <v>Б-100678-13</v>
      </c>
      <c r="J588" s="169">
        <v>3</v>
      </c>
      <c r="K588" s="165">
        <v>7</v>
      </c>
      <c r="L588" s="165" t="s">
        <v>38</v>
      </c>
      <c r="M588" s="290">
        <v>0</v>
      </c>
      <c r="N588" s="165">
        <v>18</v>
      </c>
      <c r="O588" s="167" t="s">
        <v>823</v>
      </c>
      <c r="P588" s="167" t="s">
        <v>823</v>
      </c>
      <c r="Q588" s="167" t="s">
        <v>826</v>
      </c>
      <c r="R588" s="166" t="str">
        <f>H588&amp;"3"</f>
        <v>1006783</v>
      </c>
      <c r="S588" s="170">
        <v>1</v>
      </c>
      <c r="T588" s="191" t="s">
        <v>829</v>
      </c>
      <c r="U588" s="165">
        <v>6200</v>
      </c>
      <c r="V588" s="234">
        <v>0</v>
      </c>
      <c r="W588" s="165">
        <v>0</v>
      </c>
      <c r="X588" s="234">
        <v>712</v>
      </c>
      <c r="Y588" s="168" t="s">
        <v>42</v>
      </c>
      <c r="Z588" s="223" t="s">
        <v>540</v>
      </c>
      <c r="AA588" s="266"/>
      <c r="AB588" s="223" t="s">
        <v>541</v>
      </c>
      <c r="AC588" s="178">
        <v>9300</v>
      </c>
      <c r="AD588" s="170"/>
      <c r="AE588" s="170"/>
      <c r="AF588" s="191" t="s">
        <v>320</v>
      </c>
      <c r="AG588" s="221">
        <v>8</v>
      </c>
      <c r="AH588" s="220">
        <v>12</v>
      </c>
      <c r="AI588" s="191" t="s">
        <v>320</v>
      </c>
      <c r="AL588" s="166">
        <v>0</v>
      </c>
      <c r="AM588" s="170" t="s">
        <v>43</v>
      </c>
      <c r="AN588" s="165" t="s">
        <v>44</v>
      </c>
      <c r="AO588" s="165"/>
      <c r="AP588" s="166"/>
      <c r="AQ588" s="166"/>
      <c r="AR588" s="166"/>
      <c r="AS588" s="166">
        <f>H588</f>
        <v>100678</v>
      </c>
      <c r="AT588" s="166">
        <f t="shared" si="57"/>
        <v>10684</v>
      </c>
      <c r="AU588" s="166">
        <v>684</v>
      </c>
      <c r="AV588" s="166"/>
      <c r="AX588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100678, 'Б-100678-13',date'2015-02-02',3, 7, 7, 'RUR', 0, 18, date'2015-02-02', date'2015-02-01', 1006783, 1, to_date('2015-01-01 00:00:01','YYYY-MM-DD HH24:MI:SS'), 6200, 0, 0, 712, 0, 'c1', 8,null,100678,10684,684);insert into xxxx_oebs_cash_payment_test (ID, INVOICE_ID, OEBS_PAYMENT, DOC_DATE, COMISS_DATE) values (s_xxxx_oebs_cash_payment_test.NEXTVAL, 100678, 9300, to_date('2015-01-01 00:00:01','YYYY-MM-DD HH24:MI:SS'), date'2015-01-01' );insert into xxxx_client_discount_m  (ID,CLIENT_ID,CLIENT_AVG_DISCOUNT,DT) values (s_xxxx_client_discount_m.NEXTVAL,712, 12, date'2015-01-01');</v>
      </c>
    </row>
    <row r="589" spans="1:50" ht="16.5" customHeight="1" x14ac:dyDescent="0.25">
      <c r="A589" s="285">
        <v>45</v>
      </c>
      <c r="B589" s="72">
        <v>0</v>
      </c>
      <c r="C589" s="165" t="str">
        <f t="shared" si="59"/>
        <v>100045</v>
      </c>
      <c r="D589" s="165" t="str">
        <f t="shared" si="60"/>
        <v>100045/13</v>
      </c>
      <c r="E589" s="167" t="s">
        <v>189</v>
      </c>
      <c r="F589" s="167" t="s">
        <v>822</v>
      </c>
      <c r="G589" s="165">
        <v>48</v>
      </c>
      <c r="H589" s="178">
        <v>100679</v>
      </c>
      <c r="I589" s="170" t="str">
        <f t="shared" si="56"/>
        <v>Б-100679-13</v>
      </c>
      <c r="J589" s="169">
        <v>3</v>
      </c>
      <c r="K589" s="165">
        <v>7</v>
      </c>
      <c r="L589" s="165" t="s">
        <v>38</v>
      </c>
      <c r="M589" s="290">
        <v>0</v>
      </c>
      <c r="N589" s="165">
        <v>18</v>
      </c>
      <c r="O589" s="167" t="s">
        <v>823</v>
      </c>
      <c r="P589" s="167" t="s">
        <v>823</v>
      </c>
      <c r="Q589" s="167" t="s">
        <v>826</v>
      </c>
      <c r="R589" s="166" t="str">
        <f>H589&amp;"1"</f>
        <v>1006791</v>
      </c>
      <c r="S589" s="170">
        <v>1</v>
      </c>
      <c r="T589" s="191" t="s">
        <v>829</v>
      </c>
      <c r="U589" s="165">
        <v>6200</v>
      </c>
      <c r="V589" s="234">
        <v>0</v>
      </c>
      <c r="W589" s="165">
        <v>0</v>
      </c>
      <c r="X589" s="122">
        <v>713</v>
      </c>
      <c r="Y589" s="168" t="s">
        <v>42</v>
      </c>
      <c r="Z589" s="266"/>
      <c r="AA589" s="266"/>
      <c r="AB589" s="224"/>
      <c r="AC589" s="178">
        <v>9300</v>
      </c>
      <c r="AD589" s="170"/>
      <c r="AE589" s="170"/>
      <c r="AF589" s="191" t="s">
        <v>320</v>
      </c>
      <c r="AG589" s="221">
        <v>8</v>
      </c>
      <c r="AH589" s="220">
        <v>12</v>
      </c>
      <c r="AI589" s="191" t="s">
        <v>320</v>
      </c>
      <c r="AL589" s="166">
        <v>0</v>
      </c>
      <c r="AM589" s="170" t="s">
        <v>43</v>
      </c>
      <c r="AN589" s="165" t="s">
        <v>44</v>
      </c>
      <c r="AO589" s="165"/>
      <c r="AP589" s="166"/>
      <c r="AQ589" s="166"/>
      <c r="AR589" s="166"/>
      <c r="AS589" s="166">
        <f>H589</f>
        <v>100679</v>
      </c>
      <c r="AT589" s="166">
        <f t="shared" si="57"/>
        <v>10685</v>
      </c>
      <c r="AU589" s="166">
        <v>685</v>
      </c>
      <c r="AV589" s="166"/>
      <c r="AX589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100679, 'Б-100679-13',date'2015-02-02',3, 7, 7, 'RUR', 0, 18, date'2015-02-02', date'2015-02-01', 1006791, 1, to_date('2015-01-01 00:00:01','YYYY-MM-DD HH24:MI:SS'), 6200, 0, 0, 713, 0, 'c1', 8,null,100679,10685,685);insert into xxxx_oebs_cash_payment_test (ID, INVOICE_ID, OEBS_PAYMENT, DOC_DATE, COMISS_DATE) values (s_xxxx_oebs_cash_payment_test.NEXTVAL, 100679, 9300, to_date('2015-01-01 00:00:01','YYYY-MM-DD HH24:MI:SS'), date'2015-01-01' );insert into xxxx_client_discount_m  (ID,CLIENT_ID,CLIENT_AVG_DISCOUNT,DT) values (s_xxxx_client_discount_m.NEXTVAL,713, 12, date'2015-01-01');</v>
      </c>
    </row>
    <row r="590" spans="1:50" ht="16.5" customHeight="1" x14ac:dyDescent="0.25">
      <c r="A590" s="285">
        <v>45</v>
      </c>
      <c r="B590" s="72">
        <v>0</v>
      </c>
      <c r="C590" s="165" t="str">
        <f t="shared" si="59"/>
        <v>100045</v>
      </c>
      <c r="D590" s="165" t="str">
        <f t="shared" si="60"/>
        <v>100045/13</v>
      </c>
      <c r="E590" s="167" t="s">
        <v>189</v>
      </c>
      <c r="F590" s="167" t="s">
        <v>822</v>
      </c>
      <c r="G590" s="165">
        <v>48</v>
      </c>
      <c r="H590" s="178">
        <v>100680</v>
      </c>
      <c r="I590" s="170" t="str">
        <f t="shared" si="56"/>
        <v>Б-100680-13</v>
      </c>
      <c r="J590" s="169">
        <v>3</v>
      </c>
      <c r="K590" s="165">
        <v>7</v>
      </c>
      <c r="L590" s="234" t="s">
        <v>59</v>
      </c>
      <c r="M590" s="169">
        <v>1</v>
      </c>
      <c r="N590" s="165">
        <v>18</v>
      </c>
      <c r="O590" s="167" t="s">
        <v>823</v>
      </c>
      <c r="P590" s="167" t="s">
        <v>823</v>
      </c>
      <c r="Q590" s="167" t="s">
        <v>826</v>
      </c>
      <c r="R590" s="166" t="str">
        <f>H590&amp;"2"</f>
        <v>1006802</v>
      </c>
      <c r="S590" s="170">
        <v>1</v>
      </c>
      <c r="T590" s="191" t="s">
        <v>829</v>
      </c>
      <c r="U590" s="165">
        <v>6200</v>
      </c>
      <c r="V590" s="165">
        <v>1116</v>
      </c>
      <c r="W590" s="165">
        <v>0</v>
      </c>
      <c r="X590" s="234">
        <v>714</v>
      </c>
      <c r="Y590" s="168" t="s">
        <v>42</v>
      </c>
      <c r="Z590" s="223" t="s">
        <v>542</v>
      </c>
      <c r="AA590" s="266"/>
      <c r="AB590" s="223" t="s">
        <v>543</v>
      </c>
      <c r="AC590" s="178">
        <v>9300</v>
      </c>
      <c r="AD590" s="170"/>
      <c r="AE590" s="170"/>
      <c r="AF590" s="191" t="s">
        <v>320</v>
      </c>
      <c r="AG590" s="221">
        <v>8</v>
      </c>
      <c r="AH590" s="220">
        <v>12</v>
      </c>
      <c r="AI590" s="191" t="s">
        <v>320</v>
      </c>
      <c r="AL590" s="166">
        <v>0</v>
      </c>
      <c r="AM590" s="170" t="s">
        <v>43</v>
      </c>
      <c r="AN590" s="165" t="s">
        <v>44</v>
      </c>
      <c r="AO590" s="165"/>
      <c r="AP590" s="166"/>
      <c r="AQ590" s="166"/>
      <c r="AR590" s="166"/>
      <c r="AS590" s="166">
        <f>H590</f>
        <v>100680</v>
      </c>
      <c r="AT590" s="166">
        <f t="shared" si="57"/>
        <v>10686</v>
      </c>
      <c r="AU590" s="166">
        <v>686</v>
      </c>
      <c r="AV590" s="166"/>
      <c r="AX590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100680, 'Б-100680-13',date'2015-02-02',3, 7, 7, 'USD', 1, 18, date'2015-02-02', date'2015-02-01', 1006802, 1, to_date('2015-01-01 00:00:01','YYYY-MM-DD HH24:MI:SS'), 6200, 1116, 0, 714, 0, 'c1', 8,null,100680,10686,686);insert into xxxx_oebs_cash_payment_test (ID, INVOICE_ID, OEBS_PAYMENT, DOC_DATE, COMISS_DATE) values (s_xxxx_oebs_cash_payment_test.NEXTVAL, 100680, 9300, to_date('2015-01-01 00:00:01','YYYY-MM-DD HH24:MI:SS'), date'2015-01-01' );insert into xxxx_client_discount_m  (ID,CLIENT_ID,CLIENT_AVG_DISCOUNT,DT) values (s_xxxx_client_discount_m.NEXTVAL,714, 12, date'2015-01-01');</v>
      </c>
    </row>
    <row r="591" spans="1:50" ht="16.5" customHeight="1" x14ac:dyDescent="0.25">
      <c r="A591" s="285">
        <v>45</v>
      </c>
      <c r="B591" s="72">
        <v>0</v>
      </c>
      <c r="C591" s="165" t="str">
        <f t="shared" si="59"/>
        <v>100045</v>
      </c>
      <c r="D591" s="165" t="str">
        <f t="shared" si="60"/>
        <v>100045/13</v>
      </c>
      <c r="E591" s="167" t="s">
        <v>189</v>
      </c>
      <c r="F591" s="167" t="s">
        <v>822</v>
      </c>
      <c r="G591" s="165">
        <v>48</v>
      </c>
      <c r="H591" s="178">
        <v>100681</v>
      </c>
      <c r="I591" s="170" t="str">
        <f t="shared" si="56"/>
        <v>Б-100681-13</v>
      </c>
      <c r="J591" s="169">
        <v>3</v>
      </c>
      <c r="K591" s="165">
        <v>7</v>
      </c>
      <c r="L591" s="234" t="s">
        <v>59</v>
      </c>
      <c r="M591" s="169">
        <v>1</v>
      </c>
      <c r="N591" s="165">
        <v>18</v>
      </c>
      <c r="O591" s="167" t="s">
        <v>823</v>
      </c>
      <c r="P591" s="167" t="s">
        <v>823</v>
      </c>
      <c r="Q591" s="167" t="s">
        <v>826</v>
      </c>
      <c r="R591" s="166" t="str">
        <f>H591&amp;"1"</f>
        <v>1006811</v>
      </c>
      <c r="S591" s="170">
        <v>1</v>
      </c>
      <c r="T591" s="191" t="s">
        <v>829</v>
      </c>
      <c r="U591" s="165">
        <v>6200</v>
      </c>
      <c r="V591" s="165">
        <v>1116</v>
      </c>
      <c r="W591" s="165">
        <v>0</v>
      </c>
      <c r="X591" s="122">
        <v>715</v>
      </c>
      <c r="Y591" s="168" t="s">
        <v>42</v>
      </c>
      <c r="Z591" s="266"/>
      <c r="AA591" s="266"/>
      <c r="AB591" s="224"/>
      <c r="AC591" s="178">
        <v>9300</v>
      </c>
      <c r="AD591" s="170"/>
      <c r="AE591" s="170"/>
      <c r="AF591" s="191" t="s">
        <v>320</v>
      </c>
      <c r="AG591" s="221">
        <v>8</v>
      </c>
      <c r="AH591" s="220">
        <v>12</v>
      </c>
      <c r="AI591" s="191" t="s">
        <v>320</v>
      </c>
      <c r="AL591" s="166">
        <v>0</v>
      </c>
      <c r="AM591" s="170" t="s">
        <v>43</v>
      </c>
      <c r="AN591" s="165" t="s">
        <v>44</v>
      </c>
      <c r="AO591" s="165"/>
      <c r="AP591" s="166"/>
      <c r="AQ591" s="166"/>
      <c r="AR591" s="166"/>
      <c r="AS591" s="166">
        <f>H591</f>
        <v>100681</v>
      </c>
      <c r="AT591" s="166">
        <f t="shared" si="57"/>
        <v>10687</v>
      </c>
      <c r="AU591" s="166">
        <v>687</v>
      </c>
      <c r="AV591" s="166"/>
      <c r="AX591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100681, 'Б-100681-13',date'2015-02-02',3, 7, 7, 'USD', 1, 18, date'2015-02-02', date'2015-02-01', 1006811, 1, to_date('2015-01-01 00:00:01','YYYY-MM-DD HH24:MI:SS'), 6200, 1116, 0, 715, 0, 'c1', 8,null,100681,10687,687);insert into xxxx_oebs_cash_payment_test (ID, INVOICE_ID, OEBS_PAYMENT, DOC_DATE, COMISS_DATE) values (s_xxxx_oebs_cash_payment_test.NEXTVAL, 100681, 9300, to_date('2015-01-01 00:00:01','YYYY-MM-DD HH24:MI:SS'), date'2015-01-01' );insert into xxxx_client_discount_m  (ID,CLIENT_ID,CLIENT_AVG_DISCOUNT,DT) values (s_xxxx_client_discount_m.NEXTVAL,715, 12, date'2015-01-01');</v>
      </c>
    </row>
    <row r="592" spans="1:50" ht="16.5" customHeight="1" x14ac:dyDescent="0.25">
      <c r="A592" s="285">
        <v>45</v>
      </c>
      <c r="B592" s="72">
        <v>0</v>
      </c>
      <c r="C592" s="165" t="str">
        <f t="shared" si="59"/>
        <v>100045</v>
      </c>
      <c r="D592" s="165" t="str">
        <f t="shared" si="60"/>
        <v>100045/13</v>
      </c>
      <c r="E592" s="167" t="s">
        <v>189</v>
      </c>
      <c r="F592" s="167" t="s">
        <v>822</v>
      </c>
      <c r="G592" s="165">
        <v>48</v>
      </c>
      <c r="H592" s="178">
        <v>100682</v>
      </c>
      <c r="I592" s="170" t="str">
        <f t="shared" si="56"/>
        <v>Б-100682-13</v>
      </c>
      <c r="J592" s="169">
        <v>3</v>
      </c>
      <c r="K592" s="165">
        <v>7</v>
      </c>
      <c r="L592" s="165" t="s">
        <v>38</v>
      </c>
      <c r="M592" s="169">
        <v>1</v>
      </c>
      <c r="N592" s="165">
        <v>18</v>
      </c>
      <c r="O592" s="167" t="s">
        <v>823</v>
      </c>
      <c r="P592" s="167" t="s">
        <v>823</v>
      </c>
      <c r="Q592" s="167" t="s">
        <v>826</v>
      </c>
      <c r="R592" s="166" t="str">
        <f>H592&amp;"2"</f>
        <v>1006822</v>
      </c>
      <c r="S592" s="170">
        <v>1</v>
      </c>
      <c r="T592" s="191" t="s">
        <v>829</v>
      </c>
      <c r="U592" s="165">
        <v>6200</v>
      </c>
      <c r="V592" s="165">
        <v>1116</v>
      </c>
      <c r="W592" s="165">
        <v>0</v>
      </c>
      <c r="X592" s="234">
        <v>716</v>
      </c>
      <c r="Y592" s="168" t="s">
        <v>42</v>
      </c>
      <c r="Z592" s="266"/>
      <c r="AA592" s="266"/>
      <c r="AB592" s="224"/>
      <c r="AC592" s="178">
        <v>9300</v>
      </c>
      <c r="AD592" s="170"/>
      <c r="AE592" s="170"/>
      <c r="AF592" s="191" t="s">
        <v>320</v>
      </c>
      <c r="AG592" s="221">
        <v>8</v>
      </c>
      <c r="AH592" s="220">
        <v>12</v>
      </c>
      <c r="AI592" s="191" t="s">
        <v>320</v>
      </c>
      <c r="AL592" s="166">
        <v>0</v>
      </c>
      <c r="AM592" s="170" t="s">
        <v>43</v>
      </c>
      <c r="AN592" s="165" t="s">
        <v>44</v>
      </c>
      <c r="AO592" s="165"/>
      <c r="AP592" s="166"/>
      <c r="AQ592" s="166"/>
      <c r="AR592" s="166"/>
      <c r="AS592" s="166">
        <f>H592</f>
        <v>100682</v>
      </c>
      <c r="AT592" s="166">
        <f t="shared" si="57"/>
        <v>10688</v>
      </c>
      <c r="AU592" s="166">
        <v>688</v>
      </c>
      <c r="AV592" s="166"/>
      <c r="AX59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100682, 'Б-100682-13',date'2015-02-02',3, 7, 7, 'RUR', 1, 18, date'2015-02-02', date'2015-02-01', 1006822, 1, to_date('2015-01-01 00:00:01','YYYY-MM-DD HH24:MI:SS'), 6200, 1116, 0, 716, 0, 'c1', 8,null,100682,10688,688);insert into xxxx_oebs_cash_payment_test (ID, INVOICE_ID, OEBS_PAYMENT, DOC_DATE, COMISS_DATE) values (s_xxxx_oebs_cash_payment_test.NEXTVAL, 100682, 9300, to_date('2015-01-01 00:00:01','YYYY-MM-DD HH24:MI:SS'), date'2015-01-01' );insert into xxxx_client_discount_m  (ID,CLIENT_ID,CLIENT_AVG_DISCOUNT,DT) values (s_xxxx_client_discount_m.NEXTVAL,716, 12, date'2015-01-01');</v>
      </c>
    </row>
    <row r="593" spans="1:50" ht="16.5" customHeight="1" x14ac:dyDescent="0.25">
      <c r="A593" s="285">
        <v>45</v>
      </c>
      <c r="B593" s="72">
        <v>0</v>
      </c>
      <c r="C593" s="165" t="str">
        <f t="shared" si="59"/>
        <v>100045</v>
      </c>
      <c r="D593" s="165" t="str">
        <f t="shared" si="60"/>
        <v>100045/13</v>
      </c>
      <c r="E593" s="167" t="s">
        <v>189</v>
      </c>
      <c r="F593" s="167" t="s">
        <v>822</v>
      </c>
      <c r="G593" s="165">
        <v>48</v>
      </c>
      <c r="H593" s="178">
        <v>100683</v>
      </c>
      <c r="I593" s="170" t="str">
        <f t="shared" si="56"/>
        <v>Б-100683-13</v>
      </c>
      <c r="J593" s="169">
        <v>3</v>
      </c>
      <c r="K593" s="165">
        <v>7</v>
      </c>
      <c r="L593" s="165" t="s">
        <v>38</v>
      </c>
      <c r="M593" s="169">
        <v>1</v>
      </c>
      <c r="N593" s="165">
        <v>18</v>
      </c>
      <c r="O593" s="167" t="s">
        <v>823</v>
      </c>
      <c r="P593" s="167" t="s">
        <v>823</v>
      </c>
      <c r="Q593" s="167" t="s">
        <v>826</v>
      </c>
      <c r="R593" s="166" t="str">
        <f>H593&amp;"3"</f>
        <v>1006833</v>
      </c>
      <c r="S593" s="170">
        <v>1</v>
      </c>
      <c r="T593" s="191" t="s">
        <v>829</v>
      </c>
      <c r="U593" s="165">
        <v>6200</v>
      </c>
      <c r="V593" s="165">
        <v>1116</v>
      </c>
      <c r="W593" s="165">
        <v>0</v>
      </c>
      <c r="X593" s="122">
        <v>717</v>
      </c>
      <c r="Y593" s="168" t="s">
        <v>42</v>
      </c>
      <c r="Z593" s="266"/>
      <c r="AA593" s="266"/>
      <c r="AB593" s="224"/>
      <c r="AC593" s="178">
        <v>9300</v>
      </c>
      <c r="AD593" s="170"/>
      <c r="AE593" s="170"/>
      <c r="AF593" s="191" t="s">
        <v>320</v>
      </c>
      <c r="AG593" s="221">
        <v>8</v>
      </c>
      <c r="AH593" s="220">
        <v>12</v>
      </c>
      <c r="AI593" s="191" t="s">
        <v>320</v>
      </c>
      <c r="AL593" s="166">
        <v>0</v>
      </c>
      <c r="AM593" s="170" t="s">
        <v>43</v>
      </c>
      <c r="AN593" s="165" t="s">
        <v>44</v>
      </c>
      <c r="AO593" s="165"/>
      <c r="AP593" s="166"/>
      <c r="AQ593" s="166"/>
      <c r="AR593" s="166"/>
      <c r="AS593" s="166">
        <f>H593</f>
        <v>100683</v>
      </c>
      <c r="AT593" s="166">
        <f t="shared" si="57"/>
        <v>10689</v>
      </c>
      <c r="AU593" s="166">
        <v>689</v>
      </c>
      <c r="AV593" s="166"/>
      <c r="AX59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100683, 'Б-100683-13',date'2015-02-02',3, 7, 7, 'RUR', 1, 18, date'2015-02-02', date'2015-02-01', 1006833, 1, to_date('2015-01-01 00:00:01','YYYY-MM-DD HH24:MI:SS'), 6200, 1116, 0, 717, 0, 'c1', 8,null,100683,10689,689);insert into xxxx_oebs_cash_payment_test (ID, INVOICE_ID, OEBS_PAYMENT, DOC_DATE, COMISS_DATE) values (s_xxxx_oebs_cash_payment_test.NEXTVAL, 100683, 9300, to_date('2015-01-01 00:00:01','YYYY-MM-DD HH24:MI:SS'), date'2015-01-01' );insert into xxxx_client_discount_m  (ID,CLIENT_ID,CLIENT_AVG_DISCOUNT,DT) values (s_xxxx_client_discount_m.NEXTVAL,717, 12, date'2015-01-01');</v>
      </c>
    </row>
    <row r="594" spans="1:50" ht="16.5" customHeight="1" x14ac:dyDescent="0.25">
      <c r="A594" s="285">
        <v>45</v>
      </c>
      <c r="B594" s="72">
        <v>0</v>
      </c>
      <c r="C594" s="165" t="str">
        <f t="shared" si="59"/>
        <v>100045</v>
      </c>
      <c r="D594" s="165" t="str">
        <f t="shared" si="60"/>
        <v>100045/13</v>
      </c>
      <c r="E594" s="167" t="s">
        <v>189</v>
      </c>
      <c r="F594" s="167" t="s">
        <v>822</v>
      </c>
      <c r="G594" s="165">
        <v>48</v>
      </c>
      <c r="H594" s="178">
        <v>100684</v>
      </c>
      <c r="I594" s="170" t="str">
        <f t="shared" si="56"/>
        <v>Б-100684-13</v>
      </c>
      <c r="J594" s="169">
        <v>3</v>
      </c>
      <c r="K594" s="165">
        <v>7</v>
      </c>
      <c r="L594" s="165" t="s">
        <v>38</v>
      </c>
      <c r="M594" s="169">
        <v>1</v>
      </c>
      <c r="N594" s="165">
        <v>18</v>
      </c>
      <c r="O594" s="167" t="s">
        <v>823</v>
      </c>
      <c r="P594" s="167" t="s">
        <v>823</v>
      </c>
      <c r="Q594" s="167" t="s">
        <v>826</v>
      </c>
      <c r="R594" s="166" t="str">
        <f>H594&amp;"1"</f>
        <v>1006841</v>
      </c>
      <c r="S594" s="170">
        <v>1</v>
      </c>
      <c r="T594" s="191" t="s">
        <v>829</v>
      </c>
      <c r="U594" s="165">
        <v>6200</v>
      </c>
      <c r="V594" s="165">
        <v>1116</v>
      </c>
      <c r="W594" s="165">
        <v>0</v>
      </c>
      <c r="X594" s="234">
        <v>718</v>
      </c>
      <c r="Y594" s="168" t="s">
        <v>42</v>
      </c>
      <c r="Z594" s="266"/>
      <c r="AA594" s="266"/>
      <c r="AB594" s="224"/>
      <c r="AC594" s="178">
        <v>9300</v>
      </c>
      <c r="AD594" s="170"/>
      <c r="AE594" s="170"/>
      <c r="AF594" s="191" t="s">
        <v>320</v>
      </c>
      <c r="AG594" s="221">
        <v>8</v>
      </c>
      <c r="AH594" s="220">
        <v>12</v>
      </c>
      <c r="AI594" s="191" t="s">
        <v>320</v>
      </c>
      <c r="AL594" s="166">
        <v>0</v>
      </c>
      <c r="AM594" s="170" t="s">
        <v>43</v>
      </c>
      <c r="AN594" s="165" t="s">
        <v>44</v>
      </c>
      <c r="AO594" s="165"/>
      <c r="AP594" s="166"/>
      <c r="AQ594" s="166"/>
      <c r="AR594" s="166"/>
      <c r="AS594" s="166">
        <f>H594</f>
        <v>100684</v>
      </c>
      <c r="AT594" s="166">
        <f t="shared" si="57"/>
        <v>10690</v>
      </c>
      <c r="AU594" s="166">
        <v>690</v>
      </c>
      <c r="AV594" s="166"/>
      <c r="AX59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100684, 'Б-100684-13',date'2015-02-02',3, 7, 7, 'RUR', 1, 18, date'2015-02-02', date'2015-02-01', 1006841, 1, to_date('2015-01-01 00:00:01','YYYY-MM-DD HH24:MI:SS'), 6200, 1116, 0, 718, 0, 'c1', 8,null,100684,10690,690);insert into xxxx_oebs_cash_payment_test (ID, INVOICE_ID, OEBS_PAYMENT, DOC_DATE, COMISS_DATE) values (s_xxxx_oebs_cash_payment_test.NEXTVAL, 100684, 9300, to_date('2015-01-01 00:00:01','YYYY-MM-DD HH24:MI:SS'), date'2015-01-01' );insert into xxxx_client_discount_m  (ID,CLIENT_ID,CLIENT_AVG_DISCOUNT,DT) values (s_xxxx_client_discount_m.NEXTVAL,718, 12, date'2015-01-01');</v>
      </c>
    </row>
    <row r="595" spans="1:50" ht="16.5" customHeight="1" x14ac:dyDescent="0.25">
      <c r="A595" s="285">
        <v>45</v>
      </c>
      <c r="B595" s="72">
        <v>0</v>
      </c>
      <c r="C595" s="165" t="str">
        <f t="shared" si="59"/>
        <v>100045</v>
      </c>
      <c r="D595" s="165" t="str">
        <f t="shared" si="60"/>
        <v>100045/13</v>
      </c>
      <c r="E595" s="167" t="s">
        <v>189</v>
      </c>
      <c r="F595" s="167" t="s">
        <v>822</v>
      </c>
      <c r="G595" s="165">
        <v>48</v>
      </c>
      <c r="H595" s="178">
        <v>100685</v>
      </c>
      <c r="I595" s="170" t="str">
        <f t="shared" si="56"/>
        <v>Б-100685-13</v>
      </c>
      <c r="J595" s="169">
        <v>3</v>
      </c>
      <c r="K595" s="165">
        <v>7</v>
      </c>
      <c r="L595" s="165" t="s">
        <v>38</v>
      </c>
      <c r="M595" s="169">
        <v>1</v>
      </c>
      <c r="N595" s="165">
        <v>18</v>
      </c>
      <c r="O595" s="167" t="s">
        <v>823</v>
      </c>
      <c r="P595" s="167" t="s">
        <v>823</v>
      </c>
      <c r="Q595" s="167" t="s">
        <v>826</v>
      </c>
      <c r="R595" s="166" t="str">
        <f>H595&amp;"2"</f>
        <v>1006852</v>
      </c>
      <c r="S595" s="170">
        <v>1</v>
      </c>
      <c r="T595" s="191" t="s">
        <v>310</v>
      </c>
      <c r="U595" s="165">
        <v>6200</v>
      </c>
      <c r="V595" s="165">
        <v>1116</v>
      </c>
      <c r="W595" s="165">
        <v>0</v>
      </c>
      <c r="X595" s="122">
        <v>719</v>
      </c>
      <c r="Y595" s="168" t="s">
        <v>42</v>
      </c>
      <c r="Z595" s="266"/>
      <c r="AA595" s="266"/>
      <c r="AB595" s="224"/>
      <c r="AC595" s="178">
        <v>9300</v>
      </c>
      <c r="AD595" s="170"/>
      <c r="AE595" s="170"/>
      <c r="AF595" s="191" t="s">
        <v>320</v>
      </c>
      <c r="AG595" s="221">
        <v>8</v>
      </c>
      <c r="AH595" s="220">
        <v>12</v>
      </c>
      <c r="AI595" s="191" t="s">
        <v>320</v>
      </c>
      <c r="AL595" s="166">
        <v>0</v>
      </c>
      <c r="AM595" s="170" t="s">
        <v>43</v>
      </c>
      <c r="AN595" s="165" t="s">
        <v>44</v>
      </c>
      <c r="AO595" s="165"/>
      <c r="AP595" s="166"/>
      <c r="AQ595" s="166"/>
      <c r="AR595" s="166"/>
      <c r="AS595" s="166">
        <f>H595</f>
        <v>100685</v>
      </c>
      <c r="AT595" s="166">
        <f t="shared" si="57"/>
        <v>10691</v>
      </c>
      <c r="AU595" s="166">
        <v>691</v>
      </c>
      <c r="AV595" s="166"/>
      <c r="AX595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100685, 'Б-100685-13',date'2015-02-02',3, 7, 7, 'RUR', 1, 18, date'2015-02-02', date'2015-02-01', 1006852, 1, to_date('2015-01-31 23:59:59','YYYY-MM-DD HH24:MI:SS'), 6200, 1116, 0, 719, 0, 'c1', 8,null,100685,10691,691);insert into xxxx_oebs_cash_payment_test (ID, INVOICE_ID, OEBS_PAYMENT, DOC_DATE, COMISS_DATE) values (s_xxxx_oebs_cash_payment_test.NEXTVAL, 100685, 9300, to_date('2015-01-31 23:59:59','YYYY-MM-DD HH24:MI:SS'), date'2015-01-01' );insert into xxxx_client_discount_m  (ID,CLIENT_ID,CLIENT_AVG_DISCOUNT,DT) values (s_xxxx_client_discount_m.NEXTVAL,719, 12, date'2015-01-01');</v>
      </c>
    </row>
    <row r="596" spans="1:50" ht="16.5" customHeight="1" x14ac:dyDescent="0.25">
      <c r="A596" s="285">
        <v>45</v>
      </c>
      <c r="B596" s="72">
        <v>0</v>
      </c>
      <c r="C596" s="165" t="str">
        <f t="shared" si="59"/>
        <v>100045</v>
      </c>
      <c r="D596" s="165" t="str">
        <f t="shared" si="60"/>
        <v>100045/13</v>
      </c>
      <c r="E596" s="167" t="s">
        <v>189</v>
      </c>
      <c r="F596" s="167" t="s">
        <v>822</v>
      </c>
      <c r="G596" s="165">
        <v>48</v>
      </c>
      <c r="H596" s="178">
        <v>100686</v>
      </c>
      <c r="I596" s="170" t="str">
        <f t="shared" si="56"/>
        <v>Б-100686-13</v>
      </c>
      <c r="J596" s="169">
        <v>3</v>
      </c>
      <c r="K596" s="165">
        <v>7</v>
      </c>
      <c r="L596" s="165" t="s">
        <v>38</v>
      </c>
      <c r="M596" s="169">
        <v>1</v>
      </c>
      <c r="N596" s="165">
        <v>18</v>
      </c>
      <c r="O596" s="167" t="s">
        <v>823</v>
      </c>
      <c r="P596" s="167" t="s">
        <v>823</v>
      </c>
      <c r="Q596" s="167" t="s">
        <v>826</v>
      </c>
      <c r="R596" s="166" t="str">
        <f>H596&amp;"1"</f>
        <v>1006861</v>
      </c>
      <c r="S596" s="170">
        <v>1</v>
      </c>
      <c r="T596" s="237" t="s">
        <v>144</v>
      </c>
      <c r="U596" s="165">
        <v>6200</v>
      </c>
      <c r="V596" s="165">
        <v>1116</v>
      </c>
      <c r="W596" s="165">
        <v>0</v>
      </c>
      <c r="X596" s="244">
        <v>705</v>
      </c>
      <c r="Y596" s="168" t="s">
        <v>42</v>
      </c>
      <c r="Z596" s="223" t="s">
        <v>585</v>
      </c>
      <c r="AA596" s="266"/>
      <c r="AB596" s="223" t="s">
        <v>586</v>
      </c>
      <c r="AC596" s="227"/>
      <c r="AD596" s="170"/>
      <c r="AE596" s="170"/>
      <c r="AF596" s="191"/>
      <c r="AG596" s="221">
        <v>8</v>
      </c>
      <c r="AH596" s="220">
        <v>12</v>
      </c>
      <c r="AI596" s="237"/>
      <c r="AL596" s="166">
        <v>0</v>
      </c>
      <c r="AM596" s="170" t="s">
        <v>43</v>
      </c>
      <c r="AN596" s="165" t="s">
        <v>44</v>
      </c>
      <c r="AO596" s="165"/>
      <c r="AP596" s="166"/>
      <c r="AQ596" s="166"/>
      <c r="AR596" s="166"/>
      <c r="AS596" s="166">
        <f>H596</f>
        <v>100686</v>
      </c>
      <c r="AT596" s="166">
        <f t="shared" si="57"/>
        <v>10692</v>
      </c>
      <c r="AU596" s="166">
        <v>692</v>
      </c>
      <c r="AV596" s="166"/>
      <c r="AX596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100686, 'Б-100686-13',date'2015-02-02',3, 7, 7, 'RUR', 1, 18, date'2015-02-02', date'2015-02-01', 1006861, 1, to_date('2015-01-01 00:00:00','YYYY-MM-DD HH24:MI:SS'), 6200, 1116, 0, 705, 0, 'c1', 8,null,100686,10692,692);insert into xxxx_client_discount_m  (ID,CLIENT_ID,CLIENT_AVG_DISCOUNT,DT) values (s_xxxx_client_discount_m.NEXTVAL,705, 12, );</v>
      </c>
    </row>
    <row r="597" spans="1:50" ht="16.5" customHeight="1" x14ac:dyDescent="0.25">
      <c r="A597" s="285">
        <v>45</v>
      </c>
      <c r="B597" s="72">
        <v>0</v>
      </c>
      <c r="C597" s="165" t="str">
        <f t="shared" si="59"/>
        <v>100045</v>
      </c>
      <c r="D597" s="165" t="str">
        <f t="shared" si="60"/>
        <v>100045/13</v>
      </c>
      <c r="E597" s="167" t="s">
        <v>189</v>
      </c>
      <c r="F597" s="167" t="s">
        <v>822</v>
      </c>
      <c r="G597" s="165">
        <v>48</v>
      </c>
      <c r="H597" s="178">
        <v>100687</v>
      </c>
      <c r="I597" s="170" t="str">
        <f t="shared" si="56"/>
        <v>Б-100687-13</v>
      </c>
      <c r="J597" s="169">
        <v>3</v>
      </c>
      <c r="K597" s="165">
        <v>7</v>
      </c>
      <c r="L597" s="165" t="s">
        <v>38</v>
      </c>
      <c r="M597" s="169">
        <v>1</v>
      </c>
      <c r="N597" s="165">
        <v>18</v>
      </c>
      <c r="O597" s="191" t="s">
        <v>824</v>
      </c>
      <c r="P597" s="167" t="s">
        <v>823</v>
      </c>
      <c r="Q597" s="167" t="s">
        <v>303</v>
      </c>
      <c r="R597" s="166" t="str">
        <f>H597&amp;"1"</f>
        <v>1006871</v>
      </c>
      <c r="S597" s="170">
        <v>1</v>
      </c>
      <c r="T597" s="237" t="s">
        <v>829</v>
      </c>
      <c r="U597" s="165">
        <v>6200</v>
      </c>
      <c r="V597" s="165">
        <v>1116</v>
      </c>
      <c r="W597" s="165">
        <v>0</v>
      </c>
      <c r="X597" s="236">
        <v>706</v>
      </c>
      <c r="Y597" s="168" t="s">
        <v>42</v>
      </c>
      <c r="Z597" s="266"/>
      <c r="AA597" s="266"/>
      <c r="AB597" s="224"/>
      <c r="AC597" s="178">
        <v>9300</v>
      </c>
      <c r="AD597" s="170"/>
      <c r="AE597" s="170"/>
      <c r="AF597" s="237" t="s">
        <v>320</v>
      </c>
      <c r="AG597" s="221">
        <v>8</v>
      </c>
      <c r="AH597" s="220">
        <v>12</v>
      </c>
      <c r="AI597" s="237" t="s">
        <v>320</v>
      </c>
      <c r="AL597" s="166">
        <v>0</v>
      </c>
      <c r="AM597" s="170" t="s">
        <v>43</v>
      </c>
      <c r="AN597" s="165" t="s">
        <v>44</v>
      </c>
      <c r="AO597" s="165"/>
      <c r="AP597" s="166"/>
      <c r="AQ597" s="166"/>
      <c r="AR597" s="166"/>
      <c r="AS597" s="166">
        <f>H597</f>
        <v>100687</v>
      </c>
      <c r="AT597" s="166">
        <f t="shared" si="57"/>
        <v>10693</v>
      </c>
      <c r="AU597" s="166">
        <v>693</v>
      </c>
      <c r="AV597" s="166"/>
      <c r="AX597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100687, 'Б-100687-13',date'2015-01-02',3, 7, 7, 'RUR', 1, 18, date'2015-02-02', date'2015-02-28', 1006871, 1, to_date('2015-01-01 00:00:01','YYYY-MM-DD HH24:MI:SS'), 6200, 1116, 0, 706, 0, 'c1', 8,null,100687,10693,693);insert into xxxx_oebs_cash_payment_test (ID, INVOICE_ID, OEBS_PAYMENT, DOC_DATE, COMISS_DATE) values (s_xxxx_oebs_cash_payment_test.NEXTVAL, 100687, 9300, to_date('2015-01-01 00:00:01','YYYY-MM-DD HH24:MI:SS'), date'2015-01-01' );insert into xxxx_client_discount_m  (ID,CLIENT_ID,CLIENT_AVG_DISCOUNT,DT) values (s_xxxx_client_discount_m.NEXTVAL,706, 12, date'2015-01-01');</v>
      </c>
    </row>
    <row r="598" spans="1:50" ht="16.5" customHeight="1" x14ac:dyDescent="0.25">
      <c r="A598" s="285">
        <v>45</v>
      </c>
      <c r="B598" s="72">
        <v>0</v>
      </c>
      <c r="C598" s="165" t="str">
        <f t="shared" si="59"/>
        <v>100045</v>
      </c>
      <c r="D598" s="165" t="str">
        <f t="shared" si="60"/>
        <v>100045/13</v>
      </c>
      <c r="E598" s="167" t="s">
        <v>189</v>
      </c>
      <c r="F598" s="167" t="s">
        <v>822</v>
      </c>
      <c r="G598" s="165">
        <v>48</v>
      </c>
      <c r="H598" s="178">
        <v>100688</v>
      </c>
      <c r="I598" s="170" t="str">
        <f t="shared" si="56"/>
        <v>Б-100688-13</v>
      </c>
      <c r="J598" s="169">
        <v>3</v>
      </c>
      <c r="K598" s="165">
        <v>7</v>
      </c>
      <c r="L598" s="165" t="s">
        <v>38</v>
      </c>
      <c r="M598" s="290">
        <v>0</v>
      </c>
      <c r="N598" s="165">
        <v>18</v>
      </c>
      <c r="O598" s="191" t="s">
        <v>824</v>
      </c>
      <c r="P598" s="191" t="s">
        <v>823</v>
      </c>
      <c r="Q598" s="167" t="s">
        <v>826</v>
      </c>
      <c r="R598" s="166" t="str">
        <f>H598&amp;"2"</f>
        <v>1006882</v>
      </c>
      <c r="S598" s="170">
        <v>1</v>
      </c>
      <c r="T598" s="237" t="s">
        <v>830</v>
      </c>
      <c r="U598" s="165">
        <v>6200</v>
      </c>
      <c r="V598" s="234">
        <v>0</v>
      </c>
      <c r="W598" s="165">
        <v>0</v>
      </c>
      <c r="X598" s="244">
        <v>707</v>
      </c>
      <c r="Y598" s="168" t="s">
        <v>42</v>
      </c>
      <c r="Z598" s="225" t="s">
        <v>587</v>
      </c>
      <c r="AA598" s="225" t="s">
        <v>588</v>
      </c>
      <c r="AB598" s="224"/>
      <c r="AC598" s="178">
        <v>9300</v>
      </c>
      <c r="AD598" s="170"/>
      <c r="AE598" s="170"/>
      <c r="AF598" s="237" t="s">
        <v>320</v>
      </c>
      <c r="AG598" s="221">
        <v>8</v>
      </c>
      <c r="AH598" s="220">
        <v>12</v>
      </c>
      <c r="AI598" s="237" t="s">
        <v>320</v>
      </c>
      <c r="AL598" s="166">
        <v>0</v>
      </c>
      <c r="AM598" s="170" t="s">
        <v>43</v>
      </c>
      <c r="AN598" s="165" t="s">
        <v>44</v>
      </c>
      <c r="AO598" s="165"/>
      <c r="AP598" s="166"/>
      <c r="AQ598" s="166"/>
      <c r="AR598" s="166"/>
      <c r="AS598" s="166">
        <f>H598</f>
        <v>100688</v>
      </c>
      <c r="AT598" s="166">
        <f t="shared" si="57"/>
        <v>10694</v>
      </c>
      <c r="AU598" s="166">
        <v>694</v>
      </c>
      <c r="AX598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100688, 'Б-100688-13',date'2015-01-02',3, 7, 7, 'RUR', 0, 18, date'2015-02-02', date'2015-02-01', 1006882, 1, to_date('2015-01-01 00:00:02','YYYY-MM-DD HH24:MI:SS'), 6200, 0, 0, 707, 0, 'c1', 8,null,100688,10694,694);insert into xxxx_oebs_cash_payment_test (ID, INVOICE_ID, OEBS_PAYMENT, DOC_DATE, COMISS_DATE) values (s_xxxx_oebs_cash_payment_test.NEXTVAL, 100688, 9300, to_date('2015-01-01 00:00:02','YYYY-MM-DD HH24:MI:SS'), date'2015-01-01' );insert into xxxx_client_discount_m  (ID,CLIENT_ID,CLIENT_AVG_DISCOUNT,DT) values (s_xxxx_client_discount_m.NEXTVAL,707, 12, date'2015-01-01');</v>
      </c>
    </row>
    <row r="599" spans="1:50" ht="16.5" customHeight="1" x14ac:dyDescent="0.25">
      <c r="A599" s="285">
        <v>45</v>
      </c>
      <c r="B599" s="72">
        <v>0</v>
      </c>
      <c r="C599" s="165" t="str">
        <f t="shared" si="59"/>
        <v>100045</v>
      </c>
      <c r="D599" s="165" t="str">
        <f t="shared" si="60"/>
        <v>100045/13</v>
      </c>
      <c r="E599" s="167" t="s">
        <v>189</v>
      </c>
      <c r="F599" s="167" t="s">
        <v>822</v>
      </c>
      <c r="G599" s="165">
        <v>48</v>
      </c>
      <c r="H599" s="178">
        <v>100689</v>
      </c>
      <c r="I599" s="170" t="str">
        <f t="shared" si="56"/>
        <v>Б-100689-13</v>
      </c>
      <c r="J599" s="169">
        <v>3</v>
      </c>
      <c r="K599" s="165">
        <v>7</v>
      </c>
      <c r="L599" s="165" t="s">
        <v>38</v>
      </c>
      <c r="M599" s="290">
        <v>0</v>
      </c>
      <c r="N599" s="165">
        <v>18</v>
      </c>
      <c r="O599" s="191" t="s">
        <v>825</v>
      </c>
      <c r="P599" s="191" t="s">
        <v>823</v>
      </c>
      <c r="Q599" s="191" t="s">
        <v>303</v>
      </c>
      <c r="R599" s="166" t="str">
        <f>H599&amp;"3"</f>
        <v>1006893</v>
      </c>
      <c r="S599" s="170">
        <v>1</v>
      </c>
      <c r="T599" s="237" t="s">
        <v>830</v>
      </c>
      <c r="U599" s="165">
        <v>6200</v>
      </c>
      <c r="V599" s="234">
        <v>0</v>
      </c>
      <c r="W599" s="165">
        <v>0</v>
      </c>
      <c r="X599" s="236">
        <v>708</v>
      </c>
      <c r="Y599" s="168" t="s">
        <v>42</v>
      </c>
      <c r="Z599" s="266"/>
      <c r="AA599" s="266"/>
      <c r="AB599" s="224"/>
      <c r="AC599" s="178">
        <v>9300</v>
      </c>
      <c r="AD599" s="170"/>
      <c r="AE599" s="170"/>
      <c r="AF599" s="237" t="s">
        <v>320</v>
      </c>
      <c r="AG599" s="221">
        <v>8</v>
      </c>
      <c r="AH599" s="220">
        <v>12</v>
      </c>
      <c r="AI599" s="237" t="s">
        <v>320</v>
      </c>
      <c r="AL599" s="166">
        <v>0</v>
      </c>
      <c r="AM599" s="170" t="s">
        <v>43</v>
      </c>
      <c r="AN599" s="165" t="s">
        <v>44</v>
      </c>
      <c r="AO599" s="165"/>
      <c r="AP599" s="166"/>
      <c r="AQ599" s="166"/>
      <c r="AR599" s="166"/>
      <c r="AS599" s="166">
        <f>H599</f>
        <v>100689</v>
      </c>
      <c r="AT599" s="166">
        <f t="shared" si="57"/>
        <v>10695</v>
      </c>
      <c r="AU599" s="166">
        <v>695</v>
      </c>
      <c r="AV599" s="166"/>
      <c r="AX599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100689, 'Б-100689-13',date'2015-01-01',3, 7, 7, 'RUR', 0, 18, date'2015-02-02', date'2015-02-28', 1006893, 1, to_date('2015-01-01 00:00:02','YYYY-MM-DD HH24:MI:SS'), 6200, 0, 0, 708, 0, 'c1', 8,null,100689,10695,695);insert into xxxx_oebs_cash_payment_test (ID, INVOICE_ID, OEBS_PAYMENT, DOC_DATE, COMISS_DATE) values (s_xxxx_oebs_cash_payment_test.NEXTVAL, 100689, 9300, to_date('2015-01-01 00:00:02','YYYY-MM-DD HH24:MI:SS'), date'2015-01-01' );insert into xxxx_client_discount_m  (ID,CLIENT_ID,CLIENT_AVG_DISCOUNT,DT) values (s_xxxx_client_discount_m.NEXTVAL,708, 12, date'2015-01-01');</v>
      </c>
    </row>
    <row r="600" spans="1:50" ht="16.5" customHeight="1" x14ac:dyDescent="0.25">
      <c r="A600" s="285">
        <v>45</v>
      </c>
      <c r="B600" s="72">
        <v>0</v>
      </c>
      <c r="C600" s="165" t="str">
        <f t="shared" si="59"/>
        <v>100045</v>
      </c>
      <c r="D600" s="165" t="str">
        <f t="shared" si="60"/>
        <v>100045/13</v>
      </c>
      <c r="E600" s="167" t="s">
        <v>189</v>
      </c>
      <c r="F600" s="167" t="s">
        <v>822</v>
      </c>
      <c r="G600" s="165">
        <v>48</v>
      </c>
      <c r="H600" s="178">
        <v>100690</v>
      </c>
      <c r="I600" s="170" t="str">
        <f t="shared" si="56"/>
        <v>Б-100690-13</v>
      </c>
      <c r="J600" s="169">
        <v>3</v>
      </c>
      <c r="K600" s="165">
        <v>7</v>
      </c>
      <c r="L600" s="234" t="s">
        <v>59</v>
      </c>
      <c r="M600" s="169">
        <v>1</v>
      </c>
      <c r="N600" s="165">
        <v>18</v>
      </c>
      <c r="O600" s="191" t="s">
        <v>825</v>
      </c>
      <c r="P600" s="167" t="s">
        <v>823</v>
      </c>
      <c r="Q600" s="191" t="s">
        <v>823</v>
      </c>
      <c r="R600" s="166" t="str">
        <f>H600&amp;"1"</f>
        <v>1006901</v>
      </c>
      <c r="S600" s="170">
        <v>1</v>
      </c>
      <c r="T600" s="237" t="s">
        <v>830</v>
      </c>
      <c r="U600" s="165">
        <v>6200</v>
      </c>
      <c r="V600" s="165">
        <v>1116</v>
      </c>
      <c r="W600" s="165">
        <v>0</v>
      </c>
      <c r="X600" s="244">
        <v>709</v>
      </c>
      <c r="Y600" s="168" t="s">
        <v>42</v>
      </c>
      <c r="Z600" s="224" t="s">
        <v>589</v>
      </c>
      <c r="AA600" s="224" t="s">
        <v>590</v>
      </c>
      <c r="AB600" s="224"/>
      <c r="AC600" s="178">
        <v>9300</v>
      </c>
      <c r="AD600" s="170"/>
      <c r="AE600" s="170"/>
      <c r="AF600" s="237" t="s">
        <v>320</v>
      </c>
      <c r="AG600" s="221">
        <v>8</v>
      </c>
      <c r="AH600" s="220">
        <v>12</v>
      </c>
      <c r="AI600" s="237" t="s">
        <v>320</v>
      </c>
      <c r="AL600" s="166">
        <v>0</v>
      </c>
      <c r="AM600" s="170" t="s">
        <v>43</v>
      </c>
      <c r="AN600" s="165" t="s">
        <v>44</v>
      </c>
      <c r="AO600" s="165"/>
      <c r="AP600" s="166"/>
      <c r="AQ600" s="166"/>
      <c r="AR600" s="166"/>
      <c r="AS600" s="166">
        <f>H600</f>
        <v>100690</v>
      </c>
      <c r="AT600" s="166">
        <f t="shared" si="57"/>
        <v>10696</v>
      </c>
      <c r="AU600" s="166">
        <v>696</v>
      </c>
      <c r="AV600" s="166"/>
      <c r="AX600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100690, 'Б-100690-13',date'2015-01-01',3, 7, 7, 'USD', 1, 18, date'2015-02-02', date'2015-02-02', 1006901, 1, to_date('2015-01-01 00:00:02','YYYY-MM-DD HH24:MI:SS'), 6200, 1116, 0, 709, 0, 'c1', 8,null,100690,10696,696);insert into xxxx_oebs_cash_payment_test (ID, INVOICE_ID, OEBS_PAYMENT, DOC_DATE, COMISS_DATE) values (s_xxxx_oebs_cash_payment_test.NEXTVAL, 100690, 9300, to_date('2015-01-01 00:00:02','YYYY-MM-DD HH24:MI:SS'), date'2015-01-01' );insert into xxxx_client_discount_m  (ID,CLIENT_ID,CLIENT_AVG_DISCOUNT,DT) values (s_xxxx_client_discount_m.NEXTVAL,709, 12, date'2015-01-01');</v>
      </c>
    </row>
    <row r="601" spans="1:50" ht="16.5" customHeight="1" x14ac:dyDescent="0.25">
      <c r="A601" s="285">
        <v>45</v>
      </c>
      <c r="B601" s="72">
        <v>0</v>
      </c>
      <c r="C601" s="165" t="str">
        <f t="shared" si="59"/>
        <v>100045</v>
      </c>
      <c r="D601" s="165" t="str">
        <f t="shared" si="60"/>
        <v>100045/13</v>
      </c>
      <c r="E601" s="167" t="s">
        <v>189</v>
      </c>
      <c r="F601" s="167" t="s">
        <v>822</v>
      </c>
      <c r="G601" s="165">
        <v>48</v>
      </c>
      <c r="H601" s="178">
        <v>100691</v>
      </c>
      <c r="I601" s="170" t="str">
        <f t="shared" si="56"/>
        <v>Б-100691-13</v>
      </c>
      <c r="J601" s="169">
        <v>3</v>
      </c>
      <c r="K601" s="165">
        <v>7</v>
      </c>
      <c r="L601" s="234" t="s">
        <v>59</v>
      </c>
      <c r="M601" s="169">
        <v>1</v>
      </c>
      <c r="N601" s="165">
        <v>18</v>
      </c>
      <c r="O601" s="167" t="s">
        <v>823</v>
      </c>
      <c r="P601" s="167" t="s">
        <v>823</v>
      </c>
      <c r="Q601" s="167" t="s">
        <v>826</v>
      </c>
      <c r="R601" s="166" t="str">
        <f>H601&amp;"1"</f>
        <v>1006911</v>
      </c>
      <c r="S601" s="170">
        <v>1</v>
      </c>
      <c r="T601" s="237" t="s">
        <v>830</v>
      </c>
      <c r="U601" s="165">
        <v>6200</v>
      </c>
      <c r="V601" s="165">
        <v>1116</v>
      </c>
      <c r="W601" s="165">
        <v>0</v>
      </c>
      <c r="X601" s="236">
        <v>710</v>
      </c>
      <c r="Y601" s="168" t="s">
        <v>42</v>
      </c>
      <c r="Z601" s="224" t="s">
        <v>591</v>
      </c>
      <c r="AA601" s="266"/>
      <c r="AB601" s="224"/>
      <c r="AC601" s="178">
        <v>9300</v>
      </c>
      <c r="AD601" s="170"/>
      <c r="AE601" s="170"/>
      <c r="AF601" s="237" t="s">
        <v>320</v>
      </c>
      <c r="AG601" s="221">
        <v>8</v>
      </c>
      <c r="AH601" s="220">
        <v>12</v>
      </c>
      <c r="AI601" s="237" t="s">
        <v>320</v>
      </c>
      <c r="AL601" s="166">
        <v>0</v>
      </c>
      <c r="AM601" s="170" t="s">
        <v>43</v>
      </c>
      <c r="AN601" s="165" t="s">
        <v>44</v>
      </c>
      <c r="AO601" s="165"/>
      <c r="AP601" s="166"/>
      <c r="AQ601" s="166"/>
      <c r="AR601" s="166"/>
      <c r="AS601" s="166">
        <f>H601</f>
        <v>100691</v>
      </c>
      <c r="AT601" s="166">
        <f t="shared" si="57"/>
        <v>10697</v>
      </c>
      <c r="AU601" s="166">
        <v>697</v>
      </c>
      <c r="AV601" s="166"/>
      <c r="AX601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100691, 'Б-100691-13',date'2015-02-02',3, 7, 7, 'USD', 1, 18, date'2015-02-02', date'2015-02-01', 1006911, 1, to_date('2015-01-01 00:00:02','YYYY-MM-DD HH24:MI:SS'), 6200, 1116, 0, 710, 0, 'c1', 8,null,100691,10697,697);insert into xxxx_oebs_cash_payment_test (ID, INVOICE_ID, OEBS_PAYMENT, DOC_DATE, COMISS_DATE) values (s_xxxx_oebs_cash_payment_test.NEXTVAL, 100691, 9300, to_date('2015-01-01 00:00:02','YYYY-MM-DD HH24:MI:SS'), date'2015-01-01' );insert into xxxx_client_discount_m  (ID,CLIENT_ID,CLIENT_AVG_DISCOUNT,DT) values (s_xxxx_client_discount_m.NEXTVAL,710, 12, date'2015-01-01');</v>
      </c>
    </row>
    <row r="602" spans="1:50" ht="16.5" customHeight="1" x14ac:dyDescent="0.25">
      <c r="A602" s="285">
        <v>45</v>
      </c>
      <c r="B602" s="72">
        <v>0</v>
      </c>
      <c r="C602" s="165" t="str">
        <f t="shared" si="59"/>
        <v>100045</v>
      </c>
      <c r="D602" s="165" t="str">
        <f t="shared" si="60"/>
        <v>100045/13</v>
      </c>
      <c r="E602" s="167" t="s">
        <v>189</v>
      </c>
      <c r="F602" s="167" t="s">
        <v>822</v>
      </c>
      <c r="G602" s="165">
        <v>48</v>
      </c>
      <c r="H602" s="178">
        <v>100692</v>
      </c>
      <c r="I602" s="170" t="str">
        <f t="shared" si="56"/>
        <v>Б-100692-13</v>
      </c>
      <c r="J602" s="169">
        <v>3</v>
      </c>
      <c r="K602" s="165">
        <v>7</v>
      </c>
      <c r="L602" s="165" t="s">
        <v>38</v>
      </c>
      <c r="M602" s="169">
        <v>1</v>
      </c>
      <c r="N602" s="165">
        <v>18</v>
      </c>
      <c r="O602" s="167" t="s">
        <v>823</v>
      </c>
      <c r="P602" s="167" t="s">
        <v>823</v>
      </c>
      <c r="Q602" s="167" t="s">
        <v>826</v>
      </c>
      <c r="R602" s="166" t="str">
        <f>H602&amp;"1"</f>
        <v>1006921</v>
      </c>
      <c r="S602" s="170">
        <v>1</v>
      </c>
      <c r="T602" s="237" t="s">
        <v>830</v>
      </c>
      <c r="U602" s="165">
        <v>6200</v>
      </c>
      <c r="V602" s="165">
        <v>1116</v>
      </c>
      <c r="W602" s="165">
        <v>0</v>
      </c>
      <c r="X602" s="244">
        <v>711</v>
      </c>
      <c r="Y602" s="168" t="s">
        <v>42</v>
      </c>
      <c r="Z602" s="266"/>
      <c r="AA602" s="266"/>
      <c r="AB602" s="224"/>
      <c r="AC602" s="178">
        <v>9300</v>
      </c>
      <c r="AD602" s="170"/>
      <c r="AE602" s="170"/>
      <c r="AF602" s="237" t="s">
        <v>320</v>
      </c>
      <c r="AG602" s="221">
        <v>8</v>
      </c>
      <c r="AH602" s="220">
        <v>12</v>
      </c>
      <c r="AI602" s="237" t="s">
        <v>320</v>
      </c>
      <c r="AL602" s="166">
        <v>0</v>
      </c>
      <c r="AM602" s="170" t="s">
        <v>43</v>
      </c>
      <c r="AN602" s="165" t="s">
        <v>44</v>
      </c>
      <c r="AO602" s="165"/>
      <c r="AP602" s="166"/>
      <c r="AQ602" s="166"/>
      <c r="AR602" s="166"/>
      <c r="AS602" s="166">
        <f>H602</f>
        <v>100692</v>
      </c>
      <c r="AT602" s="166">
        <f t="shared" si="57"/>
        <v>10698</v>
      </c>
      <c r="AU602" s="166">
        <v>698</v>
      </c>
      <c r="AV602" s="166"/>
      <c r="AX60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100692, 'Б-100692-13',date'2015-02-02',3, 7, 7, 'RUR', 1, 18, date'2015-02-02', date'2015-02-01', 1006921, 1, to_date('2015-01-01 00:00:02','YYYY-MM-DD HH24:MI:SS'), 6200, 1116, 0, 711, 0, 'c1', 8,null,100692,10698,698);insert into xxxx_oebs_cash_payment_test (ID, INVOICE_ID, OEBS_PAYMENT, DOC_DATE, COMISS_DATE) values (s_xxxx_oebs_cash_payment_test.NEXTVAL, 100692, 9300, to_date('2015-01-01 00:00:02','YYYY-MM-DD HH24:MI:SS'), date'2015-01-01' );insert into xxxx_client_discount_m  (ID,CLIENT_ID,CLIENT_AVG_DISCOUNT,DT) values (s_xxxx_client_discount_m.NEXTVAL,711, 12, date'2015-01-01');</v>
      </c>
    </row>
    <row r="603" spans="1:50" ht="16.5" customHeight="1" x14ac:dyDescent="0.25">
      <c r="A603" s="285">
        <v>45</v>
      </c>
      <c r="B603" s="72">
        <v>0</v>
      </c>
      <c r="C603" s="165" t="str">
        <f t="shared" si="59"/>
        <v>100045</v>
      </c>
      <c r="D603" s="165" t="str">
        <f t="shared" si="60"/>
        <v>100045/13</v>
      </c>
      <c r="E603" s="167" t="s">
        <v>189</v>
      </c>
      <c r="F603" s="167" t="s">
        <v>822</v>
      </c>
      <c r="G603" s="165">
        <v>48</v>
      </c>
      <c r="H603" s="178">
        <v>100693</v>
      </c>
      <c r="I603" s="170" t="str">
        <f t="shared" si="56"/>
        <v>Б-100693-13</v>
      </c>
      <c r="J603" s="169">
        <v>3</v>
      </c>
      <c r="K603" s="165">
        <v>7</v>
      </c>
      <c r="L603" s="165" t="s">
        <v>38</v>
      </c>
      <c r="M603" s="169">
        <v>1</v>
      </c>
      <c r="N603" s="165">
        <v>18</v>
      </c>
      <c r="O603" s="167" t="s">
        <v>823</v>
      </c>
      <c r="P603" s="167" t="s">
        <v>823</v>
      </c>
      <c r="Q603" s="167" t="s">
        <v>826</v>
      </c>
      <c r="R603" s="166" t="str">
        <f>H603&amp;"2"</f>
        <v>1006932</v>
      </c>
      <c r="S603" s="170">
        <v>1</v>
      </c>
      <c r="T603" s="237" t="s">
        <v>829</v>
      </c>
      <c r="U603" s="165">
        <v>6200</v>
      </c>
      <c r="V603" s="165">
        <v>1116</v>
      </c>
      <c r="W603" s="165">
        <v>0</v>
      </c>
      <c r="X603" s="236">
        <v>712</v>
      </c>
      <c r="Y603" s="168" t="s">
        <v>42</v>
      </c>
      <c r="Z603" s="266"/>
      <c r="AA603" s="266"/>
      <c r="AB603" s="224"/>
      <c r="AC603" s="178">
        <v>9300</v>
      </c>
      <c r="AD603" s="170"/>
      <c r="AE603" s="170"/>
      <c r="AF603" s="237" t="s">
        <v>320</v>
      </c>
      <c r="AG603" s="221">
        <v>8</v>
      </c>
      <c r="AH603" s="220">
        <v>12</v>
      </c>
      <c r="AI603" s="237" t="s">
        <v>320</v>
      </c>
      <c r="AL603" s="166">
        <v>0</v>
      </c>
      <c r="AM603" s="170" t="s">
        <v>43</v>
      </c>
      <c r="AN603" s="165" t="s">
        <v>44</v>
      </c>
      <c r="AO603" s="165"/>
      <c r="AP603" s="166"/>
      <c r="AQ603" s="166"/>
      <c r="AR603" s="166"/>
      <c r="AS603" s="166">
        <f>H603</f>
        <v>100693</v>
      </c>
      <c r="AT603" s="166">
        <f t="shared" si="57"/>
        <v>10699</v>
      </c>
      <c r="AU603" s="166">
        <v>699</v>
      </c>
      <c r="AX60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100693, 'Б-100693-13',date'2015-02-02',3, 7, 7, 'RUR', 1, 18, date'2015-02-02', date'2015-02-01', 1006932, 1, to_date('2015-01-01 00:00:01','YYYY-MM-DD HH24:MI:SS'), 6200, 1116, 0, 712, 0, 'c1', 8,null,100693,10699,699);insert into xxxx_oebs_cash_payment_test (ID, INVOICE_ID, OEBS_PAYMENT, DOC_DATE, COMISS_DATE) values (s_xxxx_oebs_cash_payment_test.NEXTVAL, 100693, 9300, to_date('2015-01-01 00:00:01','YYYY-MM-DD HH24:MI:SS'), date'2015-01-01' );insert into xxxx_client_discount_m  (ID,CLIENT_ID,CLIENT_AVG_DISCOUNT,DT) values (s_xxxx_client_discount_m.NEXTVAL,712, 12, date'2015-01-01');</v>
      </c>
    </row>
    <row r="604" spans="1:50" ht="16.5" customHeight="1" x14ac:dyDescent="0.25">
      <c r="A604" s="285">
        <v>45</v>
      </c>
      <c r="B604" s="72">
        <v>0</v>
      </c>
      <c r="C604" s="165" t="str">
        <f t="shared" si="59"/>
        <v>100045</v>
      </c>
      <c r="D604" s="165" t="str">
        <f t="shared" si="60"/>
        <v>100045/13</v>
      </c>
      <c r="E604" s="167" t="s">
        <v>189</v>
      </c>
      <c r="F604" s="167" t="s">
        <v>822</v>
      </c>
      <c r="G604" s="165">
        <v>48</v>
      </c>
      <c r="H604" s="178">
        <v>100694</v>
      </c>
      <c r="I604" s="170" t="str">
        <f t="shared" si="56"/>
        <v>Б-100694-13</v>
      </c>
      <c r="J604" s="169">
        <v>3</v>
      </c>
      <c r="K604" s="165">
        <v>7</v>
      </c>
      <c r="L604" s="165" t="s">
        <v>38</v>
      </c>
      <c r="M604" s="169">
        <v>1</v>
      </c>
      <c r="N604" s="165">
        <v>18</v>
      </c>
      <c r="O604" s="167" t="s">
        <v>823</v>
      </c>
      <c r="P604" s="167" t="s">
        <v>823</v>
      </c>
      <c r="Q604" s="167" t="s">
        <v>826</v>
      </c>
      <c r="R604" s="166" t="str">
        <f>H604&amp;"3"</f>
        <v>1006943</v>
      </c>
      <c r="S604" s="170">
        <v>1</v>
      </c>
      <c r="T604" s="237" t="s">
        <v>829</v>
      </c>
      <c r="U604" s="165">
        <v>6200</v>
      </c>
      <c r="V604" s="165">
        <v>1116</v>
      </c>
      <c r="W604" s="165">
        <v>0</v>
      </c>
      <c r="X604" s="244">
        <v>713</v>
      </c>
      <c r="Y604" s="168" t="s">
        <v>42</v>
      </c>
      <c r="Z604" s="266"/>
      <c r="AA604" s="266"/>
      <c r="AB604" s="224"/>
      <c r="AC604" s="178">
        <v>9300</v>
      </c>
      <c r="AD604" s="170"/>
      <c r="AE604" s="170"/>
      <c r="AF604" s="237" t="s">
        <v>320</v>
      </c>
      <c r="AG604" s="221">
        <v>8</v>
      </c>
      <c r="AH604" s="220">
        <v>12</v>
      </c>
      <c r="AI604" s="237" t="s">
        <v>320</v>
      </c>
      <c r="AL604" s="166">
        <v>0</v>
      </c>
      <c r="AM604" s="170" t="s">
        <v>43</v>
      </c>
      <c r="AN604" s="165" t="s">
        <v>44</v>
      </c>
      <c r="AO604" s="165"/>
      <c r="AP604" s="166"/>
      <c r="AQ604" s="166"/>
      <c r="AR604" s="166"/>
      <c r="AS604" s="166">
        <f>H604</f>
        <v>100694</v>
      </c>
      <c r="AT604" s="166">
        <f t="shared" si="57"/>
        <v>10700</v>
      </c>
      <c r="AU604" s="166">
        <v>700</v>
      </c>
      <c r="AV604" s="166"/>
      <c r="AX60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100694, 'Б-100694-13',date'2015-02-02',3, 7, 7, 'RUR', 1, 18, date'2015-02-02', date'2015-02-01', 1006943, 1, to_date('2015-01-01 00:00:01','YYYY-MM-DD HH24:MI:SS'), 6200, 1116, 0, 713, 0, 'c1', 8,null,100694,10700,700);insert into xxxx_oebs_cash_payment_test (ID, INVOICE_ID, OEBS_PAYMENT, DOC_DATE, COMISS_DATE) values (s_xxxx_oebs_cash_payment_test.NEXTVAL, 100694, 9300, to_date('2015-01-01 00:00:01','YYYY-MM-DD HH24:MI:SS'), date'2015-01-01' );insert into xxxx_client_discount_m  (ID,CLIENT_ID,CLIENT_AVG_DISCOUNT,DT) values (s_xxxx_client_discount_m.NEXTVAL,713, 12, date'2015-01-01');</v>
      </c>
    </row>
    <row r="605" spans="1:50" ht="16.5" customHeight="1" x14ac:dyDescent="0.25">
      <c r="A605" s="285">
        <v>45</v>
      </c>
      <c r="B605" s="72">
        <v>0</v>
      </c>
      <c r="C605" s="165" t="str">
        <f t="shared" si="59"/>
        <v>100045</v>
      </c>
      <c r="D605" s="165" t="str">
        <f t="shared" si="60"/>
        <v>100045/13</v>
      </c>
      <c r="E605" s="167" t="s">
        <v>189</v>
      </c>
      <c r="F605" s="167" t="s">
        <v>822</v>
      </c>
      <c r="G605" s="165">
        <v>48</v>
      </c>
      <c r="H605" s="178">
        <v>100695</v>
      </c>
      <c r="I605" s="170" t="str">
        <f t="shared" si="56"/>
        <v>Б-100695-13</v>
      </c>
      <c r="J605" s="169">
        <v>3</v>
      </c>
      <c r="K605" s="165">
        <v>7</v>
      </c>
      <c r="L605" s="165" t="s">
        <v>38</v>
      </c>
      <c r="M605" s="169">
        <v>1</v>
      </c>
      <c r="N605" s="165">
        <v>18</v>
      </c>
      <c r="O605" s="167" t="s">
        <v>823</v>
      </c>
      <c r="P605" s="167" t="s">
        <v>823</v>
      </c>
      <c r="Q605" s="167" t="s">
        <v>826</v>
      </c>
      <c r="R605" s="166" t="str">
        <f>H605&amp;"1"</f>
        <v>1006951</v>
      </c>
      <c r="S605" s="170">
        <v>1</v>
      </c>
      <c r="T605" s="237" t="s">
        <v>829</v>
      </c>
      <c r="U605" s="165">
        <v>6200</v>
      </c>
      <c r="V605" s="165">
        <v>1116</v>
      </c>
      <c r="W605" s="165">
        <v>0</v>
      </c>
      <c r="X605" s="236">
        <v>714</v>
      </c>
      <c r="Y605" s="168" t="s">
        <v>42</v>
      </c>
      <c r="Z605" s="266"/>
      <c r="AA605" s="266"/>
      <c r="AB605" s="224"/>
      <c r="AC605" s="178">
        <v>9300</v>
      </c>
      <c r="AD605" s="170"/>
      <c r="AE605" s="170"/>
      <c r="AF605" s="237" t="s">
        <v>320</v>
      </c>
      <c r="AG605" s="221">
        <v>8</v>
      </c>
      <c r="AH605" s="220">
        <v>12</v>
      </c>
      <c r="AI605" s="237" t="s">
        <v>320</v>
      </c>
      <c r="AL605" s="166">
        <v>0</v>
      </c>
      <c r="AM605" s="170" t="s">
        <v>43</v>
      </c>
      <c r="AN605" s="165" t="s">
        <v>44</v>
      </c>
      <c r="AO605" s="165"/>
      <c r="AP605" s="166"/>
      <c r="AQ605" s="166"/>
      <c r="AR605" s="166"/>
      <c r="AS605" s="166">
        <f>H605</f>
        <v>100695</v>
      </c>
      <c r="AT605" s="166">
        <f t="shared" si="57"/>
        <v>10701</v>
      </c>
      <c r="AU605" s="166">
        <v>701</v>
      </c>
      <c r="AV605" s="166"/>
      <c r="AX605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100695, 'Б-100695-13',date'2015-02-02',3, 7, 7, 'RUR', 1, 18, date'2015-02-02', date'2015-02-01', 1006951, 1, to_date('2015-01-01 00:00:01','YYYY-MM-DD HH24:MI:SS'), 6200, 1116, 0, 714, 0, 'c1', 8,null,100695,10701,701);insert into xxxx_oebs_cash_payment_test (ID, INVOICE_ID, OEBS_PAYMENT, DOC_DATE, COMISS_DATE) values (s_xxxx_oebs_cash_payment_test.NEXTVAL, 100695, 9300, to_date('2015-01-01 00:00:01','YYYY-MM-DD HH24:MI:SS'), date'2015-01-01' );insert into xxxx_client_discount_m  (ID,CLIENT_ID,CLIENT_AVG_DISCOUNT,DT) values (s_xxxx_client_discount_m.NEXTVAL,714, 12, date'2015-01-01');</v>
      </c>
    </row>
    <row r="606" spans="1:50" ht="16.5" customHeight="1" x14ac:dyDescent="0.25">
      <c r="A606" s="285">
        <v>45</v>
      </c>
      <c r="B606" s="72">
        <v>0</v>
      </c>
      <c r="C606" s="165" t="str">
        <f t="shared" si="59"/>
        <v>100045</v>
      </c>
      <c r="D606" s="165" t="str">
        <f t="shared" si="60"/>
        <v>100045/13</v>
      </c>
      <c r="E606" s="167" t="s">
        <v>189</v>
      </c>
      <c r="F606" s="167" t="s">
        <v>822</v>
      </c>
      <c r="G606" s="165">
        <v>48</v>
      </c>
      <c r="H606" s="178">
        <v>100696</v>
      </c>
      <c r="I606" s="170" t="str">
        <f t="shared" si="56"/>
        <v>Б-100696-13</v>
      </c>
      <c r="J606" s="169">
        <v>3</v>
      </c>
      <c r="K606" s="165">
        <v>7</v>
      </c>
      <c r="L606" s="165" t="s">
        <v>38</v>
      </c>
      <c r="M606" s="169">
        <v>1</v>
      </c>
      <c r="N606" s="165">
        <v>18</v>
      </c>
      <c r="O606" s="167" t="s">
        <v>823</v>
      </c>
      <c r="P606" s="167" t="s">
        <v>823</v>
      </c>
      <c r="Q606" s="167" t="s">
        <v>826</v>
      </c>
      <c r="R606" s="166" t="str">
        <f>H606&amp;"1"</f>
        <v>1006961</v>
      </c>
      <c r="S606" s="170">
        <v>1</v>
      </c>
      <c r="T606" s="237" t="s">
        <v>829</v>
      </c>
      <c r="U606" s="165">
        <v>6200</v>
      </c>
      <c r="V606" s="165">
        <v>1116</v>
      </c>
      <c r="W606" s="165">
        <v>0</v>
      </c>
      <c r="X606" s="244">
        <v>715</v>
      </c>
      <c r="Y606" s="168" t="s">
        <v>42</v>
      </c>
      <c r="Z606" s="266"/>
      <c r="AA606" s="266"/>
      <c r="AB606" s="224"/>
      <c r="AC606" s="178">
        <v>9300</v>
      </c>
      <c r="AD606" s="170"/>
      <c r="AE606" s="170"/>
      <c r="AF606" s="237" t="s">
        <v>320</v>
      </c>
      <c r="AG606" s="221">
        <v>8</v>
      </c>
      <c r="AH606" s="220">
        <v>12</v>
      </c>
      <c r="AI606" s="237" t="s">
        <v>320</v>
      </c>
      <c r="AL606" s="166">
        <v>0</v>
      </c>
      <c r="AM606" s="170" t="s">
        <v>43</v>
      </c>
      <c r="AN606" s="165" t="s">
        <v>44</v>
      </c>
      <c r="AO606" s="165"/>
      <c r="AP606" s="166"/>
      <c r="AQ606" s="166"/>
      <c r="AR606" s="166"/>
      <c r="AS606" s="166">
        <f>H606</f>
        <v>100696</v>
      </c>
      <c r="AT606" s="166">
        <f t="shared" si="57"/>
        <v>10702</v>
      </c>
      <c r="AU606" s="166">
        <v>702</v>
      </c>
      <c r="AV606" s="166"/>
      <c r="AX606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100696, 'Б-100696-13',date'2015-02-02',3, 7, 7, 'RUR', 1, 18, date'2015-02-02', date'2015-02-01', 1006961, 1, to_date('2015-01-01 00:00:01','YYYY-MM-DD HH24:MI:SS'), 6200, 1116, 0, 715, 0, 'c1', 8,null,100696,10702,702);insert into xxxx_oebs_cash_payment_test (ID, INVOICE_ID, OEBS_PAYMENT, DOC_DATE, COMISS_DATE) values (s_xxxx_oebs_cash_payment_test.NEXTVAL, 100696, 9300, to_date('2015-01-01 00:00:01','YYYY-MM-DD HH24:MI:SS'), date'2015-01-01' );insert into xxxx_client_discount_m  (ID,CLIENT_ID,CLIENT_AVG_DISCOUNT,DT) values (s_xxxx_client_discount_m.NEXTVAL,715, 12, date'2015-01-01');</v>
      </c>
    </row>
    <row r="607" spans="1:50" ht="16.5" customHeight="1" x14ac:dyDescent="0.25">
      <c r="A607" s="285">
        <v>45</v>
      </c>
      <c r="B607" s="72">
        <v>0</v>
      </c>
      <c r="C607" s="165" t="str">
        <f t="shared" si="59"/>
        <v>100045</v>
      </c>
      <c r="D607" s="165" t="str">
        <f t="shared" si="60"/>
        <v>100045/13</v>
      </c>
      <c r="E607" s="167" t="s">
        <v>189</v>
      </c>
      <c r="F607" s="167" t="s">
        <v>822</v>
      </c>
      <c r="G607" s="165">
        <v>48</v>
      </c>
      <c r="H607" s="178">
        <v>100697</v>
      </c>
      <c r="I607" s="170" t="str">
        <f t="shared" si="56"/>
        <v>Б-100697-13</v>
      </c>
      <c r="J607" s="169">
        <v>3</v>
      </c>
      <c r="K607" s="165">
        <v>7</v>
      </c>
      <c r="L607" s="165" t="s">
        <v>38</v>
      </c>
      <c r="M607" s="169">
        <v>1</v>
      </c>
      <c r="N607" s="165">
        <v>18</v>
      </c>
      <c r="O607" s="167" t="s">
        <v>823</v>
      </c>
      <c r="P607" s="167" t="s">
        <v>823</v>
      </c>
      <c r="Q607" s="167" t="s">
        <v>826</v>
      </c>
      <c r="R607" s="166" t="str">
        <f>H607&amp;"1"</f>
        <v>1006971</v>
      </c>
      <c r="S607" s="170">
        <v>1</v>
      </c>
      <c r="T607" s="237" t="s">
        <v>829</v>
      </c>
      <c r="U607" s="165">
        <v>6200</v>
      </c>
      <c r="V607" s="165">
        <v>1116</v>
      </c>
      <c r="W607" s="165">
        <v>0</v>
      </c>
      <c r="X607" s="236">
        <v>716</v>
      </c>
      <c r="Y607" s="168" t="s">
        <v>42</v>
      </c>
      <c r="Z607" s="266"/>
      <c r="AA607" s="266"/>
      <c r="AB607" s="224"/>
      <c r="AC607" s="178">
        <v>9300</v>
      </c>
      <c r="AD607" s="170"/>
      <c r="AE607" s="170"/>
      <c r="AF607" s="237" t="s">
        <v>320</v>
      </c>
      <c r="AG607" s="221">
        <v>8</v>
      </c>
      <c r="AH607" s="220">
        <v>12</v>
      </c>
      <c r="AI607" s="237" t="s">
        <v>320</v>
      </c>
      <c r="AL607" s="166">
        <v>0</v>
      </c>
      <c r="AM607" s="170" t="s">
        <v>43</v>
      </c>
      <c r="AN607" s="165" t="s">
        <v>44</v>
      </c>
      <c r="AO607" s="165"/>
      <c r="AP607" s="166"/>
      <c r="AQ607" s="166"/>
      <c r="AR607" s="166"/>
      <c r="AS607" s="166">
        <f>H607</f>
        <v>100697</v>
      </c>
      <c r="AT607" s="166">
        <f t="shared" si="57"/>
        <v>10703</v>
      </c>
      <c r="AU607" s="166">
        <v>703</v>
      </c>
      <c r="AV607" s="166"/>
      <c r="AX607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100697, 'Б-100697-13',date'2015-02-02',3, 7, 7, 'RUR', 1, 18, date'2015-02-02', date'2015-02-01', 1006971, 1, to_date('2015-01-01 00:00:01','YYYY-MM-DD HH24:MI:SS'), 6200, 1116, 0, 716, 0, 'c1', 8,null,100697,10703,703);insert into xxxx_oebs_cash_payment_test (ID, INVOICE_ID, OEBS_PAYMENT, DOC_DATE, COMISS_DATE) values (s_xxxx_oebs_cash_payment_test.NEXTVAL, 100697, 9300, to_date('2015-01-01 00:00:01','YYYY-MM-DD HH24:MI:SS'), date'2015-01-01' );insert into xxxx_client_discount_m  (ID,CLIENT_ID,CLIENT_AVG_DISCOUNT,DT) values (s_xxxx_client_discount_m.NEXTVAL,716, 12, date'2015-01-01');</v>
      </c>
    </row>
    <row r="608" spans="1:50" ht="16.5" customHeight="1" x14ac:dyDescent="0.25">
      <c r="A608" s="285">
        <v>45</v>
      </c>
      <c r="B608" s="72">
        <v>0</v>
      </c>
      <c r="C608" s="165" t="str">
        <f t="shared" si="59"/>
        <v>100045</v>
      </c>
      <c r="D608" s="165" t="str">
        <f t="shared" si="60"/>
        <v>100045/13</v>
      </c>
      <c r="E608" s="167" t="s">
        <v>189</v>
      </c>
      <c r="F608" s="167" t="s">
        <v>822</v>
      </c>
      <c r="G608" s="165">
        <v>48</v>
      </c>
      <c r="H608" s="178">
        <v>100698</v>
      </c>
      <c r="I608" s="170" t="str">
        <f t="shared" si="56"/>
        <v>Б-100698-13</v>
      </c>
      <c r="J608" s="169">
        <v>3</v>
      </c>
      <c r="K608" s="165">
        <v>7</v>
      </c>
      <c r="L608" s="165" t="s">
        <v>38</v>
      </c>
      <c r="M608" s="169">
        <v>1</v>
      </c>
      <c r="N608" s="165">
        <v>18</v>
      </c>
      <c r="O608" s="167" t="s">
        <v>823</v>
      </c>
      <c r="P608" s="167" t="s">
        <v>823</v>
      </c>
      <c r="Q608" s="167" t="s">
        <v>826</v>
      </c>
      <c r="R608" s="166" t="str">
        <f>H608&amp;"2"</f>
        <v>1006982</v>
      </c>
      <c r="S608" s="170">
        <v>1</v>
      </c>
      <c r="T608" s="237" t="s">
        <v>829</v>
      </c>
      <c r="U608" s="165">
        <v>6200</v>
      </c>
      <c r="V608" s="165">
        <v>1116</v>
      </c>
      <c r="W608" s="165">
        <v>0</v>
      </c>
      <c r="X608" s="244">
        <v>717</v>
      </c>
      <c r="Y608" s="168" t="s">
        <v>42</v>
      </c>
      <c r="Z608" s="266"/>
      <c r="AA608" s="266"/>
      <c r="AB608" s="224"/>
      <c r="AC608" s="178">
        <v>9300</v>
      </c>
      <c r="AD608" s="170"/>
      <c r="AE608" s="170"/>
      <c r="AF608" s="237" t="s">
        <v>320</v>
      </c>
      <c r="AG608" s="221">
        <v>8</v>
      </c>
      <c r="AH608" s="220">
        <v>12</v>
      </c>
      <c r="AI608" s="237" t="s">
        <v>320</v>
      </c>
      <c r="AL608" s="166">
        <v>0</v>
      </c>
      <c r="AM608" s="170" t="s">
        <v>43</v>
      </c>
      <c r="AN608" s="165" t="s">
        <v>44</v>
      </c>
      <c r="AO608" s="165"/>
      <c r="AP608" s="166"/>
      <c r="AQ608" s="166"/>
      <c r="AR608" s="166"/>
      <c r="AS608" s="166">
        <f>H608</f>
        <v>100698</v>
      </c>
      <c r="AT608" s="166">
        <f t="shared" si="57"/>
        <v>10704</v>
      </c>
      <c r="AU608" s="166">
        <v>704</v>
      </c>
      <c r="AX608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100698, 'Б-100698-13',date'2015-02-02',3, 7, 7, 'RUR', 1, 18, date'2015-02-02', date'2015-02-01', 1006982, 1, to_date('2015-01-01 00:00:01','YYYY-MM-DD HH24:MI:SS'), 6200, 1116, 0, 717, 0, 'c1', 8,null,100698,10704,704);insert into xxxx_oebs_cash_payment_test (ID, INVOICE_ID, OEBS_PAYMENT, DOC_DATE, COMISS_DATE) values (s_xxxx_oebs_cash_payment_test.NEXTVAL, 100698, 9300, to_date('2015-01-01 00:00:01','YYYY-MM-DD HH24:MI:SS'), date'2015-01-01' );insert into xxxx_client_discount_m  (ID,CLIENT_ID,CLIENT_AVG_DISCOUNT,DT) values (s_xxxx_client_discount_m.NEXTVAL,717, 12, date'2015-01-01');</v>
      </c>
    </row>
    <row r="609" spans="1:50" ht="16.5" customHeight="1" x14ac:dyDescent="0.25">
      <c r="A609" s="285">
        <v>45</v>
      </c>
      <c r="B609" s="72">
        <v>0</v>
      </c>
      <c r="C609" s="165" t="str">
        <f t="shared" si="59"/>
        <v>100045</v>
      </c>
      <c r="D609" s="165" t="str">
        <f t="shared" si="60"/>
        <v>100045/13</v>
      </c>
      <c r="E609" s="167" t="s">
        <v>189</v>
      </c>
      <c r="F609" s="167" t="s">
        <v>822</v>
      </c>
      <c r="G609" s="165">
        <v>48</v>
      </c>
      <c r="H609" s="178">
        <v>100699</v>
      </c>
      <c r="I609" s="170" t="str">
        <f t="shared" si="56"/>
        <v>Б-100699-13</v>
      </c>
      <c r="J609" s="169">
        <v>3</v>
      </c>
      <c r="K609" s="165">
        <v>7</v>
      </c>
      <c r="L609" s="165" t="s">
        <v>38</v>
      </c>
      <c r="M609" s="169">
        <v>1</v>
      </c>
      <c r="N609" s="165">
        <v>18</v>
      </c>
      <c r="O609" s="167" t="s">
        <v>823</v>
      </c>
      <c r="P609" s="167" t="s">
        <v>823</v>
      </c>
      <c r="Q609" s="167" t="s">
        <v>826</v>
      </c>
      <c r="R609" s="166" t="str">
        <f>H609&amp;"3"</f>
        <v>1006993</v>
      </c>
      <c r="S609" s="170">
        <v>1</v>
      </c>
      <c r="T609" s="237" t="s">
        <v>829</v>
      </c>
      <c r="U609" s="165">
        <v>6200</v>
      </c>
      <c r="V609" s="165">
        <v>1116</v>
      </c>
      <c r="W609" s="165">
        <v>0</v>
      </c>
      <c r="X609" s="236">
        <v>718</v>
      </c>
      <c r="Y609" s="168" t="s">
        <v>42</v>
      </c>
      <c r="Z609" s="266"/>
      <c r="AA609" s="266"/>
      <c r="AB609" s="224"/>
      <c r="AC609" s="227"/>
      <c r="AD609" s="170"/>
      <c r="AE609" s="170"/>
      <c r="AF609" s="191"/>
      <c r="AG609" s="221">
        <v>8</v>
      </c>
      <c r="AH609" s="220">
        <v>12</v>
      </c>
      <c r="AI609" s="237"/>
      <c r="AL609" s="166">
        <v>0</v>
      </c>
      <c r="AM609" s="170" t="s">
        <v>43</v>
      </c>
      <c r="AN609" s="165" t="s">
        <v>44</v>
      </c>
      <c r="AO609" s="165"/>
      <c r="AP609" s="166"/>
      <c r="AQ609" s="166"/>
      <c r="AR609" s="166"/>
      <c r="AS609" s="166">
        <f>H609</f>
        <v>100699</v>
      </c>
      <c r="AT609" s="166">
        <f t="shared" si="57"/>
        <v>10705</v>
      </c>
      <c r="AU609" s="166">
        <v>705</v>
      </c>
      <c r="AV609" s="166"/>
      <c r="AX609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100699, 'Б-100699-13',date'2015-02-02',3, 7, 7, 'RUR', 1, 18, date'2015-02-02', date'2015-02-01', 1006993, 1, to_date('2015-01-01 00:00:01','YYYY-MM-DD HH24:MI:SS'), 6200, 1116, 0, 718, 0, 'c1', 8,null,100699,10705,705);insert into xxxx_client_discount_m  (ID,CLIENT_ID,CLIENT_AVG_DISCOUNT,DT) values (s_xxxx_client_discount_m.NEXTVAL,718, 12, );</v>
      </c>
    </row>
    <row r="610" spans="1:50" ht="16.5" customHeight="1" x14ac:dyDescent="0.25">
      <c r="A610" s="285">
        <v>45</v>
      </c>
      <c r="B610" s="72">
        <v>0</v>
      </c>
      <c r="C610" s="165" t="str">
        <f t="shared" si="59"/>
        <v>100045</v>
      </c>
      <c r="D610" s="165" t="str">
        <f t="shared" si="60"/>
        <v>100045/13</v>
      </c>
      <c r="E610" s="167" t="s">
        <v>189</v>
      </c>
      <c r="F610" s="167" t="s">
        <v>822</v>
      </c>
      <c r="G610" s="165">
        <v>48</v>
      </c>
      <c r="H610" s="178">
        <v>100700</v>
      </c>
      <c r="I610" s="170" t="str">
        <f t="shared" si="56"/>
        <v>Б-100700-13</v>
      </c>
      <c r="J610" s="169">
        <v>3</v>
      </c>
      <c r="K610" s="165">
        <v>7</v>
      </c>
      <c r="L610" s="165" t="s">
        <v>38</v>
      </c>
      <c r="M610" s="290">
        <v>0</v>
      </c>
      <c r="N610" s="165">
        <v>18</v>
      </c>
      <c r="O610" s="167" t="s">
        <v>823</v>
      </c>
      <c r="P610" s="167" t="s">
        <v>823</v>
      </c>
      <c r="Q610" s="167" t="s">
        <v>826</v>
      </c>
      <c r="R610" s="166" t="str">
        <f>H610&amp;"1"</f>
        <v>1007001</v>
      </c>
      <c r="S610" s="170">
        <v>1</v>
      </c>
      <c r="T610" s="237" t="s">
        <v>310</v>
      </c>
      <c r="U610" s="165">
        <v>6200</v>
      </c>
      <c r="V610" s="234">
        <v>0</v>
      </c>
      <c r="W610" s="165">
        <v>0</v>
      </c>
      <c r="X610" s="244">
        <v>719</v>
      </c>
      <c r="Y610" s="168" t="s">
        <v>42</v>
      </c>
      <c r="Z610" s="224" t="s">
        <v>592</v>
      </c>
      <c r="AA610" s="266"/>
      <c r="AB610" s="224"/>
      <c r="AC610" s="227"/>
      <c r="AD610" s="170"/>
      <c r="AE610" s="170"/>
      <c r="AF610" s="191"/>
      <c r="AG610" s="221">
        <v>8</v>
      </c>
      <c r="AH610" s="220">
        <v>12</v>
      </c>
      <c r="AI610" s="237"/>
      <c r="AL610" s="166">
        <v>0</v>
      </c>
      <c r="AM610" s="170" t="s">
        <v>43</v>
      </c>
      <c r="AN610" s="165" t="s">
        <v>44</v>
      </c>
      <c r="AO610" s="165"/>
      <c r="AP610" s="166"/>
      <c r="AQ610" s="166"/>
      <c r="AR610" s="166"/>
      <c r="AS610" s="166">
        <f>H610</f>
        <v>100700</v>
      </c>
      <c r="AT610" s="166">
        <f t="shared" si="57"/>
        <v>10706</v>
      </c>
      <c r="AU610" s="166">
        <v>706</v>
      </c>
      <c r="AV610" s="166"/>
      <c r="AX610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100700, 'Б-100700-13',date'2015-02-02',3, 7, 7, 'RUR', 0, 18, date'2015-02-02', date'2015-02-01', 1007001, 1, to_date('2015-01-31 23:59:59','YYYY-MM-DD HH24:MI:SS'), 6200, 0, 0, 719, 0, 'c1', 8,null,100700,10706,706);insert into xxxx_client_discount_m  (ID,CLIENT_ID,CLIENT_AVG_DISCOUNT,DT) values (s_xxxx_client_discount_m.NEXTVAL,719, 12, );</v>
      </c>
    </row>
    <row r="611" spans="1:50" ht="16.5" customHeight="1" x14ac:dyDescent="0.25">
      <c r="A611" s="285">
        <v>45</v>
      </c>
      <c r="B611" s="72">
        <v>0</v>
      </c>
      <c r="C611" s="165" t="str">
        <f t="shared" si="59"/>
        <v>100045</v>
      </c>
      <c r="D611" s="165" t="str">
        <f t="shared" si="60"/>
        <v>100045/13</v>
      </c>
      <c r="E611" s="167" t="s">
        <v>189</v>
      </c>
      <c r="F611" s="167" t="s">
        <v>822</v>
      </c>
      <c r="G611" s="165">
        <v>48</v>
      </c>
      <c r="H611" s="178">
        <v>100701</v>
      </c>
      <c r="I611" s="170" t="str">
        <f t="shared" si="56"/>
        <v>Б-100701-13</v>
      </c>
      <c r="J611" s="169">
        <v>3</v>
      </c>
      <c r="K611" s="165">
        <v>7</v>
      </c>
      <c r="L611" s="165" t="s">
        <v>38</v>
      </c>
      <c r="M611" s="290">
        <v>0</v>
      </c>
      <c r="N611" s="165">
        <v>18</v>
      </c>
      <c r="O611" s="167" t="s">
        <v>823</v>
      </c>
      <c r="P611" s="167" t="s">
        <v>823</v>
      </c>
      <c r="Q611" s="167" t="s">
        <v>826</v>
      </c>
      <c r="R611" s="166" t="str">
        <f>H611&amp;"2"</f>
        <v>1007012</v>
      </c>
      <c r="S611" s="170">
        <v>1</v>
      </c>
      <c r="T611" s="191" t="s">
        <v>144</v>
      </c>
      <c r="U611" s="165">
        <v>6200</v>
      </c>
      <c r="V611" s="234">
        <v>0</v>
      </c>
      <c r="W611" s="165">
        <v>0</v>
      </c>
      <c r="X611" s="122">
        <v>705</v>
      </c>
      <c r="Y611" s="168" t="s">
        <v>42</v>
      </c>
      <c r="Z611" s="224" t="s">
        <v>592</v>
      </c>
      <c r="AA611" s="266"/>
      <c r="AB611" s="224"/>
      <c r="AC611" s="178">
        <v>9300</v>
      </c>
      <c r="AD611" s="170"/>
      <c r="AE611" s="170"/>
      <c r="AF611" s="191" t="s">
        <v>320</v>
      </c>
      <c r="AG611" s="221">
        <v>8</v>
      </c>
      <c r="AH611" s="220">
        <v>12</v>
      </c>
      <c r="AI611" s="191" t="s">
        <v>320</v>
      </c>
      <c r="AL611" s="166">
        <v>0</v>
      </c>
      <c r="AM611" s="170" t="s">
        <v>43</v>
      </c>
      <c r="AN611" s="165" t="s">
        <v>44</v>
      </c>
      <c r="AO611" s="165"/>
      <c r="AP611" s="166"/>
      <c r="AQ611" s="166"/>
      <c r="AR611" s="166"/>
      <c r="AS611" s="166">
        <f>H611</f>
        <v>100701</v>
      </c>
      <c r="AT611" s="166">
        <f t="shared" si="57"/>
        <v>10707</v>
      </c>
      <c r="AU611" s="166">
        <v>707</v>
      </c>
      <c r="AV611" s="166"/>
      <c r="AX611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100701, 'Б-100701-13',date'2015-02-02',3, 7, 7, 'RUR', 0, 18, date'2015-02-02', date'2015-02-01', 1007012, 1, to_date('2015-01-01 00:00:00','YYYY-MM-DD HH24:MI:SS'), 6200, 0, 0, 705, 0, 'c1', 8,null,100701,10707,707);insert into xxxx_oebs_cash_payment_test (ID, INVOICE_ID, OEBS_PAYMENT, DOC_DATE, COMISS_DATE) values (s_xxxx_oebs_cash_payment_test.NEXTVAL, 100701, 9300, to_date('2015-01-01 00:00:00','YYYY-MM-DD HH24:MI:SS'), date'2015-01-01' );insert into xxxx_client_discount_m  (ID,CLIENT_ID,CLIENT_AVG_DISCOUNT,DT) values (s_xxxx_client_discount_m.NEXTVAL,705, 12, date'2015-01-01');</v>
      </c>
    </row>
    <row r="612" spans="1:50" ht="16.5" customHeight="1" x14ac:dyDescent="0.25">
      <c r="A612" s="285">
        <v>45</v>
      </c>
      <c r="B612" s="72">
        <v>0</v>
      </c>
      <c r="C612" s="165" t="str">
        <f t="shared" si="59"/>
        <v>100045</v>
      </c>
      <c r="D612" s="165" t="str">
        <f t="shared" si="60"/>
        <v>100045/13</v>
      </c>
      <c r="E612" s="167" t="s">
        <v>189</v>
      </c>
      <c r="F612" s="167" t="s">
        <v>822</v>
      </c>
      <c r="G612" s="165">
        <v>48</v>
      </c>
      <c r="H612" s="178">
        <v>100702</v>
      </c>
      <c r="I612" s="170" t="str">
        <f t="shared" si="56"/>
        <v>Б-100702-13</v>
      </c>
      <c r="J612" s="169">
        <v>3</v>
      </c>
      <c r="K612" s="165">
        <v>7</v>
      </c>
      <c r="L612" s="234" t="s">
        <v>59</v>
      </c>
      <c r="M612" s="169">
        <v>1</v>
      </c>
      <c r="N612" s="165">
        <v>18</v>
      </c>
      <c r="O612" s="167" t="s">
        <v>823</v>
      </c>
      <c r="P612" s="167" t="s">
        <v>823</v>
      </c>
      <c r="Q612" s="167" t="s">
        <v>826</v>
      </c>
      <c r="R612" s="166" t="str">
        <f>H612&amp;"1"</f>
        <v>1007021</v>
      </c>
      <c r="S612" s="170">
        <v>1</v>
      </c>
      <c r="T612" s="191" t="s">
        <v>829</v>
      </c>
      <c r="U612" s="165">
        <v>6200</v>
      </c>
      <c r="V612" s="165">
        <v>1116</v>
      </c>
      <c r="W612" s="165">
        <v>0</v>
      </c>
      <c r="X612" s="234">
        <v>706</v>
      </c>
      <c r="Y612" s="168" t="s">
        <v>42</v>
      </c>
      <c r="Z612" s="223" t="s">
        <v>542</v>
      </c>
      <c r="AA612" s="266"/>
      <c r="AB612" s="223" t="s">
        <v>543</v>
      </c>
      <c r="AC612" s="178">
        <v>9300</v>
      </c>
      <c r="AD612" s="170"/>
      <c r="AE612" s="170"/>
      <c r="AF612" s="191" t="s">
        <v>320</v>
      </c>
      <c r="AG612" s="221">
        <v>8</v>
      </c>
      <c r="AH612" s="220">
        <v>12</v>
      </c>
      <c r="AI612" s="191" t="s">
        <v>320</v>
      </c>
      <c r="AL612" s="166">
        <v>0</v>
      </c>
      <c r="AM612" s="170" t="s">
        <v>43</v>
      </c>
      <c r="AN612" s="165" t="s">
        <v>44</v>
      </c>
      <c r="AO612" s="165"/>
      <c r="AP612" s="166"/>
      <c r="AQ612" s="166"/>
      <c r="AR612" s="166"/>
      <c r="AS612" s="166">
        <f>H612</f>
        <v>100702</v>
      </c>
      <c r="AT612" s="166">
        <f t="shared" si="57"/>
        <v>10708</v>
      </c>
      <c r="AU612" s="166">
        <v>708</v>
      </c>
      <c r="AV612" s="166"/>
      <c r="AX61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100702, 'Б-100702-13',date'2015-02-02',3, 7, 7, 'USD', 1, 18, date'2015-02-02', date'2015-02-01', 1007021, 1, to_date('2015-01-01 00:00:01','YYYY-MM-DD HH24:MI:SS'), 6200, 1116, 0, 706, 0, 'c1', 8,null,100702,10708,708);insert into xxxx_oebs_cash_payment_test (ID, INVOICE_ID, OEBS_PAYMENT, DOC_DATE, COMISS_DATE) values (s_xxxx_oebs_cash_payment_test.NEXTVAL, 100702, 9300, to_date('2015-01-01 00:00:01','YYYY-MM-DD HH24:MI:SS'), date'2015-01-01' );insert into xxxx_client_discount_m  (ID,CLIENT_ID,CLIENT_AVG_DISCOUNT,DT) values (s_xxxx_client_discount_m.NEXTVAL,706, 12, date'2015-01-01');</v>
      </c>
    </row>
    <row r="613" spans="1:50" ht="16.5" customHeight="1" x14ac:dyDescent="0.25">
      <c r="A613" s="285">
        <v>45</v>
      </c>
      <c r="B613" s="72">
        <v>0</v>
      </c>
      <c r="C613" s="165" t="str">
        <f t="shared" si="59"/>
        <v>100045</v>
      </c>
      <c r="D613" s="165" t="str">
        <f t="shared" si="60"/>
        <v>100045/13</v>
      </c>
      <c r="E613" s="167" t="s">
        <v>189</v>
      </c>
      <c r="F613" s="167" t="s">
        <v>822</v>
      </c>
      <c r="G613" s="165">
        <v>48</v>
      </c>
      <c r="H613" s="178">
        <v>100703</v>
      </c>
      <c r="I613" s="170" t="str">
        <f t="shared" si="56"/>
        <v>Б-100703-13</v>
      </c>
      <c r="J613" s="169">
        <v>3</v>
      </c>
      <c r="K613" s="165">
        <v>7</v>
      </c>
      <c r="L613" s="234" t="s">
        <v>59</v>
      </c>
      <c r="M613" s="169">
        <v>1</v>
      </c>
      <c r="N613" s="165">
        <v>18</v>
      </c>
      <c r="O613" s="167" t="s">
        <v>823</v>
      </c>
      <c r="P613" s="167" t="s">
        <v>823</v>
      </c>
      <c r="Q613" s="167" t="s">
        <v>826</v>
      </c>
      <c r="R613" s="166" t="str">
        <f>H613&amp;"1"</f>
        <v>1007031</v>
      </c>
      <c r="S613" s="170">
        <v>1</v>
      </c>
      <c r="T613" s="191" t="s">
        <v>830</v>
      </c>
      <c r="U613" s="165">
        <v>6200</v>
      </c>
      <c r="V613" s="165">
        <v>1116</v>
      </c>
      <c r="W613" s="165">
        <v>0</v>
      </c>
      <c r="X613" s="122">
        <v>707</v>
      </c>
      <c r="Y613" s="168" t="s">
        <v>42</v>
      </c>
      <c r="Z613" s="266"/>
      <c r="AA613" s="266"/>
      <c r="AB613" s="224"/>
      <c r="AC613" s="178">
        <v>9300</v>
      </c>
      <c r="AD613" s="170"/>
      <c r="AE613" s="170"/>
      <c r="AF613" s="191" t="s">
        <v>320</v>
      </c>
      <c r="AG613" s="221">
        <v>8</v>
      </c>
      <c r="AH613" s="220">
        <v>12</v>
      </c>
      <c r="AI613" s="191" t="s">
        <v>320</v>
      </c>
      <c r="AL613" s="166">
        <v>0</v>
      </c>
      <c r="AM613" s="170" t="s">
        <v>43</v>
      </c>
      <c r="AN613" s="165" t="s">
        <v>44</v>
      </c>
      <c r="AO613" s="165"/>
      <c r="AP613" s="166"/>
      <c r="AQ613" s="166"/>
      <c r="AR613" s="166"/>
      <c r="AS613" s="166">
        <f>H613</f>
        <v>100703</v>
      </c>
      <c r="AT613" s="166">
        <f t="shared" si="57"/>
        <v>10709</v>
      </c>
      <c r="AU613" s="166">
        <v>709</v>
      </c>
      <c r="AV613" s="166"/>
      <c r="AX61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100703, 'Б-100703-13',date'2015-02-02',3, 7, 7, 'USD', 1, 18, date'2015-02-02', date'2015-02-01', 1007031, 1, to_date('2015-01-01 00:00:02','YYYY-MM-DD HH24:MI:SS'), 6200, 1116, 0, 707, 0, 'c1', 8,null,100703,10709,709);insert into xxxx_oebs_cash_payment_test (ID, INVOICE_ID, OEBS_PAYMENT, DOC_DATE, COMISS_DATE) values (s_xxxx_oebs_cash_payment_test.NEXTVAL, 100703, 9300, to_date('2015-01-01 00:00:02','YYYY-MM-DD HH24:MI:SS'), date'2015-01-01' );insert into xxxx_client_discount_m  (ID,CLIENT_ID,CLIENT_AVG_DISCOUNT,DT) values (s_xxxx_client_discount_m.NEXTVAL,707, 12, date'2015-01-01');</v>
      </c>
    </row>
    <row r="614" spans="1:50" ht="16.5" customHeight="1" x14ac:dyDescent="0.25">
      <c r="A614" s="285">
        <v>45</v>
      </c>
      <c r="B614" s="72">
        <v>0</v>
      </c>
      <c r="C614" s="165" t="str">
        <f t="shared" si="59"/>
        <v>100045</v>
      </c>
      <c r="D614" s="165" t="str">
        <f t="shared" si="60"/>
        <v>100045/13</v>
      </c>
      <c r="E614" s="167" t="s">
        <v>189</v>
      </c>
      <c r="F614" s="167" t="s">
        <v>822</v>
      </c>
      <c r="G614" s="165">
        <v>48</v>
      </c>
      <c r="H614" s="178">
        <v>100704</v>
      </c>
      <c r="I614" s="170" t="str">
        <f t="shared" si="56"/>
        <v>Б-100704-13</v>
      </c>
      <c r="J614" s="169">
        <v>3</v>
      </c>
      <c r="K614" s="165">
        <v>7</v>
      </c>
      <c r="L614" s="165" t="s">
        <v>38</v>
      </c>
      <c r="M614" s="169">
        <v>1</v>
      </c>
      <c r="N614" s="165">
        <v>18</v>
      </c>
      <c r="O614" s="167" t="s">
        <v>823</v>
      </c>
      <c r="P614" s="167" t="s">
        <v>823</v>
      </c>
      <c r="Q614" s="167" t="s">
        <v>826</v>
      </c>
      <c r="R614" s="166" t="str">
        <f>H614&amp;"2"</f>
        <v>1007042</v>
      </c>
      <c r="S614" s="170">
        <v>1</v>
      </c>
      <c r="T614" s="191" t="s">
        <v>830</v>
      </c>
      <c r="U614" s="165">
        <v>6200</v>
      </c>
      <c r="V614" s="165">
        <v>1116</v>
      </c>
      <c r="W614" s="165">
        <v>0</v>
      </c>
      <c r="X614" s="234">
        <v>708</v>
      </c>
      <c r="Y614" s="168" t="s">
        <v>42</v>
      </c>
      <c r="Z614" s="223" t="s">
        <v>593</v>
      </c>
      <c r="AA614" s="266"/>
      <c r="AB614" s="223" t="s">
        <v>524</v>
      </c>
      <c r="AC614" s="178">
        <v>9300</v>
      </c>
      <c r="AD614" s="170"/>
      <c r="AE614" s="170"/>
      <c r="AF614" s="191" t="s">
        <v>320</v>
      </c>
      <c r="AG614" s="221">
        <v>8</v>
      </c>
      <c r="AH614" s="220">
        <v>12</v>
      </c>
      <c r="AI614" s="191" t="s">
        <v>320</v>
      </c>
      <c r="AL614" s="166">
        <v>0</v>
      </c>
      <c r="AM614" s="170" t="s">
        <v>43</v>
      </c>
      <c r="AN614" s="165" t="s">
        <v>44</v>
      </c>
      <c r="AO614" s="165"/>
      <c r="AP614" s="166"/>
      <c r="AQ614" s="166"/>
      <c r="AR614" s="166"/>
      <c r="AS614" s="166">
        <f>H614</f>
        <v>100704</v>
      </c>
      <c r="AT614" s="166">
        <f t="shared" si="57"/>
        <v>10710</v>
      </c>
      <c r="AU614" s="166">
        <v>710</v>
      </c>
      <c r="AX61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100704, 'Б-100704-13',date'2015-02-02',3, 7, 7, 'RUR', 1, 18, date'2015-02-02', date'2015-02-01', 1007042, 1, to_date('2015-01-01 00:00:02','YYYY-MM-DD HH24:MI:SS'), 6200, 1116, 0, 708, 0, 'c1', 8,null,100704,10710,710);insert into xxxx_oebs_cash_payment_test (ID, INVOICE_ID, OEBS_PAYMENT, DOC_DATE, COMISS_DATE) values (s_xxxx_oebs_cash_payment_test.NEXTVAL, 100704, 9300, to_date('2015-01-01 00:00:02','YYYY-MM-DD HH24:MI:SS'), date'2015-01-01' );insert into xxxx_client_discount_m  (ID,CLIENT_ID,CLIENT_AVG_DISCOUNT,DT) values (s_xxxx_client_discount_m.NEXTVAL,708, 12, date'2015-01-01');</v>
      </c>
    </row>
    <row r="615" spans="1:50" ht="16.5" customHeight="1" x14ac:dyDescent="0.25">
      <c r="A615" s="285">
        <v>45</v>
      </c>
      <c r="B615" s="72">
        <v>0</v>
      </c>
      <c r="C615" s="165" t="str">
        <f t="shared" si="59"/>
        <v>100045</v>
      </c>
      <c r="D615" s="165" t="str">
        <f t="shared" si="60"/>
        <v>100045/13</v>
      </c>
      <c r="E615" s="167" t="s">
        <v>189</v>
      </c>
      <c r="F615" s="167" t="s">
        <v>822</v>
      </c>
      <c r="G615" s="165">
        <v>48</v>
      </c>
      <c r="H615" s="178">
        <v>100705</v>
      </c>
      <c r="I615" s="170" t="str">
        <f t="shared" si="56"/>
        <v>Б-100705-13</v>
      </c>
      <c r="J615" s="169">
        <v>3</v>
      </c>
      <c r="K615" s="165">
        <v>7</v>
      </c>
      <c r="L615" s="165" t="s">
        <v>38</v>
      </c>
      <c r="M615" s="169">
        <v>1</v>
      </c>
      <c r="N615" s="165">
        <v>18</v>
      </c>
      <c r="O615" s="167" t="s">
        <v>823</v>
      </c>
      <c r="P615" s="167" t="s">
        <v>823</v>
      </c>
      <c r="Q615" s="167" t="s">
        <v>826</v>
      </c>
      <c r="R615" s="166" t="str">
        <f>H615&amp;"2"</f>
        <v>1007052</v>
      </c>
      <c r="S615" s="170">
        <v>1</v>
      </c>
      <c r="T615" s="191" t="s">
        <v>830</v>
      </c>
      <c r="U615" s="165">
        <v>6200</v>
      </c>
      <c r="V615" s="165">
        <v>1116</v>
      </c>
      <c r="W615" s="165">
        <v>0</v>
      </c>
      <c r="X615" s="122">
        <v>709</v>
      </c>
      <c r="Y615" s="168" t="s">
        <v>42</v>
      </c>
      <c r="Z615" s="266"/>
      <c r="AA615" s="266"/>
      <c r="AB615" s="224"/>
      <c r="AC615" s="178">
        <v>9300</v>
      </c>
      <c r="AD615" s="170"/>
      <c r="AE615" s="170"/>
      <c r="AF615" s="191" t="s">
        <v>320</v>
      </c>
      <c r="AG615" s="221">
        <v>8</v>
      </c>
      <c r="AH615" s="220">
        <v>12</v>
      </c>
      <c r="AI615" s="191" t="s">
        <v>320</v>
      </c>
      <c r="AL615" s="166">
        <v>0</v>
      </c>
      <c r="AM615" s="170" t="s">
        <v>43</v>
      </c>
      <c r="AN615" s="165" t="s">
        <v>44</v>
      </c>
      <c r="AO615" s="165"/>
      <c r="AP615" s="166"/>
      <c r="AQ615" s="166"/>
      <c r="AR615" s="166"/>
      <c r="AS615" s="166">
        <f>H615</f>
        <v>100705</v>
      </c>
      <c r="AT615" s="166">
        <f t="shared" si="57"/>
        <v>10711</v>
      </c>
      <c r="AU615" s="166">
        <v>711</v>
      </c>
      <c r="AV615" s="166"/>
      <c r="AX615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100705, 'Б-100705-13',date'2015-02-02',3, 7, 7, 'RUR', 1, 18, date'2015-02-02', date'2015-02-01', 1007052, 1, to_date('2015-01-01 00:00:02','YYYY-MM-DD HH24:MI:SS'), 6200, 1116, 0, 709, 0, 'c1', 8,null,100705,10711,711);insert into xxxx_oebs_cash_payment_test (ID, INVOICE_ID, OEBS_PAYMENT, DOC_DATE, COMISS_DATE) values (s_xxxx_oebs_cash_payment_test.NEXTVAL, 100705, 9300, to_date('2015-01-01 00:00:02','YYYY-MM-DD HH24:MI:SS'), date'2015-01-01' );insert into xxxx_client_discount_m  (ID,CLIENT_ID,CLIENT_AVG_DISCOUNT,DT) values (s_xxxx_client_discount_m.NEXTVAL,709, 12, date'2015-01-01');</v>
      </c>
    </row>
    <row r="616" spans="1:50" ht="16.5" customHeight="1" x14ac:dyDescent="0.25">
      <c r="A616" s="285">
        <v>45</v>
      </c>
      <c r="B616" s="72">
        <v>0</v>
      </c>
      <c r="C616" s="165" t="str">
        <f t="shared" si="59"/>
        <v>100045</v>
      </c>
      <c r="D616" s="165" t="str">
        <f t="shared" si="60"/>
        <v>100045/13</v>
      </c>
      <c r="E616" s="167" t="s">
        <v>189</v>
      </c>
      <c r="F616" s="167" t="s">
        <v>822</v>
      </c>
      <c r="G616" s="165">
        <v>48</v>
      </c>
      <c r="H616" s="178">
        <v>100706</v>
      </c>
      <c r="I616" s="170" t="str">
        <f t="shared" si="56"/>
        <v>Б-100706-13</v>
      </c>
      <c r="J616" s="169">
        <v>3</v>
      </c>
      <c r="K616" s="165">
        <v>7</v>
      </c>
      <c r="L616" s="165" t="s">
        <v>38</v>
      </c>
      <c r="M616" s="169">
        <v>1</v>
      </c>
      <c r="N616" s="165">
        <v>18</v>
      </c>
      <c r="O616" s="191" t="s">
        <v>824</v>
      </c>
      <c r="P616" s="167" t="s">
        <v>823</v>
      </c>
      <c r="Q616" s="167" t="s">
        <v>303</v>
      </c>
      <c r="R616" s="166" t="str">
        <f>H616&amp;"1"</f>
        <v>1007061</v>
      </c>
      <c r="S616" s="170">
        <v>1</v>
      </c>
      <c r="T616" s="191" t="s">
        <v>830</v>
      </c>
      <c r="U616" s="165">
        <v>6200</v>
      </c>
      <c r="V616" s="165">
        <v>1116</v>
      </c>
      <c r="W616" s="165">
        <v>0</v>
      </c>
      <c r="X616" s="234">
        <v>710</v>
      </c>
      <c r="Y616" s="168" t="s">
        <v>42</v>
      </c>
      <c r="Z616" s="266"/>
      <c r="AA616" s="266"/>
      <c r="AB616" s="224"/>
      <c r="AC616" s="178">
        <v>9300</v>
      </c>
      <c r="AD616" s="170"/>
      <c r="AE616" s="170"/>
      <c r="AF616" s="191" t="s">
        <v>320</v>
      </c>
      <c r="AG616" s="221">
        <v>8</v>
      </c>
      <c r="AH616" s="220">
        <v>12</v>
      </c>
      <c r="AI616" s="191" t="s">
        <v>320</v>
      </c>
      <c r="AL616" s="166">
        <v>0</v>
      </c>
      <c r="AM616" s="170" t="s">
        <v>43</v>
      </c>
      <c r="AN616" s="165" t="s">
        <v>44</v>
      </c>
      <c r="AO616" s="165"/>
      <c r="AP616" s="166"/>
      <c r="AQ616" s="166"/>
      <c r="AR616" s="166"/>
      <c r="AS616" s="166">
        <f>H616</f>
        <v>100706</v>
      </c>
      <c r="AT616" s="166">
        <f t="shared" si="57"/>
        <v>10712</v>
      </c>
      <c r="AU616" s="166">
        <v>712</v>
      </c>
      <c r="AV616" s="166"/>
      <c r="AX616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100706, 'Б-100706-13',date'2015-01-02',3, 7, 7, 'RUR', 1, 18, date'2015-02-02', date'2015-02-28', 1007061, 1, to_date('2015-01-01 00:00:02','YYYY-MM-DD HH24:MI:SS'), 6200, 1116, 0, 710, 0, 'c1', 8,null,100706,10712,712);insert into xxxx_oebs_cash_payment_test (ID, INVOICE_ID, OEBS_PAYMENT, DOC_DATE, COMISS_DATE) values (s_xxxx_oebs_cash_payment_test.NEXTVAL, 100706, 9300, to_date('2015-01-01 00:00:02','YYYY-MM-DD HH24:MI:SS'), date'2015-01-01' );insert into xxxx_client_discount_m  (ID,CLIENT_ID,CLIENT_AVG_DISCOUNT,DT) values (s_xxxx_client_discount_m.NEXTVAL,710, 12, date'2015-01-01');</v>
      </c>
    </row>
    <row r="617" spans="1:50" ht="16.5" customHeight="1" x14ac:dyDescent="0.25">
      <c r="A617" s="285">
        <v>45</v>
      </c>
      <c r="B617" s="72">
        <v>0</v>
      </c>
      <c r="C617" s="165" t="str">
        <f t="shared" si="59"/>
        <v>100045</v>
      </c>
      <c r="D617" s="165" t="str">
        <f t="shared" si="60"/>
        <v>100045/13</v>
      </c>
      <c r="E617" s="167" t="s">
        <v>189</v>
      </c>
      <c r="F617" s="167" t="s">
        <v>822</v>
      </c>
      <c r="G617" s="165">
        <v>48</v>
      </c>
      <c r="H617" s="178">
        <v>100707</v>
      </c>
      <c r="I617" s="170" t="str">
        <f t="shared" si="56"/>
        <v>Б-100707-13</v>
      </c>
      <c r="J617" s="169">
        <v>3</v>
      </c>
      <c r="K617" s="165">
        <v>7</v>
      </c>
      <c r="L617" s="165" t="s">
        <v>38</v>
      </c>
      <c r="M617" s="169">
        <v>1</v>
      </c>
      <c r="N617" s="165">
        <v>18</v>
      </c>
      <c r="O617" s="191" t="s">
        <v>824</v>
      </c>
      <c r="P617" s="191" t="s">
        <v>823</v>
      </c>
      <c r="Q617" s="167" t="s">
        <v>826</v>
      </c>
      <c r="R617" s="166" t="str">
        <f>H617&amp;"2"</f>
        <v>1007072</v>
      </c>
      <c r="S617" s="170">
        <v>1</v>
      </c>
      <c r="T617" s="191" t="s">
        <v>830</v>
      </c>
      <c r="U617" s="165">
        <v>6200</v>
      </c>
      <c r="V617" s="165">
        <v>1116</v>
      </c>
      <c r="W617" s="165">
        <v>0</v>
      </c>
      <c r="X617" s="122">
        <v>711</v>
      </c>
      <c r="Y617" s="168" t="s">
        <v>42</v>
      </c>
      <c r="Z617" s="225" t="s">
        <v>583</v>
      </c>
      <c r="AA617" s="225" t="s">
        <v>588</v>
      </c>
      <c r="AB617" s="224"/>
      <c r="AC617" s="178">
        <v>9300</v>
      </c>
      <c r="AD617" s="170"/>
      <c r="AE617" s="170"/>
      <c r="AF617" s="191" t="s">
        <v>320</v>
      </c>
      <c r="AG617" s="221">
        <v>8</v>
      </c>
      <c r="AH617" s="220">
        <v>12</v>
      </c>
      <c r="AI617" s="191" t="s">
        <v>320</v>
      </c>
      <c r="AL617" s="166">
        <v>0</v>
      </c>
      <c r="AM617" s="170" t="s">
        <v>43</v>
      </c>
      <c r="AN617" s="165" t="s">
        <v>44</v>
      </c>
      <c r="AO617" s="165"/>
      <c r="AP617" s="166"/>
      <c r="AQ617" s="166"/>
      <c r="AR617" s="166"/>
      <c r="AS617" s="166">
        <f>H617</f>
        <v>100707</v>
      </c>
      <c r="AT617" s="166">
        <f t="shared" si="57"/>
        <v>10713</v>
      </c>
      <c r="AU617" s="166">
        <v>713</v>
      </c>
      <c r="AV617" s="166"/>
      <c r="AX617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100707, 'Б-100707-13',date'2015-01-02',3, 7, 7, 'RUR', 1, 18, date'2015-02-02', date'2015-02-01', 1007072, 1, to_date('2015-01-01 00:00:02','YYYY-MM-DD HH24:MI:SS'), 6200, 1116, 0, 711, 0, 'c1', 8,null,100707,10713,713);insert into xxxx_oebs_cash_payment_test (ID, INVOICE_ID, OEBS_PAYMENT, DOC_DATE, COMISS_DATE) values (s_xxxx_oebs_cash_payment_test.NEXTVAL, 100707, 9300, to_date('2015-01-01 00:00:02','YYYY-MM-DD HH24:MI:SS'), date'2015-01-01' );insert into xxxx_client_discount_m  (ID,CLIENT_ID,CLIENT_AVG_DISCOUNT,DT) values (s_xxxx_client_discount_m.NEXTVAL,711, 12, date'2015-01-01');</v>
      </c>
    </row>
    <row r="618" spans="1:50" ht="16.5" customHeight="1" x14ac:dyDescent="0.25">
      <c r="A618" s="285">
        <v>45</v>
      </c>
      <c r="B618" s="72">
        <v>0</v>
      </c>
      <c r="C618" s="165" t="str">
        <f t="shared" si="59"/>
        <v>100045</v>
      </c>
      <c r="D618" s="165" t="str">
        <f t="shared" si="60"/>
        <v>100045/13</v>
      </c>
      <c r="E618" s="167" t="s">
        <v>189</v>
      </c>
      <c r="F618" s="167" t="s">
        <v>822</v>
      </c>
      <c r="G618" s="165">
        <v>48</v>
      </c>
      <c r="H618" s="178">
        <v>100708</v>
      </c>
      <c r="I618" s="170" t="str">
        <f t="shared" si="56"/>
        <v>Б-100708-13</v>
      </c>
      <c r="J618" s="169">
        <v>3</v>
      </c>
      <c r="K618" s="165">
        <v>7</v>
      </c>
      <c r="L618" s="165" t="s">
        <v>38</v>
      </c>
      <c r="M618" s="169">
        <v>1</v>
      </c>
      <c r="N618" s="165">
        <v>18</v>
      </c>
      <c r="O618" s="191" t="s">
        <v>825</v>
      </c>
      <c r="P618" s="191" t="s">
        <v>823</v>
      </c>
      <c r="Q618" s="191" t="s">
        <v>303</v>
      </c>
      <c r="R618" s="166" t="str">
        <f>H618&amp;"1"</f>
        <v>1007081</v>
      </c>
      <c r="S618" s="170">
        <v>1</v>
      </c>
      <c r="T618" s="191" t="s">
        <v>829</v>
      </c>
      <c r="U618" s="165">
        <v>6200</v>
      </c>
      <c r="V618" s="165">
        <v>1116</v>
      </c>
      <c r="W618" s="165">
        <v>0</v>
      </c>
      <c r="X618" s="234">
        <v>712</v>
      </c>
      <c r="Y618" s="168" t="s">
        <v>42</v>
      </c>
      <c r="Z618" s="266"/>
      <c r="AA618" s="266"/>
      <c r="AB618" s="224"/>
      <c r="AC618" s="178">
        <v>9300</v>
      </c>
      <c r="AD618" s="170"/>
      <c r="AE618" s="170"/>
      <c r="AF618" s="191" t="s">
        <v>320</v>
      </c>
      <c r="AG618" s="221">
        <v>8</v>
      </c>
      <c r="AH618" s="220">
        <v>12</v>
      </c>
      <c r="AI618" s="191" t="s">
        <v>320</v>
      </c>
      <c r="AL618" s="166">
        <v>0</v>
      </c>
      <c r="AM618" s="170" t="s">
        <v>43</v>
      </c>
      <c r="AN618" s="165" t="s">
        <v>44</v>
      </c>
      <c r="AO618" s="165"/>
      <c r="AP618" s="166"/>
      <c r="AQ618" s="166"/>
      <c r="AR618" s="166"/>
      <c r="AS618" s="166">
        <f>H618</f>
        <v>100708</v>
      </c>
      <c r="AT618" s="166">
        <f t="shared" si="57"/>
        <v>10714</v>
      </c>
      <c r="AU618" s="166">
        <v>714</v>
      </c>
      <c r="AV618" s="166"/>
      <c r="AX618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100708, 'Б-100708-13',date'2015-01-01',3, 7, 7, 'RUR', 1, 18, date'2015-02-02', date'2015-02-28', 1007081, 1, to_date('2015-01-01 00:00:01','YYYY-MM-DD HH24:MI:SS'), 6200, 1116, 0, 712, 0, 'c1', 8,null,100708,10714,714);insert into xxxx_oebs_cash_payment_test (ID, INVOICE_ID, OEBS_PAYMENT, DOC_DATE, COMISS_DATE) values (s_xxxx_oebs_cash_payment_test.NEXTVAL, 100708, 9300, to_date('2015-01-01 00:00:01','YYYY-MM-DD HH24:MI:SS'), date'2015-01-01' );insert into xxxx_client_discount_m  (ID,CLIENT_ID,CLIENT_AVG_DISCOUNT,DT) values (s_xxxx_client_discount_m.NEXTVAL,712, 12, date'2015-01-01');</v>
      </c>
    </row>
    <row r="619" spans="1:50" ht="16.5" customHeight="1" x14ac:dyDescent="0.25">
      <c r="A619" s="285">
        <v>45</v>
      </c>
      <c r="B619" s="72">
        <v>0</v>
      </c>
      <c r="C619" s="165" t="str">
        <f t="shared" si="59"/>
        <v>100045</v>
      </c>
      <c r="D619" s="165" t="str">
        <f t="shared" si="60"/>
        <v>100045/13</v>
      </c>
      <c r="E619" s="167" t="s">
        <v>189</v>
      </c>
      <c r="F619" s="167" t="s">
        <v>822</v>
      </c>
      <c r="G619" s="165">
        <v>48</v>
      </c>
      <c r="H619" s="178">
        <v>100709</v>
      </c>
      <c r="I619" s="170" t="str">
        <f t="shared" si="56"/>
        <v>Б-100709-13</v>
      </c>
      <c r="J619" s="169">
        <v>3</v>
      </c>
      <c r="K619" s="165">
        <v>7</v>
      </c>
      <c r="L619" s="165" t="s">
        <v>38</v>
      </c>
      <c r="M619" s="169">
        <v>1</v>
      </c>
      <c r="N619" s="165">
        <v>18</v>
      </c>
      <c r="O619" s="191" t="s">
        <v>825</v>
      </c>
      <c r="P619" s="167" t="s">
        <v>823</v>
      </c>
      <c r="Q619" s="191" t="s">
        <v>823</v>
      </c>
      <c r="R619" s="166" t="str">
        <f>H619&amp;"1"</f>
        <v>1007091</v>
      </c>
      <c r="S619" s="170">
        <v>1</v>
      </c>
      <c r="T619" s="191" t="s">
        <v>829</v>
      </c>
      <c r="U619" s="165">
        <v>6200</v>
      </c>
      <c r="V619" s="165">
        <v>1116</v>
      </c>
      <c r="W619" s="165">
        <v>0</v>
      </c>
      <c r="X619" s="122">
        <v>713</v>
      </c>
      <c r="Y619" s="168" t="s">
        <v>42</v>
      </c>
      <c r="Z619" s="266"/>
      <c r="AA619" s="266"/>
      <c r="AB619" s="224"/>
      <c r="AC619" s="178">
        <v>9300</v>
      </c>
      <c r="AD619" s="170"/>
      <c r="AE619" s="170"/>
      <c r="AF619" s="191" t="s">
        <v>320</v>
      </c>
      <c r="AG619" s="221">
        <v>8</v>
      </c>
      <c r="AH619" s="220">
        <v>12</v>
      </c>
      <c r="AI619" s="191" t="s">
        <v>320</v>
      </c>
      <c r="AL619" s="166">
        <v>0</v>
      </c>
      <c r="AM619" s="170" t="s">
        <v>43</v>
      </c>
      <c r="AN619" s="165" t="s">
        <v>44</v>
      </c>
      <c r="AO619" s="165"/>
      <c r="AP619" s="166"/>
      <c r="AQ619" s="166"/>
      <c r="AR619" s="166"/>
      <c r="AS619" s="166">
        <f>H619</f>
        <v>100709</v>
      </c>
      <c r="AT619" s="166">
        <f t="shared" si="57"/>
        <v>10715</v>
      </c>
      <c r="AU619" s="166">
        <v>715</v>
      </c>
      <c r="AV619" s="166"/>
      <c r="AX619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100709, 'Б-100709-13',date'2015-01-01',3, 7, 7, 'RUR', 1, 18, date'2015-02-02', date'2015-02-02', 1007091, 1, to_date('2015-01-01 00:00:01','YYYY-MM-DD HH24:MI:SS'), 6200, 1116, 0, 713, 0, 'c1', 8,null,100709,10715,715);insert into xxxx_oebs_cash_payment_test (ID, INVOICE_ID, OEBS_PAYMENT, DOC_DATE, COMISS_DATE) values (s_xxxx_oebs_cash_payment_test.NEXTVAL, 100709, 9300, to_date('2015-01-01 00:00:01','YYYY-MM-DD HH24:MI:SS'), date'2015-01-01' );insert into xxxx_client_discount_m  (ID,CLIENT_ID,CLIENT_AVG_DISCOUNT,DT) values (s_xxxx_client_discount_m.NEXTVAL,713, 12, date'2015-01-01');</v>
      </c>
    </row>
    <row r="620" spans="1:50" ht="16.5" customHeight="1" x14ac:dyDescent="0.25">
      <c r="A620" s="285">
        <v>45</v>
      </c>
      <c r="B620" s="72">
        <v>0</v>
      </c>
      <c r="C620" s="165" t="str">
        <f t="shared" si="59"/>
        <v>100045</v>
      </c>
      <c r="D620" s="165" t="str">
        <f t="shared" si="60"/>
        <v>100045/13</v>
      </c>
      <c r="E620" s="167" t="s">
        <v>189</v>
      </c>
      <c r="F620" s="167" t="s">
        <v>822</v>
      </c>
      <c r="G620" s="165">
        <v>48</v>
      </c>
      <c r="H620" s="178">
        <v>100710</v>
      </c>
      <c r="I620" s="170" t="str">
        <f t="shared" si="56"/>
        <v>Б-100710-13</v>
      </c>
      <c r="J620" s="169">
        <v>3</v>
      </c>
      <c r="K620" s="165">
        <v>7</v>
      </c>
      <c r="L620" s="165" t="s">
        <v>38</v>
      </c>
      <c r="M620" s="169">
        <v>1</v>
      </c>
      <c r="N620" s="165">
        <v>18</v>
      </c>
      <c r="O620" s="167" t="s">
        <v>823</v>
      </c>
      <c r="P620" s="167" t="s">
        <v>823</v>
      </c>
      <c r="Q620" s="167" t="s">
        <v>826</v>
      </c>
      <c r="R620" s="166" t="str">
        <f>H620&amp;"2"</f>
        <v>1007102</v>
      </c>
      <c r="S620" s="170">
        <v>1</v>
      </c>
      <c r="T620" s="191" t="s">
        <v>829</v>
      </c>
      <c r="U620" s="165">
        <v>6200</v>
      </c>
      <c r="V620" s="165">
        <v>1116</v>
      </c>
      <c r="W620" s="165">
        <v>0</v>
      </c>
      <c r="X620" s="234">
        <v>714</v>
      </c>
      <c r="Y620" s="168" t="s">
        <v>42</v>
      </c>
      <c r="Z620" s="266"/>
      <c r="AA620" s="266"/>
      <c r="AB620" s="224"/>
      <c r="AC620" s="178">
        <v>9300</v>
      </c>
      <c r="AD620" s="170"/>
      <c r="AE620" s="170"/>
      <c r="AF620" s="191" t="s">
        <v>320</v>
      </c>
      <c r="AG620" s="221">
        <v>8</v>
      </c>
      <c r="AH620" s="220">
        <v>12</v>
      </c>
      <c r="AI620" s="191" t="s">
        <v>320</v>
      </c>
      <c r="AL620" s="166">
        <v>0</v>
      </c>
      <c r="AM620" s="170" t="s">
        <v>43</v>
      </c>
      <c r="AN620" s="165" t="s">
        <v>44</v>
      </c>
      <c r="AO620" s="165"/>
      <c r="AP620" s="166"/>
      <c r="AQ620" s="166"/>
      <c r="AR620" s="166"/>
      <c r="AS620" s="166">
        <f>H620</f>
        <v>100710</v>
      </c>
      <c r="AT620" s="166">
        <f t="shared" si="57"/>
        <v>10716</v>
      </c>
      <c r="AU620" s="166">
        <v>716</v>
      </c>
      <c r="AX620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100710, 'Б-100710-13',date'2015-02-02',3, 7, 7, 'RUR', 1, 18, date'2015-02-02', date'2015-02-01', 1007102, 1, to_date('2015-01-01 00:00:01','YYYY-MM-DD HH24:MI:SS'), 6200, 1116, 0, 714, 0, 'c1', 8,null,100710,10716,716);insert into xxxx_oebs_cash_payment_test (ID, INVOICE_ID, OEBS_PAYMENT, DOC_DATE, COMISS_DATE) values (s_xxxx_oebs_cash_payment_test.NEXTVAL, 100710, 9300, to_date('2015-01-01 00:00:01','YYYY-MM-DD HH24:MI:SS'), date'2015-01-01' );insert into xxxx_client_discount_m  (ID,CLIENT_ID,CLIENT_AVG_DISCOUNT,DT) values (s_xxxx_client_discount_m.NEXTVAL,714, 12, date'2015-01-01');</v>
      </c>
    </row>
    <row r="621" spans="1:50" ht="16.5" customHeight="1" x14ac:dyDescent="0.25">
      <c r="A621" s="285">
        <v>45</v>
      </c>
      <c r="B621" s="72">
        <v>0</v>
      </c>
      <c r="C621" s="165" t="str">
        <f t="shared" si="59"/>
        <v>100045</v>
      </c>
      <c r="D621" s="165" t="str">
        <f t="shared" si="60"/>
        <v>100045/13</v>
      </c>
      <c r="E621" s="167" t="s">
        <v>189</v>
      </c>
      <c r="F621" s="167" t="s">
        <v>822</v>
      </c>
      <c r="G621" s="165">
        <v>48</v>
      </c>
      <c r="H621" s="178">
        <v>100711</v>
      </c>
      <c r="I621" s="170" t="str">
        <f t="shared" si="56"/>
        <v>Б-100711-13</v>
      </c>
      <c r="J621" s="169">
        <v>3</v>
      </c>
      <c r="K621" s="165">
        <v>7</v>
      </c>
      <c r="L621" s="165" t="s">
        <v>38</v>
      </c>
      <c r="M621" s="169">
        <v>1</v>
      </c>
      <c r="N621" s="165">
        <v>18</v>
      </c>
      <c r="O621" s="167" t="s">
        <v>823</v>
      </c>
      <c r="P621" s="167" t="s">
        <v>823</v>
      </c>
      <c r="Q621" s="167" t="s">
        <v>826</v>
      </c>
      <c r="R621" s="166" t="str">
        <f>H621&amp;"2"</f>
        <v>1007112</v>
      </c>
      <c r="S621" s="170">
        <v>1</v>
      </c>
      <c r="T621" s="191" t="s">
        <v>829</v>
      </c>
      <c r="U621" s="165">
        <v>6200</v>
      </c>
      <c r="V621" s="165">
        <v>1116</v>
      </c>
      <c r="W621" s="165">
        <v>0</v>
      </c>
      <c r="X621" s="122">
        <v>715</v>
      </c>
      <c r="Y621" s="168" t="s">
        <v>42</v>
      </c>
      <c r="Z621" s="266"/>
      <c r="AA621" s="266"/>
      <c r="AB621" s="224"/>
      <c r="AC621" s="178">
        <v>9300</v>
      </c>
      <c r="AD621" s="170"/>
      <c r="AE621" s="170"/>
      <c r="AF621" s="191" t="s">
        <v>320</v>
      </c>
      <c r="AG621" s="221">
        <v>8</v>
      </c>
      <c r="AH621" s="220">
        <v>12</v>
      </c>
      <c r="AI621" s="191" t="s">
        <v>320</v>
      </c>
      <c r="AL621" s="166">
        <v>0</v>
      </c>
      <c r="AM621" s="170" t="s">
        <v>43</v>
      </c>
      <c r="AN621" s="165" t="s">
        <v>44</v>
      </c>
      <c r="AO621" s="165"/>
      <c r="AP621" s="166"/>
      <c r="AQ621" s="166"/>
      <c r="AR621" s="166"/>
      <c r="AS621" s="166">
        <f>H621</f>
        <v>100711</v>
      </c>
      <c r="AT621" s="166">
        <f t="shared" si="57"/>
        <v>10717</v>
      </c>
      <c r="AU621" s="166">
        <v>717</v>
      </c>
      <c r="AV621" s="166"/>
      <c r="AX621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100711, 'Б-100711-13',date'2015-02-02',3, 7, 7, 'RUR', 1, 18, date'2015-02-02', date'2015-02-01', 1007112, 1, to_date('2015-01-01 00:00:01','YYYY-MM-DD HH24:MI:SS'), 6200, 1116, 0, 715, 0, 'c1', 8,null,100711,10717,717);insert into xxxx_oebs_cash_payment_test (ID, INVOICE_ID, OEBS_PAYMENT, DOC_DATE, COMISS_DATE) values (s_xxxx_oebs_cash_payment_test.NEXTVAL, 100711, 9300, to_date('2015-01-01 00:00:01','YYYY-MM-DD HH24:MI:SS'), date'2015-01-01' );insert into xxxx_client_discount_m  (ID,CLIENT_ID,CLIENT_AVG_DISCOUNT,DT) values (s_xxxx_client_discount_m.NEXTVAL,715, 12, date'2015-01-01');</v>
      </c>
    </row>
    <row r="622" spans="1:50" ht="16.5" customHeight="1" x14ac:dyDescent="0.25">
      <c r="A622" s="285">
        <v>45</v>
      </c>
      <c r="B622" s="72">
        <v>0</v>
      </c>
      <c r="C622" s="165" t="str">
        <f t="shared" si="59"/>
        <v>100045</v>
      </c>
      <c r="D622" s="165" t="str">
        <f t="shared" si="60"/>
        <v>100045/13</v>
      </c>
      <c r="E622" s="167" t="s">
        <v>189</v>
      </c>
      <c r="F622" s="167" t="s">
        <v>822</v>
      </c>
      <c r="G622" s="165">
        <v>48</v>
      </c>
      <c r="H622" s="178">
        <v>100712</v>
      </c>
      <c r="I622" s="170" t="str">
        <f t="shared" si="56"/>
        <v>Б-100712-13</v>
      </c>
      <c r="J622" s="169">
        <v>3</v>
      </c>
      <c r="K622" s="165">
        <v>7</v>
      </c>
      <c r="L622" s="165" t="s">
        <v>38</v>
      </c>
      <c r="M622" s="169">
        <v>1</v>
      </c>
      <c r="N622" s="165">
        <v>18</v>
      </c>
      <c r="O622" s="167" t="s">
        <v>823</v>
      </c>
      <c r="P622" s="167" t="s">
        <v>823</v>
      </c>
      <c r="Q622" s="167" t="s">
        <v>826</v>
      </c>
      <c r="R622" s="166" t="str">
        <f>H622&amp;"1"</f>
        <v>1007121</v>
      </c>
      <c r="S622" s="170">
        <v>1</v>
      </c>
      <c r="T622" s="191" t="s">
        <v>829</v>
      </c>
      <c r="U622" s="165">
        <v>6200</v>
      </c>
      <c r="V622" s="165">
        <v>1116</v>
      </c>
      <c r="W622" s="165">
        <v>0</v>
      </c>
      <c r="X622" s="234">
        <v>716</v>
      </c>
      <c r="Y622" s="168" t="s">
        <v>42</v>
      </c>
      <c r="Z622" s="266"/>
      <c r="AA622" s="266"/>
      <c r="AB622" s="224"/>
      <c r="AC622" s="178">
        <v>9300</v>
      </c>
      <c r="AD622" s="170"/>
      <c r="AE622" s="170"/>
      <c r="AF622" s="191" t="s">
        <v>320</v>
      </c>
      <c r="AG622" s="221">
        <v>8</v>
      </c>
      <c r="AH622" s="220">
        <v>12</v>
      </c>
      <c r="AI622" s="191" t="s">
        <v>320</v>
      </c>
      <c r="AL622" s="166">
        <v>0</v>
      </c>
      <c r="AM622" s="170" t="s">
        <v>43</v>
      </c>
      <c r="AN622" s="165" t="s">
        <v>44</v>
      </c>
      <c r="AO622" s="165"/>
      <c r="AP622" s="166"/>
      <c r="AQ622" s="166"/>
      <c r="AR622" s="166"/>
      <c r="AS622" s="166">
        <f>H622</f>
        <v>100712</v>
      </c>
      <c r="AT622" s="166">
        <f t="shared" si="57"/>
        <v>10718</v>
      </c>
      <c r="AU622" s="166">
        <v>718</v>
      </c>
      <c r="AV622" s="166"/>
      <c r="AX62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100712, 'Б-100712-13',date'2015-02-02',3, 7, 7, 'RUR', 1, 18, date'2015-02-02', date'2015-02-01', 1007121, 1, to_date('2015-01-01 00:00:01','YYYY-MM-DD HH24:MI:SS'), 6200, 1116, 0, 716, 0, 'c1', 8,null,100712,10718,718);insert into xxxx_oebs_cash_payment_test (ID, INVOICE_ID, OEBS_PAYMENT, DOC_DATE, COMISS_DATE) values (s_xxxx_oebs_cash_payment_test.NEXTVAL, 100712, 9300, to_date('2015-01-01 00:00:01','YYYY-MM-DD HH24:MI:SS'), date'2015-01-01' );insert into xxxx_client_discount_m  (ID,CLIENT_ID,CLIENT_AVG_DISCOUNT,DT) values (s_xxxx_client_discount_m.NEXTVAL,716, 12, date'2015-01-01');</v>
      </c>
    </row>
    <row r="623" spans="1:50" ht="16.5" customHeight="1" x14ac:dyDescent="0.25">
      <c r="A623" s="285">
        <v>45</v>
      </c>
      <c r="B623" s="72">
        <v>0</v>
      </c>
      <c r="C623" s="165" t="str">
        <f t="shared" si="59"/>
        <v>100045</v>
      </c>
      <c r="D623" s="165" t="str">
        <f t="shared" si="60"/>
        <v>100045/13</v>
      </c>
      <c r="E623" s="167" t="s">
        <v>189</v>
      </c>
      <c r="F623" s="167" t="s">
        <v>822</v>
      </c>
      <c r="G623" s="165">
        <v>48</v>
      </c>
      <c r="H623" s="178">
        <v>100713</v>
      </c>
      <c r="I623" s="170" t="str">
        <f t="shared" si="56"/>
        <v>Б-100713-13</v>
      </c>
      <c r="J623" s="169">
        <v>3</v>
      </c>
      <c r="K623" s="165">
        <v>7</v>
      </c>
      <c r="L623" s="165" t="s">
        <v>38</v>
      </c>
      <c r="M623" s="169">
        <v>1</v>
      </c>
      <c r="N623" s="165">
        <v>18</v>
      </c>
      <c r="O623" s="167" t="s">
        <v>823</v>
      </c>
      <c r="P623" s="167" t="s">
        <v>823</v>
      </c>
      <c r="Q623" s="167" t="s">
        <v>826</v>
      </c>
      <c r="R623" s="166" t="str">
        <f>H623&amp;"1"</f>
        <v>1007131</v>
      </c>
      <c r="S623" s="170">
        <v>1</v>
      </c>
      <c r="T623" s="191" t="s">
        <v>829</v>
      </c>
      <c r="U623" s="165">
        <v>6200</v>
      </c>
      <c r="V623" s="165">
        <v>1116</v>
      </c>
      <c r="W623" s="165">
        <v>0</v>
      </c>
      <c r="X623" s="122">
        <v>717</v>
      </c>
      <c r="Y623" s="168" t="s">
        <v>42</v>
      </c>
      <c r="Z623" s="266"/>
      <c r="AA623" s="266"/>
      <c r="AB623" s="224"/>
      <c r="AC623" s="178">
        <v>9300</v>
      </c>
      <c r="AD623" s="170"/>
      <c r="AE623" s="170"/>
      <c r="AF623" s="191" t="s">
        <v>320</v>
      </c>
      <c r="AG623" s="221">
        <v>8</v>
      </c>
      <c r="AH623" s="220">
        <v>12</v>
      </c>
      <c r="AI623" s="191" t="s">
        <v>320</v>
      </c>
      <c r="AL623" s="166">
        <v>0</v>
      </c>
      <c r="AM623" s="170" t="s">
        <v>43</v>
      </c>
      <c r="AN623" s="165" t="s">
        <v>44</v>
      </c>
      <c r="AO623" s="165"/>
      <c r="AP623" s="166"/>
      <c r="AQ623" s="166"/>
      <c r="AR623" s="166"/>
      <c r="AS623" s="166">
        <f>H623</f>
        <v>100713</v>
      </c>
      <c r="AT623" s="166">
        <f t="shared" si="57"/>
        <v>10719</v>
      </c>
      <c r="AU623" s="166">
        <v>719</v>
      </c>
      <c r="AV623" s="166"/>
      <c r="AX62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100713, 'Б-100713-13',date'2015-02-02',3, 7, 7, 'RUR', 1, 18, date'2015-02-02', date'2015-02-01', 1007131, 1, to_date('2015-01-01 00:00:01','YYYY-MM-DD HH24:MI:SS'), 6200, 1116, 0, 717, 0, 'c1', 8,null,100713,10719,719);insert into xxxx_oebs_cash_payment_test (ID, INVOICE_ID, OEBS_PAYMENT, DOC_DATE, COMISS_DATE) values (s_xxxx_oebs_cash_payment_test.NEXTVAL, 100713, 9300, to_date('2015-01-01 00:00:01','YYYY-MM-DD HH24:MI:SS'), date'2015-01-01' );insert into xxxx_client_discount_m  (ID,CLIENT_ID,CLIENT_AVG_DISCOUNT,DT) values (s_xxxx_client_discount_m.NEXTVAL,717, 12, date'2015-01-01');</v>
      </c>
    </row>
    <row r="624" spans="1:50" ht="16.5" customHeight="1" x14ac:dyDescent="0.25">
      <c r="A624" s="285">
        <v>45</v>
      </c>
      <c r="B624" s="72">
        <v>0</v>
      </c>
      <c r="C624" s="165" t="str">
        <f t="shared" si="59"/>
        <v>100045</v>
      </c>
      <c r="D624" s="165" t="str">
        <f t="shared" si="60"/>
        <v>100045/13</v>
      </c>
      <c r="E624" s="167" t="s">
        <v>189</v>
      </c>
      <c r="F624" s="167" t="s">
        <v>822</v>
      </c>
      <c r="G624" s="165">
        <v>48</v>
      </c>
      <c r="H624" s="178">
        <v>100714</v>
      </c>
      <c r="I624" s="170" t="str">
        <f t="shared" si="56"/>
        <v>Б-100714-13</v>
      </c>
      <c r="J624" s="169">
        <v>3</v>
      </c>
      <c r="K624" s="165">
        <v>7</v>
      </c>
      <c r="L624" s="165" t="s">
        <v>38</v>
      </c>
      <c r="M624" s="169">
        <v>1</v>
      </c>
      <c r="N624" s="165">
        <v>18</v>
      </c>
      <c r="O624" s="167" t="s">
        <v>823</v>
      </c>
      <c r="P624" s="167" t="s">
        <v>823</v>
      </c>
      <c r="Q624" s="167" t="s">
        <v>826</v>
      </c>
      <c r="R624" s="166" t="str">
        <f>H624&amp;"2"</f>
        <v>1007142</v>
      </c>
      <c r="S624" s="170">
        <v>1</v>
      </c>
      <c r="T624" s="191" t="s">
        <v>829</v>
      </c>
      <c r="U624" s="165">
        <v>6200</v>
      </c>
      <c r="V624" s="165">
        <v>1116</v>
      </c>
      <c r="W624" s="165">
        <v>0</v>
      </c>
      <c r="X624" s="234">
        <v>718</v>
      </c>
      <c r="Y624" s="168" t="s">
        <v>42</v>
      </c>
      <c r="Z624" s="266"/>
      <c r="AA624" s="266"/>
      <c r="AB624" s="224"/>
      <c r="AC624" s="178">
        <v>9300</v>
      </c>
      <c r="AD624" s="170"/>
      <c r="AE624" s="170"/>
      <c r="AF624" s="191" t="s">
        <v>320</v>
      </c>
      <c r="AG624" s="221">
        <v>8</v>
      </c>
      <c r="AH624" s="220">
        <v>12</v>
      </c>
      <c r="AI624" s="191" t="s">
        <v>320</v>
      </c>
      <c r="AL624" s="166">
        <v>0</v>
      </c>
      <c r="AM624" s="170" t="s">
        <v>43</v>
      </c>
      <c r="AN624" s="165" t="s">
        <v>44</v>
      </c>
      <c r="AO624" s="165"/>
      <c r="AP624" s="166"/>
      <c r="AQ624" s="166"/>
      <c r="AR624" s="166"/>
      <c r="AS624" s="166">
        <f>H624</f>
        <v>100714</v>
      </c>
      <c r="AT624" s="166">
        <f t="shared" si="57"/>
        <v>10720</v>
      </c>
      <c r="AU624" s="166">
        <v>720</v>
      </c>
      <c r="AX62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100714, 'Б-100714-13',date'2015-02-02',3, 7, 7, 'RUR', 1, 18, date'2015-02-02', date'2015-02-01', 1007142, 1, to_date('2015-01-01 00:00:01','YYYY-MM-DD HH24:MI:SS'), 6200, 1116, 0, 718, 0, 'c1', 8,null,100714,10720,720);insert into xxxx_oebs_cash_payment_test (ID, INVOICE_ID, OEBS_PAYMENT, DOC_DATE, COMISS_DATE) values (s_xxxx_oebs_cash_payment_test.NEXTVAL, 100714, 9300, to_date('2015-01-01 00:00:01','YYYY-MM-DD HH24:MI:SS'), date'2015-01-01' );insert into xxxx_client_discount_m  (ID,CLIENT_ID,CLIENT_AVG_DISCOUNT,DT) values (s_xxxx_client_discount_m.NEXTVAL,718, 12, date'2015-01-01');</v>
      </c>
    </row>
    <row r="625" spans="1:50" ht="16.5" customHeight="1" x14ac:dyDescent="0.25">
      <c r="A625" s="285">
        <v>45</v>
      </c>
      <c r="B625" s="72">
        <v>0</v>
      </c>
      <c r="C625" s="171" t="str">
        <f t="shared" si="59"/>
        <v>100045</v>
      </c>
      <c r="D625" s="171" t="str">
        <f t="shared" si="60"/>
        <v>100045/13</v>
      </c>
      <c r="E625" s="172" t="s">
        <v>189</v>
      </c>
      <c r="F625" s="167" t="s">
        <v>822</v>
      </c>
      <c r="G625" s="165">
        <v>48</v>
      </c>
      <c r="H625" s="178">
        <v>100715</v>
      </c>
      <c r="I625" s="171" t="str">
        <f t="shared" si="56"/>
        <v>Б-100715-13</v>
      </c>
      <c r="J625" s="169">
        <v>3</v>
      </c>
      <c r="K625" s="171">
        <v>7</v>
      </c>
      <c r="L625" s="171" t="s">
        <v>38</v>
      </c>
      <c r="M625" s="175">
        <v>1</v>
      </c>
      <c r="N625" s="171">
        <v>18</v>
      </c>
      <c r="O625" s="172" t="s">
        <v>823</v>
      </c>
      <c r="P625" s="172" t="s">
        <v>823</v>
      </c>
      <c r="Q625" s="172" t="s">
        <v>826</v>
      </c>
      <c r="R625" s="173" t="str">
        <f>H625&amp;"3"</f>
        <v>1007153</v>
      </c>
      <c r="S625" s="171">
        <v>1</v>
      </c>
      <c r="T625" s="191" t="s">
        <v>311</v>
      </c>
      <c r="U625" s="171">
        <v>6200</v>
      </c>
      <c r="V625" s="171">
        <v>1116</v>
      </c>
      <c r="W625" s="171">
        <v>0</v>
      </c>
      <c r="X625" s="122">
        <v>719</v>
      </c>
      <c r="Y625" s="174" t="s">
        <v>42</v>
      </c>
      <c r="Z625" s="142"/>
      <c r="AA625" s="142"/>
      <c r="AB625" s="232"/>
      <c r="AC625" s="180">
        <v>9300</v>
      </c>
      <c r="AD625" s="171"/>
      <c r="AE625" s="171"/>
      <c r="AF625" s="177" t="s">
        <v>320</v>
      </c>
      <c r="AG625" s="302">
        <v>8</v>
      </c>
      <c r="AH625" s="258">
        <v>12</v>
      </c>
      <c r="AI625" s="177" t="s">
        <v>320</v>
      </c>
      <c r="AJ625" s="179"/>
      <c r="AK625" s="179"/>
      <c r="AL625" s="166">
        <v>0</v>
      </c>
      <c r="AM625" s="170" t="s">
        <v>43</v>
      </c>
      <c r="AN625" s="171" t="s">
        <v>44</v>
      </c>
      <c r="AO625" s="171"/>
      <c r="AP625" s="166"/>
      <c r="AQ625" s="166"/>
      <c r="AR625" s="166"/>
      <c r="AS625" s="166">
        <f>H625</f>
        <v>100715</v>
      </c>
      <c r="AT625" s="166">
        <f t="shared" si="57"/>
        <v>10721</v>
      </c>
      <c r="AU625" s="166">
        <v>721</v>
      </c>
      <c r="AV625" s="173"/>
      <c r="AX625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45, 100045, '100045/13', date'2013-03-01', date'2015-09-01', 48, 100715, 'Б-100715-13',date'2015-02-02',3, 7, 7, 'RUR', 1, 18, date'2015-02-02', date'2015-02-01', 1007153, 1, to_date('2015-01-30 23:59:59','YYYY-MM-DD HH24:MI:SS'), 6200, 1116, 0, 719, 0, 'c1', 8,null,100715,10721,721);insert into xxxx_oebs_cash_payment_test (ID, INVOICE_ID, OEBS_PAYMENT, DOC_DATE, COMISS_DATE) values (s_xxxx_oebs_cash_payment_test.NEXTVAL, 100715, 9300, to_date('2015-01-30 23:59:59','YYYY-MM-DD HH24:MI:SS'), date'2015-01-01' );insert into xxxx_client_discount_m  (ID,CLIENT_ID,CLIENT_AVG_DISCOUNT,DT) values (s_xxxx_client_discount_m.NEXTVAL,719, 12, date'2015-01-01');</v>
      </c>
    </row>
    <row r="626" spans="1:50" ht="16.5" customHeight="1" x14ac:dyDescent="0.25">
      <c r="A626" s="285">
        <v>46</v>
      </c>
      <c r="B626" s="72">
        <v>0</v>
      </c>
      <c r="C626" s="165" t="str">
        <f t="shared" si="59"/>
        <v>100046</v>
      </c>
      <c r="D626" s="165" t="str">
        <f t="shared" si="60"/>
        <v>100046/13</v>
      </c>
      <c r="E626" s="167" t="s">
        <v>189</v>
      </c>
      <c r="F626" s="167" t="s">
        <v>822</v>
      </c>
      <c r="G626" s="165">
        <v>48</v>
      </c>
      <c r="H626" s="178">
        <v>100716</v>
      </c>
      <c r="I626" s="170" t="str">
        <f t="shared" ref="I626:I689" si="61">"Б-"&amp;H626&amp;"-13"</f>
        <v>Б-100716-13</v>
      </c>
      <c r="J626" s="169">
        <v>3</v>
      </c>
      <c r="K626" s="165">
        <v>7</v>
      </c>
      <c r="L626" s="165" t="s">
        <v>38</v>
      </c>
      <c r="M626" s="169">
        <v>1</v>
      </c>
      <c r="N626" s="165">
        <v>18</v>
      </c>
      <c r="O626" s="167" t="s">
        <v>823</v>
      </c>
      <c r="P626" s="167" t="s">
        <v>823</v>
      </c>
      <c r="Q626" s="167" t="s">
        <v>826</v>
      </c>
      <c r="R626" s="166" t="str">
        <f>H626&amp;"1"</f>
        <v>1007161</v>
      </c>
      <c r="S626" s="170">
        <v>1</v>
      </c>
      <c r="T626" s="167" t="s">
        <v>308</v>
      </c>
      <c r="U626" s="165">
        <v>6200</v>
      </c>
      <c r="V626" s="165">
        <v>1116</v>
      </c>
      <c r="W626" s="165">
        <v>0</v>
      </c>
      <c r="X626" s="187">
        <v>720</v>
      </c>
      <c r="Y626" s="168" t="s">
        <v>42</v>
      </c>
      <c r="Z626" s="266"/>
      <c r="AA626" s="266"/>
      <c r="AB626" s="224"/>
      <c r="AC626" s="178">
        <v>9300</v>
      </c>
      <c r="AD626" s="170"/>
      <c r="AE626" s="170"/>
      <c r="AF626" s="167" t="s">
        <v>149</v>
      </c>
      <c r="AG626" s="221">
        <v>8</v>
      </c>
      <c r="AH626" s="220">
        <v>12</v>
      </c>
      <c r="AI626" s="167" t="s">
        <v>319</v>
      </c>
      <c r="AL626" s="166">
        <v>0</v>
      </c>
      <c r="AM626" s="170" t="s">
        <v>43</v>
      </c>
      <c r="AN626" s="165" t="s">
        <v>44</v>
      </c>
      <c r="AO626" s="236">
        <v>140</v>
      </c>
      <c r="AP626" s="166"/>
      <c r="AQ626" s="166"/>
      <c r="AR626" s="166"/>
      <c r="AS626" s="166">
        <f>H626</f>
        <v>100716</v>
      </c>
      <c r="AT626" s="166">
        <f t="shared" si="57"/>
        <v>10722</v>
      </c>
      <c r="AU626" s="166">
        <v>722</v>
      </c>
      <c r="AV626" s="166" t="s">
        <v>559</v>
      </c>
      <c r="AX626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100716, 'Б-100716-13',date'2015-02-02',3, 7, 7, 'RUR', 1, 18, date'2015-02-02', date'2015-02-01', 1007161, 1, to_date('2015-02-01 00:00:00','YYYY-MM-DD HH24:MI:SS'), 6200, 1116, 0, 720, 0, 'c1', 8,null,100716,10722,722);insert into xxxx_oebs_cash_payment_test (ID, INVOICE_ID, OEBS_PAYMENT, DOC_DATE, COMISS_DATE) values (s_xxxx_oebs_cash_payment_test.NEXTVAL, 100716, 9300, to_date('2015-02-01 00:00:00','YYYY-MM-DD HH24:MI:SS'), date'2015-01-31' );insert into xxxx_client_discount_m  (ID,CLIENT_ID,CLIENT_AVG_DISCOUNT,DT) values (s_xxxx_client_discount_m.NEXTVAL,720, 12, date'2015-02-01');insert into xxxx_contract_signed_attr (ID, CONTRACT_ID, CODE, KEY_NUM) values (s_xxxx_contract_signed_attr.NEXTVAL, 100046, 'SUPERCOMMISSION_BONUS' , 140 );</v>
      </c>
    </row>
    <row r="627" spans="1:50" ht="16.5" customHeight="1" x14ac:dyDescent="0.25">
      <c r="A627" s="285">
        <v>46</v>
      </c>
      <c r="B627" s="72">
        <v>0</v>
      </c>
      <c r="C627" s="165" t="str">
        <f t="shared" si="59"/>
        <v>100046</v>
      </c>
      <c r="D627" s="165" t="str">
        <f t="shared" si="60"/>
        <v>100046/13</v>
      </c>
      <c r="E627" s="167" t="s">
        <v>189</v>
      </c>
      <c r="F627" s="167" t="s">
        <v>822</v>
      </c>
      <c r="G627" s="165">
        <v>48</v>
      </c>
      <c r="H627" s="178">
        <v>100717</v>
      </c>
      <c r="I627" s="170" t="str">
        <f t="shared" si="61"/>
        <v>Б-100717-13</v>
      </c>
      <c r="J627" s="169">
        <v>3</v>
      </c>
      <c r="K627" s="165">
        <v>7</v>
      </c>
      <c r="L627" s="165" t="s">
        <v>38</v>
      </c>
      <c r="M627" s="169">
        <v>1</v>
      </c>
      <c r="N627" s="165">
        <v>18</v>
      </c>
      <c r="O627" s="167" t="s">
        <v>823</v>
      </c>
      <c r="P627" s="167" t="s">
        <v>823</v>
      </c>
      <c r="Q627" s="167" t="s">
        <v>826</v>
      </c>
      <c r="R627" s="166" t="str">
        <f>H627&amp;"2"</f>
        <v>1007172</v>
      </c>
      <c r="S627" s="170">
        <v>1</v>
      </c>
      <c r="T627" s="167" t="s">
        <v>308</v>
      </c>
      <c r="U627" s="165">
        <v>6200</v>
      </c>
      <c r="V627" s="165">
        <v>1116</v>
      </c>
      <c r="W627" s="165">
        <v>0</v>
      </c>
      <c r="X627" s="24">
        <v>721</v>
      </c>
      <c r="Y627" s="168" t="s">
        <v>42</v>
      </c>
      <c r="Z627" s="266"/>
      <c r="AA627" s="266"/>
      <c r="AB627" s="224"/>
      <c r="AC627" s="178">
        <v>9300</v>
      </c>
      <c r="AD627" s="170"/>
      <c r="AE627" s="170"/>
      <c r="AF627" s="167" t="s">
        <v>149</v>
      </c>
      <c r="AG627" s="221">
        <v>8</v>
      </c>
      <c r="AH627" s="220">
        <v>12</v>
      </c>
      <c r="AI627" s="167" t="s">
        <v>319</v>
      </c>
      <c r="AL627" s="166">
        <v>0</v>
      </c>
      <c r="AM627" s="170" t="s">
        <v>43</v>
      </c>
      <c r="AN627" s="165" t="s">
        <v>44</v>
      </c>
      <c r="AO627" s="165"/>
      <c r="AP627" s="166"/>
      <c r="AQ627" s="166"/>
      <c r="AR627" s="166"/>
      <c r="AS627" s="166">
        <f>H627</f>
        <v>100717</v>
      </c>
      <c r="AT627" s="166">
        <f t="shared" si="57"/>
        <v>10723</v>
      </c>
      <c r="AU627" s="166">
        <v>723</v>
      </c>
      <c r="AV627" s="166" t="s">
        <v>551</v>
      </c>
      <c r="AX627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100717, 'Б-100717-13',date'2015-02-02',3, 7, 7, 'RUR', 1, 18, date'2015-02-02', date'2015-02-01', 1007172, 1, to_date('2015-02-01 00:00:00','YYYY-MM-DD HH24:MI:SS'), 6200, 1116, 0, 721, 0, 'c1', 8,null,100717,10723,723);insert into xxxx_oebs_cash_payment_test (ID, INVOICE_ID, OEBS_PAYMENT, DOC_DATE, COMISS_DATE) values (s_xxxx_oebs_cash_payment_test.NEXTVAL, 100717, 9300, to_date('2015-02-01 00:00:00','YYYY-MM-DD HH24:MI:SS'), date'2015-01-31' );insert into xxxx_client_discount_m  (ID,CLIENT_ID,CLIENT_AVG_DISCOUNT,DT) values (s_xxxx_client_discount_m.NEXTVAL,721, 12, date'2015-02-01');</v>
      </c>
    </row>
    <row r="628" spans="1:50" ht="16.5" customHeight="1" x14ac:dyDescent="0.25">
      <c r="A628" s="285">
        <v>46</v>
      </c>
      <c r="B628" s="72">
        <v>0</v>
      </c>
      <c r="C628" s="165" t="str">
        <f t="shared" si="59"/>
        <v>100046</v>
      </c>
      <c r="D628" s="165" t="str">
        <f t="shared" si="60"/>
        <v>100046/13</v>
      </c>
      <c r="E628" s="167" t="s">
        <v>189</v>
      </c>
      <c r="F628" s="167" t="s">
        <v>822</v>
      </c>
      <c r="G628" s="165">
        <v>48</v>
      </c>
      <c r="H628" s="178">
        <v>100718</v>
      </c>
      <c r="I628" s="170" t="str">
        <f t="shared" si="61"/>
        <v>Б-100718-13</v>
      </c>
      <c r="J628" s="169">
        <v>3</v>
      </c>
      <c r="K628" s="165">
        <v>7</v>
      </c>
      <c r="L628" s="165" t="s">
        <v>38</v>
      </c>
      <c r="M628" s="169">
        <v>1</v>
      </c>
      <c r="N628" s="165">
        <v>18</v>
      </c>
      <c r="O628" s="167" t="s">
        <v>823</v>
      </c>
      <c r="P628" s="167" t="s">
        <v>823</v>
      </c>
      <c r="Q628" s="167" t="s">
        <v>826</v>
      </c>
      <c r="R628" s="166" t="str">
        <f>H628&amp;"3"</f>
        <v>1007183</v>
      </c>
      <c r="S628" s="170">
        <v>1</v>
      </c>
      <c r="T628" s="167" t="s">
        <v>308</v>
      </c>
      <c r="U628" s="165">
        <v>6200</v>
      </c>
      <c r="V628" s="165">
        <v>1116</v>
      </c>
      <c r="W628" s="165">
        <v>0</v>
      </c>
      <c r="X628" s="187">
        <v>722</v>
      </c>
      <c r="Y628" s="168" t="s">
        <v>42</v>
      </c>
      <c r="Z628" s="266"/>
      <c r="AA628" s="266"/>
      <c r="AB628" s="224"/>
      <c r="AC628" s="178">
        <v>9300</v>
      </c>
      <c r="AD628" s="170"/>
      <c r="AE628" s="170"/>
      <c r="AF628" s="167" t="s">
        <v>149</v>
      </c>
      <c r="AG628" s="221">
        <v>8</v>
      </c>
      <c r="AH628" s="220">
        <v>12</v>
      </c>
      <c r="AI628" s="167" t="s">
        <v>319</v>
      </c>
      <c r="AL628" s="166">
        <v>0</v>
      </c>
      <c r="AM628" s="170" t="s">
        <v>43</v>
      </c>
      <c r="AN628" s="165" t="s">
        <v>44</v>
      </c>
      <c r="AO628" s="165"/>
      <c r="AP628" s="166"/>
      <c r="AQ628" s="166"/>
      <c r="AR628" s="166"/>
      <c r="AS628" s="166">
        <f>H628</f>
        <v>100718</v>
      </c>
      <c r="AT628" s="166">
        <f t="shared" si="57"/>
        <v>10724</v>
      </c>
      <c r="AU628" s="166">
        <v>724</v>
      </c>
      <c r="AV628" s="304" t="s">
        <v>552</v>
      </c>
      <c r="AX628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100718, 'Б-100718-13',date'2015-02-02',3, 7, 7, 'RUR', 1, 18, date'2015-02-02', date'2015-02-01', 1007183, 1, to_date('2015-02-01 00:00:00','YYYY-MM-DD HH24:MI:SS'), 6200, 1116, 0, 722, 0, 'c1', 8,null,100718,10724,724);insert into xxxx_oebs_cash_payment_test (ID, INVOICE_ID, OEBS_PAYMENT, DOC_DATE, COMISS_DATE) values (s_xxxx_oebs_cash_payment_test.NEXTVAL, 100718, 9300, to_date('2015-02-01 00:00:00','YYYY-MM-DD HH24:MI:SS'), date'2015-01-31' );insert into xxxx_client_discount_m  (ID,CLIENT_ID,CLIENT_AVG_DISCOUNT,DT) values (s_xxxx_client_discount_m.NEXTVAL,722, 12, date'2015-02-01');</v>
      </c>
    </row>
    <row r="629" spans="1:50" ht="16.5" customHeight="1" x14ac:dyDescent="0.25">
      <c r="A629" s="285">
        <v>46</v>
      </c>
      <c r="B629" s="72">
        <v>0</v>
      </c>
      <c r="C629" s="165" t="str">
        <f t="shared" si="59"/>
        <v>100046</v>
      </c>
      <c r="D629" s="165" t="str">
        <f t="shared" si="60"/>
        <v>100046/13</v>
      </c>
      <c r="E629" s="167" t="s">
        <v>189</v>
      </c>
      <c r="F629" s="167" t="s">
        <v>822</v>
      </c>
      <c r="G629" s="165">
        <v>48</v>
      </c>
      <c r="H629" s="178">
        <v>100719</v>
      </c>
      <c r="I629" s="170" t="str">
        <f t="shared" si="61"/>
        <v>Б-100719-13</v>
      </c>
      <c r="J629" s="169">
        <v>3</v>
      </c>
      <c r="K629" s="165">
        <v>7</v>
      </c>
      <c r="L629" s="165" t="s">
        <v>38</v>
      </c>
      <c r="M629" s="169">
        <v>1</v>
      </c>
      <c r="N629" s="165">
        <v>18</v>
      </c>
      <c r="O629" s="167" t="s">
        <v>823</v>
      </c>
      <c r="P629" s="167" t="s">
        <v>823</v>
      </c>
      <c r="Q629" s="167" t="s">
        <v>826</v>
      </c>
      <c r="R629" s="166" t="str">
        <f>H629&amp;"1"</f>
        <v>1007191</v>
      </c>
      <c r="S629" s="170">
        <v>1</v>
      </c>
      <c r="T629" s="167" t="s">
        <v>308</v>
      </c>
      <c r="U629" s="165">
        <v>6200</v>
      </c>
      <c r="V629" s="165">
        <v>1116</v>
      </c>
      <c r="W629" s="165">
        <v>0</v>
      </c>
      <c r="X629" s="24">
        <v>723</v>
      </c>
      <c r="Y629" s="168" t="s">
        <v>42</v>
      </c>
      <c r="Z629" s="266"/>
      <c r="AA629" s="266"/>
      <c r="AB629" s="224"/>
      <c r="AC629" s="178">
        <v>9300</v>
      </c>
      <c r="AD629" s="170"/>
      <c r="AE629" s="170"/>
      <c r="AF629" s="167" t="s">
        <v>149</v>
      </c>
      <c r="AG629" s="221">
        <v>8</v>
      </c>
      <c r="AH629" s="220">
        <v>12</v>
      </c>
      <c r="AI629" s="167" t="s">
        <v>319</v>
      </c>
      <c r="AL629" s="166">
        <v>0</v>
      </c>
      <c r="AM629" s="170" t="s">
        <v>43</v>
      </c>
      <c r="AN629" s="165" t="s">
        <v>44</v>
      </c>
      <c r="AO629" s="165"/>
      <c r="AP629" s="166"/>
      <c r="AQ629" s="166"/>
      <c r="AR629" s="166"/>
      <c r="AS629" s="166">
        <f>H629</f>
        <v>100719</v>
      </c>
      <c r="AT629" s="166">
        <f t="shared" si="57"/>
        <v>10725</v>
      </c>
      <c r="AU629" s="166">
        <v>725</v>
      </c>
      <c r="AV629" s="166"/>
      <c r="AX629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100719, 'Б-100719-13',date'2015-02-02',3, 7, 7, 'RUR', 1, 18, date'2015-02-02', date'2015-02-01', 1007191, 1, to_date('2015-02-01 00:00:00','YYYY-MM-DD HH24:MI:SS'), 6200, 1116, 0, 723, 0, 'c1', 8,null,100719,10725,725);insert into xxxx_oebs_cash_payment_test (ID, INVOICE_ID, OEBS_PAYMENT, DOC_DATE, COMISS_DATE) values (s_xxxx_oebs_cash_payment_test.NEXTVAL, 100719, 9300, to_date('2015-02-01 00:00:00','YYYY-MM-DD HH24:MI:SS'), date'2015-01-31' );insert into xxxx_client_discount_m  (ID,CLIENT_ID,CLIENT_AVG_DISCOUNT,DT) values (s_xxxx_client_discount_m.NEXTVAL,723, 12, date'2015-02-01');</v>
      </c>
    </row>
    <row r="630" spans="1:50" ht="16.5" customHeight="1" x14ac:dyDescent="0.25">
      <c r="A630" s="285">
        <v>46</v>
      </c>
      <c r="B630" s="72">
        <v>0</v>
      </c>
      <c r="C630" s="165" t="str">
        <f t="shared" si="59"/>
        <v>100046</v>
      </c>
      <c r="D630" s="165" t="str">
        <f t="shared" si="60"/>
        <v>100046/13</v>
      </c>
      <c r="E630" s="167" t="s">
        <v>189</v>
      </c>
      <c r="F630" s="167" t="s">
        <v>822</v>
      </c>
      <c r="G630" s="165">
        <v>48</v>
      </c>
      <c r="H630" s="178">
        <v>100720</v>
      </c>
      <c r="I630" s="170" t="str">
        <f t="shared" si="61"/>
        <v>Б-100720-13</v>
      </c>
      <c r="J630" s="169">
        <v>3</v>
      </c>
      <c r="K630" s="165">
        <v>7</v>
      </c>
      <c r="L630" s="165" t="s">
        <v>38</v>
      </c>
      <c r="M630" s="169">
        <v>1</v>
      </c>
      <c r="N630" s="165">
        <v>18</v>
      </c>
      <c r="O630" s="167" t="s">
        <v>823</v>
      </c>
      <c r="P630" s="167" t="s">
        <v>823</v>
      </c>
      <c r="Q630" s="167" t="s">
        <v>826</v>
      </c>
      <c r="R630" s="166" t="str">
        <f>H630&amp;"2"</f>
        <v>1007202</v>
      </c>
      <c r="S630" s="170">
        <v>1</v>
      </c>
      <c r="T630" s="167" t="s">
        <v>308</v>
      </c>
      <c r="U630" s="165">
        <v>6200</v>
      </c>
      <c r="V630" s="165">
        <v>1116</v>
      </c>
      <c r="W630" s="165">
        <v>0</v>
      </c>
      <c r="X630" s="187">
        <v>724</v>
      </c>
      <c r="Y630" s="168" t="s">
        <v>42</v>
      </c>
      <c r="Z630" s="266"/>
      <c r="AA630" s="266"/>
      <c r="AB630" s="224"/>
      <c r="AC630" s="178">
        <v>9300</v>
      </c>
      <c r="AD630" s="170"/>
      <c r="AE630" s="170"/>
      <c r="AF630" s="167" t="s">
        <v>149</v>
      </c>
      <c r="AG630" s="221">
        <v>8</v>
      </c>
      <c r="AH630" s="220">
        <v>12</v>
      </c>
      <c r="AI630" s="167" t="s">
        <v>319</v>
      </c>
      <c r="AL630" s="166">
        <v>0</v>
      </c>
      <c r="AM630" s="170" t="s">
        <v>43</v>
      </c>
      <c r="AN630" s="165" t="s">
        <v>44</v>
      </c>
      <c r="AO630" s="165"/>
      <c r="AP630" s="166"/>
      <c r="AQ630" s="166"/>
      <c r="AR630" s="166"/>
      <c r="AS630" s="166">
        <f>H630</f>
        <v>100720</v>
      </c>
      <c r="AT630" s="166">
        <f t="shared" si="57"/>
        <v>10726</v>
      </c>
      <c r="AU630" s="166">
        <v>726</v>
      </c>
      <c r="AV630" s="166"/>
      <c r="AX630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100720, 'Б-100720-13',date'2015-02-02',3, 7, 7, 'RUR', 1, 18, date'2015-02-02', date'2015-02-01', 1007202, 1, to_date('2015-02-01 00:00:00','YYYY-MM-DD HH24:MI:SS'), 6200, 1116, 0, 724, 0, 'c1', 8,null,100720,10726,726);insert into xxxx_oebs_cash_payment_test (ID, INVOICE_ID, OEBS_PAYMENT, DOC_DATE, COMISS_DATE) values (s_xxxx_oebs_cash_payment_test.NEXTVAL, 100720, 9300, to_date('2015-02-01 00:00:00','YYYY-MM-DD HH24:MI:SS'), date'2015-01-31' );insert into xxxx_client_discount_m  (ID,CLIENT_ID,CLIENT_AVG_DISCOUNT,DT) values (s_xxxx_client_discount_m.NEXTVAL,724, 12, date'2015-02-01');</v>
      </c>
    </row>
    <row r="631" spans="1:50" ht="16.5" customHeight="1" x14ac:dyDescent="0.25">
      <c r="A631" s="285">
        <v>46</v>
      </c>
      <c r="B631" s="72">
        <v>0</v>
      </c>
      <c r="C631" s="165" t="str">
        <f t="shared" si="59"/>
        <v>100046</v>
      </c>
      <c r="D631" s="165" t="str">
        <f t="shared" si="60"/>
        <v>100046/13</v>
      </c>
      <c r="E631" s="167" t="s">
        <v>189</v>
      </c>
      <c r="F631" s="167" t="s">
        <v>822</v>
      </c>
      <c r="G631" s="165">
        <v>48</v>
      </c>
      <c r="H631" s="178">
        <v>100721</v>
      </c>
      <c r="I631" s="170" t="str">
        <f t="shared" si="61"/>
        <v>Б-100721-13</v>
      </c>
      <c r="J631" s="169">
        <v>3</v>
      </c>
      <c r="K631" s="165">
        <v>7</v>
      </c>
      <c r="L631" s="165" t="s">
        <v>38</v>
      </c>
      <c r="M631" s="169">
        <v>1</v>
      </c>
      <c r="N631" s="165">
        <v>18</v>
      </c>
      <c r="O631" s="167" t="s">
        <v>823</v>
      </c>
      <c r="P631" s="167" t="s">
        <v>823</v>
      </c>
      <c r="Q631" s="167" t="s">
        <v>826</v>
      </c>
      <c r="R631" s="166" t="str">
        <f>H631&amp;"1"</f>
        <v>1007211</v>
      </c>
      <c r="S631" s="170">
        <v>1</v>
      </c>
      <c r="T631" s="167" t="s">
        <v>308</v>
      </c>
      <c r="U631" s="165">
        <v>6200</v>
      </c>
      <c r="V631" s="165">
        <v>1116</v>
      </c>
      <c r="W631" s="165">
        <v>0</v>
      </c>
      <c r="X631" s="24">
        <v>725</v>
      </c>
      <c r="Y631" s="168" t="s">
        <v>42</v>
      </c>
      <c r="Z631" s="266"/>
      <c r="AA631" s="266"/>
      <c r="AB631" s="224"/>
      <c r="AC631" s="178">
        <v>9300</v>
      </c>
      <c r="AD631" s="170"/>
      <c r="AE631" s="170"/>
      <c r="AF631" s="167" t="s">
        <v>149</v>
      </c>
      <c r="AG631" s="221">
        <v>8</v>
      </c>
      <c r="AH631" s="220">
        <v>12</v>
      </c>
      <c r="AI631" s="167" t="s">
        <v>319</v>
      </c>
      <c r="AL631" s="166">
        <v>0</v>
      </c>
      <c r="AM631" s="170" t="s">
        <v>43</v>
      </c>
      <c r="AN631" s="165" t="s">
        <v>44</v>
      </c>
      <c r="AO631" s="165"/>
      <c r="AP631" s="166"/>
      <c r="AQ631" s="166"/>
      <c r="AR631" s="166"/>
      <c r="AS631" s="166">
        <f>H631</f>
        <v>100721</v>
      </c>
      <c r="AT631" s="166">
        <f t="shared" si="57"/>
        <v>10727</v>
      </c>
      <c r="AU631" s="166">
        <v>727</v>
      </c>
      <c r="AV631" s="166"/>
      <c r="AX631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100721, 'Б-100721-13',date'2015-02-02',3, 7, 7, 'RUR', 1, 18, date'2015-02-02', date'2015-02-01', 1007211, 1, to_date('2015-02-01 00:00:00','YYYY-MM-DD HH24:MI:SS'), 6200, 1116, 0, 725, 0, 'c1', 8,null,100721,10727,727);insert into xxxx_oebs_cash_payment_test (ID, INVOICE_ID, OEBS_PAYMENT, DOC_DATE, COMISS_DATE) values (s_xxxx_oebs_cash_payment_test.NEXTVAL, 100721, 9300, to_date('2015-02-01 00:00:00','YYYY-MM-DD HH24:MI:SS'), date'2015-01-31' );insert into xxxx_client_discount_m  (ID,CLIENT_ID,CLIENT_AVG_DISCOUNT,DT) values (s_xxxx_client_discount_m.NEXTVAL,725, 12, date'2015-02-01');</v>
      </c>
    </row>
    <row r="632" spans="1:50" ht="16.5" customHeight="1" x14ac:dyDescent="0.25">
      <c r="A632" s="285">
        <v>46</v>
      </c>
      <c r="B632" s="72">
        <v>0</v>
      </c>
      <c r="C632" s="165" t="str">
        <f t="shared" si="59"/>
        <v>100046</v>
      </c>
      <c r="D632" s="165" t="str">
        <f t="shared" si="60"/>
        <v>100046/13</v>
      </c>
      <c r="E632" s="167" t="s">
        <v>189</v>
      </c>
      <c r="F632" s="167" t="s">
        <v>822</v>
      </c>
      <c r="G632" s="165">
        <v>48</v>
      </c>
      <c r="H632" s="178">
        <v>100722</v>
      </c>
      <c r="I632" s="170" t="str">
        <f t="shared" si="61"/>
        <v>Б-100722-13</v>
      </c>
      <c r="J632" s="169">
        <v>3</v>
      </c>
      <c r="K632" s="165">
        <v>7</v>
      </c>
      <c r="L632" s="165" t="s">
        <v>38</v>
      </c>
      <c r="M632" s="169">
        <v>1</v>
      </c>
      <c r="N632" s="165">
        <v>18</v>
      </c>
      <c r="O632" s="167" t="s">
        <v>823</v>
      </c>
      <c r="P632" s="167" t="s">
        <v>823</v>
      </c>
      <c r="Q632" s="167" t="s">
        <v>826</v>
      </c>
      <c r="R632" s="166" t="str">
        <f>H632&amp;"1"</f>
        <v>1007221</v>
      </c>
      <c r="S632" s="170">
        <v>1</v>
      </c>
      <c r="T632" s="191" t="s">
        <v>144</v>
      </c>
      <c r="U632" s="165">
        <v>6000</v>
      </c>
      <c r="V632" s="234">
        <v>1000</v>
      </c>
      <c r="W632" s="165">
        <v>0</v>
      </c>
      <c r="X632" s="122">
        <v>726</v>
      </c>
      <c r="Y632" s="168" t="s">
        <v>42</v>
      </c>
      <c r="Z632" s="266"/>
      <c r="AA632" s="266"/>
      <c r="AB632" s="224"/>
      <c r="AC632" s="178">
        <v>9000</v>
      </c>
      <c r="AD632" s="170"/>
      <c r="AE632" s="170"/>
      <c r="AF632" s="191" t="s">
        <v>320</v>
      </c>
      <c r="AG632" s="221">
        <v>8</v>
      </c>
      <c r="AH632" s="220">
        <v>12</v>
      </c>
      <c r="AI632" s="191" t="s">
        <v>320</v>
      </c>
      <c r="AL632" s="166">
        <v>0</v>
      </c>
      <c r="AM632" s="170" t="s">
        <v>43</v>
      </c>
      <c r="AN632" s="165" t="s">
        <v>44</v>
      </c>
      <c r="AO632" s="165"/>
      <c r="AP632" s="166"/>
      <c r="AQ632" s="166"/>
      <c r="AR632" s="166"/>
      <c r="AS632" s="166">
        <f>H632</f>
        <v>100722</v>
      </c>
      <c r="AT632" s="166">
        <f t="shared" si="57"/>
        <v>10728</v>
      </c>
      <c r="AU632" s="166">
        <v>728</v>
      </c>
      <c r="AV632" s="166"/>
      <c r="AX63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100722, 'Б-100722-13',date'2015-02-02',3, 7, 7, 'RUR', 1, 18, date'2015-02-02', date'2015-02-01', 1007221, 1, to_date('2015-01-01 00:00:00','YYYY-MM-DD HH24:MI:SS'), 6000, 1000, 0, 726, 0, 'c1', 8,null,100722,10728,728);insert into xxxx_oebs_cash_payment_test (ID, INVOICE_ID, OEBS_PAYMENT, DOC_DATE, COMISS_DATE) values (s_xxxx_oebs_cash_payment_test.NEXTVAL, 100722, 9000, to_date('2015-01-01 00:00:00','YYYY-MM-DD HH24:MI:SS'), date'2015-01-01' );insert into xxxx_client_discount_m  (ID,CLIENT_ID,CLIENT_AVG_DISCOUNT,DT) values (s_xxxx_client_discount_m.NEXTVAL,726, 12, date'2015-01-01');</v>
      </c>
    </row>
    <row r="633" spans="1:50" ht="16.5" customHeight="1" x14ac:dyDescent="0.25">
      <c r="A633" s="285">
        <v>46</v>
      </c>
      <c r="B633" s="72">
        <v>0</v>
      </c>
      <c r="C633" s="165" t="str">
        <f t="shared" si="59"/>
        <v>100046</v>
      </c>
      <c r="D633" s="165" t="str">
        <f t="shared" si="60"/>
        <v>100046/13</v>
      </c>
      <c r="E633" s="167" t="s">
        <v>189</v>
      </c>
      <c r="F633" s="167" t="s">
        <v>822</v>
      </c>
      <c r="G633" s="165">
        <v>48</v>
      </c>
      <c r="H633" s="178">
        <v>100723</v>
      </c>
      <c r="I633" s="170" t="str">
        <f t="shared" si="61"/>
        <v>Б-100723-13</v>
      </c>
      <c r="J633" s="169">
        <v>3</v>
      </c>
      <c r="K633" s="165">
        <v>7</v>
      </c>
      <c r="L633" s="165" t="s">
        <v>38</v>
      </c>
      <c r="M633" s="169">
        <v>1</v>
      </c>
      <c r="N633" s="165">
        <v>18</v>
      </c>
      <c r="O633" s="167" t="s">
        <v>823</v>
      </c>
      <c r="P633" s="167" t="s">
        <v>823</v>
      </c>
      <c r="Q633" s="167" t="s">
        <v>826</v>
      </c>
      <c r="R633" s="166" t="str">
        <f>H633&amp;"2"</f>
        <v>1007232</v>
      </c>
      <c r="S633" s="170">
        <v>1</v>
      </c>
      <c r="T633" s="191" t="s">
        <v>829</v>
      </c>
      <c r="U633" s="165">
        <v>6200</v>
      </c>
      <c r="V633" s="165">
        <v>1116</v>
      </c>
      <c r="W633" s="165">
        <v>0</v>
      </c>
      <c r="X633" s="234">
        <v>727</v>
      </c>
      <c r="Y633" s="168" t="s">
        <v>42</v>
      </c>
      <c r="Z633" s="266"/>
      <c r="AA633" s="266"/>
      <c r="AB633" s="224"/>
      <c r="AC633" s="178">
        <v>9300</v>
      </c>
      <c r="AD633" s="170"/>
      <c r="AE633" s="170"/>
      <c r="AF633" s="191" t="s">
        <v>320</v>
      </c>
      <c r="AG633" s="221">
        <v>8</v>
      </c>
      <c r="AH633" s="220">
        <v>12</v>
      </c>
      <c r="AI633" s="191" t="s">
        <v>320</v>
      </c>
      <c r="AL633" s="166">
        <v>0</v>
      </c>
      <c r="AM633" s="170" t="s">
        <v>43</v>
      </c>
      <c r="AN633" s="165" t="s">
        <v>44</v>
      </c>
      <c r="AO633" s="165"/>
      <c r="AP633" s="166"/>
      <c r="AQ633" s="166"/>
      <c r="AR633" s="166"/>
      <c r="AS633" s="166">
        <f>H633</f>
        <v>100723</v>
      </c>
      <c r="AT633" s="166">
        <f t="shared" si="57"/>
        <v>10729</v>
      </c>
      <c r="AU633" s="166">
        <v>729</v>
      </c>
      <c r="AV633" s="166"/>
      <c r="AX63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100723, 'Б-100723-13',date'2015-02-02',3, 7, 7, 'RUR', 1, 18, date'2015-02-02', date'2015-02-01', 1007232, 1, to_date('2015-01-01 00:00:01','YYYY-MM-DD HH24:MI:SS'), 6200, 1116, 0, 727, 0, 'c1', 8,null,100723,10729,729);insert into xxxx_oebs_cash_payment_test (ID, INVOICE_ID, OEBS_PAYMENT, DOC_DATE, COMISS_DATE) values (s_xxxx_oebs_cash_payment_test.NEXTVAL, 100723, 9300, to_date('2015-01-01 00:00:01','YYYY-MM-DD HH24:MI:SS'), date'2015-01-01' );insert into xxxx_client_discount_m  (ID,CLIENT_ID,CLIENT_AVG_DISCOUNT,DT) values (s_xxxx_client_discount_m.NEXTVAL,727, 12, date'2015-01-01');</v>
      </c>
    </row>
    <row r="634" spans="1:50" ht="16.5" customHeight="1" x14ac:dyDescent="0.25">
      <c r="A634" s="285">
        <v>46</v>
      </c>
      <c r="B634" s="72">
        <v>0</v>
      </c>
      <c r="C634" s="165" t="str">
        <f t="shared" si="59"/>
        <v>100046</v>
      </c>
      <c r="D634" s="165" t="str">
        <f t="shared" si="60"/>
        <v>100046/13</v>
      </c>
      <c r="E634" s="167" t="s">
        <v>189</v>
      </c>
      <c r="F634" s="167" t="s">
        <v>822</v>
      </c>
      <c r="G634" s="165">
        <v>48</v>
      </c>
      <c r="H634" s="178">
        <v>100724</v>
      </c>
      <c r="I634" s="170" t="str">
        <f t="shared" si="61"/>
        <v>Б-100724-13</v>
      </c>
      <c r="J634" s="169">
        <v>3</v>
      </c>
      <c r="K634" s="165">
        <v>7</v>
      </c>
      <c r="L634" s="165" t="s">
        <v>38</v>
      </c>
      <c r="M634" s="169">
        <v>1</v>
      </c>
      <c r="N634" s="165">
        <v>18</v>
      </c>
      <c r="O634" s="167" t="s">
        <v>823</v>
      </c>
      <c r="P634" s="167" t="s">
        <v>823</v>
      </c>
      <c r="Q634" s="167" t="s">
        <v>826</v>
      </c>
      <c r="R634" s="166" t="str">
        <f>H634&amp;"3"</f>
        <v>1007243</v>
      </c>
      <c r="S634" s="170">
        <v>1</v>
      </c>
      <c r="T634" s="191" t="s">
        <v>830</v>
      </c>
      <c r="U634" s="165">
        <v>6200</v>
      </c>
      <c r="V634" s="165">
        <v>1116</v>
      </c>
      <c r="W634" s="165">
        <v>0</v>
      </c>
      <c r="X634" s="122">
        <v>728</v>
      </c>
      <c r="Y634" s="168" t="s">
        <v>42</v>
      </c>
      <c r="Z634" s="266"/>
      <c r="AA634" s="266"/>
      <c r="AB634" s="224"/>
      <c r="AC634" s="178">
        <v>9300</v>
      </c>
      <c r="AD634" s="170"/>
      <c r="AE634" s="170"/>
      <c r="AF634" s="191" t="s">
        <v>320</v>
      </c>
      <c r="AG634" s="221">
        <v>8</v>
      </c>
      <c r="AH634" s="220">
        <v>12</v>
      </c>
      <c r="AI634" s="191" t="s">
        <v>320</v>
      </c>
      <c r="AL634" s="166">
        <v>0</v>
      </c>
      <c r="AM634" s="170" t="s">
        <v>43</v>
      </c>
      <c r="AN634" s="165" t="s">
        <v>44</v>
      </c>
      <c r="AO634" s="165"/>
      <c r="AP634" s="166"/>
      <c r="AQ634" s="166"/>
      <c r="AR634" s="166"/>
      <c r="AS634" s="166">
        <f>H634</f>
        <v>100724</v>
      </c>
      <c r="AT634" s="166">
        <f t="shared" si="57"/>
        <v>10730</v>
      </c>
      <c r="AU634" s="166">
        <v>730</v>
      </c>
      <c r="AV634" s="166"/>
      <c r="AX63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100724, 'Б-100724-13',date'2015-02-02',3, 7, 7, 'RUR', 1, 18, date'2015-02-02', date'2015-02-01', 1007243, 1, to_date('2015-01-01 00:00:02','YYYY-MM-DD HH24:MI:SS'), 6200, 1116, 0, 728, 0, 'c1', 8,null,100724,10730,730);insert into xxxx_oebs_cash_payment_test (ID, INVOICE_ID, OEBS_PAYMENT, DOC_DATE, COMISS_DATE) values (s_xxxx_oebs_cash_payment_test.NEXTVAL, 100724, 9300, to_date('2015-01-01 00:00:02','YYYY-MM-DD HH24:MI:SS'), date'2015-01-01' );insert into xxxx_client_discount_m  (ID,CLIENT_ID,CLIENT_AVG_DISCOUNT,DT) values (s_xxxx_client_discount_m.NEXTVAL,728, 12, date'2015-01-01');</v>
      </c>
    </row>
    <row r="635" spans="1:50" ht="16.5" customHeight="1" x14ac:dyDescent="0.25">
      <c r="A635" s="285">
        <v>46</v>
      </c>
      <c r="B635" s="72">
        <v>0</v>
      </c>
      <c r="C635" s="165" t="str">
        <f t="shared" si="59"/>
        <v>100046</v>
      </c>
      <c r="D635" s="165" t="str">
        <f t="shared" si="60"/>
        <v>100046/13</v>
      </c>
      <c r="E635" s="167" t="s">
        <v>189</v>
      </c>
      <c r="F635" s="167" t="s">
        <v>822</v>
      </c>
      <c r="G635" s="165">
        <v>48</v>
      </c>
      <c r="H635" s="178">
        <v>100725</v>
      </c>
      <c r="I635" s="170" t="str">
        <f t="shared" si="61"/>
        <v>Б-100725-13</v>
      </c>
      <c r="J635" s="169">
        <v>3</v>
      </c>
      <c r="K635" s="165">
        <v>7</v>
      </c>
      <c r="L635" s="165" t="s">
        <v>38</v>
      </c>
      <c r="M635" s="169">
        <v>1</v>
      </c>
      <c r="N635" s="165">
        <v>18</v>
      </c>
      <c r="O635" s="167" t="s">
        <v>823</v>
      </c>
      <c r="P635" s="167" t="s">
        <v>823</v>
      </c>
      <c r="Q635" s="167" t="s">
        <v>826</v>
      </c>
      <c r="R635" s="166" t="str">
        <f>H635&amp;"1"</f>
        <v>1007251</v>
      </c>
      <c r="S635" s="170">
        <v>1</v>
      </c>
      <c r="T635" s="191" t="s">
        <v>830</v>
      </c>
      <c r="U635" s="165">
        <v>6200</v>
      </c>
      <c r="V635" s="165">
        <v>1116</v>
      </c>
      <c r="W635" s="165">
        <v>0</v>
      </c>
      <c r="X635" s="234">
        <v>729</v>
      </c>
      <c r="Y635" s="168" t="s">
        <v>42</v>
      </c>
      <c r="Z635" s="266"/>
      <c r="AA635" s="266"/>
      <c r="AB635" s="224"/>
      <c r="AC635" s="178">
        <v>9300</v>
      </c>
      <c r="AD635" s="170"/>
      <c r="AE635" s="170"/>
      <c r="AF635" s="191" t="s">
        <v>320</v>
      </c>
      <c r="AG635" s="221">
        <v>8</v>
      </c>
      <c r="AH635" s="220">
        <v>12</v>
      </c>
      <c r="AI635" s="191" t="s">
        <v>320</v>
      </c>
      <c r="AL635" s="166">
        <v>0</v>
      </c>
      <c r="AM635" s="170" t="s">
        <v>43</v>
      </c>
      <c r="AN635" s="165" t="s">
        <v>44</v>
      </c>
      <c r="AO635" s="165"/>
      <c r="AP635" s="166"/>
      <c r="AQ635" s="166"/>
      <c r="AR635" s="166"/>
      <c r="AS635" s="166">
        <f>H635</f>
        <v>100725</v>
      </c>
      <c r="AT635" s="166">
        <f t="shared" si="57"/>
        <v>10731</v>
      </c>
      <c r="AU635" s="166">
        <v>731</v>
      </c>
      <c r="AV635" s="166"/>
      <c r="AX635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100725, 'Б-100725-13',date'2015-02-02',3, 7, 7, 'RUR', 1, 18, date'2015-02-02', date'2015-02-01', 1007251, 1, to_date('2015-01-01 00:00:02','YYYY-MM-DD HH24:MI:SS'), 6200, 1116, 0, 729, 0, 'c1', 8,null,100725,10731,731);insert into xxxx_oebs_cash_payment_test (ID, INVOICE_ID, OEBS_PAYMENT, DOC_DATE, COMISS_DATE) values (s_xxxx_oebs_cash_payment_test.NEXTVAL, 100725, 9300, to_date('2015-01-01 00:00:02','YYYY-MM-DD HH24:MI:SS'), date'2015-01-01' );insert into xxxx_client_discount_m  (ID,CLIENT_ID,CLIENT_AVG_DISCOUNT,DT) values (s_xxxx_client_discount_m.NEXTVAL,729, 12, date'2015-01-01');</v>
      </c>
    </row>
    <row r="636" spans="1:50" ht="16.5" customHeight="1" x14ac:dyDescent="0.25">
      <c r="A636" s="285">
        <v>46</v>
      </c>
      <c r="B636" s="72">
        <v>0</v>
      </c>
      <c r="C636" s="165" t="str">
        <f t="shared" si="59"/>
        <v>100046</v>
      </c>
      <c r="D636" s="165" t="str">
        <f t="shared" si="60"/>
        <v>100046/13</v>
      </c>
      <c r="E636" s="167" t="s">
        <v>189</v>
      </c>
      <c r="F636" s="167" t="s">
        <v>822</v>
      </c>
      <c r="G636" s="165">
        <v>48</v>
      </c>
      <c r="H636" s="178">
        <v>100726</v>
      </c>
      <c r="I636" s="170" t="str">
        <f t="shared" si="61"/>
        <v>Б-100726-13</v>
      </c>
      <c r="J636" s="169">
        <v>3</v>
      </c>
      <c r="K636" s="165">
        <v>7</v>
      </c>
      <c r="L636" s="165" t="s">
        <v>38</v>
      </c>
      <c r="M636" s="169">
        <v>1</v>
      </c>
      <c r="N636" s="165">
        <v>18</v>
      </c>
      <c r="O636" s="167" t="s">
        <v>823</v>
      </c>
      <c r="P636" s="167" t="s">
        <v>823</v>
      </c>
      <c r="Q636" s="167" t="s">
        <v>826</v>
      </c>
      <c r="R636" s="166" t="str">
        <f>H636&amp;"2"</f>
        <v>1007262</v>
      </c>
      <c r="S636" s="170">
        <v>1</v>
      </c>
      <c r="T636" s="191" t="s">
        <v>830</v>
      </c>
      <c r="U636" s="165">
        <v>6200</v>
      </c>
      <c r="V636" s="165">
        <v>1116</v>
      </c>
      <c r="W636" s="165">
        <v>0</v>
      </c>
      <c r="X636" s="122">
        <v>730</v>
      </c>
      <c r="Y636" s="168" t="s">
        <v>42</v>
      </c>
      <c r="Z636" s="266"/>
      <c r="AA636" s="266"/>
      <c r="AB636" s="224"/>
      <c r="AC636" s="178">
        <v>9300</v>
      </c>
      <c r="AD636" s="170"/>
      <c r="AE636" s="170"/>
      <c r="AF636" s="191" t="s">
        <v>320</v>
      </c>
      <c r="AG636" s="221">
        <v>8</v>
      </c>
      <c r="AH636" s="220">
        <v>12</v>
      </c>
      <c r="AI636" s="191" t="s">
        <v>320</v>
      </c>
      <c r="AL636" s="166">
        <v>0</v>
      </c>
      <c r="AM636" s="170" t="s">
        <v>43</v>
      </c>
      <c r="AN636" s="165" t="s">
        <v>44</v>
      </c>
      <c r="AO636" s="165"/>
      <c r="AP636" s="166"/>
      <c r="AQ636" s="166"/>
      <c r="AR636" s="166"/>
      <c r="AS636" s="166">
        <f>H636</f>
        <v>100726</v>
      </c>
      <c r="AT636" s="166">
        <f t="shared" si="57"/>
        <v>10732</v>
      </c>
      <c r="AU636" s="166">
        <v>732</v>
      </c>
      <c r="AV636" s="166"/>
      <c r="AX636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100726, 'Б-100726-13',date'2015-02-02',3, 7, 7, 'RUR', 1, 18, date'2015-02-02', date'2015-02-01', 1007262, 1, to_date('2015-01-01 00:00:02','YYYY-MM-DD HH24:MI:SS'), 6200, 1116, 0, 730, 0, 'c1', 8,null,100726,10732,732);insert into xxxx_oebs_cash_payment_test (ID, INVOICE_ID, OEBS_PAYMENT, DOC_DATE, COMISS_DATE) values (s_xxxx_oebs_cash_payment_test.NEXTVAL, 100726, 9300, to_date('2015-01-01 00:00:02','YYYY-MM-DD HH24:MI:SS'), date'2015-01-01' );insert into xxxx_client_discount_m  (ID,CLIENT_ID,CLIENT_AVG_DISCOUNT,DT) values (s_xxxx_client_discount_m.NEXTVAL,730, 12, date'2015-01-01');</v>
      </c>
    </row>
    <row r="637" spans="1:50" ht="16.5" customHeight="1" x14ac:dyDescent="0.25">
      <c r="A637" s="285">
        <v>46</v>
      </c>
      <c r="B637" s="72">
        <v>0</v>
      </c>
      <c r="C637" s="165" t="str">
        <f t="shared" si="59"/>
        <v>100046</v>
      </c>
      <c r="D637" s="165" t="str">
        <f t="shared" si="60"/>
        <v>100046/13</v>
      </c>
      <c r="E637" s="167" t="s">
        <v>189</v>
      </c>
      <c r="F637" s="167" t="s">
        <v>822</v>
      </c>
      <c r="G637" s="165">
        <v>48</v>
      </c>
      <c r="H637" s="178">
        <v>100727</v>
      </c>
      <c r="I637" s="170" t="str">
        <f t="shared" si="61"/>
        <v>Б-100727-13</v>
      </c>
      <c r="J637" s="169">
        <v>3</v>
      </c>
      <c r="K637" s="165">
        <v>7</v>
      </c>
      <c r="L637" s="165" t="s">
        <v>38</v>
      </c>
      <c r="M637" s="169">
        <v>1</v>
      </c>
      <c r="N637" s="165">
        <v>18</v>
      </c>
      <c r="O637" s="167" t="s">
        <v>823</v>
      </c>
      <c r="P637" s="167" t="s">
        <v>823</v>
      </c>
      <c r="Q637" s="167" t="s">
        <v>826</v>
      </c>
      <c r="R637" s="166" t="str">
        <f>H637&amp;"1"</f>
        <v>1007271</v>
      </c>
      <c r="S637" s="170">
        <v>1</v>
      </c>
      <c r="T637" s="191" t="s">
        <v>830</v>
      </c>
      <c r="U637" s="165">
        <v>6200</v>
      </c>
      <c r="V637" s="165">
        <v>1116</v>
      </c>
      <c r="W637" s="165">
        <v>0</v>
      </c>
      <c r="X637" s="234">
        <v>731</v>
      </c>
      <c r="Y637" s="168" t="s">
        <v>42</v>
      </c>
      <c r="Z637" s="266"/>
      <c r="AA637" s="266"/>
      <c r="AB637" s="224"/>
      <c r="AC637" s="178">
        <v>9300</v>
      </c>
      <c r="AD637" s="170"/>
      <c r="AE637" s="170"/>
      <c r="AF637" s="191" t="s">
        <v>320</v>
      </c>
      <c r="AG637" s="221">
        <v>8</v>
      </c>
      <c r="AH637" s="220">
        <v>12</v>
      </c>
      <c r="AI637" s="191" t="s">
        <v>320</v>
      </c>
      <c r="AL637" s="166">
        <v>0</v>
      </c>
      <c r="AM637" s="170" t="s">
        <v>43</v>
      </c>
      <c r="AN637" s="165" t="s">
        <v>44</v>
      </c>
      <c r="AO637" s="165"/>
      <c r="AP637" s="166"/>
      <c r="AQ637" s="166"/>
      <c r="AR637" s="166"/>
      <c r="AS637" s="166">
        <f>H637</f>
        <v>100727</v>
      </c>
      <c r="AT637" s="166">
        <f t="shared" si="57"/>
        <v>10733</v>
      </c>
      <c r="AU637" s="166">
        <v>733</v>
      </c>
      <c r="AV637" s="166"/>
      <c r="AX637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100727, 'Б-100727-13',date'2015-02-02',3, 7, 7, 'RUR', 1, 18, date'2015-02-02', date'2015-02-01', 1007271, 1, to_date('2015-01-01 00:00:02','YYYY-MM-DD HH24:MI:SS'), 6200, 1116, 0, 731, 0, 'c1', 8,null,100727,10733,733);insert into xxxx_oebs_cash_payment_test (ID, INVOICE_ID, OEBS_PAYMENT, DOC_DATE, COMISS_DATE) values (s_xxxx_oebs_cash_payment_test.NEXTVAL, 100727, 9300, to_date('2015-01-01 00:00:02','YYYY-MM-DD HH24:MI:SS'), date'2015-01-01' );insert into xxxx_client_discount_m  (ID,CLIENT_ID,CLIENT_AVG_DISCOUNT,DT) values (s_xxxx_client_discount_m.NEXTVAL,731, 12, date'2015-01-01');</v>
      </c>
    </row>
    <row r="638" spans="1:50" ht="16.5" customHeight="1" x14ac:dyDescent="0.25">
      <c r="A638" s="285">
        <v>46</v>
      </c>
      <c r="B638" s="72">
        <v>0</v>
      </c>
      <c r="C638" s="165" t="str">
        <f t="shared" si="59"/>
        <v>100046</v>
      </c>
      <c r="D638" s="165" t="str">
        <f t="shared" si="60"/>
        <v>100046/13</v>
      </c>
      <c r="E638" s="167" t="s">
        <v>189</v>
      </c>
      <c r="F638" s="167" t="s">
        <v>822</v>
      </c>
      <c r="G638" s="165">
        <v>48</v>
      </c>
      <c r="H638" s="178">
        <v>100728</v>
      </c>
      <c r="I638" s="170" t="str">
        <f t="shared" si="61"/>
        <v>Б-100728-13</v>
      </c>
      <c r="J638" s="169">
        <v>3</v>
      </c>
      <c r="K638" s="165">
        <v>7</v>
      </c>
      <c r="L638" s="165" t="s">
        <v>38</v>
      </c>
      <c r="M638" s="169">
        <v>1</v>
      </c>
      <c r="N638" s="165">
        <v>18</v>
      </c>
      <c r="O638" s="167" t="s">
        <v>823</v>
      </c>
      <c r="P638" s="167" t="s">
        <v>823</v>
      </c>
      <c r="Q638" s="167" t="s">
        <v>826</v>
      </c>
      <c r="R638" s="166" t="str">
        <f>H638&amp;"2"</f>
        <v>1007282</v>
      </c>
      <c r="S638" s="170">
        <v>1</v>
      </c>
      <c r="T638" s="191" t="s">
        <v>830</v>
      </c>
      <c r="U638" s="165">
        <v>6200</v>
      </c>
      <c r="V638" s="165">
        <v>1116</v>
      </c>
      <c r="W638" s="165">
        <v>0</v>
      </c>
      <c r="X638" s="122">
        <v>732</v>
      </c>
      <c r="Y638" s="168" t="s">
        <v>42</v>
      </c>
      <c r="Z638" s="266"/>
      <c r="AA638" s="266"/>
      <c r="AB638" s="224"/>
      <c r="AC638" s="178">
        <v>9300</v>
      </c>
      <c r="AD638" s="170"/>
      <c r="AE638" s="170"/>
      <c r="AF638" s="191" t="s">
        <v>320</v>
      </c>
      <c r="AG638" s="221">
        <v>8</v>
      </c>
      <c r="AH638" s="220">
        <v>12</v>
      </c>
      <c r="AI638" s="191" t="s">
        <v>320</v>
      </c>
      <c r="AL638" s="166">
        <v>0</v>
      </c>
      <c r="AM638" s="170" t="s">
        <v>43</v>
      </c>
      <c r="AN638" s="165" t="s">
        <v>44</v>
      </c>
      <c r="AO638" s="165"/>
      <c r="AP638" s="166"/>
      <c r="AQ638" s="166"/>
      <c r="AR638" s="166"/>
      <c r="AS638" s="166">
        <f>H638</f>
        <v>100728</v>
      </c>
      <c r="AT638" s="166">
        <f t="shared" si="57"/>
        <v>10734</v>
      </c>
      <c r="AU638" s="166">
        <v>734</v>
      </c>
      <c r="AV638" s="166"/>
      <c r="AX638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100728, 'Б-100728-13',date'2015-02-02',3, 7, 7, 'RUR', 1, 18, date'2015-02-02', date'2015-02-01', 1007282, 1, to_date('2015-01-01 00:00:02','YYYY-MM-DD HH24:MI:SS'), 6200, 1116, 0, 732, 0, 'c1', 8,null,100728,10734,734);insert into xxxx_oebs_cash_payment_test (ID, INVOICE_ID, OEBS_PAYMENT, DOC_DATE, COMISS_DATE) values (s_xxxx_oebs_cash_payment_test.NEXTVAL, 100728, 9300, to_date('2015-01-01 00:00:02','YYYY-MM-DD HH24:MI:SS'), date'2015-01-01' );insert into xxxx_client_discount_m  (ID,CLIENT_ID,CLIENT_AVG_DISCOUNT,DT) values (s_xxxx_client_discount_m.NEXTVAL,732, 12, date'2015-01-01');</v>
      </c>
    </row>
    <row r="639" spans="1:50" ht="16.5" customHeight="1" x14ac:dyDescent="0.25">
      <c r="A639" s="285">
        <v>46</v>
      </c>
      <c r="B639" s="72">
        <v>0</v>
      </c>
      <c r="C639" s="165" t="str">
        <f t="shared" si="59"/>
        <v>100046</v>
      </c>
      <c r="D639" s="165" t="str">
        <f t="shared" si="60"/>
        <v>100046/13</v>
      </c>
      <c r="E639" s="167" t="s">
        <v>189</v>
      </c>
      <c r="F639" s="167" t="s">
        <v>822</v>
      </c>
      <c r="G639" s="165">
        <v>48</v>
      </c>
      <c r="H639" s="178">
        <v>100729</v>
      </c>
      <c r="I639" s="170" t="str">
        <f t="shared" si="61"/>
        <v>Б-100729-13</v>
      </c>
      <c r="J639" s="169">
        <v>3</v>
      </c>
      <c r="K639" s="165">
        <v>7</v>
      </c>
      <c r="L639" s="165" t="s">
        <v>38</v>
      </c>
      <c r="M639" s="169">
        <v>1</v>
      </c>
      <c r="N639" s="165">
        <v>18</v>
      </c>
      <c r="O639" s="167" t="s">
        <v>823</v>
      </c>
      <c r="P639" s="167" t="s">
        <v>823</v>
      </c>
      <c r="Q639" s="167" t="s">
        <v>826</v>
      </c>
      <c r="R639" s="166" t="str">
        <f>H639&amp;"3"</f>
        <v>1007293</v>
      </c>
      <c r="S639" s="170">
        <v>1</v>
      </c>
      <c r="T639" s="191" t="s">
        <v>829</v>
      </c>
      <c r="U639" s="165">
        <v>6200</v>
      </c>
      <c r="V639" s="165">
        <v>1116</v>
      </c>
      <c r="W639" s="165">
        <v>0</v>
      </c>
      <c r="X639" s="234">
        <v>733</v>
      </c>
      <c r="Y639" s="168" t="s">
        <v>42</v>
      </c>
      <c r="Z639" s="266"/>
      <c r="AA639" s="266"/>
      <c r="AB639" s="224"/>
      <c r="AC639" s="178">
        <v>9300</v>
      </c>
      <c r="AD639" s="170"/>
      <c r="AE639" s="170"/>
      <c r="AF639" s="191" t="s">
        <v>320</v>
      </c>
      <c r="AG639" s="221">
        <v>8</v>
      </c>
      <c r="AH639" s="220">
        <v>12</v>
      </c>
      <c r="AI639" s="191" t="s">
        <v>320</v>
      </c>
      <c r="AL639" s="166">
        <v>0</v>
      </c>
      <c r="AM639" s="170" t="s">
        <v>43</v>
      </c>
      <c r="AN639" s="165" t="s">
        <v>44</v>
      </c>
      <c r="AO639" s="165"/>
      <c r="AP639" s="166"/>
      <c r="AQ639" s="166"/>
      <c r="AR639" s="166"/>
      <c r="AS639" s="166">
        <f>H639</f>
        <v>100729</v>
      </c>
      <c r="AT639" s="166">
        <f t="shared" si="57"/>
        <v>10735</v>
      </c>
      <c r="AU639" s="166">
        <v>735</v>
      </c>
      <c r="AV639" s="166"/>
      <c r="AX639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100729, 'Б-100729-13',date'2015-02-02',3, 7, 7, 'RUR', 1, 18, date'2015-02-02', date'2015-02-01', 1007293, 1, to_date('2015-01-01 00:00:01','YYYY-MM-DD HH24:MI:SS'), 6200, 1116, 0, 733, 0, 'c1', 8,null,100729,10735,735);insert into xxxx_oebs_cash_payment_test (ID, INVOICE_ID, OEBS_PAYMENT, DOC_DATE, COMISS_DATE) values (s_xxxx_oebs_cash_payment_test.NEXTVAL, 100729, 9300, to_date('2015-01-01 00:00:01','YYYY-MM-DD HH24:MI:SS'), date'2015-01-01' );insert into xxxx_client_discount_m  (ID,CLIENT_ID,CLIENT_AVG_DISCOUNT,DT) values (s_xxxx_client_discount_m.NEXTVAL,733, 12, date'2015-01-01');</v>
      </c>
    </row>
    <row r="640" spans="1:50" ht="16.5" customHeight="1" x14ac:dyDescent="0.25">
      <c r="A640" s="285">
        <v>46</v>
      </c>
      <c r="B640" s="72">
        <v>0</v>
      </c>
      <c r="C640" s="165" t="str">
        <f t="shared" si="59"/>
        <v>100046</v>
      </c>
      <c r="D640" s="165" t="str">
        <f t="shared" si="60"/>
        <v>100046/13</v>
      </c>
      <c r="E640" s="167" t="s">
        <v>189</v>
      </c>
      <c r="F640" s="167" t="s">
        <v>822</v>
      </c>
      <c r="G640" s="165">
        <v>48</v>
      </c>
      <c r="H640" s="178">
        <v>100730</v>
      </c>
      <c r="I640" s="170" t="str">
        <f t="shared" si="61"/>
        <v>Б-100730-13</v>
      </c>
      <c r="J640" s="169">
        <v>3</v>
      </c>
      <c r="K640" s="165">
        <v>7</v>
      </c>
      <c r="L640" s="165" t="s">
        <v>38</v>
      </c>
      <c r="M640" s="169">
        <v>1</v>
      </c>
      <c r="N640" s="165">
        <v>18</v>
      </c>
      <c r="O640" s="167" t="s">
        <v>823</v>
      </c>
      <c r="P640" s="167" t="s">
        <v>823</v>
      </c>
      <c r="Q640" s="167" t="s">
        <v>826</v>
      </c>
      <c r="R640" s="166" t="str">
        <f>H640&amp;"1"</f>
        <v>1007301</v>
      </c>
      <c r="S640" s="170">
        <v>1</v>
      </c>
      <c r="T640" s="191" t="s">
        <v>829</v>
      </c>
      <c r="U640" s="165">
        <v>6200</v>
      </c>
      <c r="V640" s="165">
        <v>1116</v>
      </c>
      <c r="W640" s="165">
        <v>0</v>
      </c>
      <c r="X640" s="122">
        <v>734</v>
      </c>
      <c r="Y640" s="168" t="s">
        <v>42</v>
      </c>
      <c r="Z640" s="266"/>
      <c r="AA640" s="266"/>
      <c r="AB640" s="224"/>
      <c r="AC640" s="178">
        <v>9300</v>
      </c>
      <c r="AD640" s="170"/>
      <c r="AE640" s="170"/>
      <c r="AF640" s="191" t="s">
        <v>320</v>
      </c>
      <c r="AG640" s="221">
        <v>8</v>
      </c>
      <c r="AH640" s="220">
        <v>12</v>
      </c>
      <c r="AI640" s="191" t="s">
        <v>320</v>
      </c>
      <c r="AL640" s="166">
        <v>0</v>
      </c>
      <c r="AM640" s="170" t="s">
        <v>43</v>
      </c>
      <c r="AN640" s="165" t="s">
        <v>44</v>
      </c>
      <c r="AO640" s="165"/>
      <c r="AP640" s="166"/>
      <c r="AQ640" s="166"/>
      <c r="AR640" s="166"/>
      <c r="AS640" s="166">
        <f>H640</f>
        <v>100730</v>
      </c>
      <c r="AT640" s="166">
        <f t="shared" si="57"/>
        <v>10736</v>
      </c>
      <c r="AU640" s="166">
        <v>736</v>
      </c>
      <c r="AV640" s="166"/>
      <c r="AX640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100730, 'Б-100730-13',date'2015-02-02',3, 7, 7, 'RUR', 1, 18, date'2015-02-02', date'2015-02-01', 1007301, 1, to_date('2015-01-01 00:00:01','YYYY-MM-DD HH24:MI:SS'), 6200, 1116, 0, 734, 0, 'c1', 8,null,100730,10736,736);insert into xxxx_oebs_cash_payment_test (ID, INVOICE_ID, OEBS_PAYMENT, DOC_DATE, COMISS_DATE) values (s_xxxx_oebs_cash_payment_test.NEXTVAL, 100730, 9300, to_date('2015-01-01 00:00:01','YYYY-MM-DD HH24:MI:SS'), date'2015-01-01' );insert into xxxx_client_discount_m  (ID,CLIENT_ID,CLIENT_AVG_DISCOUNT,DT) values (s_xxxx_client_discount_m.NEXTVAL,734, 12, date'2015-01-01');</v>
      </c>
    </row>
    <row r="641" spans="1:50" ht="16.5" customHeight="1" x14ac:dyDescent="0.25">
      <c r="A641" s="285">
        <v>46</v>
      </c>
      <c r="B641" s="72">
        <v>0</v>
      </c>
      <c r="C641" s="165" t="str">
        <f t="shared" si="59"/>
        <v>100046</v>
      </c>
      <c r="D641" s="165" t="str">
        <f t="shared" si="60"/>
        <v>100046/13</v>
      </c>
      <c r="E641" s="167" t="s">
        <v>189</v>
      </c>
      <c r="F641" s="167" t="s">
        <v>822</v>
      </c>
      <c r="G641" s="165">
        <v>48</v>
      </c>
      <c r="H641" s="178">
        <v>100731</v>
      </c>
      <c r="I641" s="170" t="str">
        <f t="shared" si="61"/>
        <v>Б-100731-13</v>
      </c>
      <c r="J641" s="169">
        <v>3</v>
      </c>
      <c r="K641" s="165">
        <v>7</v>
      </c>
      <c r="L641" s="165" t="s">
        <v>38</v>
      </c>
      <c r="M641" s="169">
        <v>1</v>
      </c>
      <c r="N641" s="165">
        <v>18</v>
      </c>
      <c r="O641" s="167" t="s">
        <v>823</v>
      </c>
      <c r="P641" s="167" t="s">
        <v>823</v>
      </c>
      <c r="Q641" s="167" t="s">
        <v>826</v>
      </c>
      <c r="R641" s="166" t="str">
        <f>H641&amp;"2"</f>
        <v>1007312</v>
      </c>
      <c r="S641" s="170">
        <v>1</v>
      </c>
      <c r="T641" s="191" t="s">
        <v>829</v>
      </c>
      <c r="U641" s="165">
        <v>6200</v>
      </c>
      <c r="V641" s="165">
        <v>1116</v>
      </c>
      <c r="W641" s="165">
        <v>0</v>
      </c>
      <c r="X641" s="234">
        <v>735</v>
      </c>
      <c r="Y641" s="168" t="s">
        <v>42</v>
      </c>
      <c r="Z641" s="266"/>
      <c r="AA641" s="266"/>
      <c r="AB641" s="224"/>
      <c r="AC641" s="178">
        <v>9300</v>
      </c>
      <c r="AD641" s="170"/>
      <c r="AE641" s="170"/>
      <c r="AF641" s="191" t="s">
        <v>320</v>
      </c>
      <c r="AG641" s="221">
        <v>8</v>
      </c>
      <c r="AH641" s="220">
        <v>12</v>
      </c>
      <c r="AI641" s="191" t="s">
        <v>320</v>
      </c>
      <c r="AL641" s="166">
        <v>0</v>
      </c>
      <c r="AM641" s="170" t="s">
        <v>43</v>
      </c>
      <c r="AN641" s="165" t="s">
        <v>44</v>
      </c>
      <c r="AO641" s="165"/>
      <c r="AP641" s="166"/>
      <c r="AQ641" s="166"/>
      <c r="AR641" s="166"/>
      <c r="AS641" s="166">
        <f>H641</f>
        <v>100731</v>
      </c>
      <c r="AT641" s="166">
        <f t="shared" si="57"/>
        <v>10737</v>
      </c>
      <c r="AU641" s="166">
        <v>737</v>
      </c>
      <c r="AV641" s="166"/>
      <c r="AX641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100731, 'Б-100731-13',date'2015-02-02',3, 7, 7, 'RUR', 1, 18, date'2015-02-02', date'2015-02-01', 1007312, 1, to_date('2015-01-01 00:00:01','YYYY-MM-DD HH24:MI:SS'), 6200, 1116, 0, 735, 0, 'c1', 8,null,100731,10737,737);insert into xxxx_oebs_cash_payment_test (ID, INVOICE_ID, OEBS_PAYMENT, DOC_DATE, COMISS_DATE) values (s_xxxx_oebs_cash_payment_test.NEXTVAL, 100731, 9300, to_date('2015-01-01 00:00:01','YYYY-MM-DD HH24:MI:SS'), date'2015-01-01' );insert into xxxx_client_discount_m  (ID,CLIENT_ID,CLIENT_AVG_DISCOUNT,DT) values (s_xxxx_client_discount_m.NEXTVAL,735, 12, date'2015-01-01');</v>
      </c>
    </row>
    <row r="642" spans="1:50" ht="16.5" customHeight="1" x14ac:dyDescent="0.25">
      <c r="A642" s="285">
        <v>46</v>
      </c>
      <c r="B642" s="72">
        <v>0</v>
      </c>
      <c r="C642" s="165" t="str">
        <f t="shared" si="59"/>
        <v>100046</v>
      </c>
      <c r="D642" s="165" t="str">
        <f t="shared" si="60"/>
        <v>100046/13</v>
      </c>
      <c r="E642" s="167" t="s">
        <v>189</v>
      </c>
      <c r="F642" s="167" t="s">
        <v>822</v>
      </c>
      <c r="G642" s="165">
        <v>48</v>
      </c>
      <c r="H642" s="178">
        <v>100732</v>
      </c>
      <c r="I642" s="170" t="str">
        <f t="shared" si="61"/>
        <v>Б-100732-13</v>
      </c>
      <c r="J642" s="169">
        <v>3</v>
      </c>
      <c r="K642" s="165">
        <v>7</v>
      </c>
      <c r="L642" s="165" t="s">
        <v>38</v>
      </c>
      <c r="M642" s="169">
        <v>1</v>
      </c>
      <c r="N642" s="165">
        <v>18</v>
      </c>
      <c r="O642" s="167" t="s">
        <v>823</v>
      </c>
      <c r="P642" s="167" t="s">
        <v>823</v>
      </c>
      <c r="Q642" s="167" t="s">
        <v>826</v>
      </c>
      <c r="R642" s="166" t="str">
        <f>H642&amp;"1"</f>
        <v>1007321</v>
      </c>
      <c r="S642" s="170">
        <v>1</v>
      </c>
      <c r="T642" s="191" t="s">
        <v>829</v>
      </c>
      <c r="U642" s="165">
        <v>6200</v>
      </c>
      <c r="V642" s="165">
        <v>1116</v>
      </c>
      <c r="W642" s="165">
        <v>0</v>
      </c>
      <c r="X642" s="122">
        <v>736</v>
      </c>
      <c r="Y642" s="168" t="s">
        <v>42</v>
      </c>
      <c r="Z642" s="266"/>
      <c r="AA642" s="266"/>
      <c r="AB642" s="224"/>
      <c r="AC642" s="178">
        <v>9300</v>
      </c>
      <c r="AD642" s="170"/>
      <c r="AE642" s="170"/>
      <c r="AF642" s="191" t="s">
        <v>320</v>
      </c>
      <c r="AG642" s="221">
        <v>8</v>
      </c>
      <c r="AH642" s="220">
        <v>12</v>
      </c>
      <c r="AI642" s="191" t="s">
        <v>320</v>
      </c>
      <c r="AL642" s="166">
        <v>0</v>
      </c>
      <c r="AM642" s="170" t="s">
        <v>43</v>
      </c>
      <c r="AN642" s="165" t="s">
        <v>44</v>
      </c>
      <c r="AO642" s="165"/>
      <c r="AP642" s="166"/>
      <c r="AQ642" s="166"/>
      <c r="AR642" s="166"/>
      <c r="AS642" s="166">
        <f>H642</f>
        <v>100732</v>
      </c>
      <c r="AT642" s="166">
        <f t="shared" si="57"/>
        <v>10738</v>
      </c>
      <c r="AU642" s="166">
        <v>738</v>
      </c>
      <c r="AV642" s="166"/>
      <c r="AX642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100732, 'Б-100732-13',date'2015-02-02',3, 7, 7, 'RUR', 1, 18, date'2015-02-02', date'2015-02-01', 1007321, 1, to_date('2015-01-01 00:00:01','YYYY-MM-DD HH24:MI:SS'), 6200, 1116, 0, 736, 0, 'c1', 8,null,100732,10738,738);insert into xxxx_oebs_cash_payment_test (ID, INVOICE_ID, OEBS_PAYMENT, DOC_DATE, COMISS_DATE) values (s_xxxx_oebs_cash_payment_test.NEXTVAL, 100732, 9300, to_date('2015-01-01 00:00:01','YYYY-MM-DD HH24:MI:SS'), date'2015-01-01' );insert into xxxx_client_discount_m  (ID,CLIENT_ID,CLIENT_AVG_DISCOUNT,DT) values (s_xxxx_client_discount_m.NEXTVAL,736, 12, date'2015-01-01');</v>
      </c>
    </row>
    <row r="643" spans="1:50" ht="16.5" customHeight="1" x14ac:dyDescent="0.25">
      <c r="A643" s="285">
        <v>46</v>
      </c>
      <c r="B643" s="72">
        <v>0</v>
      </c>
      <c r="C643" s="165" t="str">
        <f t="shared" si="59"/>
        <v>100046</v>
      </c>
      <c r="D643" s="165" t="str">
        <f t="shared" si="60"/>
        <v>100046/13</v>
      </c>
      <c r="E643" s="167" t="s">
        <v>189</v>
      </c>
      <c r="F643" s="167" t="s">
        <v>822</v>
      </c>
      <c r="G643" s="165">
        <v>48</v>
      </c>
      <c r="H643" s="178">
        <v>100733</v>
      </c>
      <c r="I643" s="170" t="str">
        <f t="shared" si="61"/>
        <v>Б-100733-13</v>
      </c>
      <c r="J643" s="169">
        <v>3</v>
      </c>
      <c r="K643" s="165">
        <v>7</v>
      </c>
      <c r="L643" s="165" t="s">
        <v>38</v>
      </c>
      <c r="M643" s="169">
        <v>1</v>
      </c>
      <c r="N643" s="165">
        <v>18</v>
      </c>
      <c r="O643" s="167" t="s">
        <v>823</v>
      </c>
      <c r="P643" s="167" t="s">
        <v>823</v>
      </c>
      <c r="Q643" s="167" t="s">
        <v>826</v>
      </c>
      <c r="R643" s="166" t="str">
        <f>H643&amp;"2"</f>
        <v>1007332</v>
      </c>
      <c r="S643" s="170">
        <v>1</v>
      </c>
      <c r="T643" s="191" t="s">
        <v>829</v>
      </c>
      <c r="U643" s="165">
        <v>6200</v>
      </c>
      <c r="V643" s="165">
        <v>1116</v>
      </c>
      <c r="W643" s="165">
        <v>0</v>
      </c>
      <c r="X643" s="234">
        <v>737</v>
      </c>
      <c r="Y643" s="168" t="s">
        <v>42</v>
      </c>
      <c r="Z643" s="266"/>
      <c r="AA643" s="266"/>
      <c r="AB643" s="224"/>
      <c r="AC643" s="178">
        <v>9300</v>
      </c>
      <c r="AD643" s="170"/>
      <c r="AE643" s="170"/>
      <c r="AF643" s="191" t="s">
        <v>320</v>
      </c>
      <c r="AG643" s="221">
        <v>8</v>
      </c>
      <c r="AH643" s="220">
        <v>12</v>
      </c>
      <c r="AI643" s="191" t="s">
        <v>320</v>
      </c>
      <c r="AL643" s="166">
        <v>0</v>
      </c>
      <c r="AM643" s="170" t="s">
        <v>43</v>
      </c>
      <c r="AN643" s="165" t="s">
        <v>44</v>
      </c>
      <c r="AO643" s="165"/>
      <c r="AP643" s="166"/>
      <c r="AQ643" s="166"/>
      <c r="AR643" s="166"/>
      <c r="AS643" s="166">
        <f>H643</f>
        <v>100733</v>
      </c>
      <c r="AT643" s="166">
        <f t="shared" si="57"/>
        <v>10739</v>
      </c>
      <c r="AU643" s="166">
        <v>739</v>
      </c>
      <c r="AV643" s="166"/>
      <c r="AX643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100733, 'Б-100733-13',date'2015-02-02',3, 7, 7, 'RUR', 1, 18, date'2015-02-02', date'2015-02-01', 1007332, 1, to_date('2015-01-01 00:00:01','YYYY-MM-DD HH24:MI:SS'), 6200, 1116, 0, 737, 0, 'c1', 8,null,100733,10739,739);insert into xxxx_oebs_cash_payment_test (ID, INVOICE_ID, OEBS_PAYMENT, DOC_DATE, COMISS_DATE) values (s_xxxx_oebs_cash_payment_test.NEXTVAL, 100733, 9300, to_date('2015-01-01 00:00:01','YYYY-MM-DD HH24:MI:SS'), date'2015-01-01' );insert into xxxx_client_discount_m  (ID,CLIENT_ID,CLIENT_AVG_DISCOUNT,DT) values (s_xxxx_client_discount_m.NEXTVAL,737, 12, date'2015-01-01');</v>
      </c>
    </row>
    <row r="644" spans="1:50" ht="16.5" customHeight="1" x14ac:dyDescent="0.25">
      <c r="A644" s="285">
        <v>46</v>
      </c>
      <c r="B644" s="72">
        <v>0</v>
      </c>
      <c r="C644" s="165" t="str">
        <f t="shared" si="59"/>
        <v>100046</v>
      </c>
      <c r="D644" s="165" t="str">
        <f t="shared" si="60"/>
        <v>100046/13</v>
      </c>
      <c r="E644" s="167" t="s">
        <v>189</v>
      </c>
      <c r="F644" s="167" t="s">
        <v>822</v>
      </c>
      <c r="G644" s="165">
        <v>48</v>
      </c>
      <c r="H644" s="178">
        <v>100734</v>
      </c>
      <c r="I644" s="170" t="str">
        <f t="shared" si="61"/>
        <v>Б-100734-13</v>
      </c>
      <c r="J644" s="169">
        <v>3</v>
      </c>
      <c r="K644" s="165">
        <v>7</v>
      </c>
      <c r="L644" s="165" t="s">
        <v>38</v>
      </c>
      <c r="M644" s="169">
        <v>1</v>
      </c>
      <c r="N644" s="165">
        <v>18</v>
      </c>
      <c r="O644" s="167" t="s">
        <v>823</v>
      </c>
      <c r="P644" s="167" t="s">
        <v>823</v>
      </c>
      <c r="Q644" s="167" t="s">
        <v>826</v>
      </c>
      <c r="R644" s="166" t="str">
        <f>H644&amp;"3"</f>
        <v>1007343</v>
      </c>
      <c r="S644" s="170">
        <v>1</v>
      </c>
      <c r="T644" s="191" t="s">
        <v>829</v>
      </c>
      <c r="U644" s="165">
        <v>6200</v>
      </c>
      <c r="V644" s="165">
        <v>1116</v>
      </c>
      <c r="W644" s="165">
        <v>0</v>
      </c>
      <c r="X644" s="122">
        <v>738</v>
      </c>
      <c r="Y644" s="168" t="s">
        <v>42</v>
      </c>
      <c r="Z644" s="266"/>
      <c r="AA644" s="266"/>
      <c r="AB644" s="224"/>
      <c r="AC644" s="178">
        <v>9300</v>
      </c>
      <c r="AD644" s="170"/>
      <c r="AE644" s="170"/>
      <c r="AF644" s="191" t="s">
        <v>320</v>
      </c>
      <c r="AG644" s="221">
        <v>8</v>
      </c>
      <c r="AH644" s="220">
        <v>12</v>
      </c>
      <c r="AI644" s="191" t="s">
        <v>320</v>
      </c>
      <c r="AL644" s="166">
        <v>0</v>
      </c>
      <c r="AM644" s="170" t="s">
        <v>43</v>
      </c>
      <c r="AN644" s="165" t="s">
        <v>44</v>
      </c>
      <c r="AO644" s="165"/>
      <c r="AP644" s="166"/>
      <c r="AQ644" s="166"/>
      <c r="AR644" s="166"/>
      <c r="AS644" s="166">
        <f>H644</f>
        <v>100734</v>
      </c>
      <c r="AT644" s="166">
        <f t="shared" si="57"/>
        <v>10740</v>
      </c>
      <c r="AU644" s="166">
        <v>740</v>
      </c>
      <c r="AV644" s="166"/>
      <c r="AX644" s="163" t="str">
        <f t="shared" si="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100734, 'Б-100734-13',date'2015-02-02',3, 7, 7, 'RUR', 1, 18, date'2015-02-02', date'2015-02-01', 1007343, 1, to_date('2015-01-01 00:00:01','YYYY-MM-DD HH24:MI:SS'), 6200, 1116, 0, 738, 0, 'c1', 8,null,100734,10740,740);insert into xxxx_oebs_cash_payment_test (ID, INVOICE_ID, OEBS_PAYMENT, DOC_DATE, COMISS_DATE) values (s_xxxx_oebs_cash_payment_test.NEXTVAL, 100734, 9300, to_date('2015-01-01 00:00:01','YYYY-MM-DD HH24:MI:SS'), date'2015-01-01' );insert into xxxx_client_discount_m  (ID,CLIENT_ID,CLIENT_AVG_DISCOUNT,DT) values (s_xxxx_client_discount_m.NEXTVAL,738, 12, date'2015-01-01');</v>
      </c>
    </row>
    <row r="645" spans="1:50" ht="16.5" customHeight="1" x14ac:dyDescent="0.25">
      <c r="A645" s="285">
        <v>46</v>
      </c>
      <c r="B645" s="72">
        <v>0</v>
      </c>
      <c r="C645" s="165" t="str">
        <f t="shared" si="59"/>
        <v>100046</v>
      </c>
      <c r="D645" s="165" t="str">
        <f t="shared" si="60"/>
        <v>100046/13</v>
      </c>
      <c r="E645" s="167" t="s">
        <v>189</v>
      </c>
      <c r="F645" s="167" t="s">
        <v>822</v>
      </c>
      <c r="G645" s="165">
        <v>48</v>
      </c>
      <c r="H645" s="178">
        <v>100735</v>
      </c>
      <c r="I645" s="170" t="str">
        <f t="shared" si="61"/>
        <v>Б-100735-13</v>
      </c>
      <c r="J645" s="169">
        <v>3</v>
      </c>
      <c r="K645" s="165">
        <v>7</v>
      </c>
      <c r="L645" s="165" t="s">
        <v>38</v>
      </c>
      <c r="M645" s="169">
        <v>1</v>
      </c>
      <c r="N645" s="165">
        <v>18</v>
      </c>
      <c r="O645" s="167" t="s">
        <v>823</v>
      </c>
      <c r="P645" s="167" t="s">
        <v>823</v>
      </c>
      <c r="Q645" s="167" t="s">
        <v>826</v>
      </c>
      <c r="R645" s="166" t="str">
        <f>H645&amp;"1"</f>
        <v>1007351</v>
      </c>
      <c r="S645" s="170">
        <v>1</v>
      </c>
      <c r="T645" s="191" t="s">
        <v>829</v>
      </c>
      <c r="U645" s="165">
        <v>6200</v>
      </c>
      <c r="V645" s="165">
        <v>1116</v>
      </c>
      <c r="W645" s="165">
        <v>0</v>
      </c>
      <c r="X645" s="234">
        <v>739</v>
      </c>
      <c r="Y645" s="168" t="s">
        <v>42</v>
      </c>
      <c r="Z645" s="266"/>
      <c r="AA645" s="266"/>
      <c r="AB645" s="224"/>
      <c r="AC645" s="178">
        <v>9300</v>
      </c>
      <c r="AD645" s="170"/>
      <c r="AE645" s="170"/>
      <c r="AF645" s="191" t="s">
        <v>320</v>
      </c>
      <c r="AG645" s="221">
        <v>8</v>
      </c>
      <c r="AH645" s="220">
        <v>12</v>
      </c>
      <c r="AI645" s="191" t="s">
        <v>320</v>
      </c>
      <c r="AL645" s="166">
        <v>0</v>
      </c>
      <c r="AM645" s="170" t="s">
        <v>43</v>
      </c>
      <c r="AN645" s="165" t="s">
        <v>44</v>
      </c>
      <c r="AO645" s="165"/>
      <c r="AP645" s="166"/>
      <c r="AQ645" s="166"/>
      <c r="AR645" s="166"/>
      <c r="AS645" s="166">
        <f>H645</f>
        <v>100735</v>
      </c>
      <c r="AT645" s="166">
        <f t="shared" ref="AT645:AT708" si="62">AU645+10000</f>
        <v>10741</v>
      </c>
      <c r="AU645" s="166">
        <v>741</v>
      </c>
      <c r="AV645" s="166"/>
      <c r="AX645" s="163" t="str">
        <f t="shared" ref="AX645:AX708" si="63">IF(B645=0,"insert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"&amp;A645&amp;", "&amp;C645&amp;", '"&amp;D645&amp;"', date'"&amp;E645&amp;"', date'"&amp;F645&amp;"', "&amp;G645&amp;", "&amp;H645&amp;", '"&amp;I645&amp;"',date'"&amp;O645&amp;"',"&amp;J645&amp;", "&amp;K645&amp;", "&amp;K645&amp;", '"&amp;L645&amp;"', "&amp;M645&amp;", "&amp;N645&amp;", date'"&amp;P645&amp;"', date'"&amp;Q645&amp;"', "&amp;R645&amp;", "&amp;S645&amp;", to_date('"&amp;T645&amp;"','YYYY-MM-DD HH24:MI:SS'), "&amp;U645&amp;", "&amp;V645&amp;", "&amp;W645&amp;", "&amp;X645&amp;", "&amp;AL645&amp;", '"&amp;AN645&amp;"', "&amp;AG645&amp;","&amp;AM645&amp;","&amp;AS645&amp;","&amp;AT645&amp;","&amp;AU645&amp;");"&amp;
IF(LEN(AC645)&gt;0,"insert into xxxx_oebs_cash_payment_test (ID, INVOICE_ID, OEBS_PAYMENT, DOC_DATE, COMISS_DATE) values (s_xxxx_oebs_cash_payment_test.NEXTVAL, "&amp;H645&amp;", "&amp;AC645&amp;", to_date('"&amp;T645&amp;"','YYYY-MM-DD HH24:MI:SS'), "&amp;AF645&amp;" );","")&amp;
IF(LEN(AD645)&gt;0,"insert into xxxx_oebs_cash_payment_test (ID, INVOICE_ID, OEBS_PAYMENT, DOC_DATE, COMISS_DATE) values (s_xxxx_oebs_cash_payment_test.NEXTVAL, "&amp;H645&amp;", "&amp;AD645&amp;", to_date('"&amp;T645&amp;"','YYYY-MM-DD HH24:MI:SS'), "&amp;AF645&amp;" );","")&amp;
IF(LEN(AE645)&gt;0,"insert into xxxx_oebs_cash_payment_test (ID, INVOICE_ID, OEBS_PAYMENT, DOC_DATE, COMISS_DATE) values (s_xxxx_oebs_cash_payment_test.NEXTVAL, "&amp;H645&amp;", "&amp;AE645&amp;", to_date('"&amp;T645&amp;"','YYYY-MM-DD HH24:MI:SS'), "&amp;AF645&amp;" );","")&amp;
IF(LEN(AH645)&gt;0,"insert into xxxx_client_discount_m  (ID,CLIENT_ID,CLIENT_AVG_DISCOUNT,DT) values (s_xxxx_client_discount_m.NEXTVAL,"&amp;X645&amp;", "&amp;AH645&amp;", "&amp;AI645&amp;");","")&amp;
IF(LEN(AJ645)&gt;0,"insert into xxxx_client_discount_m  (ID,CLIENT_ID,CLIENT_AVG_DISCOUNT,DT) values (s_xxxx_client_discount_m.NEXTVAL,"&amp;X645&amp;", "&amp;AJ645&amp;", "&amp;AK645&amp;");","")&amp;
IF(LEN(AO645)&gt;0,"insert into xxxx_contract_signed_attr (ID, CONTRACT_ID, CODE, KEY_NUM) values (s_xxxx_contract_signed_attr.NEXTVAL, "&amp;C645&amp;", 'SUPERCOMMISSION_BONUS' , "&amp;AO645&amp;" );","")&amp;
IF(LEN(AP645)&gt;0,"insert into xxxx_loyal_clients_contr_attr (ID, CONTRACT_ID, CLIENT_ID, LC_TURNOVER, COLLATERAL_FIRST_DT, COLLATERAL_END_DT) values (s_xxxx_loyal_clients_contr_atr.NEXTVAL, "&amp;C645&amp;", "&amp;X645&amp;", "&amp;AP645&amp;", "&amp;AQ645&amp;", "&amp;AR645&amp;" );",""),"insert into XXXX_COMMISSION_PART (ID,CONTRACT_ID,FROM_DT,TILL_DT,NDS,CURRENCY,REWARD_TYPE,DISCOUNT_TYPE,REWARD_TO_CHARGE,DELKREDERE_TO_CHARGE,DKV_TO_CHARGE,REWARD_TO_PAY,DELKREDERE_TO_PAY,DKV_TO_PAY) values "&amp;"(s_xxxx_commission_part.NEXTVAL, "&amp;C645&amp;", "&amp;E645&amp;",  "&amp;F645&amp;", "&amp;G645&amp;", '"&amp;H645&amp;"', "&amp;J645&amp;", "&amp;I645&amp;", "&amp;L645&amp;", "&amp;M645&amp;","&amp;N645&amp;","&amp;Q645&amp;","&amp;R645&amp;","&amp;S645&amp;");")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100735, 'Б-100735-13',date'2015-02-02',3, 7, 7, 'RUR', 1, 18, date'2015-02-02', date'2015-02-01', 1007351, 1, to_date('2015-01-01 00:00:01','YYYY-MM-DD HH24:MI:SS'), 6200, 1116, 0, 739, 0, 'c1', 8,null,100735,10741,741);insert into xxxx_oebs_cash_payment_test (ID, INVOICE_ID, OEBS_PAYMENT, DOC_DATE, COMISS_DATE) values (s_xxxx_oebs_cash_payment_test.NEXTVAL, 100735, 9300, to_date('2015-01-01 00:00:01','YYYY-MM-DD HH24:MI:SS'), date'2015-01-01' );insert into xxxx_client_discount_m  (ID,CLIENT_ID,CLIENT_AVG_DISCOUNT,DT) values (s_xxxx_client_discount_m.NEXTVAL,739, 12, date'2015-01-01');</v>
      </c>
    </row>
    <row r="646" spans="1:50" ht="16.5" customHeight="1" x14ac:dyDescent="0.25">
      <c r="A646" s="285">
        <v>46</v>
      </c>
      <c r="B646" s="72">
        <v>0</v>
      </c>
      <c r="C646" s="165" t="str">
        <f t="shared" si="59"/>
        <v>100046</v>
      </c>
      <c r="D646" s="165" t="str">
        <f t="shared" si="60"/>
        <v>100046/13</v>
      </c>
      <c r="E646" s="167" t="s">
        <v>189</v>
      </c>
      <c r="F646" s="167" t="s">
        <v>822</v>
      </c>
      <c r="G646" s="165">
        <v>48</v>
      </c>
      <c r="H646" s="178">
        <v>100736</v>
      </c>
      <c r="I646" s="170" t="str">
        <f t="shared" si="61"/>
        <v>Б-100736-13</v>
      </c>
      <c r="J646" s="169">
        <v>3</v>
      </c>
      <c r="K646" s="165">
        <v>7</v>
      </c>
      <c r="L646" s="165" t="s">
        <v>38</v>
      </c>
      <c r="M646" s="169">
        <v>1</v>
      </c>
      <c r="N646" s="165">
        <v>18</v>
      </c>
      <c r="O646" s="167" t="s">
        <v>823</v>
      </c>
      <c r="P646" s="167" t="s">
        <v>823</v>
      </c>
      <c r="Q646" s="167" t="s">
        <v>826</v>
      </c>
      <c r="R646" s="166" t="str">
        <f>H646&amp;"2"</f>
        <v>1007362</v>
      </c>
      <c r="S646" s="170">
        <v>1</v>
      </c>
      <c r="T646" s="191" t="s">
        <v>310</v>
      </c>
      <c r="U646" s="165">
        <v>6200</v>
      </c>
      <c r="V646" s="165">
        <v>1116</v>
      </c>
      <c r="W646" s="165">
        <v>0</v>
      </c>
      <c r="X646" s="122">
        <v>740</v>
      </c>
      <c r="Y646" s="168" t="s">
        <v>42</v>
      </c>
      <c r="Z646" s="266"/>
      <c r="AA646" s="266"/>
      <c r="AB646" s="224"/>
      <c r="AC646" s="178">
        <v>9300</v>
      </c>
      <c r="AD646" s="170"/>
      <c r="AE646" s="170"/>
      <c r="AF646" s="191" t="s">
        <v>320</v>
      </c>
      <c r="AG646" s="221">
        <v>8</v>
      </c>
      <c r="AH646" s="220">
        <v>12</v>
      </c>
      <c r="AI646" s="191" t="s">
        <v>320</v>
      </c>
      <c r="AL646" s="166">
        <v>0</v>
      </c>
      <c r="AM646" s="170" t="s">
        <v>43</v>
      </c>
      <c r="AN646" s="165" t="s">
        <v>44</v>
      </c>
      <c r="AO646" s="165"/>
      <c r="AP646" s="166"/>
      <c r="AQ646" s="166"/>
      <c r="AR646" s="166"/>
      <c r="AS646" s="166">
        <f>H646</f>
        <v>100736</v>
      </c>
      <c r="AT646" s="166">
        <f t="shared" si="62"/>
        <v>10742</v>
      </c>
      <c r="AU646" s="166">
        <v>742</v>
      </c>
      <c r="AV646" s="166"/>
      <c r="AX64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100736, 'Б-100736-13',date'2015-02-02',3, 7, 7, 'RUR', 1, 18, date'2015-02-02', date'2015-02-01', 1007362, 1, to_date('2015-01-31 23:59:59','YYYY-MM-DD HH24:MI:SS'), 6200, 1116, 0, 740, 0, 'c1', 8,null,100736,10742,742);insert into xxxx_oebs_cash_payment_test (ID, INVOICE_ID, OEBS_PAYMENT, DOC_DATE, COMISS_DATE) values (s_xxxx_oebs_cash_payment_test.NEXTVAL, 100736, 9300, to_date('2015-01-31 23:59:59','YYYY-MM-DD HH24:MI:SS'), date'2015-01-01' );insert into xxxx_client_discount_m  (ID,CLIENT_ID,CLIENT_AVG_DISCOUNT,DT) values (s_xxxx_client_discount_m.NEXTVAL,740, 12, date'2015-01-01');</v>
      </c>
    </row>
    <row r="647" spans="1:50" ht="16.5" customHeight="1" x14ac:dyDescent="0.25">
      <c r="A647" s="285">
        <v>46</v>
      </c>
      <c r="B647" s="72">
        <v>0</v>
      </c>
      <c r="C647" s="165" t="str">
        <f t="shared" si="59"/>
        <v>100046</v>
      </c>
      <c r="D647" s="165" t="str">
        <f t="shared" si="60"/>
        <v>100046/13</v>
      </c>
      <c r="E647" s="167" t="s">
        <v>189</v>
      </c>
      <c r="F647" s="167" t="s">
        <v>822</v>
      </c>
      <c r="G647" s="165">
        <v>48</v>
      </c>
      <c r="H647" s="178">
        <v>100737</v>
      </c>
      <c r="I647" s="170" t="str">
        <f t="shared" si="61"/>
        <v>Б-100737-13</v>
      </c>
      <c r="J647" s="169">
        <v>3</v>
      </c>
      <c r="K647" s="165">
        <v>7</v>
      </c>
      <c r="L647" s="165" t="s">
        <v>38</v>
      </c>
      <c r="M647" s="169">
        <v>1</v>
      </c>
      <c r="N647" s="165">
        <v>18</v>
      </c>
      <c r="O647" s="167" t="s">
        <v>823</v>
      </c>
      <c r="P647" s="167" t="s">
        <v>823</v>
      </c>
      <c r="Q647" s="167" t="s">
        <v>826</v>
      </c>
      <c r="R647" s="166" t="str">
        <f>H647&amp;"1"</f>
        <v>1007371</v>
      </c>
      <c r="S647" s="170">
        <v>1</v>
      </c>
      <c r="T647" s="237" t="s">
        <v>144</v>
      </c>
      <c r="U647" s="165">
        <v>6200</v>
      </c>
      <c r="V647" s="165">
        <v>1116</v>
      </c>
      <c r="W647" s="165">
        <v>0</v>
      </c>
      <c r="X647" s="244">
        <v>726</v>
      </c>
      <c r="Y647" s="168" t="s">
        <v>42</v>
      </c>
      <c r="Z647" s="266"/>
      <c r="AA647" s="266"/>
      <c r="AB647" s="224"/>
      <c r="AC647" s="178">
        <v>9300</v>
      </c>
      <c r="AD647" s="170"/>
      <c r="AE647" s="170"/>
      <c r="AF647" s="237" t="s">
        <v>320</v>
      </c>
      <c r="AG647" s="221">
        <v>8</v>
      </c>
      <c r="AH647" s="220">
        <v>12</v>
      </c>
      <c r="AI647" s="237" t="s">
        <v>320</v>
      </c>
      <c r="AL647" s="166">
        <v>0</v>
      </c>
      <c r="AM647" s="170" t="s">
        <v>43</v>
      </c>
      <c r="AN647" s="165" t="s">
        <v>44</v>
      </c>
      <c r="AO647" s="165"/>
      <c r="AP647" s="166"/>
      <c r="AQ647" s="166"/>
      <c r="AR647" s="166"/>
      <c r="AS647" s="166">
        <f>H647</f>
        <v>100737</v>
      </c>
      <c r="AT647" s="166">
        <f t="shared" si="62"/>
        <v>10743</v>
      </c>
      <c r="AU647" s="166">
        <v>743</v>
      </c>
      <c r="AV647" s="166"/>
      <c r="AX64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100737, 'Б-100737-13',date'2015-02-02',3, 7, 7, 'RUR', 1, 18, date'2015-02-02', date'2015-02-01', 1007371, 1, to_date('2015-01-01 00:00:00','YYYY-MM-DD HH24:MI:SS'), 6200, 1116, 0, 726, 0, 'c1', 8,null,100737,10743,743);insert into xxxx_oebs_cash_payment_test (ID, INVOICE_ID, OEBS_PAYMENT, DOC_DATE, COMISS_DATE) values (s_xxxx_oebs_cash_payment_test.NEXTVAL, 100737, 9300, to_date('2015-01-01 00:00:00','YYYY-MM-DD HH24:MI:SS'), date'2015-01-01' );insert into xxxx_client_discount_m  (ID,CLIENT_ID,CLIENT_AVG_DISCOUNT,DT) values (s_xxxx_client_discount_m.NEXTVAL,726, 12, date'2015-01-01');</v>
      </c>
    </row>
    <row r="648" spans="1:50" ht="16.5" customHeight="1" x14ac:dyDescent="0.25">
      <c r="A648" s="285">
        <v>46</v>
      </c>
      <c r="B648" s="72">
        <v>0</v>
      </c>
      <c r="C648" s="165" t="str">
        <f t="shared" si="59"/>
        <v>100046</v>
      </c>
      <c r="D648" s="165" t="str">
        <f t="shared" si="60"/>
        <v>100046/13</v>
      </c>
      <c r="E648" s="167" t="s">
        <v>189</v>
      </c>
      <c r="F648" s="167" t="s">
        <v>822</v>
      </c>
      <c r="G648" s="165">
        <v>48</v>
      </c>
      <c r="H648" s="178">
        <v>100738</v>
      </c>
      <c r="I648" s="170" t="str">
        <f t="shared" si="61"/>
        <v>Б-100738-13</v>
      </c>
      <c r="J648" s="169">
        <v>3</v>
      </c>
      <c r="K648" s="165">
        <v>7</v>
      </c>
      <c r="L648" s="165" t="s">
        <v>38</v>
      </c>
      <c r="M648" s="169">
        <v>1</v>
      </c>
      <c r="N648" s="165">
        <v>18</v>
      </c>
      <c r="O648" s="167" t="s">
        <v>823</v>
      </c>
      <c r="P648" s="167" t="s">
        <v>823</v>
      </c>
      <c r="Q648" s="167" t="s">
        <v>826</v>
      </c>
      <c r="R648" s="166" t="str">
        <f>H648&amp;"1"</f>
        <v>1007381</v>
      </c>
      <c r="S648" s="170">
        <v>1</v>
      </c>
      <c r="T648" s="237" t="s">
        <v>829</v>
      </c>
      <c r="U648" s="165">
        <v>6200</v>
      </c>
      <c r="V648" s="165">
        <v>1116</v>
      </c>
      <c r="W648" s="165">
        <v>0</v>
      </c>
      <c r="X648" s="236">
        <v>727</v>
      </c>
      <c r="Y648" s="168" t="s">
        <v>42</v>
      </c>
      <c r="Z648" s="266"/>
      <c r="AA648" s="266"/>
      <c r="AB648" s="224"/>
      <c r="AC648" s="178">
        <v>9300</v>
      </c>
      <c r="AD648" s="170"/>
      <c r="AE648" s="170"/>
      <c r="AF648" s="237" t="s">
        <v>320</v>
      </c>
      <c r="AG648" s="221">
        <v>8</v>
      </c>
      <c r="AH648" s="220">
        <v>12</v>
      </c>
      <c r="AI648" s="237" t="s">
        <v>320</v>
      </c>
      <c r="AL648" s="166">
        <v>0</v>
      </c>
      <c r="AM648" s="170" t="s">
        <v>43</v>
      </c>
      <c r="AN648" s="165" t="s">
        <v>44</v>
      </c>
      <c r="AO648" s="165"/>
      <c r="AP648" s="166"/>
      <c r="AQ648" s="166"/>
      <c r="AR648" s="166"/>
      <c r="AS648" s="166">
        <f>H648</f>
        <v>100738</v>
      </c>
      <c r="AT648" s="166">
        <f t="shared" si="62"/>
        <v>10744</v>
      </c>
      <c r="AU648" s="166">
        <v>744</v>
      </c>
      <c r="AV648" s="166"/>
      <c r="AX64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100738, 'Б-100738-13',date'2015-02-02',3, 7, 7, 'RUR', 1, 18, date'2015-02-02', date'2015-02-01', 1007381, 1, to_date('2015-01-01 00:00:01','YYYY-MM-DD HH24:MI:SS'), 6200, 1116, 0, 727, 0, 'c1', 8,null,100738,10744,744);insert into xxxx_oebs_cash_payment_test (ID, INVOICE_ID, OEBS_PAYMENT, DOC_DATE, COMISS_DATE) values (s_xxxx_oebs_cash_payment_test.NEXTVAL, 100738, 9300, to_date('2015-01-01 00:00:01','YYYY-MM-DD HH24:MI:SS'), date'2015-01-01' );insert into xxxx_client_discount_m  (ID,CLIENT_ID,CLIENT_AVG_DISCOUNT,DT) values (s_xxxx_client_discount_m.NEXTVAL,727, 12, date'2015-01-01');</v>
      </c>
    </row>
    <row r="649" spans="1:50" ht="16.5" customHeight="1" x14ac:dyDescent="0.25">
      <c r="A649" s="285">
        <v>46</v>
      </c>
      <c r="B649" s="72">
        <v>0</v>
      </c>
      <c r="C649" s="165" t="str">
        <f t="shared" si="59"/>
        <v>100046</v>
      </c>
      <c r="D649" s="165" t="str">
        <f t="shared" si="60"/>
        <v>100046/13</v>
      </c>
      <c r="E649" s="167" t="s">
        <v>189</v>
      </c>
      <c r="F649" s="167" t="s">
        <v>822</v>
      </c>
      <c r="G649" s="165">
        <v>48</v>
      </c>
      <c r="H649" s="178">
        <v>100739</v>
      </c>
      <c r="I649" s="170" t="str">
        <f t="shared" si="61"/>
        <v>Б-100739-13</v>
      </c>
      <c r="J649" s="169">
        <v>3</v>
      </c>
      <c r="K649" s="165">
        <v>7</v>
      </c>
      <c r="L649" s="165" t="s">
        <v>38</v>
      </c>
      <c r="M649" s="169">
        <v>1</v>
      </c>
      <c r="N649" s="165">
        <v>18</v>
      </c>
      <c r="O649" s="167" t="s">
        <v>823</v>
      </c>
      <c r="P649" s="167" t="s">
        <v>823</v>
      </c>
      <c r="Q649" s="167" t="s">
        <v>826</v>
      </c>
      <c r="R649" s="166" t="str">
        <f>H649&amp;"2"</f>
        <v>1007392</v>
      </c>
      <c r="S649" s="170">
        <v>1</v>
      </c>
      <c r="T649" s="237" t="s">
        <v>830</v>
      </c>
      <c r="U649" s="165">
        <v>6200</v>
      </c>
      <c r="V649" s="165">
        <v>1116</v>
      </c>
      <c r="W649" s="165">
        <v>0</v>
      </c>
      <c r="X649" s="244">
        <v>728</v>
      </c>
      <c r="Y649" s="168" t="s">
        <v>42</v>
      </c>
      <c r="Z649" s="266"/>
      <c r="AA649" s="266"/>
      <c r="AB649" s="224"/>
      <c r="AC649" s="178">
        <v>9300</v>
      </c>
      <c r="AD649" s="170"/>
      <c r="AE649" s="170"/>
      <c r="AF649" s="237" t="s">
        <v>320</v>
      </c>
      <c r="AG649" s="221">
        <v>8</v>
      </c>
      <c r="AH649" s="220">
        <v>12</v>
      </c>
      <c r="AI649" s="237" t="s">
        <v>320</v>
      </c>
      <c r="AL649" s="166">
        <v>0</v>
      </c>
      <c r="AM649" s="170" t="s">
        <v>43</v>
      </c>
      <c r="AN649" s="165" t="s">
        <v>44</v>
      </c>
      <c r="AO649" s="165"/>
      <c r="AP649" s="166"/>
      <c r="AQ649" s="166"/>
      <c r="AR649" s="166"/>
      <c r="AS649" s="166">
        <f>H649</f>
        <v>100739</v>
      </c>
      <c r="AT649" s="166">
        <f t="shared" si="62"/>
        <v>10745</v>
      </c>
      <c r="AU649" s="166">
        <v>745</v>
      </c>
      <c r="AX649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100739, 'Б-100739-13',date'2015-02-02',3, 7, 7, 'RUR', 1, 18, date'2015-02-02', date'2015-02-01', 1007392, 1, to_date('2015-01-01 00:00:02','YYYY-MM-DD HH24:MI:SS'), 6200, 1116, 0, 728, 0, 'c1', 8,null,100739,10745,745);insert into xxxx_oebs_cash_payment_test (ID, INVOICE_ID, OEBS_PAYMENT, DOC_DATE, COMISS_DATE) values (s_xxxx_oebs_cash_payment_test.NEXTVAL, 100739, 9300, to_date('2015-01-01 00:00:02','YYYY-MM-DD HH24:MI:SS'), date'2015-01-01' );insert into xxxx_client_discount_m  (ID,CLIENT_ID,CLIENT_AVG_DISCOUNT,DT) values (s_xxxx_client_discount_m.NEXTVAL,728, 12, date'2015-01-01');</v>
      </c>
    </row>
    <row r="650" spans="1:50" ht="16.5" customHeight="1" x14ac:dyDescent="0.25">
      <c r="A650" s="285">
        <v>46</v>
      </c>
      <c r="B650" s="72">
        <v>0</v>
      </c>
      <c r="C650" s="165" t="str">
        <f t="shared" ref="C650:C713" si="64">"1000"&amp;A650</f>
        <v>100046</v>
      </c>
      <c r="D650" s="165" t="str">
        <f t="shared" ref="D650:D713" si="65">"1000"&amp;A650&amp;"/13"</f>
        <v>100046/13</v>
      </c>
      <c r="E650" s="167" t="s">
        <v>189</v>
      </c>
      <c r="F650" s="167" t="s">
        <v>822</v>
      </c>
      <c r="G650" s="165">
        <v>48</v>
      </c>
      <c r="H650" s="178">
        <v>100740</v>
      </c>
      <c r="I650" s="170" t="str">
        <f t="shared" si="61"/>
        <v>Б-100740-13</v>
      </c>
      <c r="J650" s="169">
        <v>3</v>
      </c>
      <c r="K650" s="165">
        <v>7</v>
      </c>
      <c r="L650" s="165" t="s">
        <v>38</v>
      </c>
      <c r="M650" s="169">
        <v>1</v>
      </c>
      <c r="N650" s="165">
        <v>18</v>
      </c>
      <c r="O650" s="167" t="s">
        <v>823</v>
      </c>
      <c r="P650" s="167" t="s">
        <v>823</v>
      </c>
      <c r="Q650" s="167" t="s">
        <v>826</v>
      </c>
      <c r="R650" s="166" t="str">
        <f>H650&amp;"3"</f>
        <v>1007403</v>
      </c>
      <c r="S650" s="170">
        <v>1</v>
      </c>
      <c r="T650" s="237" t="s">
        <v>830</v>
      </c>
      <c r="U650" s="165">
        <v>6200</v>
      </c>
      <c r="V650" s="165">
        <v>1116</v>
      </c>
      <c r="W650" s="165">
        <v>0</v>
      </c>
      <c r="X650" s="236">
        <v>729</v>
      </c>
      <c r="Y650" s="168" t="s">
        <v>42</v>
      </c>
      <c r="Z650" s="266"/>
      <c r="AA650" s="266"/>
      <c r="AB650" s="224"/>
      <c r="AC650" s="178">
        <v>9300</v>
      </c>
      <c r="AD650" s="170"/>
      <c r="AE650" s="170"/>
      <c r="AF650" s="237" t="s">
        <v>320</v>
      </c>
      <c r="AG650" s="221">
        <v>8</v>
      </c>
      <c r="AH650" s="220">
        <v>12</v>
      </c>
      <c r="AI650" s="237" t="s">
        <v>320</v>
      </c>
      <c r="AL650" s="166">
        <v>0</v>
      </c>
      <c r="AM650" s="170" t="s">
        <v>43</v>
      </c>
      <c r="AN650" s="165" t="s">
        <v>44</v>
      </c>
      <c r="AO650" s="165"/>
      <c r="AP650" s="166"/>
      <c r="AQ650" s="166"/>
      <c r="AR650" s="166"/>
      <c r="AS650" s="166">
        <f>H650</f>
        <v>100740</v>
      </c>
      <c r="AT650" s="166">
        <f t="shared" si="62"/>
        <v>10746</v>
      </c>
      <c r="AU650" s="166">
        <v>746</v>
      </c>
      <c r="AV650" s="166"/>
      <c r="AX650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100740, 'Б-100740-13',date'2015-02-02',3, 7, 7, 'RUR', 1, 18, date'2015-02-02', date'2015-02-01', 1007403, 1, to_date('2015-01-01 00:00:02','YYYY-MM-DD HH24:MI:SS'), 6200, 1116, 0, 729, 0, 'c1', 8,null,100740,10746,746);insert into xxxx_oebs_cash_payment_test (ID, INVOICE_ID, OEBS_PAYMENT, DOC_DATE, COMISS_DATE) values (s_xxxx_oebs_cash_payment_test.NEXTVAL, 100740, 9300, to_date('2015-01-01 00:00:02','YYYY-MM-DD HH24:MI:SS'), date'2015-01-01' );insert into xxxx_client_discount_m  (ID,CLIENT_ID,CLIENT_AVG_DISCOUNT,DT) values (s_xxxx_client_discount_m.NEXTVAL,729, 12, date'2015-01-01');</v>
      </c>
    </row>
    <row r="651" spans="1:50" ht="16.5" customHeight="1" x14ac:dyDescent="0.25">
      <c r="A651" s="285">
        <v>46</v>
      </c>
      <c r="B651" s="72">
        <v>0</v>
      </c>
      <c r="C651" s="165" t="str">
        <f t="shared" si="64"/>
        <v>100046</v>
      </c>
      <c r="D651" s="165" t="str">
        <f t="shared" si="65"/>
        <v>100046/13</v>
      </c>
      <c r="E651" s="167" t="s">
        <v>189</v>
      </c>
      <c r="F651" s="167" t="s">
        <v>822</v>
      </c>
      <c r="G651" s="165">
        <v>48</v>
      </c>
      <c r="H651" s="178">
        <v>100741</v>
      </c>
      <c r="I651" s="170" t="str">
        <f t="shared" si="61"/>
        <v>Б-100741-13</v>
      </c>
      <c r="J651" s="169">
        <v>3</v>
      </c>
      <c r="K651" s="165">
        <v>7</v>
      </c>
      <c r="L651" s="165" t="s">
        <v>38</v>
      </c>
      <c r="M651" s="169">
        <v>1</v>
      </c>
      <c r="N651" s="165">
        <v>18</v>
      </c>
      <c r="O651" s="167" t="s">
        <v>823</v>
      </c>
      <c r="P651" s="167" t="s">
        <v>823</v>
      </c>
      <c r="Q651" s="167" t="s">
        <v>826</v>
      </c>
      <c r="R651" s="166" t="str">
        <f>H651&amp;"1"</f>
        <v>1007411</v>
      </c>
      <c r="S651" s="170">
        <v>1</v>
      </c>
      <c r="T651" s="237" t="s">
        <v>830</v>
      </c>
      <c r="U651" s="165">
        <v>6200</v>
      </c>
      <c r="V651" s="165">
        <v>1116</v>
      </c>
      <c r="W651" s="165">
        <v>0</v>
      </c>
      <c r="X651" s="244">
        <v>730</v>
      </c>
      <c r="Y651" s="168" t="s">
        <v>42</v>
      </c>
      <c r="Z651" s="266"/>
      <c r="AA651" s="266"/>
      <c r="AB651" s="224"/>
      <c r="AC651" s="178">
        <v>9300</v>
      </c>
      <c r="AD651" s="170"/>
      <c r="AE651" s="170"/>
      <c r="AF651" s="237" t="s">
        <v>320</v>
      </c>
      <c r="AG651" s="221">
        <v>8</v>
      </c>
      <c r="AH651" s="220">
        <v>12</v>
      </c>
      <c r="AI651" s="237" t="s">
        <v>320</v>
      </c>
      <c r="AL651" s="166">
        <v>0</v>
      </c>
      <c r="AM651" s="170" t="s">
        <v>43</v>
      </c>
      <c r="AN651" s="165" t="s">
        <v>44</v>
      </c>
      <c r="AO651" s="165"/>
      <c r="AP651" s="166"/>
      <c r="AQ651" s="166"/>
      <c r="AR651" s="166"/>
      <c r="AS651" s="166">
        <f>H651</f>
        <v>100741</v>
      </c>
      <c r="AT651" s="166">
        <f t="shared" si="62"/>
        <v>10747</v>
      </c>
      <c r="AU651" s="166">
        <v>747</v>
      </c>
      <c r="AV651" s="166"/>
      <c r="AX651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100741, 'Б-100741-13',date'2015-02-02',3, 7, 7, 'RUR', 1, 18, date'2015-02-02', date'2015-02-01', 1007411, 1, to_date('2015-01-01 00:00:02','YYYY-MM-DD HH24:MI:SS'), 6200, 1116, 0, 730, 0, 'c1', 8,null,100741,10747,747);insert into xxxx_oebs_cash_payment_test (ID, INVOICE_ID, OEBS_PAYMENT, DOC_DATE, COMISS_DATE) values (s_xxxx_oebs_cash_payment_test.NEXTVAL, 100741, 9300, to_date('2015-01-01 00:00:02','YYYY-MM-DD HH24:MI:SS'), date'2015-01-01' );insert into xxxx_client_discount_m  (ID,CLIENT_ID,CLIENT_AVG_DISCOUNT,DT) values (s_xxxx_client_discount_m.NEXTVAL,730, 12, date'2015-01-01');</v>
      </c>
    </row>
    <row r="652" spans="1:50" ht="16.5" customHeight="1" x14ac:dyDescent="0.25">
      <c r="A652" s="285">
        <v>46</v>
      </c>
      <c r="B652" s="72">
        <v>0</v>
      </c>
      <c r="C652" s="165" t="str">
        <f t="shared" si="64"/>
        <v>100046</v>
      </c>
      <c r="D652" s="165" t="str">
        <f t="shared" si="65"/>
        <v>100046/13</v>
      </c>
      <c r="E652" s="167" t="s">
        <v>189</v>
      </c>
      <c r="F652" s="167" t="s">
        <v>822</v>
      </c>
      <c r="G652" s="165">
        <v>48</v>
      </c>
      <c r="H652" s="178">
        <v>100742</v>
      </c>
      <c r="I652" s="170" t="str">
        <f t="shared" si="61"/>
        <v>Б-100742-13</v>
      </c>
      <c r="J652" s="169">
        <v>3</v>
      </c>
      <c r="K652" s="165">
        <v>7</v>
      </c>
      <c r="L652" s="165" t="s">
        <v>38</v>
      </c>
      <c r="M652" s="169">
        <v>1</v>
      </c>
      <c r="N652" s="165">
        <v>18</v>
      </c>
      <c r="O652" s="167" t="s">
        <v>823</v>
      </c>
      <c r="P652" s="167" t="s">
        <v>823</v>
      </c>
      <c r="Q652" s="167" t="s">
        <v>826</v>
      </c>
      <c r="R652" s="166" t="str">
        <f>H652&amp;"1"</f>
        <v>1007421</v>
      </c>
      <c r="S652" s="170">
        <v>1</v>
      </c>
      <c r="T652" s="237" t="s">
        <v>830</v>
      </c>
      <c r="U652" s="165">
        <v>6200</v>
      </c>
      <c r="V652" s="165">
        <v>1116</v>
      </c>
      <c r="W652" s="165">
        <v>0</v>
      </c>
      <c r="X652" s="236">
        <v>731</v>
      </c>
      <c r="Y652" s="168" t="s">
        <v>42</v>
      </c>
      <c r="Z652" s="266"/>
      <c r="AA652" s="266"/>
      <c r="AB652" s="224"/>
      <c r="AC652" s="178">
        <v>9300</v>
      </c>
      <c r="AD652" s="170"/>
      <c r="AE652" s="170"/>
      <c r="AF652" s="237" t="s">
        <v>320</v>
      </c>
      <c r="AG652" s="221">
        <v>8</v>
      </c>
      <c r="AH652" s="220">
        <v>12</v>
      </c>
      <c r="AI652" s="237" t="s">
        <v>320</v>
      </c>
      <c r="AL652" s="166">
        <v>0</v>
      </c>
      <c r="AM652" s="170" t="s">
        <v>43</v>
      </c>
      <c r="AN652" s="165" t="s">
        <v>44</v>
      </c>
      <c r="AO652" s="165"/>
      <c r="AP652" s="166"/>
      <c r="AQ652" s="166"/>
      <c r="AR652" s="166"/>
      <c r="AS652" s="166">
        <f>H652</f>
        <v>100742</v>
      </c>
      <c r="AT652" s="166">
        <f t="shared" si="62"/>
        <v>10748</v>
      </c>
      <c r="AU652" s="166">
        <v>748</v>
      </c>
      <c r="AV652" s="166"/>
      <c r="AX652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100742, 'Б-100742-13',date'2015-02-02',3, 7, 7, 'RUR', 1, 18, date'2015-02-02', date'2015-02-01', 1007421, 1, to_date('2015-01-01 00:00:02','YYYY-MM-DD HH24:MI:SS'), 6200, 1116, 0, 731, 0, 'c1', 8,null,100742,10748,748);insert into xxxx_oebs_cash_payment_test (ID, INVOICE_ID, OEBS_PAYMENT, DOC_DATE, COMISS_DATE) values (s_xxxx_oebs_cash_payment_test.NEXTVAL, 100742, 9300, to_date('2015-01-01 00:00:02','YYYY-MM-DD HH24:MI:SS'), date'2015-01-01' );insert into xxxx_client_discount_m  (ID,CLIENT_ID,CLIENT_AVG_DISCOUNT,DT) values (s_xxxx_client_discount_m.NEXTVAL,731, 12, date'2015-01-01');</v>
      </c>
    </row>
    <row r="653" spans="1:50" ht="16.5" customHeight="1" x14ac:dyDescent="0.25">
      <c r="A653" s="285">
        <v>46</v>
      </c>
      <c r="B653" s="72">
        <v>0</v>
      </c>
      <c r="C653" s="165" t="str">
        <f t="shared" si="64"/>
        <v>100046</v>
      </c>
      <c r="D653" s="165" t="str">
        <f t="shared" si="65"/>
        <v>100046/13</v>
      </c>
      <c r="E653" s="167" t="s">
        <v>189</v>
      </c>
      <c r="F653" s="167" t="s">
        <v>822</v>
      </c>
      <c r="G653" s="165">
        <v>48</v>
      </c>
      <c r="H653" s="178">
        <v>100743</v>
      </c>
      <c r="I653" s="170" t="str">
        <f t="shared" si="61"/>
        <v>Б-100743-13</v>
      </c>
      <c r="J653" s="169">
        <v>3</v>
      </c>
      <c r="K653" s="165">
        <v>7</v>
      </c>
      <c r="L653" s="165" t="s">
        <v>38</v>
      </c>
      <c r="M653" s="169">
        <v>1</v>
      </c>
      <c r="N653" s="165">
        <v>18</v>
      </c>
      <c r="O653" s="167" t="s">
        <v>823</v>
      </c>
      <c r="P653" s="167" t="s">
        <v>823</v>
      </c>
      <c r="Q653" s="167" t="s">
        <v>826</v>
      </c>
      <c r="R653" s="166" t="str">
        <f>H653&amp;"1"</f>
        <v>1007431</v>
      </c>
      <c r="S653" s="170">
        <v>1</v>
      </c>
      <c r="T653" s="237" t="s">
        <v>830</v>
      </c>
      <c r="U653" s="165">
        <v>6200</v>
      </c>
      <c r="V653" s="165">
        <v>1116</v>
      </c>
      <c r="W653" s="165">
        <v>0</v>
      </c>
      <c r="X653" s="244">
        <v>732</v>
      </c>
      <c r="Y653" s="168" t="s">
        <v>42</v>
      </c>
      <c r="Z653" s="266"/>
      <c r="AA653" s="266"/>
      <c r="AB653" s="224"/>
      <c r="AC653" s="178">
        <v>9300</v>
      </c>
      <c r="AD653" s="170"/>
      <c r="AE653" s="170"/>
      <c r="AF653" s="237" t="s">
        <v>320</v>
      </c>
      <c r="AG653" s="221">
        <v>8</v>
      </c>
      <c r="AH653" s="220">
        <v>12</v>
      </c>
      <c r="AI653" s="237" t="s">
        <v>320</v>
      </c>
      <c r="AL653" s="166">
        <v>0</v>
      </c>
      <c r="AM653" s="170" t="s">
        <v>43</v>
      </c>
      <c r="AN653" s="165" t="s">
        <v>44</v>
      </c>
      <c r="AO653" s="165"/>
      <c r="AP653" s="166"/>
      <c r="AQ653" s="166"/>
      <c r="AR653" s="166"/>
      <c r="AS653" s="166">
        <f>H653</f>
        <v>100743</v>
      </c>
      <c r="AT653" s="166">
        <f t="shared" si="62"/>
        <v>10749</v>
      </c>
      <c r="AU653" s="166">
        <v>749</v>
      </c>
      <c r="AV653" s="166"/>
      <c r="AX653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100743, 'Б-100743-13',date'2015-02-02',3, 7, 7, 'RUR', 1, 18, date'2015-02-02', date'2015-02-01', 1007431, 1, to_date('2015-01-01 00:00:02','YYYY-MM-DD HH24:MI:SS'), 6200, 1116, 0, 732, 0, 'c1', 8,null,100743,10749,749);insert into xxxx_oebs_cash_payment_test (ID, INVOICE_ID, OEBS_PAYMENT, DOC_DATE, COMISS_DATE) values (s_xxxx_oebs_cash_payment_test.NEXTVAL, 100743, 9300, to_date('2015-01-01 00:00:02','YYYY-MM-DD HH24:MI:SS'), date'2015-01-01' );insert into xxxx_client_discount_m  (ID,CLIENT_ID,CLIENT_AVG_DISCOUNT,DT) values (s_xxxx_client_discount_m.NEXTVAL,732, 12, date'2015-01-01');</v>
      </c>
    </row>
    <row r="654" spans="1:50" ht="16.5" customHeight="1" x14ac:dyDescent="0.25">
      <c r="A654" s="285">
        <v>46</v>
      </c>
      <c r="B654" s="72">
        <v>0</v>
      </c>
      <c r="C654" s="165" t="str">
        <f t="shared" si="64"/>
        <v>100046</v>
      </c>
      <c r="D654" s="165" t="str">
        <f t="shared" si="65"/>
        <v>100046/13</v>
      </c>
      <c r="E654" s="167" t="s">
        <v>189</v>
      </c>
      <c r="F654" s="167" t="s">
        <v>822</v>
      </c>
      <c r="G654" s="165">
        <v>48</v>
      </c>
      <c r="H654" s="178">
        <v>100744</v>
      </c>
      <c r="I654" s="170" t="str">
        <f t="shared" si="61"/>
        <v>Б-100744-13</v>
      </c>
      <c r="J654" s="169">
        <v>3</v>
      </c>
      <c r="K654" s="165">
        <v>7</v>
      </c>
      <c r="L654" s="165" t="s">
        <v>38</v>
      </c>
      <c r="M654" s="169">
        <v>1</v>
      </c>
      <c r="N654" s="165">
        <v>18</v>
      </c>
      <c r="O654" s="167" t="s">
        <v>823</v>
      </c>
      <c r="P654" s="167" t="s">
        <v>823</v>
      </c>
      <c r="Q654" s="167" t="s">
        <v>826</v>
      </c>
      <c r="R654" s="166" t="str">
        <f>H654&amp;"2"</f>
        <v>1007442</v>
      </c>
      <c r="S654" s="170">
        <v>1</v>
      </c>
      <c r="T654" s="237" t="s">
        <v>829</v>
      </c>
      <c r="U654" s="165">
        <v>6200</v>
      </c>
      <c r="V654" s="165">
        <v>1116</v>
      </c>
      <c r="W654" s="165">
        <v>0</v>
      </c>
      <c r="X654" s="236">
        <v>733</v>
      </c>
      <c r="Y654" s="168" t="s">
        <v>42</v>
      </c>
      <c r="Z654" s="266"/>
      <c r="AA654" s="266"/>
      <c r="AB654" s="224"/>
      <c r="AC654" s="178">
        <v>9300</v>
      </c>
      <c r="AD654" s="170"/>
      <c r="AE654" s="170"/>
      <c r="AF654" s="237" t="s">
        <v>320</v>
      </c>
      <c r="AG654" s="221">
        <v>8</v>
      </c>
      <c r="AH654" s="220">
        <v>12</v>
      </c>
      <c r="AI654" s="237" t="s">
        <v>320</v>
      </c>
      <c r="AL654" s="166">
        <v>0</v>
      </c>
      <c r="AM654" s="170" t="s">
        <v>43</v>
      </c>
      <c r="AN654" s="165" t="s">
        <v>44</v>
      </c>
      <c r="AO654" s="165"/>
      <c r="AP654" s="166"/>
      <c r="AQ654" s="166"/>
      <c r="AR654" s="166"/>
      <c r="AS654" s="166">
        <f>H654</f>
        <v>100744</v>
      </c>
      <c r="AT654" s="166">
        <f t="shared" si="62"/>
        <v>10750</v>
      </c>
      <c r="AU654" s="166">
        <v>750</v>
      </c>
      <c r="AX654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100744, 'Б-100744-13',date'2015-02-02',3, 7, 7, 'RUR', 1, 18, date'2015-02-02', date'2015-02-01', 1007442, 1, to_date('2015-01-01 00:00:01','YYYY-MM-DD HH24:MI:SS'), 6200, 1116, 0, 733, 0, 'c1', 8,null,100744,10750,750);insert into xxxx_oebs_cash_payment_test (ID, INVOICE_ID, OEBS_PAYMENT, DOC_DATE, COMISS_DATE) values (s_xxxx_oebs_cash_payment_test.NEXTVAL, 100744, 9300, to_date('2015-01-01 00:00:01','YYYY-MM-DD HH24:MI:SS'), date'2015-01-01' );insert into xxxx_client_discount_m  (ID,CLIENT_ID,CLIENT_AVG_DISCOUNT,DT) values (s_xxxx_client_discount_m.NEXTVAL,733, 12, date'2015-01-01');</v>
      </c>
    </row>
    <row r="655" spans="1:50" ht="16.5" customHeight="1" x14ac:dyDescent="0.25">
      <c r="A655" s="285">
        <v>46</v>
      </c>
      <c r="B655" s="72">
        <v>0</v>
      </c>
      <c r="C655" s="165" t="str">
        <f t="shared" si="64"/>
        <v>100046</v>
      </c>
      <c r="D655" s="165" t="str">
        <f t="shared" si="65"/>
        <v>100046/13</v>
      </c>
      <c r="E655" s="167" t="s">
        <v>189</v>
      </c>
      <c r="F655" s="167" t="s">
        <v>822</v>
      </c>
      <c r="G655" s="165">
        <v>48</v>
      </c>
      <c r="H655" s="178">
        <v>100745</v>
      </c>
      <c r="I655" s="170" t="str">
        <f t="shared" si="61"/>
        <v>Б-100745-13</v>
      </c>
      <c r="J655" s="169">
        <v>3</v>
      </c>
      <c r="K655" s="165">
        <v>7</v>
      </c>
      <c r="L655" s="165" t="s">
        <v>38</v>
      </c>
      <c r="M655" s="169">
        <v>1</v>
      </c>
      <c r="N655" s="165">
        <v>18</v>
      </c>
      <c r="O655" s="167" t="s">
        <v>823</v>
      </c>
      <c r="P655" s="167" t="s">
        <v>823</v>
      </c>
      <c r="Q655" s="167" t="s">
        <v>826</v>
      </c>
      <c r="R655" s="166" t="str">
        <f>H655&amp;"3"</f>
        <v>1007453</v>
      </c>
      <c r="S655" s="170">
        <v>1</v>
      </c>
      <c r="T655" s="237" t="s">
        <v>829</v>
      </c>
      <c r="U655" s="165">
        <v>6200</v>
      </c>
      <c r="V655" s="165">
        <v>1116</v>
      </c>
      <c r="W655" s="165">
        <v>0</v>
      </c>
      <c r="X655" s="244">
        <v>734</v>
      </c>
      <c r="Y655" s="168" t="s">
        <v>42</v>
      </c>
      <c r="Z655" s="266"/>
      <c r="AA655" s="266"/>
      <c r="AB655" s="224"/>
      <c r="AC655" s="178">
        <v>9300</v>
      </c>
      <c r="AD655" s="170"/>
      <c r="AE655" s="170"/>
      <c r="AF655" s="237" t="s">
        <v>320</v>
      </c>
      <c r="AG655" s="221">
        <v>8</v>
      </c>
      <c r="AH655" s="220">
        <v>12</v>
      </c>
      <c r="AI655" s="237" t="s">
        <v>320</v>
      </c>
      <c r="AL655" s="166">
        <v>0</v>
      </c>
      <c r="AM655" s="170" t="s">
        <v>43</v>
      </c>
      <c r="AN655" s="165" t="s">
        <v>44</v>
      </c>
      <c r="AO655" s="165"/>
      <c r="AP655" s="166"/>
      <c r="AQ655" s="166"/>
      <c r="AR655" s="166"/>
      <c r="AS655" s="166">
        <f>H655</f>
        <v>100745</v>
      </c>
      <c r="AT655" s="166">
        <f t="shared" si="62"/>
        <v>10751</v>
      </c>
      <c r="AU655" s="166">
        <v>751</v>
      </c>
      <c r="AV655" s="166"/>
      <c r="AX655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100745, 'Б-100745-13',date'2015-02-02',3, 7, 7, 'RUR', 1, 18, date'2015-02-02', date'2015-02-01', 1007453, 1, to_date('2015-01-01 00:00:01','YYYY-MM-DD HH24:MI:SS'), 6200, 1116, 0, 734, 0, 'c1', 8,null,100745,10751,751);insert into xxxx_oebs_cash_payment_test (ID, INVOICE_ID, OEBS_PAYMENT, DOC_DATE, COMISS_DATE) values (s_xxxx_oebs_cash_payment_test.NEXTVAL, 100745, 9300, to_date('2015-01-01 00:00:01','YYYY-MM-DD HH24:MI:SS'), date'2015-01-01' );insert into xxxx_client_discount_m  (ID,CLIENT_ID,CLIENT_AVG_DISCOUNT,DT) values (s_xxxx_client_discount_m.NEXTVAL,734, 12, date'2015-01-01');</v>
      </c>
    </row>
    <row r="656" spans="1:50" ht="16.5" customHeight="1" x14ac:dyDescent="0.25">
      <c r="A656" s="285">
        <v>46</v>
      </c>
      <c r="B656" s="72">
        <v>0</v>
      </c>
      <c r="C656" s="165" t="str">
        <f t="shared" si="64"/>
        <v>100046</v>
      </c>
      <c r="D656" s="165" t="str">
        <f t="shared" si="65"/>
        <v>100046/13</v>
      </c>
      <c r="E656" s="167" t="s">
        <v>189</v>
      </c>
      <c r="F656" s="167" t="s">
        <v>822</v>
      </c>
      <c r="G656" s="165">
        <v>48</v>
      </c>
      <c r="H656" s="178">
        <v>100746</v>
      </c>
      <c r="I656" s="170" t="str">
        <f t="shared" si="61"/>
        <v>Б-100746-13</v>
      </c>
      <c r="J656" s="169">
        <v>3</v>
      </c>
      <c r="K656" s="165">
        <v>7</v>
      </c>
      <c r="L656" s="165" t="s">
        <v>38</v>
      </c>
      <c r="M656" s="169">
        <v>1</v>
      </c>
      <c r="N656" s="165">
        <v>18</v>
      </c>
      <c r="O656" s="167" t="s">
        <v>823</v>
      </c>
      <c r="P656" s="167" t="s">
        <v>823</v>
      </c>
      <c r="Q656" s="167" t="s">
        <v>826</v>
      </c>
      <c r="R656" s="166" t="str">
        <f>H656&amp;"1"</f>
        <v>1007461</v>
      </c>
      <c r="S656" s="170">
        <v>1</v>
      </c>
      <c r="T656" s="237" t="s">
        <v>829</v>
      </c>
      <c r="U656" s="165">
        <v>6200</v>
      </c>
      <c r="V656" s="165">
        <v>1116</v>
      </c>
      <c r="W656" s="165">
        <v>0</v>
      </c>
      <c r="X656" s="236">
        <v>735</v>
      </c>
      <c r="Y656" s="168" t="s">
        <v>42</v>
      </c>
      <c r="Z656" s="266"/>
      <c r="AA656" s="266"/>
      <c r="AB656" s="224"/>
      <c r="AC656" s="178">
        <v>9300</v>
      </c>
      <c r="AD656" s="170"/>
      <c r="AE656" s="170"/>
      <c r="AF656" s="237" t="s">
        <v>320</v>
      </c>
      <c r="AG656" s="221">
        <v>8</v>
      </c>
      <c r="AH656" s="220">
        <v>12</v>
      </c>
      <c r="AI656" s="237" t="s">
        <v>320</v>
      </c>
      <c r="AL656" s="166">
        <v>0</v>
      </c>
      <c r="AM656" s="170" t="s">
        <v>43</v>
      </c>
      <c r="AN656" s="165" t="s">
        <v>44</v>
      </c>
      <c r="AO656" s="165"/>
      <c r="AP656" s="166"/>
      <c r="AQ656" s="166"/>
      <c r="AR656" s="166"/>
      <c r="AS656" s="166">
        <f>H656</f>
        <v>100746</v>
      </c>
      <c r="AT656" s="166">
        <f t="shared" si="62"/>
        <v>10752</v>
      </c>
      <c r="AU656" s="166">
        <v>752</v>
      </c>
      <c r="AV656" s="166"/>
      <c r="AX65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100746, 'Б-100746-13',date'2015-02-02',3, 7, 7, 'RUR', 1, 18, date'2015-02-02', date'2015-02-01', 1007461, 1, to_date('2015-01-01 00:00:01','YYYY-MM-DD HH24:MI:SS'), 6200, 1116, 0, 735, 0, 'c1', 8,null,100746,10752,752);insert into xxxx_oebs_cash_payment_test (ID, INVOICE_ID, OEBS_PAYMENT, DOC_DATE, COMISS_DATE) values (s_xxxx_oebs_cash_payment_test.NEXTVAL, 100746, 9300, to_date('2015-01-01 00:00:01','YYYY-MM-DD HH24:MI:SS'), date'2015-01-01' );insert into xxxx_client_discount_m  (ID,CLIENT_ID,CLIENT_AVG_DISCOUNT,DT) values (s_xxxx_client_discount_m.NEXTVAL,735, 12, date'2015-01-01');</v>
      </c>
    </row>
    <row r="657" spans="1:50" ht="16.5" customHeight="1" x14ac:dyDescent="0.25">
      <c r="A657" s="285">
        <v>46</v>
      </c>
      <c r="B657" s="72">
        <v>0</v>
      </c>
      <c r="C657" s="165" t="str">
        <f t="shared" si="64"/>
        <v>100046</v>
      </c>
      <c r="D657" s="165" t="str">
        <f t="shared" si="65"/>
        <v>100046/13</v>
      </c>
      <c r="E657" s="167" t="s">
        <v>189</v>
      </c>
      <c r="F657" s="167" t="s">
        <v>822</v>
      </c>
      <c r="G657" s="165">
        <v>48</v>
      </c>
      <c r="H657" s="178">
        <v>100747</v>
      </c>
      <c r="I657" s="170" t="str">
        <f t="shared" si="61"/>
        <v>Б-100747-13</v>
      </c>
      <c r="J657" s="169">
        <v>3</v>
      </c>
      <c r="K657" s="165">
        <v>7</v>
      </c>
      <c r="L657" s="165" t="s">
        <v>38</v>
      </c>
      <c r="M657" s="169">
        <v>1</v>
      </c>
      <c r="N657" s="165">
        <v>18</v>
      </c>
      <c r="O657" s="167" t="s">
        <v>823</v>
      </c>
      <c r="P657" s="167" t="s">
        <v>823</v>
      </c>
      <c r="Q657" s="167" t="s">
        <v>826</v>
      </c>
      <c r="R657" s="166" t="str">
        <f>H657&amp;"1"</f>
        <v>1007471</v>
      </c>
      <c r="S657" s="170">
        <v>1</v>
      </c>
      <c r="T657" s="237" t="s">
        <v>829</v>
      </c>
      <c r="U657" s="165">
        <v>6200</v>
      </c>
      <c r="V657" s="165">
        <v>1116</v>
      </c>
      <c r="W657" s="165">
        <v>0</v>
      </c>
      <c r="X657" s="244">
        <v>736</v>
      </c>
      <c r="Y657" s="168" t="s">
        <v>42</v>
      </c>
      <c r="Z657" s="266"/>
      <c r="AA657" s="266"/>
      <c r="AB657" s="224"/>
      <c r="AC657" s="178">
        <v>9300</v>
      </c>
      <c r="AD657" s="170"/>
      <c r="AE657" s="170"/>
      <c r="AF657" s="237" t="s">
        <v>320</v>
      </c>
      <c r="AG657" s="221">
        <v>8</v>
      </c>
      <c r="AH657" s="220">
        <v>12</v>
      </c>
      <c r="AI657" s="237" t="s">
        <v>320</v>
      </c>
      <c r="AL657" s="166">
        <v>0</v>
      </c>
      <c r="AM657" s="170" t="s">
        <v>43</v>
      </c>
      <c r="AN657" s="165" t="s">
        <v>44</v>
      </c>
      <c r="AO657" s="165"/>
      <c r="AP657" s="166"/>
      <c r="AQ657" s="166"/>
      <c r="AR657" s="166"/>
      <c r="AS657" s="166">
        <f>H657</f>
        <v>100747</v>
      </c>
      <c r="AT657" s="166">
        <f t="shared" si="62"/>
        <v>10753</v>
      </c>
      <c r="AU657" s="166">
        <v>753</v>
      </c>
      <c r="AV657" s="166"/>
      <c r="AX65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100747, 'Б-100747-13',date'2015-02-02',3, 7, 7, 'RUR', 1, 18, date'2015-02-02', date'2015-02-01', 1007471, 1, to_date('2015-01-01 00:00:01','YYYY-MM-DD HH24:MI:SS'), 6200, 1116, 0, 736, 0, 'c1', 8,null,100747,10753,753);insert into xxxx_oebs_cash_payment_test (ID, INVOICE_ID, OEBS_PAYMENT, DOC_DATE, COMISS_DATE) values (s_xxxx_oebs_cash_payment_test.NEXTVAL, 100747, 9300, to_date('2015-01-01 00:00:01','YYYY-MM-DD HH24:MI:SS'), date'2015-01-01' );insert into xxxx_client_discount_m  (ID,CLIENT_ID,CLIENT_AVG_DISCOUNT,DT) values (s_xxxx_client_discount_m.NEXTVAL,736, 12, date'2015-01-01');</v>
      </c>
    </row>
    <row r="658" spans="1:50" ht="16.5" customHeight="1" x14ac:dyDescent="0.25">
      <c r="A658" s="285">
        <v>46</v>
      </c>
      <c r="B658" s="72">
        <v>0</v>
      </c>
      <c r="C658" s="165" t="str">
        <f t="shared" si="64"/>
        <v>100046</v>
      </c>
      <c r="D658" s="165" t="str">
        <f t="shared" si="65"/>
        <v>100046/13</v>
      </c>
      <c r="E658" s="167" t="s">
        <v>189</v>
      </c>
      <c r="F658" s="167" t="s">
        <v>822</v>
      </c>
      <c r="G658" s="165">
        <v>48</v>
      </c>
      <c r="H658" s="178">
        <v>100748</v>
      </c>
      <c r="I658" s="170" t="str">
        <f t="shared" si="61"/>
        <v>Б-100748-13</v>
      </c>
      <c r="J658" s="169">
        <v>3</v>
      </c>
      <c r="K658" s="165">
        <v>7</v>
      </c>
      <c r="L658" s="165" t="s">
        <v>38</v>
      </c>
      <c r="M658" s="169">
        <v>1</v>
      </c>
      <c r="N658" s="165">
        <v>18</v>
      </c>
      <c r="O658" s="167" t="s">
        <v>823</v>
      </c>
      <c r="P658" s="167" t="s">
        <v>823</v>
      </c>
      <c r="Q658" s="167" t="s">
        <v>826</v>
      </c>
      <c r="R658" s="166" t="str">
        <f>H658&amp;"1"</f>
        <v>1007481</v>
      </c>
      <c r="S658" s="170">
        <v>1</v>
      </c>
      <c r="T658" s="237" t="s">
        <v>829</v>
      </c>
      <c r="U658" s="165">
        <v>6200</v>
      </c>
      <c r="V658" s="165">
        <v>1116</v>
      </c>
      <c r="W658" s="165">
        <v>0</v>
      </c>
      <c r="X658" s="236">
        <v>737</v>
      </c>
      <c r="Y658" s="168" t="s">
        <v>42</v>
      </c>
      <c r="Z658" s="266"/>
      <c r="AA658" s="266"/>
      <c r="AB658" s="224"/>
      <c r="AC658" s="178">
        <v>9300</v>
      </c>
      <c r="AD658" s="170"/>
      <c r="AE658" s="170"/>
      <c r="AF658" s="237" t="s">
        <v>320</v>
      </c>
      <c r="AG658" s="221">
        <v>8</v>
      </c>
      <c r="AH658" s="220">
        <v>12</v>
      </c>
      <c r="AI658" s="237" t="s">
        <v>320</v>
      </c>
      <c r="AL658" s="166">
        <v>0</v>
      </c>
      <c r="AM658" s="170" t="s">
        <v>43</v>
      </c>
      <c r="AN658" s="165" t="s">
        <v>44</v>
      </c>
      <c r="AO658" s="165"/>
      <c r="AP658" s="166"/>
      <c r="AQ658" s="166"/>
      <c r="AR658" s="166"/>
      <c r="AS658" s="166">
        <f>H658</f>
        <v>100748</v>
      </c>
      <c r="AT658" s="166">
        <f t="shared" si="62"/>
        <v>10754</v>
      </c>
      <c r="AU658" s="166">
        <v>754</v>
      </c>
      <c r="AV658" s="166"/>
      <c r="AX65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100748, 'Б-100748-13',date'2015-02-02',3, 7, 7, 'RUR', 1, 18, date'2015-02-02', date'2015-02-01', 1007481, 1, to_date('2015-01-01 00:00:01','YYYY-MM-DD HH24:MI:SS'), 6200, 1116, 0, 737, 0, 'c1', 8,null,100748,10754,754);insert into xxxx_oebs_cash_payment_test (ID, INVOICE_ID, OEBS_PAYMENT, DOC_DATE, COMISS_DATE) values (s_xxxx_oebs_cash_payment_test.NEXTVAL, 100748, 9300, to_date('2015-01-01 00:00:01','YYYY-MM-DD HH24:MI:SS'), date'2015-01-01' );insert into xxxx_client_discount_m  (ID,CLIENT_ID,CLIENT_AVG_DISCOUNT,DT) values (s_xxxx_client_discount_m.NEXTVAL,737, 12, date'2015-01-01');</v>
      </c>
    </row>
    <row r="659" spans="1:50" ht="16.5" customHeight="1" x14ac:dyDescent="0.25">
      <c r="A659" s="285">
        <v>46</v>
      </c>
      <c r="B659" s="72">
        <v>0</v>
      </c>
      <c r="C659" s="165" t="str">
        <f t="shared" si="64"/>
        <v>100046</v>
      </c>
      <c r="D659" s="165" t="str">
        <f t="shared" si="65"/>
        <v>100046/13</v>
      </c>
      <c r="E659" s="167" t="s">
        <v>189</v>
      </c>
      <c r="F659" s="167" t="s">
        <v>822</v>
      </c>
      <c r="G659" s="165">
        <v>48</v>
      </c>
      <c r="H659" s="178">
        <v>100749</v>
      </c>
      <c r="I659" s="170" t="str">
        <f t="shared" si="61"/>
        <v>Б-100749-13</v>
      </c>
      <c r="J659" s="169">
        <v>3</v>
      </c>
      <c r="K659" s="165">
        <v>7</v>
      </c>
      <c r="L659" s="165" t="s">
        <v>38</v>
      </c>
      <c r="M659" s="169">
        <v>1</v>
      </c>
      <c r="N659" s="165">
        <v>18</v>
      </c>
      <c r="O659" s="167" t="s">
        <v>823</v>
      </c>
      <c r="P659" s="167" t="s">
        <v>823</v>
      </c>
      <c r="Q659" s="167" t="s">
        <v>826</v>
      </c>
      <c r="R659" s="166" t="str">
        <f>H659&amp;"2"</f>
        <v>1007492</v>
      </c>
      <c r="S659" s="170">
        <v>1</v>
      </c>
      <c r="T659" s="237" t="s">
        <v>829</v>
      </c>
      <c r="U659" s="165">
        <v>6200</v>
      </c>
      <c r="V659" s="165">
        <v>1116</v>
      </c>
      <c r="W659" s="165">
        <v>0</v>
      </c>
      <c r="X659" s="244">
        <v>738</v>
      </c>
      <c r="Y659" s="168" t="s">
        <v>42</v>
      </c>
      <c r="Z659" s="266"/>
      <c r="AA659" s="266"/>
      <c r="AB659" s="224"/>
      <c r="AC659" s="178">
        <v>9300</v>
      </c>
      <c r="AD659" s="170"/>
      <c r="AE659" s="170"/>
      <c r="AF659" s="237" t="s">
        <v>320</v>
      </c>
      <c r="AG659" s="221">
        <v>8</v>
      </c>
      <c r="AH659" s="220">
        <v>12</v>
      </c>
      <c r="AI659" s="237" t="s">
        <v>320</v>
      </c>
      <c r="AL659" s="166">
        <v>0</v>
      </c>
      <c r="AM659" s="170" t="s">
        <v>43</v>
      </c>
      <c r="AN659" s="165" t="s">
        <v>44</v>
      </c>
      <c r="AO659" s="165"/>
      <c r="AP659" s="166"/>
      <c r="AQ659" s="166"/>
      <c r="AR659" s="166"/>
      <c r="AS659" s="166">
        <f>H659</f>
        <v>100749</v>
      </c>
      <c r="AT659" s="166">
        <f t="shared" si="62"/>
        <v>10755</v>
      </c>
      <c r="AU659" s="166">
        <v>755</v>
      </c>
      <c r="AX659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100749, 'Б-100749-13',date'2015-02-02',3, 7, 7, 'RUR', 1, 18, date'2015-02-02', date'2015-02-01', 1007492, 1, to_date('2015-01-01 00:00:01','YYYY-MM-DD HH24:MI:SS'), 6200, 1116, 0, 738, 0, 'c1', 8,null,100749,10755,755);insert into xxxx_oebs_cash_payment_test (ID, INVOICE_ID, OEBS_PAYMENT, DOC_DATE, COMISS_DATE) values (s_xxxx_oebs_cash_payment_test.NEXTVAL, 100749, 9300, to_date('2015-01-01 00:00:01','YYYY-MM-DD HH24:MI:SS'), date'2015-01-01' );insert into xxxx_client_discount_m  (ID,CLIENT_ID,CLIENT_AVG_DISCOUNT,DT) values (s_xxxx_client_discount_m.NEXTVAL,738, 12, date'2015-01-01');</v>
      </c>
    </row>
    <row r="660" spans="1:50" ht="16.5" customHeight="1" x14ac:dyDescent="0.25">
      <c r="A660" s="285">
        <v>46</v>
      </c>
      <c r="B660" s="72">
        <v>0</v>
      </c>
      <c r="C660" s="165" t="str">
        <f t="shared" si="64"/>
        <v>100046</v>
      </c>
      <c r="D660" s="165" t="str">
        <f t="shared" si="65"/>
        <v>100046/13</v>
      </c>
      <c r="E660" s="167" t="s">
        <v>189</v>
      </c>
      <c r="F660" s="167" t="s">
        <v>822</v>
      </c>
      <c r="G660" s="165">
        <v>48</v>
      </c>
      <c r="H660" s="178">
        <v>100750</v>
      </c>
      <c r="I660" s="170" t="str">
        <f t="shared" si="61"/>
        <v>Б-100750-13</v>
      </c>
      <c r="J660" s="169">
        <v>3</v>
      </c>
      <c r="K660" s="165">
        <v>7</v>
      </c>
      <c r="L660" s="165" t="s">
        <v>38</v>
      </c>
      <c r="M660" s="169">
        <v>1</v>
      </c>
      <c r="N660" s="165">
        <v>18</v>
      </c>
      <c r="O660" s="167" t="s">
        <v>823</v>
      </c>
      <c r="P660" s="167" t="s">
        <v>823</v>
      </c>
      <c r="Q660" s="167" t="s">
        <v>826</v>
      </c>
      <c r="R660" s="166" t="str">
        <f>H660&amp;"3"</f>
        <v>1007503</v>
      </c>
      <c r="S660" s="170">
        <v>1</v>
      </c>
      <c r="T660" s="237" t="s">
        <v>829</v>
      </c>
      <c r="U660" s="165">
        <v>6200</v>
      </c>
      <c r="V660" s="165">
        <v>1116</v>
      </c>
      <c r="W660" s="165">
        <v>0</v>
      </c>
      <c r="X660" s="236">
        <v>739</v>
      </c>
      <c r="Y660" s="168" t="s">
        <v>42</v>
      </c>
      <c r="Z660" s="266"/>
      <c r="AA660" s="266"/>
      <c r="AB660" s="224"/>
      <c r="AC660" s="178">
        <v>9300</v>
      </c>
      <c r="AD660" s="170"/>
      <c r="AE660" s="170"/>
      <c r="AF660" s="237" t="s">
        <v>320</v>
      </c>
      <c r="AG660" s="221">
        <v>8</v>
      </c>
      <c r="AH660" s="220">
        <v>12</v>
      </c>
      <c r="AI660" s="237" t="s">
        <v>320</v>
      </c>
      <c r="AL660" s="166">
        <v>0</v>
      </c>
      <c r="AM660" s="170" t="s">
        <v>43</v>
      </c>
      <c r="AN660" s="165" t="s">
        <v>44</v>
      </c>
      <c r="AO660" s="165"/>
      <c r="AP660" s="166"/>
      <c r="AQ660" s="166"/>
      <c r="AR660" s="166"/>
      <c r="AS660" s="166">
        <f>H660</f>
        <v>100750</v>
      </c>
      <c r="AT660" s="166">
        <f t="shared" si="62"/>
        <v>10756</v>
      </c>
      <c r="AU660" s="166">
        <v>756</v>
      </c>
      <c r="AV660" s="166"/>
      <c r="AX660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100750, 'Б-100750-13',date'2015-02-02',3, 7, 7, 'RUR', 1, 18, date'2015-02-02', date'2015-02-01', 1007503, 1, to_date('2015-01-01 00:00:01','YYYY-MM-DD HH24:MI:SS'), 6200, 1116, 0, 739, 0, 'c1', 8,null,100750,10756,756);insert into xxxx_oebs_cash_payment_test (ID, INVOICE_ID, OEBS_PAYMENT, DOC_DATE, COMISS_DATE) values (s_xxxx_oebs_cash_payment_test.NEXTVAL, 100750, 9300, to_date('2015-01-01 00:00:01','YYYY-MM-DD HH24:MI:SS'), date'2015-01-01' );insert into xxxx_client_discount_m  (ID,CLIENT_ID,CLIENT_AVG_DISCOUNT,DT) values (s_xxxx_client_discount_m.NEXTVAL,739, 12, date'2015-01-01');</v>
      </c>
    </row>
    <row r="661" spans="1:50" ht="16.5" customHeight="1" x14ac:dyDescent="0.25">
      <c r="A661" s="285">
        <v>46</v>
      </c>
      <c r="B661" s="72">
        <v>0</v>
      </c>
      <c r="C661" s="165" t="str">
        <f t="shared" si="64"/>
        <v>100046</v>
      </c>
      <c r="D661" s="165" t="str">
        <f t="shared" si="65"/>
        <v>100046/13</v>
      </c>
      <c r="E661" s="167" t="s">
        <v>189</v>
      </c>
      <c r="F661" s="167" t="s">
        <v>822</v>
      </c>
      <c r="G661" s="165">
        <v>48</v>
      </c>
      <c r="H661" s="178">
        <v>100751</v>
      </c>
      <c r="I661" s="170" t="str">
        <f t="shared" si="61"/>
        <v>Б-100751-13</v>
      </c>
      <c r="J661" s="169">
        <v>3</v>
      </c>
      <c r="K661" s="165">
        <v>7</v>
      </c>
      <c r="L661" s="165" t="s">
        <v>38</v>
      </c>
      <c r="M661" s="169">
        <v>1</v>
      </c>
      <c r="N661" s="165">
        <v>18</v>
      </c>
      <c r="O661" s="167" t="s">
        <v>823</v>
      </c>
      <c r="P661" s="167" t="s">
        <v>823</v>
      </c>
      <c r="Q661" s="167" t="s">
        <v>826</v>
      </c>
      <c r="R661" s="166" t="str">
        <f>H661&amp;"1"</f>
        <v>1007511</v>
      </c>
      <c r="S661" s="170">
        <v>1</v>
      </c>
      <c r="T661" s="237" t="s">
        <v>310</v>
      </c>
      <c r="U661" s="165">
        <v>6200</v>
      </c>
      <c r="V661" s="165">
        <v>1116</v>
      </c>
      <c r="W661" s="165">
        <v>0</v>
      </c>
      <c r="X661" s="244">
        <v>740</v>
      </c>
      <c r="Y661" s="168" t="s">
        <v>42</v>
      </c>
      <c r="Z661" s="266"/>
      <c r="AA661" s="266"/>
      <c r="AB661" s="224"/>
      <c r="AC661" s="178">
        <v>9300</v>
      </c>
      <c r="AD661" s="170"/>
      <c r="AE661" s="170"/>
      <c r="AF661" s="237" t="s">
        <v>320</v>
      </c>
      <c r="AG661" s="221">
        <v>8</v>
      </c>
      <c r="AH661" s="220">
        <v>12</v>
      </c>
      <c r="AI661" s="237" t="s">
        <v>320</v>
      </c>
      <c r="AL661" s="166">
        <v>0</v>
      </c>
      <c r="AM661" s="170" t="s">
        <v>43</v>
      </c>
      <c r="AN661" s="165" t="s">
        <v>44</v>
      </c>
      <c r="AO661" s="165"/>
      <c r="AP661" s="166"/>
      <c r="AQ661" s="166"/>
      <c r="AR661" s="166"/>
      <c r="AS661" s="166">
        <f>H661</f>
        <v>100751</v>
      </c>
      <c r="AT661" s="166">
        <f t="shared" si="62"/>
        <v>10757</v>
      </c>
      <c r="AU661" s="166">
        <v>757</v>
      </c>
      <c r="AV661" s="166"/>
      <c r="AX661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100751, 'Б-100751-13',date'2015-02-02',3, 7, 7, 'RUR', 1, 18, date'2015-02-02', date'2015-02-01', 1007511, 1, to_date('2015-01-31 23:59:59','YYYY-MM-DD HH24:MI:SS'), 6200, 1116, 0, 740, 0, 'c1', 8,null,100751,10757,757);insert into xxxx_oebs_cash_payment_test (ID, INVOICE_ID, OEBS_PAYMENT, DOC_DATE, COMISS_DATE) values (s_xxxx_oebs_cash_payment_test.NEXTVAL, 100751, 9300, to_date('2015-01-31 23:59:59','YYYY-MM-DD HH24:MI:SS'), date'2015-01-01' );insert into xxxx_client_discount_m  (ID,CLIENT_ID,CLIENT_AVG_DISCOUNT,DT) values (s_xxxx_client_discount_m.NEXTVAL,740, 12, date'2015-01-01');</v>
      </c>
    </row>
    <row r="662" spans="1:50" ht="16.5" customHeight="1" x14ac:dyDescent="0.25">
      <c r="A662" s="285">
        <v>46</v>
      </c>
      <c r="B662" s="72">
        <v>0</v>
      </c>
      <c r="C662" s="165" t="str">
        <f t="shared" si="64"/>
        <v>100046</v>
      </c>
      <c r="D662" s="165" t="str">
        <f t="shared" si="65"/>
        <v>100046/13</v>
      </c>
      <c r="E662" s="167" t="s">
        <v>189</v>
      </c>
      <c r="F662" s="167" t="s">
        <v>822</v>
      </c>
      <c r="G662" s="165">
        <v>48</v>
      </c>
      <c r="H662" s="178">
        <v>100752</v>
      </c>
      <c r="I662" s="170" t="str">
        <f t="shared" si="61"/>
        <v>Б-100752-13</v>
      </c>
      <c r="J662" s="169">
        <v>3</v>
      </c>
      <c r="K662" s="165">
        <v>7</v>
      </c>
      <c r="L662" s="165" t="s">
        <v>38</v>
      </c>
      <c r="M662" s="169">
        <v>1</v>
      </c>
      <c r="N662" s="165">
        <v>18</v>
      </c>
      <c r="O662" s="167" t="s">
        <v>823</v>
      </c>
      <c r="P662" s="167" t="s">
        <v>823</v>
      </c>
      <c r="Q662" s="167" t="s">
        <v>826</v>
      </c>
      <c r="R662" s="166" t="str">
        <f>H662&amp;"2"</f>
        <v>1007522</v>
      </c>
      <c r="S662" s="170">
        <v>1</v>
      </c>
      <c r="T662" s="191" t="s">
        <v>144</v>
      </c>
      <c r="U662" s="165">
        <v>6200</v>
      </c>
      <c r="V662" s="165">
        <v>1116</v>
      </c>
      <c r="W662" s="165">
        <v>0</v>
      </c>
      <c r="X662" s="122">
        <v>726</v>
      </c>
      <c r="Y662" s="168" t="s">
        <v>42</v>
      </c>
      <c r="Z662" s="266"/>
      <c r="AA662" s="266"/>
      <c r="AB662" s="224"/>
      <c r="AC662" s="178">
        <v>9300</v>
      </c>
      <c r="AD662" s="170"/>
      <c r="AE662" s="170"/>
      <c r="AF662" s="191" t="s">
        <v>320</v>
      </c>
      <c r="AG662" s="221">
        <v>8</v>
      </c>
      <c r="AH662" s="220">
        <v>12</v>
      </c>
      <c r="AI662" s="191" t="s">
        <v>320</v>
      </c>
      <c r="AL662" s="166">
        <v>0</v>
      </c>
      <c r="AM662" s="170" t="s">
        <v>43</v>
      </c>
      <c r="AN662" s="165" t="s">
        <v>44</v>
      </c>
      <c r="AO662" s="165"/>
      <c r="AP662" s="166"/>
      <c r="AQ662" s="166"/>
      <c r="AR662" s="166"/>
      <c r="AS662" s="166">
        <f>H662</f>
        <v>100752</v>
      </c>
      <c r="AT662" s="166">
        <f t="shared" si="62"/>
        <v>10758</v>
      </c>
      <c r="AU662" s="166">
        <v>758</v>
      </c>
      <c r="AV662" s="166"/>
      <c r="AX662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100752, 'Б-100752-13',date'2015-02-02',3, 7, 7, 'RUR', 1, 18, date'2015-02-02', date'2015-02-01', 1007522, 1, to_date('2015-01-01 00:00:00','YYYY-MM-DD HH24:MI:SS'), 6200, 1116, 0, 726, 0, 'c1', 8,null,100752,10758,758);insert into xxxx_oebs_cash_payment_test (ID, INVOICE_ID, OEBS_PAYMENT, DOC_DATE, COMISS_DATE) values (s_xxxx_oebs_cash_payment_test.NEXTVAL, 100752, 9300, to_date('2015-01-01 00:00:00','YYYY-MM-DD HH24:MI:SS'), date'2015-01-01' );insert into xxxx_client_discount_m  (ID,CLIENT_ID,CLIENT_AVG_DISCOUNT,DT) values (s_xxxx_client_discount_m.NEXTVAL,726, 12, date'2015-01-01');</v>
      </c>
    </row>
    <row r="663" spans="1:50" ht="16.5" customHeight="1" x14ac:dyDescent="0.25">
      <c r="A663" s="285">
        <v>46</v>
      </c>
      <c r="B663" s="72">
        <v>0</v>
      </c>
      <c r="C663" s="165" t="str">
        <f t="shared" si="64"/>
        <v>100046</v>
      </c>
      <c r="D663" s="165" t="str">
        <f t="shared" si="65"/>
        <v>100046/13</v>
      </c>
      <c r="E663" s="167" t="s">
        <v>189</v>
      </c>
      <c r="F663" s="167" t="s">
        <v>822</v>
      </c>
      <c r="G663" s="165">
        <v>48</v>
      </c>
      <c r="H663" s="178">
        <v>100753</v>
      </c>
      <c r="I663" s="170" t="str">
        <f t="shared" si="61"/>
        <v>Б-100753-13</v>
      </c>
      <c r="J663" s="169">
        <v>3</v>
      </c>
      <c r="K663" s="165">
        <v>7</v>
      </c>
      <c r="L663" s="165" t="s">
        <v>38</v>
      </c>
      <c r="M663" s="169">
        <v>1</v>
      </c>
      <c r="N663" s="165">
        <v>18</v>
      </c>
      <c r="O663" s="167" t="s">
        <v>823</v>
      </c>
      <c r="P663" s="167" t="s">
        <v>823</v>
      </c>
      <c r="Q663" s="167" t="s">
        <v>826</v>
      </c>
      <c r="R663" s="166" t="str">
        <f>H663&amp;"1"</f>
        <v>1007531</v>
      </c>
      <c r="S663" s="170">
        <v>1</v>
      </c>
      <c r="T663" s="191" t="s">
        <v>829</v>
      </c>
      <c r="U663" s="165">
        <v>6200</v>
      </c>
      <c r="V663" s="165">
        <v>1116</v>
      </c>
      <c r="W663" s="165">
        <v>0</v>
      </c>
      <c r="X663" s="234">
        <v>727</v>
      </c>
      <c r="Y663" s="168" t="s">
        <v>42</v>
      </c>
      <c r="Z663" s="266"/>
      <c r="AA663" s="266"/>
      <c r="AB663" s="224"/>
      <c r="AC663" s="178">
        <v>9300</v>
      </c>
      <c r="AD663" s="170"/>
      <c r="AE663" s="170"/>
      <c r="AF663" s="191" t="s">
        <v>320</v>
      </c>
      <c r="AG663" s="221">
        <v>8</v>
      </c>
      <c r="AH663" s="220">
        <v>12</v>
      </c>
      <c r="AI663" s="191" t="s">
        <v>320</v>
      </c>
      <c r="AL663" s="166">
        <v>0</v>
      </c>
      <c r="AM663" s="170" t="s">
        <v>43</v>
      </c>
      <c r="AN663" s="165" t="s">
        <v>44</v>
      </c>
      <c r="AO663" s="165"/>
      <c r="AP663" s="166"/>
      <c r="AQ663" s="166"/>
      <c r="AR663" s="166"/>
      <c r="AS663" s="166">
        <f>H663</f>
        <v>100753</v>
      </c>
      <c r="AT663" s="166">
        <f t="shared" si="62"/>
        <v>10759</v>
      </c>
      <c r="AU663" s="166">
        <v>759</v>
      </c>
      <c r="AV663" s="166"/>
      <c r="AX663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100753, 'Б-100753-13',date'2015-02-02',3, 7, 7, 'RUR', 1, 18, date'2015-02-02', date'2015-02-01', 1007531, 1, to_date('2015-01-01 00:00:01','YYYY-MM-DD HH24:MI:SS'), 6200, 1116, 0, 727, 0, 'c1', 8,null,100753,10759,759);insert into xxxx_oebs_cash_payment_test (ID, INVOICE_ID, OEBS_PAYMENT, DOC_DATE, COMISS_DATE) values (s_xxxx_oebs_cash_payment_test.NEXTVAL, 100753, 9300, to_date('2015-01-01 00:00:01','YYYY-MM-DD HH24:MI:SS'), date'2015-01-01' );insert into xxxx_client_discount_m  (ID,CLIENT_ID,CLIENT_AVG_DISCOUNT,DT) values (s_xxxx_client_discount_m.NEXTVAL,727, 12, date'2015-01-01');</v>
      </c>
    </row>
    <row r="664" spans="1:50" ht="16.5" customHeight="1" x14ac:dyDescent="0.25">
      <c r="A664" s="285">
        <v>46</v>
      </c>
      <c r="B664" s="72">
        <v>0</v>
      </c>
      <c r="C664" s="165" t="str">
        <f t="shared" si="64"/>
        <v>100046</v>
      </c>
      <c r="D664" s="165" t="str">
        <f t="shared" si="65"/>
        <v>100046/13</v>
      </c>
      <c r="E664" s="167" t="s">
        <v>189</v>
      </c>
      <c r="F664" s="167" t="s">
        <v>822</v>
      </c>
      <c r="G664" s="165">
        <v>48</v>
      </c>
      <c r="H664" s="178">
        <v>100754</v>
      </c>
      <c r="I664" s="170" t="str">
        <f t="shared" si="61"/>
        <v>Б-100754-13</v>
      </c>
      <c r="J664" s="169">
        <v>3</v>
      </c>
      <c r="K664" s="165">
        <v>7</v>
      </c>
      <c r="L664" s="165" t="s">
        <v>38</v>
      </c>
      <c r="M664" s="169">
        <v>1</v>
      </c>
      <c r="N664" s="165">
        <v>18</v>
      </c>
      <c r="O664" s="167" t="s">
        <v>823</v>
      </c>
      <c r="P664" s="167" t="s">
        <v>823</v>
      </c>
      <c r="Q664" s="167" t="s">
        <v>826</v>
      </c>
      <c r="R664" s="166" t="str">
        <f>H664&amp;"1"</f>
        <v>1007541</v>
      </c>
      <c r="S664" s="170">
        <v>1</v>
      </c>
      <c r="T664" s="191" t="s">
        <v>830</v>
      </c>
      <c r="U664" s="165">
        <v>6200</v>
      </c>
      <c r="V664" s="165">
        <v>1116</v>
      </c>
      <c r="W664" s="165">
        <v>0</v>
      </c>
      <c r="X664" s="122">
        <v>728</v>
      </c>
      <c r="Y664" s="168" t="s">
        <v>42</v>
      </c>
      <c r="Z664" s="266"/>
      <c r="AA664" s="266"/>
      <c r="AB664" s="224"/>
      <c r="AC664" s="178">
        <v>9300</v>
      </c>
      <c r="AD664" s="170"/>
      <c r="AE664" s="170"/>
      <c r="AF664" s="191" t="s">
        <v>320</v>
      </c>
      <c r="AG664" s="221">
        <v>8</v>
      </c>
      <c r="AH664" s="220">
        <v>12</v>
      </c>
      <c r="AI664" s="191" t="s">
        <v>320</v>
      </c>
      <c r="AL664" s="166">
        <v>0</v>
      </c>
      <c r="AM664" s="170" t="s">
        <v>43</v>
      </c>
      <c r="AN664" s="165" t="s">
        <v>44</v>
      </c>
      <c r="AO664" s="165"/>
      <c r="AP664" s="166"/>
      <c r="AQ664" s="166"/>
      <c r="AR664" s="166"/>
      <c r="AS664" s="166">
        <f>H664</f>
        <v>100754</v>
      </c>
      <c r="AT664" s="166">
        <f t="shared" si="62"/>
        <v>10760</v>
      </c>
      <c r="AU664" s="166">
        <v>760</v>
      </c>
      <c r="AV664" s="166"/>
      <c r="AX664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100754, 'Б-100754-13',date'2015-02-02',3, 7, 7, 'RUR', 1, 18, date'2015-02-02', date'2015-02-01', 1007541, 1, to_date('2015-01-01 00:00:02','YYYY-MM-DD HH24:MI:SS'), 6200, 1116, 0, 728, 0, 'c1', 8,null,100754,10760,760);insert into xxxx_oebs_cash_payment_test (ID, INVOICE_ID, OEBS_PAYMENT, DOC_DATE, COMISS_DATE) values (s_xxxx_oebs_cash_payment_test.NEXTVAL, 100754, 9300, to_date('2015-01-01 00:00:02','YYYY-MM-DD HH24:MI:SS'), date'2015-01-01' );insert into xxxx_client_discount_m  (ID,CLIENT_ID,CLIENT_AVG_DISCOUNT,DT) values (s_xxxx_client_discount_m.NEXTVAL,728, 12, date'2015-01-01');</v>
      </c>
    </row>
    <row r="665" spans="1:50" ht="16.5" customHeight="1" x14ac:dyDescent="0.25">
      <c r="A665" s="285">
        <v>46</v>
      </c>
      <c r="B665" s="72">
        <v>0</v>
      </c>
      <c r="C665" s="165" t="str">
        <f t="shared" si="64"/>
        <v>100046</v>
      </c>
      <c r="D665" s="165" t="str">
        <f t="shared" si="65"/>
        <v>100046/13</v>
      </c>
      <c r="E665" s="167" t="s">
        <v>189</v>
      </c>
      <c r="F665" s="167" t="s">
        <v>822</v>
      </c>
      <c r="G665" s="165">
        <v>48</v>
      </c>
      <c r="H665" s="178">
        <v>100755</v>
      </c>
      <c r="I665" s="170" t="str">
        <f t="shared" si="61"/>
        <v>Б-100755-13</v>
      </c>
      <c r="J665" s="169">
        <v>3</v>
      </c>
      <c r="K665" s="165">
        <v>7</v>
      </c>
      <c r="L665" s="165" t="s">
        <v>38</v>
      </c>
      <c r="M665" s="169">
        <v>1</v>
      </c>
      <c r="N665" s="165">
        <v>18</v>
      </c>
      <c r="O665" s="167" t="s">
        <v>823</v>
      </c>
      <c r="P665" s="167" t="s">
        <v>823</v>
      </c>
      <c r="Q665" s="167" t="s">
        <v>826</v>
      </c>
      <c r="R665" s="166" t="str">
        <f>H665&amp;"2"</f>
        <v>1007552</v>
      </c>
      <c r="S665" s="170">
        <v>1</v>
      </c>
      <c r="T665" s="191" t="s">
        <v>830</v>
      </c>
      <c r="U665" s="165">
        <v>6200</v>
      </c>
      <c r="V665" s="165">
        <v>1116</v>
      </c>
      <c r="W665" s="165">
        <v>0</v>
      </c>
      <c r="X665" s="234">
        <v>729</v>
      </c>
      <c r="Y665" s="168" t="s">
        <v>42</v>
      </c>
      <c r="Z665" s="266"/>
      <c r="AA665" s="266"/>
      <c r="AB665" s="224"/>
      <c r="AC665" s="178">
        <v>9300</v>
      </c>
      <c r="AD665" s="170"/>
      <c r="AE665" s="170"/>
      <c r="AF665" s="191" t="s">
        <v>320</v>
      </c>
      <c r="AG665" s="221">
        <v>8</v>
      </c>
      <c r="AH665" s="220">
        <v>12</v>
      </c>
      <c r="AI665" s="191" t="s">
        <v>320</v>
      </c>
      <c r="AL665" s="166">
        <v>0</v>
      </c>
      <c r="AM665" s="170" t="s">
        <v>43</v>
      </c>
      <c r="AN665" s="165" t="s">
        <v>44</v>
      </c>
      <c r="AO665" s="165"/>
      <c r="AP665" s="166"/>
      <c r="AQ665" s="166"/>
      <c r="AR665" s="166"/>
      <c r="AS665" s="166">
        <f>H665</f>
        <v>100755</v>
      </c>
      <c r="AT665" s="166">
        <f t="shared" si="62"/>
        <v>10761</v>
      </c>
      <c r="AU665" s="166">
        <v>761</v>
      </c>
      <c r="AX665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100755, 'Б-100755-13',date'2015-02-02',3, 7, 7, 'RUR', 1, 18, date'2015-02-02', date'2015-02-01', 1007552, 1, to_date('2015-01-01 00:00:02','YYYY-MM-DD HH24:MI:SS'), 6200, 1116, 0, 729, 0, 'c1', 8,null,100755,10761,761);insert into xxxx_oebs_cash_payment_test (ID, INVOICE_ID, OEBS_PAYMENT, DOC_DATE, COMISS_DATE) values (s_xxxx_oebs_cash_payment_test.NEXTVAL, 100755, 9300, to_date('2015-01-01 00:00:02','YYYY-MM-DD HH24:MI:SS'), date'2015-01-01' );insert into xxxx_client_discount_m  (ID,CLIENT_ID,CLIENT_AVG_DISCOUNT,DT) values (s_xxxx_client_discount_m.NEXTVAL,729, 12, date'2015-01-01');</v>
      </c>
    </row>
    <row r="666" spans="1:50" ht="16.5" customHeight="1" x14ac:dyDescent="0.25">
      <c r="A666" s="285">
        <v>46</v>
      </c>
      <c r="B666" s="72">
        <v>0</v>
      </c>
      <c r="C666" s="165" t="str">
        <f t="shared" si="64"/>
        <v>100046</v>
      </c>
      <c r="D666" s="165" t="str">
        <f t="shared" si="65"/>
        <v>100046/13</v>
      </c>
      <c r="E666" s="167" t="s">
        <v>189</v>
      </c>
      <c r="F666" s="167" t="s">
        <v>822</v>
      </c>
      <c r="G666" s="165">
        <v>48</v>
      </c>
      <c r="H666" s="178">
        <v>100756</v>
      </c>
      <c r="I666" s="170" t="str">
        <f t="shared" si="61"/>
        <v>Б-100756-13</v>
      </c>
      <c r="J666" s="169">
        <v>3</v>
      </c>
      <c r="K666" s="165">
        <v>7</v>
      </c>
      <c r="L666" s="165" t="s">
        <v>38</v>
      </c>
      <c r="M666" s="169">
        <v>1</v>
      </c>
      <c r="N666" s="165">
        <v>18</v>
      </c>
      <c r="O666" s="167" t="s">
        <v>823</v>
      </c>
      <c r="P666" s="167" t="s">
        <v>823</v>
      </c>
      <c r="Q666" s="167" t="s">
        <v>826</v>
      </c>
      <c r="R666" s="166" t="str">
        <f>H666&amp;"2"</f>
        <v>1007562</v>
      </c>
      <c r="S666" s="170">
        <v>1</v>
      </c>
      <c r="T666" s="191" t="s">
        <v>830</v>
      </c>
      <c r="U666" s="165">
        <v>6200</v>
      </c>
      <c r="V666" s="165">
        <v>1116</v>
      </c>
      <c r="W666" s="165">
        <v>0</v>
      </c>
      <c r="X666" s="122">
        <v>730</v>
      </c>
      <c r="Y666" s="168" t="s">
        <v>42</v>
      </c>
      <c r="Z666" s="266"/>
      <c r="AA666" s="266"/>
      <c r="AB666" s="224"/>
      <c r="AC666" s="178">
        <v>9300</v>
      </c>
      <c r="AD666" s="170"/>
      <c r="AE666" s="170"/>
      <c r="AF666" s="191" t="s">
        <v>320</v>
      </c>
      <c r="AG666" s="221">
        <v>8</v>
      </c>
      <c r="AH666" s="220">
        <v>12</v>
      </c>
      <c r="AI666" s="191" t="s">
        <v>320</v>
      </c>
      <c r="AL666" s="166">
        <v>0</v>
      </c>
      <c r="AM666" s="170" t="s">
        <v>43</v>
      </c>
      <c r="AN666" s="165" t="s">
        <v>44</v>
      </c>
      <c r="AO666" s="165"/>
      <c r="AP666" s="166"/>
      <c r="AQ666" s="166"/>
      <c r="AR666" s="166"/>
      <c r="AS666" s="166">
        <f>H666</f>
        <v>100756</v>
      </c>
      <c r="AT666" s="166">
        <f t="shared" si="62"/>
        <v>10762</v>
      </c>
      <c r="AU666" s="166">
        <v>762</v>
      </c>
      <c r="AV666" s="166"/>
      <c r="AX66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100756, 'Б-100756-13',date'2015-02-02',3, 7, 7, 'RUR', 1, 18, date'2015-02-02', date'2015-02-01', 1007562, 1, to_date('2015-01-01 00:00:02','YYYY-MM-DD HH24:MI:SS'), 6200, 1116, 0, 730, 0, 'c1', 8,null,100756,10762,762);insert into xxxx_oebs_cash_payment_test (ID, INVOICE_ID, OEBS_PAYMENT, DOC_DATE, COMISS_DATE) values (s_xxxx_oebs_cash_payment_test.NEXTVAL, 100756, 9300, to_date('2015-01-01 00:00:02','YYYY-MM-DD HH24:MI:SS'), date'2015-01-01' );insert into xxxx_client_discount_m  (ID,CLIENT_ID,CLIENT_AVG_DISCOUNT,DT) values (s_xxxx_client_discount_m.NEXTVAL,730, 12, date'2015-01-01');</v>
      </c>
    </row>
    <row r="667" spans="1:50" ht="16.5" customHeight="1" x14ac:dyDescent="0.25">
      <c r="A667" s="285">
        <v>46</v>
      </c>
      <c r="B667" s="72">
        <v>0</v>
      </c>
      <c r="C667" s="165" t="str">
        <f t="shared" si="64"/>
        <v>100046</v>
      </c>
      <c r="D667" s="165" t="str">
        <f t="shared" si="65"/>
        <v>100046/13</v>
      </c>
      <c r="E667" s="167" t="s">
        <v>189</v>
      </c>
      <c r="F667" s="167" t="s">
        <v>822</v>
      </c>
      <c r="G667" s="165">
        <v>48</v>
      </c>
      <c r="H667" s="178">
        <v>100757</v>
      </c>
      <c r="I667" s="170" t="str">
        <f t="shared" si="61"/>
        <v>Б-100757-13</v>
      </c>
      <c r="J667" s="169">
        <v>3</v>
      </c>
      <c r="K667" s="165">
        <v>7</v>
      </c>
      <c r="L667" s="165" t="s">
        <v>38</v>
      </c>
      <c r="M667" s="169">
        <v>1</v>
      </c>
      <c r="N667" s="165">
        <v>18</v>
      </c>
      <c r="O667" s="167" t="s">
        <v>823</v>
      </c>
      <c r="P667" s="167" t="s">
        <v>823</v>
      </c>
      <c r="Q667" s="167" t="s">
        <v>826</v>
      </c>
      <c r="R667" s="166" t="str">
        <f>H667&amp;"1"</f>
        <v>1007571</v>
      </c>
      <c r="S667" s="170">
        <v>1</v>
      </c>
      <c r="T667" s="191" t="s">
        <v>830</v>
      </c>
      <c r="U667" s="165">
        <v>6200</v>
      </c>
      <c r="V667" s="165">
        <v>1116</v>
      </c>
      <c r="W667" s="165">
        <v>0</v>
      </c>
      <c r="X667" s="234">
        <v>731</v>
      </c>
      <c r="Y667" s="168" t="s">
        <v>42</v>
      </c>
      <c r="Z667" s="266"/>
      <c r="AA667" s="266"/>
      <c r="AB667" s="224"/>
      <c r="AC667" s="178">
        <v>9300</v>
      </c>
      <c r="AD667" s="170"/>
      <c r="AE667" s="170"/>
      <c r="AF667" s="191" t="s">
        <v>320</v>
      </c>
      <c r="AG667" s="221">
        <v>8</v>
      </c>
      <c r="AH667" s="220">
        <v>12</v>
      </c>
      <c r="AI667" s="191" t="s">
        <v>320</v>
      </c>
      <c r="AL667" s="166">
        <v>0</v>
      </c>
      <c r="AM667" s="170" t="s">
        <v>43</v>
      </c>
      <c r="AN667" s="165" t="s">
        <v>44</v>
      </c>
      <c r="AO667" s="165"/>
      <c r="AP667" s="166"/>
      <c r="AQ667" s="166"/>
      <c r="AR667" s="166"/>
      <c r="AS667" s="166">
        <f>H667</f>
        <v>100757</v>
      </c>
      <c r="AT667" s="166">
        <f t="shared" si="62"/>
        <v>10763</v>
      </c>
      <c r="AU667" s="166">
        <v>763</v>
      </c>
      <c r="AV667" s="166"/>
      <c r="AX66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100757, 'Б-100757-13',date'2015-02-02',3, 7, 7, 'RUR', 1, 18, date'2015-02-02', date'2015-02-01', 1007571, 1, to_date('2015-01-01 00:00:02','YYYY-MM-DD HH24:MI:SS'), 6200, 1116, 0, 731, 0, 'c1', 8,null,100757,10763,763);insert into xxxx_oebs_cash_payment_test (ID, INVOICE_ID, OEBS_PAYMENT, DOC_DATE, COMISS_DATE) values (s_xxxx_oebs_cash_payment_test.NEXTVAL, 100757, 9300, to_date('2015-01-01 00:00:02','YYYY-MM-DD HH24:MI:SS'), date'2015-01-01' );insert into xxxx_client_discount_m  (ID,CLIENT_ID,CLIENT_AVG_DISCOUNT,DT) values (s_xxxx_client_discount_m.NEXTVAL,731, 12, date'2015-01-01');</v>
      </c>
    </row>
    <row r="668" spans="1:50" ht="16.5" customHeight="1" x14ac:dyDescent="0.25">
      <c r="A668" s="285">
        <v>46</v>
      </c>
      <c r="B668" s="72">
        <v>0</v>
      </c>
      <c r="C668" s="165" t="str">
        <f t="shared" si="64"/>
        <v>100046</v>
      </c>
      <c r="D668" s="165" t="str">
        <f t="shared" si="65"/>
        <v>100046/13</v>
      </c>
      <c r="E668" s="167" t="s">
        <v>189</v>
      </c>
      <c r="F668" s="167" t="s">
        <v>822</v>
      </c>
      <c r="G668" s="165">
        <v>48</v>
      </c>
      <c r="H668" s="178">
        <v>100758</v>
      </c>
      <c r="I668" s="170" t="str">
        <f t="shared" si="61"/>
        <v>Б-100758-13</v>
      </c>
      <c r="J668" s="169">
        <v>3</v>
      </c>
      <c r="K668" s="165">
        <v>7</v>
      </c>
      <c r="L668" s="165" t="s">
        <v>38</v>
      </c>
      <c r="M668" s="169">
        <v>1</v>
      </c>
      <c r="N668" s="165">
        <v>18</v>
      </c>
      <c r="O668" s="167" t="s">
        <v>823</v>
      </c>
      <c r="P668" s="167" t="s">
        <v>823</v>
      </c>
      <c r="Q668" s="167" t="s">
        <v>826</v>
      </c>
      <c r="R668" s="166" t="str">
        <f>H668&amp;"2"</f>
        <v>1007582</v>
      </c>
      <c r="S668" s="170">
        <v>1</v>
      </c>
      <c r="T668" s="191" t="s">
        <v>830</v>
      </c>
      <c r="U668" s="165">
        <v>6200</v>
      </c>
      <c r="V668" s="165">
        <v>1116</v>
      </c>
      <c r="W668" s="165">
        <v>0</v>
      </c>
      <c r="X668" s="122">
        <v>732</v>
      </c>
      <c r="Y668" s="168" t="s">
        <v>42</v>
      </c>
      <c r="Z668" s="266"/>
      <c r="AA668" s="266"/>
      <c r="AB668" s="224"/>
      <c r="AC668" s="178">
        <v>9300</v>
      </c>
      <c r="AD668" s="170"/>
      <c r="AE668" s="170"/>
      <c r="AF668" s="191" t="s">
        <v>320</v>
      </c>
      <c r="AG668" s="221">
        <v>8</v>
      </c>
      <c r="AH668" s="220">
        <v>12</v>
      </c>
      <c r="AI668" s="191" t="s">
        <v>320</v>
      </c>
      <c r="AL668" s="166">
        <v>0</v>
      </c>
      <c r="AM668" s="170" t="s">
        <v>43</v>
      </c>
      <c r="AN668" s="165" t="s">
        <v>44</v>
      </c>
      <c r="AO668" s="165"/>
      <c r="AP668" s="166"/>
      <c r="AQ668" s="166"/>
      <c r="AR668" s="166"/>
      <c r="AS668" s="166">
        <f>H668</f>
        <v>100758</v>
      </c>
      <c r="AT668" s="166">
        <f t="shared" si="62"/>
        <v>10764</v>
      </c>
      <c r="AU668" s="166">
        <v>764</v>
      </c>
      <c r="AV668" s="166"/>
      <c r="AX66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100758, 'Б-100758-13',date'2015-02-02',3, 7, 7, 'RUR', 1, 18, date'2015-02-02', date'2015-02-01', 1007582, 1, to_date('2015-01-01 00:00:02','YYYY-MM-DD HH24:MI:SS'), 6200, 1116, 0, 732, 0, 'c1', 8,null,100758,10764,764);insert into xxxx_oebs_cash_payment_test (ID, INVOICE_ID, OEBS_PAYMENT, DOC_DATE, COMISS_DATE) values (s_xxxx_oebs_cash_payment_test.NEXTVAL, 100758, 9300, to_date('2015-01-01 00:00:02','YYYY-MM-DD HH24:MI:SS'), date'2015-01-01' );insert into xxxx_client_discount_m  (ID,CLIENT_ID,CLIENT_AVG_DISCOUNT,DT) values (s_xxxx_client_discount_m.NEXTVAL,732, 12, date'2015-01-01');</v>
      </c>
    </row>
    <row r="669" spans="1:50" ht="16.5" customHeight="1" x14ac:dyDescent="0.25">
      <c r="A669" s="285">
        <v>46</v>
      </c>
      <c r="B669" s="72">
        <v>0</v>
      </c>
      <c r="C669" s="165" t="str">
        <f t="shared" si="64"/>
        <v>100046</v>
      </c>
      <c r="D669" s="165" t="str">
        <f t="shared" si="65"/>
        <v>100046/13</v>
      </c>
      <c r="E669" s="167" t="s">
        <v>189</v>
      </c>
      <c r="F669" s="167" t="s">
        <v>822</v>
      </c>
      <c r="G669" s="165">
        <v>48</v>
      </c>
      <c r="H669" s="178">
        <v>100759</v>
      </c>
      <c r="I669" s="170" t="str">
        <f t="shared" si="61"/>
        <v>Б-100759-13</v>
      </c>
      <c r="J669" s="169">
        <v>3</v>
      </c>
      <c r="K669" s="165">
        <v>7</v>
      </c>
      <c r="L669" s="165" t="s">
        <v>38</v>
      </c>
      <c r="M669" s="169">
        <v>1</v>
      </c>
      <c r="N669" s="165">
        <v>18</v>
      </c>
      <c r="O669" s="167" t="s">
        <v>823</v>
      </c>
      <c r="P669" s="167" t="s">
        <v>823</v>
      </c>
      <c r="Q669" s="167" t="s">
        <v>826</v>
      </c>
      <c r="R669" s="166" t="str">
        <f>H669&amp;"1"</f>
        <v>1007591</v>
      </c>
      <c r="S669" s="170">
        <v>1</v>
      </c>
      <c r="T669" s="191" t="s">
        <v>829</v>
      </c>
      <c r="U669" s="165">
        <v>6200</v>
      </c>
      <c r="V669" s="165">
        <v>1116</v>
      </c>
      <c r="W669" s="165">
        <v>0</v>
      </c>
      <c r="X669" s="234">
        <v>733</v>
      </c>
      <c r="Y669" s="168" t="s">
        <v>42</v>
      </c>
      <c r="Z669" s="266"/>
      <c r="AA669" s="266"/>
      <c r="AB669" s="224"/>
      <c r="AC669" s="178">
        <v>9300</v>
      </c>
      <c r="AD669" s="170"/>
      <c r="AE669" s="170"/>
      <c r="AF669" s="191" t="s">
        <v>320</v>
      </c>
      <c r="AG669" s="221">
        <v>8</v>
      </c>
      <c r="AH669" s="220">
        <v>12</v>
      </c>
      <c r="AI669" s="191" t="s">
        <v>320</v>
      </c>
      <c r="AL669" s="166">
        <v>0</v>
      </c>
      <c r="AM669" s="170" t="s">
        <v>43</v>
      </c>
      <c r="AN669" s="165" t="s">
        <v>44</v>
      </c>
      <c r="AO669" s="165"/>
      <c r="AP669" s="166"/>
      <c r="AQ669" s="166"/>
      <c r="AR669" s="166"/>
      <c r="AS669" s="166">
        <f>H669</f>
        <v>100759</v>
      </c>
      <c r="AT669" s="166">
        <f t="shared" si="62"/>
        <v>10765</v>
      </c>
      <c r="AU669" s="166">
        <v>765</v>
      </c>
      <c r="AV669" s="166"/>
      <c r="AX669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100759, 'Б-100759-13',date'2015-02-02',3, 7, 7, 'RUR', 1, 18, date'2015-02-02', date'2015-02-01', 1007591, 1, to_date('2015-01-01 00:00:01','YYYY-MM-DD HH24:MI:SS'), 6200, 1116, 0, 733, 0, 'c1', 8,null,100759,10765,765);insert into xxxx_oebs_cash_payment_test (ID, INVOICE_ID, OEBS_PAYMENT, DOC_DATE, COMISS_DATE) values (s_xxxx_oebs_cash_payment_test.NEXTVAL, 100759, 9300, to_date('2015-01-01 00:00:01','YYYY-MM-DD HH24:MI:SS'), date'2015-01-01' );insert into xxxx_client_discount_m  (ID,CLIENT_ID,CLIENT_AVG_DISCOUNT,DT) values (s_xxxx_client_discount_m.NEXTVAL,733, 12, date'2015-01-01');</v>
      </c>
    </row>
    <row r="670" spans="1:50" ht="16.5" customHeight="1" x14ac:dyDescent="0.25">
      <c r="A670" s="285">
        <v>46</v>
      </c>
      <c r="B670" s="72">
        <v>0</v>
      </c>
      <c r="C670" s="165" t="str">
        <f t="shared" si="64"/>
        <v>100046</v>
      </c>
      <c r="D670" s="165" t="str">
        <f t="shared" si="65"/>
        <v>100046/13</v>
      </c>
      <c r="E670" s="167" t="s">
        <v>189</v>
      </c>
      <c r="F670" s="167" t="s">
        <v>822</v>
      </c>
      <c r="G670" s="165">
        <v>48</v>
      </c>
      <c r="H670" s="178">
        <v>100760</v>
      </c>
      <c r="I670" s="170" t="str">
        <f t="shared" si="61"/>
        <v>Б-100760-13</v>
      </c>
      <c r="J670" s="169">
        <v>3</v>
      </c>
      <c r="K670" s="165">
        <v>7</v>
      </c>
      <c r="L670" s="165" t="s">
        <v>38</v>
      </c>
      <c r="M670" s="169">
        <v>1</v>
      </c>
      <c r="N670" s="165">
        <v>18</v>
      </c>
      <c r="O670" s="167" t="s">
        <v>823</v>
      </c>
      <c r="P670" s="167" t="s">
        <v>823</v>
      </c>
      <c r="Q670" s="167" t="s">
        <v>826</v>
      </c>
      <c r="R670" s="166" t="str">
        <f>H670&amp;"1"</f>
        <v>1007601</v>
      </c>
      <c r="S670" s="170">
        <v>1</v>
      </c>
      <c r="T670" s="191" t="s">
        <v>829</v>
      </c>
      <c r="U670" s="165">
        <v>6200</v>
      </c>
      <c r="V670" s="165">
        <v>1116</v>
      </c>
      <c r="W670" s="165">
        <v>0</v>
      </c>
      <c r="X670" s="122">
        <v>734</v>
      </c>
      <c r="Y670" s="168" t="s">
        <v>42</v>
      </c>
      <c r="Z670" s="266"/>
      <c r="AA670" s="266"/>
      <c r="AB670" s="224"/>
      <c r="AC670" s="178">
        <v>9300</v>
      </c>
      <c r="AD670" s="170"/>
      <c r="AE670" s="170"/>
      <c r="AF670" s="191" t="s">
        <v>320</v>
      </c>
      <c r="AG670" s="221">
        <v>8</v>
      </c>
      <c r="AH670" s="220">
        <v>12</v>
      </c>
      <c r="AI670" s="191" t="s">
        <v>320</v>
      </c>
      <c r="AL670" s="166">
        <v>0</v>
      </c>
      <c r="AM670" s="170" t="s">
        <v>43</v>
      </c>
      <c r="AN670" s="165" t="s">
        <v>44</v>
      </c>
      <c r="AO670" s="165"/>
      <c r="AP670" s="166"/>
      <c r="AQ670" s="166"/>
      <c r="AR670" s="166"/>
      <c r="AS670" s="166">
        <f>H670</f>
        <v>100760</v>
      </c>
      <c r="AT670" s="166">
        <f t="shared" si="62"/>
        <v>10766</v>
      </c>
      <c r="AU670" s="166">
        <v>766</v>
      </c>
      <c r="AV670" s="166"/>
      <c r="AX670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100760, 'Б-100760-13',date'2015-02-02',3, 7, 7, 'RUR', 1, 18, date'2015-02-02', date'2015-02-01', 1007601, 1, to_date('2015-01-01 00:00:01','YYYY-MM-DD HH24:MI:SS'), 6200, 1116, 0, 734, 0, 'c1', 8,null,100760,10766,766);insert into xxxx_oebs_cash_payment_test (ID, INVOICE_ID, OEBS_PAYMENT, DOC_DATE, COMISS_DATE) values (s_xxxx_oebs_cash_payment_test.NEXTVAL, 100760, 9300, to_date('2015-01-01 00:00:01','YYYY-MM-DD HH24:MI:SS'), date'2015-01-01' );insert into xxxx_client_discount_m  (ID,CLIENT_ID,CLIENT_AVG_DISCOUNT,DT) values (s_xxxx_client_discount_m.NEXTVAL,734, 12, date'2015-01-01');</v>
      </c>
    </row>
    <row r="671" spans="1:50" ht="16.5" customHeight="1" x14ac:dyDescent="0.25">
      <c r="A671" s="285">
        <v>46</v>
      </c>
      <c r="B671" s="72">
        <v>0</v>
      </c>
      <c r="C671" s="165" t="str">
        <f t="shared" si="64"/>
        <v>100046</v>
      </c>
      <c r="D671" s="165" t="str">
        <f t="shared" si="65"/>
        <v>100046/13</v>
      </c>
      <c r="E671" s="167" t="s">
        <v>189</v>
      </c>
      <c r="F671" s="167" t="s">
        <v>822</v>
      </c>
      <c r="G671" s="165">
        <v>48</v>
      </c>
      <c r="H671" s="178">
        <v>100761</v>
      </c>
      <c r="I671" s="170" t="str">
        <f t="shared" si="61"/>
        <v>Б-100761-13</v>
      </c>
      <c r="J671" s="169">
        <v>3</v>
      </c>
      <c r="K671" s="165">
        <v>7</v>
      </c>
      <c r="L671" s="165" t="s">
        <v>38</v>
      </c>
      <c r="M671" s="169">
        <v>1</v>
      </c>
      <c r="N671" s="165">
        <v>18</v>
      </c>
      <c r="O671" s="167" t="s">
        <v>823</v>
      </c>
      <c r="P671" s="167" t="s">
        <v>823</v>
      </c>
      <c r="Q671" s="167" t="s">
        <v>826</v>
      </c>
      <c r="R671" s="166" t="str">
        <f>H671&amp;"2"</f>
        <v>1007612</v>
      </c>
      <c r="S671" s="170">
        <v>1</v>
      </c>
      <c r="T671" s="191" t="s">
        <v>829</v>
      </c>
      <c r="U671" s="165">
        <v>6200</v>
      </c>
      <c r="V671" s="165">
        <v>1116</v>
      </c>
      <c r="W671" s="165">
        <v>0</v>
      </c>
      <c r="X671" s="234">
        <v>735</v>
      </c>
      <c r="Y671" s="168" t="s">
        <v>42</v>
      </c>
      <c r="Z671" s="266"/>
      <c r="AA671" s="266"/>
      <c r="AB671" s="224"/>
      <c r="AC671" s="178">
        <v>9300</v>
      </c>
      <c r="AD671" s="170"/>
      <c r="AE671" s="170"/>
      <c r="AF671" s="191" t="s">
        <v>320</v>
      </c>
      <c r="AG671" s="221">
        <v>8</v>
      </c>
      <c r="AH671" s="220">
        <v>12</v>
      </c>
      <c r="AI671" s="191" t="s">
        <v>320</v>
      </c>
      <c r="AL671" s="166">
        <v>0</v>
      </c>
      <c r="AM671" s="170" t="s">
        <v>43</v>
      </c>
      <c r="AN671" s="165" t="s">
        <v>44</v>
      </c>
      <c r="AO671" s="165"/>
      <c r="AP671" s="166"/>
      <c r="AQ671" s="166"/>
      <c r="AR671" s="166"/>
      <c r="AS671" s="166">
        <f>H671</f>
        <v>100761</v>
      </c>
      <c r="AT671" s="166">
        <f t="shared" si="62"/>
        <v>10767</v>
      </c>
      <c r="AU671" s="166">
        <v>767</v>
      </c>
      <c r="AX671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100761, 'Б-100761-13',date'2015-02-02',3, 7, 7, 'RUR', 1, 18, date'2015-02-02', date'2015-02-01', 1007612, 1, to_date('2015-01-01 00:00:01','YYYY-MM-DD HH24:MI:SS'), 6200, 1116, 0, 735, 0, 'c1', 8,null,100761,10767,767);insert into xxxx_oebs_cash_payment_test (ID, INVOICE_ID, OEBS_PAYMENT, DOC_DATE, COMISS_DATE) values (s_xxxx_oebs_cash_payment_test.NEXTVAL, 100761, 9300, to_date('2015-01-01 00:00:01','YYYY-MM-DD HH24:MI:SS'), date'2015-01-01' );insert into xxxx_client_discount_m  (ID,CLIENT_ID,CLIENT_AVG_DISCOUNT,DT) values (s_xxxx_client_discount_m.NEXTVAL,735, 12, date'2015-01-01');</v>
      </c>
    </row>
    <row r="672" spans="1:50" ht="16.5" customHeight="1" x14ac:dyDescent="0.25">
      <c r="A672" s="285">
        <v>46</v>
      </c>
      <c r="B672" s="72">
        <v>0</v>
      </c>
      <c r="C672" s="165" t="str">
        <f t="shared" si="64"/>
        <v>100046</v>
      </c>
      <c r="D672" s="165" t="str">
        <f t="shared" si="65"/>
        <v>100046/13</v>
      </c>
      <c r="E672" s="167" t="s">
        <v>189</v>
      </c>
      <c r="F672" s="167" t="s">
        <v>822</v>
      </c>
      <c r="G672" s="165">
        <v>48</v>
      </c>
      <c r="H672" s="178">
        <v>100762</v>
      </c>
      <c r="I672" s="170" t="str">
        <f t="shared" si="61"/>
        <v>Б-100762-13</v>
      </c>
      <c r="J672" s="169">
        <v>3</v>
      </c>
      <c r="K672" s="165">
        <v>7</v>
      </c>
      <c r="L672" s="165" t="s">
        <v>38</v>
      </c>
      <c r="M672" s="169">
        <v>1</v>
      </c>
      <c r="N672" s="165">
        <v>18</v>
      </c>
      <c r="O672" s="167" t="s">
        <v>823</v>
      </c>
      <c r="P672" s="167" t="s">
        <v>823</v>
      </c>
      <c r="Q672" s="167" t="s">
        <v>826</v>
      </c>
      <c r="R672" s="166" t="str">
        <f>H672&amp;"2"</f>
        <v>1007622</v>
      </c>
      <c r="S672" s="170">
        <v>1</v>
      </c>
      <c r="T672" s="191" t="s">
        <v>829</v>
      </c>
      <c r="U672" s="165">
        <v>6200</v>
      </c>
      <c r="V672" s="165">
        <v>1116</v>
      </c>
      <c r="W672" s="165">
        <v>0</v>
      </c>
      <c r="X672" s="122">
        <v>736</v>
      </c>
      <c r="Y672" s="168" t="s">
        <v>42</v>
      </c>
      <c r="Z672" s="266"/>
      <c r="AA672" s="266"/>
      <c r="AB672" s="224"/>
      <c r="AC672" s="178">
        <v>9300</v>
      </c>
      <c r="AD672" s="170"/>
      <c r="AE672" s="170"/>
      <c r="AF672" s="191" t="s">
        <v>320</v>
      </c>
      <c r="AG672" s="221">
        <v>8</v>
      </c>
      <c r="AH672" s="220">
        <v>12</v>
      </c>
      <c r="AI672" s="191" t="s">
        <v>320</v>
      </c>
      <c r="AL672" s="166">
        <v>0</v>
      </c>
      <c r="AM672" s="170" t="s">
        <v>43</v>
      </c>
      <c r="AN672" s="165" t="s">
        <v>44</v>
      </c>
      <c r="AO672" s="165"/>
      <c r="AP672" s="166"/>
      <c r="AQ672" s="166"/>
      <c r="AR672" s="166"/>
      <c r="AS672" s="166">
        <f>H672</f>
        <v>100762</v>
      </c>
      <c r="AT672" s="166">
        <f t="shared" si="62"/>
        <v>10768</v>
      </c>
      <c r="AU672" s="166">
        <v>768</v>
      </c>
      <c r="AV672" s="166"/>
      <c r="AX672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100762, 'Б-100762-13',date'2015-02-02',3, 7, 7, 'RUR', 1, 18, date'2015-02-02', date'2015-02-01', 1007622, 1, to_date('2015-01-01 00:00:01','YYYY-MM-DD HH24:MI:SS'), 6200, 1116, 0, 736, 0, 'c1', 8,null,100762,10768,768);insert into xxxx_oebs_cash_payment_test (ID, INVOICE_ID, OEBS_PAYMENT, DOC_DATE, COMISS_DATE) values (s_xxxx_oebs_cash_payment_test.NEXTVAL, 100762, 9300, to_date('2015-01-01 00:00:01','YYYY-MM-DD HH24:MI:SS'), date'2015-01-01' );insert into xxxx_client_discount_m  (ID,CLIENT_ID,CLIENT_AVG_DISCOUNT,DT) values (s_xxxx_client_discount_m.NEXTVAL,736, 12, date'2015-01-01');</v>
      </c>
    </row>
    <row r="673" spans="1:50" ht="16.5" customHeight="1" x14ac:dyDescent="0.25">
      <c r="A673" s="285">
        <v>46</v>
      </c>
      <c r="B673" s="72">
        <v>0</v>
      </c>
      <c r="C673" s="165" t="str">
        <f t="shared" si="64"/>
        <v>100046</v>
      </c>
      <c r="D673" s="165" t="str">
        <f t="shared" si="65"/>
        <v>100046/13</v>
      </c>
      <c r="E673" s="167" t="s">
        <v>189</v>
      </c>
      <c r="F673" s="167" t="s">
        <v>822</v>
      </c>
      <c r="G673" s="165">
        <v>48</v>
      </c>
      <c r="H673" s="178">
        <v>100763</v>
      </c>
      <c r="I673" s="170" t="str">
        <f t="shared" si="61"/>
        <v>Б-100763-13</v>
      </c>
      <c r="J673" s="169">
        <v>3</v>
      </c>
      <c r="K673" s="165">
        <v>7</v>
      </c>
      <c r="L673" s="165" t="s">
        <v>38</v>
      </c>
      <c r="M673" s="169">
        <v>1</v>
      </c>
      <c r="N673" s="165">
        <v>18</v>
      </c>
      <c r="O673" s="167" t="s">
        <v>823</v>
      </c>
      <c r="P673" s="167" t="s">
        <v>823</v>
      </c>
      <c r="Q673" s="167" t="s">
        <v>826</v>
      </c>
      <c r="R673" s="166" t="str">
        <f>H673&amp;"1"</f>
        <v>1007631</v>
      </c>
      <c r="S673" s="170">
        <v>1</v>
      </c>
      <c r="T673" s="191" t="s">
        <v>829</v>
      </c>
      <c r="U673" s="165">
        <v>6200</v>
      </c>
      <c r="V673" s="165">
        <v>1116</v>
      </c>
      <c r="W673" s="165">
        <v>0</v>
      </c>
      <c r="X673" s="234">
        <v>737</v>
      </c>
      <c r="Y673" s="168" t="s">
        <v>42</v>
      </c>
      <c r="Z673" s="266"/>
      <c r="AA673" s="266"/>
      <c r="AB673" s="224"/>
      <c r="AC673" s="178">
        <v>9300</v>
      </c>
      <c r="AD673" s="170"/>
      <c r="AE673" s="170"/>
      <c r="AF673" s="191" t="s">
        <v>320</v>
      </c>
      <c r="AG673" s="221">
        <v>8</v>
      </c>
      <c r="AH673" s="220">
        <v>12</v>
      </c>
      <c r="AI673" s="191" t="s">
        <v>320</v>
      </c>
      <c r="AL673" s="166">
        <v>0</v>
      </c>
      <c r="AM673" s="170" t="s">
        <v>43</v>
      </c>
      <c r="AN673" s="165" t="s">
        <v>44</v>
      </c>
      <c r="AO673" s="165"/>
      <c r="AP673" s="166"/>
      <c r="AQ673" s="166"/>
      <c r="AR673" s="166"/>
      <c r="AS673" s="166">
        <f>H673</f>
        <v>100763</v>
      </c>
      <c r="AT673" s="166">
        <f t="shared" si="62"/>
        <v>10769</v>
      </c>
      <c r="AU673" s="166">
        <v>769</v>
      </c>
      <c r="AV673" s="166"/>
      <c r="AX673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100763, 'Б-100763-13',date'2015-02-02',3, 7, 7, 'RUR', 1, 18, date'2015-02-02', date'2015-02-01', 1007631, 1, to_date('2015-01-01 00:00:01','YYYY-MM-DD HH24:MI:SS'), 6200, 1116, 0, 737, 0, 'c1', 8,null,100763,10769,769);insert into xxxx_oebs_cash_payment_test (ID, INVOICE_ID, OEBS_PAYMENT, DOC_DATE, COMISS_DATE) values (s_xxxx_oebs_cash_payment_test.NEXTVAL, 100763, 9300, to_date('2015-01-01 00:00:01','YYYY-MM-DD HH24:MI:SS'), date'2015-01-01' );insert into xxxx_client_discount_m  (ID,CLIENT_ID,CLIENT_AVG_DISCOUNT,DT) values (s_xxxx_client_discount_m.NEXTVAL,737, 12, date'2015-01-01');</v>
      </c>
    </row>
    <row r="674" spans="1:50" ht="16.5" customHeight="1" x14ac:dyDescent="0.25">
      <c r="A674" s="285">
        <v>46</v>
      </c>
      <c r="B674" s="72">
        <v>0</v>
      </c>
      <c r="C674" s="165" t="str">
        <f t="shared" si="64"/>
        <v>100046</v>
      </c>
      <c r="D674" s="165" t="str">
        <f t="shared" si="65"/>
        <v>100046/13</v>
      </c>
      <c r="E674" s="167" t="s">
        <v>189</v>
      </c>
      <c r="F674" s="167" t="s">
        <v>822</v>
      </c>
      <c r="G674" s="165">
        <v>48</v>
      </c>
      <c r="H674" s="178">
        <v>100764</v>
      </c>
      <c r="I674" s="170" t="str">
        <f t="shared" si="61"/>
        <v>Б-100764-13</v>
      </c>
      <c r="J674" s="169">
        <v>3</v>
      </c>
      <c r="K674" s="165">
        <v>7</v>
      </c>
      <c r="L674" s="165" t="s">
        <v>38</v>
      </c>
      <c r="M674" s="169">
        <v>1</v>
      </c>
      <c r="N674" s="165">
        <v>18</v>
      </c>
      <c r="O674" s="167" t="s">
        <v>823</v>
      </c>
      <c r="P674" s="167" t="s">
        <v>823</v>
      </c>
      <c r="Q674" s="167" t="s">
        <v>826</v>
      </c>
      <c r="R674" s="166" t="str">
        <f>H674&amp;"1"</f>
        <v>1007641</v>
      </c>
      <c r="S674" s="170">
        <v>1</v>
      </c>
      <c r="T674" s="191" t="s">
        <v>829</v>
      </c>
      <c r="U674" s="165">
        <v>6200</v>
      </c>
      <c r="V674" s="165">
        <v>1116</v>
      </c>
      <c r="W674" s="165">
        <v>0</v>
      </c>
      <c r="X674" s="122">
        <v>738</v>
      </c>
      <c r="Y674" s="168" t="s">
        <v>42</v>
      </c>
      <c r="Z674" s="266"/>
      <c r="AA674" s="266"/>
      <c r="AB674" s="224"/>
      <c r="AC674" s="178">
        <v>9300</v>
      </c>
      <c r="AD674" s="170"/>
      <c r="AE674" s="170"/>
      <c r="AF674" s="191" t="s">
        <v>320</v>
      </c>
      <c r="AG674" s="221">
        <v>8</v>
      </c>
      <c r="AH674" s="220">
        <v>12</v>
      </c>
      <c r="AI674" s="191" t="s">
        <v>320</v>
      </c>
      <c r="AL674" s="166">
        <v>0</v>
      </c>
      <c r="AM674" s="170" t="s">
        <v>43</v>
      </c>
      <c r="AN674" s="165" t="s">
        <v>44</v>
      </c>
      <c r="AO674" s="165"/>
      <c r="AP674" s="166"/>
      <c r="AQ674" s="166"/>
      <c r="AR674" s="166"/>
      <c r="AS674" s="166">
        <f>H674</f>
        <v>100764</v>
      </c>
      <c r="AT674" s="166">
        <f t="shared" si="62"/>
        <v>10770</v>
      </c>
      <c r="AU674" s="166">
        <v>770</v>
      </c>
      <c r="AV674" s="166"/>
      <c r="AX674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100764, 'Б-100764-13',date'2015-02-02',3, 7, 7, 'RUR', 1, 18, date'2015-02-02', date'2015-02-01', 1007641, 1, to_date('2015-01-01 00:00:01','YYYY-MM-DD HH24:MI:SS'), 6200, 1116, 0, 738, 0, 'c1', 8,null,100764,10770,770);insert into xxxx_oebs_cash_payment_test (ID, INVOICE_ID, OEBS_PAYMENT, DOC_DATE, COMISS_DATE) values (s_xxxx_oebs_cash_payment_test.NEXTVAL, 100764, 9300, to_date('2015-01-01 00:00:01','YYYY-MM-DD HH24:MI:SS'), date'2015-01-01' );insert into xxxx_client_discount_m  (ID,CLIENT_ID,CLIENT_AVG_DISCOUNT,DT) values (s_xxxx_client_discount_m.NEXTVAL,738, 12, date'2015-01-01');</v>
      </c>
    </row>
    <row r="675" spans="1:50" ht="16.5" customHeight="1" x14ac:dyDescent="0.25">
      <c r="A675" s="285">
        <v>46</v>
      </c>
      <c r="B675" s="72">
        <v>0</v>
      </c>
      <c r="C675" s="165" t="str">
        <f t="shared" si="64"/>
        <v>100046</v>
      </c>
      <c r="D675" s="165" t="str">
        <f t="shared" si="65"/>
        <v>100046/13</v>
      </c>
      <c r="E675" s="167" t="s">
        <v>189</v>
      </c>
      <c r="F675" s="167" t="s">
        <v>822</v>
      </c>
      <c r="G675" s="165">
        <v>48</v>
      </c>
      <c r="H675" s="178">
        <v>100765</v>
      </c>
      <c r="I675" s="170" t="str">
        <f t="shared" si="61"/>
        <v>Б-100765-13</v>
      </c>
      <c r="J675" s="169">
        <v>3</v>
      </c>
      <c r="K675" s="165">
        <v>7</v>
      </c>
      <c r="L675" s="165" t="s">
        <v>38</v>
      </c>
      <c r="M675" s="169">
        <v>1</v>
      </c>
      <c r="N675" s="165">
        <v>18</v>
      </c>
      <c r="O675" s="167" t="s">
        <v>823</v>
      </c>
      <c r="P675" s="167" t="s">
        <v>823</v>
      </c>
      <c r="Q675" s="167" t="s">
        <v>826</v>
      </c>
      <c r="R675" s="166" t="str">
        <f>H675&amp;"2"</f>
        <v>1007652</v>
      </c>
      <c r="S675" s="170">
        <v>1</v>
      </c>
      <c r="T675" s="191" t="s">
        <v>829</v>
      </c>
      <c r="U675" s="165">
        <v>6200</v>
      </c>
      <c r="V675" s="165">
        <v>1116</v>
      </c>
      <c r="W675" s="165">
        <v>0</v>
      </c>
      <c r="X675" s="234">
        <v>739</v>
      </c>
      <c r="Y675" s="168" t="s">
        <v>42</v>
      </c>
      <c r="Z675" s="266"/>
      <c r="AA675" s="266"/>
      <c r="AB675" s="224"/>
      <c r="AC675" s="178">
        <v>9300</v>
      </c>
      <c r="AD675" s="170"/>
      <c r="AE675" s="170"/>
      <c r="AF675" s="191" t="s">
        <v>320</v>
      </c>
      <c r="AG675" s="221">
        <v>8</v>
      </c>
      <c r="AH675" s="220">
        <v>12</v>
      </c>
      <c r="AI675" s="191" t="s">
        <v>320</v>
      </c>
      <c r="AL675" s="166">
        <v>0</v>
      </c>
      <c r="AM675" s="170" t="s">
        <v>43</v>
      </c>
      <c r="AN675" s="165" t="s">
        <v>44</v>
      </c>
      <c r="AO675" s="165"/>
      <c r="AP675" s="166"/>
      <c r="AQ675" s="166"/>
      <c r="AR675" s="166"/>
      <c r="AS675" s="166">
        <f>H675</f>
        <v>100765</v>
      </c>
      <c r="AT675" s="166">
        <f t="shared" si="62"/>
        <v>10771</v>
      </c>
      <c r="AU675" s="166">
        <v>771</v>
      </c>
      <c r="AX675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100765, 'Б-100765-13',date'2015-02-02',3, 7, 7, 'RUR', 1, 18, date'2015-02-02', date'2015-02-01', 1007652, 1, to_date('2015-01-01 00:00:01','YYYY-MM-DD HH24:MI:SS'), 6200, 1116, 0, 739, 0, 'c1', 8,null,100765,10771,771);insert into xxxx_oebs_cash_payment_test (ID, INVOICE_ID, OEBS_PAYMENT, DOC_DATE, COMISS_DATE) values (s_xxxx_oebs_cash_payment_test.NEXTVAL, 100765, 9300, to_date('2015-01-01 00:00:01','YYYY-MM-DD HH24:MI:SS'), date'2015-01-01' );insert into xxxx_client_discount_m  (ID,CLIENT_ID,CLIENT_AVG_DISCOUNT,DT) values (s_xxxx_client_discount_m.NEXTVAL,739, 12, date'2015-01-01');</v>
      </c>
    </row>
    <row r="676" spans="1:50" ht="16.5" customHeight="1" x14ac:dyDescent="0.25">
      <c r="A676" s="285">
        <v>46</v>
      </c>
      <c r="B676" s="72">
        <v>0</v>
      </c>
      <c r="C676" s="171" t="str">
        <f t="shared" si="64"/>
        <v>100046</v>
      </c>
      <c r="D676" s="171" t="str">
        <f t="shared" si="65"/>
        <v>100046/13</v>
      </c>
      <c r="E676" s="172" t="s">
        <v>189</v>
      </c>
      <c r="F676" s="167" t="s">
        <v>822</v>
      </c>
      <c r="G676" s="165">
        <v>48</v>
      </c>
      <c r="H676" s="178">
        <v>100766</v>
      </c>
      <c r="I676" s="171" t="str">
        <f t="shared" si="61"/>
        <v>Б-100766-13</v>
      </c>
      <c r="J676" s="169">
        <v>3</v>
      </c>
      <c r="K676" s="171">
        <v>7</v>
      </c>
      <c r="L676" s="171" t="s">
        <v>38</v>
      </c>
      <c r="M676" s="175">
        <v>1</v>
      </c>
      <c r="N676" s="171">
        <v>18</v>
      </c>
      <c r="O676" s="172" t="s">
        <v>823</v>
      </c>
      <c r="P676" s="172" t="s">
        <v>823</v>
      </c>
      <c r="Q676" s="172" t="s">
        <v>826</v>
      </c>
      <c r="R676" s="173" t="str">
        <f>H676&amp;"3"</f>
        <v>1007663</v>
      </c>
      <c r="S676" s="171">
        <v>1</v>
      </c>
      <c r="T676" s="191" t="s">
        <v>311</v>
      </c>
      <c r="U676" s="171">
        <v>6200</v>
      </c>
      <c r="V676" s="171">
        <v>1116</v>
      </c>
      <c r="W676" s="171">
        <v>0</v>
      </c>
      <c r="X676" s="122">
        <v>740</v>
      </c>
      <c r="Y676" s="174" t="s">
        <v>42</v>
      </c>
      <c r="Z676" s="142"/>
      <c r="AA676" s="142"/>
      <c r="AB676" s="232"/>
      <c r="AC676" s="180">
        <v>9300</v>
      </c>
      <c r="AD676" s="171"/>
      <c r="AE676" s="171"/>
      <c r="AF676" s="177" t="s">
        <v>320</v>
      </c>
      <c r="AG676" s="302">
        <v>8</v>
      </c>
      <c r="AH676" s="258">
        <v>12</v>
      </c>
      <c r="AI676" s="177" t="s">
        <v>320</v>
      </c>
      <c r="AJ676" s="179"/>
      <c r="AK676" s="179"/>
      <c r="AL676" s="166">
        <v>0</v>
      </c>
      <c r="AM676" s="170" t="s">
        <v>43</v>
      </c>
      <c r="AN676" s="171" t="s">
        <v>44</v>
      </c>
      <c r="AO676" s="171"/>
      <c r="AP676" s="166"/>
      <c r="AQ676" s="166"/>
      <c r="AR676" s="166"/>
      <c r="AS676" s="166">
        <f>H676</f>
        <v>100766</v>
      </c>
      <c r="AT676" s="166">
        <f t="shared" si="62"/>
        <v>10772</v>
      </c>
      <c r="AU676" s="166">
        <v>772</v>
      </c>
      <c r="AV676" s="173"/>
      <c r="AX67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46, 100046, '100046/13', date'2013-03-01', date'2015-09-01', 48, 100766, 'Б-100766-13',date'2015-02-02',3, 7, 7, 'RUR', 1, 18, date'2015-02-02', date'2015-02-01', 1007663, 1, to_date('2015-01-30 23:59:59','YYYY-MM-DD HH24:MI:SS'), 6200, 1116, 0, 740, 0, 'c1', 8,null,100766,10772,772);insert into xxxx_oebs_cash_payment_test (ID, INVOICE_ID, OEBS_PAYMENT, DOC_DATE, COMISS_DATE) values (s_xxxx_oebs_cash_payment_test.NEXTVAL, 100766, 9300, to_date('2015-01-30 23:59:59','YYYY-MM-DD HH24:MI:SS'), date'2015-01-01' );insert into xxxx_client_discount_m  (ID,CLIENT_ID,CLIENT_AVG_DISCOUNT,DT) values (s_xxxx_client_discount_m.NEXTVAL,740, 12, date'2015-01-01');</v>
      </c>
    </row>
    <row r="677" spans="1:50" ht="16.5" customHeight="1" x14ac:dyDescent="0.25">
      <c r="A677" s="285">
        <v>47</v>
      </c>
      <c r="B677" s="72">
        <v>0</v>
      </c>
      <c r="C677" s="165" t="str">
        <f t="shared" si="64"/>
        <v>100047</v>
      </c>
      <c r="D677" s="165" t="str">
        <f t="shared" si="65"/>
        <v>100047/13</v>
      </c>
      <c r="E677" s="167" t="s">
        <v>189</v>
      </c>
      <c r="F677" s="167" t="s">
        <v>822</v>
      </c>
      <c r="G677" s="165">
        <v>48</v>
      </c>
      <c r="H677" s="178">
        <v>100767</v>
      </c>
      <c r="I677" s="170" t="str">
        <f t="shared" si="61"/>
        <v>Б-100767-13</v>
      </c>
      <c r="J677" s="169">
        <v>3</v>
      </c>
      <c r="K677" s="165">
        <v>7</v>
      </c>
      <c r="L677" s="165" t="s">
        <v>38</v>
      </c>
      <c r="M677" s="169">
        <v>1</v>
      </c>
      <c r="N677" s="165">
        <v>18</v>
      </c>
      <c r="O677" s="167" t="s">
        <v>823</v>
      </c>
      <c r="P677" s="167" t="s">
        <v>823</v>
      </c>
      <c r="Q677" s="167" t="s">
        <v>826</v>
      </c>
      <c r="R677" s="166" t="str">
        <f>H677&amp;"1"</f>
        <v>1007671</v>
      </c>
      <c r="S677" s="170">
        <v>1</v>
      </c>
      <c r="T677" s="167" t="s">
        <v>308</v>
      </c>
      <c r="U677" s="165">
        <v>6200</v>
      </c>
      <c r="V677" s="165">
        <v>1116</v>
      </c>
      <c r="W677" s="165">
        <v>0</v>
      </c>
      <c r="X677" s="187">
        <v>741</v>
      </c>
      <c r="Y677" s="168" t="s">
        <v>42</v>
      </c>
      <c r="Z677" s="266"/>
      <c r="AA677" s="266"/>
      <c r="AB677" s="224"/>
      <c r="AC677" s="178">
        <v>9300</v>
      </c>
      <c r="AD677" s="170"/>
      <c r="AE677" s="170"/>
      <c r="AF677" s="167" t="s">
        <v>149</v>
      </c>
      <c r="AG677" s="221">
        <v>8</v>
      </c>
      <c r="AH677" s="220">
        <v>12</v>
      </c>
      <c r="AI677" s="167" t="s">
        <v>319</v>
      </c>
      <c r="AL677" s="166">
        <v>0</v>
      </c>
      <c r="AM677" s="170" t="s">
        <v>43</v>
      </c>
      <c r="AN677" s="165" t="s">
        <v>44</v>
      </c>
      <c r="AO677" s="236">
        <v>140</v>
      </c>
      <c r="AP677" s="166"/>
      <c r="AQ677" s="166"/>
      <c r="AR677" s="166"/>
      <c r="AS677" s="166">
        <f>H677</f>
        <v>100767</v>
      </c>
      <c r="AT677" s="166">
        <f t="shared" si="62"/>
        <v>10773</v>
      </c>
      <c r="AU677" s="166">
        <v>773</v>
      </c>
      <c r="AV677" s="166" t="s">
        <v>559</v>
      </c>
      <c r="AX67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100767, 'Б-100767-13',date'2015-02-02',3, 7, 7, 'RUR', 1, 18, date'2015-02-02', date'2015-02-01', 1007671, 1, to_date('2015-02-01 00:00:00','YYYY-MM-DD HH24:MI:SS'), 6200, 1116, 0, 741, 0, 'c1', 8,null,100767,10773,773);insert into xxxx_oebs_cash_payment_test (ID, INVOICE_ID, OEBS_PAYMENT, DOC_DATE, COMISS_DATE) values (s_xxxx_oebs_cash_payment_test.NEXTVAL, 100767, 9300, to_date('2015-02-01 00:00:00','YYYY-MM-DD HH24:MI:SS'), date'2015-01-31' );insert into xxxx_client_discount_m  (ID,CLIENT_ID,CLIENT_AVG_DISCOUNT,DT) values (s_xxxx_client_discount_m.NEXTVAL,741, 12, date'2015-02-01');insert into xxxx_contract_signed_attr (ID, CONTRACT_ID, CODE, KEY_NUM) values (s_xxxx_contract_signed_attr.NEXTVAL, 100047, 'SUPERCOMMISSION_BONUS' , 140 );</v>
      </c>
    </row>
    <row r="678" spans="1:50" ht="16.5" customHeight="1" x14ac:dyDescent="0.25">
      <c r="A678" s="285">
        <v>47</v>
      </c>
      <c r="B678" s="72">
        <v>0</v>
      </c>
      <c r="C678" s="165" t="str">
        <f t="shared" si="64"/>
        <v>100047</v>
      </c>
      <c r="D678" s="165" t="str">
        <f t="shared" si="65"/>
        <v>100047/13</v>
      </c>
      <c r="E678" s="167" t="s">
        <v>189</v>
      </c>
      <c r="F678" s="167" t="s">
        <v>822</v>
      </c>
      <c r="G678" s="165">
        <v>48</v>
      </c>
      <c r="H678" s="178">
        <v>100768</v>
      </c>
      <c r="I678" s="170" t="str">
        <f t="shared" si="61"/>
        <v>Б-100768-13</v>
      </c>
      <c r="J678" s="169">
        <v>3</v>
      </c>
      <c r="K678" s="165">
        <v>7</v>
      </c>
      <c r="L678" s="165" t="s">
        <v>38</v>
      </c>
      <c r="M678" s="169">
        <v>1</v>
      </c>
      <c r="N678" s="165">
        <v>18</v>
      </c>
      <c r="O678" s="167" t="s">
        <v>823</v>
      </c>
      <c r="P678" s="167" t="s">
        <v>823</v>
      </c>
      <c r="Q678" s="167" t="s">
        <v>826</v>
      </c>
      <c r="R678" s="166" t="str">
        <f>H678&amp;"2"</f>
        <v>1007682</v>
      </c>
      <c r="S678" s="170">
        <v>1</v>
      </c>
      <c r="T678" s="167" t="s">
        <v>308</v>
      </c>
      <c r="U678" s="165">
        <v>6200</v>
      </c>
      <c r="V678" s="165">
        <v>1116</v>
      </c>
      <c r="W678" s="165">
        <v>0</v>
      </c>
      <c r="X678" s="24">
        <v>742</v>
      </c>
      <c r="Y678" s="168" t="s">
        <v>42</v>
      </c>
      <c r="Z678" s="266"/>
      <c r="AA678" s="266"/>
      <c r="AB678" s="224"/>
      <c r="AC678" s="178">
        <v>9300</v>
      </c>
      <c r="AD678" s="170"/>
      <c r="AE678" s="170"/>
      <c r="AF678" s="167" t="s">
        <v>149</v>
      </c>
      <c r="AG678" s="221">
        <v>8</v>
      </c>
      <c r="AH678" s="220">
        <v>12</v>
      </c>
      <c r="AI678" s="167" t="s">
        <v>319</v>
      </c>
      <c r="AL678" s="166">
        <v>0</v>
      </c>
      <c r="AM678" s="170" t="s">
        <v>43</v>
      </c>
      <c r="AN678" s="165" t="s">
        <v>44</v>
      </c>
      <c r="AO678" s="165"/>
      <c r="AP678" s="166"/>
      <c r="AQ678" s="166"/>
      <c r="AR678" s="166"/>
      <c r="AS678" s="166">
        <f>H678</f>
        <v>100768</v>
      </c>
      <c r="AT678" s="166">
        <f t="shared" si="62"/>
        <v>10774</v>
      </c>
      <c r="AU678" s="166">
        <v>774</v>
      </c>
      <c r="AV678" s="166" t="s">
        <v>551</v>
      </c>
      <c r="AX67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100768, 'Б-100768-13',date'2015-02-02',3, 7, 7, 'RUR', 1, 18, date'2015-02-02', date'2015-02-01', 1007682, 1, to_date('2015-02-01 00:00:00','YYYY-MM-DD HH24:MI:SS'), 6200, 1116, 0, 742, 0, 'c1', 8,null,100768,10774,774);insert into xxxx_oebs_cash_payment_test (ID, INVOICE_ID, OEBS_PAYMENT, DOC_DATE, COMISS_DATE) values (s_xxxx_oebs_cash_payment_test.NEXTVAL, 100768, 9300, to_date('2015-02-01 00:00:00','YYYY-MM-DD HH24:MI:SS'), date'2015-01-31' );insert into xxxx_client_discount_m  (ID,CLIENT_ID,CLIENT_AVG_DISCOUNT,DT) values (s_xxxx_client_discount_m.NEXTVAL,742, 12, date'2015-02-01');</v>
      </c>
    </row>
    <row r="679" spans="1:50" ht="16.5" customHeight="1" x14ac:dyDescent="0.25">
      <c r="A679" s="285">
        <v>47</v>
      </c>
      <c r="B679" s="72">
        <v>0</v>
      </c>
      <c r="C679" s="165" t="str">
        <f t="shared" si="64"/>
        <v>100047</v>
      </c>
      <c r="D679" s="165" t="str">
        <f t="shared" si="65"/>
        <v>100047/13</v>
      </c>
      <c r="E679" s="167" t="s">
        <v>189</v>
      </c>
      <c r="F679" s="167" t="s">
        <v>822</v>
      </c>
      <c r="G679" s="165">
        <v>48</v>
      </c>
      <c r="H679" s="178">
        <v>100769</v>
      </c>
      <c r="I679" s="170" t="str">
        <f t="shared" si="61"/>
        <v>Б-100769-13</v>
      </c>
      <c r="J679" s="169">
        <v>3</v>
      </c>
      <c r="K679" s="165">
        <v>7</v>
      </c>
      <c r="L679" s="165" t="s">
        <v>38</v>
      </c>
      <c r="M679" s="169">
        <v>1</v>
      </c>
      <c r="N679" s="165">
        <v>18</v>
      </c>
      <c r="O679" s="167" t="s">
        <v>823</v>
      </c>
      <c r="P679" s="167" t="s">
        <v>823</v>
      </c>
      <c r="Q679" s="167" t="s">
        <v>826</v>
      </c>
      <c r="R679" s="166" t="str">
        <f>H679&amp;"3"</f>
        <v>1007693</v>
      </c>
      <c r="S679" s="170">
        <v>1</v>
      </c>
      <c r="T679" s="167" t="s">
        <v>308</v>
      </c>
      <c r="U679" s="165">
        <v>6200</v>
      </c>
      <c r="V679" s="165">
        <v>1116</v>
      </c>
      <c r="W679" s="165">
        <v>0</v>
      </c>
      <c r="X679" s="187">
        <v>743</v>
      </c>
      <c r="Y679" s="168" t="s">
        <v>42</v>
      </c>
      <c r="Z679" s="266"/>
      <c r="AA679" s="266"/>
      <c r="AB679" s="224"/>
      <c r="AC679" s="178">
        <v>9300</v>
      </c>
      <c r="AD679" s="170"/>
      <c r="AE679" s="170"/>
      <c r="AF679" s="167" t="s">
        <v>149</v>
      </c>
      <c r="AG679" s="221">
        <v>8</v>
      </c>
      <c r="AH679" s="220">
        <v>12</v>
      </c>
      <c r="AI679" s="167" t="s">
        <v>319</v>
      </c>
      <c r="AL679" s="166">
        <v>0</v>
      </c>
      <c r="AM679" s="170" t="s">
        <v>43</v>
      </c>
      <c r="AN679" s="165" t="s">
        <v>44</v>
      </c>
      <c r="AO679" s="165"/>
      <c r="AP679" s="166"/>
      <c r="AQ679" s="166"/>
      <c r="AR679" s="166"/>
      <c r="AS679" s="166">
        <f>H679</f>
        <v>100769</v>
      </c>
      <c r="AT679" s="166">
        <f t="shared" si="62"/>
        <v>10775</v>
      </c>
      <c r="AU679" s="166">
        <v>775</v>
      </c>
      <c r="AV679" s="304" t="s">
        <v>594</v>
      </c>
      <c r="AX679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100769, 'Б-100769-13',date'2015-02-02',3, 7, 7, 'RUR', 1, 18, date'2015-02-02', date'2015-02-01', 1007693, 1, to_date('2015-02-01 00:00:00','YYYY-MM-DD HH24:MI:SS'), 6200, 1116, 0, 743, 0, 'c1', 8,null,100769,10775,775);insert into xxxx_oebs_cash_payment_test (ID, INVOICE_ID, OEBS_PAYMENT, DOC_DATE, COMISS_DATE) values (s_xxxx_oebs_cash_payment_test.NEXTVAL, 100769, 9300, to_date('2015-02-01 00:00:00','YYYY-MM-DD HH24:MI:SS'), date'2015-01-31' );insert into xxxx_client_discount_m  (ID,CLIENT_ID,CLIENT_AVG_DISCOUNT,DT) values (s_xxxx_client_discount_m.NEXTVAL,743, 12, date'2015-02-01');</v>
      </c>
    </row>
    <row r="680" spans="1:50" ht="16.5" customHeight="1" x14ac:dyDescent="0.25">
      <c r="A680" s="285">
        <v>47</v>
      </c>
      <c r="B680" s="72">
        <v>0</v>
      </c>
      <c r="C680" s="165" t="str">
        <f t="shared" si="64"/>
        <v>100047</v>
      </c>
      <c r="D680" s="165" t="str">
        <f t="shared" si="65"/>
        <v>100047/13</v>
      </c>
      <c r="E680" s="167" t="s">
        <v>189</v>
      </c>
      <c r="F680" s="167" t="s">
        <v>822</v>
      </c>
      <c r="G680" s="165">
        <v>48</v>
      </c>
      <c r="H680" s="178">
        <v>100770</v>
      </c>
      <c r="I680" s="170" t="str">
        <f t="shared" si="61"/>
        <v>Б-100770-13</v>
      </c>
      <c r="J680" s="169">
        <v>3</v>
      </c>
      <c r="K680" s="165">
        <v>7</v>
      </c>
      <c r="L680" s="165" t="s">
        <v>38</v>
      </c>
      <c r="M680" s="169">
        <v>1</v>
      </c>
      <c r="N680" s="165">
        <v>18</v>
      </c>
      <c r="O680" s="167" t="s">
        <v>823</v>
      </c>
      <c r="P680" s="167" t="s">
        <v>823</v>
      </c>
      <c r="Q680" s="167" t="s">
        <v>826</v>
      </c>
      <c r="R680" s="166" t="str">
        <f>H680&amp;"1"</f>
        <v>1007701</v>
      </c>
      <c r="S680" s="170">
        <v>1</v>
      </c>
      <c r="T680" s="167" t="s">
        <v>308</v>
      </c>
      <c r="U680" s="165">
        <v>6200</v>
      </c>
      <c r="V680" s="165">
        <v>1116</v>
      </c>
      <c r="W680" s="165">
        <v>0</v>
      </c>
      <c r="X680" s="24">
        <v>744</v>
      </c>
      <c r="Y680" s="168" t="s">
        <v>42</v>
      </c>
      <c r="Z680" s="266"/>
      <c r="AA680" s="266"/>
      <c r="AB680" s="224"/>
      <c r="AC680" s="178">
        <v>9300</v>
      </c>
      <c r="AD680" s="170"/>
      <c r="AE680" s="170"/>
      <c r="AF680" s="167" t="s">
        <v>149</v>
      </c>
      <c r="AG680" s="221">
        <v>8</v>
      </c>
      <c r="AH680" s="220">
        <v>12</v>
      </c>
      <c r="AI680" s="167" t="s">
        <v>319</v>
      </c>
      <c r="AL680" s="166">
        <v>0</v>
      </c>
      <c r="AM680" s="170" t="s">
        <v>43</v>
      </c>
      <c r="AN680" s="165" t="s">
        <v>44</v>
      </c>
      <c r="AO680" s="165"/>
      <c r="AP680" s="166"/>
      <c r="AQ680" s="166"/>
      <c r="AR680" s="166"/>
      <c r="AS680" s="166">
        <f>H680</f>
        <v>100770</v>
      </c>
      <c r="AT680" s="166">
        <f t="shared" si="62"/>
        <v>10776</v>
      </c>
      <c r="AU680" s="166">
        <v>776</v>
      </c>
      <c r="AV680" s="303" t="s">
        <v>531</v>
      </c>
      <c r="AX680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100770, 'Б-100770-13',date'2015-02-02',3, 7, 7, 'RUR', 1, 18, date'2015-02-02', date'2015-02-01', 1007701, 1, to_date('2015-02-01 00:00:00','YYYY-MM-DD HH24:MI:SS'), 6200, 1116, 0, 744, 0, 'c1', 8,null,100770,10776,776);insert into xxxx_oebs_cash_payment_test (ID, INVOICE_ID, OEBS_PAYMENT, DOC_DATE, COMISS_DATE) values (s_xxxx_oebs_cash_payment_test.NEXTVAL, 100770, 9300, to_date('2015-02-01 00:00:00','YYYY-MM-DD HH24:MI:SS'), date'2015-01-31' );insert into xxxx_client_discount_m  (ID,CLIENT_ID,CLIENT_AVG_DISCOUNT,DT) values (s_xxxx_client_discount_m.NEXTVAL,744, 12, date'2015-02-01');</v>
      </c>
    </row>
    <row r="681" spans="1:50" ht="16.5" customHeight="1" x14ac:dyDescent="0.25">
      <c r="A681" s="285">
        <v>47</v>
      </c>
      <c r="B681" s="72">
        <v>0</v>
      </c>
      <c r="C681" s="165" t="str">
        <f t="shared" si="64"/>
        <v>100047</v>
      </c>
      <c r="D681" s="165" t="str">
        <f t="shared" si="65"/>
        <v>100047/13</v>
      </c>
      <c r="E681" s="167" t="s">
        <v>189</v>
      </c>
      <c r="F681" s="167" t="s">
        <v>822</v>
      </c>
      <c r="G681" s="165">
        <v>48</v>
      </c>
      <c r="H681" s="178">
        <v>100771</v>
      </c>
      <c r="I681" s="170" t="str">
        <f t="shared" si="61"/>
        <v>Б-100771-13</v>
      </c>
      <c r="J681" s="169">
        <v>3</v>
      </c>
      <c r="K681" s="165">
        <v>7</v>
      </c>
      <c r="L681" s="165" t="s">
        <v>38</v>
      </c>
      <c r="M681" s="169">
        <v>1</v>
      </c>
      <c r="N681" s="165">
        <v>18</v>
      </c>
      <c r="O681" s="167" t="s">
        <v>823</v>
      </c>
      <c r="P681" s="167" t="s">
        <v>823</v>
      </c>
      <c r="Q681" s="167" t="s">
        <v>826</v>
      </c>
      <c r="R681" s="166" t="str">
        <f>H681&amp;"2"</f>
        <v>1007712</v>
      </c>
      <c r="S681" s="170">
        <v>1</v>
      </c>
      <c r="T681" s="167" t="s">
        <v>308</v>
      </c>
      <c r="U681" s="165">
        <v>6200</v>
      </c>
      <c r="V681" s="165">
        <v>1116</v>
      </c>
      <c r="W681" s="165">
        <v>0</v>
      </c>
      <c r="X681" s="187">
        <v>745</v>
      </c>
      <c r="Y681" s="168" t="s">
        <v>42</v>
      </c>
      <c r="Z681" s="266"/>
      <c r="AA681" s="266"/>
      <c r="AB681" s="224"/>
      <c r="AC681" s="178">
        <v>9300</v>
      </c>
      <c r="AD681" s="170"/>
      <c r="AE681" s="170"/>
      <c r="AF681" s="167" t="s">
        <v>149</v>
      </c>
      <c r="AG681" s="221">
        <v>8</v>
      </c>
      <c r="AH681" s="220">
        <v>12</v>
      </c>
      <c r="AI681" s="167" t="s">
        <v>319</v>
      </c>
      <c r="AL681" s="166">
        <v>0</v>
      </c>
      <c r="AM681" s="170" t="s">
        <v>43</v>
      </c>
      <c r="AN681" s="165" t="s">
        <v>44</v>
      </c>
      <c r="AO681" s="165"/>
      <c r="AP681" s="166"/>
      <c r="AQ681" s="166"/>
      <c r="AR681" s="166"/>
      <c r="AS681" s="166">
        <f>H681</f>
        <v>100771</v>
      </c>
      <c r="AT681" s="166">
        <f t="shared" si="62"/>
        <v>10777</v>
      </c>
      <c r="AU681" s="166">
        <v>777</v>
      </c>
      <c r="AV681" s="166"/>
      <c r="AX681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100771, 'Б-100771-13',date'2015-02-02',3, 7, 7, 'RUR', 1, 18, date'2015-02-02', date'2015-02-01', 1007712, 1, to_date('2015-02-01 00:00:00','YYYY-MM-DD HH24:MI:SS'), 6200, 1116, 0, 745, 0, 'c1', 8,null,100771,10777,777);insert into xxxx_oebs_cash_payment_test (ID, INVOICE_ID, OEBS_PAYMENT, DOC_DATE, COMISS_DATE) values (s_xxxx_oebs_cash_payment_test.NEXTVAL, 100771, 9300, to_date('2015-02-01 00:00:00','YYYY-MM-DD HH24:MI:SS'), date'2015-01-31' );insert into xxxx_client_discount_m  (ID,CLIENT_ID,CLIENT_AVG_DISCOUNT,DT) values (s_xxxx_client_discount_m.NEXTVAL,745, 12, date'2015-02-01');</v>
      </c>
    </row>
    <row r="682" spans="1:50" ht="16.5" customHeight="1" x14ac:dyDescent="0.25">
      <c r="A682" s="285">
        <v>47</v>
      </c>
      <c r="B682" s="72">
        <v>0</v>
      </c>
      <c r="C682" s="165" t="str">
        <f t="shared" si="64"/>
        <v>100047</v>
      </c>
      <c r="D682" s="165" t="str">
        <f t="shared" si="65"/>
        <v>100047/13</v>
      </c>
      <c r="E682" s="167" t="s">
        <v>189</v>
      </c>
      <c r="F682" s="167" t="s">
        <v>822</v>
      </c>
      <c r="G682" s="165">
        <v>48</v>
      </c>
      <c r="H682" s="178">
        <v>100772</v>
      </c>
      <c r="I682" s="170" t="str">
        <f t="shared" si="61"/>
        <v>Б-100772-13</v>
      </c>
      <c r="J682" s="169">
        <v>3</v>
      </c>
      <c r="K682" s="165">
        <v>7</v>
      </c>
      <c r="L682" s="165" t="s">
        <v>38</v>
      </c>
      <c r="M682" s="169">
        <v>1</v>
      </c>
      <c r="N682" s="165">
        <v>18</v>
      </c>
      <c r="O682" s="167" t="s">
        <v>823</v>
      </c>
      <c r="P682" s="167" t="s">
        <v>823</v>
      </c>
      <c r="Q682" s="167" t="s">
        <v>826</v>
      </c>
      <c r="R682" s="166" t="str">
        <f>H682&amp;"1"</f>
        <v>1007721</v>
      </c>
      <c r="S682" s="170">
        <v>1</v>
      </c>
      <c r="T682" s="167" t="s">
        <v>308</v>
      </c>
      <c r="U682" s="165">
        <v>6200</v>
      </c>
      <c r="V682" s="165">
        <v>1116</v>
      </c>
      <c r="W682" s="165">
        <v>0</v>
      </c>
      <c r="X682" s="24">
        <v>746</v>
      </c>
      <c r="Y682" s="168" t="s">
        <v>42</v>
      </c>
      <c r="Z682" s="266"/>
      <c r="AA682" s="266"/>
      <c r="AB682" s="224"/>
      <c r="AC682" s="178">
        <v>9300</v>
      </c>
      <c r="AD682" s="170"/>
      <c r="AE682" s="170"/>
      <c r="AF682" s="167" t="s">
        <v>149</v>
      </c>
      <c r="AG682" s="221">
        <v>8</v>
      </c>
      <c r="AH682" s="220">
        <v>12</v>
      </c>
      <c r="AI682" s="167" t="s">
        <v>319</v>
      </c>
      <c r="AL682" s="166">
        <v>0</v>
      </c>
      <c r="AM682" s="170" t="s">
        <v>43</v>
      </c>
      <c r="AN682" s="165" t="s">
        <v>44</v>
      </c>
      <c r="AO682" s="165"/>
      <c r="AP682" s="166"/>
      <c r="AQ682" s="166"/>
      <c r="AR682" s="166"/>
      <c r="AS682" s="166">
        <f>H682</f>
        <v>100772</v>
      </c>
      <c r="AT682" s="166">
        <f t="shared" si="62"/>
        <v>10778</v>
      </c>
      <c r="AU682" s="166">
        <v>778</v>
      </c>
      <c r="AV682" s="166"/>
      <c r="AX682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100772, 'Б-100772-13',date'2015-02-02',3, 7, 7, 'RUR', 1, 18, date'2015-02-02', date'2015-02-01', 1007721, 1, to_date('2015-02-01 00:00:00','YYYY-MM-DD HH24:MI:SS'), 6200, 1116, 0, 746, 0, 'c1', 8,null,100772,10778,778);insert into xxxx_oebs_cash_payment_test (ID, INVOICE_ID, OEBS_PAYMENT, DOC_DATE, COMISS_DATE) values (s_xxxx_oebs_cash_payment_test.NEXTVAL, 100772, 9300, to_date('2015-02-01 00:00:00','YYYY-MM-DD HH24:MI:SS'), date'2015-01-31' );insert into xxxx_client_discount_m  (ID,CLIENT_ID,CLIENT_AVG_DISCOUNT,DT) values (s_xxxx_client_discount_m.NEXTVAL,746, 12, date'2015-02-01');</v>
      </c>
    </row>
    <row r="683" spans="1:50" ht="16.5" customHeight="1" x14ac:dyDescent="0.25">
      <c r="A683" s="285">
        <v>47</v>
      </c>
      <c r="B683" s="72">
        <v>0</v>
      </c>
      <c r="C683" s="165" t="str">
        <f t="shared" si="64"/>
        <v>100047</v>
      </c>
      <c r="D683" s="165" t="str">
        <f t="shared" si="65"/>
        <v>100047/13</v>
      </c>
      <c r="E683" s="167" t="s">
        <v>189</v>
      </c>
      <c r="F683" s="167" t="s">
        <v>822</v>
      </c>
      <c r="G683" s="165">
        <v>48</v>
      </c>
      <c r="H683" s="178">
        <v>100773</v>
      </c>
      <c r="I683" s="170" t="str">
        <f t="shared" si="61"/>
        <v>Б-100773-13</v>
      </c>
      <c r="J683" s="169">
        <v>3</v>
      </c>
      <c r="K683" s="165">
        <v>7</v>
      </c>
      <c r="L683" s="165" t="s">
        <v>38</v>
      </c>
      <c r="M683" s="169">
        <v>1</v>
      </c>
      <c r="N683" s="165">
        <v>18</v>
      </c>
      <c r="O683" s="167" t="s">
        <v>823</v>
      </c>
      <c r="P683" s="167" t="s">
        <v>823</v>
      </c>
      <c r="Q683" s="167" t="s">
        <v>826</v>
      </c>
      <c r="R683" s="166" t="str">
        <f>H683&amp;"1"</f>
        <v>1007731</v>
      </c>
      <c r="S683" s="170">
        <v>1</v>
      </c>
      <c r="T683" s="191" t="s">
        <v>308</v>
      </c>
      <c r="U683" s="234">
        <v>5000</v>
      </c>
      <c r="V683" s="234">
        <v>900</v>
      </c>
      <c r="W683" s="165">
        <v>0</v>
      </c>
      <c r="X683" s="122">
        <v>747</v>
      </c>
      <c r="Y683" s="168" t="s">
        <v>42</v>
      </c>
      <c r="Z683" s="266"/>
      <c r="AA683" s="266"/>
      <c r="AB683" s="224"/>
      <c r="AC683" s="178">
        <v>7500</v>
      </c>
      <c r="AD683" s="170"/>
      <c r="AE683" s="170"/>
      <c r="AF683" s="191" t="s">
        <v>319</v>
      </c>
      <c r="AG683" s="221">
        <v>8</v>
      </c>
      <c r="AH683" s="220">
        <v>12</v>
      </c>
      <c r="AI683" s="191" t="s">
        <v>319</v>
      </c>
      <c r="AL683" s="166">
        <v>0</v>
      </c>
      <c r="AM683" s="170" t="s">
        <v>43</v>
      </c>
      <c r="AN683" s="165" t="s">
        <v>44</v>
      </c>
      <c r="AO683" s="165"/>
      <c r="AP683" s="166"/>
      <c r="AQ683" s="166"/>
      <c r="AR683" s="166"/>
      <c r="AS683" s="166">
        <f>H683</f>
        <v>100773</v>
      </c>
      <c r="AT683" s="166">
        <f t="shared" si="62"/>
        <v>10779</v>
      </c>
      <c r="AU683" s="166">
        <v>779</v>
      </c>
      <c r="AV683" s="166"/>
      <c r="AX683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100773, 'Б-100773-13',date'2015-02-02',3, 7, 7, 'RUR', 1, 18, date'2015-02-02', date'2015-02-01', 1007731, 1, to_date('2015-02-01 00:00:00','YYYY-MM-DD HH24:MI:SS'), 5000, 900, 0, 747, 0, 'c1', 8,null,100773,10779,779);insert into xxxx_oebs_cash_payment_test (ID, INVOICE_ID, OEBS_PAYMENT, DOC_DATE, COMISS_DATE) values (s_xxxx_oebs_cash_payment_test.NEXTVAL, 100773, 7500, to_date('2015-02-01 00:00:00','YYYY-MM-DD HH24:MI:SS'), date'2015-02-01' );insert into xxxx_client_discount_m  (ID,CLIENT_ID,CLIENT_AVG_DISCOUNT,DT) values (s_xxxx_client_discount_m.NEXTVAL,747, 12, date'2015-02-01');</v>
      </c>
    </row>
    <row r="684" spans="1:50" ht="16.5" customHeight="1" x14ac:dyDescent="0.25">
      <c r="A684" s="285">
        <v>47</v>
      </c>
      <c r="B684" s="72">
        <v>0</v>
      </c>
      <c r="C684" s="165" t="str">
        <f t="shared" si="64"/>
        <v>100047</v>
      </c>
      <c r="D684" s="165" t="str">
        <f t="shared" si="65"/>
        <v>100047/13</v>
      </c>
      <c r="E684" s="167" t="s">
        <v>189</v>
      </c>
      <c r="F684" s="167" t="s">
        <v>822</v>
      </c>
      <c r="G684" s="165">
        <v>48</v>
      </c>
      <c r="H684" s="178">
        <v>100774</v>
      </c>
      <c r="I684" s="170" t="str">
        <f t="shared" si="61"/>
        <v>Б-100774-13</v>
      </c>
      <c r="J684" s="169">
        <v>3</v>
      </c>
      <c r="K684" s="165">
        <v>7</v>
      </c>
      <c r="L684" s="165" t="s">
        <v>38</v>
      </c>
      <c r="M684" s="169">
        <v>1</v>
      </c>
      <c r="N684" s="165">
        <v>18</v>
      </c>
      <c r="O684" s="167" t="s">
        <v>823</v>
      </c>
      <c r="P684" s="167" t="s">
        <v>823</v>
      </c>
      <c r="Q684" s="167" t="s">
        <v>826</v>
      </c>
      <c r="R684" s="166" t="str">
        <f>H684&amp;"2"</f>
        <v>1007742</v>
      </c>
      <c r="S684" s="170">
        <v>1</v>
      </c>
      <c r="T684" s="191" t="s">
        <v>308</v>
      </c>
      <c r="U684" s="165">
        <v>6200</v>
      </c>
      <c r="V684" s="165">
        <v>1116</v>
      </c>
      <c r="W684" s="165">
        <v>0</v>
      </c>
      <c r="X684" s="234">
        <v>748</v>
      </c>
      <c r="Y684" s="168" t="s">
        <v>42</v>
      </c>
      <c r="Z684" s="266"/>
      <c r="AA684" s="266"/>
      <c r="AB684" s="224"/>
      <c r="AC684" s="178">
        <v>9300</v>
      </c>
      <c r="AD684" s="170"/>
      <c r="AE684" s="170"/>
      <c r="AF684" s="191" t="s">
        <v>319</v>
      </c>
      <c r="AG684" s="221">
        <v>8</v>
      </c>
      <c r="AH684" s="220">
        <v>12</v>
      </c>
      <c r="AI684" s="191" t="s">
        <v>319</v>
      </c>
      <c r="AL684" s="166">
        <v>0</v>
      </c>
      <c r="AM684" s="170" t="s">
        <v>43</v>
      </c>
      <c r="AN684" s="165" t="s">
        <v>44</v>
      </c>
      <c r="AO684" s="165"/>
      <c r="AP684" s="166"/>
      <c r="AQ684" s="166"/>
      <c r="AR684" s="166"/>
      <c r="AS684" s="166">
        <f>H684</f>
        <v>100774</v>
      </c>
      <c r="AT684" s="166">
        <f t="shared" si="62"/>
        <v>10780</v>
      </c>
      <c r="AU684" s="166">
        <v>780</v>
      </c>
      <c r="AV684" s="166"/>
      <c r="AX684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100774, 'Б-100774-13',date'2015-02-02',3, 7, 7, 'RUR', 1, 18, date'2015-02-02', date'2015-02-01', 1007742, 1, to_date('2015-02-01 00:00:00','YYYY-MM-DD HH24:MI:SS'), 6200, 1116, 0, 748, 0, 'c1', 8,null,100774,10780,780);insert into xxxx_oebs_cash_payment_test (ID, INVOICE_ID, OEBS_PAYMENT, DOC_DATE, COMISS_DATE) values (s_xxxx_oebs_cash_payment_test.NEXTVAL, 100774, 9300, to_date('2015-02-01 00:00:00','YYYY-MM-DD HH24:MI:SS'), date'2015-02-01' );insert into xxxx_client_discount_m  (ID,CLIENT_ID,CLIENT_AVG_DISCOUNT,DT) values (s_xxxx_client_discount_m.NEXTVAL,748, 12, date'2015-02-01');</v>
      </c>
    </row>
    <row r="685" spans="1:50" ht="16.5" customHeight="1" x14ac:dyDescent="0.25">
      <c r="A685" s="285">
        <v>47</v>
      </c>
      <c r="B685" s="72">
        <v>0</v>
      </c>
      <c r="C685" s="165" t="str">
        <f t="shared" si="64"/>
        <v>100047</v>
      </c>
      <c r="D685" s="165" t="str">
        <f t="shared" si="65"/>
        <v>100047/13</v>
      </c>
      <c r="E685" s="167" t="s">
        <v>189</v>
      </c>
      <c r="F685" s="167" t="s">
        <v>822</v>
      </c>
      <c r="G685" s="165">
        <v>48</v>
      </c>
      <c r="H685" s="178">
        <v>100775</v>
      </c>
      <c r="I685" s="170" t="str">
        <f t="shared" si="61"/>
        <v>Б-100775-13</v>
      </c>
      <c r="J685" s="169">
        <v>3</v>
      </c>
      <c r="K685" s="165">
        <v>7</v>
      </c>
      <c r="L685" s="165" t="s">
        <v>38</v>
      </c>
      <c r="M685" s="169">
        <v>1</v>
      </c>
      <c r="N685" s="165">
        <v>18</v>
      </c>
      <c r="O685" s="167" t="s">
        <v>823</v>
      </c>
      <c r="P685" s="167" t="s">
        <v>823</v>
      </c>
      <c r="Q685" s="167" t="s">
        <v>826</v>
      </c>
      <c r="R685" s="166" t="str">
        <f>H685&amp;"3"</f>
        <v>1007753</v>
      </c>
      <c r="S685" s="170">
        <v>1</v>
      </c>
      <c r="T685" s="191" t="s">
        <v>308</v>
      </c>
      <c r="U685" s="165">
        <v>6200</v>
      </c>
      <c r="V685" s="165">
        <v>1116</v>
      </c>
      <c r="W685" s="165">
        <v>0</v>
      </c>
      <c r="X685" s="122">
        <v>749</v>
      </c>
      <c r="Y685" s="168" t="s">
        <v>42</v>
      </c>
      <c r="Z685" s="266"/>
      <c r="AA685" s="266"/>
      <c r="AB685" s="224"/>
      <c r="AC685" s="178">
        <v>9300</v>
      </c>
      <c r="AD685" s="170"/>
      <c r="AE685" s="170"/>
      <c r="AF685" s="191" t="s">
        <v>319</v>
      </c>
      <c r="AG685" s="221">
        <v>8</v>
      </c>
      <c r="AH685" s="220">
        <v>12</v>
      </c>
      <c r="AI685" s="191" t="s">
        <v>319</v>
      </c>
      <c r="AL685" s="166">
        <v>0</v>
      </c>
      <c r="AM685" s="170" t="s">
        <v>43</v>
      </c>
      <c r="AN685" s="165" t="s">
        <v>44</v>
      </c>
      <c r="AO685" s="165"/>
      <c r="AP685" s="166"/>
      <c r="AQ685" s="166"/>
      <c r="AR685" s="166"/>
      <c r="AS685" s="166">
        <f>H685</f>
        <v>100775</v>
      </c>
      <c r="AT685" s="166">
        <f t="shared" si="62"/>
        <v>10781</v>
      </c>
      <c r="AU685" s="166">
        <v>781</v>
      </c>
      <c r="AV685" s="166"/>
      <c r="AX685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100775, 'Б-100775-13',date'2015-02-02',3, 7, 7, 'RUR', 1, 18, date'2015-02-02', date'2015-02-01', 1007753, 1, to_date('2015-02-01 00:00:00','YYYY-MM-DD HH24:MI:SS'), 6200, 1116, 0, 749, 0, 'c1', 8,null,100775,10781,781);insert into xxxx_oebs_cash_payment_test (ID, INVOICE_ID, OEBS_PAYMENT, DOC_DATE, COMISS_DATE) values (s_xxxx_oebs_cash_payment_test.NEXTVAL, 100775, 9300, to_date('2015-02-01 00:00:00','YYYY-MM-DD HH24:MI:SS'), date'2015-02-01' );insert into xxxx_client_discount_m  (ID,CLIENT_ID,CLIENT_AVG_DISCOUNT,DT) values (s_xxxx_client_discount_m.NEXTVAL,749, 12, date'2015-02-01');</v>
      </c>
    </row>
    <row r="686" spans="1:50" ht="16.5" customHeight="1" x14ac:dyDescent="0.25">
      <c r="A686" s="285">
        <v>47</v>
      </c>
      <c r="B686" s="72">
        <v>0</v>
      </c>
      <c r="C686" s="165" t="str">
        <f t="shared" si="64"/>
        <v>100047</v>
      </c>
      <c r="D686" s="165" t="str">
        <f t="shared" si="65"/>
        <v>100047/13</v>
      </c>
      <c r="E686" s="167" t="s">
        <v>189</v>
      </c>
      <c r="F686" s="167" t="s">
        <v>822</v>
      </c>
      <c r="G686" s="165">
        <v>48</v>
      </c>
      <c r="H686" s="178">
        <v>100776</v>
      </c>
      <c r="I686" s="170" t="str">
        <f t="shared" si="61"/>
        <v>Б-100776-13</v>
      </c>
      <c r="J686" s="169">
        <v>3</v>
      </c>
      <c r="K686" s="165">
        <v>7</v>
      </c>
      <c r="L686" s="165" t="s">
        <v>38</v>
      </c>
      <c r="M686" s="169">
        <v>1</v>
      </c>
      <c r="N686" s="165">
        <v>18</v>
      </c>
      <c r="O686" s="167" t="s">
        <v>823</v>
      </c>
      <c r="P686" s="167" t="s">
        <v>823</v>
      </c>
      <c r="Q686" s="167" t="s">
        <v>826</v>
      </c>
      <c r="R686" s="166" t="str">
        <f>H686&amp;"1"</f>
        <v>1007761</v>
      </c>
      <c r="S686" s="170">
        <v>1</v>
      </c>
      <c r="T686" s="191" t="s">
        <v>308</v>
      </c>
      <c r="U686" s="165">
        <v>6200</v>
      </c>
      <c r="V686" s="165">
        <v>1116</v>
      </c>
      <c r="W686" s="165">
        <v>0</v>
      </c>
      <c r="X686" s="234">
        <v>750</v>
      </c>
      <c r="Y686" s="168" t="s">
        <v>42</v>
      </c>
      <c r="Z686" s="266"/>
      <c r="AA686" s="266"/>
      <c r="AB686" s="224"/>
      <c r="AC686" s="178">
        <v>9300</v>
      </c>
      <c r="AD686" s="170"/>
      <c r="AE686" s="170"/>
      <c r="AF686" s="191" t="s">
        <v>319</v>
      </c>
      <c r="AG686" s="221">
        <v>8</v>
      </c>
      <c r="AH686" s="220">
        <v>12</v>
      </c>
      <c r="AI686" s="191" t="s">
        <v>319</v>
      </c>
      <c r="AL686" s="166">
        <v>0</v>
      </c>
      <c r="AM686" s="170" t="s">
        <v>43</v>
      </c>
      <c r="AN686" s="165" t="s">
        <v>44</v>
      </c>
      <c r="AO686" s="165"/>
      <c r="AP686" s="166"/>
      <c r="AQ686" s="166"/>
      <c r="AR686" s="166"/>
      <c r="AS686" s="166">
        <f>H686</f>
        <v>100776</v>
      </c>
      <c r="AT686" s="166">
        <f t="shared" si="62"/>
        <v>10782</v>
      </c>
      <c r="AU686" s="166">
        <v>782</v>
      </c>
      <c r="AV686" s="166"/>
      <c r="AX68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100776, 'Б-100776-13',date'2015-02-02',3, 7, 7, 'RUR', 1, 18, date'2015-02-02', date'2015-02-01', 1007761, 1, to_date('2015-02-01 00:00:00','YYYY-MM-DD HH24:MI:SS'), 6200, 1116, 0, 750, 0, 'c1', 8,null,100776,10782,782);insert into xxxx_oebs_cash_payment_test (ID, INVOICE_ID, OEBS_PAYMENT, DOC_DATE, COMISS_DATE) values (s_xxxx_oebs_cash_payment_test.NEXTVAL, 100776, 9300, to_date('2015-02-01 00:00:00','YYYY-MM-DD HH24:MI:SS'), date'2015-02-01' );insert into xxxx_client_discount_m  (ID,CLIENT_ID,CLIENT_AVG_DISCOUNT,DT) values (s_xxxx_client_discount_m.NEXTVAL,750, 12, date'2015-02-01');</v>
      </c>
    </row>
    <row r="687" spans="1:50" ht="16.5" customHeight="1" x14ac:dyDescent="0.25">
      <c r="A687" s="285">
        <v>47</v>
      </c>
      <c r="B687" s="72">
        <v>0</v>
      </c>
      <c r="C687" s="165" t="str">
        <f t="shared" si="64"/>
        <v>100047</v>
      </c>
      <c r="D687" s="165" t="str">
        <f t="shared" si="65"/>
        <v>100047/13</v>
      </c>
      <c r="E687" s="167" t="s">
        <v>189</v>
      </c>
      <c r="F687" s="167" t="s">
        <v>822</v>
      </c>
      <c r="G687" s="165">
        <v>48</v>
      </c>
      <c r="H687" s="178">
        <v>100777</v>
      </c>
      <c r="I687" s="170" t="str">
        <f t="shared" si="61"/>
        <v>Б-100777-13</v>
      </c>
      <c r="J687" s="169">
        <v>3</v>
      </c>
      <c r="K687" s="165">
        <v>7</v>
      </c>
      <c r="L687" s="165" t="s">
        <v>38</v>
      </c>
      <c r="M687" s="169">
        <v>1</v>
      </c>
      <c r="N687" s="165">
        <v>18</v>
      </c>
      <c r="O687" s="167" t="s">
        <v>823</v>
      </c>
      <c r="P687" s="167" t="s">
        <v>823</v>
      </c>
      <c r="Q687" s="167" t="s">
        <v>826</v>
      </c>
      <c r="R687" s="166" t="str">
        <f>H687&amp;"2"</f>
        <v>1007772</v>
      </c>
      <c r="S687" s="170">
        <v>1</v>
      </c>
      <c r="T687" s="191" t="s">
        <v>308</v>
      </c>
      <c r="U687" s="165">
        <v>6200</v>
      </c>
      <c r="V687" s="165">
        <v>1116</v>
      </c>
      <c r="W687" s="165">
        <v>0</v>
      </c>
      <c r="X687" s="122">
        <v>751</v>
      </c>
      <c r="Y687" s="168" t="s">
        <v>42</v>
      </c>
      <c r="Z687" s="266"/>
      <c r="AA687" s="266"/>
      <c r="AB687" s="224"/>
      <c r="AC687" s="178">
        <v>9300</v>
      </c>
      <c r="AD687" s="170"/>
      <c r="AE687" s="170"/>
      <c r="AF687" s="191" t="s">
        <v>319</v>
      </c>
      <c r="AG687" s="221">
        <v>8</v>
      </c>
      <c r="AH687" s="220">
        <v>12</v>
      </c>
      <c r="AI687" s="191" t="s">
        <v>319</v>
      </c>
      <c r="AL687" s="166">
        <v>0</v>
      </c>
      <c r="AM687" s="170" t="s">
        <v>43</v>
      </c>
      <c r="AN687" s="165" t="s">
        <v>44</v>
      </c>
      <c r="AO687" s="165"/>
      <c r="AP687" s="166"/>
      <c r="AQ687" s="166"/>
      <c r="AR687" s="166"/>
      <c r="AS687" s="166">
        <f>H687</f>
        <v>100777</v>
      </c>
      <c r="AT687" s="166">
        <f t="shared" si="62"/>
        <v>10783</v>
      </c>
      <c r="AU687" s="166">
        <v>783</v>
      </c>
      <c r="AV687" s="166"/>
      <c r="AX68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100777, 'Б-100777-13',date'2015-02-02',3, 7, 7, 'RUR', 1, 18, date'2015-02-02', date'2015-02-01', 1007772, 1, to_date('2015-02-01 00:00:00','YYYY-MM-DD HH24:MI:SS'), 6200, 1116, 0, 751, 0, 'c1', 8,null,100777,10783,783);insert into xxxx_oebs_cash_payment_test (ID, INVOICE_ID, OEBS_PAYMENT, DOC_DATE, COMISS_DATE) values (s_xxxx_oebs_cash_payment_test.NEXTVAL, 100777, 9300, to_date('2015-02-01 00:00:00','YYYY-MM-DD HH24:MI:SS'), date'2015-02-01' );insert into xxxx_client_discount_m  (ID,CLIENT_ID,CLIENT_AVG_DISCOUNT,DT) values (s_xxxx_client_discount_m.NEXTVAL,751, 12, date'2015-02-01');</v>
      </c>
    </row>
    <row r="688" spans="1:50" ht="16.5" customHeight="1" x14ac:dyDescent="0.25">
      <c r="A688" s="285">
        <v>47</v>
      </c>
      <c r="B688" s="72">
        <v>0</v>
      </c>
      <c r="C688" s="165" t="str">
        <f t="shared" si="64"/>
        <v>100047</v>
      </c>
      <c r="D688" s="165" t="str">
        <f t="shared" si="65"/>
        <v>100047/13</v>
      </c>
      <c r="E688" s="167" t="s">
        <v>189</v>
      </c>
      <c r="F688" s="167" t="s">
        <v>822</v>
      </c>
      <c r="G688" s="165">
        <v>48</v>
      </c>
      <c r="H688" s="178">
        <v>100778</v>
      </c>
      <c r="I688" s="170" t="str">
        <f t="shared" si="61"/>
        <v>Б-100778-13</v>
      </c>
      <c r="J688" s="169">
        <v>3</v>
      </c>
      <c r="K688" s="165">
        <v>7</v>
      </c>
      <c r="L688" s="165" t="s">
        <v>38</v>
      </c>
      <c r="M688" s="169">
        <v>1</v>
      </c>
      <c r="N688" s="165">
        <v>18</v>
      </c>
      <c r="O688" s="167" t="s">
        <v>823</v>
      </c>
      <c r="P688" s="167" t="s">
        <v>823</v>
      </c>
      <c r="Q688" s="167" t="s">
        <v>826</v>
      </c>
      <c r="R688" s="166" t="str">
        <f>H688&amp;"1"</f>
        <v>1007781</v>
      </c>
      <c r="S688" s="170">
        <v>1</v>
      </c>
      <c r="T688" s="191" t="s">
        <v>308</v>
      </c>
      <c r="U688" s="165">
        <v>6200</v>
      </c>
      <c r="V688" s="165">
        <v>1116</v>
      </c>
      <c r="W688" s="165">
        <v>0</v>
      </c>
      <c r="X688" s="234">
        <v>752</v>
      </c>
      <c r="Y688" s="168" t="s">
        <v>42</v>
      </c>
      <c r="Z688" s="266"/>
      <c r="AA688" s="266"/>
      <c r="AB688" s="224"/>
      <c r="AC688" s="178">
        <v>9300</v>
      </c>
      <c r="AD688" s="170"/>
      <c r="AE688" s="170"/>
      <c r="AF688" s="191" t="s">
        <v>319</v>
      </c>
      <c r="AG688" s="221">
        <v>8</v>
      </c>
      <c r="AH688" s="220">
        <v>12</v>
      </c>
      <c r="AI688" s="191" t="s">
        <v>319</v>
      </c>
      <c r="AL688" s="166">
        <v>0</v>
      </c>
      <c r="AM688" s="170" t="s">
        <v>43</v>
      </c>
      <c r="AN688" s="165" t="s">
        <v>44</v>
      </c>
      <c r="AO688" s="165"/>
      <c r="AP688" s="166"/>
      <c r="AQ688" s="166"/>
      <c r="AR688" s="166"/>
      <c r="AS688" s="166">
        <f>H688</f>
        <v>100778</v>
      </c>
      <c r="AT688" s="166">
        <f t="shared" si="62"/>
        <v>10784</v>
      </c>
      <c r="AU688" s="166">
        <v>784</v>
      </c>
      <c r="AV688" s="166"/>
      <c r="AX68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100778, 'Б-100778-13',date'2015-02-02',3, 7, 7, 'RUR', 1, 18, date'2015-02-02', date'2015-02-01', 1007781, 1, to_date('2015-02-01 00:00:00','YYYY-MM-DD HH24:MI:SS'), 6200, 1116, 0, 752, 0, 'c1', 8,null,100778,10784,784);insert into xxxx_oebs_cash_payment_test (ID, INVOICE_ID, OEBS_PAYMENT, DOC_DATE, COMISS_DATE) values (s_xxxx_oebs_cash_payment_test.NEXTVAL, 100778, 9300, to_date('2015-02-01 00:00:00','YYYY-MM-DD HH24:MI:SS'), date'2015-02-01' );insert into xxxx_client_discount_m  (ID,CLIENT_ID,CLIENT_AVG_DISCOUNT,DT) values (s_xxxx_client_discount_m.NEXTVAL,752, 12, date'2015-02-01');</v>
      </c>
    </row>
    <row r="689" spans="1:50" ht="16.5" customHeight="1" x14ac:dyDescent="0.25">
      <c r="A689" s="285">
        <v>47</v>
      </c>
      <c r="B689" s="72">
        <v>0</v>
      </c>
      <c r="C689" s="165" t="str">
        <f t="shared" si="64"/>
        <v>100047</v>
      </c>
      <c r="D689" s="165" t="str">
        <f t="shared" si="65"/>
        <v>100047/13</v>
      </c>
      <c r="E689" s="167" t="s">
        <v>189</v>
      </c>
      <c r="F689" s="167" t="s">
        <v>822</v>
      </c>
      <c r="G689" s="165">
        <v>48</v>
      </c>
      <c r="H689" s="178">
        <v>100779</v>
      </c>
      <c r="I689" s="170" t="str">
        <f t="shared" si="61"/>
        <v>Б-100779-13</v>
      </c>
      <c r="J689" s="169">
        <v>3</v>
      </c>
      <c r="K689" s="165">
        <v>7</v>
      </c>
      <c r="L689" s="165" t="s">
        <v>38</v>
      </c>
      <c r="M689" s="169">
        <v>1</v>
      </c>
      <c r="N689" s="165">
        <v>18</v>
      </c>
      <c r="O689" s="167" t="s">
        <v>823</v>
      </c>
      <c r="P689" s="167" t="s">
        <v>823</v>
      </c>
      <c r="Q689" s="167" t="s">
        <v>826</v>
      </c>
      <c r="R689" s="166" t="str">
        <f>H689&amp;"2"</f>
        <v>1007792</v>
      </c>
      <c r="S689" s="170">
        <v>1</v>
      </c>
      <c r="T689" s="191" t="s">
        <v>308</v>
      </c>
      <c r="U689" s="165">
        <v>6200</v>
      </c>
      <c r="V689" s="165">
        <v>1116</v>
      </c>
      <c r="W689" s="165">
        <v>0</v>
      </c>
      <c r="X689" s="122">
        <v>753</v>
      </c>
      <c r="Y689" s="168" t="s">
        <v>42</v>
      </c>
      <c r="Z689" s="266"/>
      <c r="AA689" s="266"/>
      <c r="AB689" s="224"/>
      <c r="AC689" s="178">
        <v>9300</v>
      </c>
      <c r="AD689" s="170"/>
      <c r="AE689" s="170"/>
      <c r="AF689" s="191" t="s">
        <v>319</v>
      </c>
      <c r="AG689" s="221">
        <v>8</v>
      </c>
      <c r="AH689" s="220">
        <v>12</v>
      </c>
      <c r="AI689" s="191" t="s">
        <v>319</v>
      </c>
      <c r="AL689" s="166">
        <v>0</v>
      </c>
      <c r="AM689" s="170" t="s">
        <v>43</v>
      </c>
      <c r="AN689" s="165" t="s">
        <v>44</v>
      </c>
      <c r="AO689" s="165"/>
      <c r="AP689" s="166"/>
      <c r="AQ689" s="166"/>
      <c r="AR689" s="166"/>
      <c r="AS689" s="166">
        <f>H689</f>
        <v>100779</v>
      </c>
      <c r="AT689" s="166">
        <f t="shared" si="62"/>
        <v>10785</v>
      </c>
      <c r="AU689" s="166">
        <v>785</v>
      </c>
      <c r="AV689" s="166"/>
      <c r="AX689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100779, 'Б-100779-13',date'2015-02-02',3, 7, 7, 'RUR', 1, 18, date'2015-02-02', date'2015-02-01', 1007792, 1, to_date('2015-02-01 00:00:00','YYYY-MM-DD HH24:MI:SS'), 6200, 1116, 0, 753, 0, 'c1', 8,null,100779,10785,785);insert into xxxx_oebs_cash_payment_test (ID, INVOICE_ID, OEBS_PAYMENT, DOC_DATE, COMISS_DATE) values (s_xxxx_oebs_cash_payment_test.NEXTVAL, 100779, 9300, to_date('2015-02-01 00:00:00','YYYY-MM-DD HH24:MI:SS'), date'2015-02-01' );insert into xxxx_client_discount_m  (ID,CLIENT_ID,CLIENT_AVG_DISCOUNT,DT) values (s_xxxx_client_discount_m.NEXTVAL,753, 12, date'2015-02-01');</v>
      </c>
    </row>
    <row r="690" spans="1:50" ht="16.5" customHeight="1" x14ac:dyDescent="0.25">
      <c r="A690" s="285">
        <v>47</v>
      </c>
      <c r="B690" s="72">
        <v>0</v>
      </c>
      <c r="C690" s="165" t="str">
        <f t="shared" si="64"/>
        <v>100047</v>
      </c>
      <c r="D690" s="165" t="str">
        <f t="shared" si="65"/>
        <v>100047/13</v>
      </c>
      <c r="E690" s="167" t="s">
        <v>189</v>
      </c>
      <c r="F690" s="167" t="s">
        <v>822</v>
      </c>
      <c r="G690" s="165">
        <v>48</v>
      </c>
      <c r="H690" s="178">
        <v>100780</v>
      </c>
      <c r="I690" s="170" t="str">
        <f t="shared" ref="I690:I753" si="66">"Б-"&amp;H690&amp;"-13"</f>
        <v>Б-100780-13</v>
      </c>
      <c r="J690" s="169">
        <v>3</v>
      </c>
      <c r="K690" s="165">
        <v>7</v>
      </c>
      <c r="L690" s="165" t="s">
        <v>38</v>
      </c>
      <c r="M690" s="169">
        <v>1</v>
      </c>
      <c r="N690" s="165">
        <v>18</v>
      </c>
      <c r="O690" s="167" t="s">
        <v>823</v>
      </c>
      <c r="P690" s="167" t="s">
        <v>823</v>
      </c>
      <c r="Q690" s="167" t="s">
        <v>826</v>
      </c>
      <c r="R690" s="166" t="str">
        <f>H690&amp;"3"</f>
        <v>1007803</v>
      </c>
      <c r="S690" s="170">
        <v>1</v>
      </c>
      <c r="T690" s="191" t="s">
        <v>308</v>
      </c>
      <c r="U690" s="165">
        <v>6200</v>
      </c>
      <c r="V690" s="165">
        <v>1116</v>
      </c>
      <c r="W690" s="165">
        <v>0</v>
      </c>
      <c r="X690" s="234">
        <v>754</v>
      </c>
      <c r="Y690" s="168" t="s">
        <v>42</v>
      </c>
      <c r="Z690" s="266"/>
      <c r="AA690" s="266"/>
      <c r="AB690" s="224"/>
      <c r="AC690" s="178">
        <v>9300</v>
      </c>
      <c r="AD690" s="170"/>
      <c r="AE690" s="170"/>
      <c r="AF690" s="191" t="s">
        <v>319</v>
      </c>
      <c r="AG690" s="221">
        <v>8</v>
      </c>
      <c r="AH690" s="220">
        <v>12</v>
      </c>
      <c r="AI690" s="191" t="s">
        <v>319</v>
      </c>
      <c r="AL690" s="166">
        <v>0</v>
      </c>
      <c r="AM690" s="170" t="s">
        <v>43</v>
      </c>
      <c r="AN690" s="165" t="s">
        <v>44</v>
      </c>
      <c r="AO690" s="165"/>
      <c r="AP690" s="166"/>
      <c r="AQ690" s="166"/>
      <c r="AR690" s="166"/>
      <c r="AS690" s="166">
        <f>H690</f>
        <v>100780</v>
      </c>
      <c r="AT690" s="166">
        <f t="shared" si="62"/>
        <v>10786</v>
      </c>
      <c r="AU690" s="166">
        <v>786</v>
      </c>
      <c r="AV690" s="166"/>
      <c r="AX690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100780, 'Б-100780-13',date'2015-02-02',3, 7, 7, 'RUR', 1, 18, date'2015-02-02', date'2015-02-01', 1007803, 1, to_date('2015-02-01 00:00:00','YYYY-MM-DD HH24:MI:SS'), 6200, 1116, 0, 754, 0, 'c1', 8,null,100780,10786,786);insert into xxxx_oebs_cash_payment_test (ID, INVOICE_ID, OEBS_PAYMENT, DOC_DATE, COMISS_DATE) values (s_xxxx_oebs_cash_payment_test.NEXTVAL, 100780, 9300, to_date('2015-02-01 00:00:00','YYYY-MM-DD HH24:MI:SS'), date'2015-02-01' );insert into xxxx_client_discount_m  (ID,CLIENT_ID,CLIENT_AVG_DISCOUNT,DT) values (s_xxxx_client_discount_m.NEXTVAL,754, 12, date'2015-02-01');</v>
      </c>
    </row>
    <row r="691" spans="1:50" ht="16.5" customHeight="1" x14ac:dyDescent="0.25">
      <c r="A691" s="285">
        <v>47</v>
      </c>
      <c r="B691" s="72">
        <v>0</v>
      </c>
      <c r="C691" s="165" t="str">
        <f t="shared" si="64"/>
        <v>100047</v>
      </c>
      <c r="D691" s="165" t="str">
        <f t="shared" si="65"/>
        <v>100047/13</v>
      </c>
      <c r="E691" s="167" t="s">
        <v>189</v>
      </c>
      <c r="F691" s="167" t="s">
        <v>822</v>
      </c>
      <c r="G691" s="165">
        <v>48</v>
      </c>
      <c r="H691" s="178">
        <v>100781</v>
      </c>
      <c r="I691" s="170" t="str">
        <f t="shared" si="66"/>
        <v>Б-100781-13</v>
      </c>
      <c r="J691" s="169">
        <v>3</v>
      </c>
      <c r="K691" s="165">
        <v>7</v>
      </c>
      <c r="L691" s="165" t="s">
        <v>38</v>
      </c>
      <c r="M691" s="169">
        <v>1</v>
      </c>
      <c r="N691" s="165">
        <v>18</v>
      </c>
      <c r="O691" s="167" t="s">
        <v>823</v>
      </c>
      <c r="P691" s="167" t="s">
        <v>823</v>
      </c>
      <c r="Q691" s="167" t="s">
        <v>826</v>
      </c>
      <c r="R691" s="166" t="str">
        <f>H691&amp;"1"</f>
        <v>1007811</v>
      </c>
      <c r="S691" s="170">
        <v>1</v>
      </c>
      <c r="T691" s="191" t="s">
        <v>308</v>
      </c>
      <c r="U691" s="165">
        <v>6200</v>
      </c>
      <c r="V691" s="165">
        <v>1116</v>
      </c>
      <c r="W691" s="165">
        <v>0</v>
      </c>
      <c r="X691" s="122">
        <v>755</v>
      </c>
      <c r="Y691" s="168" t="s">
        <v>42</v>
      </c>
      <c r="Z691" s="266"/>
      <c r="AA691" s="266"/>
      <c r="AB691" s="224"/>
      <c r="AC691" s="178">
        <v>9300</v>
      </c>
      <c r="AD691" s="170"/>
      <c r="AE691" s="170"/>
      <c r="AF691" s="191" t="s">
        <v>319</v>
      </c>
      <c r="AG691" s="221">
        <v>8</v>
      </c>
      <c r="AH691" s="220">
        <v>12</v>
      </c>
      <c r="AI691" s="191" t="s">
        <v>319</v>
      </c>
      <c r="AL691" s="166">
        <v>0</v>
      </c>
      <c r="AM691" s="170" t="s">
        <v>43</v>
      </c>
      <c r="AN691" s="165" t="s">
        <v>44</v>
      </c>
      <c r="AO691" s="165"/>
      <c r="AP691" s="166"/>
      <c r="AQ691" s="166"/>
      <c r="AR691" s="166"/>
      <c r="AS691" s="166">
        <f>H691</f>
        <v>100781</v>
      </c>
      <c r="AT691" s="166">
        <f t="shared" si="62"/>
        <v>10787</v>
      </c>
      <c r="AU691" s="166">
        <v>787</v>
      </c>
      <c r="AV691" s="166"/>
      <c r="AX691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100781, 'Б-100781-13',date'2015-02-02',3, 7, 7, 'RUR', 1, 18, date'2015-02-02', date'2015-02-01', 1007811, 1, to_date('2015-02-01 00:00:00','YYYY-MM-DD HH24:MI:SS'), 6200, 1116, 0, 755, 0, 'c1', 8,null,100781,10787,787);insert into xxxx_oebs_cash_payment_test (ID, INVOICE_ID, OEBS_PAYMENT, DOC_DATE, COMISS_DATE) values (s_xxxx_oebs_cash_payment_test.NEXTVAL, 100781, 9300, to_date('2015-02-01 00:00:00','YYYY-MM-DD HH24:MI:SS'), date'2015-02-01' );insert into xxxx_client_discount_m  (ID,CLIENT_ID,CLIENT_AVG_DISCOUNT,DT) values (s_xxxx_client_discount_m.NEXTVAL,755, 12, date'2015-02-01');</v>
      </c>
    </row>
    <row r="692" spans="1:50" ht="16.5" customHeight="1" x14ac:dyDescent="0.25">
      <c r="A692" s="285">
        <v>47</v>
      </c>
      <c r="B692" s="72">
        <v>0</v>
      </c>
      <c r="C692" s="165" t="str">
        <f t="shared" si="64"/>
        <v>100047</v>
      </c>
      <c r="D692" s="165" t="str">
        <f t="shared" si="65"/>
        <v>100047/13</v>
      </c>
      <c r="E692" s="167" t="s">
        <v>189</v>
      </c>
      <c r="F692" s="167" t="s">
        <v>822</v>
      </c>
      <c r="G692" s="165">
        <v>48</v>
      </c>
      <c r="H692" s="178">
        <v>100782</v>
      </c>
      <c r="I692" s="170" t="str">
        <f t="shared" si="66"/>
        <v>Б-100782-13</v>
      </c>
      <c r="J692" s="169">
        <v>3</v>
      </c>
      <c r="K692" s="165">
        <v>7</v>
      </c>
      <c r="L692" s="165" t="s">
        <v>38</v>
      </c>
      <c r="M692" s="169">
        <v>1</v>
      </c>
      <c r="N692" s="165">
        <v>18</v>
      </c>
      <c r="O692" s="167" t="s">
        <v>823</v>
      </c>
      <c r="P692" s="167" t="s">
        <v>823</v>
      </c>
      <c r="Q692" s="167" t="s">
        <v>826</v>
      </c>
      <c r="R692" s="166" t="str">
        <f>H692&amp;"2"</f>
        <v>1007822</v>
      </c>
      <c r="S692" s="170">
        <v>1</v>
      </c>
      <c r="T692" s="191" t="s">
        <v>308</v>
      </c>
      <c r="U692" s="165">
        <v>6200</v>
      </c>
      <c r="V692" s="165">
        <v>1116</v>
      </c>
      <c r="W692" s="165">
        <v>0</v>
      </c>
      <c r="X692" s="234">
        <v>756</v>
      </c>
      <c r="Y692" s="168" t="s">
        <v>42</v>
      </c>
      <c r="Z692" s="266"/>
      <c r="AA692" s="266"/>
      <c r="AB692" s="224"/>
      <c r="AC692" s="178">
        <v>9300</v>
      </c>
      <c r="AD692" s="170"/>
      <c r="AE692" s="170"/>
      <c r="AF692" s="191" t="s">
        <v>319</v>
      </c>
      <c r="AG692" s="221">
        <v>8</v>
      </c>
      <c r="AH692" s="220">
        <v>12</v>
      </c>
      <c r="AI692" s="191" t="s">
        <v>319</v>
      </c>
      <c r="AL692" s="166">
        <v>0</v>
      </c>
      <c r="AM692" s="170" t="s">
        <v>43</v>
      </c>
      <c r="AN692" s="165" t="s">
        <v>44</v>
      </c>
      <c r="AO692" s="165"/>
      <c r="AP692" s="166"/>
      <c r="AQ692" s="166"/>
      <c r="AR692" s="166"/>
      <c r="AS692" s="166">
        <f>H692</f>
        <v>100782</v>
      </c>
      <c r="AT692" s="166">
        <f t="shared" si="62"/>
        <v>10788</v>
      </c>
      <c r="AU692" s="166">
        <v>788</v>
      </c>
      <c r="AV692" s="166"/>
      <c r="AX692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100782, 'Б-100782-13',date'2015-02-02',3, 7, 7, 'RUR', 1, 18, date'2015-02-02', date'2015-02-01', 1007822, 1, to_date('2015-02-01 00:00:00','YYYY-MM-DD HH24:MI:SS'), 6200, 1116, 0, 756, 0, 'c1', 8,null,100782,10788,788);insert into xxxx_oebs_cash_payment_test (ID, INVOICE_ID, OEBS_PAYMENT, DOC_DATE, COMISS_DATE) values (s_xxxx_oebs_cash_payment_test.NEXTVAL, 100782, 9300, to_date('2015-02-01 00:00:00','YYYY-MM-DD HH24:MI:SS'), date'2015-02-01' );insert into xxxx_client_discount_m  (ID,CLIENT_ID,CLIENT_AVG_DISCOUNT,DT) values (s_xxxx_client_discount_m.NEXTVAL,756, 12, date'2015-02-01');</v>
      </c>
    </row>
    <row r="693" spans="1:50" ht="16.5" customHeight="1" x14ac:dyDescent="0.25">
      <c r="A693" s="285">
        <v>47</v>
      </c>
      <c r="B693" s="72">
        <v>0</v>
      </c>
      <c r="C693" s="165" t="str">
        <f t="shared" si="64"/>
        <v>100047</v>
      </c>
      <c r="D693" s="165" t="str">
        <f t="shared" si="65"/>
        <v>100047/13</v>
      </c>
      <c r="E693" s="167" t="s">
        <v>189</v>
      </c>
      <c r="F693" s="167" t="s">
        <v>822</v>
      </c>
      <c r="G693" s="165">
        <v>48</v>
      </c>
      <c r="H693" s="178">
        <v>100783</v>
      </c>
      <c r="I693" s="170" t="str">
        <f t="shared" si="66"/>
        <v>Б-100783-13</v>
      </c>
      <c r="J693" s="169">
        <v>3</v>
      </c>
      <c r="K693" s="165">
        <v>7</v>
      </c>
      <c r="L693" s="165" t="s">
        <v>38</v>
      </c>
      <c r="M693" s="169">
        <v>1</v>
      </c>
      <c r="N693" s="165">
        <v>18</v>
      </c>
      <c r="O693" s="167" t="s">
        <v>823</v>
      </c>
      <c r="P693" s="167" t="s">
        <v>823</v>
      </c>
      <c r="Q693" s="167" t="s">
        <v>826</v>
      </c>
      <c r="R693" s="166" t="str">
        <f>H693&amp;"1"</f>
        <v>1007831</v>
      </c>
      <c r="S693" s="170">
        <v>1</v>
      </c>
      <c r="T693" s="191" t="s">
        <v>308</v>
      </c>
      <c r="U693" s="165">
        <v>6200</v>
      </c>
      <c r="V693" s="165">
        <v>1116</v>
      </c>
      <c r="W693" s="165">
        <v>0</v>
      </c>
      <c r="X693" s="122">
        <v>757</v>
      </c>
      <c r="Y693" s="168" t="s">
        <v>42</v>
      </c>
      <c r="Z693" s="266"/>
      <c r="AA693" s="266"/>
      <c r="AB693" s="224"/>
      <c r="AC693" s="178">
        <v>9300</v>
      </c>
      <c r="AD693" s="170"/>
      <c r="AE693" s="170"/>
      <c r="AF693" s="191" t="s">
        <v>319</v>
      </c>
      <c r="AG693" s="221">
        <v>8</v>
      </c>
      <c r="AH693" s="220">
        <v>12</v>
      </c>
      <c r="AI693" s="191" t="s">
        <v>319</v>
      </c>
      <c r="AL693" s="166">
        <v>0</v>
      </c>
      <c r="AM693" s="170" t="s">
        <v>43</v>
      </c>
      <c r="AN693" s="165" t="s">
        <v>44</v>
      </c>
      <c r="AO693" s="165"/>
      <c r="AP693" s="166"/>
      <c r="AQ693" s="166"/>
      <c r="AR693" s="166"/>
      <c r="AS693" s="166">
        <f>H693</f>
        <v>100783</v>
      </c>
      <c r="AT693" s="166">
        <f t="shared" si="62"/>
        <v>10789</v>
      </c>
      <c r="AU693" s="166">
        <v>789</v>
      </c>
      <c r="AV693" s="166"/>
      <c r="AX693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100783, 'Б-100783-13',date'2015-02-02',3, 7, 7, 'RUR', 1, 18, date'2015-02-02', date'2015-02-01', 1007831, 1, to_date('2015-02-01 00:00:00','YYYY-MM-DD HH24:MI:SS'), 6200, 1116, 0, 757, 0, 'c1', 8,null,100783,10789,789);insert into xxxx_oebs_cash_payment_test (ID, INVOICE_ID, OEBS_PAYMENT, DOC_DATE, COMISS_DATE) values (s_xxxx_oebs_cash_payment_test.NEXTVAL, 100783, 9300, to_date('2015-02-01 00:00:00','YYYY-MM-DD HH24:MI:SS'), date'2015-02-01' );insert into xxxx_client_discount_m  (ID,CLIENT_ID,CLIENT_AVG_DISCOUNT,DT) values (s_xxxx_client_discount_m.NEXTVAL,757, 12, date'2015-02-01');</v>
      </c>
    </row>
    <row r="694" spans="1:50" ht="16.5" customHeight="1" x14ac:dyDescent="0.25">
      <c r="A694" s="285">
        <v>47</v>
      </c>
      <c r="B694" s="72">
        <v>0</v>
      </c>
      <c r="C694" s="165" t="str">
        <f t="shared" si="64"/>
        <v>100047</v>
      </c>
      <c r="D694" s="165" t="str">
        <f t="shared" si="65"/>
        <v>100047/13</v>
      </c>
      <c r="E694" s="167" t="s">
        <v>189</v>
      </c>
      <c r="F694" s="167" t="s">
        <v>822</v>
      </c>
      <c r="G694" s="165">
        <v>48</v>
      </c>
      <c r="H694" s="178">
        <v>100784</v>
      </c>
      <c r="I694" s="170" t="str">
        <f t="shared" si="66"/>
        <v>Б-100784-13</v>
      </c>
      <c r="J694" s="169">
        <v>3</v>
      </c>
      <c r="K694" s="165">
        <v>7</v>
      </c>
      <c r="L694" s="165" t="s">
        <v>38</v>
      </c>
      <c r="M694" s="169">
        <v>1</v>
      </c>
      <c r="N694" s="165">
        <v>18</v>
      </c>
      <c r="O694" s="167" t="s">
        <v>823</v>
      </c>
      <c r="P694" s="167" t="s">
        <v>823</v>
      </c>
      <c r="Q694" s="167" t="s">
        <v>826</v>
      </c>
      <c r="R694" s="166" t="str">
        <f>H694&amp;"2"</f>
        <v>1007842</v>
      </c>
      <c r="S694" s="170">
        <v>1</v>
      </c>
      <c r="T694" s="191" t="s">
        <v>308</v>
      </c>
      <c r="U694" s="165">
        <v>6200</v>
      </c>
      <c r="V694" s="165">
        <v>1116</v>
      </c>
      <c r="W694" s="165">
        <v>0</v>
      </c>
      <c r="X694" s="234">
        <v>758</v>
      </c>
      <c r="Y694" s="168" t="s">
        <v>42</v>
      </c>
      <c r="Z694" s="266"/>
      <c r="AA694" s="266"/>
      <c r="AB694" s="224"/>
      <c r="AC694" s="178">
        <v>9300</v>
      </c>
      <c r="AD694" s="170"/>
      <c r="AE694" s="170"/>
      <c r="AF694" s="191" t="s">
        <v>319</v>
      </c>
      <c r="AG694" s="221">
        <v>8</v>
      </c>
      <c r="AH694" s="220">
        <v>12</v>
      </c>
      <c r="AI694" s="191" t="s">
        <v>319</v>
      </c>
      <c r="AL694" s="166">
        <v>0</v>
      </c>
      <c r="AM694" s="170" t="s">
        <v>43</v>
      </c>
      <c r="AN694" s="165" t="s">
        <v>44</v>
      </c>
      <c r="AO694" s="165"/>
      <c r="AP694" s="166"/>
      <c r="AQ694" s="166"/>
      <c r="AR694" s="166"/>
      <c r="AS694" s="166">
        <f>H694</f>
        <v>100784</v>
      </c>
      <c r="AT694" s="166">
        <f t="shared" si="62"/>
        <v>10790</v>
      </c>
      <c r="AU694" s="166">
        <v>790</v>
      </c>
      <c r="AV694" s="166"/>
      <c r="AX694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100784, 'Б-100784-13',date'2015-02-02',3, 7, 7, 'RUR', 1, 18, date'2015-02-02', date'2015-02-01', 1007842, 1, to_date('2015-02-01 00:00:00','YYYY-MM-DD HH24:MI:SS'), 6200, 1116, 0, 758, 0, 'c1', 8,null,100784,10790,790);insert into xxxx_oebs_cash_payment_test (ID, INVOICE_ID, OEBS_PAYMENT, DOC_DATE, COMISS_DATE) values (s_xxxx_oebs_cash_payment_test.NEXTVAL, 100784, 9300, to_date('2015-02-01 00:00:00','YYYY-MM-DD HH24:MI:SS'), date'2015-02-01' );insert into xxxx_client_discount_m  (ID,CLIENT_ID,CLIENT_AVG_DISCOUNT,DT) values (s_xxxx_client_discount_m.NEXTVAL,758, 12, date'2015-02-01');</v>
      </c>
    </row>
    <row r="695" spans="1:50" ht="16.5" customHeight="1" x14ac:dyDescent="0.25">
      <c r="A695" s="285">
        <v>47</v>
      </c>
      <c r="B695" s="72">
        <v>0</v>
      </c>
      <c r="C695" s="165" t="str">
        <f t="shared" si="64"/>
        <v>100047</v>
      </c>
      <c r="D695" s="165" t="str">
        <f t="shared" si="65"/>
        <v>100047/13</v>
      </c>
      <c r="E695" s="167" t="s">
        <v>189</v>
      </c>
      <c r="F695" s="167" t="s">
        <v>822</v>
      </c>
      <c r="G695" s="165">
        <v>48</v>
      </c>
      <c r="H695" s="178">
        <v>100785</v>
      </c>
      <c r="I695" s="170" t="str">
        <f t="shared" si="66"/>
        <v>Б-100785-13</v>
      </c>
      <c r="J695" s="169">
        <v>3</v>
      </c>
      <c r="K695" s="165">
        <v>7</v>
      </c>
      <c r="L695" s="165" t="s">
        <v>38</v>
      </c>
      <c r="M695" s="169">
        <v>1</v>
      </c>
      <c r="N695" s="165">
        <v>18</v>
      </c>
      <c r="O695" s="167" t="s">
        <v>823</v>
      </c>
      <c r="P695" s="167" t="s">
        <v>823</v>
      </c>
      <c r="Q695" s="167" t="s">
        <v>826</v>
      </c>
      <c r="R695" s="166" t="str">
        <f>H695&amp;"3"</f>
        <v>1007853</v>
      </c>
      <c r="S695" s="170">
        <v>1</v>
      </c>
      <c r="T695" s="191" t="s">
        <v>308</v>
      </c>
      <c r="U695" s="165">
        <v>6200</v>
      </c>
      <c r="V695" s="165">
        <v>1116</v>
      </c>
      <c r="W695" s="165">
        <v>0</v>
      </c>
      <c r="X695" s="122">
        <v>759</v>
      </c>
      <c r="Y695" s="168" t="s">
        <v>42</v>
      </c>
      <c r="Z695" s="266"/>
      <c r="AA695" s="266"/>
      <c r="AB695" s="224"/>
      <c r="AC695" s="178">
        <v>9300</v>
      </c>
      <c r="AD695" s="170"/>
      <c r="AE695" s="170"/>
      <c r="AF695" s="191" t="s">
        <v>319</v>
      </c>
      <c r="AG695" s="221">
        <v>8</v>
      </c>
      <c r="AH695" s="220">
        <v>12</v>
      </c>
      <c r="AI695" s="191" t="s">
        <v>319</v>
      </c>
      <c r="AL695" s="166">
        <v>0</v>
      </c>
      <c r="AM695" s="170" t="s">
        <v>43</v>
      </c>
      <c r="AN695" s="165" t="s">
        <v>44</v>
      </c>
      <c r="AO695" s="165"/>
      <c r="AP695" s="166"/>
      <c r="AQ695" s="166"/>
      <c r="AR695" s="166"/>
      <c r="AS695" s="166">
        <f>H695</f>
        <v>100785</v>
      </c>
      <c r="AT695" s="166">
        <f t="shared" si="62"/>
        <v>10791</v>
      </c>
      <c r="AU695" s="166">
        <v>791</v>
      </c>
      <c r="AV695" s="166"/>
      <c r="AX695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100785, 'Б-100785-13',date'2015-02-02',3, 7, 7, 'RUR', 1, 18, date'2015-02-02', date'2015-02-01', 1007853, 1, to_date('2015-02-01 00:00:00','YYYY-MM-DD HH24:MI:SS'), 6200, 1116, 0, 759, 0, 'c1', 8,null,100785,10791,791);insert into xxxx_oebs_cash_payment_test (ID, INVOICE_ID, OEBS_PAYMENT, DOC_DATE, COMISS_DATE) values (s_xxxx_oebs_cash_payment_test.NEXTVAL, 100785, 9300, to_date('2015-02-01 00:00:00','YYYY-MM-DD HH24:MI:SS'), date'2015-02-01' );insert into xxxx_client_discount_m  (ID,CLIENT_ID,CLIENT_AVG_DISCOUNT,DT) values (s_xxxx_client_discount_m.NEXTVAL,759, 12, date'2015-02-01');</v>
      </c>
    </row>
    <row r="696" spans="1:50" ht="16.5" customHeight="1" x14ac:dyDescent="0.25">
      <c r="A696" s="285">
        <v>47</v>
      </c>
      <c r="B696" s="72">
        <v>0</v>
      </c>
      <c r="C696" s="165" t="str">
        <f t="shared" si="64"/>
        <v>100047</v>
      </c>
      <c r="D696" s="165" t="str">
        <f t="shared" si="65"/>
        <v>100047/13</v>
      </c>
      <c r="E696" s="167" t="s">
        <v>189</v>
      </c>
      <c r="F696" s="167" t="s">
        <v>822</v>
      </c>
      <c r="G696" s="165">
        <v>48</v>
      </c>
      <c r="H696" s="178">
        <v>100786</v>
      </c>
      <c r="I696" s="170" t="str">
        <f t="shared" si="66"/>
        <v>Б-100786-13</v>
      </c>
      <c r="J696" s="169">
        <v>3</v>
      </c>
      <c r="K696" s="165">
        <v>7</v>
      </c>
      <c r="L696" s="165" t="s">
        <v>38</v>
      </c>
      <c r="M696" s="169">
        <v>1</v>
      </c>
      <c r="N696" s="165">
        <v>18</v>
      </c>
      <c r="O696" s="167" t="s">
        <v>823</v>
      </c>
      <c r="P696" s="167" t="s">
        <v>823</v>
      </c>
      <c r="Q696" s="167" t="s">
        <v>826</v>
      </c>
      <c r="R696" s="166" t="str">
        <f>H696&amp;"1"</f>
        <v>1007861</v>
      </c>
      <c r="S696" s="170">
        <v>1</v>
      </c>
      <c r="T696" s="191" t="s">
        <v>308</v>
      </c>
      <c r="U696" s="165">
        <v>6200</v>
      </c>
      <c r="V696" s="165">
        <v>1116</v>
      </c>
      <c r="W696" s="165">
        <v>0</v>
      </c>
      <c r="X696" s="234">
        <v>760</v>
      </c>
      <c r="Y696" s="168" t="s">
        <v>42</v>
      </c>
      <c r="Z696" s="266"/>
      <c r="AA696" s="266"/>
      <c r="AB696" s="224"/>
      <c r="AC696" s="178">
        <v>9300</v>
      </c>
      <c r="AD696" s="170"/>
      <c r="AE696" s="170"/>
      <c r="AF696" s="191" t="s">
        <v>319</v>
      </c>
      <c r="AG696" s="221">
        <v>8</v>
      </c>
      <c r="AH696" s="220">
        <v>12</v>
      </c>
      <c r="AI696" s="191" t="s">
        <v>319</v>
      </c>
      <c r="AL696" s="166">
        <v>0</v>
      </c>
      <c r="AM696" s="170" t="s">
        <v>43</v>
      </c>
      <c r="AN696" s="165" t="s">
        <v>44</v>
      </c>
      <c r="AO696" s="165"/>
      <c r="AP696" s="166"/>
      <c r="AQ696" s="166"/>
      <c r="AR696" s="166"/>
      <c r="AS696" s="166">
        <f>H696</f>
        <v>100786</v>
      </c>
      <c r="AT696" s="166">
        <f t="shared" si="62"/>
        <v>10792</v>
      </c>
      <c r="AU696" s="166">
        <v>792</v>
      </c>
      <c r="AV696" s="166"/>
      <c r="AX69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100786, 'Б-100786-13',date'2015-02-02',3, 7, 7, 'RUR', 1, 18, date'2015-02-02', date'2015-02-01', 1007861, 1, to_date('2015-02-01 00:00:00','YYYY-MM-DD HH24:MI:SS'), 6200, 1116, 0, 760, 0, 'c1', 8,null,100786,10792,792);insert into xxxx_oebs_cash_payment_test (ID, INVOICE_ID, OEBS_PAYMENT, DOC_DATE, COMISS_DATE) values (s_xxxx_oebs_cash_payment_test.NEXTVAL, 100786, 9300, to_date('2015-02-01 00:00:00','YYYY-MM-DD HH24:MI:SS'), date'2015-02-01' );insert into xxxx_client_discount_m  (ID,CLIENT_ID,CLIENT_AVG_DISCOUNT,DT) values (s_xxxx_client_discount_m.NEXTVAL,760, 12, date'2015-02-01');</v>
      </c>
    </row>
    <row r="697" spans="1:50" ht="16.5" customHeight="1" x14ac:dyDescent="0.25">
      <c r="A697" s="285">
        <v>47</v>
      </c>
      <c r="B697" s="72">
        <v>0</v>
      </c>
      <c r="C697" s="165" t="str">
        <f t="shared" si="64"/>
        <v>100047</v>
      </c>
      <c r="D697" s="165" t="str">
        <f t="shared" si="65"/>
        <v>100047/13</v>
      </c>
      <c r="E697" s="167" t="s">
        <v>189</v>
      </c>
      <c r="F697" s="167" t="s">
        <v>822</v>
      </c>
      <c r="G697" s="165">
        <v>48</v>
      </c>
      <c r="H697" s="178">
        <v>100787</v>
      </c>
      <c r="I697" s="170" t="str">
        <f t="shared" si="66"/>
        <v>Б-100787-13</v>
      </c>
      <c r="J697" s="169">
        <v>3</v>
      </c>
      <c r="K697" s="165">
        <v>7</v>
      </c>
      <c r="L697" s="165" t="s">
        <v>38</v>
      </c>
      <c r="M697" s="169">
        <v>1</v>
      </c>
      <c r="N697" s="165">
        <v>18</v>
      </c>
      <c r="O697" s="167" t="s">
        <v>823</v>
      </c>
      <c r="P697" s="167" t="s">
        <v>823</v>
      </c>
      <c r="Q697" s="167" t="s">
        <v>826</v>
      </c>
      <c r="R697" s="166" t="str">
        <f>H697&amp;"2"</f>
        <v>1007872</v>
      </c>
      <c r="S697" s="170">
        <v>1</v>
      </c>
      <c r="T697" s="191" t="s">
        <v>308</v>
      </c>
      <c r="U697" s="165">
        <v>6200</v>
      </c>
      <c r="V697" s="165">
        <v>1116</v>
      </c>
      <c r="W697" s="165">
        <v>0</v>
      </c>
      <c r="X697" s="122">
        <v>761</v>
      </c>
      <c r="Y697" s="168" t="s">
        <v>42</v>
      </c>
      <c r="Z697" s="266"/>
      <c r="AA697" s="266"/>
      <c r="AB697" s="224"/>
      <c r="AC697" s="178">
        <v>9300</v>
      </c>
      <c r="AD697" s="170"/>
      <c r="AE697" s="170"/>
      <c r="AF697" s="191" t="s">
        <v>319</v>
      </c>
      <c r="AG697" s="221">
        <v>8</v>
      </c>
      <c r="AH697" s="220">
        <v>12</v>
      </c>
      <c r="AI697" s="191" t="s">
        <v>319</v>
      </c>
      <c r="AL697" s="166">
        <v>0</v>
      </c>
      <c r="AM697" s="170" t="s">
        <v>43</v>
      </c>
      <c r="AN697" s="165" t="s">
        <v>44</v>
      </c>
      <c r="AO697" s="165"/>
      <c r="AP697" s="166"/>
      <c r="AQ697" s="166"/>
      <c r="AR697" s="166"/>
      <c r="AS697" s="166">
        <f>H697</f>
        <v>100787</v>
      </c>
      <c r="AT697" s="166">
        <f t="shared" si="62"/>
        <v>10793</v>
      </c>
      <c r="AU697" s="166">
        <v>793</v>
      </c>
      <c r="AV697" s="166"/>
      <c r="AX69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100787, 'Б-100787-13',date'2015-02-02',3, 7, 7, 'RUR', 1, 18, date'2015-02-02', date'2015-02-01', 1007872, 1, to_date('2015-02-01 00:00:00','YYYY-MM-DD HH24:MI:SS'), 6200, 1116, 0, 761, 0, 'c1', 8,null,100787,10793,793);insert into xxxx_oebs_cash_payment_test (ID, INVOICE_ID, OEBS_PAYMENT, DOC_DATE, COMISS_DATE) values (s_xxxx_oebs_cash_payment_test.NEXTVAL, 100787, 9300, to_date('2015-02-01 00:00:00','YYYY-MM-DD HH24:MI:SS'), date'2015-02-01' );insert into xxxx_client_discount_m  (ID,CLIENT_ID,CLIENT_AVG_DISCOUNT,DT) values (s_xxxx_client_discount_m.NEXTVAL,761, 12, date'2015-02-01');</v>
      </c>
    </row>
    <row r="698" spans="1:50" ht="16.5" customHeight="1" x14ac:dyDescent="0.25">
      <c r="A698" s="285">
        <v>47</v>
      </c>
      <c r="B698" s="72">
        <v>0</v>
      </c>
      <c r="C698" s="165" t="str">
        <f t="shared" si="64"/>
        <v>100047</v>
      </c>
      <c r="D698" s="165" t="str">
        <f t="shared" si="65"/>
        <v>100047/13</v>
      </c>
      <c r="E698" s="167" t="s">
        <v>189</v>
      </c>
      <c r="F698" s="167" t="s">
        <v>822</v>
      </c>
      <c r="G698" s="165">
        <v>48</v>
      </c>
      <c r="H698" s="178">
        <v>100788</v>
      </c>
      <c r="I698" s="170" t="str">
        <f t="shared" si="66"/>
        <v>Б-100788-13</v>
      </c>
      <c r="J698" s="169">
        <v>3</v>
      </c>
      <c r="K698" s="165">
        <v>7</v>
      </c>
      <c r="L698" s="165" t="s">
        <v>38</v>
      </c>
      <c r="M698" s="169">
        <v>1</v>
      </c>
      <c r="N698" s="165">
        <v>18</v>
      </c>
      <c r="O698" s="167" t="s">
        <v>823</v>
      </c>
      <c r="P698" s="167" t="s">
        <v>823</v>
      </c>
      <c r="Q698" s="167" t="s">
        <v>826</v>
      </c>
      <c r="R698" s="166" t="str">
        <f>H698&amp;"1"</f>
        <v>1007881</v>
      </c>
      <c r="S698" s="170">
        <v>1</v>
      </c>
      <c r="T698" s="237" t="s">
        <v>308</v>
      </c>
      <c r="U698" s="165">
        <v>6200</v>
      </c>
      <c r="V698" s="165">
        <v>1116</v>
      </c>
      <c r="W698" s="165">
        <v>0</v>
      </c>
      <c r="X698" s="244">
        <v>747</v>
      </c>
      <c r="Y698" s="168" t="s">
        <v>42</v>
      </c>
      <c r="Z698" s="266"/>
      <c r="AA698" s="266"/>
      <c r="AB698" s="224"/>
      <c r="AC698" s="178">
        <v>9300</v>
      </c>
      <c r="AD698" s="170"/>
      <c r="AE698" s="170"/>
      <c r="AF698" s="237" t="s">
        <v>319</v>
      </c>
      <c r="AG698" s="221">
        <v>8</v>
      </c>
      <c r="AH698" s="220">
        <v>12</v>
      </c>
      <c r="AI698" s="237" t="s">
        <v>319</v>
      </c>
      <c r="AL698" s="166">
        <v>0</v>
      </c>
      <c r="AM698" s="170" t="s">
        <v>43</v>
      </c>
      <c r="AN698" s="165" t="s">
        <v>44</v>
      </c>
      <c r="AO698" s="165"/>
      <c r="AP698" s="166"/>
      <c r="AQ698" s="166"/>
      <c r="AR698" s="166"/>
      <c r="AS698" s="166">
        <f>H698</f>
        <v>100788</v>
      </c>
      <c r="AT698" s="166">
        <f t="shared" si="62"/>
        <v>10794</v>
      </c>
      <c r="AU698" s="166">
        <v>794</v>
      </c>
      <c r="AV698" s="166"/>
      <c r="AX69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100788, 'Б-100788-13',date'2015-02-02',3, 7, 7, 'RUR', 1, 18, date'2015-02-02', date'2015-02-01', 1007881, 1, to_date('2015-02-01 00:00:00','YYYY-MM-DD HH24:MI:SS'), 6200, 1116, 0, 747, 0, 'c1', 8,null,100788,10794,794);insert into xxxx_oebs_cash_payment_test (ID, INVOICE_ID, OEBS_PAYMENT, DOC_DATE, COMISS_DATE) values (s_xxxx_oebs_cash_payment_test.NEXTVAL, 100788, 9300, to_date('2015-02-01 00:00:00','YYYY-MM-DD HH24:MI:SS'), date'2015-02-01' );insert into xxxx_client_discount_m  (ID,CLIENT_ID,CLIENT_AVG_DISCOUNT,DT) values (s_xxxx_client_discount_m.NEXTVAL,747, 12, date'2015-02-01');</v>
      </c>
    </row>
    <row r="699" spans="1:50" ht="16.5" customHeight="1" x14ac:dyDescent="0.25">
      <c r="A699" s="285">
        <v>47</v>
      </c>
      <c r="B699" s="72">
        <v>0</v>
      </c>
      <c r="C699" s="165" t="str">
        <f t="shared" si="64"/>
        <v>100047</v>
      </c>
      <c r="D699" s="165" t="str">
        <f t="shared" si="65"/>
        <v>100047/13</v>
      </c>
      <c r="E699" s="167" t="s">
        <v>189</v>
      </c>
      <c r="F699" s="167" t="s">
        <v>822</v>
      </c>
      <c r="G699" s="165">
        <v>48</v>
      </c>
      <c r="H699" s="178">
        <v>100789</v>
      </c>
      <c r="I699" s="170" t="str">
        <f t="shared" si="66"/>
        <v>Б-100789-13</v>
      </c>
      <c r="J699" s="169">
        <v>3</v>
      </c>
      <c r="K699" s="165">
        <v>7</v>
      </c>
      <c r="L699" s="165" t="s">
        <v>38</v>
      </c>
      <c r="M699" s="169">
        <v>1</v>
      </c>
      <c r="N699" s="165">
        <v>18</v>
      </c>
      <c r="O699" s="167" t="s">
        <v>823</v>
      </c>
      <c r="P699" s="167" t="s">
        <v>823</v>
      </c>
      <c r="Q699" s="167" t="s">
        <v>826</v>
      </c>
      <c r="R699" s="166" t="str">
        <f>H699&amp;"1"</f>
        <v>1007891</v>
      </c>
      <c r="S699" s="170">
        <v>1</v>
      </c>
      <c r="T699" s="237" t="s">
        <v>308</v>
      </c>
      <c r="U699" s="165">
        <v>6200</v>
      </c>
      <c r="V699" s="165">
        <v>1116</v>
      </c>
      <c r="W699" s="165">
        <v>0</v>
      </c>
      <c r="X699" s="236">
        <v>748</v>
      </c>
      <c r="Y699" s="168" t="s">
        <v>42</v>
      </c>
      <c r="Z699" s="266"/>
      <c r="AA699" s="266"/>
      <c r="AB699" s="224"/>
      <c r="AC699" s="178">
        <v>9300</v>
      </c>
      <c r="AD699" s="170"/>
      <c r="AE699" s="170"/>
      <c r="AF699" s="237" t="s">
        <v>319</v>
      </c>
      <c r="AG699" s="221">
        <v>8</v>
      </c>
      <c r="AH699" s="220">
        <v>12</v>
      </c>
      <c r="AI699" s="237" t="s">
        <v>319</v>
      </c>
      <c r="AL699" s="166">
        <v>0</v>
      </c>
      <c r="AM699" s="170" t="s">
        <v>43</v>
      </c>
      <c r="AN699" s="165" t="s">
        <v>44</v>
      </c>
      <c r="AO699" s="165"/>
      <c r="AP699" s="166"/>
      <c r="AQ699" s="166"/>
      <c r="AR699" s="166"/>
      <c r="AS699" s="166">
        <f>H699</f>
        <v>100789</v>
      </c>
      <c r="AT699" s="166">
        <f t="shared" si="62"/>
        <v>10795</v>
      </c>
      <c r="AU699" s="166">
        <v>795</v>
      </c>
      <c r="AV699" s="166"/>
      <c r="AX699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100789, 'Б-100789-13',date'2015-02-02',3, 7, 7, 'RUR', 1, 18, date'2015-02-02', date'2015-02-01', 1007891, 1, to_date('2015-02-01 00:00:00','YYYY-MM-DD HH24:MI:SS'), 6200, 1116, 0, 748, 0, 'c1', 8,null,100789,10795,795);insert into xxxx_oebs_cash_payment_test (ID, INVOICE_ID, OEBS_PAYMENT, DOC_DATE, COMISS_DATE) values (s_xxxx_oebs_cash_payment_test.NEXTVAL, 100789, 9300, to_date('2015-02-01 00:00:00','YYYY-MM-DD HH24:MI:SS'), date'2015-02-01' );insert into xxxx_client_discount_m  (ID,CLIENT_ID,CLIENT_AVG_DISCOUNT,DT) values (s_xxxx_client_discount_m.NEXTVAL,748, 12, date'2015-02-01');</v>
      </c>
    </row>
    <row r="700" spans="1:50" ht="16.5" customHeight="1" x14ac:dyDescent="0.25">
      <c r="A700" s="285">
        <v>47</v>
      </c>
      <c r="B700" s="72">
        <v>0</v>
      </c>
      <c r="C700" s="165" t="str">
        <f t="shared" si="64"/>
        <v>100047</v>
      </c>
      <c r="D700" s="165" t="str">
        <f t="shared" si="65"/>
        <v>100047/13</v>
      </c>
      <c r="E700" s="167" t="s">
        <v>189</v>
      </c>
      <c r="F700" s="167" t="s">
        <v>822</v>
      </c>
      <c r="G700" s="165">
        <v>48</v>
      </c>
      <c r="H700" s="178">
        <v>100790</v>
      </c>
      <c r="I700" s="170" t="str">
        <f t="shared" si="66"/>
        <v>Б-100790-13</v>
      </c>
      <c r="J700" s="169">
        <v>3</v>
      </c>
      <c r="K700" s="165">
        <v>7</v>
      </c>
      <c r="L700" s="165" t="s">
        <v>38</v>
      </c>
      <c r="M700" s="169">
        <v>1</v>
      </c>
      <c r="N700" s="165">
        <v>18</v>
      </c>
      <c r="O700" s="167" t="s">
        <v>823</v>
      </c>
      <c r="P700" s="167" t="s">
        <v>823</v>
      </c>
      <c r="Q700" s="167" t="s">
        <v>826</v>
      </c>
      <c r="R700" s="166" t="str">
        <f>H700&amp;"2"</f>
        <v>1007902</v>
      </c>
      <c r="S700" s="170">
        <v>1</v>
      </c>
      <c r="T700" s="237" t="s">
        <v>308</v>
      </c>
      <c r="U700" s="165">
        <v>6200</v>
      </c>
      <c r="V700" s="165">
        <v>1116</v>
      </c>
      <c r="W700" s="165">
        <v>0</v>
      </c>
      <c r="X700" s="244">
        <v>749</v>
      </c>
      <c r="Y700" s="168" t="s">
        <v>42</v>
      </c>
      <c r="Z700" s="266"/>
      <c r="AA700" s="266"/>
      <c r="AB700" s="224"/>
      <c r="AC700" s="178">
        <v>9300</v>
      </c>
      <c r="AD700" s="170"/>
      <c r="AE700" s="170"/>
      <c r="AF700" s="237" t="s">
        <v>319</v>
      </c>
      <c r="AG700" s="221">
        <v>8</v>
      </c>
      <c r="AH700" s="220">
        <v>12</v>
      </c>
      <c r="AI700" s="237" t="s">
        <v>319</v>
      </c>
      <c r="AL700" s="166">
        <v>0</v>
      </c>
      <c r="AM700" s="170" t="s">
        <v>43</v>
      </c>
      <c r="AN700" s="165" t="s">
        <v>44</v>
      </c>
      <c r="AO700" s="165"/>
      <c r="AP700" s="166"/>
      <c r="AQ700" s="166"/>
      <c r="AR700" s="166"/>
      <c r="AS700" s="166">
        <f>H700</f>
        <v>100790</v>
      </c>
      <c r="AT700" s="166">
        <f t="shared" si="62"/>
        <v>10796</v>
      </c>
      <c r="AU700" s="166">
        <v>796</v>
      </c>
      <c r="AX700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100790, 'Б-100790-13',date'2015-02-02',3, 7, 7, 'RUR', 1, 18, date'2015-02-02', date'2015-02-01', 1007902, 1, to_date('2015-02-01 00:00:00','YYYY-MM-DD HH24:MI:SS'), 6200, 1116, 0, 749, 0, 'c1', 8,null,100790,10796,796);insert into xxxx_oebs_cash_payment_test (ID, INVOICE_ID, OEBS_PAYMENT, DOC_DATE, COMISS_DATE) values (s_xxxx_oebs_cash_payment_test.NEXTVAL, 100790, 9300, to_date('2015-02-01 00:00:00','YYYY-MM-DD HH24:MI:SS'), date'2015-02-01' );insert into xxxx_client_discount_m  (ID,CLIENT_ID,CLIENT_AVG_DISCOUNT,DT) values (s_xxxx_client_discount_m.NEXTVAL,749, 12, date'2015-02-01');</v>
      </c>
    </row>
    <row r="701" spans="1:50" ht="16.5" customHeight="1" x14ac:dyDescent="0.25">
      <c r="A701" s="285">
        <v>47</v>
      </c>
      <c r="B701" s="72">
        <v>0</v>
      </c>
      <c r="C701" s="165" t="str">
        <f t="shared" si="64"/>
        <v>100047</v>
      </c>
      <c r="D701" s="165" t="str">
        <f t="shared" si="65"/>
        <v>100047/13</v>
      </c>
      <c r="E701" s="167" t="s">
        <v>189</v>
      </c>
      <c r="F701" s="167" t="s">
        <v>822</v>
      </c>
      <c r="G701" s="165">
        <v>48</v>
      </c>
      <c r="H701" s="178">
        <v>100791</v>
      </c>
      <c r="I701" s="170" t="str">
        <f t="shared" si="66"/>
        <v>Б-100791-13</v>
      </c>
      <c r="J701" s="169">
        <v>3</v>
      </c>
      <c r="K701" s="165">
        <v>7</v>
      </c>
      <c r="L701" s="165" t="s">
        <v>38</v>
      </c>
      <c r="M701" s="169">
        <v>1</v>
      </c>
      <c r="N701" s="165">
        <v>18</v>
      </c>
      <c r="O701" s="167" t="s">
        <v>823</v>
      </c>
      <c r="P701" s="167" t="s">
        <v>823</v>
      </c>
      <c r="Q701" s="167" t="s">
        <v>826</v>
      </c>
      <c r="R701" s="166" t="str">
        <f>H701&amp;"3"</f>
        <v>1007913</v>
      </c>
      <c r="S701" s="170">
        <v>1</v>
      </c>
      <c r="T701" s="237" t="s">
        <v>308</v>
      </c>
      <c r="U701" s="165">
        <v>6200</v>
      </c>
      <c r="V701" s="165">
        <v>1116</v>
      </c>
      <c r="W701" s="165">
        <v>0</v>
      </c>
      <c r="X701" s="236">
        <v>750</v>
      </c>
      <c r="Y701" s="168" t="s">
        <v>42</v>
      </c>
      <c r="Z701" s="266"/>
      <c r="AA701" s="266"/>
      <c r="AB701" s="224"/>
      <c r="AC701" s="178">
        <v>9300</v>
      </c>
      <c r="AD701" s="170"/>
      <c r="AE701" s="170"/>
      <c r="AF701" s="237" t="s">
        <v>319</v>
      </c>
      <c r="AG701" s="221">
        <v>8</v>
      </c>
      <c r="AH701" s="220">
        <v>12</v>
      </c>
      <c r="AI701" s="237" t="s">
        <v>319</v>
      </c>
      <c r="AL701" s="166">
        <v>0</v>
      </c>
      <c r="AM701" s="170" t="s">
        <v>43</v>
      </c>
      <c r="AN701" s="165" t="s">
        <v>44</v>
      </c>
      <c r="AO701" s="165"/>
      <c r="AP701" s="166"/>
      <c r="AQ701" s="166"/>
      <c r="AR701" s="166"/>
      <c r="AS701" s="166">
        <f>H701</f>
        <v>100791</v>
      </c>
      <c r="AT701" s="166">
        <f t="shared" si="62"/>
        <v>10797</v>
      </c>
      <c r="AU701" s="166">
        <v>797</v>
      </c>
      <c r="AV701" s="166"/>
      <c r="AX701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100791, 'Б-100791-13',date'2015-02-02',3, 7, 7, 'RUR', 1, 18, date'2015-02-02', date'2015-02-01', 1007913, 1, to_date('2015-02-01 00:00:00','YYYY-MM-DD HH24:MI:SS'), 6200, 1116, 0, 750, 0, 'c1', 8,null,100791,10797,797);insert into xxxx_oebs_cash_payment_test (ID, INVOICE_ID, OEBS_PAYMENT, DOC_DATE, COMISS_DATE) values (s_xxxx_oebs_cash_payment_test.NEXTVAL, 100791, 9300, to_date('2015-02-01 00:00:00','YYYY-MM-DD HH24:MI:SS'), date'2015-02-01' );insert into xxxx_client_discount_m  (ID,CLIENT_ID,CLIENT_AVG_DISCOUNT,DT) values (s_xxxx_client_discount_m.NEXTVAL,750, 12, date'2015-02-01');</v>
      </c>
    </row>
    <row r="702" spans="1:50" ht="16.5" customHeight="1" x14ac:dyDescent="0.25">
      <c r="A702" s="285">
        <v>47</v>
      </c>
      <c r="B702" s="72">
        <v>0</v>
      </c>
      <c r="C702" s="165" t="str">
        <f t="shared" si="64"/>
        <v>100047</v>
      </c>
      <c r="D702" s="165" t="str">
        <f t="shared" si="65"/>
        <v>100047/13</v>
      </c>
      <c r="E702" s="167" t="s">
        <v>189</v>
      </c>
      <c r="F702" s="167" t="s">
        <v>822</v>
      </c>
      <c r="G702" s="165">
        <v>48</v>
      </c>
      <c r="H702" s="178">
        <v>100792</v>
      </c>
      <c r="I702" s="170" t="str">
        <f t="shared" si="66"/>
        <v>Б-100792-13</v>
      </c>
      <c r="J702" s="169">
        <v>3</v>
      </c>
      <c r="K702" s="165">
        <v>7</v>
      </c>
      <c r="L702" s="165" t="s">
        <v>38</v>
      </c>
      <c r="M702" s="169">
        <v>1</v>
      </c>
      <c r="N702" s="165">
        <v>18</v>
      </c>
      <c r="O702" s="167" t="s">
        <v>823</v>
      </c>
      <c r="P702" s="167" t="s">
        <v>823</v>
      </c>
      <c r="Q702" s="167" t="s">
        <v>826</v>
      </c>
      <c r="R702" s="166" t="str">
        <f>H702&amp;"1"</f>
        <v>1007921</v>
      </c>
      <c r="S702" s="170">
        <v>1</v>
      </c>
      <c r="T702" s="237" t="s">
        <v>308</v>
      </c>
      <c r="U702" s="165">
        <v>6200</v>
      </c>
      <c r="V702" s="165">
        <v>1116</v>
      </c>
      <c r="W702" s="165">
        <v>0</v>
      </c>
      <c r="X702" s="244">
        <v>751</v>
      </c>
      <c r="Y702" s="168" t="s">
        <v>42</v>
      </c>
      <c r="Z702" s="266"/>
      <c r="AA702" s="266"/>
      <c r="AB702" s="224"/>
      <c r="AC702" s="178">
        <v>9300</v>
      </c>
      <c r="AD702" s="170"/>
      <c r="AE702" s="170"/>
      <c r="AF702" s="237" t="s">
        <v>319</v>
      </c>
      <c r="AG702" s="221">
        <v>8</v>
      </c>
      <c r="AH702" s="220">
        <v>12</v>
      </c>
      <c r="AI702" s="237" t="s">
        <v>319</v>
      </c>
      <c r="AL702" s="166">
        <v>0</v>
      </c>
      <c r="AM702" s="170" t="s">
        <v>43</v>
      </c>
      <c r="AN702" s="165" t="s">
        <v>44</v>
      </c>
      <c r="AO702" s="165"/>
      <c r="AP702" s="166"/>
      <c r="AQ702" s="166"/>
      <c r="AR702" s="166"/>
      <c r="AS702" s="166">
        <f>H702</f>
        <v>100792</v>
      </c>
      <c r="AT702" s="166">
        <f t="shared" si="62"/>
        <v>10798</v>
      </c>
      <c r="AU702" s="166">
        <v>798</v>
      </c>
      <c r="AV702" s="166"/>
      <c r="AX702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100792, 'Б-100792-13',date'2015-02-02',3, 7, 7, 'RUR', 1, 18, date'2015-02-02', date'2015-02-01', 1007921, 1, to_date('2015-02-01 00:00:00','YYYY-MM-DD HH24:MI:SS'), 6200, 1116, 0, 751, 0, 'c1', 8,null,100792,10798,798);insert into xxxx_oebs_cash_payment_test (ID, INVOICE_ID, OEBS_PAYMENT, DOC_DATE, COMISS_DATE) values (s_xxxx_oebs_cash_payment_test.NEXTVAL, 100792, 9300, to_date('2015-02-01 00:00:00','YYYY-MM-DD HH24:MI:SS'), date'2015-02-01' );insert into xxxx_client_discount_m  (ID,CLIENT_ID,CLIENT_AVG_DISCOUNT,DT) values (s_xxxx_client_discount_m.NEXTVAL,751, 12, date'2015-02-01');</v>
      </c>
    </row>
    <row r="703" spans="1:50" ht="16.5" customHeight="1" x14ac:dyDescent="0.25">
      <c r="A703" s="285">
        <v>47</v>
      </c>
      <c r="B703" s="72">
        <v>0</v>
      </c>
      <c r="C703" s="165" t="str">
        <f t="shared" si="64"/>
        <v>100047</v>
      </c>
      <c r="D703" s="165" t="str">
        <f t="shared" si="65"/>
        <v>100047/13</v>
      </c>
      <c r="E703" s="167" t="s">
        <v>189</v>
      </c>
      <c r="F703" s="167" t="s">
        <v>822</v>
      </c>
      <c r="G703" s="165">
        <v>48</v>
      </c>
      <c r="H703" s="178">
        <v>100793</v>
      </c>
      <c r="I703" s="170" t="str">
        <f t="shared" si="66"/>
        <v>Б-100793-13</v>
      </c>
      <c r="J703" s="169">
        <v>3</v>
      </c>
      <c r="K703" s="165">
        <v>7</v>
      </c>
      <c r="L703" s="165" t="s">
        <v>38</v>
      </c>
      <c r="M703" s="169">
        <v>1</v>
      </c>
      <c r="N703" s="165">
        <v>18</v>
      </c>
      <c r="O703" s="167" t="s">
        <v>823</v>
      </c>
      <c r="P703" s="167" t="s">
        <v>823</v>
      </c>
      <c r="Q703" s="167" t="s">
        <v>826</v>
      </c>
      <c r="R703" s="166" t="str">
        <f>H703&amp;"1"</f>
        <v>1007931</v>
      </c>
      <c r="S703" s="170">
        <v>1</v>
      </c>
      <c r="T703" s="237" t="s">
        <v>308</v>
      </c>
      <c r="U703" s="165">
        <v>6200</v>
      </c>
      <c r="V703" s="165">
        <v>1116</v>
      </c>
      <c r="W703" s="165">
        <v>0</v>
      </c>
      <c r="X703" s="236">
        <v>752</v>
      </c>
      <c r="Y703" s="168" t="s">
        <v>42</v>
      </c>
      <c r="Z703" s="266"/>
      <c r="AA703" s="266"/>
      <c r="AB703" s="224"/>
      <c r="AC703" s="178">
        <v>9300</v>
      </c>
      <c r="AD703" s="170"/>
      <c r="AE703" s="170"/>
      <c r="AF703" s="237" t="s">
        <v>319</v>
      </c>
      <c r="AG703" s="221">
        <v>8</v>
      </c>
      <c r="AH703" s="220">
        <v>12</v>
      </c>
      <c r="AI703" s="237" t="s">
        <v>319</v>
      </c>
      <c r="AL703" s="166">
        <v>0</v>
      </c>
      <c r="AM703" s="170" t="s">
        <v>43</v>
      </c>
      <c r="AN703" s="165" t="s">
        <v>44</v>
      </c>
      <c r="AO703" s="165"/>
      <c r="AP703" s="166"/>
      <c r="AQ703" s="166"/>
      <c r="AR703" s="166"/>
      <c r="AS703" s="166">
        <f>H703</f>
        <v>100793</v>
      </c>
      <c r="AT703" s="166">
        <f t="shared" si="62"/>
        <v>10799</v>
      </c>
      <c r="AU703" s="166">
        <v>799</v>
      </c>
      <c r="AV703" s="166"/>
      <c r="AX703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100793, 'Б-100793-13',date'2015-02-02',3, 7, 7, 'RUR', 1, 18, date'2015-02-02', date'2015-02-01', 1007931, 1, to_date('2015-02-01 00:00:00','YYYY-MM-DD HH24:MI:SS'), 6200, 1116, 0, 752, 0, 'c1', 8,null,100793,10799,799);insert into xxxx_oebs_cash_payment_test (ID, INVOICE_ID, OEBS_PAYMENT, DOC_DATE, COMISS_DATE) values (s_xxxx_oebs_cash_payment_test.NEXTVAL, 100793, 9300, to_date('2015-02-01 00:00:00','YYYY-MM-DD HH24:MI:SS'), date'2015-02-01' );insert into xxxx_client_discount_m  (ID,CLIENT_ID,CLIENT_AVG_DISCOUNT,DT) values (s_xxxx_client_discount_m.NEXTVAL,752, 12, date'2015-02-01');</v>
      </c>
    </row>
    <row r="704" spans="1:50" ht="16.5" customHeight="1" x14ac:dyDescent="0.25">
      <c r="A704" s="285">
        <v>47</v>
      </c>
      <c r="B704" s="72">
        <v>0</v>
      </c>
      <c r="C704" s="165" t="str">
        <f t="shared" si="64"/>
        <v>100047</v>
      </c>
      <c r="D704" s="165" t="str">
        <f t="shared" si="65"/>
        <v>100047/13</v>
      </c>
      <c r="E704" s="167" t="s">
        <v>189</v>
      </c>
      <c r="F704" s="167" t="s">
        <v>822</v>
      </c>
      <c r="G704" s="165">
        <v>48</v>
      </c>
      <c r="H704" s="178">
        <v>100794</v>
      </c>
      <c r="I704" s="170" t="str">
        <f t="shared" si="66"/>
        <v>Б-100794-13</v>
      </c>
      <c r="J704" s="169">
        <v>3</v>
      </c>
      <c r="K704" s="165">
        <v>7</v>
      </c>
      <c r="L704" s="165" t="s">
        <v>38</v>
      </c>
      <c r="M704" s="169">
        <v>1</v>
      </c>
      <c r="N704" s="165">
        <v>18</v>
      </c>
      <c r="O704" s="167" t="s">
        <v>823</v>
      </c>
      <c r="P704" s="167" t="s">
        <v>823</v>
      </c>
      <c r="Q704" s="167" t="s">
        <v>826</v>
      </c>
      <c r="R704" s="166" t="str">
        <f>H704&amp;"1"</f>
        <v>1007941</v>
      </c>
      <c r="S704" s="170">
        <v>1</v>
      </c>
      <c r="T704" s="237" t="s">
        <v>308</v>
      </c>
      <c r="U704" s="165">
        <v>6200</v>
      </c>
      <c r="V704" s="165">
        <v>1116</v>
      </c>
      <c r="W704" s="165">
        <v>0</v>
      </c>
      <c r="X704" s="244">
        <v>753</v>
      </c>
      <c r="Y704" s="168" t="s">
        <v>42</v>
      </c>
      <c r="Z704" s="266"/>
      <c r="AA704" s="266"/>
      <c r="AB704" s="224"/>
      <c r="AC704" s="178">
        <v>9300</v>
      </c>
      <c r="AD704" s="170"/>
      <c r="AE704" s="170"/>
      <c r="AF704" s="237" t="s">
        <v>319</v>
      </c>
      <c r="AG704" s="221">
        <v>8</v>
      </c>
      <c r="AH704" s="220">
        <v>12</v>
      </c>
      <c r="AI704" s="237" t="s">
        <v>319</v>
      </c>
      <c r="AL704" s="166">
        <v>0</v>
      </c>
      <c r="AM704" s="170" t="s">
        <v>43</v>
      </c>
      <c r="AN704" s="165" t="s">
        <v>44</v>
      </c>
      <c r="AO704" s="165"/>
      <c r="AP704" s="166"/>
      <c r="AQ704" s="166"/>
      <c r="AR704" s="166"/>
      <c r="AS704" s="166">
        <f>H704</f>
        <v>100794</v>
      </c>
      <c r="AT704" s="166">
        <f t="shared" si="62"/>
        <v>10800</v>
      </c>
      <c r="AU704" s="166">
        <v>800</v>
      </c>
      <c r="AV704" s="166"/>
      <c r="AX704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100794, 'Б-100794-13',date'2015-02-02',3, 7, 7, 'RUR', 1, 18, date'2015-02-02', date'2015-02-01', 1007941, 1, to_date('2015-02-01 00:00:00','YYYY-MM-DD HH24:MI:SS'), 6200, 1116, 0, 753, 0, 'c1', 8,null,100794,10800,800);insert into xxxx_oebs_cash_payment_test (ID, INVOICE_ID, OEBS_PAYMENT, DOC_DATE, COMISS_DATE) values (s_xxxx_oebs_cash_payment_test.NEXTVAL, 100794, 9300, to_date('2015-02-01 00:00:00','YYYY-MM-DD HH24:MI:SS'), date'2015-02-01' );insert into xxxx_client_discount_m  (ID,CLIENT_ID,CLIENT_AVG_DISCOUNT,DT) values (s_xxxx_client_discount_m.NEXTVAL,753, 12, date'2015-02-01');</v>
      </c>
    </row>
    <row r="705" spans="1:50" ht="16.5" customHeight="1" x14ac:dyDescent="0.25">
      <c r="A705" s="285">
        <v>47</v>
      </c>
      <c r="B705" s="72">
        <v>0</v>
      </c>
      <c r="C705" s="165" t="str">
        <f t="shared" si="64"/>
        <v>100047</v>
      </c>
      <c r="D705" s="165" t="str">
        <f t="shared" si="65"/>
        <v>100047/13</v>
      </c>
      <c r="E705" s="167" t="s">
        <v>189</v>
      </c>
      <c r="F705" s="167" t="s">
        <v>822</v>
      </c>
      <c r="G705" s="165">
        <v>48</v>
      </c>
      <c r="H705" s="178">
        <v>100795</v>
      </c>
      <c r="I705" s="170" t="str">
        <f t="shared" si="66"/>
        <v>Б-100795-13</v>
      </c>
      <c r="J705" s="169">
        <v>3</v>
      </c>
      <c r="K705" s="165">
        <v>7</v>
      </c>
      <c r="L705" s="165" t="s">
        <v>38</v>
      </c>
      <c r="M705" s="169">
        <v>1</v>
      </c>
      <c r="N705" s="165">
        <v>18</v>
      </c>
      <c r="O705" s="167" t="s">
        <v>823</v>
      </c>
      <c r="P705" s="167" t="s">
        <v>823</v>
      </c>
      <c r="Q705" s="167" t="s">
        <v>826</v>
      </c>
      <c r="R705" s="166" t="str">
        <f>H705&amp;"2"</f>
        <v>1007952</v>
      </c>
      <c r="S705" s="170">
        <v>1</v>
      </c>
      <c r="T705" s="237" t="s">
        <v>308</v>
      </c>
      <c r="U705" s="165">
        <v>6200</v>
      </c>
      <c r="V705" s="165">
        <v>1116</v>
      </c>
      <c r="W705" s="165">
        <v>0</v>
      </c>
      <c r="X705" s="236">
        <v>754</v>
      </c>
      <c r="Y705" s="168" t="s">
        <v>42</v>
      </c>
      <c r="Z705" s="266"/>
      <c r="AA705" s="266"/>
      <c r="AB705" s="224"/>
      <c r="AC705" s="178">
        <v>9300</v>
      </c>
      <c r="AD705" s="170"/>
      <c r="AE705" s="170"/>
      <c r="AF705" s="237" t="s">
        <v>319</v>
      </c>
      <c r="AG705" s="221">
        <v>8</v>
      </c>
      <c r="AH705" s="220">
        <v>12</v>
      </c>
      <c r="AI705" s="237" t="s">
        <v>319</v>
      </c>
      <c r="AL705" s="166">
        <v>0</v>
      </c>
      <c r="AM705" s="170" t="s">
        <v>43</v>
      </c>
      <c r="AN705" s="165" t="s">
        <v>44</v>
      </c>
      <c r="AO705" s="165"/>
      <c r="AP705" s="166"/>
      <c r="AQ705" s="166"/>
      <c r="AR705" s="166"/>
      <c r="AS705" s="166">
        <f>H705</f>
        <v>100795</v>
      </c>
      <c r="AT705" s="166">
        <f t="shared" si="62"/>
        <v>10801</v>
      </c>
      <c r="AU705" s="166">
        <v>801</v>
      </c>
      <c r="AX705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100795, 'Б-100795-13',date'2015-02-02',3, 7, 7, 'RUR', 1, 18, date'2015-02-02', date'2015-02-01', 1007952, 1, to_date('2015-02-01 00:00:00','YYYY-MM-DD HH24:MI:SS'), 6200, 1116, 0, 754, 0, 'c1', 8,null,100795,10801,801);insert into xxxx_oebs_cash_payment_test (ID, INVOICE_ID, OEBS_PAYMENT, DOC_DATE, COMISS_DATE) values (s_xxxx_oebs_cash_payment_test.NEXTVAL, 100795, 9300, to_date('2015-02-01 00:00:00','YYYY-MM-DD HH24:MI:SS'), date'2015-02-01' );insert into xxxx_client_discount_m  (ID,CLIENT_ID,CLIENT_AVG_DISCOUNT,DT) values (s_xxxx_client_discount_m.NEXTVAL,754, 12, date'2015-02-01');</v>
      </c>
    </row>
    <row r="706" spans="1:50" ht="16.5" customHeight="1" x14ac:dyDescent="0.25">
      <c r="A706" s="285">
        <v>47</v>
      </c>
      <c r="B706" s="72">
        <v>0</v>
      </c>
      <c r="C706" s="165" t="str">
        <f t="shared" si="64"/>
        <v>100047</v>
      </c>
      <c r="D706" s="165" t="str">
        <f t="shared" si="65"/>
        <v>100047/13</v>
      </c>
      <c r="E706" s="167" t="s">
        <v>189</v>
      </c>
      <c r="F706" s="167" t="s">
        <v>822</v>
      </c>
      <c r="G706" s="165">
        <v>48</v>
      </c>
      <c r="H706" s="178">
        <v>100796</v>
      </c>
      <c r="I706" s="170" t="str">
        <f t="shared" si="66"/>
        <v>Б-100796-13</v>
      </c>
      <c r="J706" s="169">
        <v>3</v>
      </c>
      <c r="K706" s="165">
        <v>7</v>
      </c>
      <c r="L706" s="165" t="s">
        <v>38</v>
      </c>
      <c r="M706" s="169">
        <v>1</v>
      </c>
      <c r="N706" s="165">
        <v>18</v>
      </c>
      <c r="O706" s="167" t="s">
        <v>823</v>
      </c>
      <c r="P706" s="167" t="s">
        <v>823</v>
      </c>
      <c r="Q706" s="167" t="s">
        <v>826</v>
      </c>
      <c r="R706" s="166" t="str">
        <f>H706&amp;"3"</f>
        <v>1007963</v>
      </c>
      <c r="S706" s="170">
        <v>1</v>
      </c>
      <c r="T706" s="237" t="s">
        <v>308</v>
      </c>
      <c r="U706" s="165">
        <v>6200</v>
      </c>
      <c r="V706" s="165">
        <v>1116</v>
      </c>
      <c r="W706" s="165">
        <v>0</v>
      </c>
      <c r="X706" s="244">
        <v>755</v>
      </c>
      <c r="Y706" s="168" t="s">
        <v>42</v>
      </c>
      <c r="Z706" s="266"/>
      <c r="AA706" s="266"/>
      <c r="AB706" s="224"/>
      <c r="AC706" s="178">
        <v>9300</v>
      </c>
      <c r="AD706" s="170"/>
      <c r="AE706" s="170"/>
      <c r="AF706" s="237" t="s">
        <v>319</v>
      </c>
      <c r="AG706" s="221">
        <v>8</v>
      </c>
      <c r="AH706" s="220">
        <v>12</v>
      </c>
      <c r="AI706" s="237" t="s">
        <v>319</v>
      </c>
      <c r="AL706" s="166">
        <v>0</v>
      </c>
      <c r="AM706" s="170" t="s">
        <v>43</v>
      </c>
      <c r="AN706" s="165" t="s">
        <v>44</v>
      </c>
      <c r="AO706" s="165"/>
      <c r="AP706" s="166"/>
      <c r="AQ706" s="166"/>
      <c r="AR706" s="166"/>
      <c r="AS706" s="166">
        <f>H706</f>
        <v>100796</v>
      </c>
      <c r="AT706" s="166">
        <f t="shared" si="62"/>
        <v>10802</v>
      </c>
      <c r="AU706" s="166">
        <v>802</v>
      </c>
      <c r="AV706" s="166"/>
      <c r="AX706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100796, 'Б-100796-13',date'2015-02-02',3, 7, 7, 'RUR', 1, 18, date'2015-02-02', date'2015-02-01', 1007963, 1, to_date('2015-02-01 00:00:00','YYYY-MM-DD HH24:MI:SS'), 6200, 1116, 0, 755, 0, 'c1', 8,null,100796,10802,802);insert into xxxx_oebs_cash_payment_test (ID, INVOICE_ID, OEBS_PAYMENT, DOC_DATE, COMISS_DATE) values (s_xxxx_oebs_cash_payment_test.NEXTVAL, 100796, 9300, to_date('2015-02-01 00:00:00','YYYY-MM-DD HH24:MI:SS'), date'2015-02-01' );insert into xxxx_client_discount_m  (ID,CLIENT_ID,CLIENT_AVG_DISCOUNT,DT) values (s_xxxx_client_discount_m.NEXTVAL,755, 12, date'2015-02-01');</v>
      </c>
    </row>
    <row r="707" spans="1:50" ht="16.5" customHeight="1" x14ac:dyDescent="0.25">
      <c r="A707" s="285">
        <v>47</v>
      </c>
      <c r="B707" s="72">
        <v>0</v>
      </c>
      <c r="C707" s="165" t="str">
        <f t="shared" si="64"/>
        <v>100047</v>
      </c>
      <c r="D707" s="165" t="str">
        <f t="shared" si="65"/>
        <v>100047/13</v>
      </c>
      <c r="E707" s="167" t="s">
        <v>189</v>
      </c>
      <c r="F707" s="167" t="s">
        <v>822</v>
      </c>
      <c r="G707" s="165">
        <v>48</v>
      </c>
      <c r="H707" s="178">
        <v>100797</v>
      </c>
      <c r="I707" s="170" t="str">
        <f t="shared" si="66"/>
        <v>Б-100797-13</v>
      </c>
      <c r="J707" s="169">
        <v>3</v>
      </c>
      <c r="K707" s="165">
        <v>7</v>
      </c>
      <c r="L707" s="165" t="s">
        <v>38</v>
      </c>
      <c r="M707" s="169">
        <v>1</v>
      </c>
      <c r="N707" s="165">
        <v>18</v>
      </c>
      <c r="O707" s="167" t="s">
        <v>823</v>
      </c>
      <c r="P707" s="167" t="s">
        <v>823</v>
      </c>
      <c r="Q707" s="167" t="s">
        <v>826</v>
      </c>
      <c r="R707" s="166" t="str">
        <f>H707&amp;"1"</f>
        <v>1007971</v>
      </c>
      <c r="S707" s="170">
        <v>1</v>
      </c>
      <c r="T707" s="237" t="s">
        <v>308</v>
      </c>
      <c r="U707" s="165">
        <v>6200</v>
      </c>
      <c r="V707" s="165">
        <v>1116</v>
      </c>
      <c r="W707" s="165">
        <v>0</v>
      </c>
      <c r="X707" s="236">
        <v>756</v>
      </c>
      <c r="Y707" s="168" t="s">
        <v>42</v>
      </c>
      <c r="Z707" s="266"/>
      <c r="AA707" s="266"/>
      <c r="AB707" s="224"/>
      <c r="AC707" s="178">
        <v>9300</v>
      </c>
      <c r="AD707" s="170"/>
      <c r="AE707" s="170"/>
      <c r="AF707" s="237" t="s">
        <v>319</v>
      </c>
      <c r="AG707" s="221">
        <v>8</v>
      </c>
      <c r="AH707" s="220">
        <v>12</v>
      </c>
      <c r="AI707" s="237" t="s">
        <v>319</v>
      </c>
      <c r="AL707" s="166">
        <v>0</v>
      </c>
      <c r="AM707" s="170" t="s">
        <v>43</v>
      </c>
      <c r="AN707" s="165" t="s">
        <v>44</v>
      </c>
      <c r="AO707" s="165"/>
      <c r="AP707" s="166"/>
      <c r="AQ707" s="166"/>
      <c r="AR707" s="166"/>
      <c r="AS707" s="166">
        <f>H707</f>
        <v>100797</v>
      </c>
      <c r="AT707" s="166">
        <f t="shared" si="62"/>
        <v>10803</v>
      </c>
      <c r="AU707" s="166">
        <v>803</v>
      </c>
      <c r="AV707" s="166"/>
      <c r="AX707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100797, 'Б-100797-13',date'2015-02-02',3, 7, 7, 'RUR', 1, 18, date'2015-02-02', date'2015-02-01', 1007971, 1, to_date('2015-02-01 00:00:00','YYYY-MM-DD HH24:MI:SS'), 6200, 1116, 0, 756, 0, 'c1', 8,null,100797,10803,803);insert into xxxx_oebs_cash_payment_test (ID, INVOICE_ID, OEBS_PAYMENT, DOC_DATE, COMISS_DATE) values (s_xxxx_oebs_cash_payment_test.NEXTVAL, 100797, 9300, to_date('2015-02-01 00:00:00','YYYY-MM-DD HH24:MI:SS'), date'2015-02-01' );insert into xxxx_client_discount_m  (ID,CLIENT_ID,CLIENT_AVG_DISCOUNT,DT) values (s_xxxx_client_discount_m.NEXTVAL,756, 12, date'2015-02-01');</v>
      </c>
    </row>
    <row r="708" spans="1:50" ht="16.5" customHeight="1" x14ac:dyDescent="0.25">
      <c r="A708" s="285">
        <v>47</v>
      </c>
      <c r="B708" s="72">
        <v>0</v>
      </c>
      <c r="C708" s="165" t="str">
        <f t="shared" si="64"/>
        <v>100047</v>
      </c>
      <c r="D708" s="165" t="str">
        <f t="shared" si="65"/>
        <v>100047/13</v>
      </c>
      <c r="E708" s="167" t="s">
        <v>189</v>
      </c>
      <c r="F708" s="167" t="s">
        <v>822</v>
      </c>
      <c r="G708" s="165">
        <v>48</v>
      </c>
      <c r="H708" s="178">
        <v>100798</v>
      </c>
      <c r="I708" s="170" t="str">
        <f t="shared" si="66"/>
        <v>Б-100798-13</v>
      </c>
      <c r="J708" s="169">
        <v>3</v>
      </c>
      <c r="K708" s="165">
        <v>7</v>
      </c>
      <c r="L708" s="165" t="s">
        <v>38</v>
      </c>
      <c r="M708" s="169">
        <v>1</v>
      </c>
      <c r="N708" s="165">
        <v>18</v>
      </c>
      <c r="O708" s="167" t="s">
        <v>823</v>
      </c>
      <c r="P708" s="167" t="s">
        <v>823</v>
      </c>
      <c r="Q708" s="167" t="s">
        <v>826</v>
      </c>
      <c r="R708" s="166" t="str">
        <f>H708&amp;"1"</f>
        <v>1007981</v>
      </c>
      <c r="S708" s="170">
        <v>1</v>
      </c>
      <c r="T708" s="237" t="s">
        <v>308</v>
      </c>
      <c r="U708" s="165">
        <v>6200</v>
      </c>
      <c r="V708" s="165">
        <v>1116</v>
      </c>
      <c r="W708" s="165">
        <v>0</v>
      </c>
      <c r="X708" s="244">
        <v>757</v>
      </c>
      <c r="Y708" s="168" t="s">
        <v>42</v>
      </c>
      <c r="Z708" s="266"/>
      <c r="AA708" s="266"/>
      <c r="AB708" s="224"/>
      <c r="AC708" s="178">
        <v>9300</v>
      </c>
      <c r="AD708" s="170"/>
      <c r="AE708" s="170"/>
      <c r="AF708" s="237" t="s">
        <v>319</v>
      </c>
      <c r="AG708" s="221">
        <v>8</v>
      </c>
      <c r="AH708" s="220">
        <v>12</v>
      </c>
      <c r="AI708" s="237" t="s">
        <v>319</v>
      </c>
      <c r="AL708" s="166">
        <v>0</v>
      </c>
      <c r="AM708" s="170" t="s">
        <v>43</v>
      </c>
      <c r="AN708" s="165" t="s">
        <v>44</v>
      </c>
      <c r="AO708" s="165"/>
      <c r="AP708" s="166"/>
      <c r="AQ708" s="166"/>
      <c r="AR708" s="166"/>
      <c r="AS708" s="166">
        <f>H708</f>
        <v>100798</v>
      </c>
      <c r="AT708" s="166">
        <f t="shared" si="62"/>
        <v>10804</v>
      </c>
      <c r="AU708" s="166">
        <v>804</v>
      </c>
      <c r="AV708" s="166"/>
      <c r="AX708" s="163" t="str">
        <f t="shared" si="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100798, 'Б-100798-13',date'2015-02-02',3, 7, 7, 'RUR', 1, 18, date'2015-02-02', date'2015-02-01', 1007981, 1, to_date('2015-02-01 00:00:00','YYYY-MM-DD HH24:MI:SS'), 6200, 1116, 0, 757, 0, 'c1', 8,null,100798,10804,804);insert into xxxx_oebs_cash_payment_test (ID, INVOICE_ID, OEBS_PAYMENT, DOC_DATE, COMISS_DATE) values (s_xxxx_oebs_cash_payment_test.NEXTVAL, 100798, 9300, to_date('2015-02-01 00:00:00','YYYY-MM-DD HH24:MI:SS'), date'2015-02-01' );insert into xxxx_client_discount_m  (ID,CLIENT_ID,CLIENT_AVG_DISCOUNT,DT) values (s_xxxx_client_discount_m.NEXTVAL,757, 12, date'2015-02-01');</v>
      </c>
    </row>
    <row r="709" spans="1:50" ht="16.5" customHeight="1" x14ac:dyDescent="0.25">
      <c r="A709" s="285">
        <v>47</v>
      </c>
      <c r="B709" s="72">
        <v>0</v>
      </c>
      <c r="C709" s="165" t="str">
        <f t="shared" si="64"/>
        <v>100047</v>
      </c>
      <c r="D709" s="165" t="str">
        <f t="shared" si="65"/>
        <v>100047/13</v>
      </c>
      <c r="E709" s="167" t="s">
        <v>189</v>
      </c>
      <c r="F709" s="167" t="s">
        <v>822</v>
      </c>
      <c r="G709" s="165">
        <v>48</v>
      </c>
      <c r="H709" s="178">
        <v>100799</v>
      </c>
      <c r="I709" s="170" t="str">
        <f t="shared" si="66"/>
        <v>Б-100799-13</v>
      </c>
      <c r="J709" s="169">
        <v>3</v>
      </c>
      <c r="K709" s="165">
        <v>7</v>
      </c>
      <c r="L709" s="165" t="s">
        <v>38</v>
      </c>
      <c r="M709" s="169">
        <v>1</v>
      </c>
      <c r="N709" s="165">
        <v>18</v>
      </c>
      <c r="O709" s="167" t="s">
        <v>823</v>
      </c>
      <c r="P709" s="167" t="s">
        <v>823</v>
      </c>
      <c r="Q709" s="167" t="s">
        <v>826</v>
      </c>
      <c r="R709" s="166" t="str">
        <f>H709&amp;"1"</f>
        <v>1007991</v>
      </c>
      <c r="S709" s="170">
        <v>1</v>
      </c>
      <c r="T709" s="237" t="s">
        <v>308</v>
      </c>
      <c r="U709" s="165">
        <v>6200</v>
      </c>
      <c r="V709" s="165">
        <v>1116</v>
      </c>
      <c r="W709" s="165">
        <v>0</v>
      </c>
      <c r="X709" s="236">
        <v>758</v>
      </c>
      <c r="Y709" s="168" t="s">
        <v>42</v>
      </c>
      <c r="Z709" s="266"/>
      <c r="AA709" s="266"/>
      <c r="AB709" s="224"/>
      <c r="AC709" s="178">
        <v>9300</v>
      </c>
      <c r="AD709" s="170"/>
      <c r="AE709" s="170"/>
      <c r="AF709" s="237" t="s">
        <v>319</v>
      </c>
      <c r="AG709" s="221">
        <v>8</v>
      </c>
      <c r="AH709" s="220">
        <v>12</v>
      </c>
      <c r="AI709" s="237" t="s">
        <v>319</v>
      </c>
      <c r="AL709" s="166">
        <v>0</v>
      </c>
      <c r="AM709" s="170" t="s">
        <v>43</v>
      </c>
      <c r="AN709" s="165" t="s">
        <v>44</v>
      </c>
      <c r="AO709" s="165"/>
      <c r="AP709" s="166"/>
      <c r="AQ709" s="166"/>
      <c r="AR709" s="166"/>
      <c r="AS709" s="166">
        <f>H709</f>
        <v>100799</v>
      </c>
      <c r="AT709" s="166">
        <f t="shared" ref="AT709:AT772" si="67">AU709+10000</f>
        <v>10805</v>
      </c>
      <c r="AU709" s="166">
        <v>805</v>
      </c>
      <c r="AV709" s="166"/>
      <c r="AX709" s="163" t="str">
        <f t="shared" ref="AX709:AX772" si="68">IF(B709=0,"insert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"&amp;A709&amp;", "&amp;C709&amp;", '"&amp;D709&amp;"', date'"&amp;E709&amp;"', date'"&amp;F709&amp;"', "&amp;G709&amp;", "&amp;H709&amp;", '"&amp;I709&amp;"',date'"&amp;O709&amp;"',"&amp;J709&amp;", "&amp;K709&amp;", "&amp;K709&amp;", '"&amp;L709&amp;"', "&amp;M709&amp;", "&amp;N709&amp;", date'"&amp;P709&amp;"', date'"&amp;Q709&amp;"', "&amp;R709&amp;", "&amp;S709&amp;", to_date('"&amp;T709&amp;"','YYYY-MM-DD HH24:MI:SS'), "&amp;U709&amp;", "&amp;V709&amp;", "&amp;W709&amp;", "&amp;X709&amp;", "&amp;AL709&amp;", '"&amp;AN709&amp;"', "&amp;AG709&amp;","&amp;AM709&amp;","&amp;AS709&amp;","&amp;AT709&amp;","&amp;AU709&amp;");"&amp;
IF(LEN(AC709)&gt;0,"insert into xxxx_oebs_cash_payment_test (ID, INVOICE_ID, OEBS_PAYMENT, DOC_DATE, COMISS_DATE) values (s_xxxx_oebs_cash_payment_test.NEXTVAL, "&amp;H709&amp;", "&amp;AC709&amp;", to_date('"&amp;T709&amp;"','YYYY-MM-DD HH24:MI:SS'), "&amp;AF709&amp;" );","")&amp;
IF(LEN(AD709)&gt;0,"insert into xxxx_oebs_cash_payment_test (ID, INVOICE_ID, OEBS_PAYMENT, DOC_DATE, COMISS_DATE) values (s_xxxx_oebs_cash_payment_test.NEXTVAL, "&amp;H709&amp;", "&amp;AD709&amp;", to_date('"&amp;T709&amp;"','YYYY-MM-DD HH24:MI:SS'), "&amp;AF709&amp;" );","")&amp;
IF(LEN(AE709)&gt;0,"insert into xxxx_oebs_cash_payment_test (ID, INVOICE_ID, OEBS_PAYMENT, DOC_DATE, COMISS_DATE) values (s_xxxx_oebs_cash_payment_test.NEXTVAL, "&amp;H709&amp;", "&amp;AE709&amp;", to_date('"&amp;T709&amp;"','YYYY-MM-DD HH24:MI:SS'), "&amp;AF709&amp;" );","")&amp;
IF(LEN(AH709)&gt;0,"insert into xxxx_client_discount_m  (ID,CLIENT_ID,CLIENT_AVG_DISCOUNT,DT) values (s_xxxx_client_discount_m.NEXTVAL,"&amp;X709&amp;", "&amp;AH709&amp;", "&amp;AI709&amp;");","")&amp;
IF(LEN(AJ709)&gt;0,"insert into xxxx_client_discount_m  (ID,CLIENT_ID,CLIENT_AVG_DISCOUNT,DT) values (s_xxxx_client_discount_m.NEXTVAL,"&amp;X709&amp;", "&amp;AJ709&amp;", "&amp;AK709&amp;");","")&amp;
IF(LEN(AO709)&gt;0,"insert into xxxx_contract_signed_attr (ID, CONTRACT_ID, CODE, KEY_NUM) values (s_xxxx_contract_signed_attr.NEXTVAL, "&amp;C709&amp;", 'SUPERCOMMISSION_BONUS' , "&amp;AO709&amp;" );","")&amp;
IF(LEN(AP709)&gt;0,"insert into xxxx_loyal_clients_contr_attr (ID, CONTRACT_ID, CLIENT_ID, LC_TURNOVER, COLLATERAL_FIRST_DT, COLLATERAL_END_DT) values (s_xxxx_loyal_clients_contr_atr.NEXTVAL, "&amp;C709&amp;", "&amp;X709&amp;", "&amp;AP709&amp;", "&amp;AQ709&amp;", "&amp;AR709&amp;" );",""),"insert into XXXX_COMMISSION_PART (ID,CONTRACT_ID,FROM_DT,TILL_DT,NDS,CURRENCY,REWARD_TYPE,DISCOUNT_TYPE,REWARD_TO_CHARGE,DELKREDERE_TO_CHARGE,DKV_TO_CHARGE,REWARD_TO_PAY,DELKREDERE_TO_PAY,DKV_TO_PAY) values "&amp;"(s_xxxx_commission_part.NEXTVAL, "&amp;C709&amp;", "&amp;E709&amp;",  "&amp;F709&amp;", "&amp;G709&amp;", '"&amp;H709&amp;"', "&amp;J709&amp;", "&amp;I709&amp;", "&amp;L709&amp;", "&amp;M709&amp;","&amp;N709&amp;","&amp;Q709&amp;","&amp;R709&amp;","&amp;S709&amp;");")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100799, 'Б-100799-13',date'2015-02-02',3, 7, 7, 'RUR', 1, 18, date'2015-02-02', date'2015-02-01', 1007991, 1, to_date('2015-02-01 00:00:00','YYYY-MM-DD HH24:MI:SS'), 6200, 1116, 0, 758, 0, 'c1', 8,null,100799,10805,805);insert into xxxx_oebs_cash_payment_test (ID, INVOICE_ID, OEBS_PAYMENT, DOC_DATE, COMISS_DATE) values (s_xxxx_oebs_cash_payment_test.NEXTVAL, 100799, 9300, to_date('2015-02-01 00:00:00','YYYY-MM-DD HH24:MI:SS'), date'2015-02-01' );insert into xxxx_client_discount_m  (ID,CLIENT_ID,CLIENT_AVG_DISCOUNT,DT) values (s_xxxx_client_discount_m.NEXTVAL,758, 12, date'2015-02-01');</v>
      </c>
    </row>
    <row r="710" spans="1:50" ht="16.5" customHeight="1" x14ac:dyDescent="0.25">
      <c r="A710" s="285">
        <v>47</v>
      </c>
      <c r="B710" s="72">
        <v>0</v>
      </c>
      <c r="C710" s="165" t="str">
        <f t="shared" si="64"/>
        <v>100047</v>
      </c>
      <c r="D710" s="165" t="str">
        <f t="shared" si="65"/>
        <v>100047/13</v>
      </c>
      <c r="E710" s="167" t="s">
        <v>189</v>
      </c>
      <c r="F710" s="167" t="s">
        <v>822</v>
      </c>
      <c r="G710" s="165">
        <v>48</v>
      </c>
      <c r="H710" s="178">
        <v>100800</v>
      </c>
      <c r="I710" s="170" t="str">
        <f t="shared" si="66"/>
        <v>Б-100800-13</v>
      </c>
      <c r="J710" s="169">
        <v>3</v>
      </c>
      <c r="K710" s="165">
        <v>7</v>
      </c>
      <c r="L710" s="165" t="s">
        <v>38</v>
      </c>
      <c r="M710" s="169">
        <v>1</v>
      </c>
      <c r="N710" s="165">
        <v>18</v>
      </c>
      <c r="O710" s="167" t="s">
        <v>823</v>
      </c>
      <c r="P710" s="167" t="s">
        <v>823</v>
      </c>
      <c r="Q710" s="167" t="s">
        <v>826</v>
      </c>
      <c r="R710" s="166" t="str">
        <f>H710&amp;"2"</f>
        <v>1008002</v>
      </c>
      <c r="S710" s="170">
        <v>1</v>
      </c>
      <c r="T710" s="237" t="s">
        <v>308</v>
      </c>
      <c r="U710" s="165">
        <v>6200</v>
      </c>
      <c r="V710" s="165">
        <v>1116</v>
      </c>
      <c r="W710" s="165">
        <v>0</v>
      </c>
      <c r="X710" s="244">
        <v>759</v>
      </c>
      <c r="Y710" s="168" t="s">
        <v>42</v>
      </c>
      <c r="Z710" s="266"/>
      <c r="AA710" s="266"/>
      <c r="AB710" s="224"/>
      <c r="AC710" s="178">
        <v>9300</v>
      </c>
      <c r="AD710" s="170"/>
      <c r="AE710" s="170"/>
      <c r="AF710" s="237" t="s">
        <v>319</v>
      </c>
      <c r="AG710" s="221">
        <v>8</v>
      </c>
      <c r="AH710" s="220">
        <v>12</v>
      </c>
      <c r="AI710" s="237" t="s">
        <v>319</v>
      </c>
      <c r="AL710" s="166">
        <v>0</v>
      </c>
      <c r="AM710" s="170" t="s">
        <v>43</v>
      </c>
      <c r="AN710" s="165" t="s">
        <v>44</v>
      </c>
      <c r="AO710" s="165"/>
      <c r="AP710" s="166"/>
      <c r="AQ710" s="166"/>
      <c r="AR710" s="166"/>
      <c r="AS710" s="166">
        <f>H710</f>
        <v>100800</v>
      </c>
      <c r="AT710" s="166">
        <f t="shared" si="67"/>
        <v>10806</v>
      </c>
      <c r="AU710" s="166">
        <v>806</v>
      </c>
      <c r="AX71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100800, 'Б-100800-13',date'2015-02-02',3, 7, 7, 'RUR', 1, 18, date'2015-02-02', date'2015-02-01', 1008002, 1, to_date('2015-02-01 00:00:00','YYYY-MM-DD HH24:MI:SS'), 6200, 1116, 0, 759, 0, 'c1', 8,null,100800,10806,806);insert into xxxx_oebs_cash_payment_test (ID, INVOICE_ID, OEBS_PAYMENT, DOC_DATE, COMISS_DATE) values (s_xxxx_oebs_cash_payment_test.NEXTVAL, 100800, 9300, to_date('2015-02-01 00:00:00','YYYY-MM-DD HH24:MI:SS'), date'2015-02-01' );insert into xxxx_client_discount_m  (ID,CLIENT_ID,CLIENT_AVG_DISCOUNT,DT) values (s_xxxx_client_discount_m.NEXTVAL,759, 12, date'2015-02-01');</v>
      </c>
    </row>
    <row r="711" spans="1:50" ht="16.5" customHeight="1" x14ac:dyDescent="0.25">
      <c r="A711" s="285">
        <v>47</v>
      </c>
      <c r="B711" s="72">
        <v>0</v>
      </c>
      <c r="C711" s="165" t="str">
        <f t="shared" si="64"/>
        <v>100047</v>
      </c>
      <c r="D711" s="165" t="str">
        <f t="shared" si="65"/>
        <v>100047/13</v>
      </c>
      <c r="E711" s="167" t="s">
        <v>189</v>
      </c>
      <c r="F711" s="167" t="s">
        <v>822</v>
      </c>
      <c r="G711" s="165">
        <v>48</v>
      </c>
      <c r="H711" s="178">
        <v>100801</v>
      </c>
      <c r="I711" s="170" t="str">
        <f t="shared" si="66"/>
        <v>Б-100801-13</v>
      </c>
      <c r="J711" s="169">
        <v>3</v>
      </c>
      <c r="K711" s="165">
        <v>7</v>
      </c>
      <c r="L711" s="165" t="s">
        <v>38</v>
      </c>
      <c r="M711" s="169">
        <v>1</v>
      </c>
      <c r="N711" s="165">
        <v>18</v>
      </c>
      <c r="O711" s="167" t="s">
        <v>823</v>
      </c>
      <c r="P711" s="167" t="s">
        <v>823</v>
      </c>
      <c r="Q711" s="167" t="s">
        <v>826</v>
      </c>
      <c r="R711" s="166" t="str">
        <f>H711&amp;"3"</f>
        <v>1008013</v>
      </c>
      <c r="S711" s="170">
        <v>1</v>
      </c>
      <c r="T711" s="237" t="s">
        <v>308</v>
      </c>
      <c r="U711" s="165">
        <v>6200</v>
      </c>
      <c r="V711" s="165">
        <v>1116</v>
      </c>
      <c r="W711" s="165">
        <v>0</v>
      </c>
      <c r="X711" s="236">
        <v>760</v>
      </c>
      <c r="Y711" s="168" t="s">
        <v>42</v>
      </c>
      <c r="Z711" s="266"/>
      <c r="AA711" s="266"/>
      <c r="AB711" s="224"/>
      <c r="AC711" s="178">
        <v>9300</v>
      </c>
      <c r="AD711" s="170"/>
      <c r="AE711" s="170"/>
      <c r="AF711" s="237" t="s">
        <v>319</v>
      </c>
      <c r="AG711" s="221">
        <v>8</v>
      </c>
      <c r="AH711" s="220">
        <v>12</v>
      </c>
      <c r="AI711" s="237" t="s">
        <v>319</v>
      </c>
      <c r="AL711" s="166">
        <v>0</v>
      </c>
      <c r="AM711" s="170" t="s">
        <v>43</v>
      </c>
      <c r="AN711" s="165" t="s">
        <v>44</v>
      </c>
      <c r="AO711" s="165"/>
      <c r="AP711" s="166"/>
      <c r="AQ711" s="166"/>
      <c r="AR711" s="166"/>
      <c r="AS711" s="166">
        <f>H711</f>
        <v>100801</v>
      </c>
      <c r="AT711" s="166">
        <f t="shared" si="67"/>
        <v>10807</v>
      </c>
      <c r="AU711" s="166">
        <v>807</v>
      </c>
      <c r="AV711" s="166"/>
      <c r="AX71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100801, 'Б-100801-13',date'2015-02-02',3, 7, 7, 'RUR', 1, 18, date'2015-02-02', date'2015-02-01', 1008013, 1, to_date('2015-02-01 00:00:00','YYYY-MM-DD HH24:MI:SS'), 6200, 1116, 0, 760, 0, 'c1', 8,null,100801,10807,807);insert into xxxx_oebs_cash_payment_test (ID, INVOICE_ID, OEBS_PAYMENT, DOC_DATE, COMISS_DATE) values (s_xxxx_oebs_cash_payment_test.NEXTVAL, 100801, 9300, to_date('2015-02-01 00:00:00','YYYY-MM-DD HH24:MI:SS'), date'2015-02-01' );insert into xxxx_client_discount_m  (ID,CLIENT_ID,CLIENT_AVG_DISCOUNT,DT) values (s_xxxx_client_discount_m.NEXTVAL,760, 12, date'2015-02-01');</v>
      </c>
    </row>
    <row r="712" spans="1:50" ht="16.5" customHeight="1" x14ac:dyDescent="0.25">
      <c r="A712" s="285">
        <v>47</v>
      </c>
      <c r="B712" s="72">
        <v>0</v>
      </c>
      <c r="C712" s="165" t="str">
        <f t="shared" si="64"/>
        <v>100047</v>
      </c>
      <c r="D712" s="165" t="str">
        <f t="shared" si="65"/>
        <v>100047/13</v>
      </c>
      <c r="E712" s="167" t="s">
        <v>189</v>
      </c>
      <c r="F712" s="167" t="s">
        <v>822</v>
      </c>
      <c r="G712" s="165">
        <v>48</v>
      </c>
      <c r="H712" s="178">
        <v>100802</v>
      </c>
      <c r="I712" s="170" t="str">
        <f t="shared" si="66"/>
        <v>Б-100802-13</v>
      </c>
      <c r="J712" s="169">
        <v>3</v>
      </c>
      <c r="K712" s="165">
        <v>7</v>
      </c>
      <c r="L712" s="165" t="s">
        <v>38</v>
      </c>
      <c r="M712" s="169">
        <v>1</v>
      </c>
      <c r="N712" s="165">
        <v>18</v>
      </c>
      <c r="O712" s="167" t="s">
        <v>823</v>
      </c>
      <c r="P712" s="167" t="s">
        <v>823</v>
      </c>
      <c r="Q712" s="167" t="s">
        <v>826</v>
      </c>
      <c r="R712" s="166" t="str">
        <f>H712&amp;"1"</f>
        <v>1008021</v>
      </c>
      <c r="S712" s="170">
        <v>1</v>
      </c>
      <c r="T712" s="237" t="s">
        <v>308</v>
      </c>
      <c r="U712" s="165">
        <v>6200</v>
      </c>
      <c r="V712" s="165">
        <v>1116</v>
      </c>
      <c r="W712" s="165">
        <v>0</v>
      </c>
      <c r="X712" s="244">
        <v>761</v>
      </c>
      <c r="Y712" s="168" t="s">
        <v>42</v>
      </c>
      <c r="Z712" s="266"/>
      <c r="AA712" s="266"/>
      <c r="AB712" s="224"/>
      <c r="AC712" s="178">
        <v>9300</v>
      </c>
      <c r="AD712" s="170"/>
      <c r="AE712" s="170"/>
      <c r="AF712" s="237" t="s">
        <v>319</v>
      </c>
      <c r="AG712" s="221">
        <v>8</v>
      </c>
      <c r="AH712" s="220">
        <v>12</v>
      </c>
      <c r="AI712" s="237" t="s">
        <v>319</v>
      </c>
      <c r="AL712" s="166">
        <v>0</v>
      </c>
      <c r="AM712" s="170" t="s">
        <v>43</v>
      </c>
      <c r="AN712" s="165" t="s">
        <v>44</v>
      </c>
      <c r="AO712" s="165"/>
      <c r="AP712" s="166"/>
      <c r="AQ712" s="166"/>
      <c r="AR712" s="166"/>
      <c r="AS712" s="166">
        <f>H712</f>
        <v>100802</v>
      </c>
      <c r="AT712" s="166">
        <f t="shared" si="67"/>
        <v>10808</v>
      </c>
      <c r="AU712" s="166">
        <v>808</v>
      </c>
      <c r="AV712" s="166"/>
      <c r="AX71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100802, 'Б-100802-13',date'2015-02-02',3, 7, 7, 'RUR', 1, 18, date'2015-02-02', date'2015-02-01', 1008021, 1, to_date('2015-02-01 00:00:00','YYYY-MM-DD HH24:MI:SS'), 6200, 1116, 0, 761, 0, 'c1', 8,null,100802,10808,808);insert into xxxx_oebs_cash_payment_test (ID, INVOICE_ID, OEBS_PAYMENT, DOC_DATE, COMISS_DATE) values (s_xxxx_oebs_cash_payment_test.NEXTVAL, 100802, 9300, to_date('2015-02-01 00:00:00','YYYY-MM-DD HH24:MI:SS'), date'2015-02-01' );insert into xxxx_client_discount_m  (ID,CLIENT_ID,CLIENT_AVG_DISCOUNT,DT) values (s_xxxx_client_discount_m.NEXTVAL,761, 12, date'2015-02-01');</v>
      </c>
    </row>
    <row r="713" spans="1:50" ht="16.5" customHeight="1" x14ac:dyDescent="0.25">
      <c r="A713" s="285">
        <v>47</v>
      </c>
      <c r="B713" s="72">
        <v>0</v>
      </c>
      <c r="C713" s="165" t="str">
        <f t="shared" si="64"/>
        <v>100047</v>
      </c>
      <c r="D713" s="165" t="str">
        <f t="shared" si="65"/>
        <v>100047/13</v>
      </c>
      <c r="E713" s="167" t="s">
        <v>189</v>
      </c>
      <c r="F713" s="167" t="s">
        <v>822</v>
      </c>
      <c r="G713" s="165">
        <v>48</v>
      </c>
      <c r="H713" s="178">
        <v>100803</v>
      </c>
      <c r="I713" s="170" t="str">
        <f t="shared" si="66"/>
        <v>Б-100803-13</v>
      </c>
      <c r="J713" s="169">
        <v>3</v>
      </c>
      <c r="K713" s="165">
        <v>7</v>
      </c>
      <c r="L713" s="165" t="s">
        <v>38</v>
      </c>
      <c r="M713" s="169">
        <v>1</v>
      </c>
      <c r="N713" s="165">
        <v>18</v>
      </c>
      <c r="O713" s="167" t="s">
        <v>823</v>
      </c>
      <c r="P713" s="167" t="s">
        <v>823</v>
      </c>
      <c r="Q713" s="167" t="s">
        <v>826</v>
      </c>
      <c r="R713" s="166" t="str">
        <f>H713&amp;"2"</f>
        <v>1008032</v>
      </c>
      <c r="S713" s="170">
        <v>1</v>
      </c>
      <c r="T713" s="191" t="s">
        <v>308</v>
      </c>
      <c r="U713" s="165">
        <v>6200</v>
      </c>
      <c r="V713" s="165">
        <v>1116</v>
      </c>
      <c r="W713" s="165">
        <v>0</v>
      </c>
      <c r="X713" s="122">
        <v>747</v>
      </c>
      <c r="Y713" s="168" t="s">
        <v>42</v>
      </c>
      <c r="Z713" s="266"/>
      <c r="AA713" s="266"/>
      <c r="AB713" s="224"/>
      <c r="AC713" s="178">
        <v>9300</v>
      </c>
      <c r="AD713" s="170"/>
      <c r="AE713" s="170"/>
      <c r="AF713" s="191" t="s">
        <v>319</v>
      </c>
      <c r="AG713" s="221">
        <v>8</v>
      </c>
      <c r="AH713" s="220">
        <v>12</v>
      </c>
      <c r="AI713" s="191" t="s">
        <v>319</v>
      </c>
      <c r="AL713" s="166">
        <v>0</v>
      </c>
      <c r="AM713" s="170" t="s">
        <v>43</v>
      </c>
      <c r="AN713" s="165" t="s">
        <v>44</v>
      </c>
      <c r="AO713" s="165"/>
      <c r="AP713" s="166"/>
      <c r="AQ713" s="166"/>
      <c r="AR713" s="166"/>
      <c r="AS713" s="166">
        <f>H713</f>
        <v>100803</v>
      </c>
      <c r="AT713" s="166">
        <f t="shared" si="67"/>
        <v>10809</v>
      </c>
      <c r="AU713" s="166">
        <v>809</v>
      </c>
      <c r="AV713" s="166"/>
      <c r="AX713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100803, 'Б-100803-13',date'2015-02-02',3, 7, 7, 'RUR', 1, 18, date'2015-02-02', date'2015-02-01', 1008032, 1, to_date('2015-02-01 00:00:00','YYYY-MM-DD HH24:MI:SS'), 6200, 1116, 0, 747, 0, 'c1', 8,null,100803,10809,809);insert into xxxx_oebs_cash_payment_test (ID, INVOICE_ID, OEBS_PAYMENT, DOC_DATE, COMISS_DATE) values (s_xxxx_oebs_cash_payment_test.NEXTVAL, 100803, 9300, to_date('2015-02-01 00:00:00','YYYY-MM-DD HH24:MI:SS'), date'2015-02-01' );insert into xxxx_client_discount_m  (ID,CLIENT_ID,CLIENT_AVG_DISCOUNT,DT) values (s_xxxx_client_discount_m.NEXTVAL,747, 12, date'2015-02-01');</v>
      </c>
    </row>
    <row r="714" spans="1:50" ht="16.5" customHeight="1" x14ac:dyDescent="0.25">
      <c r="A714" s="285">
        <v>47</v>
      </c>
      <c r="B714" s="72">
        <v>0</v>
      </c>
      <c r="C714" s="165" t="str">
        <f t="shared" ref="C714:C777" si="69">"1000"&amp;A714</f>
        <v>100047</v>
      </c>
      <c r="D714" s="165" t="str">
        <f t="shared" ref="D714:D777" si="70">"1000"&amp;A714&amp;"/13"</f>
        <v>100047/13</v>
      </c>
      <c r="E714" s="167" t="s">
        <v>189</v>
      </c>
      <c r="F714" s="167" t="s">
        <v>822</v>
      </c>
      <c r="G714" s="165">
        <v>48</v>
      </c>
      <c r="H714" s="178">
        <v>100804</v>
      </c>
      <c r="I714" s="170" t="str">
        <f t="shared" si="66"/>
        <v>Б-100804-13</v>
      </c>
      <c r="J714" s="169">
        <v>3</v>
      </c>
      <c r="K714" s="165">
        <v>7</v>
      </c>
      <c r="L714" s="165" t="s">
        <v>38</v>
      </c>
      <c r="M714" s="169">
        <v>1</v>
      </c>
      <c r="N714" s="165">
        <v>18</v>
      </c>
      <c r="O714" s="167" t="s">
        <v>823</v>
      </c>
      <c r="P714" s="167" t="s">
        <v>823</v>
      </c>
      <c r="Q714" s="167" t="s">
        <v>826</v>
      </c>
      <c r="R714" s="166" t="str">
        <f>H714&amp;"1"</f>
        <v>1008041</v>
      </c>
      <c r="S714" s="170">
        <v>1</v>
      </c>
      <c r="T714" s="191" t="s">
        <v>308</v>
      </c>
      <c r="U714" s="165">
        <v>6200</v>
      </c>
      <c r="V714" s="165">
        <v>1116</v>
      </c>
      <c r="W714" s="165">
        <v>0</v>
      </c>
      <c r="X714" s="234">
        <v>748</v>
      </c>
      <c r="Y714" s="168" t="s">
        <v>42</v>
      </c>
      <c r="Z714" s="266"/>
      <c r="AA714" s="266"/>
      <c r="AB714" s="224"/>
      <c r="AC714" s="178">
        <v>9300</v>
      </c>
      <c r="AD714" s="170"/>
      <c r="AE714" s="170"/>
      <c r="AF714" s="191" t="s">
        <v>319</v>
      </c>
      <c r="AG714" s="221">
        <v>8</v>
      </c>
      <c r="AH714" s="220">
        <v>12</v>
      </c>
      <c r="AI714" s="191" t="s">
        <v>319</v>
      </c>
      <c r="AL714" s="166">
        <v>0</v>
      </c>
      <c r="AM714" s="170" t="s">
        <v>43</v>
      </c>
      <c r="AN714" s="165" t="s">
        <v>44</v>
      </c>
      <c r="AO714" s="165"/>
      <c r="AP714" s="166"/>
      <c r="AQ714" s="166"/>
      <c r="AR714" s="166"/>
      <c r="AS714" s="166">
        <f>H714</f>
        <v>100804</v>
      </c>
      <c r="AT714" s="166">
        <f t="shared" si="67"/>
        <v>10810</v>
      </c>
      <c r="AU714" s="166">
        <v>810</v>
      </c>
      <c r="AV714" s="166"/>
      <c r="AX714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100804, 'Б-100804-13',date'2015-02-02',3, 7, 7, 'RUR', 1, 18, date'2015-02-02', date'2015-02-01', 1008041, 1, to_date('2015-02-01 00:00:00','YYYY-MM-DD HH24:MI:SS'), 6200, 1116, 0, 748, 0, 'c1', 8,null,100804,10810,810);insert into xxxx_oebs_cash_payment_test (ID, INVOICE_ID, OEBS_PAYMENT, DOC_DATE, COMISS_DATE) values (s_xxxx_oebs_cash_payment_test.NEXTVAL, 100804, 9300, to_date('2015-02-01 00:00:00','YYYY-MM-DD HH24:MI:SS'), date'2015-02-01' );insert into xxxx_client_discount_m  (ID,CLIENT_ID,CLIENT_AVG_DISCOUNT,DT) values (s_xxxx_client_discount_m.NEXTVAL,748, 12, date'2015-02-01');</v>
      </c>
    </row>
    <row r="715" spans="1:50" ht="16.5" customHeight="1" x14ac:dyDescent="0.25">
      <c r="A715" s="285">
        <v>47</v>
      </c>
      <c r="B715" s="72">
        <v>0</v>
      </c>
      <c r="C715" s="165" t="str">
        <f t="shared" si="69"/>
        <v>100047</v>
      </c>
      <c r="D715" s="165" t="str">
        <f t="shared" si="70"/>
        <v>100047/13</v>
      </c>
      <c r="E715" s="167" t="s">
        <v>189</v>
      </c>
      <c r="F715" s="167" t="s">
        <v>822</v>
      </c>
      <c r="G715" s="165">
        <v>48</v>
      </c>
      <c r="H715" s="178">
        <v>100805</v>
      </c>
      <c r="I715" s="170" t="str">
        <f t="shared" si="66"/>
        <v>Б-100805-13</v>
      </c>
      <c r="J715" s="169">
        <v>3</v>
      </c>
      <c r="K715" s="165">
        <v>7</v>
      </c>
      <c r="L715" s="165" t="s">
        <v>38</v>
      </c>
      <c r="M715" s="169">
        <v>1</v>
      </c>
      <c r="N715" s="165">
        <v>18</v>
      </c>
      <c r="O715" s="167" t="s">
        <v>823</v>
      </c>
      <c r="P715" s="167" t="s">
        <v>823</v>
      </c>
      <c r="Q715" s="167" t="s">
        <v>826</v>
      </c>
      <c r="R715" s="166" t="str">
        <f>H715&amp;"1"</f>
        <v>1008051</v>
      </c>
      <c r="S715" s="170">
        <v>1</v>
      </c>
      <c r="T715" s="191" t="s">
        <v>308</v>
      </c>
      <c r="U715" s="165">
        <v>6200</v>
      </c>
      <c r="V715" s="165">
        <v>1116</v>
      </c>
      <c r="W715" s="165">
        <v>0</v>
      </c>
      <c r="X715" s="122">
        <v>749</v>
      </c>
      <c r="Y715" s="168" t="s">
        <v>42</v>
      </c>
      <c r="Z715" s="266"/>
      <c r="AA715" s="266"/>
      <c r="AB715" s="224"/>
      <c r="AC715" s="178">
        <v>9300</v>
      </c>
      <c r="AD715" s="170"/>
      <c r="AE715" s="170"/>
      <c r="AF715" s="191" t="s">
        <v>319</v>
      </c>
      <c r="AG715" s="221">
        <v>8</v>
      </c>
      <c r="AH715" s="220">
        <v>12</v>
      </c>
      <c r="AI715" s="191" t="s">
        <v>319</v>
      </c>
      <c r="AL715" s="166">
        <v>0</v>
      </c>
      <c r="AM715" s="170" t="s">
        <v>43</v>
      </c>
      <c r="AN715" s="165" t="s">
        <v>44</v>
      </c>
      <c r="AO715" s="165"/>
      <c r="AP715" s="166"/>
      <c r="AQ715" s="166"/>
      <c r="AR715" s="166"/>
      <c r="AS715" s="166">
        <f>H715</f>
        <v>100805</v>
      </c>
      <c r="AT715" s="166">
        <f t="shared" si="67"/>
        <v>10811</v>
      </c>
      <c r="AU715" s="166">
        <v>811</v>
      </c>
      <c r="AV715" s="166"/>
      <c r="AX715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100805, 'Б-100805-13',date'2015-02-02',3, 7, 7, 'RUR', 1, 18, date'2015-02-02', date'2015-02-01', 1008051, 1, to_date('2015-02-01 00:00:00','YYYY-MM-DD HH24:MI:SS'), 6200, 1116, 0, 749, 0, 'c1', 8,null,100805,10811,811);insert into xxxx_oebs_cash_payment_test (ID, INVOICE_ID, OEBS_PAYMENT, DOC_DATE, COMISS_DATE) values (s_xxxx_oebs_cash_payment_test.NEXTVAL, 100805, 9300, to_date('2015-02-01 00:00:00','YYYY-MM-DD HH24:MI:SS'), date'2015-02-01' );insert into xxxx_client_discount_m  (ID,CLIENT_ID,CLIENT_AVG_DISCOUNT,DT) values (s_xxxx_client_discount_m.NEXTVAL,749, 12, date'2015-02-01');</v>
      </c>
    </row>
    <row r="716" spans="1:50" ht="16.5" customHeight="1" x14ac:dyDescent="0.25">
      <c r="A716" s="285">
        <v>47</v>
      </c>
      <c r="B716" s="72">
        <v>0</v>
      </c>
      <c r="C716" s="165" t="str">
        <f t="shared" si="69"/>
        <v>100047</v>
      </c>
      <c r="D716" s="165" t="str">
        <f t="shared" si="70"/>
        <v>100047/13</v>
      </c>
      <c r="E716" s="167" t="s">
        <v>189</v>
      </c>
      <c r="F716" s="167" t="s">
        <v>822</v>
      </c>
      <c r="G716" s="165">
        <v>48</v>
      </c>
      <c r="H716" s="178">
        <v>100806</v>
      </c>
      <c r="I716" s="170" t="str">
        <f t="shared" si="66"/>
        <v>Б-100806-13</v>
      </c>
      <c r="J716" s="169">
        <v>3</v>
      </c>
      <c r="K716" s="165">
        <v>7</v>
      </c>
      <c r="L716" s="165" t="s">
        <v>38</v>
      </c>
      <c r="M716" s="169">
        <v>1</v>
      </c>
      <c r="N716" s="165">
        <v>18</v>
      </c>
      <c r="O716" s="167" t="s">
        <v>823</v>
      </c>
      <c r="P716" s="167" t="s">
        <v>823</v>
      </c>
      <c r="Q716" s="167" t="s">
        <v>826</v>
      </c>
      <c r="R716" s="166" t="str">
        <f>H716&amp;"2"</f>
        <v>1008062</v>
      </c>
      <c r="S716" s="170">
        <v>1</v>
      </c>
      <c r="T716" s="191" t="s">
        <v>308</v>
      </c>
      <c r="U716" s="165">
        <v>6200</v>
      </c>
      <c r="V716" s="165">
        <v>1116</v>
      </c>
      <c r="W716" s="165">
        <v>0</v>
      </c>
      <c r="X716" s="234">
        <v>750</v>
      </c>
      <c r="Y716" s="168" t="s">
        <v>42</v>
      </c>
      <c r="Z716" s="266"/>
      <c r="AA716" s="266"/>
      <c r="AB716" s="224"/>
      <c r="AC716" s="178">
        <v>9300</v>
      </c>
      <c r="AD716" s="170"/>
      <c r="AE716" s="170"/>
      <c r="AF716" s="191" t="s">
        <v>319</v>
      </c>
      <c r="AG716" s="221">
        <v>8</v>
      </c>
      <c r="AH716" s="220">
        <v>12</v>
      </c>
      <c r="AI716" s="191" t="s">
        <v>319</v>
      </c>
      <c r="AL716" s="166">
        <v>0</v>
      </c>
      <c r="AM716" s="170" t="s">
        <v>43</v>
      </c>
      <c r="AN716" s="165" t="s">
        <v>44</v>
      </c>
      <c r="AO716" s="165"/>
      <c r="AP716" s="166"/>
      <c r="AQ716" s="166"/>
      <c r="AR716" s="166"/>
      <c r="AS716" s="166">
        <f>H716</f>
        <v>100806</v>
      </c>
      <c r="AT716" s="166">
        <f t="shared" si="67"/>
        <v>10812</v>
      </c>
      <c r="AU716" s="166">
        <v>812</v>
      </c>
      <c r="AX716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100806, 'Б-100806-13',date'2015-02-02',3, 7, 7, 'RUR', 1, 18, date'2015-02-02', date'2015-02-01', 1008062, 1, to_date('2015-02-01 00:00:00','YYYY-MM-DD HH24:MI:SS'), 6200, 1116, 0, 750, 0, 'c1', 8,null,100806,10812,812);insert into xxxx_oebs_cash_payment_test (ID, INVOICE_ID, OEBS_PAYMENT, DOC_DATE, COMISS_DATE) values (s_xxxx_oebs_cash_payment_test.NEXTVAL, 100806, 9300, to_date('2015-02-01 00:00:00','YYYY-MM-DD HH24:MI:SS'), date'2015-02-01' );insert into xxxx_client_discount_m  (ID,CLIENT_ID,CLIENT_AVG_DISCOUNT,DT) values (s_xxxx_client_discount_m.NEXTVAL,750, 12, date'2015-02-01');</v>
      </c>
    </row>
    <row r="717" spans="1:50" ht="16.5" customHeight="1" x14ac:dyDescent="0.25">
      <c r="A717" s="285">
        <v>47</v>
      </c>
      <c r="B717" s="72">
        <v>0</v>
      </c>
      <c r="C717" s="165" t="str">
        <f t="shared" si="69"/>
        <v>100047</v>
      </c>
      <c r="D717" s="165" t="str">
        <f t="shared" si="70"/>
        <v>100047/13</v>
      </c>
      <c r="E717" s="167" t="s">
        <v>189</v>
      </c>
      <c r="F717" s="167" t="s">
        <v>822</v>
      </c>
      <c r="G717" s="165">
        <v>48</v>
      </c>
      <c r="H717" s="178">
        <v>100807</v>
      </c>
      <c r="I717" s="170" t="str">
        <f t="shared" si="66"/>
        <v>Б-100807-13</v>
      </c>
      <c r="J717" s="169">
        <v>3</v>
      </c>
      <c r="K717" s="165">
        <v>7</v>
      </c>
      <c r="L717" s="165" t="s">
        <v>38</v>
      </c>
      <c r="M717" s="169">
        <v>1</v>
      </c>
      <c r="N717" s="165">
        <v>18</v>
      </c>
      <c r="O717" s="167" t="s">
        <v>823</v>
      </c>
      <c r="P717" s="167" t="s">
        <v>823</v>
      </c>
      <c r="Q717" s="167" t="s">
        <v>826</v>
      </c>
      <c r="R717" s="166" t="str">
        <f>H717&amp;"2"</f>
        <v>1008072</v>
      </c>
      <c r="S717" s="170">
        <v>1</v>
      </c>
      <c r="T717" s="191" t="s">
        <v>308</v>
      </c>
      <c r="U717" s="165">
        <v>6200</v>
      </c>
      <c r="V717" s="165">
        <v>1116</v>
      </c>
      <c r="W717" s="165">
        <v>0</v>
      </c>
      <c r="X717" s="122">
        <v>751</v>
      </c>
      <c r="Y717" s="168" t="s">
        <v>42</v>
      </c>
      <c r="Z717" s="266"/>
      <c r="AA717" s="266"/>
      <c r="AB717" s="224"/>
      <c r="AC717" s="178">
        <v>9300</v>
      </c>
      <c r="AD717" s="170"/>
      <c r="AE717" s="170"/>
      <c r="AF717" s="191" t="s">
        <v>319</v>
      </c>
      <c r="AG717" s="221">
        <v>8</v>
      </c>
      <c r="AH717" s="220">
        <v>12</v>
      </c>
      <c r="AI717" s="191" t="s">
        <v>319</v>
      </c>
      <c r="AL717" s="166">
        <v>0</v>
      </c>
      <c r="AM717" s="170" t="s">
        <v>43</v>
      </c>
      <c r="AN717" s="165" t="s">
        <v>44</v>
      </c>
      <c r="AO717" s="165"/>
      <c r="AP717" s="166"/>
      <c r="AQ717" s="166"/>
      <c r="AR717" s="166"/>
      <c r="AS717" s="166">
        <f>H717</f>
        <v>100807</v>
      </c>
      <c r="AT717" s="166">
        <f t="shared" si="67"/>
        <v>10813</v>
      </c>
      <c r="AU717" s="166">
        <v>813</v>
      </c>
      <c r="AV717" s="166"/>
      <c r="AX717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100807, 'Б-100807-13',date'2015-02-02',3, 7, 7, 'RUR', 1, 18, date'2015-02-02', date'2015-02-01', 1008072, 1, to_date('2015-02-01 00:00:00','YYYY-MM-DD HH24:MI:SS'), 6200, 1116, 0, 751, 0, 'c1', 8,null,100807,10813,813);insert into xxxx_oebs_cash_payment_test (ID, INVOICE_ID, OEBS_PAYMENT, DOC_DATE, COMISS_DATE) values (s_xxxx_oebs_cash_payment_test.NEXTVAL, 100807, 9300, to_date('2015-02-01 00:00:00','YYYY-MM-DD HH24:MI:SS'), date'2015-02-01' );insert into xxxx_client_discount_m  (ID,CLIENT_ID,CLIENT_AVG_DISCOUNT,DT) values (s_xxxx_client_discount_m.NEXTVAL,751, 12, date'2015-02-01');</v>
      </c>
    </row>
    <row r="718" spans="1:50" ht="16.5" customHeight="1" x14ac:dyDescent="0.25">
      <c r="A718" s="285">
        <v>47</v>
      </c>
      <c r="B718" s="72">
        <v>0</v>
      </c>
      <c r="C718" s="165" t="str">
        <f t="shared" si="69"/>
        <v>100047</v>
      </c>
      <c r="D718" s="165" t="str">
        <f t="shared" si="70"/>
        <v>100047/13</v>
      </c>
      <c r="E718" s="167" t="s">
        <v>189</v>
      </c>
      <c r="F718" s="167" t="s">
        <v>822</v>
      </c>
      <c r="G718" s="165">
        <v>48</v>
      </c>
      <c r="H718" s="178">
        <v>100808</v>
      </c>
      <c r="I718" s="170" t="str">
        <f t="shared" si="66"/>
        <v>Б-100808-13</v>
      </c>
      <c r="J718" s="169">
        <v>3</v>
      </c>
      <c r="K718" s="165">
        <v>7</v>
      </c>
      <c r="L718" s="165" t="s">
        <v>38</v>
      </c>
      <c r="M718" s="169">
        <v>1</v>
      </c>
      <c r="N718" s="165">
        <v>18</v>
      </c>
      <c r="O718" s="167" t="s">
        <v>823</v>
      </c>
      <c r="P718" s="167" t="s">
        <v>823</v>
      </c>
      <c r="Q718" s="167" t="s">
        <v>826</v>
      </c>
      <c r="R718" s="166" t="str">
        <f>H718&amp;"1"</f>
        <v>1008081</v>
      </c>
      <c r="S718" s="170">
        <v>1</v>
      </c>
      <c r="T718" s="191" t="s">
        <v>308</v>
      </c>
      <c r="U718" s="165">
        <v>6200</v>
      </c>
      <c r="V718" s="165">
        <v>1116</v>
      </c>
      <c r="W718" s="165">
        <v>0</v>
      </c>
      <c r="X718" s="234">
        <v>752</v>
      </c>
      <c r="Y718" s="168" t="s">
        <v>42</v>
      </c>
      <c r="Z718" s="266"/>
      <c r="AA718" s="266"/>
      <c r="AB718" s="224"/>
      <c r="AC718" s="178">
        <v>9300</v>
      </c>
      <c r="AD718" s="170"/>
      <c r="AE718" s="170"/>
      <c r="AF718" s="191" t="s">
        <v>319</v>
      </c>
      <c r="AG718" s="221">
        <v>8</v>
      </c>
      <c r="AH718" s="220">
        <v>12</v>
      </c>
      <c r="AI718" s="191" t="s">
        <v>319</v>
      </c>
      <c r="AL718" s="166">
        <v>0</v>
      </c>
      <c r="AM718" s="170" t="s">
        <v>43</v>
      </c>
      <c r="AN718" s="165" t="s">
        <v>44</v>
      </c>
      <c r="AO718" s="165"/>
      <c r="AP718" s="166"/>
      <c r="AQ718" s="166"/>
      <c r="AR718" s="166"/>
      <c r="AS718" s="166">
        <f>H718</f>
        <v>100808</v>
      </c>
      <c r="AT718" s="166">
        <f t="shared" si="67"/>
        <v>10814</v>
      </c>
      <c r="AU718" s="166">
        <v>814</v>
      </c>
      <c r="AV718" s="166"/>
      <c r="AX718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100808, 'Б-100808-13',date'2015-02-02',3, 7, 7, 'RUR', 1, 18, date'2015-02-02', date'2015-02-01', 1008081, 1, to_date('2015-02-01 00:00:00','YYYY-MM-DD HH24:MI:SS'), 6200, 1116, 0, 752, 0, 'c1', 8,null,100808,10814,814);insert into xxxx_oebs_cash_payment_test (ID, INVOICE_ID, OEBS_PAYMENT, DOC_DATE, COMISS_DATE) values (s_xxxx_oebs_cash_payment_test.NEXTVAL, 100808, 9300, to_date('2015-02-01 00:00:00','YYYY-MM-DD HH24:MI:SS'), date'2015-02-01' );insert into xxxx_client_discount_m  (ID,CLIENT_ID,CLIENT_AVG_DISCOUNT,DT) values (s_xxxx_client_discount_m.NEXTVAL,752, 12, date'2015-02-01');</v>
      </c>
    </row>
    <row r="719" spans="1:50" ht="16.5" customHeight="1" x14ac:dyDescent="0.25">
      <c r="A719" s="285">
        <v>47</v>
      </c>
      <c r="B719" s="72">
        <v>0</v>
      </c>
      <c r="C719" s="165" t="str">
        <f t="shared" si="69"/>
        <v>100047</v>
      </c>
      <c r="D719" s="165" t="str">
        <f t="shared" si="70"/>
        <v>100047/13</v>
      </c>
      <c r="E719" s="167" t="s">
        <v>189</v>
      </c>
      <c r="F719" s="167" t="s">
        <v>822</v>
      </c>
      <c r="G719" s="165">
        <v>48</v>
      </c>
      <c r="H719" s="178">
        <v>100809</v>
      </c>
      <c r="I719" s="170" t="str">
        <f t="shared" si="66"/>
        <v>Б-100809-13</v>
      </c>
      <c r="J719" s="169">
        <v>3</v>
      </c>
      <c r="K719" s="165">
        <v>7</v>
      </c>
      <c r="L719" s="165" t="s">
        <v>38</v>
      </c>
      <c r="M719" s="169">
        <v>1</v>
      </c>
      <c r="N719" s="165">
        <v>18</v>
      </c>
      <c r="O719" s="167" t="s">
        <v>823</v>
      </c>
      <c r="P719" s="167" t="s">
        <v>823</v>
      </c>
      <c r="Q719" s="167" t="s">
        <v>826</v>
      </c>
      <c r="R719" s="166" t="str">
        <f>H719&amp;"2"</f>
        <v>1008092</v>
      </c>
      <c r="S719" s="170">
        <v>1</v>
      </c>
      <c r="T719" s="191" t="s">
        <v>308</v>
      </c>
      <c r="U719" s="165">
        <v>6200</v>
      </c>
      <c r="V719" s="165">
        <v>1116</v>
      </c>
      <c r="W719" s="165">
        <v>0</v>
      </c>
      <c r="X719" s="122">
        <v>753</v>
      </c>
      <c r="Y719" s="168" t="s">
        <v>42</v>
      </c>
      <c r="Z719" s="266"/>
      <c r="AA719" s="266"/>
      <c r="AB719" s="224"/>
      <c r="AC719" s="178">
        <v>9300</v>
      </c>
      <c r="AD719" s="170"/>
      <c r="AE719" s="170"/>
      <c r="AF719" s="191" t="s">
        <v>319</v>
      </c>
      <c r="AG719" s="221">
        <v>8</v>
      </c>
      <c r="AH719" s="220">
        <v>12</v>
      </c>
      <c r="AI719" s="191" t="s">
        <v>319</v>
      </c>
      <c r="AL719" s="166">
        <v>0</v>
      </c>
      <c r="AM719" s="170" t="s">
        <v>43</v>
      </c>
      <c r="AN719" s="165" t="s">
        <v>44</v>
      </c>
      <c r="AO719" s="165"/>
      <c r="AP719" s="166"/>
      <c r="AQ719" s="166"/>
      <c r="AR719" s="166"/>
      <c r="AS719" s="166">
        <f>H719</f>
        <v>100809</v>
      </c>
      <c r="AT719" s="166">
        <f t="shared" si="67"/>
        <v>10815</v>
      </c>
      <c r="AU719" s="166">
        <v>815</v>
      </c>
      <c r="AV719" s="166"/>
      <c r="AX719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100809, 'Б-100809-13',date'2015-02-02',3, 7, 7, 'RUR', 1, 18, date'2015-02-02', date'2015-02-01', 1008092, 1, to_date('2015-02-01 00:00:00','YYYY-MM-DD HH24:MI:SS'), 6200, 1116, 0, 753, 0, 'c1', 8,null,100809,10815,815);insert into xxxx_oebs_cash_payment_test (ID, INVOICE_ID, OEBS_PAYMENT, DOC_DATE, COMISS_DATE) values (s_xxxx_oebs_cash_payment_test.NEXTVAL, 100809, 9300, to_date('2015-02-01 00:00:00','YYYY-MM-DD HH24:MI:SS'), date'2015-02-01' );insert into xxxx_client_discount_m  (ID,CLIENT_ID,CLIENT_AVG_DISCOUNT,DT) values (s_xxxx_client_discount_m.NEXTVAL,753, 12, date'2015-02-01');</v>
      </c>
    </row>
    <row r="720" spans="1:50" ht="16.5" customHeight="1" x14ac:dyDescent="0.25">
      <c r="A720" s="285">
        <v>47</v>
      </c>
      <c r="B720" s="72">
        <v>0</v>
      </c>
      <c r="C720" s="165" t="str">
        <f t="shared" si="69"/>
        <v>100047</v>
      </c>
      <c r="D720" s="165" t="str">
        <f t="shared" si="70"/>
        <v>100047/13</v>
      </c>
      <c r="E720" s="167" t="s">
        <v>189</v>
      </c>
      <c r="F720" s="167" t="s">
        <v>822</v>
      </c>
      <c r="G720" s="165">
        <v>48</v>
      </c>
      <c r="H720" s="178">
        <v>100810</v>
      </c>
      <c r="I720" s="170" t="str">
        <f t="shared" si="66"/>
        <v>Б-100810-13</v>
      </c>
      <c r="J720" s="169">
        <v>3</v>
      </c>
      <c r="K720" s="165">
        <v>7</v>
      </c>
      <c r="L720" s="165" t="s">
        <v>38</v>
      </c>
      <c r="M720" s="169">
        <v>1</v>
      </c>
      <c r="N720" s="165">
        <v>18</v>
      </c>
      <c r="O720" s="167" t="s">
        <v>823</v>
      </c>
      <c r="P720" s="167" t="s">
        <v>823</v>
      </c>
      <c r="Q720" s="167" t="s">
        <v>826</v>
      </c>
      <c r="R720" s="166" t="str">
        <f>H720&amp;"1"</f>
        <v>1008101</v>
      </c>
      <c r="S720" s="170">
        <v>1</v>
      </c>
      <c r="T720" s="191" t="s">
        <v>308</v>
      </c>
      <c r="U720" s="165">
        <v>6200</v>
      </c>
      <c r="V720" s="165">
        <v>1116</v>
      </c>
      <c r="W720" s="165">
        <v>0</v>
      </c>
      <c r="X720" s="234">
        <v>754</v>
      </c>
      <c r="Y720" s="168" t="s">
        <v>42</v>
      </c>
      <c r="Z720" s="266"/>
      <c r="AA720" s="266"/>
      <c r="AB720" s="224"/>
      <c r="AC720" s="178">
        <v>9300</v>
      </c>
      <c r="AD720" s="170"/>
      <c r="AE720" s="170"/>
      <c r="AF720" s="191" t="s">
        <v>319</v>
      </c>
      <c r="AG720" s="221">
        <v>8</v>
      </c>
      <c r="AH720" s="220">
        <v>12</v>
      </c>
      <c r="AI720" s="191" t="s">
        <v>319</v>
      </c>
      <c r="AL720" s="166">
        <v>0</v>
      </c>
      <c r="AM720" s="170" t="s">
        <v>43</v>
      </c>
      <c r="AN720" s="165" t="s">
        <v>44</v>
      </c>
      <c r="AO720" s="165"/>
      <c r="AP720" s="166"/>
      <c r="AQ720" s="166"/>
      <c r="AR720" s="166"/>
      <c r="AS720" s="166">
        <f>H720</f>
        <v>100810</v>
      </c>
      <c r="AT720" s="166">
        <f t="shared" si="67"/>
        <v>10816</v>
      </c>
      <c r="AU720" s="166">
        <v>816</v>
      </c>
      <c r="AV720" s="166"/>
      <c r="AX72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100810, 'Б-100810-13',date'2015-02-02',3, 7, 7, 'RUR', 1, 18, date'2015-02-02', date'2015-02-01', 1008101, 1, to_date('2015-02-01 00:00:00','YYYY-MM-DD HH24:MI:SS'), 6200, 1116, 0, 754, 0, 'c1', 8,null,100810,10816,816);insert into xxxx_oebs_cash_payment_test (ID, INVOICE_ID, OEBS_PAYMENT, DOC_DATE, COMISS_DATE) values (s_xxxx_oebs_cash_payment_test.NEXTVAL, 100810, 9300, to_date('2015-02-01 00:00:00','YYYY-MM-DD HH24:MI:SS'), date'2015-02-01' );insert into xxxx_client_discount_m  (ID,CLIENT_ID,CLIENT_AVG_DISCOUNT,DT) values (s_xxxx_client_discount_m.NEXTVAL,754, 12, date'2015-02-01');</v>
      </c>
    </row>
    <row r="721" spans="1:50" ht="16.5" customHeight="1" x14ac:dyDescent="0.25">
      <c r="A721" s="285">
        <v>47</v>
      </c>
      <c r="B721" s="72">
        <v>0</v>
      </c>
      <c r="C721" s="165" t="str">
        <f t="shared" si="69"/>
        <v>100047</v>
      </c>
      <c r="D721" s="165" t="str">
        <f t="shared" si="70"/>
        <v>100047/13</v>
      </c>
      <c r="E721" s="167" t="s">
        <v>189</v>
      </c>
      <c r="F721" s="167" t="s">
        <v>822</v>
      </c>
      <c r="G721" s="165">
        <v>48</v>
      </c>
      <c r="H721" s="178">
        <v>100811</v>
      </c>
      <c r="I721" s="170" t="str">
        <f t="shared" si="66"/>
        <v>Б-100811-13</v>
      </c>
      <c r="J721" s="169">
        <v>3</v>
      </c>
      <c r="K721" s="165">
        <v>7</v>
      </c>
      <c r="L721" s="165" t="s">
        <v>38</v>
      </c>
      <c r="M721" s="169">
        <v>1</v>
      </c>
      <c r="N721" s="165">
        <v>18</v>
      </c>
      <c r="O721" s="167" t="s">
        <v>823</v>
      </c>
      <c r="P721" s="167" t="s">
        <v>823</v>
      </c>
      <c r="Q721" s="167" t="s">
        <v>826</v>
      </c>
      <c r="R721" s="166" t="str">
        <f>H721&amp;"1"</f>
        <v>1008111</v>
      </c>
      <c r="S721" s="170">
        <v>1</v>
      </c>
      <c r="T721" s="191" t="s">
        <v>308</v>
      </c>
      <c r="U721" s="165">
        <v>6200</v>
      </c>
      <c r="V721" s="165">
        <v>1116</v>
      </c>
      <c r="W721" s="165">
        <v>0</v>
      </c>
      <c r="X721" s="122">
        <v>755</v>
      </c>
      <c r="Y721" s="168" t="s">
        <v>42</v>
      </c>
      <c r="Z721" s="266"/>
      <c r="AA721" s="266"/>
      <c r="AB721" s="224"/>
      <c r="AC721" s="178">
        <v>9300</v>
      </c>
      <c r="AD721" s="170"/>
      <c r="AE721" s="170"/>
      <c r="AF721" s="191" t="s">
        <v>319</v>
      </c>
      <c r="AG721" s="221">
        <v>8</v>
      </c>
      <c r="AH721" s="220">
        <v>12</v>
      </c>
      <c r="AI721" s="191" t="s">
        <v>319</v>
      </c>
      <c r="AL721" s="166">
        <v>0</v>
      </c>
      <c r="AM721" s="170" t="s">
        <v>43</v>
      </c>
      <c r="AN721" s="165" t="s">
        <v>44</v>
      </c>
      <c r="AO721" s="165"/>
      <c r="AP721" s="166"/>
      <c r="AQ721" s="166"/>
      <c r="AR721" s="166"/>
      <c r="AS721" s="166">
        <f>H721</f>
        <v>100811</v>
      </c>
      <c r="AT721" s="166">
        <f t="shared" si="67"/>
        <v>10817</v>
      </c>
      <c r="AU721" s="166">
        <v>817</v>
      </c>
      <c r="AV721" s="166"/>
      <c r="AX72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100811, 'Б-100811-13',date'2015-02-02',3, 7, 7, 'RUR', 1, 18, date'2015-02-02', date'2015-02-01', 1008111, 1, to_date('2015-02-01 00:00:00','YYYY-MM-DD HH24:MI:SS'), 6200, 1116, 0, 755, 0, 'c1', 8,null,100811,10817,817);insert into xxxx_oebs_cash_payment_test (ID, INVOICE_ID, OEBS_PAYMENT, DOC_DATE, COMISS_DATE) values (s_xxxx_oebs_cash_payment_test.NEXTVAL, 100811, 9300, to_date('2015-02-01 00:00:00','YYYY-MM-DD HH24:MI:SS'), date'2015-02-01' );insert into xxxx_client_discount_m  (ID,CLIENT_ID,CLIENT_AVG_DISCOUNT,DT) values (s_xxxx_client_discount_m.NEXTVAL,755, 12, date'2015-02-01');</v>
      </c>
    </row>
    <row r="722" spans="1:50" ht="16.5" customHeight="1" x14ac:dyDescent="0.25">
      <c r="A722" s="285">
        <v>47</v>
      </c>
      <c r="B722" s="72">
        <v>0</v>
      </c>
      <c r="C722" s="165" t="str">
        <f t="shared" si="69"/>
        <v>100047</v>
      </c>
      <c r="D722" s="165" t="str">
        <f t="shared" si="70"/>
        <v>100047/13</v>
      </c>
      <c r="E722" s="167" t="s">
        <v>189</v>
      </c>
      <c r="F722" s="167" t="s">
        <v>822</v>
      </c>
      <c r="G722" s="165">
        <v>48</v>
      </c>
      <c r="H722" s="178">
        <v>100812</v>
      </c>
      <c r="I722" s="170" t="str">
        <f t="shared" si="66"/>
        <v>Б-100812-13</v>
      </c>
      <c r="J722" s="169">
        <v>3</v>
      </c>
      <c r="K722" s="165">
        <v>7</v>
      </c>
      <c r="L722" s="165" t="s">
        <v>38</v>
      </c>
      <c r="M722" s="169">
        <v>1</v>
      </c>
      <c r="N722" s="165">
        <v>18</v>
      </c>
      <c r="O722" s="167" t="s">
        <v>823</v>
      </c>
      <c r="P722" s="167" t="s">
        <v>823</v>
      </c>
      <c r="Q722" s="167" t="s">
        <v>826</v>
      </c>
      <c r="R722" s="166" t="str">
        <f>H722&amp;"2"</f>
        <v>1008122</v>
      </c>
      <c r="S722" s="170">
        <v>1</v>
      </c>
      <c r="T722" s="191" t="s">
        <v>308</v>
      </c>
      <c r="U722" s="165">
        <v>6200</v>
      </c>
      <c r="V722" s="165">
        <v>1116</v>
      </c>
      <c r="W722" s="165">
        <v>0</v>
      </c>
      <c r="X722" s="234">
        <v>756</v>
      </c>
      <c r="Y722" s="168" t="s">
        <v>42</v>
      </c>
      <c r="Z722" s="266"/>
      <c r="AA722" s="266"/>
      <c r="AB722" s="224"/>
      <c r="AC722" s="178">
        <v>9300</v>
      </c>
      <c r="AD722" s="170"/>
      <c r="AE722" s="170"/>
      <c r="AF722" s="191" t="s">
        <v>319</v>
      </c>
      <c r="AG722" s="221">
        <v>8</v>
      </c>
      <c r="AH722" s="220">
        <v>12</v>
      </c>
      <c r="AI722" s="191" t="s">
        <v>319</v>
      </c>
      <c r="AL722" s="166">
        <v>0</v>
      </c>
      <c r="AM722" s="170" t="s">
        <v>43</v>
      </c>
      <c r="AN722" s="165" t="s">
        <v>44</v>
      </c>
      <c r="AO722" s="165"/>
      <c r="AP722" s="166"/>
      <c r="AQ722" s="166"/>
      <c r="AR722" s="166"/>
      <c r="AS722" s="166">
        <f>H722</f>
        <v>100812</v>
      </c>
      <c r="AT722" s="166">
        <f t="shared" si="67"/>
        <v>10818</v>
      </c>
      <c r="AU722" s="166">
        <v>818</v>
      </c>
      <c r="AX72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100812, 'Б-100812-13',date'2015-02-02',3, 7, 7, 'RUR', 1, 18, date'2015-02-02', date'2015-02-01', 1008122, 1, to_date('2015-02-01 00:00:00','YYYY-MM-DD HH24:MI:SS'), 6200, 1116, 0, 756, 0, 'c1', 8,null,100812,10818,818);insert into xxxx_oebs_cash_payment_test (ID, INVOICE_ID, OEBS_PAYMENT, DOC_DATE, COMISS_DATE) values (s_xxxx_oebs_cash_payment_test.NEXTVAL, 100812, 9300, to_date('2015-02-01 00:00:00','YYYY-MM-DD HH24:MI:SS'), date'2015-02-01' );insert into xxxx_client_discount_m  (ID,CLIENT_ID,CLIENT_AVG_DISCOUNT,DT) values (s_xxxx_client_discount_m.NEXTVAL,756, 12, date'2015-02-01');</v>
      </c>
    </row>
    <row r="723" spans="1:50" ht="16.5" customHeight="1" x14ac:dyDescent="0.25">
      <c r="A723" s="285">
        <v>47</v>
      </c>
      <c r="B723" s="72">
        <v>0</v>
      </c>
      <c r="C723" s="165" t="str">
        <f t="shared" si="69"/>
        <v>100047</v>
      </c>
      <c r="D723" s="165" t="str">
        <f t="shared" si="70"/>
        <v>100047/13</v>
      </c>
      <c r="E723" s="167" t="s">
        <v>189</v>
      </c>
      <c r="F723" s="167" t="s">
        <v>822</v>
      </c>
      <c r="G723" s="165">
        <v>48</v>
      </c>
      <c r="H723" s="178">
        <v>100813</v>
      </c>
      <c r="I723" s="170" t="str">
        <f t="shared" si="66"/>
        <v>Б-100813-13</v>
      </c>
      <c r="J723" s="169">
        <v>3</v>
      </c>
      <c r="K723" s="165">
        <v>7</v>
      </c>
      <c r="L723" s="165" t="s">
        <v>38</v>
      </c>
      <c r="M723" s="169">
        <v>1</v>
      </c>
      <c r="N723" s="165">
        <v>18</v>
      </c>
      <c r="O723" s="167" t="s">
        <v>823</v>
      </c>
      <c r="P723" s="167" t="s">
        <v>823</v>
      </c>
      <c r="Q723" s="167" t="s">
        <v>826</v>
      </c>
      <c r="R723" s="166" t="str">
        <f>H723&amp;"2"</f>
        <v>1008132</v>
      </c>
      <c r="S723" s="170">
        <v>1</v>
      </c>
      <c r="T723" s="191" t="s">
        <v>308</v>
      </c>
      <c r="U723" s="165">
        <v>6200</v>
      </c>
      <c r="V723" s="165">
        <v>1116</v>
      </c>
      <c r="W723" s="165">
        <v>0</v>
      </c>
      <c r="X723" s="122">
        <v>757</v>
      </c>
      <c r="Y723" s="168" t="s">
        <v>42</v>
      </c>
      <c r="Z723" s="266"/>
      <c r="AA723" s="266"/>
      <c r="AB723" s="224"/>
      <c r="AC723" s="178">
        <v>9300</v>
      </c>
      <c r="AD723" s="170"/>
      <c r="AE723" s="170"/>
      <c r="AF723" s="191" t="s">
        <v>319</v>
      </c>
      <c r="AG723" s="221">
        <v>8</v>
      </c>
      <c r="AH723" s="220">
        <v>12</v>
      </c>
      <c r="AI723" s="191" t="s">
        <v>319</v>
      </c>
      <c r="AL723" s="166">
        <v>0</v>
      </c>
      <c r="AM723" s="170" t="s">
        <v>43</v>
      </c>
      <c r="AN723" s="165" t="s">
        <v>44</v>
      </c>
      <c r="AO723" s="165"/>
      <c r="AP723" s="166"/>
      <c r="AQ723" s="166"/>
      <c r="AR723" s="166"/>
      <c r="AS723" s="166">
        <f>H723</f>
        <v>100813</v>
      </c>
      <c r="AT723" s="166">
        <f t="shared" si="67"/>
        <v>10819</v>
      </c>
      <c r="AU723" s="166">
        <v>819</v>
      </c>
      <c r="AV723" s="166"/>
      <c r="AX723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100813, 'Б-100813-13',date'2015-02-02',3, 7, 7, 'RUR', 1, 18, date'2015-02-02', date'2015-02-01', 1008132, 1, to_date('2015-02-01 00:00:00','YYYY-MM-DD HH24:MI:SS'), 6200, 1116, 0, 757, 0, 'c1', 8,null,100813,10819,819);insert into xxxx_oebs_cash_payment_test (ID, INVOICE_ID, OEBS_PAYMENT, DOC_DATE, COMISS_DATE) values (s_xxxx_oebs_cash_payment_test.NEXTVAL, 100813, 9300, to_date('2015-02-01 00:00:00','YYYY-MM-DD HH24:MI:SS'), date'2015-02-01' );insert into xxxx_client_discount_m  (ID,CLIENT_ID,CLIENT_AVG_DISCOUNT,DT) values (s_xxxx_client_discount_m.NEXTVAL,757, 12, date'2015-02-01');</v>
      </c>
    </row>
    <row r="724" spans="1:50" ht="16.5" customHeight="1" x14ac:dyDescent="0.25">
      <c r="A724" s="285">
        <v>47</v>
      </c>
      <c r="B724" s="72">
        <v>0</v>
      </c>
      <c r="C724" s="165" t="str">
        <f t="shared" si="69"/>
        <v>100047</v>
      </c>
      <c r="D724" s="165" t="str">
        <f t="shared" si="70"/>
        <v>100047/13</v>
      </c>
      <c r="E724" s="167" t="s">
        <v>189</v>
      </c>
      <c r="F724" s="167" t="s">
        <v>822</v>
      </c>
      <c r="G724" s="165">
        <v>48</v>
      </c>
      <c r="H724" s="178">
        <v>100814</v>
      </c>
      <c r="I724" s="170" t="str">
        <f t="shared" si="66"/>
        <v>Б-100814-13</v>
      </c>
      <c r="J724" s="169">
        <v>3</v>
      </c>
      <c r="K724" s="165">
        <v>7</v>
      </c>
      <c r="L724" s="165" t="s">
        <v>38</v>
      </c>
      <c r="M724" s="169">
        <v>1</v>
      </c>
      <c r="N724" s="165">
        <v>18</v>
      </c>
      <c r="O724" s="167" t="s">
        <v>823</v>
      </c>
      <c r="P724" s="167" t="s">
        <v>823</v>
      </c>
      <c r="Q724" s="167" t="s">
        <v>826</v>
      </c>
      <c r="R724" s="166" t="str">
        <f>H724&amp;"1"</f>
        <v>1008141</v>
      </c>
      <c r="S724" s="170">
        <v>1</v>
      </c>
      <c r="T724" s="191" t="s">
        <v>308</v>
      </c>
      <c r="U724" s="165">
        <v>6200</v>
      </c>
      <c r="V724" s="165">
        <v>1116</v>
      </c>
      <c r="W724" s="165">
        <v>0</v>
      </c>
      <c r="X724" s="234">
        <v>758</v>
      </c>
      <c r="Y724" s="168" t="s">
        <v>42</v>
      </c>
      <c r="Z724" s="266"/>
      <c r="AA724" s="266"/>
      <c r="AB724" s="224"/>
      <c r="AC724" s="178">
        <v>9300</v>
      </c>
      <c r="AD724" s="170"/>
      <c r="AE724" s="170"/>
      <c r="AF724" s="191" t="s">
        <v>319</v>
      </c>
      <c r="AG724" s="221">
        <v>8</v>
      </c>
      <c r="AH724" s="220">
        <v>12</v>
      </c>
      <c r="AI724" s="191" t="s">
        <v>319</v>
      </c>
      <c r="AL724" s="166">
        <v>0</v>
      </c>
      <c r="AM724" s="170" t="s">
        <v>43</v>
      </c>
      <c r="AN724" s="165" t="s">
        <v>44</v>
      </c>
      <c r="AO724" s="165"/>
      <c r="AP724" s="166"/>
      <c r="AQ724" s="166"/>
      <c r="AR724" s="166"/>
      <c r="AS724" s="166">
        <f>H724</f>
        <v>100814</v>
      </c>
      <c r="AT724" s="166">
        <f t="shared" si="67"/>
        <v>10820</v>
      </c>
      <c r="AU724" s="166">
        <v>820</v>
      </c>
      <c r="AV724" s="166"/>
      <c r="AX724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100814, 'Б-100814-13',date'2015-02-02',3, 7, 7, 'RUR', 1, 18, date'2015-02-02', date'2015-02-01', 1008141, 1, to_date('2015-02-01 00:00:00','YYYY-MM-DD HH24:MI:SS'), 6200, 1116, 0, 758, 0, 'c1', 8,null,100814,10820,820);insert into xxxx_oebs_cash_payment_test (ID, INVOICE_ID, OEBS_PAYMENT, DOC_DATE, COMISS_DATE) values (s_xxxx_oebs_cash_payment_test.NEXTVAL, 100814, 9300, to_date('2015-02-01 00:00:00','YYYY-MM-DD HH24:MI:SS'), date'2015-02-01' );insert into xxxx_client_discount_m  (ID,CLIENT_ID,CLIENT_AVG_DISCOUNT,DT) values (s_xxxx_client_discount_m.NEXTVAL,758, 12, date'2015-02-01');</v>
      </c>
    </row>
    <row r="725" spans="1:50" ht="16.5" customHeight="1" x14ac:dyDescent="0.25">
      <c r="A725" s="285">
        <v>47</v>
      </c>
      <c r="B725" s="72">
        <v>0</v>
      </c>
      <c r="C725" s="165" t="str">
        <f t="shared" si="69"/>
        <v>100047</v>
      </c>
      <c r="D725" s="165" t="str">
        <f t="shared" si="70"/>
        <v>100047/13</v>
      </c>
      <c r="E725" s="167" t="s">
        <v>189</v>
      </c>
      <c r="F725" s="167" t="s">
        <v>822</v>
      </c>
      <c r="G725" s="165">
        <v>48</v>
      </c>
      <c r="H725" s="178">
        <v>100815</v>
      </c>
      <c r="I725" s="170" t="str">
        <f t="shared" si="66"/>
        <v>Б-100815-13</v>
      </c>
      <c r="J725" s="169">
        <v>3</v>
      </c>
      <c r="K725" s="165">
        <v>7</v>
      </c>
      <c r="L725" s="165" t="s">
        <v>38</v>
      </c>
      <c r="M725" s="169">
        <v>1</v>
      </c>
      <c r="N725" s="165">
        <v>18</v>
      </c>
      <c r="O725" s="167" t="s">
        <v>823</v>
      </c>
      <c r="P725" s="167" t="s">
        <v>823</v>
      </c>
      <c r="Q725" s="167" t="s">
        <v>826</v>
      </c>
      <c r="R725" s="166" t="str">
        <f>H725&amp;"1"</f>
        <v>1008151</v>
      </c>
      <c r="S725" s="170">
        <v>1</v>
      </c>
      <c r="T725" s="191" t="s">
        <v>308</v>
      </c>
      <c r="U725" s="165">
        <v>6200</v>
      </c>
      <c r="V725" s="165">
        <v>1116</v>
      </c>
      <c r="W725" s="165">
        <v>0</v>
      </c>
      <c r="X725" s="122">
        <v>759</v>
      </c>
      <c r="Y725" s="168" t="s">
        <v>42</v>
      </c>
      <c r="Z725" s="266"/>
      <c r="AA725" s="266"/>
      <c r="AB725" s="224"/>
      <c r="AC725" s="178">
        <v>9300</v>
      </c>
      <c r="AD725" s="170"/>
      <c r="AE725" s="170"/>
      <c r="AF725" s="191" t="s">
        <v>319</v>
      </c>
      <c r="AG725" s="221">
        <v>8</v>
      </c>
      <c r="AH725" s="220">
        <v>12</v>
      </c>
      <c r="AI725" s="191" t="s">
        <v>319</v>
      </c>
      <c r="AL725" s="166">
        <v>0</v>
      </c>
      <c r="AM725" s="170" t="s">
        <v>43</v>
      </c>
      <c r="AN725" s="165" t="s">
        <v>44</v>
      </c>
      <c r="AO725" s="165"/>
      <c r="AP725" s="166"/>
      <c r="AQ725" s="166"/>
      <c r="AR725" s="166"/>
      <c r="AS725" s="166">
        <f>H725</f>
        <v>100815</v>
      </c>
      <c r="AT725" s="166">
        <f t="shared" si="67"/>
        <v>10821</v>
      </c>
      <c r="AU725" s="166">
        <v>821</v>
      </c>
      <c r="AV725" s="166"/>
      <c r="AX725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100815, 'Б-100815-13',date'2015-02-02',3, 7, 7, 'RUR', 1, 18, date'2015-02-02', date'2015-02-01', 1008151, 1, to_date('2015-02-01 00:00:00','YYYY-MM-DD HH24:MI:SS'), 6200, 1116, 0, 759, 0, 'c1', 8,null,100815,10821,821);insert into xxxx_oebs_cash_payment_test (ID, INVOICE_ID, OEBS_PAYMENT, DOC_DATE, COMISS_DATE) values (s_xxxx_oebs_cash_payment_test.NEXTVAL, 100815, 9300, to_date('2015-02-01 00:00:00','YYYY-MM-DD HH24:MI:SS'), date'2015-02-01' );insert into xxxx_client_discount_m  (ID,CLIENT_ID,CLIENT_AVG_DISCOUNT,DT) values (s_xxxx_client_discount_m.NEXTVAL,759, 12, date'2015-02-01');</v>
      </c>
    </row>
    <row r="726" spans="1:50" ht="16.5" customHeight="1" x14ac:dyDescent="0.25">
      <c r="A726" s="285">
        <v>47</v>
      </c>
      <c r="B726" s="72">
        <v>0</v>
      </c>
      <c r="C726" s="165" t="str">
        <f t="shared" si="69"/>
        <v>100047</v>
      </c>
      <c r="D726" s="165" t="str">
        <f t="shared" si="70"/>
        <v>100047/13</v>
      </c>
      <c r="E726" s="167" t="s">
        <v>189</v>
      </c>
      <c r="F726" s="167" t="s">
        <v>822</v>
      </c>
      <c r="G726" s="165">
        <v>48</v>
      </c>
      <c r="H726" s="178">
        <v>100816</v>
      </c>
      <c r="I726" s="170" t="str">
        <f t="shared" si="66"/>
        <v>Б-100816-13</v>
      </c>
      <c r="J726" s="169">
        <v>3</v>
      </c>
      <c r="K726" s="165">
        <v>7</v>
      </c>
      <c r="L726" s="165" t="s">
        <v>38</v>
      </c>
      <c r="M726" s="169">
        <v>1</v>
      </c>
      <c r="N726" s="165">
        <v>18</v>
      </c>
      <c r="O726" s="167" t="s">
        <v>823</v>
      </c>
      <c r="P726" s="167" t="s">
        <v>823</v>
      </c>
      <c r="Q726" s="167" t="s">
        <v>826</v>
      </c>
      <c r="R726" s="166" t="str">
        <f>H726&amp;"2"</f>
        <v>1008162</v>
      </c>
      <c r="S726" s="170">
        <v>1</v>
      </c>
      <c r="T726" s="191" t="s">
        <v>308</v>
      </c>
      <c r="U726" s="165">
        <v>6200</v>
      </c>
      <c r="V726" s="165">
        <v>1116</v>
      </c>
      <c r="W726" s="165">
        <v>0</v>
      </c>
      <c r="X726" s="234">
        <v>760</v>
      </c>
      <c r="Y726" s="168" t="s">
        <v>42</v>
      </c>
      <c r="Z726" s="266"/>
      <c r="AA726" s="266"/>
      <c r="AB726" s="224"/>
      <c r="AC726" s="178">
        <v>9300</v>
      </c>
      <c r="AD726" s="170"/>
      <c r="AE726" s="170"/>
      <c r="AF726" s="191" t="s">
        <v>319</v>
      </c>
      <c r="AG726" s="221">
        <v>8</v>
      </c>
      <c r="AH726" s="220">
        <v>12</v>
      </c>
      <c r="AI726" s="191" t="s">
        <v>319</v>
      </c>
      <c r="AL726" s="166">
        <v>0</v>
      </c>
      <c r="AM726" s="170" t="s">
        <v>43</v>
      </c>
      <c r="AN726" s="165" t="s">
        <v>44</v>
      </c>
      <c r="AO726" s="165"/>
      <c r="AP726" s="166"/>
      <c r="AQ726" s="166"/>
      <c r="AR726" s="166"/>
      <c r="AS726" s="166">
        <f>H726</f>
        <v>100816</v>
      </c>
      <c r="AT726" s="166">
        <f t="shared" si="67"/>
        <v>10822</v>
      </c>
      <c r="AU726" s="166">
        <v>822</v>
      </c>
      <c r="AX726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100816, 'Б-100816-13',date'2015-02-02',3, 7, 7, 'RUR', 1, 18, date'2015-02-02', date'2015-02-01', 1008162, 1, to_date('2015-02-01 00:00:00','YYYY-MM-DD HH24:MI:SS'), 6200, 1116, 0, 760, 0, 'c1', 8,null,100816,10822,822);insert into xxxx_oebs_cash_payment_test (ID, INVOICE_ID, OEBS_PAYMENT, DOC_DATE, COMISS_DATE) values (s_xxxx_oebs_cash_payment_test.NEXTVAL, 100816, 9300, to_date('2015-02-01 00:00:00','YYYY-MM-DD HH24:MI:SS'), date'2015-02-01' );insert into xxxx_client_discount_m  (ID,CLIENT_ID,CLIENT_AVG_DISCOUNT,DT) values (s_xxxx_client_discount_m.NEXTVAL,760, 12, date'2015-02-01');</v>
      </c>
    </row>
    <row r="727" spans="1:50" ht="16.5" customHeight="1" x14ac:dyDescent="0.25">
      <c r="A727" s="285">
        <v>47</v>
      </c>
      <c r="B727" s="72">
        <v>0</v>
      </c>
      <c r="C727" s="171" t="str">
        <f t="shared" si="69"/>
        <v>100047</v>
      </c>
      <c r="D727" s="171" t="str">
        <f t="shared" si="70"/>
        <v>100047/13</v>
      </c>
      <c r="E727" s="172" t="s">
        <v>189</v>
      </c>
      <c r="F727" s="167" t="s">
        <v>822</v>
      </c>
      <c r="G727" s="165">
        <v>48</v>
      </c>
      <c r="H727" s="178">
        <v>100817</v>
      </c>
      <c r="I727" s="171" t="str">
        <f t="shared" si="66"/>
        <v>Б-100817-13</v>
      </c>
      <c r="J727" s="169">
        <v>3</v>
      </c>
      <c r="K727" s="171">
        <v>7</v>
      </c>
      <c r="L727" s="171" t="s">
        <v>38</v>
      </c>
      <c r="M727" s="175">
        <v>1</v>
      </c>
      <c r="N727" s="171">
        <v>18</v>
      </c>
      <c r="O727" s="172" t="s">
        <v>823</v>
      </c>
      <c r="P727" s="172" t="s">
        <v>823</v>
      </c>
      <c r="Q727" s="172" t="s">
        <v>826</v>
      </c>
      <c r="R727" s="173" t="str">
        <f>H727&amp;"3"</f>
        <v>1008173</v>
      </c>
      <c r="S727" s="171">
        <v>1</v>
      </c>
      <c r="T727" s="191" t="s">
        <v>310</v>
      </c>
      <c r="U727" s="171">
        <v>6200</v>
      </c>
      <c r="V727" s="171">
        <v>1116</v>
      </c>
      <c r="W727" s="171">
        <v>0</v>
      </c>
      <c r="X727" s="122">
        <v>761</v>
      </c>
      <c r="Y727" s="174" t="s">
        <v>42</v>
      </c>
      <c r="Z727" s="142"/>
      <c r="AA727" s="142"/>
      <c r="AB727" s="232"/>
      <c r="AC727" s="180">
        <v>9300</v>
      </c>
      <c r="AD727" s="171"/>
      <c r="AE727" s="171"/>
      <c r="AF727" s="177" t="s">
        <v>319</v>
      </c>
      <c r="AG727" s="302">
        <v>8</v>
      </c>
      <c r="AH727" s="258">
        <v>12</v>
      </c>
      <c r="AI727" s="177" t="s">
        <v>319</v>
      </c>
      <c r="AJ727" s="179"/>
      <c r="AK727" s="179"/>
      <c r="AL727" s="166">
        <v>0</v>
      </c>
      <c r="AM727" s="170" t="s">
        <v>43</v>
      </c>
      <c r="AN727" s="171" t="s">
        <v>44</v>
      </c>
      <c r="AO727" s="171"/>
      <c r="AP727" s="166"/>
      <c r="AQ727" s="166"/>
      <c r="AR727" s="166"/>
      <c r="AS727" s="166">
        <f>H727</f>
        <v>100817</v>
      </c>
      <c r="AT727" s="166">
        <f t="shared" si="67"/>
        <v>10823</v>
      </c>
      <c r="AU727" s="166">
        <v>823</v>
      </c>
      <c r="AV727" s="173"/>
      <c r="AX727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47, 100047, '100047/13', date'2013-03-01', date'2015-09-01', 48, 100817, 'Б-100817-13',date'2015-02-02',3, 7, 7, 'RUR', 1, 18, date'2015-02-02', date'2015-02-01', 1008173, 1, to_date('2015-01-31 23:59:59','YYYY-MM-DD HH24:MI:SS'), 6200, 1116, 0, 761, 0, 'c1', 8,null,100817,10823,823);insert into xxxx_oebs_cash_payment_test (ID, INVOICE_ID, OEBS_PAYMENT, DOC_DATE, COMISS_DATE) values (s_xxxx_oebs_cash_payment_test.NEXTVAL, 100817, 9300, to_date('2015-01-31 23:59:59','YYYY-MM-DD HH24:MI:SS'), date'2015-02-01' );insert into xxxx_client_discount_m  (ID,CLIENT_ID,CLIENT_AVG_DISCOUNT,DT) values (s_xxxx_client_discount_m.NEXTVAL,761, 12, date'2015-02-01');</v>
      </c>
    </row>
    <row r="728" spans="1:50" ht="16.5" customHeight="1" x14ac:dyDescent="0.25">
      <c r="A728" s="285">
        <v>48</v>
      </c>
      <c r="B728" s="72">
        <v>0</v>
      </c>
      <c r="C728" s="165" t="str">
        <f t="shared" si="69"/>
        <v>100048</v>
      </c>
      <c r="D728" s="165" t="str">
        <f t="shared" si="70"/>
        <v>100048/13</v>
      </c>
      <c r="E728" s="167" t="s">
        <v>189</v>
      </c>
      <c r="F728" s="167" t="s">
        <v>822</v>
      </c>
      <c r="G728" s="165">
        <v>48</v>
      </c>
      <c r="H728" s="178">
        <v>100818</v>
      </c>
      <c r="I728" s="170" t="str">
        <f t="shared" si="66"/>
        <v>Б-100818-13</v>
      </c>
      <c r="J728" s="169">
        <v>3</v>
      </c>
      <c r="K728" s="165">
        <v>7</v>
      </c>
      <c r="L728" s="165" t="s">
        <v>38</v>
      </c>
      <c r="M728" s="169">
        <v>1</v>
      </c>
      <c r="N728" s="165">
        <v>18</v>
      </c>
      <c r="O728" s="167" t="s">
        <v>823</v>
      </c>
      <c r="P728" s="167" t="s">
        <v>823</v>
      </c>
      <c r="Q728" s="167" t="s">
        <v>826</v>
      </c>
      <c r="R728" s="166" t="str">
        <f>H728&amp;"1"</f>
        <v>1008181</v>
      </c>
      <c r="S728" s="170">
        <v>1</v>
      </c>
      <c r="T728" s="167" t="s">
        <v>308</v>
      </c>
      <c r="U728" s="165">
        <v>6200</v>
      </c>
      <c r="V728" s="165">
        <v>1116</v>
      </c>
      <c r="W728" s="165">
        <v>0</v>
      </c>
      <c r="X728" s="187">
        <v>762</v>
      </c>
      <c r="Y728" s="168" t="s">
        <v>42</v>
      </c>
      <c r="Z728" s="266"/>
      <c r="AA728" s="266"/>
      <c r="AB728" s="224"/>
      <c r="AC728" s="178">
        <v>9300</v>
      </c>
      <c r="AD728" s="170"/>
      <c r="AE728" s="170"/>
      <c r="AF728" s="167" t="s">
        <v>149</v>
      </c>
      <c r="AG728" s="221">
        <v>8</v>
      </c>
      <c r="AH728" s="220">
        <v>12</v>
      </c>
      <c r="AI728" s="167" t="s">
        <v>319</v>
      </c>
      <c r="AL728" s="166">
        <v>0</v>
      </c>
      <c r="AM728" s="170" t="s">
        <v>43</v>
      </c>
      <c r="AN728" s="165" t="s">
        <v>44</v>
      </c>
      <c r="AO728" s="236">
        <v>140</v>
      </c>
      <c r="AP728" s="166"/>
      <c r="AQ728" s="166"/>
      <c r="AR728" s="166"/>
      <c r="AS728" s="166">
        <f>H728</f>
        <v>100818</v>
      </c>
      <c r="AT728" s="166">
        <f t="shared" si="67"/>
        <v>10824</v>
      </c>
      <c r="AU728" s="166">
        <v>824</v>
      </c>
      <c r="AV728" s="166" t="s">
        <v>559</v>
      </c>
      <c r="AX728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100818, 'Б-100818-13',date'2015-02-02',3, 7, 7, 'RUR', 1, 18, date'2015-02-02', date'2015-02-01', 1008181, 1, to_date('2015-02-01 00:00:00','YYYY-MM-DD HH24:MI:SS'), 6200, 1116, 0, 762, 0, 'c1', 8,null,100818,10824,824);insert into xxxx_oebs_cash_payment_test (ID, INVOICE_ID, OEBS_PAYMENT, DOC_DATE, COMISS_DATE) values (s_xxxx_oebs_cash_payment_test.NEXTVAL, 100818, 9300, to_date('2015-02-01 00:00:00','YYYY-MM-DD HH24:MI:SS'), date'2015-01-31' );insert into xxxx_client_discount_m  (ID,CLIENT_ID,CLIENT_AVG_DISCOUNT,DT) values (s_xxxx_client_discount_m.NEXTVAL,762, 12, date'2015-02-01');insert into xxxx_contract_signed_attr (ID, CONTRACT_ID, CODE, KEY_NUM) values (s_xxxx_contract_signed_attr.NEXTVAL, 100048, 'SUPERCOMMISSION_BONUS' , 140 );</v>
      </c>
    </row>
    <row r="729" spans="1:50" ht="16.5" customHeight="1" x14ac:dyDescent="0.25">
      <c r="A729" s="285">
        <v>48</v>
      </c>
      <c r="B729" s="72">
        <v>0</v>
      </c>
      <c r="C729" s="165" t="str">
        <f t="shared" si="69"/>
        <v>100048</v>
      </c>
      <c r="D729" s="165" t="str">
        <f t="shared" si="70"/>
        <v>100048/13</v>
      </c>
      <c r="E729" s="167" t="s">
        <v>189</v>
      </c>
      <c r="F729" s="167" t="s">
        <v>822</v>
      </c>
      <c r="G729" s="165">
        <v>48</v>
      </c>
      <c r="H729" s="178">
        <v>100819</v>
      </c>
      <c r="I729" s="170" t="str">
        <f t="shared" si="66"/>
        <v>Б-100819-13</v>
      </c>
      <c r="J729" s="169">
        <v>3</v>
      </c>
      <c r="K729" s="165">
        <v>7</v>
      </c>
      <c r="L729" s="165" t="s">
        <v>38</v>
      </c>
      <c r="M729" s="169">
        <v>1</v>
      </c>
      <c r="N729" s="165">
        <v>18</v>
      </c>
      <c r="O729" s="167" t="s">
        <v>823</v>
      </c>
      <c r="P729" s="167" t="s">
        <v>823</v>
      </c>
      <c r="Q729" s="167" t="s">
        <v>826</v>
      </c>
      <c r="R729" s="166" t="str">
        <f>H729&amp;"2"</f>
        <v>1008192</v>
      </c>
      <c r="S729" s="170">
        <v>1</v>
      </c>
      <c r="T729" s="167" t="s">
        <v>308</v>
      </c>
      <c r="U729" s="165">
        <v>6200</v>
      </c>
      <c r="V729" s="165">
        <v>1116</v>
      </c>
      <c r="W729" s="165">
        <v>0</v>
      </c>
      <c r="X729" s="24">
        <v>763</v>
      </c>
      <c r="Y729" s="168" t="s">
        <v>42</v>
      </c>
      <c r="Z729" s="266"/>
      <c r="AA729" s="266"/>
      <c r="AB729" s="224"/>
      <c r="AC729" s="178">
        <v>9300</v>
      </c>
      <c r="AD729" s="170"/>
      <c r="AE729" s="170"/>
      <c r="AF729" s="167" t="s">
        <v>149</v>
      </c>
      <c r="AG729" s="221">
        <v>8</v>
      </c>
      <c r="AH729" s="220">
        <v>12</v>
      </c>
      <c r="AI729" s="167" t="s">
        <v>319</v>
      </c>
      <c r="AL729" s="166">
        <v>0</v>
      </c>
      <c r="AM729" s="170" t="s">
        <v>43</v>
      </c>
      <c r="AN729" s="165" t="s">
        <v>44</v>
      </c>
      <c r="AO729" s="165"/>
      <c r="AP729" s="166"/>
      <c r="AQ729" s="166"/>
      <c r="AR729" s="166"/>
      <c r="AS729" s="166">
        <f>H729</f>
        <v>100819</v>
      </c>
      <c r="AT729" s="166">
        <f t="shared" si="67"/>
        <v>10825</v>
      </c>
      <c r="AU729" s="166">
        <v>825</v>
      </c>
      <c r="AV729" s="166" t="s">
        <v>595</v>
      </c>
      <c r="AX729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100819, 'Б-100819-13',date'2015-02-02',3, 7, 7, 'RUR', 1, 18, date'2015-02-02', date'2015-02-01', 1008192, 1, to_date('2015-02-01 00:00:00','YYYY-MM-DD HH24:MI:SS'), 6200, 1116, 0, 763, 0, 'c1', 8,null,100819,10825,825);insert into xxxx_oebs_cash_payment_test (ID, INVOICE_ID, OEBS_PAYMENT, DOC_DATE, COMISS_DATE) values (s_xxxx_oebs_cash_payment_test.NEXTVAL, 100819, 9300, to_date('2015-02-01 00:00:00','YYYY-MM-DD HH24:MI:SS'), date'2015-01-31' );insert into xxxx_client_discount_m  (ID,CLIENT_ID,CLIENT_AVG_DISCOUNT,DT) values (s_xxxx_client_discount_m.NEXTVAL,763, 12, date'2015-02-01');</v>
      </c>
    </row>
    <row r="730" spans="1:50" ht="16.5" customHeight="1" x14ac:dyDescent="0.25">
      <c r="A730" s="285">
        <v>48</v>
      </c>
      <c r="B730" s="72">
        <v>0</v>
      </c>
      <c r="C730" s="165" t="str">
        <f t="shared" si="69"/>
        <v>100048</v>
      </c>
      <c r="D730" s="165" t="str">
        <f t="shared" si="70"/>
        <v>100048/13</v>
      </c>
      <c r="E730" s="167" t="s">
        <v>189</v>
      </c>
      <c r="F730" s="167" t="s">
        <v>822</v>
      </c>
      <c r="G730" s="165">
        <v>48</v>
      </c>
      <c r="H730" s="178">
        <v>100820</v>
      </c>
      <c r="I730" s="170" t="str">
        <f t="shared" si="66"/>
        <v>Б-100820-13</v>
      </c>
      <c r="J730" s="169">
        <v>3</v>
      </c>
      <c r="K730" s="165">
        <v>7</v>
      </c>
      <c r="L730" s="165" t="s">
        <v>38</v>
      </c>
      <c r="M730" s="169">
        <v>1</v>
      </c>
      <c r="N730" s="165">
        <v>18</v>
      </c>
      <c r="O730" s="167" t="s">
        <v>823</v>
      </c>
      <c r="P730" s="167" t="s">
        <v>823</v>
      </c>
      <c r="Q730" s="167" t="s">
        <v>826</v>
      </c>
      <c r="R730" s="166" t="str">
        <f>H730&amp;"3"</f>
        <v>1008203</v>
      </c>
      <c r="S730" s="170">
        <v>1</v>
      </c>
      <c r="T730" s="167" t="s">
        <v>308</v>
      </c>
      <c r="U730" s="165">
        <v>6200</v>
      </c>
      <c r="V730" s="165">
        <v>1116</v>
      </c>
      <c r="W730" s="165">
        <v>0</v>
      </c>
      <c r="X730" s="187">
        <v>764</v>
      </c>
      <c r="Y730" s="168" t="s">
        <v>42</v>
      </c>
      <c r="Z730" s="266"/>
      <c r="AA730" s="266"/>
      <c r="AB730" s="224"/>
      <c r="AC730" s="178">
        <v>9300</v>
      </c>
      <c r="AD730" s="170"/>
      <c r="AE730" s="170"/>
      <c r="AF730" s="167" t="s">
        <v>149</v>
      </c>
      <c r="AG730" s="221">
        <v>8</v>
      </c>
      <c r="AH730" s="220">
        <v>12</v>
      </c>
      <c r="AI730" s="167" t="s">
        <v>319</v>
      </c>
      <c r="AL730" s="166">
        <v>0</v>
      </c>
      <c r="AM730" s="170" t="s">
        <v>43</v>
      </c>
      <c r="AN730" s="165" t="s">
        <v>44</v>
      </c>
      <c r="AO730" s="165"/>
      <c r="AP730" s="166"/>
      <c r="AQ730" s="166"/>
      <c r="AR730" s="166"/>
      <c r="AS730" s="166">
        <f>H730</f>
        <v>100820</v>
      </c>
      <c r="AT730" s="166">
        <f t="shared" si="67"/>
        <v>10826</v>
      </c>
      <c r="AU730" s="166">
        <v>826</v>
      </c>
      <c r="AV730" s="304" t="s">
        <v>596</v>
      </c>
      <c r="AX73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100820, 'Б-100820-13',date'2015-02-02',3, 7, 7, 'RUR', 1, 18, date'2015-02-02', date'2015-02-01', 1008203, 1, to_date('2015-02-01 00:00:00','YYYY-MM-DD HH24:MI:SS'), 6200, 1116, 0, 764, 0, 'c1', 8,null,100820,10826,826);insert into xxxx_oebs_cash_payment_test (ID, INVOICE_ID, OEBS_PAYMENT, DOC_DATE, COMISS_DATE) values (s_xxxx_oebs_cash_payment_test.NEXTVAL, 100820, 9300, to_date('2015-02-01 00:00:00','YYYY-MM-DD HH24:MI:SS'), date'2015-01-31' );insert into xxxx_client_discount_m  (ID,CLIENT_ID,CLIENT_AVG_DISCOUNT,DT) values (s_xxxx_client_discount_m.NEXTVAL,764, 12, date'2015-02-01');</v>
      </c>
    </row>
    <row r="731" spans="1:50" ht="16.5" customHeight="1" x14ac:dyDescent="0.25">
      <c r="A731" s="285">
        <v>48</v>
      </c>
      <c r="B731" s="72">
        <v>0</v>
      </c>
      <c r="C731" s="165" t="str">
        <f t="shared" si="69"/>
        <v>100048</v>
      </c>
      <c r="D731" s="165" t="str">
        <f t="shared" si="70"/>
        <v>100048/13</v>
      </c>
      <c r="E731" s="167" t="s">
        <v>189</v>
      </c>
      <c r="F731" s="167" t="s">
        <v>822</v>
      </c>
      <c r="G731" s="165">
        <v>48</v>
      </c>
      <c r="H731" s="178">
        <v>100821</v>
      </c>
      <c r="I731" s="170" t="str">
        <f t="shared" si="66"/>
        <v>Б-100821-13</v>
      </c>
      <c r="J731" s="169">
        <v>3</v>
      </c>
      <c r="K731" s="165">
        <v>7</v>
      </c>
      <c r="L731" s="165" t="s">
        <v>38</v>
      </c>
      <c r="M731" s="169">
        <v>1</v>
      </c>
      <c r="N731" s="165">
        <v>18</v>
      </c>
      <c r="O731" s="167" t="s">
        <v>823</v>
      </c>
      <c r="P731" s="167" t="s">
        <v>823</v>
      </c>
      <c r="Q731" s="167" t="s">
        <v>826</v>
      </c>
      <c r="R731" s="166" t="str">
        <f>H731&amp;"1"</f>
        <v>1008211</v>
      </c>
      <c r="S731" s="170">
        <v>1</v>
      </c>
      <c r="T731" s="167" t="s">
        <v>308</v>
      </c>
      <c r="U731" s="165">
        <v>6200</v>
      </c>
      <c r="V731" s="165">
        <v>1116</v>
      </c>
      <c r="W731" s="165">
        <v>0</v>
      </c>
      <c r="X731" s="24">
        <v>765</v>
      </c>
      <c r="Y731" s="168" t="s">
        <v>42</v>
      </c>
      <c r="Z731" s="266"/>
      <c r="AA731" s="266"/>
      <c r="AB731" s="224"/>
      <c r="AC731" s="178">
        <v>9300</v>
      </c>
      <c r="AD731" s="170"/>
      <c r="AE731" s="170"/>
      <c r="AF731" s="167" t="s">
        <v>149</v>
      </c>
      <c r="AG731" s="221">
        <v>8</v>
      </c>
      <c r="AH731" s="220">
        <v>12</v>
      </c>
      <c r="AI731" s="167" t="s">
        <v>319</v>
      </c>
      <c r="AL731" s="166">
        <v>0</v>
      </c>
      <c r="AM731" s="170" t="s">
        <v>43</v>
      </c>
      <c r="AN731" s="165" t="s">
        <v>44</v>
      </c>
      <c r="AO731" s="165"/>
      <c r="AP731" s="166"/>
      <c r="AQ731" s="166"/>
      <c r="AR731" s="166"/>
      <c r="AS731" s="166">
        <f>H731</f>
        <v>100821</v>
      </c>
      <c r="AT731" s="166">
        <f t="shared" si="67"/>
        <v>10827</v>
      </c>
      <c r="AU731" s="166">
        <v>827</v>
      </c>
      <c r="AV731" s="303" t="s">
        <v>531</v>
      </c>
      <c r="AX73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100821, 'Б-100821-13',date'2015-02-02',3, 7, 7, 'RUR', 1, 18, date'2015-02-02', date'2015-02-01', 1008211, 1, to_date('2015-02-01 00:00:00','YYYY-MM-DD HH24:MI:SS'), 6200, 1116, 0, 765, 0, 'c1', 8,null,100821,10827,827);insert into xxxx_oebs_cash_payment_test (ID, INVOICE_ID, OEBS_PAYMENT, DOC_DATE, COMISS_DATE) values (s_xxxx_oebs_cash_payment_test.NEXTVAL, 100821, 9300, to_date('2015-02-01 00:00:00','YYYY-MM-DD HH24:MI:SS'), date'2015-01-31' );insert into xxxx_client_discount_m  (ID,CLIENT_ID,CLIENT_AVG_DISCOUNT,DT) values (s_xxxx_client_discount_m.NEXTVAL,765, 12, date'2015-02-01');</v>
      </c>
    </row>
    <row r="732" spans="1:50" ht="16.5" customHeight="1" x14ac:dyDescent="0.25">
      <c r="A732" s="285">
        <v>48</v>
      </c>
      <c r="B732" s="72">
        <v>0</v>
      </c>
      <c r="C732" s="165" t="str">
        <f t="shared" si="69"/>
        <v>100048</v>
      </c>
      <c r="D732" s="165" t="str">
        <f t="shared" si="70"/>
        <v>100048/13</v>
      </c>
      <c r="E732" s="167" t="s">
        <v>189</v>
      </c>
      <c r="F732" s="167" t="s">
        <v>822</v>
      </c>
      <c r="G732" s="165">
        <v>48</v>
      </c>
      <c r="H732" s="178">
        <v>100822</v>
      </c>
      <c r="I732" s="170" t="str">
        <f t="shared" si="66"/>
        <v>Б-100822-13</v>
      </c>
      <c r="J732" s="169">
        <v>3</v>
      </c>
      <c r="K732" s="165">
        <v>7</v>
      </c>
      <c r="L732" s="165" t="s">
        <v>38</v>
      </c>
      <c r="M732" s="169">
        <v>1</v>
      </c>
      <c r="N732" s="165">
        <v>18</v>
      </c>
      <c r="O732" s="167" t="s">
        <v>823</v>
      </c>
      <c r="P732" s="167" t="s">
        <v>823</v>
      </c>
      <c r="Q732" s="167" t="s">
        <v>826</v>
      </c>
      <c r="R732" s="166" t="str">
        <f>H732&amp;"2"</f>
        <v>1008222</v>
      </c>
      <c r="S732" s="170">
        <v>1</v>
      </c>
      <c r="T732" s="167" t="s">
        <v>308</v>
      </c>
      <c r="U732" s="165">
        <v>6200</v>
      </c>
      <c r="V732" s="165">
        <v>1116</v>
      </c>
      <c r="W732" s="165">
        <v>0</v>
      </c>
      <c r="X732" s="187">
        <v>766</v>
      </c>
      <c r="Y732" s="168" t="s">
        <v>42</v>
      </c>
      <c r="Z732" s="266"/>
      <c r="AA732" s="266"/>
      <c r="AB732" s="224"/>
      <c r="AC732" s="178">
        <v>9300</v>
      </c>
      <c r="AD732" s="170"/>
      <c r="AE732" s="170"/>
      <c r="AF732" s="167" t="s">
        <v>149</v>
      </c>
      <c r="AG732" s="221">
        <v>8</v>
      </c>
      <c r="AH732" s="220">
        <v>12</v>
      </c>
      <c r="AI732" s="167" t="s">
        <v>319</v>
      </c>
      <c r="AL732" s="166">
        <v>0</v>
      </c>
      <c r="AM732" s="170" t="s">
        <v>43</v>
      </c>
      <c r="AN732" s="165" t="s">
        <v>44</v>
      </c>
      <c r="AO732" s="165"/>
      <c r="AP732" s="166"/>
      <c r="AQ732" s="166"/>
      <c r="AR732" s="166"/>
      <c r="AS732" s="166">
        <f>H732</f>
        <v>100822</v>
      </c>
      <c r="AT732" s="166">
        <f t="shared" si="67"/>
        <v>10828</v>
      </c>
      <c r="AU732" s="166">
        <v>828</v>
      </c>
      <c r="AV732" s="166"/>
      <c r="AX73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100822, 'Б-100822-13',date'2015-02-02',3, 7, 7, 'RUR', 1, 18, date'2015-02-02', date'2015-02-01', 1008222, 1, to_date('2015-02-01 00:00:00','YYYY-MM-DD HH24:MI:SS'), 6200, 1116, 0, 766, 0, 'c1', 8,null,100822,10828,828);insert into xxxx_oebs_cash_payment_test (ID, INVOICE_ID, OEBS_PAYMENT, DOC_DATE, COMISS_DATE) values (s_xxxx_oebs_cash_payment_test.NEXTVAL, 100822, 9300, to_date('2015-02-01 00:00:00','YYYY-MM-DD HH24:MI:SS'), date'2015-01-31' );insert into xxxx_client_discount_m  (ID,CLIENT_ID,CLIENT_AVG_DISCOUNT,DT) values (s_xxxx_client_discount_m.NEXTVAL,766, 12, date'2015-02-01');</v>
      </c>
    </row>
    <row r="733" spans="1:50" ht="16.5" customHeight="1" x14ac:dyDescent="0.25">
      <c r="A733" s="285">
        <v>48</v>
      </c>
      <c r="B733" s="72">
        <v>0</v>
      </c>
      <c r="C733" s="165" t="str">
        <f t="shared" si="69"/>
        <v>100048</v>
      </c>
      <c r="D733" s="165" t="str">
        <f t="shared" si="70"/>
        <v>100048/13</v>
      </c>
      <c r="E733" s="167" t="s">
        <v>189</v>
      </c>
      <c r="F733" s="167" t="s">
        <v>822</v>
      </c>
      <c r="G733" s="165">
        <v>48</v>
      </c>
      <c r="H733" s="178">
        <v>100823</v>
      </c>
      <c r="I733" s="170" t="str">
        <f t="shared" si="66"/>
        <v>Б-100823-13</v>
      </c>
      <c r="J733" s="169">
        <v>3</v>
      </c>
      <c r="K733" s="165">
        <v>7</v>
      </c>
      <c r="L733" s="165" t="s">
        <v>38</v>
      </c>
      <c r="M733" s="169">
        <v>1</v>
      </c>
      <c r="N733" s="165">
        <v>18</v>
      </c>
      <c r="O733" s="167" t="s">
        <v>823</v>
      </c>
      <c r="P733" s="167" t="s">
        <v>823</v>
      </c>
      <c r="Q733" s="167" t="s">
        <v>826</v>
      </c>
      <c r="R733" s="166" t="str">
        <f>H733&amp;"1"</f>
        <v>1008231</v>
      </c>
      <c r="S733" s="170">
        <v>1</v>
      </c>
      <c r="T733" s="167" t="s">
        <v>308</v>
      </c>
      <c r="U733" s="165">
        <v>6200</v>
      </c>
      <c r="V733" s="165">
        <v>1116</v>
      </c>
      <c r="W733" s="165">
        <v>0</v>
      </c>
      <c r="X733" s="24">
        <v>767</v>
      </c>
      <c r="Y733" s="168" t="s">
        <v>42</v>
      </c>
      <c r="Z733" s="266"/>
      <c r="AA733" s="266"/>
      <c r="AB733" s="224"/>
      <c r="AC733" s="178">
        <v>9300</v>
      </c>
      <c r="AD733" s="170"/>
      <c r="AE733" s="170"/>
      <c r="AF733" s="167" t="s">
        <v>149</v>
      </c>
      <c r="AG733" s="221">
        <v>8</v>
      </c>
      <c r="AH733" s="220">
        <v>12</v>
      </c>
      <c r="AI733" s="167" t="s">
        <v>319</v>
      </c>
      <c r="AL733" s="166">
        <v>0</v>
      </c>
      <c r="AM733" s="170" t="s">
        <v>43</v>
      </c>
      <c r="AN733" s="165" t="s">
        <v>44</v>
      </c>
      <c r="AO733" s="165"/>
      <c r="AP733" s="166"/>
      <c r="AQ733" s="166"/>
      <c r="AR733" s="166"/>
      <c r="AS733" s="166">
        <f>H733</f>
        <v>100823</v>
      </c>
      <c r="AT733" s="166">
        <f t="shared" si="67"/>
        <v>10829</v>
      </c>
      <c r="AU733" s="166">
        <v>829</v>
      </c>
      <c r="AV733" s="166"/>
      <c r="AX733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100823, 'Б-100823-13',date'2015-02-02',3, 7, 7, 'RUR', 1, 18, date'2015-02-02', date'2015-02-01', 1008231, 1, to_date('2015-02-01 00:00:00','YYYY-MM-DD HH24:MI:SS'), 6200, 1116, 0, 767, 0, 'c1', 8,null,100823,10829,829);insert into xxxx_oebs_cash_payment_test (ID, INVOICE_ID, OEBS_PAYMENT, DOC_DATE, COMISS_DATE) values (s_xxxx_oebs_cash_payment_test.NEXTVAL, 100823, 9300, to_date('2015-02-01 00:00:00','YYYY-MM-DD HH24:MI:SS'), date'2015-01-31' );insert into xxxx_client_discount_m  (ID,CLIENT_ID,CLIENT_AVG_DISCOUNT,DT) values (s_xxxx_client_discount_m.NEXTVAL,767, 12, date'2015-02-01');</v>
      </c>
    </row>
    <row r="734" spans="1:50" ht="16.5" customHeight="1" x14ac:dyDescent="0.25">
      <c r="A734" s="285">
        <v>48</v>
      </c>
      <c r="B734" s="72">
        <v>0</v>
      </c>
      <c r="C734" s="165" t="str">
        <f t="shared" si="69"/>
        <v>100048</v>
      </c>
      <c r="D734" s="165" t="str">
        <f t="shared" si="70"/>
        <v>100048/13</v>
      </c>
      <c r="E734" s="167" t="s">
        <v>189</v>
      </c>
      <c r="F734" s="167" t="s">
        <v>822</v>
      </c>
      <c r="G734" s="165">
        <v>48</v>
      </c>
      <c r="H734" s="178">
        <v>100824</v>
      </c>
      <c r="I734" s="170" t="str">
        <f t="shared" si="66"/>
        <v>Б-100824-13</v>
      </c>
      <c r="J734" s="169">
        <v>3</v>
      </c>
      <c r="K734" s="165">
        <v>7</v>
      </c>
      <c r="L734" s="165" t="s">
        <v>38</v>
      </c>
      <c r="M734" s="169">
        <v>1</v>
      </c>
      <c r="N734" s="165">
        <v>18</v>
      </c>
      <c r="O734" s="167" t="s">
        <v>823</v>
      </c>
      <c r="P734" s="167" t="s">
        <v>823</v>
      </c>
      <c r="Q734" s="167" t="s">
        <v>826</v>
      </c>
      <c r="R734" s="166" t="str">
        <f>H734&amp;"1"</f>
        <v>1008241</v>
      </c>
      <c r="S734" s="170">
        <v>1</v>
      </c>
      <c r="T734" s="191" t="s">
        <v>308</v>
      </c>
      <c r="U734" s="165">
        <v>6200</v>
      </c>
      <c r="V734" s="165">
        <v>1116</v>
      </c>
      <c r="W734" s="165">
        <v>0</v>
      </c>
      <c r="X734" s="122">
        <v>768</v>
      </c>
      <c r="Y734" s="168" t="s">
        <v>42</v>
      </c>
      <c r="Z734" s="266"/>
      <c r="AA734" s="266"/>
      <c r="AB734" s="224"/>
      <c r="AC734" s="178">
        <v>9300</v>
      </c>
      <c r="AD734" s="170"/>
      <c r="AE734" s="170"/>
      <c r="AF734" s="191" t="s">
        <v>319</v>
      </c>
      <c r="AG734" s="221">
        <v>8</v>
      </c>
      <c r="AH734" s="220">
        <v>12</v>
      </c>
      <c r="AI734" s="191" t="s">
        <v>319</v>
      </c>
      <c r="AL734" s="166">
        <v>0</v>
      </c>
      <c r="AM734" s="170" t="s">
        <v>43</v>
      </c>
      <c r="AN734" s="165" t="s">
        <v>44</v>
      </c>
      <c r="AO734" s="165"/>
      <c r="AP734" s="166"/>
      <c r="AQ734" s="166"/>
      <c r="AR734" s="166"/>
      <c r="AS734" s="166">
        <f>H734</f>
        <v>100824</v>
      </c>
      <c r="AT734" s="166">
        <f t="shared" si="67"/>
        <v>10830</v>
      </c>
      <c r="AU734" s="166">
        <v>830</v>
      </c>
      <c r="AV734" s="166"/>
      <c r="AX734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100824, 'Б-100824-13',date'2015-02-02',3, 7, 7, 'RUR', 1, 18, date'2015-02-02', date'2015-02-01', 1008241, 1, to_date('2015-02-01 00:00:00','YYYY-MM-DD HH24:MI:SS'), 6200, 1116, 0, 768, 0, 'c1', 8,null,100824,10830,830);insert into xxxx_oebs_cash_payment_test (ID, INVOICE_ID, OEBS_PAYMENT, DOC_DATE, COMISS_DATE) values (s_xxxx_oebs_cash_payment_test.NEXTVAL, 100824, 9300, to_date('2015-02-01 00:00:00','YYYY-MM-DD HH24:MI:SS'), date'2015-02-01' );insert into xxxx_client_discount_m  (ID,CLIENT_ID,CLIENT_AVG_DISCOUNT,DT) values (s_xxxx_client_discount_m.NEXTVAL,768, 12, date'2015-02-01');</v>
      </c>
    </row>
    <row r="735" spans="1:50" ht="16.5" customHeight="1" x14ac:dyDescent="0.25">
      <c r="A735" s="285">
        <v>48</v>
      </c>
      <c r="B735" s="72">
        <v>0</v>
      </c>
      <c r="C735" s="165" t="str">
        <f t="shared" si="69"/>
        <v>100048</v>
      </c>
      <c r="D735" s="165" t="str">
        <f t="shared" si="70"/>
        <v>100048/13</v>
      </c>
      <c r="E735" s="167" t="s">
        <v>189</v>
      </c>
      <c r="F735" s="167" t="s">
        <v>822</v>
      </c>
      <c r="G735" s="165">
        <v>48</v>
      </c>
      <c r="H735" s="178">
        <v>100825</v>
      </c>
      <c r="I735" s="170" t="str">
        <f t="shared" si="66"/>
        <v>Б-100825-13</v>
      </c>
      <c r="J735" s="169">
        <v>3</v>
      </c>
      <c r="K735" s="165">
        <v>7</v>
      </c>
      <c r="L735" s="165" t="s">
        <v>38</v>
      </c>
      <c r="M735" s="169">
        <v>1</v>
      </c>
      <c r="N735" s="165">
        <v>18</v>
      </c>
      <c r="O735" s="167" t="s">
        <v>823</v>
      </c>
      <c r="P735" s="167" t="s">
        <v>823</v>
      </c>
      <c r="Q735" s="167" t="s">
        <v>826</v>
      </c>
      <c r="R735" s="166" t="str">
        <f>H735&amp;"2"</f>
        <v>1008252</v>
      </c>
      <c r="S735" s="170">
        <v>1</v>
      </c>
      <c r="T735" s="191" t="s">
        <v>308</v>
      </c>
      <c r="U735" s="165">
        <v>6200</v>
      </c>
      <c r="V735" s="165">
        <v>1116</v>
      </c>
      <c r="W735" s="165">
        <v>0</v>
      </c>
      <c r="X735" s="234">
        <v>769</v>
      </c>
      <c r="Y735" s="168" t="s">
        <v>42</v>
      </c>
      <c r="Z735" s="266"/>
      <c r="AA735" s="266"/>
      <c r="AB735" s="224"/>
      <c r="AC735" s="178">
        <v>9300</v>
      </c>
      <c r="AD735" s="170"/>
      <c r="AE735" s="170"/>
      <c r="AF735" s="191" t="s">
        <v>319</v>
      </c>
      <c r="AG735" s="221">
        <v>8</v>
      </c>
      <c r="AH735" s="220">
        <v>12</v>
      </c>
      <c r="AI735" s="191" t="s">
        <v>319</v>
      </c>
      <c r="AL735" s="166">
        <v>0</v>
      </c>
      <c r="AM735" s="170" t="s">
        <v>43</v>
      </c>
      <c r="AN735" s="165" t="s">
        <v>44</v>
      </c>
      <c r="AO735" s="165"/>
      <c r="AP735" s="166"/>
      <c r="AQ735" s="166"/>
      <c r="AR735" s="166"/>
      <c r="AS735" s="166">
        <f>H735</f>
        <v>100825</v>
      </c>
      <c r="AT735" s="166">
        <f t="shared" si="67"/>
        <v>10831</v>
      </c>
      <c r="AU735" s="166">
        <v>831</v>
      </c>
      <c r="AV735" s="166"/>
      <c r="AX735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100825, 'Б-100825-13',date'2015-02-02',3, 7, 7, 'RUR', 1, 18, date'2015-02-02', date'2015-02-01', 1008252, 1, to_date('2015-02-01 00:00:00','YYYY-MM-DD HH24:MI:SS'), 6200, 1116, 0, 769, 0, 'c1', 8,null,100825,10831,831);insert into xxxx_oebs_cash_payment_test (ID, INVOICE_ID, OEBS_PAYMENT, DOC_DATE, COMISS_DATE) values (s_xxxx_oebs_cash_payment_test.NEXTVAL, 100825, 9300, to_date('2015-02-01 00:00:00','YYYY-MM-DD HH24:MI:SS'), date'2015-02-01' );insert into xxxx_client_discount_m  (ID,CLIENT_ID,CLIENT_AVG_DISCOUNT,DT) values (s_xxxx_client_discount_m.NEXTVAL,769, 12, date'2015-02-01');</v>
      </c>
    </row>
    <row r="736" spans="1:50" ht="16.5" customHeight="1" x14ac:dyDescent="0.25">
      <c r="A736" s="285">
        <v>48</v>
      </c>
      <c r="B736" s="72">
        <v>0</v>
      </c>
      <c r="C736" s="165" t="str">
        <f t="shared" si="69"/>
        <v>100048</v>
      </c>
      <c r="D736" s="165" t="str">
        <f t="shared" si="70"/>
        <v>100048/13</v>
      </c>
      <c r="E736" s="167" t="s">
        <v>189</v>
      </c>
      <c r="F736" s="167" t="s">
        <v>822</v>
      </c>
      <c r="G736" s="165">
        <v>48</v>
      </c>
      <c r="H736" s="178">
        <v>100826</v>
      </c>
      <c r="I736" s="170" t="str">
        <f t="shared" si="66"/>
        <v>Б-100826-13</v>
      </c>
      <c r="J736" s="169">
        <v>3</v>
      </c>
      <c r="K736" s="165">
        <v>7</v>
      </c>
      <c r="L736" s="165" t="s">
        <v>38</v>
      </c>
      <c r="M736" s="169">
        <v>1</v>
      </c>
      <c r="N736" s="165">
        <v>18</v>
      </c>
      <c r="O736" s="167" t="s">
        <v>823</v>
      </c>
      <c r="P736" s="167" t="s">
        <v>823</v>
      </c>
      <c r="Q736" s="167" t="s">
        <v>826</v>
      </c>
      <c r="R736" s="166" t="str">
        <f>H736&amp;"3"</f>
        <v>1008263</v>
      </c>
      <c r="S736" s="170">
        <v>1</v>
      </c>
      <c r="T736" s="191" t="s">
        <v>308</v>
      </c>
      <c r="U736" s="165">
        <v>6200</v>
      </c>
      <c r="V736" s="165">
        <v>1116</v>
      </c>
      <c r="W736" s="165">
        <v>0</v>
      </c>
      <c r="X736" s="122">
        <v>770</v>
      </c>
      <c r="Y736" s="168" t="s">
        <v>42</v>
      </c>
      <c r="Z736" s="266"/>
      <c r="AA736" s="266"/>
      <c r="AB736" s="224"/>
      <c r="AC736" s="178">
        <v>9300</v>
      </c>
      <c r="AD736" s="170"/>
      <c r="AE736" s="170"/>
      <c r="AF736" s="191" t="s">
        <v>319</v>
      </c>
      <c r="AG736" s="221">
        <v>8</v>
      </c>
      <c r="AH736" s="220">
        <v>12</v>
      </c>
      <c r="AI736" s="191" t="s">
        <v>319</v>
      </c>
      <c r="AL736" s="166">
        <v>0</v>
      </c>
      <c r="AM736" s="170" t="s">
        <v>43</v>
      </c>
      <c r="AN736" s="165" t="s">
        <v>44</v>
      </c>
      <c r="AO736" s="165"/>
      <c r="AP736" s="166"/>
      <c r="AQ736" s="166"/>
      <c r="AR736" s="166"/>
      <c r="AS736" s="166">
        <f>H736</f>
        <v>100826</v>
      </c>
      <c r="AT736" s="166">
        <f t="shared" si="67"/>
        <v>10832</v>
      </c>
      <c r="AU736" s="166">
        <v>832</v>
      </c>
      <c r="AV736" s="166"/>
      <c r="AX736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100826, 'Б-100826-13',date'2015-02-02',3, 7, 7, 'RUR', 1, 18, date'2015-02-02', date'2015-02-01', 1008263, 1, to_date('2015-02-01 00:00:00','YYYY-MM-DD HH24:MI:SS'), 6200, 1116, 0, 770, 0, 'c1', 8,null,100826,10832,832);insert into xxxx_oebs_cash_payment_test (ID, INVOICE_ID, OEBS_PAYMENT, DOC_DATE, COMISS_DATE) values (s_xxxx_oebs_cash_payment_test.NEXTVAL, 100826, 9300, to_date('2015-02-01 00:00:00','YYYY-MM-DD HH24:MI:SS'), date'2015-02-01' );insert into xxxx_client_discount_m  (ID,CLIENT_ID,CLIENT_AVG_DISCOUNT,DT) values (s_xxxx_client_discount_m.NEXTVAL,770, 12, date'2015-02-01');</v>
      </c>
    </row>
    <row r="737" spans="1:50" ht="16.5" customHeight="1" x14ac:dyDescent="0.25">
      <c r="A737" s="285">
        <v>48</v>
      </c>
      <c r="B737" s="72">
        <v>0</v>
      </c>
      <c r="C737" s="165" t="str">
        <f t="shared" si="69"/>
        <v>100048</v>
      </c>
      <c r="D737" s="165" t="str">
        <f t="shared" si="70"/>
        <v>100048/13</v>
      </c>
      <c r="E737" s="167" t="s">
        <v>189</v>
      </c>
      <c r="F737" s="167" t="s">
        <v>822</v>
      </c>
      <c r="G737" s="165">
        <v>48</v>
      </c>
      <c r="H737" s="178">
        <v>100827</v>
      </c>
      <c r="I737" s="170" t="str">
        <f t="shared" si="66"/>
        <v>Б-100827-13</v>
      </c>
      <c r="J737" s="169">
        <v>3</v>
      </c>
      <c r="K737" s="165">
        <v>7</v>
      </c>
      <c r="L737" s="165" t="s">
        <v>38</v>
      </c>
      <c r="M737" s="169">
        <v>1</v>
      </c>
      <c r="N737" s="165">
        <v>18</v>
      </c>
      <c r="O737" s="167" t="s">
        <v>823</v>
      </c>
      <c r="P737" s="167" t="s">
        <v>823</v>
      </c>
      <c r="Q737" s="167" t="s">
        <v>826</v>
      </c>
      <c r="R737" s="166" t="str">
        <f>H737&amp;"1"</f>
        <v>1008271</v>
      </c>
      <c r="S737" s="170">
        <v>1</v>
      </c>
      <c r="T737" s="191" t="s">
        <v>308</v>
      </c>
      <c r="U737" s="165">
        <v>6200</v>
      </c>
      <c r="V737" s="165">
        <v>1116</v>
      </c>
      <c r="W737" s="165">
        <v>0</v>
      </c>
      <c r="X737" s="234">
        <v>771</v>
      </c>
      <c r="Y737" s="168" t="s">
        <v>42</v>
      </c>
      <c r="Z737" s="266"/>
      <c r="AA737" s="266"/>
      <c r="AB737" s="224"/>
      <c r="AC737" s="178">
        <v>9300</v>
      </c>
      <c r="AD737" s="170"/>
      <c r="AE737" s="170"/>
      <c r="AF737" s="191" t="s">
        <v>319</v>
      </c>
      <c r="AG737" s="221">
        <v>8</v>
      </c>
      <c r="AH737" s="220">
        <v>12</v>
      </c>
      <c r="AI737" s="191" t="s">
        <v>319</v>
      </c>
      <c r="AL737" s="166">
        <v>0</v>
      </c>
      <c r="AM737" s="170" t="s">
        <v>43</v>
      </c>
      <c r="AN737" s="165" t="s">
        <v>44</v>
      </c>
      <c r="AO737" s="165"/>
      <c r="AP737" s="166"/>
      <c r="AQ737" s="166"/>
      <c r="AR737" s="166"/>
      <c r="AS737" s="166">
        <f>H737</f>
        <v>100827</v>
      </c>
      <c r="AT737" s="166">
        <f t="shared" si="67"/>
        <v>10833</v>
      </c>
      <c r="AU737" s="166">
        <v>833</v>
      </c>
      <c r="AV737" s="166"/>
      <c r="AX737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100827, 'Б-100827-13',date'2015-02-02',3, 7, 7, 'RUR', 1, 18, date'2015-02-02', date'2015-02-01', 1008271, 1, to_date('2015-02-01 00:00:00','YYYY-MM-DD HH24:MI:SS'), 6200, 1116, 0, 771, 0, 'c1', 8,null,100827,10833,833);insert into xxxx_oebs_cash_payment_test (ID, INVOICE_ID, OEBS_PAYMENT, DOC_DATE, COMISS_DATE) values (s_xxxx_oebs_cash_payment_test.NEXTVAL, 100827, 9300, to_date('2015-02-01 00:00:00','YYYY-MM-DD HH24:MI:SS'), date'2015-02-01' );insert into xxxx_client_discount_m  (ID,CLIENT_ID,CLIENT_AVG_DISCOUNT,DT) values (s_xxxx_client_discount_m.NEXTVAL,771, 12, date'2015-02-01');</v>
      </c>
    </row>
    <row r="738" spans="1:50" ht="16.5" customHeight="1" x14ac:dyDescent="0.25">
      <c r="A738" s="285">
        <v>48</v>
      </c>
      <c r="B738" s="72">
        <v>0</v>
      </c>
      <c r="C738" s="165" t="str">
        <f t="shared" si="69"/>
        <v>100048</v>
      </c>
      <c r="D738" s="165" t="str">
        <f t="shared" si="70"/>
        <v>100048/13</v>
      </c>
      <c r="E738" s="167" t="s">
        <v>189</v>
      </c>
      <c r="F738" s="167" t="s">
        <v>822</v>
      </c>
      <c r="G738" s="165">
        <v>48</v>
      </c>
      <c r="H738" s="178">
        <v>100828</v>
      </c>
      <c r="I738" s="170" t="str">
        <f t="shared" si="66"/>
        <v>Б-100828-13</v>
      </c>
      <c r="J738" s="169">
        <v>3</v>
      </c>
      <c r="K738" s="165">
        <v>7</v>
      </c>
      <c r="L738" s="165" t="s">
        <v>38</v>
      </c>
      <c r="M738" s="169">
        <v>1</v>
      </c>
      <c r="N738" s="165">
        <v>18</v>
      </c>
      <c r="O738" s="167" t="s">
        <v>823</v>
      </c>
      <c r="P738" s="167" t="s">
        <v>823</v>
      </c>
      <c r="Q738" s="167" t="s">
        <v>826</v>
      </c>
      <c r="R738" s="166" t="str">
        <f>H738&amp;"2"</f>
        <v>1008282</v>
      </c>
      <c r="S738" s="170">
        <v>1</v>
      </c>
      <c r="T738" s="191" t="s">
        <v>308</v>
      </c>
      <c r="U738" s="165">
        <v>6200</v>
      </c>
      <c r="V738" s="165">
        <v>1116</v>
      </c>
      <c r="W738" s="165">
        <v>0</v>
      </c>
      <c r="X738" s="122">
        <v>772</v>
      </c>
      <c r="Y738" s="168" t="s">
        <v>42</v>
      </c>
      <c r="Z738" s="266"/>
      <c r="AA738" s="266"/>
      <c r="AB738" s="224"/>
      <c r="AC738" s="178">
        <v>9300</v>
      </c>
      <c r="AD738" s="170"/>
      <c r="AE738" s="170"/>
      <c r="AF738" s="191" t="s">
        <v>319</v>
      </c>
      <c r="AG738" s="221">
        <v>8</v>
      </c>
      <c r="AH738" s="220">
        <v>12</v>
      </c>
      <c r="AI738" s="191" t="s">
        <v>319</v>
      </c>
      <c r="AL738" s="166">
        <v>0</v>
      </c>
      <c r="AM738" s="170" t="s">
        <v>43</v>
      </c>
      <c r="AN738" s="165" t="s">
        <v>44</v>
      </c>
      <c r="AO738" s="165"/>
      <c r="AP738" s="166"/>
      <c r="AQ738" s="166"/>
      <c r="AR738" s="166"/>
      <c r="AS738" s="166">
        <f>H738</f>
        <v>100828</v>
      </c>
      <c r="AT738" s="166">
        <f t="shared" si="67"/>
        <v>10834</v>
      </c>
      <c r="AU738" s="166">
        <v>834</v>
      </c>
      <c r="AV738" s="166"/>
      <c r="AX738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100828, 'Б-100828-13',date'2015-02-02',3, 7, 7, 'RUR', 1, 18, date'2015-02-02', date'2015-02-01', 1008282, 1, to_date('2015-02-01 00:00:00','YYYY-MM-DD HH24:MI:SS'), 6200, 1116, 0, 772, 0, 'c1', 8,null,100828,10834,834);insert into xxxx_oebs_cash_payment_test (ID, INVOICE_ID, OEBS_PAYMENT, DOC_DATE, COMISS_DATE) values (s_xxxx_oebs_cash_payment_test.NEXTVAL, 100828, 9300, to_date('2015-02-01 00:00:00','YYYY-MM-DD HH24:MI:SS'), date'2015-02-01' );insert into xxxx_client_discount_m  (ID,CLIENT_ID,CLIENT_AVG_DISCOUNT,DT) values (s_xxxx_client_discount_m.NEXTVAL,772, 12, date'2015-02-01');</v>
      </c>
    </row>
    <row r="739" spans="1:50" ht="16.5" customHeight="1" x14ac:dyDescent="0.25">
      <c r="A739" s="285">
        <v>48</v>
      </c>
      <c r="B739" s="72">
        <v>0</v>
      </c>
      <c r="C739" s="165" t="str">
        <f t="shared" si="69"/>
        <v>100048</v>
      </c>
      <c r="D739" s="165" t="str">
        <f t="shared" si="70"/>
        <v>100048/13</v>
      </c>
      <c r="E739" s="167" t="s">
        <v>189</v>
      </c>
      <c r="F739" s="167" t="s">
        <v>822</v>
      </c>
      <c r="G739" s="165">
        <v>48</v>
      </c>
      <c r="H739" s="178">
        <v>100829</v>
      </c>
      <c r="I739" s="170" t="str">
        <f t="shared" si="66"/>
        <v>Б-100829-13</v>
      </c>
      <c r="J739" s="169">
        <v>3</v>
      </c>
      <c r="K739" s="165">
        <v>7</v>
      </c>
      <c r="L739" s="165" t="s">
        <v>38</v>
      </c>
      <c r="M739" s="169">
        <v>1</v>
      </c>
      <c r="N739" s="165">
        <v>18</v>
      </c>
      <c r="O739" s="167" t="s">
        <v>823</v>
      </c>
      <c r="P739" s="167" t="s">
        <v>823</v>
      </c>
      <c r="Q739" s="167" t="s">
        <v>826</v>
      </c>
      <c r="R739" s="166" t="str">
        <f>H739&amp;"1"</f>
        <v>1008291</v>
      </c>
      <c r="S739" s="170">
        <v>1</v>
      </c>
      <c r="T739" s="191" t="s">
        <v>308</v>
      </c>
      <c r="U739" s="165">
        <v>6200</v>
      </c>
      <c r="V739" s="165">
        <v>1116</v>
      </c>
      <c r="W739" s="165">
        <v>0</v>
      </c>
      <c r="X739" s="234">
        <v>773</v>
      </c>
      <c r="Y739" s="168" t="s">
        <v>42</v>
      </c>
      <c r="Z739" s="266"/>
      <c r="AA739" s="266"/>
      <c r="AB739" s="224"/>
      <c r="AC739" s="178">
        <v>9300</v>
      </c>
      <c r="AD739" s="170"/>
      <c r="AE739" s="170"/>
      <c r="AF739" s="191" t="s">
        <v>319</v>
      </c>
      <c r="AG739" s="221">
        <v>8</v>
      </c>
      <c r="AH739" s="220">
        <v>12</v>
      </c>
      <c r="AI739" s="191" t="s">
        <v>319</v>
      </c>
      <c r="AL739" s="166">
        <v>0</v>
      </c>
      <c r="AM739" s="170" t="s">
        <v>43</v>
      </c>
      <c r="AN739" s="165" t="s">
        <v>44</v>
      </c>
      <c r="AO739" s="165"/>
      <c r="AP739" s="166"/>
      <c r="AQ739" s="166"/>
      <c r="AR739" s="166"/>
      <c r="AS739" s="166">
        <f>H739</f>
        <v>100829</v>
      </c>
      <c r="AT739" s="166">
        <f t="shared" si="67"/>
        <v>10835</v>
      </c>
      <c r="AU739" s="166">
        <v>835</v>
      </c>
      <c r="AV739" s="166"/>
      <c r="AX739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100829, 'Б-100829-13',date'2015-02-02',3, 7, 7, 'RUR', 1, 18, date'2015-02-02', date'2015-02-01', 1008291, 1, to_date('2015-02-01 00:00:00','YYYY-MM-DD HH24:MI:SS'), 6200, 1116, 0, 773, 0, 'c1', 8,null,100829,10835,835);insert into xxxx_oebs_cash_payment_test (ID, INVOICE_ID, OEBS_PAYMENT, DOC_DATE, COMISS_DATE) values (s_xxxx_oebs_cash_payment_test.NEXTVAL, 100829, 9300, to_date('2015-02-01 00:00:00','YYYY-MM-DD HH24:MI:SS'), date'2015-02-01' );insert into xxxx_client_discount_m  (ID,CLIENT_ID,CLIENT_AVG_DISCOUNT,DT) values (s_xxxx_client_discount_m.NEXTVAL,773, 12, date'2015-02-01');</v>
      </c>
    </row>
    <row r="740" spans="1:50" ht="16.5" customHeight="1" x14ac:dyDescent="0.25">
      <c r="A740" s="285">
        <v>48</v>
      </c>
      <c r="B740" s="72">
        <v>0</v>
      </c>
      <c r="C740" s="165" t="str">
        <f t="shared" si="69"/>
        <v>100048</v>
      </c>
      <c r="D740" s="165" t="str">
        <f t="shared" si="70"/>
        <v>100048/13</v>
      </c>
      <c r="E740" s="167" t="s">
        <v>189</v>
      </c>
      <c r="F740" s="167" t="s">
        <v>822</v>
      </c>
      <c r="G740" s="165">
        <v>48</v>
      </c>
      <c r="H740" s="178">
        <v>100830</v>
      </c>
      <c r="I740" s="170" t="str">
        <f t="shared" si="66"/>
        <v>Б-100830-13</v>
      </c>
      <c r="J740" s="169">
        <v>3</v>
      </c>
      <c r="K740" s="165">
        <v>7</v>
      </c>
      <c r="L740" s="165" t="s">
        <v>38</v>
      </c>
      <c r="M740" s="169">
        <v>1</v>
      </c>
      <c r="N740" s="165">
        <v>18</v>
      </c>
      <c r="O740" s="167" t="s">
        <v>823</v>
      </c>
      <c r="P740" s="167" t="s">
        <v>823</v>
      </c>
      <c r="Q740" s="167" t="s">
        <v>826</v>
      </c>
      <c r="R740" s="166" t="str">
        <f>H740&amp;"2"</f>
        <v>1008302</v>
      </c>
      <c r="S740" s="170">
        <v>1</v>
      </c>
      <c r="T740" s="191" t="s">
        <v>308</v>
      </c>
      <c r="U740" s="165">
        <v>6200</v>
      </c>
      <c r="V740" s="165">
        <v>1116</v>
      </c>
      <c r="W740" s="165">
        <v>0</v>
      </c>
      <c r="X740" s="122">
        <v>774</v>
      </c>
      <c r="Y740" s="168" t="s">
        <v>42</v>
      </c>
      <c r="Z740" s="266"/>
      <c r="AA740" s="266"/>
      <c r="AB740" s="224"/>
      <c r="AC740" s="178">
        <v>9300</v>
      </c>
      <c r="AD740" s="170"/>
      <c r="AE740" s="170"/>
      <c r="AF740" s="191" t="s">
        <v>319</v>
      </c>
      <c r="AG740" s="221">
        <v>8</v>
      </c>
      <c r="AH740" s="220">
        <v>12</v>
      </c>
      <c r="AI740" s="191" t="s">
        <v>319</v>
      </c>
      <c r="AL740" s="166">
        <v>0</v>
      </c>
      <c r="AM740" s="170" t="s">
        <v>43</v>
      </c>
      <c r="AN740" s="165" t="s">
        <v>44</v>
      </c>
      <c r="AO740" s="165"/>
      <c r="AP740" s="166"/>
      <c r="AQ740" s="166"/>
      <c r="AR740" s="166"/>
      <c r="AS740" s="166">
        <f>H740</f>
        <v>100830</v>
      </c>
      <c r="AT740" s="166">
        <f t="shared" si="67"/>
        <v>10836</v>
      </c>
      <c r="AU740" s="166">
        <v>836</v>
      </c>
      <c r="AV740" s="166"/>
      <c r="AX74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100830, 'Б-100830-13',date'2015-02-02',3, 7, 7, 'RUR', 1, 18, date'2015-02-02', date'2015-02-01', 1008302, 1, to_date('2015-02-01 00:00:00','YYYY-MM-DD HH24:MI:SS'), 6200, 1116, 0, 774, 0, 'c1', 8,null,100830,10836,836);insert into xxxx_oebs_cash_payment_test (ID, INVOICE_ID, OEBS_PAYMENT, DOC_DATE, COMISS_DATE) values (s_xxxx_oebs_cash_payment_test.NEXTVAL, 100830, 9300, to_date('2015-02-01 00:00:00','YYYY-MM-DD HH24:MI:SS'), date'2015-02-01' );insert into xxxx_client_discount_m  (ID,CLIENT_ID,CLIENT_AVG_DISCOUNT,DT) values (s_xxxx_client_discount_m.NEXTVAL,774, 12, date'2015-02-01');</v>
      </c>
    </row>
    <row r="741" spans="1:50" ht="16.5" customHeight="1" x14ac:dyDescent="0.25">
      <c r="A741" s="285">
        <v>48</v>
      </c>
      <c r="B741" s="72">
        <v>0</v>
      </c>
      <c r="C741" s="165" t="str">
        <f t="shared" si="69"/>
        <v>100048</v>
      </c>
      <c r="D741" s="165" t="str">
        <f t="shared" si="70"/>
        <v>100048/13</v>
      </c>
      <c r="E741" s="167" t="s">
        <v>189</v>
      </c>
      <c r="F741" s="167" t="s">
        <v>822</v>
      </c>
      <c r="G741" s="165">
        <v>48</v>
      </c>
      <c r="H741" s="178">
        <v>100831</v>
      </c>
      <c r="I741" s="170" t="str">
        <f t="shared" si="66"/>
        <v>Б-100831-13</v>
      </c>
      <c r="J741" s="169">
        <v>3</v>
      </c>
      <c r="K741" s="165">
        <v>7</v>
      </c>
      <c r="L741" s="165" t="s">
        <v>38</v>
      </c>
      <c r="M741" s="169">
        <v>1</v>
      </c>
      <c r="N741" s="165">
        <v>18</v>
      </c>
      <c r="O741" s="167" t="s">
        <v>823</v>
      </c>
      <c r="P741" s="167" t="s">
        <v>823</v>
      </c>
      <c r="Q741" s="167" t="s">
        <v>826</v>
      </c>
      <c r="R741" s="166" t="str">
        <f>H741&amp;"3"</f>
        <v>1008313</v>
      </c>
      <c r="S741" s="170">
        <v>1</v>
      </c>
      <c r="T741" s="191" t="s">
        <v>308</v>
      </c>
      <c r="U741" s="165">
        <v>6200</v>
      </c>
      <c r="V741" s="165">
        <v>1116</v>
      </c>
      <c r="W741" s="165">
        <v>0</v>
      </c>
      <c r="X741" s="234">
        <v>775</v>
      </c>
      <c r="Y741" s="168" t="s">
        <v>42</v>
      </c>
      <c r="Z741" s="266"/>
      <c r="AA741" s="266"/>
      <c r="AB741" s="224"/>
      <c r="AC741" s="178">
        <v>9300</v>
      </c>
      <c r="AD741" s="170"/>
      <c r="AE741" s="170"/>
      <c r="AF741" s="191" t="s">
        <v>319</v>
      </c>
      <c r="AG741" s="221">
        <v>8</v>
      </c>
      <c r="AH741" s="220">
        <v>12</v>
      </c>
      <c r="AI741" s="191" t="s">
        <v>319</v>
      </c>
      <c r="AL741" s="166">
        <v>0</v>
      </c>
      <c r="AM741" s="170" t="s">
        <v>43</v>
      </c>
      <c r="AN741" s="165" t="s">
        <v>44</v>
      </c>
      <c r="AO741" s="165"/>
      <c r="AP741" s="166"/>
      <c r="AQ741" s="166"/>
      <c r="AR741" s="166"/>
      <c r="AS741" s="166">
        <f>H741</f>
        <v>100831</v>
      </c>
      <c r="AT741" s="166">
        <f t="shared" si="67"/>
        <v>10837</v>
      </c>
      <c r="AU741" s="166">
        <v>837</v>
      </c>
      <c r="AV741" s="166"/>
      <c r="AX74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100831, 'Б-100831-13',date'2015-02-02',3, 7, 7, 'RUR', 1, 18, date'2015-02-02', date'2015-02-01', 1008313, 1, to_date('2015-02-01 00:00:00','YYYY-MM-DD HH24:MI:SS'), 6200, 1116, 0, 775, 0, 'c1', 8,null,100831,10837,837);insert into xxxx_oebs_cash_payment_test (ID, INVOICE_ID, OEBS_PAYMENT, DOC_DATE, COMISS_DATE) values (s_xxxx_oebs_cash_payment_test.NEXTVAL, 100831, 9300, to_date('2015-02-01 00:00:00','YYYY-MM-DD HH24:MI:SS'), date'2015-02-01' );insert into xxxx_client_discount_m  (ID,CLIENT_ID,CLIENT_AVG_DISCOUNT,DT) values (s_xxxx_client_discount_m.NEXTVAL,775, 12, date'2015-02-01');</v>
      </c>
    </row>
    <row r="742" spans="1:50" ht="16.5" customHeight="1" x14ac:dyDescent="0.25">
      <c r="A742" s="285">
        <v>48</v>
      </c>
      <c r="B742" s="72">
        <v>0</v>
      </c>
      <c r="C742" s="165" t="str">
        <f t="shared" si="69"/>
        <v>100048</v>
      </c>
      <c r="D742" s="165" t="str">
        <f t="shared" si="70"/>
        <v>100048/13</v>
      </c>
      <c r="E742" s="167" t="s">
        <v>189</v>
      </c>
      <c r="F742" s="167" t="s">
        <v>822</v>
      </c>
      <c r="G742" s="165">
        <v>48</v>
      </c>
      <c r="H742" s="178">
        <v>100832</v>
      </c>
      <c r="I742" s="170" t="str">
        <f t="shared" si="66"/>
        <v>Б-100832-13</v>
      </c>
      <c r="J742" s="169">
        <v>3</v>
      </c>
      <c r="K742" s="165">
        <v>7</v>
      </c>
      <c r="L742" s="165" t="s">
        <v>38</v>
      </c>
      <c r="M742" s="169">
        <v>1</v>
      </c>
      <c r="N742" s="165">
        <v>18</v>
      </c>
      <c r="O742" s="167" t="s">
        <v>823</v>
      </c>
      <c r="P742" s="167" t="s">
        <v>823</v>
      </c>
      <c r="Q742" s="167" t="s">
        <v>826</v>
      </c>
      <c r="R742" s="166" t="str">
        <f>H742&amp;"1"</f>
        <v>1008321</v>
      </c>
      <c r="S742" s="170">
        <v>1</v>
      </c>
      <c r="T742" s="191" t="s">
        <v>308</v>
      </c>
      <c r="U742" s="165">
        <v>6200</v>
      </c>
      <c r="V742" s="165">
        <v>1116</v>
      </c>
      <c r="W742" s="165">
        <v>0</v>
      </c>
      <c r="X742" s="122">
        <v>776</v>
      </c>
      <c r="Y742" s="168" t="s">
        <v>42</v>
      </c>
      <c r="Z742" s="266"/>
      <c r="AA742" s="266"/>
      <c r="AB742" s="224"/>
      <c r="AC742" s="178">
        <v>9300</v>
      </c>
      <c r="AD742" s="170"/>
      <c r="AE742" s="170"/>
      <c r="AF742" s="191" t="s">
        <v>319</v>
      </c>
      <c r="AG742" s="221">
        <v>8</v>
      </c>
      <c r="AH742" s="220">
        <v>12</v>
      </c>
      <c r="AI742" s="191" t="s">
        <v>319</v>
      </c>
      <c r="AL742" s="166">
        <v>0</v>
      </c>
      <c r="AM742" s="170" t="s">
        <v>43</v>
      </c>
      <c r="AN742" s="165" t="s">
        <v>44</v>
      </c>
      <c r="AO742" s="165"/>
      <c r="AP742" s="166"/>
      <c r="AQ742" s="166"/>
      <c r="AR742" s="166"/>
      <c r="AS742" s="166">
        <f>H742</f>
        <v>100832</v>
      </c>
      <c r="AT742" s="166">
        <f t="shared" si="67"/>
        <v>10838</v>
      </c>
      <c r="AU742" s="166">
        <v>838</v>
      </c>
      <c r="AV742" s="166"/>
      <c r="AX74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100832, 'Б-100832-13',date'2015-02-02',3, 7, 7, 'RUR', 1, 18, date'2015-02-02', date'2015-02-01', 1008321, 1, to_date('2015-02-01 00:00:00','YYYY-MM-DD HH24:MI:SS'), 6200, 1116, 0, 776, 0, 'c1', 8,null,100832,10838,838);insert into xxxx_oebs_cash_payment_test (ID, INVOICE_ID, OEBS_PAYMENT, DOC_DATE, COMISS_DATE) values (s_xxxx_oebs_cash_payment_test.NEXTVAL, 100832, 9300, to_date('2015-02-01 00:00:00','YYYY-MM-DD HH24:MI:SS'), date'2015-02-01' );insert into xxxx_client_discount_m  (ID,CLIENT_ID,CLIENT_AVG_DISCOUNT,DT) values (s_xxxx_client_discount_m.NEXTVAL,776, 12, date'2015-02-01');</v>
      </c>
    </row>
    <row r="743" spans="1:50" ht="16.5" customHeight="1" x14ac:dyDescent="0.25">
      <c r="A743" s="285">
        <v>48</v>
      </c>
      <c r="B743" s="72">
        <v>0</v>
      </c>
      <c r="C743" s="165" t="str">
        <f t="shared" si="69"/>
        <v>100048</v>
      </c>
      <c r="D743" s="165" t="str">
        <f t="shared" si="70"/>
        <v>100048/13</v>
      </c>
      <c r="E743" s="167" t="s">
        <v>189</v>
      </c>
      <c r="F743" s="167" t="s">
        <v>822</v>
      </c>
      <c r="G743" s="165">
        <v>48</v>
      </c>
      <c r="H743" s="178">
        <v>100833</v>
      </c>
      <c r="I743" s="170" t="str">
        <f t="shared" si="66"/>
        <v>Б-100833-13</v>
      </c>
      <c r="J743" s="169">
        <v>3</v>
      </c>
      <c r="K743" s="165">
        <v>7</v>
      </c>
      <c r="L743" s="165" t="s">
        <v>38</v>
      </c>
      <c r="M743" s="169">
        <v>1</v>
      </c>
      <c r="N743" s="165">
        <v>18</v>
      </c>
      <c r="O743" s="167" t="s">
        <v>823</v>
      </c>
      <c r="P743" s="167" t="s">
        <v>823</v>
      </c>
      <c r="Q743" s="167" t="s">
        <v>826</v>
      </c>
      <c r="R743" s="166" t="str">
        <f>H743&amp;"2"</f>
        <v>1008332</v>
      </c>
      <c r="S743" s="170">
        <v>1</v>
      </c>
      <c r="T743" s="191" t="s">
        <v>308</v>
      </c>
      <c r="U743" s="165">
        <v>6200</v>
      </c>
      <c r="V743" s="165">
        <v>1116</v>
      </c>
      <c r="W743" s="165">
        <v>0</v>
      </c>
      <c r="X743" s="234">
        <v>777</v>
      </c>
      <c r="Y743" s="168" t="s">
        <v>42</v>
      </c>
      <c r="Z743" s="266"/>
      <c r="AA743" s="266"/>
      <c r="AB743" s="224"/>
      <c r="AC743" s="178">
        <v>9300</v>
      </c>
      <c r="AD743" s="170"/>
      <c r="AE743" s="170"/>
      <c r="AF743" s="191" t="s">
        <v>319</v>
      </c>
      <c r="AG743" s="221">
        <v>8</v>
      </c>
      <c r="AH743" s="220">
        <v>12</v>
      </c>
      <c r="AI743" s="191" t="s">
        <v>319</v>
      </c>
      <c r="AL743" s="166">
        <v>0</v>
      </c>
      <c r="AM743" s="170" t="s">
        <v>43</v>
      </c>
      <c r="AN743" s="165" t="s">
        <v>44</v>
      </c>
      <c r="AO743" s="165"/>
      <c r="AP743" s="166"/>
      <c r="AQ743" s="166"/>
      <c r="AR743" s="166"/>
      <c r="AS743" s="166">
        <f>H743</f>
        <v>100833</v>
      </c>
      <c r="AT743" s="166">
        <f t="shared" si="67"/>
        <v>10839</v>
      </c>
      <c r="AU743" s="166">
        <v>839</v>
      </c>
      <c r="AV743" s="166"/>
      <c r="AX743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100833, 'Б-100833-13',date'2015-02-02',3, 7, 7, 'RUR', 1, 18, date'2015-02-02', date'2015-02-01', 1008332, 1, to_date('2015-02-01 00:00:00','YYYY-MM-DD HH24:MI:SS'), 6200, 1116, 0, 777, 0, 'c1', 8,null,100833,10839,839);insert into xxxx_oebs_cash_payment_test (ID, INVOICE_ID, OEBS_PAYMENT, DOC_DATE, COMISS_DATE) values (s_xxxx_oebs_cash_payment_test.NEXTVAL, 100833, 9300, to_date('2015-02-01 00:00:00','YYYY-MM-DD HH24:MI:SS'), date'2015-02-01' );insert into xxxx_client_discount_m  (ID,CLIENT_ID,CLIENT_AVG_DISCOUNT,DT) values (s_xxxx_client_discount_m.NEXTVAL,777, 12, date'2015-02-01');</v>
      </c>
    </row>
    <row r="744" spans="1:50" ht="16.5" customHeight="1" x14ac:dyDescent="0.25">
      <c r="A744" s="285">
        <v>48</v>
      </c>
      <c r="B744" s="72">
        <v>0</v>
      </c>
      <c r="C744" s="165" t="str">
        <f t="shared" si="69"/>
        <v>100048</v>
      </c>
      <c r="D744" s="165" t="str">
        <f t="shared" si="70"/>
        <v>100048/13</v>
      </c>
      <c r="E744" s="167" t="s">
        <v>189</v>
      </c>
      <c r="F744" s="167" t="s">
        <v>822</v>
      </c>
      <c r="G744" s="165">
        <v>48</v>
      </c>
      <c r="H744" s="178">
        <v>100834</v>
      </c>
      <c r="I744" s="170" t="str">
        <f t="shared" si="66"/>
        <v>Б-100834-13</v>
      </c>
      <c r="J744" s="169">
        <v>3</v>
      </c>
      <c r="K744" s="165">
        <v>7</v>
      </c>
      <c r="L744" s="165" t="s">
        <v>38</v>
      </c>
      <c r="M744" s="169">
        <v>1</v>
      </c>
      <c r="N744" s="165">
        <v>18</v>
      </c>
      <c r="O744" s="167" t="s">
        <v>823</v>
      </c>
      <c r="P744" s="167" t="s">
        <v>823</v>
      </c>
      <c r="Q744" s="167" t="s">
        <v>826</v>
      </c>
      <c r="R744" s="166" t="str">
        <f>H744&amp;"1"</f>
        <v>1008341</v>
      </c>
      <c r="S744" s="170">
        <v>1</v>
      </c>
      <c r="T744" s="191" t="s">
        <v>308</v>
      </c>
      <c r="U744" s="165">
        <v>6200</v>
      </c>
      <c r="V744" s="165">
        <v>1116</v>
      </c>
      <c r="W744" s="165">
        <v>0</v>
      </c>
      <c r="X744" s="122">
        <v>778</v>
      </c>
      <c r="Y744" s="168" t="s">
        <v>42</v>
      </c>
      <c r="Z744" s="266"/>
      <c r="AA744" s="266"/>
      <c r="AB744" s="224"/>
      <c r="AC744" s="178">
        <v>9300</v>
      </c>
      <c r="AD744" s="170"/>
      <c r="AE744" s="170"/>
      <c r="AF744" s="191" t="s">
        <v>319</v>
      </c>
      <c r="AG744" s="221">
        <v>8</v>
      </c>
      <c r="AH744" s="220">
        <v>12</v>
      </c>
      <c r="AI744" s="191" t="s">
        <v>319</v>
      </c>
      <c r="AL744" s="166">
        <v>0</v>
      </c>
      <c r="AM744" s="170" t="s">
        <v>43</v>
      </c>
      <c r="AN744" s="165" t="s">
        <v>44</v>
      </c>
      <c r="AO744" s="165"/>
      <c r="AP744" s="166"/>
      <c r="AQ744" s="166"/>
      <c r="AR744" s="166"/>
      <c r="AS744" s="166">
        <f>H744</f>
        <v>100834</v>
      </c>
      <c r="AT744" s="166">
        <f t="shared" si="67"/>
        <v>10840</v>
      </c>
      <c r="AU744" s="166">
        <v>840</v>
      </c>
      <c r="AV744" s="166"/>
      <c r="AX744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100834, 'Б-100834-13',date'2015-02-02',3, 7, 7, 'RUR', 1, 18, date'2015-02-02', date'2015-02-01', 1008341, 1, to_date('2015-02-01 00:00:00','YYYY-MM-DD HH24:MI:SS'), 6200, 1116, 0, 778, 0, 'c1', 8,null,100834,10840,840);insert into xxxx_oebs_cash_payment_test (ID, INVOICE_ID, OEBS_PAYMENT, DOC_DATE, COMISS_DATE) values (s_xxxx_oebs_cash_payment_test.NEXTVAL, 100834, 9300, to_date('2015-02-01 00:00:00','YYYY-MM-DD HH24:MI:SS'), date'2015-02-01' );insert into xxxx_client_discount_m  (ID,CLIENT_ID,CLIENT_AVG_DISCOUNT,DT) values (s_xxxx_client_discount_m.NEXTVAL,778, 12, date'2015-02-01');</v>
      </c>
    </row>
    <row r="745" spans="1:50" ht="16.5" customHeight="1" x14ac:dyDescent="0.25">
      <c r="A745" s="285">
        <v>48</v>
      </c>
      <c r="B745" s="72">
        <v>0</v>
      </c>
      <c r="C745" s="165" t="str">
        <f t="shared" si="69"/>
        <v>100048</v>
      </c>
      <c r="D745" s="165" t="str">
        <f t="shared" si="70"/>
        <v>100048/13</v>
      </c>
      <c r="E745" s="167" t="s">
        <v>189</v>
      </c>
      <c r="F745" s="167" t="s">
        <v>822</v>
      </c>
      <c r="G745" s="165">
        <v>48</v>
      </c>
      <c r="H745" s="178">
        <v>100835</v>
      </c>
      <c r="I745" s="170" t="str">
        <f t="shared" si="66"/>
        <v>Б-100835-13</v>
      </c>
      <c r="J745" s="169">
        <v>3</v>
      </c>
      <c r="K745" s="165">
        <v>7</v>
      </c>
      <c r="L745" s="165" t="s">
        <v>38</v>
      </c>
      <c r="M745" s="169">
        <v>1</v>
      </c>
      <c r="N745" s="165">
        <v>18</v>
      </c>
      <c r="O745" s="167" t="s">
        <v>823</v>
      </c>
      <c r="P745" s="167" t="s">
        <v>823</v>
      </c>
      <c r="Q745" s="167" t="s">
        <v>826</v>
      </c>
      <c r="R745" s="166" t="str">
        <f>H745&amp;"2"</f>
        <v>1008352</v>
      </c>
      <c r="S745" s="170">
        <v>1</v>
      </c>
      <c r="T745" s="191" t="s">
        <v>308</v>
      </c>
      <c r="U745" s="165">
        <v>6200</v>
      </c>
      <c r="V745" s="165">
        <v>1116</v>
      </c>
      <c r="W745" s="165">
        <v>0</v>
      </c>
      <c r="X745" s="234">
        <v>779</v>
      </c>
      <c r="Y745" s="168" t="s">
        <v>42</v>
      </c>
      <c r="Z745" s="266"/>
      <c r="AA745" s="266"/>
      <c r="AB745" s="224"/>
      <c r="AC745" s="178">
        <v>9300</v>
      </c>
      <c r="AD745" s="170"/>
      <c r="AE745" s="170"/>
      <c r="AF745" s="191" t="s">
        <v>319</v>
      </c>
      <c r="AG745" s="221">
        <v>8</v>
      </c>
      <c r="AH745" s="220">
        <v>12</v>
      </c>
      <c r="AI745" s="191" t="s">
        <v>319</v>
      </c>
      <c r="AL745" s="166">
        <v>0</v>
      </c>
      <c r="AM745" s="170" t="s">
        <v>43</v>
      </c>
      <c r="AN745" s="165" t="s">
        <v>44</v>
      </c>
      <c r="AO745" s="165"/>
      <c r="AP745" s="166"/>
      <c r="AQ745" s="166"/>
      <c r="AR745" s="166"/>
      <c r="AS745" s="166">
        <f>H745</f>
        <v>100835</v>
      </c>
      <c r="AT745" s="166">
        <f t="shared" si="67"/>
        <v>10841</v>
      </c>
      <c r="AU745" s="166">
        <v>841</v>
      </c>
      <c r="AV745" s="166"/>
      <c r="AX745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100835, 'Б-100835-13',date'2015-02-02',3, 7, 7, 'RUR', 1, 18, date'2015-02-02', date'2015-02-01', 1008352, 1, to_date('2015-02-01 00:00:00','YYYY-MM-DD HH24:MI:SS'), 6200, 1116, 0, 779, 0, 'c1', 8,null,100835,10841,841);insert into xxxx_oebs_cash_payment_test (ID, INVOICE_ID, OEBS_PAYMENT, DOC_DATE, COMISS_DATE) values (s_xxxx_oebs_cash_payment_test.NEXTVAL, 100835, 9300, to_date('2015-02-01 00:00:00','YYYY-MM-DD HH24:MI:SS'), date'2015-02-01' );insert into xxxx_client_discount_m  (ID,CLIENT_ID,CLIENT_AVG_DISCOUNT,DT) values (s_xxxx_client_discount_m.NEXTVAL,779, 12, date'2015-02-01');</v>
      </c>
    </row>
    <row r="746" spans="1:50" ht="16.5" customHeight="1" x14ac:dyDescent="0.25">
      <c r="A746" s="285">
        <v>48</v>
      </c>
      <c r="B746" s="72">
        <v>0</v>
      </c>
      <c r="C746" s="165" t="str">
        <f t="shared" si="69"/>
        <v>100048</v>
      </c>
      <c r="D746" s="165" t="str">
        <f t="shared" si="70"/>
        <v>100048/13</v>
      </c>
      <c r="E746" s="167" t="s">
        <v>189</v>
      </c>
      <c r="F746" s="167" t="s">
        <v>822</v>
      </c>
      <c r="G746" s="165">
        <v>48</v>
      </c>
      <c r="H746" s="178">
        <v>100836</v>
      </c>
      <c r="I746" s="170" t="str">
        <f t="shared" si="66"/>
        <v>Б-100836-13</v>
      </c>
      <c r="J746" s="169">
        <v>3</v>
      </c>
      <c r="K746" s="165">
        <v>7</v>
      </c>
      <c r="L746" s="165" t="s">
        <v>38</v>
      </c>
      <c r="M746" s="169">
        <v>1</v>
      </c>
      <c r="N746" s="165">
        <v>18</v>
      </c>
      <c r="O746" s="167" t="s">
        <v>823</v>
      </c>
      <c r="P746" s="167" t="s">
        <v>823</v>
      </c>
      <c r="Q746" s="167" t="s">
        <v>826</v>
      </c>
      <c r="R746" s="166" t="str">
        <f>H746&amp;"3"</f>
        <v>1008363</v>
      </c>
      <c r="S746" s="170">
        <v>1</v>
      </c>
      <c r="T746" s="191" t="s">
        <v>308</v>
      </c>
      <c r="U746" s="165">
        <v>6200</v>
      </c>
      <c r="V746" s="165">
        <v>1116</v>
      </c>
      <c r="W746" s="165">
        <v>0</v>
      </c>
      <c r="X746" s="122">
        <v>780</v>
      </c>
      <c r="Y746" s="168" t="s">
        <v>42</v>
      </c>
      <c r="Z746" s="266"/>
      <c r="AA746" s="266"/>
      <c r="AB746" s="224"/>
      <c r="AC746" s="178">
        <v>9300</v>
      </c>
      <c r="AD746" s="170"/>
      <c r="AE746" s="170"/>
      <c r="AF746" s="191" t="s">
        <v>319</v>
      </c>
      <c r="AG746" s="221">
        <v>8</v>
      </c>
      <c r="AH746" s="220">
        <v>12</v>
      </c>
      <c r="AI746" s="191" t="s">
        <v>319</v>
      </c>
      <c r="AL746" s="166">
        <v>0</v>
      </c>
      <c r="AM746" s="170" t="s">
        <v>43</v>
      </c>
      <c r="AN746" s="165" t="s">
        <v>44</v>
      </c>
      <c r="AO746" s="165"/>
      <c r="AP746" s="166"/>
      <c r="AQ746" s="166"/>
      <c r="AR746" s="166"/>
      <c r="AS746" s="166">
        <f>H746</f>
        <v>100836</v>
      </c>
      <c r="AT746" s="166">
        <f t="shared" si="67"/>
        <v>10842</v>
      </c>
      <c r="AU746" s="166">
        <v>842</v>
      </c>
      <c r="AV746" s="166"/>
      <c r="AX746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100836, 'Б-100836-13',date'2015-02-02',3, 7, 7, 'RUR', 1, 18, date'2015-02-02', date'2015-02-01', 1008363, 1, to_date('2015-02-01 00:00:00','YYYY-MM-DD HH24:MI:SS'), 6200, 1116, 0, 780, 0, 'c1', 8,null,100836,10842,842);insert into xxxx_oebs_cash_payment_test (ID, INVOICE_ID, OEBS_PAYMENT, DOC_DATE, COMISS_DATE) values (s_xxxx_oebs_cash_payment_test.NEXTVAL, 100836, 9300, to_date('2015-02-01 00:00:00','YYYY-MM-DD HH24:MI:SS'), date'2015-02-01' );insert into xxxx_client_discount_m  (ID,CLIENT_ID,CLIENT_AVG_DISCOUNT,DT) values (s_xxxx_client_discount_m.NEXTVAL,780, 12, date'2015-02-01');</v>
      </c>
    </row>
    <row r="747" spans="1:50" ht="16.5" customHeight="1" x14ac:dyDescent="0.25">
      <c r="A747" s="285">
        <v>48</v>
      </c>
      <c r="B747" s="72">
        <v>0</v>
      </c>
      <c r="C747" s="165" t="str">
        <f t="shared" si="69"/>
        <v>100048</v>
      </c>
      <c r="D747" s="165" t="str">
        <f t="shared" si="70"/>
        <v>100048/13</v>
      </c>
      <c r="E747" s="167" t="s">
        <v>189</v>
      </c>
      <c r="F747" s="167" t="s">
        <v>822</v>
      </c>
      <c r="G747" s="165">
        <v>48</v>
      </c>
      <c r="H747" s="178">
        <v>100837</v>
      </c>
      <c r="I747" s="170" t="str">
        <f t="shared" si="66"/>
        <v>Б-100837-13</v>
      </c>
      <c r="J747" s="169">
        <v>3</v>
      </c>
      <c r="K747" s="165">
        <v>7</v>
      </c>
      <c r="L747" s="165" t="s">
        <v>38</v>
      </c>
      <c r="M747" s="169">
        <v>1</v>
      </c>
      <c r="N747" s="165">
        <v>18</v>
      </c>
      <c r="O747" s="167" t="s">
        <v>823</v>
      </c>
      <c r="P747" s="167" t="s">
        <v>823</v>
      </c>
      <c r="Q747" s="167" t="s">
        <v>826</v>
      </c>
      <c r="R747" s="166" t="str">
        <f>H747&amp;"1"</f>
        <v>1008371</v>
      </c>
      <c r="S747" s="170">
        <v>1</v>
      </c>
      <c r="T747" s="191" t="s">
        <v>308</v>
      </c>
      <c r="U747" s="165">
        <v>6200</v>
      </c>
      <c r="V747" s="165">
        <v>1116</v>
      </c>
      <c r="W747" s="165">
        <v>0</v>
      </c>
      <c r="X747" s="234">
        <v>781</v>
      </c>
      <c r="Y747" s="168" t="s">
        <v>42</v>
      </c>
      <c r="Z747" s="266"/>
      <c r="AA747" s="266"/>
      <c r="AB747" s="224"/>
      <c r="AC747" s="178">
        <v>9300</v>
      </c>
      <c r="AD747" s="170"/>
      <c r="AE747" s="170"/>
      <c r="AF747" s="191" t="s">
        <v>319</v>
      </c>
      <c r="AG747" s="221">
        <v>8</v>
      </c>
      <c r="AH747" s="220">
        <v>12</v>
      </c>
      <c r="AI747" s="191" t="s">
        <v>319</v>
      </c>
      <c r="AL747" s="166">
        <v>0</v>
      </c>
      <c r="AM747" s="170" t="s">
        <v>43</v>
      </c>
      <c r="AN747" s="165" t="s">
        <v>44</v>
      </c>
      <c r="AO747" s="165"/>
      <c r="AP747" s="166"/>
      <c r="AQ747" s="166"/>
      <c r="AR747" s="166"/>
      <c r="AS747" s="166">
        <f>H747</f>
        <v>100837</v>
      </c>
      <c r="AT747" s="166">
        <f t="shared" si="67"/>
        <v>10843</v>
      </c>
      <c r="AU747" s="166">
        <v>843</v>
      </c>
      <c r="AV747" s="166"/>
      <c r="AX747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100837, 'Б-100837-13',date'2015-02-02',3, 7, 7, 'RUR', 1, 18, date'2015-02-02', date'2015-02-01', 1008371, 1, to_date('2015-02-01 00:00:00','YYYY-MM-DD HH24:MI:SS'), 6200, 1116, 0, 781, 0, 'c1', 8,null,100837,10843,843);insert into xxxx_oebs_cash_payment_test (ID, INVOICE_ID, OEBS_PAYMENT, DOC_DATE, COMISS_DATE) values (s_xxxx_oebs_cash_payment_test.NEXTVAL, 100837, 9300, to_date('2015-02-01 00:00:00','YYYY-MM-DD HH24:MI:SS'), date'2015-02-01' );insert into xxxx_client_discount_m  (ID,CLIENT_ID,CLIENT_AVG_DISCOUNT,DT) values (s_xxxx_client_discount_m.NEXTVAL,781, 12, date'2015-02-01');</v>
      </c>
    </row>
    <row r="748" spans="1:50" ht="16.5" customHeight="1" x14ac:dyDescent="0.25">
      <c r="A748" s="285">
        <v>48</v>
      </c>
      <c r="B748" s="72">
        <v>0</v>
      </c>
      <c r="C748" s="165" t="str">
        <f t="shared" si="69"/>
        <v>100048</v>
      </c>
      <c r="D748" s="165" t="str">
        <f t="shared" si="70"/>
        <v>100048/13</v>
      </c>
      <c r="E748" s="167" t="s">
        <v>189</v>
      </c>
      <c r="F748" s="167" t="s">
        <v>822</v>
      </c>
      <c r="G748" s="165">
        <v>48</v>
      </c>
      <c r="H748" s="178">
        <v>100838</v>
      </c>
      <c r="I748" s="170" t="str">
        <f t="shared" si="66"/>
        <v>Б-100838-13</v>
      </c>
      <c r="J748" s="169">
        <v>3</v>
      </c>
      <c r="K748" s="165">
        <v>7</v>
      </c>
      <c r="L748" s="165" t="s">
        <v>38</v>
      </c>
      <c r="M748" s="169">
        <v>1</v>
      </c>
      <c r="N748" s="165">
        <v>18</v>
      </c>
      <c r="O748" s="167" t="s">
        <v>823</v>
      </c>
      <c r="P748" s="167" t="s">
        <v>823</v>
      </c>
      <c r="Q748" s="167" t="s">
        <v>826</v>
      </c>
      <c r="R748" s="166" t="str">
        <f>H748&amp;"2"</f>
        <v>1008382</v>
      </c>
      <c r="S748" s="170">
        <v>1</v>
      </c>
      <c r="T748" s="191" t="s">
        <v>308</v>
      </c>
      <c r="U748" s="165">
        <v>6200</v>
      </c>
      <c r="V748" s="165">
        <v>1116</v>
      </c>
      <c r="W748" s="165">
        <v>0</v>
      </c>
      <c r="X748" s="122">
        <v>782</v>
      </c>
      <c r="Y748" s="168" t="s">
        <v>42</v>
      </c>
      <c r="Z748" s="266"/>
      <c r="AA748" s="266"/>
      <c r="AB748" s="224"/>
      <c r="AC748" s="178">
        <v>9300</v>
      </c>
      <c r="AD748" s="170"/>
      <c r="AE748" s="170"/>
      <c r="AF748" s="191" t="s">
        <v>319</v>
      </c>
      <c r="AG748" s="221">
        <v>8</v>
      </c>
      <c r="AH748" s="220">
        <v>12</v>
      </c>
      <c r="AI748" s="191" t="s">
        <v>319</v>
      </c>
      <c r="AL748" s="166">
        <v>0</v>
      </c>
      <c r="AM748" s="170" t="s">
        <v>43</v>
      </c>
      <c r="AN748" s="165" t="s">
        <v>44</v>
      </c>
      <c r="AO748" s="165"/>
      <c r="AP748" s="166"/>
      <c r="AQ748" s="166"/>
      <c r="AR748" s="166"/>
      <c r="AS748" s="166">
        <f>H748</f>
        <v>100838</v>
      </c>
      <c r="AT748" s="166">
        <f t="shared" si="67"/>
        <v>10844</v>
      </c>
      <c r="AU748" s="166">
        <v>844</v>
      </c>
      <c r="AV748" s="166"/>
      <c r="AX748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100838, 'Б-100838-13',date'2015-02-02',3, 7, 7, 'RUR', 1, 18, date'2015-02-02', date'2015-02-01', 1008382, 1, to_date('2015-02-01 00:00:00','YYYY-MM-DD HH24:MI:SS'), 6200, 1116, 0, 782, 0, 'c1', 8,null,100838,10844,844);insert into xxxx_oebs_cash_payment_test (ID, INVOICE_ID, OEBS_PAYMENT, DOC_DATE, COMISS_DATE) values (s_xxxx_oebs_cash_payment_test.NEXTVAL, 100838, 9300, to_date('2015-02-01 00:00:00','YYYY-MM-DD HH24:MI:SS'), date'2015-02-01' );insert into xxxx_client_discount_m  (ID,CLIENT_ID,CLIENT_AVG_DISCOUNT,DT) values (s_xxxx_client_discount_m.NEXTVAL,782, 12, date'2015-02-01');</v>
      </c>
    </row>
    <row r="749" spans="1:50" ht="16.5" customHeight="1" x14ac:dyDescent="0.25">
      <c r="A749" s="285">
        <v>48</v>
      </c>
      <c r="B749" s="72">
        <v>0</v>
      </c>
      <c r="C749" s="165" t="str">
        <f t="shared" si="69"/>
        <v>100048</v>
      </c>
      <c r="D749" s="165" t="str">
        <f t="shared" si="70"/>
        <v>100048/13</v>
      </c>
      <c r="E749" s="167" t="s">
        <v>189</v>
      </c>
      <c r="F749" s="167" t="s">
        <v>822</v>
      </c>
      <c r="G749" s="165">
        <v>48</v>
      </c>
      <c r="H749" s="178">
        <v>100839</v>
      </c>
      <c r="I749" s="170" t="str">
        <f t="shared" si="66"/>
        <v>Б-100839-13</v>
      </c>
      <c r="J749" s="169">
        <v>3</v>
      </c>
      <c r="K749" s="165">
        <v>7</v>
      </c>
      <c r="L749" s="165" t="s">
        <v>38</v>
      </c>
      <c r="M749" s="169">
        <v>1</v>
      </c>
      <c r="N749" s="165">
        <v>18</v>
      </c>
      <c r="O749" s="167" t="s">
        <v>823</v>
      </c>
      <c r="P749" s="167" t="s">
        <v>823</v>
      </c>
      <c r="Q749" s="167" t="s">
        <v>826</v>
      </c>
      <c r="R749" s="166" t="str">
        <f>H749&amp;"1"</f>
        <v>1008391</v>
      </c>
      <c r="S749" s="122">
        <v>4</v>
      </c>
      <c r="T749" s="237" t="s">
        <v>308</v>
      </c>
      <c r="U749" s="165">
        <v>6200</v>
      </c>
      <c r="V749" s="165">
        <v>1116</v>
      </c>
      <c r="W749" s="165">
        <v>0</v>
      </c>
      <c r="X749" s="244">
        <v>768</v>
      </c>
      <c r="Y749" s="168" t="s">
        <v>42</v>
      </c>
      <c r="Z749" s="266"/>
      <c r="AA749" s="266"/>
      <c r="AB749" s="224"/>
      <c r="AC749" s="178">
        <v>9300</v>
      </c>
      <c r="AD749" s="170"/>
      <c r="AE749" s="170"/>
      <c r="AF749" s="237" t="s">
        <v>319</v>
      </c>
      <c r="AG749" s="221">
        <v>8</v>
      </c>
      <c r="AH749" s="220">
        <v>12</v>
      </c>
      <c r="AI749" s="237" t="s">
        <v>319</v>
      </c>
      <c r="AL749" s="166">
        <v>0</v>
      </c>
      <c r="AM749" s="170" t="s">
        <v>43</v>
      </c>
      <c r="AN749" s="165" t="s">
        <v>44</v>
      </c>
      <c r="AO749" s="165"/>
      <c r="AP749" s="166"/>
      <c r="AQ749" s="166"/>
      <c r="AR749" s="166"/>
      <c r="AS749" s="166">
        <f>H749</f>
        <v>100839</v>
      </c>
      <c r="AT749" s="166">
        <f t="shared" si="67"/>
        <v>10845</v>
      </c>
      <c r="AU749" s="166">
        <v>845</v>
      </c>
      <c r="AV749" s="166"/>
      <c r="AX749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100839, 'Б-100839-13',date'2015-02-02',3, 7, 7, 'RUR', 1, 18, date'2015-02-02', date'2015-02-01', 1008391, 4, to_date('2015-02-01 00:00:00','YYYY-MM-DD HH24:MI:SS'), 6200, 1116, 0, 768, 0, 'c1', 8,null,100839,10845,845);insert into xxxx_oebs_cash_payment_test (ID, INVOICE_ID, OEBS_PAYMENT, DOC_DATE, COMISS_DATE) values (s_xxxx_oebs_cash_payment_test.NEXTVAL, 100839, 9300, to_date('2015-02-01 00:00:00','YYYY-MM-DD HH24:MI:SS'), date'2015-02-01' );insert into xxxx_client_discount_m  (ID,CLIENT_ID,CLIENT_AVG_DISCOUNT,DT) values (s_xxxx_client_discount_m.NEXTVAL,768, 12, date'2015-02-01');</v>
      </c>
    </row>
    <row r="750" spans="1:50" ht="16.5" customHeight="1" x14ac:dyDescent="0.25">
      <c r="A750" s="285">
        <v>48</v>
      </c>
      <c r="B750" s="72">
        <v>0</v>
      </c>
      <c r="C750" s="165" t="str">
        <f t="shared" si="69"/>
        <v>100048</v>
      </c>
      <c r="D750" s="165" t="str">
        <f t="shared" si="70"/>
        <v>100048/13</v>
      </c>
      <c r="E750" s="167" t="s">
        <v>189</v>
      </c>
      <c r="F750" s="167" t="s">
        <v>822</v>
      </c>
      <c r="G750" s="165">
        <v>48</v>
      </c>
      <c r="H750" s="178">
        <v>100840</v>
      </c>
      <c r="I750" s="170" t="str">
        <f t="shared" si="66"/>
        <v>Б-100840-13</v>
      </c>
      <c r="J750" s="169">
        <v>3</v>
      </c>
      <c r="K750" s="165">
        <v>7</v>
      </c>
      <c r="L750" s="165" t="s">
        <v>38</v>
      </c>
      <c r="M750" s="169">
        <v>1</v>
      </c>
      <c r="N750" s="165">
        <v>18</v>
      </c>
      <c r="O750" s="167" t="s">
        <v>823</v>
      </c>
      <c r="P750" s="167" t="s">
        <v>823</v>
      </c>
      <c r="Q750" s="167" t="s">
        <v>826</v>
      </c>
      <c r="R750" s="166" t="str">
        <f>H750&amp;"1"</f>
        <v>1008401</v>
      </c>
      <c r="S750" s="170">
        <v>1</v>
      </c>
      <c r="T750" s="237" t="s">
        <v>308</v>
      </c>
      <c r="U750" s="165">
        <v>6200</v>
      </c>
      <c r="V750" s="165">
        <v>1116</v>
      </c>
      <c r="W750" s="165">
        <v>0</v>
      </c>
      <c r="X750" s="236">
        <v>769</v>
      </c>
      <c r="Y750" s="168" t="s">
        <v>42</v>
      </c>
      <c r="Z750" s="266"/>
      <c r="AA750" s="266"/>
      <c r="AB750" s="224"/>
      <c r="AC750" s="178">
        <v>9300</v>
      </c>
      <c r="AD750" s="170"/>
      <c r="AE750" s="170"/>
      <c r="AF750" s="237" t="s">
        <v>319</v>
      </c>
      <c r="AG750" s="221">
        <v>8</v>
      </c>
      <c r="AH750" s="220">
        <v>12</v>
      </c>
      <c r="AI750" s="237" t="s">
        <v>319</v>
      </c>
      <c r="AL750" s="166">
        <v>0</v>
      </c>
      <c r="AM750" s="170" t="s">
        <v>43</v>
      </c>
      <c r="AN750" s="165" t="s">
        <v>44</v>
      </c>
      <c r="AO750" s="165"/>
      <c r="AP750" s="166"/>
      <c r="AQ750" s="166"/>
      <c r="AR750" s="166"/>
      <c r="AS750" s="166">
        <f>H750</f>
        <v>100840</v>
      </c>
      <c r="AT750" s="166">
        <f t="shared" si="67"/>
        <v>10846</v>
      </c>
      <c r="AU750" s="166">
        <v>846</v>
      </c>
      <c r="AV750" s="166"/>
      <c r="AX75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100840, 'Б-100840-13',date'2015-02-02',3, 7, 7, 'RUR', 1, 18, date'2015-02-02', date'2015-02-01', 1008401, 1, to_date('2015-02-01 00:00:00','YYYY-MM-DD HH24:MI:SS'), 6200, 1116, 0, 769, 0, 'c1', 8,null,100840,10846,846);insert into xxxx_oebs_cash_payment_test (ID, INVOICE_ID, OEBS_PAYMENT, DOC_DATE, COMISS_DATE) values (s_xxxx_oebs_cash_payment_test.NEXTVAL, 100840, 9300, to_date('2015-02-01 00:00:00','YYYY-MM-DD HH24:MI:SS'), date'2015-02-01' );insert into xxxx_client_discount_m  (ID,CLIENT_ID,CLIENT_AVG_DISCOUNT,DT) values (s_xxxx_client_discount_m.NEXTVAL,769, 12, date'2015-02-01');</v>
      </c>
    </row>
    <row r="751" spans="1:50" ht="16.5" customHeight="1" x14ac:dyDescent="0.25">
      <c r="A751" s="285">
        <v>48</v>
      </c>
      <c r="B751" s="72">
        <v>0</v>
      </c>
      <c r="C751" s="165" t="str">
        <f t="shared" si="69"/>
        <v>100048</v>
      </c>
      <c r="D751" s="165" t="str">
        <f t="shared" si="70"/>
        <v>100048/13</v>
      </c>
      <c r="E751" s="167" t="s">
        <v>189</v>
      </c>
      <c r="F751" s="167" t="s">
        <v>822</v>
      </c>
      <c r="G751" s="165">
        <v>48</v>
      </c>
      <c r="H751" s="178">
        <v>100841</v>
      </c>
      <c r="I751" s="170" t="str">
        <f t="shared" si="66"/>
        <v>Б-100841-13</v>
      </c>
      <c r="J751" s="169">
        <v>3</v>
      </c>
      <c r="K751" s="165">
        <v>7</v>
      </c>
      <c r="L751" s="165" t="s">
        <v>38</v>
      </c>
      <c r="M751" s="169">
        <v>1</v>
      </c>
      <c r="N751" s="165">
        <v>18</v>
      </c>
      <c r="O751" s="167" t="s">
        <v>823</v>
      </c>
      <c r="P751" s="167" t="s">
        <v>823</v>
      </c>
      <c r="Q751" s="167" t="s">
        <v>826</v>
      </c>
      <c r="R751" s="166" t="str">
        <f>H751&amp;"2"</f>
        <v>1008412</v>
      </c>
      <c r="S751" s="170">
        <v>1</v>
      </c>
      <c r="T751" s="237" t="s">
        <v>308</v>
      </c>
      <c r="U751" s="165">
        <v>6200</v>
      </c>
      <c r="V751" s="165">
        <v>1116</v>
      </c>
      <c r="W751" s="165">
        <v>0</v>
      </c>
      <c r="X751" s="244">
        <v>770</v>
      </c>
      <c r="Y751" s="168" t="s">
        <v>42</v>
      </c>
      <c r="Z751" s="266"/>
      <c r="AA751" s="266"/>
      <c r="AB751" s="224"/>
      <c r="AC751" s="178">
        <v>9300</v>
      </c>
      <c r="AD751" s="170"/>
      <c r="AE751" s="170"/>
      <c r="AF751" s="237" t="s">
        <v>319</v>
      </c>
      <c r="AG751" s="221">
        <v>8</v>
      </c>
      <c r="AH751" s="220">
        <v>12</v>
      </c>
      <c r="AI751" s="237" t="s">
        <v>319</v>
      </c>
      <c r="AL751" s="166">
        <v>0</v>
      </c>
      <c r="AM751" s="170" t="s">
        <v>43</v>
      </c>
      <c r="AN751" s="165" t="s">
        <v>44</v>
      </c>
      <c r="AO751" s="165"/>
      <c r="AP751" s="166"/>
      <c r="AQ751" s="166"/>
      <c r="AR751" s="166"/>
      <c r="AS751" s="166">
        <f>H751</f>
        <v>100841</v>
      </c>
      <c r="AT751" s="166">
        <f t="shared" si="67"/>
        <v>10847</v>
      </c>
      <c r="AU751" s="166">
        <v>847</v>
      </c>
      <c r="AX75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100841, 'Б-100841-13',date'2015-02-02',3, 7, 7, 'RUR', 1, 18, date'2015-02-02', date'2015-02-01', 1008412, 1, to_date('2015-02-01 00:00:00','YYYY-MM-DD HH24:MI:SS'), 6200, 1116, 0, 770, 0, 'c1', 8,null,100841,10847,847);insert into xxxx_oebs_cash_payment_test (ID, INVOICE_ID, OEBS_PAYMENT, DOC_DATE, COMISS_DATE) values (s_xxxx_oebs_cash_payment_test.NEXTVAL, 100841, 9300, to_date('2015-02-01 00:00:00','YYYY-MM-DD HH24:MI:SS'), date'2015-02-01' );insert into xxxx_client_discount_m  (ID,CLIENT_ID,CLIENT_AVG_DISCOUNT,DT) values (s_xxxx_client_discount_m.NEXTVAL,770, 12, date'2015-02-01');</v>
      </c>
    </row>
    <row r="752" spans="1:50" ht="16.5" customHeight="1" x14ac:dyDescent="0.25">
      <c r="A752" s="285">
        <v>48</v>
      </c>
      <c r="B752" s="72">
        <v>0</v>
      </c>
      <c r="C752" s="165" t="str">
        <f t="shared" si="69"/>
        <v>100048</v>
      </c>
      <c r="D752" s="165" t="str">
        <f t="shared" si="70"/>
        <v>100048/13</v>
      </c>
      <c r="E752" s="167" t="s">
        <v>189</v>
      </c>
      <c r="F752" s="167" t="s">
        <v>822</v>
      </c>
      <c r="G752" s="165">
        <v>48</v>
      </c>
      <c r="H752" s="178">
        <v>100842</v>
      </c>
      <c r="I752" s="170" t="str">
        <f t="shared" si="66"/>
        <v>Б-100842-13</v>
      </c>
      <c r="J752" s="169">
        <v>3</v>
      </c>
      <c r="K752" s="165">
        <v>7</v>
      </c>
      <c r="L752" s="165" t="s">
        <v>38</v>
      </c>
      <c r="M752" s="169">
        <v>1</v>
      </c>
      <c r="N752" s="165">
        <v>18</v>
      </c>
      <c r="O752" s="167" t="s">
        <v>823</v>
      </c>
      <c r="P752" s="167" t="s">
        <v>823</v>
      </c>
      <c r="Q752" s="167" t="s">
        <v>826</v>
      </c>
      <c r="R752" s="166" t="str">
        <f>H752&amp;"3"</f>
        <v>1008423</v>
      </c>
      <c r="S752" s="170">
        <v>1</v>
      </c>
      <c r="T752" s="237" t="s">
        <v>308</v>
      </c>
      <c r="U752" s="165">
        <v>6200</v>
      </c>
      <c r="V752" s="165">
        <v>1116</v>
      </c>
      <c r="W752" s="165">
        <v>0</v>
      </c>
      <c r="X752" s="236">
        <v>771</v>
      </c>
      <c r="Y752" s="168" t="s">
        <v>42</v>
      </c>
      <c r="Z752" s="266"/>
      <c r="AA752" s="266"/>
      <c r="AB752" s="224"/>
      <c r="AC752" s="178">
        <v>9300</v>
      </c>
      <c r="AD752" s="170"/>
      <c r="AE752" s="170"/>
      <c r="AF752" s="237" t="s">
        <v>319</v>
      </c>
      <c r="AG752" s="221">
        <v>8</v>
      </c>
      <c r="AH752" s="220">
        <v>12</v>
      </c>
      <c r="AI752" s="237" t="s">
        <v>319</v>
      </c>
      <c r="AL752" s="166">
        <v>0</v>
      </c>
      <c r="AM752" s="170" t="s">
        <v>43</v>
      </c>
      <c r="AN752" s="165" t="s">
        <v>44</v>
      </c>
      <c r="AO752" s="165"/>
      <c r="AP752" s="166"/>
      <c r="AQ752" s="166"/>
      <c r="AR752" s="166"/>
      <c r="AS752" s="166">
        <f>H752</f>
        <v>100842</v>
      </c>
      <c r="AT752" s="166">
        <f t="shared" si="67"/>
        <v>10848</v>
      </c>
      <c r="AU752" s="166">
        <v>848</v>
      </c>
      <c r="AV752" s="166"/>
      <c r="AX75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100842, 'Б-100842-13',date'2015-02-02',3, 7, 7, 'RUR', 1, 18, date'2015-02-02', date'2015-02-01', 1008423, 1, to_date('2015-02-01 00:00:00','YYYY-MM-DD HH24:MI:SS'), 6200, 1116, 0, 771, 0, 'c1', 8,null,100842,10848,848);insert into xxxx_oebs_cash_payment_test (ID, INVOICE_ID, OEBS_PAYMENT, DOC_DATE, COMISS_DATE) values (s_xxxx_oebs_cash_payment_test.NEXTVAL, 100842, 9300, to_date('2015-02-01 00:00:00','YYYY-MM-DD HH24:MI:SS'), date'2015-02-01' );insert into xxxx_client_discount_m  (ID,CLIENT_ID,CLIENT_AVG_DISCOUNT,DT) values (s_xxxx_client_discount_m.NEXTVAL,771, 12, date'2015-02-01');</v>
      </c>
    </row>
    <row r="753" spans="1:50" ht="16.5" customHeight="1" x14ac:dyDescent="0.25">
      <c r="A753" s="285">
        <v>48</v>
      </c>
      <c r="B753" s="72">
        <v>0</v>
      </c>
      <c r="C753" s="165" t="str">
        <f t="shared" si="69"/>
        <v>100048</v>
      </c>
      <c r="D753" s="165" t="str">
        <f t="shared" si="70"/>
        <v>100048/13</v>
      </c>
      <c r="E753" s="167" t="s">
        <v>189</v>
      </c>
      <c r="F753" s="167" t="s">
        <v>822</v>
      </c>
      <c r="G753" s="165">
        <v>48</v>
      </c>
      <c r="H753" s="178">
        <v>100843</v>
      </c>
      <c r="I753" s="170" t="str">
        <f t="shared" si="66"/>
        <v>Б-100843-13</v>
      </c>
      <c r="J753" s="169">
        <v>3</v>
      </c>
      <c r="K753" s="165">
        <v>7</v>
      </c>
      <c r="L753" s="165" t="s">
        <v>38</v>
      </c>
      <c r="M753" s="169">
        <v>1</v>
      </c>
      <c r="N753" s="165">
        <v>18</v>
      </c>
      <c r="O753" s="167" t="s">
        <v>823</v>
      </c>
      <c r="P753" s="167" t="s">
        <v>823</v>
      </c>
      <c r="Q753" s="167" t="s">
        <v>826</v>
      </c>
      <c r="R753" s="166" t="str">
        <f>H753&amp;"1"</f>
        <v>1008431</v>
      </c>
      <c r="S753" s="170">
        <v>1</v>
      </c>
      <c r="T753" s="237" t="s">
        <v>308</v>
      </c>
      <c r="U753" s="165">
        <v>6200</v>
      </c>
      <c r="V753" s="165">
        <v>1116</v>
      </c>
      <c r="W753" s="165">
        <v>0</v>
      </c>
      <c r="X753" s="244">
        <v>772</v>
      </c>
      <c r="Y753" s="168" t="s">
        <v>42</v>
      </c>
      <c r="Z753" s="266"/>
      <c r="AA753" s="266"/>
      <c r="AB753" s="224"/>
      <c r="AC753" s="178">
        <v>9300</v>
      </c>
      <c r="AD753" s="170"/>
      <c r="AE753" s="170"/>
      <c r="AF753" s="237" t="s">
        <v>319</v>
      </c>
      <c r="AG753" s="221">
        <v>8</v>
      </c>
      <c r="AH753" s="220">
        <v>12</v>
      </c>
      <c r="AI753" s="237" t="s">
        <v>319</v>
      </c>
      <c r="AL753" s="166">
        <v>0</v>
      </c>
      <c r="AM753" s="170" t="s">
        <v>43</v>
      </c>
      <c r="AN753" s="165" t="s">
        <v>44</v>
      </c>
      <c r="AO753" s="165"/>
      <c r="AP753" s="166"/>
      <c r="AQ753" s="166"/>
      <c r="AR753" s="166"/>
      <c r="AS753" s="166">
        <f>H753</f>
        <v>100843</v>
      </c>
      <c r="AT753" s="166">
        <f t="shared" si="67"/>
        <v>10849</v>
      </c>
      <c r="AU753" s="166">
        <v>849</v>
      </c>
      <c r="AV753" s="166"/>
      <c r="AX753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100843, 'Б-100843-13',date'2015-02-02',3, 7, 7, 'RUR', 1, 18, date'2015-02-02', date'2015-02-01', 1008431, 1, to_date('2015-02-01 00:00:00','YYYY-MM-DD HH24:MI:SS'), 6200, 1116, 0, 772, 0, 'c1', 8,null,100843,10849,849);insert into xxxx_oebs_cash_payment_test (ID, INVOICE_ID, OEBS_PAYMENT, DOC_DATE, COMISS_DATE) values (s_xxxx_oebs_cash_payment_test.NEXTVAL, 100843, 9300, to_date('2015-02-01 00:00:00','YYYY-MM-DD HH24:MI:SS'), date'2015-02-01' );insert into xxxx_client_discount_m  (ID,CLIENT_ID,CLIENT_AVG_DISCOUNT,DT) values (s_xxxx_client_discount_m.NEXTVAL,772, 12, date'2015-02-01');</v>
      </c>
    </row>
    <row r="754" spans="1:50" ht="16.5" customHeight="1" x14ac:dyDescent="0.25">
      <c r="A754" s="285">
        <v>48</v>
      </c>
      <c r="B754" s="72">
        <v>0</v>
      </c>
      <c r="C754" s="165" t="str">
        <f t="shared" si="69"/>
        <v>100048</v>
      </c>
      <c r="D754" s="165" t="str">
        <f t="shared" si="70"/>
        <v>100048/13</v>
      </c>
      <c r="E754" s="167" t="s">
        <v>189</v>
      </c>
      <c r="F754" s="167" t="s">
        <v>822</v>
      </c>
      <c r="G754" s="165">
        <v>48</v>
      </c>
      <c r="H754" s="178">
        <v>100844</v>
      </c>
      <c r="I754" s="170" t="str">
        <f t="shared" ref="I754:I817" si="71">"Б-"&amp;H754&amp;"-13"</f>
        <v>Б-100844-13</v>
      </c>
      <c r="J754" s="169">
        <v>3</v>
      </c>
      <c r="K754" s="165">
        <v>7</v>
      </c>
      <c r="L754" s="165" t="s">
        <v>38</v>
      </c>
      <c r="M754" s="169">
        <v>1</v>
      </c>
      <c r="N754" s="165">
        <v>18</v>
      </c>
      <c r="O754" s="167" t="s">
        <v>823</v>
      </c>
      <c r="P754" s="167" t="s">
        <v>823</v>
      </c>
      <c r="Q754" s="167" t="s">
        <v>826</v>
      </c>
      <c r="R754" s="166" t="str">
        <f>H754&amp;"1"</f>
        <v>1008441</v>
      </c>
      <c r="S754" s="170">
        <v>1</v>
      </c>
      <c r="T754" s="237" t="s">
        <v>308</v>
      </c>
      <c r="U754" s="165">
        <v>6200</v>
      </c>
      <c r="V754" s="165">
        <v>1116</v>
      </c>
      <c r="W754" s="165">
        <v>0</v>
      </c>
      <c r="X754" s="236">
        <v>773</v>
      </c>
      <c r="Y754" s="168" t="s">
        <v>42</v>
      </c>
      <c r="Z754" s="266"/>
      <c r="AA754" s="266"/>
      <c r="AB754" s="224"/>
      <c r="AC754" s="178">
        <v>9300</v>
      </c>
      <c r="AD754" s="170"/>
      <c r="AE754" s="170"/>
      <c r="AF754" s="237" t="s">
        <v>319</v>
      </c>
      <c r="AG754" s="221">
        <v>8</v>
      </c>
      <c r="AH754" s="220">
        <v>12</v>
      </c>
      <c r="AI754" s="237" t="s">
        <v>319</v>
      </c>
      <c r="AL754" s="166">
        <v>0</v>
      </c>
      <c r="AM754" s="170" t="s">
        <v>43</v>
      </c>
      <c r="AN754" s="165" t="s">
        <v>44</v>
      </c>
      <c r="AO754" s="165"/>
      <c r="AP754" s="166"/>
      <c r="AQ754" s="166"/>
      <c r="AR754" s="166"/>
      <c r="AS754" s="166">
        <f>H754</f>
        <v>100844</v>
      </c>
      <c r="AT754" s="166">
        <f t="shared" si="67"/>
        <v>10850</v>
      </c>
      <c r="AU754" s="166">
        <v>850</v>
      </c>
      <c r="AV754" s="166"/>
      <c r="AX754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100844, 'Б-100844-13',date'2015-02-02',3, 7, 7, 'RUR', 1, 18, date'2015-02-02', date'2015-02-01', 1008441, 1, to_date('2015-02-01 00:00:00','YYYY-MM-DD HH24:MI:SS'), 6200, 1116, 0, 773, 0, 'c1', 8,null,100844,10850,850);insert into xxxx_oebs_cash_payment_test (ID, INVOICE_ID, OEBS_PAYMENT, DOC_DATE, COMISS_DATE) values (s_xxxx_oebs_cash_payment_test.NEXTVAL, 100844, 9300, to_date('2015-02-01 00:00:00','YYYY-MM-DD HH24:MI:SS'), date'2015-02-01' );insert into xxxx_client_discount_m  (ID,CLIENT_ID,CLIENT_AVG_DISCOUNT,DT) values (s_xxxx_client_discount_m.NEXTVAL,773, 12, date'2015-02-01');</v>
      </c>
    </row>
    <row r="755" spans="1:50" ht="16.5" customHeight="1" x14ac:dyDescent="0.25">
      <c r="A755" s="285">
        <v>48</v>
      </c>
      <c r="B755" s="72">
        <v>0</v>
      </c>
      <c r="C755" s="165" t="str">
        <f t="shared" si="69"/>
        <v>100048</v>
      </c>
      <c r="D755" s="165" t="str">
        <f t="shared" si="70"/>
        <v>100048/13</v>
      </c>
      <c r="E755" s="167" t="s">
        <v>189</v>
      </c>
      <c r="F755" s="167" t="s">
        <v>822</v>
      </c>
      <c r="G755" s="165">
        <v>48</v>
      </c>
      <c r="H755" s="178">
        <v>100845</v>
      </c>
      <c r="I755" s="170" t="str">
        <f t="shared" si="71"/>
        <v>Б-100845-13</v>
      </c>
      <c r="J755" s="169">
        <v>3</v>
      </c>
      <c r="K755" s="165">
        <v>7</v>
      </c>
      <c r="L755" s="165" t="s">
        <v>38</v>
      </c>
      <c r="M755" s="169">
        <v>1</v>
      </c>
      <c r="N755" s="165">
        <v>18</v>
      </c>
      <c r="O755" s="167" t="s">
        <v>823</v>
      </c>
      <c r="P755" s="167" t="s">
        <v>823</v>
      </c>
      <c r="Q755" s="167" t="s">
        <v>826</v>
      </c>
      <c r="R755" s="166" t="str">
        <f>H755&amp;"1"</f>
        <v>1008451</v>
      </c>
      <c r="S755" s="170">
        <v>1</v>
      </c>
      <c r="T755" s="237" t="s">
        <v>308</v>
      </c>
      <c r="U755" s="165">
        <v>6200</v>
      </c>
      <c r="V755" s="165">
        <v>1116</v>
      </c>
      <c r="W755" s="165">
        <v>0</v>
      </c>
      <c r="X755" s="244">
        <v>774</v>
      </c>
      <c r="Y755" s="168" t="s">
        <v>42</v>
      </c>
      <c r="Z755" s="266"/>
      <c r="AA755" s="266"/>
      <c r="AB755" s="224"/>
      <c r="AC755" s="178">
        <v>9300</v>
      </c>
      <c r="AD755" s="170"/>
      <c r="AE755" s="170"/>
      <c r="AF755" s="237" t="s">
        <v>319</v>
      </c>
      <c r="AG755" s="221">
        <v>8</v>
      </c>
      <c r="AH755" s="220">
        <v>12</v>
      </c>
      <c r="AI755" s="237" t="s">
        <v>319</v>
      </c>
      <c r="AL755" s="166">
        <v>0</v>
      </c>
      <c r="AM755" s="170" t="s">
        <v>43</v>
      </c>
      <c r="AN755" s="165" t="s">
        <v>44</v>
      </c>
      <c r="AO755" s="165"/>
      <c r="AP755" s="166"/>
      <c r="AQ755" s="166"/>
      <c r="AR755" s="166"/>
      <c r="AS755" s="166">
        <f>H755</f>
        <v>100845</v>
      </c>
      <c r="AT755" s="166">
        <f t="shared" si="67"/>
        <v>10851</v>
      </c>
      <c r="AU755" s="166">
        <v>851</v>
      </c>
      <c r="AV755" s="166"/>
      <c r="AX755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100845, 'Б-100845-13',date'2015-02-02',3, 7, 7, 'RUR', 1, 18, date'2015-02-02', date'2015-02-01', 1008451, 1, to_date('2015-02-01 00:00:00','YYYY-MM-DD HH24:MI:SS'), 6200, 1116, 0, 774, 0, 'c1', 8,null,100845,10851,851);insert into xxxx_oebs_cash_payment_test (ID, INVOICE_ID, OEBS_PAYMENT, DOC_DATE, COMISS_DATE) values (s_xxxx_oebs_cash_payment_test.NEXTVAL, 100845, 9300, to_date('2015-02-01 00:00:00','YYYY-MM-DD HH24:MI:SS'), date'2015-02-01' );insert into xxxx_client_discount_m  (ID,CLIENT_ID,CLIENT_AVG_DISCOUNT,DT) values (s_xxxx_client_discount_m.NEXTVAL,774, 12, date'2015-02-01');</v>
      </c>
    </row>
    <row r="756" spans="1:50" ht="16.5" customHeight="1" x14ac:dyDescent="0.25">
      <c r="A756" s="285">
        <v>48</v>
      </c>
      <c r="B756" s="72">
        <v>0</v>
      </c>
      <c r="C756" s="165" t="str">
        <f t="shared" si="69"/>
        <v>100048</v>
      </c>
      <c r="D756" s="165" t="str">
        <f t="shared" si="70"/>
        <v>100048/13</v>
      </c>
      <c r="E756" s="167" t="s">
        <v>189</v>
      </c>
      <c r="F756" s="167" t="s">
        <v>822</v>
      </c>
      <c r="G756" s="165">
        <v>48</v>
      </c>
      <c r="H756" s="178">
        <v>100846</v>
      </c>
      <c r="I756" s="170" t="str">
        <f t="shared" si="71"/>
        <v>Б-100846-13</v>
      </c>
      <c r="J756" s="169">
        <v>3</v>
      </c>
      <c r="K756" s="165">
        <v>7</v>
      </c>
      <c r="L756" s="165" t="s">
        <v>38</v>
      </c>
      <c r="M756" s="169">
        <v>1</v>
      </c>
      <c r="N756" s="165">
        <v>18</v>
      </c>
      <c r="O756" s="167" t="s">
        <v>823</v>
      </c>
      <c r="P756" s="167" t="s">
        <v>823</v>
      </c>
      <c r="Q756" s="167" t="s">
        <v>826</v>
      </c>
      <c r="R756" s="166" t="str">
        <f>H756&amp;"2"</f>
        <v>1008462</v>
      </c>
      <c r="S756" s="170">
        <v>1</v>
      </c>
      <c r="T756" s="237" t="s">
        <v>308</v>
      </c>
      <c r="U756" s="165">
        <v>6200</v>
      </c>
      <c r="V756" s="165">
        <v>1116</v>
      </c>
      <c r="W756" s="165">
        <v>0</v>
      </c>
      <c r="X756" s="236">
        <v>775</v>
      </c>
      <c r="Y756" s="168" t="s">
        <v>42</v>
      </c>
      <c r="Z756" s="266"/>
      <c r="AA756" s="266"/>
      <c r="AB756" s="224"/>
      <c r="AC756" s="178">
        <v>9300</v>
      </c>
      <c r="AD756" s="170"/>
      <c r="AE756" s="170"/>
      <c r="AF756" s="237" t="s">
        <v>319</v>
      </c>
      <c r="AG756" s="221">
        <v>8</v>
      </c>
      <c r="AH756" s="220">
        <v>12</v>
      </c>
      <c r="AI756" s="237" t="s">
        <v>319</v>
      </c>
      <c r="AL756" s="166">
        <v>0</v>
      </c>
      <c r="AM756" s="170" t="s">
        <v>43</v>
      </c>
      <c r="AN756" s="165" t="s">
        <v>44</v>
      </c>
      <c r="AO756" s="165"/>
      <c r="AP756" s="166"/>
      <c r="AQ756" s="166"/>
      <c r="AR756" s="166"/>
      <c r="AS756" s="166">
        <f>H756</f>
        <v>100846</v>
      </c>
      <c r="AT756" s="166">
        <f t="shared" si="67"/>
        <v>10852</v>
      </c>
      <c r="AU756" s="166">
        <v>852</v>
      </c>
      <c r="AX756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100846, 'Б-100846-13',date'2015-02-02',3, 7, 7, 'RUR', 1, 18, date'2015-02-02', date'2015-02-01', 1008462, 1, to_date('2015-02-01 00:00:00','YYYY-MM-DD HH24:MI:SS'), 6200, 1116, 0, 775, 0, 'c1', 8,null,100846,10852,852);insert into xxxx_oebs_cash_payment_test (ID, INVOICE_ID, OEBS_PAYMENT, DOC_DATE, COMISS_DATE) values (s_xxxx_oebs_cash_payment_test.NEXTVAL, 100846, 9300, to_date('2015-02-01 00:00:00','YYYY-MM-DD HH24:MI:SS'), date'2015-02-01' );insert into xxxx_client_discount_m  (ID,CLIENT_ID,CLIENT_AVG_DISCOUNT,DT) values (s_xxxx_client_discount_m.NEXTVAL,775, 12, date'2015-02-01');</v>
      </c>
    </row>
    <row r="757" spans="1:50" ht="16.5" customHeight="1" x14ac:dyDescent="0.25">
      <c r="A757" s="285">
        <v>48</v>
      </c>
      <c r="B757" s="72">
        <v>0</v>
      </c>
      <c r="C757" s="165" t="str">
        <f t="shared" si="69"/>
        <v>100048</v>
      </c>
      <c r="D757" s="165" t="str">
        <f t="shared" si="70"/>
        <v>100048/13</v>
      </c>
      <c r="E757" s="167" t="s">
        <v>189</v>
      </c>
      <c r="F757" s="167" t="s">
        <v>822</v>
      </c>
      <c r="G757" s="165">
        <v>48</v>
      </c>
      <c r="H757" s="178">
        <v>100847</v>
      </c>
      <c r="I757" s="170" t="str">
        <f t="shared" si="71"/>
        <v>Б-100847-13</v>
      </c>
      <c r="J757" s="169">
        <v>3</v>
      </c>
      <c r="K757" s="165">
        <v>7</v>
      </c>
      <c r="L757" s="165" t="s">
        <v>38</v>
      </c>
      <c r="M757" s="169">
        <v>1</v>
      </c>
      <c r="N757" s="165">
        <v>18</v>
      </c>
      <c r="O757" s="167" t="s">
        <v>823</v>
      </c>
      <c r="P757" s="167" t="s">
        <v>823</v>
      </c>
      <c r="Q757" s="167" t="s">
        <v>826</v>
      </c>
      <c r="R757" s="166" t="str">
        <f>H757&amp;"3"</f>
        <v>1008473</v>
      </c>
      <c r="S757" s="170">
        <v>1</v>
      </c>
      <c r="T757" s="237" t="s">
        <v>308</v>
      </c>
      <c r="U757" s="165">
        <v>6200</v>
      </c>
      <c r="V757" s="165">
        <v>1116</v>
      </c>
      <c r="W757" s="165">
        <v>0</v>
      </c>
      <c r="X757" s="244">
        <v>776</v>
      </c>
      <c r="Y757" s="168" t="s">
        <v>42</v>
      </c>
      <c r="Z757" s="266"/>
      <c r="AA757" s="266"/>
      <c r="AB757" s="224"/>
      <c r="AC757" s="178">
        <v>9300</v>
      </c>
      <c r="AD757" s="170"/>
      <c r="AE757" s="170"/>
      <c r="AF757" s="237" t="s">
        <v>319</v>
      </c>
      <c r="AG757" s="221">
        <v>8</v>
      </c>
      <c r="AH757" s="220">
        <v>12</v>
      </c>
      <c r="AI757" s="237" t="s">
        <v>319</v>
      </c>
      <c r="AL757" s="166">
        <v>0</v>
      </c>
      <c r="AM757" s="170" t="s">
        <v>43</v>
      </c>
      <c r="AN757" s="165" t="s">
        <v>44</v>
      </c>
      <c r="AO757" s="165"/>
      <c r="AP757" s="166"/>
      <c r="AQ757" s="166"/>
      <c r="AR757" s="166"/>
      <c r="AS757" s="166">
        <f>H757</f>
        <v>100847</v>
      </c>
      <c r="AT757" s="166">
        <f t="shared" si="67"/>
        <v>10853</v>
      </c>
      <c r="AU757" s="166">
        <v>853</v>
      </c>
      <c r="AV757" s="166"/>
      <c r="AX757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100847, 'Б-100847-13',date'2015-02-02',3, 7, 7, 'RUR', 1, 18, date'2015-02-02', date'2015-02-01', 1008473, 1, to_date('2015-02-01 00:00:00','YYYY-MM-DD HH24:MI:SS'), 6200, 1116, 0, 776, 0, 'c1', 8,null,100847,10853,853);insert into xxxx_oebs_cash_payment_test (ID, INVOICE_ID, OEBS_PAYMENT, DOC_DATE, COMISS_DATE) values (s_xxxx_oebs_cash_payment_test.NEXTVAL, 100847, 9300, to_date('2015-02-01 00:00:00','YYYY-MM-DD HH24:MI:SS'), date'2015-02-01' );insert into xxxx_client_discount_m  (ID,CLIENT_ID,CLIENT_AVG_DISCOUNT,DT) values (s_xxxx_client_discount_m.NEXTVAL,776, 12, date'2015-02-01');</v>
      </c>
    </row>
    <row r="758" spans="1:50" ht="16.5" customHeight="1" x14ac:dyDescent="0.25">
      <c r="A758" s="285">
        <v>48</v>
      </c>
      <c r="B758" s="72">
        <v>0</v>
      </c>
      <c r="C758" s="165" t="str">
        <f t="shared" si="69"/>
        <v>100048</v>
      </c>
      <c r="D758" s="165" t="str">
        <f t="shared" si="70"/>
        <v>100048/13</v>
      </c>
      <c r="E758" s="167" t="s">
        <v>189</v>
      </c>
      <c r="F758" s="167" t="s">
        <v>822</v>
      </c>
      <c r="G758" s="165">
        <v>48</v>
      </c>
      <c r="H758" s="178">
        <v>100848</v>
      </c>
      <c r="I758" s="170" t="str">
        <f t="shared" si="71"/>
        <v>Б-100848-13</v>
      </c>
      <c r="J758" s="169">
        <v>3</v>
      </c>
      <c r="K758" s="165">
        <v>7</v>
      </c>
      <c r="L758" s="165" t="s">
        <v>38</v>
      </c>
      <c r="M758" s="169">
        <v>1</v>
      </c>
      <c r="N758" s="165">
        <v>18</v>
      </c>
      <c r="O758" s="167" t="s">
        <v>823</v>
      </c>
      <c r="P758" s="167" t="s">
        <v>823</v>
      </c>
      <c r="Q758" s="167" t="s">
        <v>826</v>
      </c>
      <c r="R758" s="166" t="str">
        <f>H758&amp;"1"</f>
        <v>1008481</v>
      </c>
      <c r="S758" s="170">
        <v>1</v>
      </c>
      <c r="T758" s="237" t="s">
        <v>308</v>
      </c>
      <c r="U758" s="165">
        <v>6200</v>
      </c>
      <c r="V758" s="165">
        <v>1116</v>
      </c>
      <c r="W758" s="165">
        <v>0</v>
      </c>
      <c r="X758" s="236">
        <v>777</v>
      </c>
      <c r="Y758" s="168" t="s">
        <v>42</v>
      </c>
      <c r="Z758" s="266"/>
      <c r="AA758" s="266"/>
      <c r="AB758" s="224"/>
      <c r="AC758" s="178">
        <v>9300</v>
      </c>
      <c r="AD758" s="170"/>
      <c r="AE758" s="170"/>
      <c r="AF758" s="237" t="s">
        <v>319</v>
      </c>
      <c r="AG758" s="221">
        <v>8</v>
      </c>
      <c r="AH758" s="220">
        <v>12</v>
      </c>
      <c r="AI758" s="237" t="s">
        <v>319</v>
      </c>
      <c r="AL758" s="166">
        <v>0</v>
      </c>
      <c r="AM758" s="170" t="s">
        <v>43</v>
      </c>
      <c r="AN758" s="165" t="s">
        <v>44</v>
      </c>
      <c r="AO758" s="165"/>
      <c r="AP758" s="166"/>
      <c r="AQ758" s="166"/>
      <c r="AR758" s="166"/>
      <c r="AS758" s="166">
        <f>H758</f>
        <v>100848</v>
      </c>
      <c r="AT758" s="166">
        <f t="shared" si="67"/>
        <v>10854</v>
      </c>
      <c r="AU758" s="166">
        <v>854</v>
      </c>
      <c r="AV758" s="166"/>
      <c r="AX758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100848, 'Б-100848-13',date'2015-02-02',3, 7, 7, 'RUR', 1, 18, date'2015-02-02', date'2015-02-01', 1008481, 1, to_date('2015-02-01 00:00:00','YYYY-MM-DD HH24:MI:SS'), 6200, 1116, 0, 777, 0, 'c1', 8,null,100848,10854,854);insert into xxxx_oebs_cash_payment_test (ID, INVOICE_ID, OEBS_PAYMENT, DOC_DATE, COMISS_DATE) values (s_xxxx_oebs_cash_payment_test.NEXTVAL, 100848, 9300, to_date('2015-02-01 00:00:00','YYYY-MM-DD HH24:MI:SS'), date'2015-02-01' );insert into xxxx_client_discount_m  (ID,CLIENT_ID,CLIENT_AVG_DISCOUNT,DT) values (s_xxxx_client_discount_m.NEXTVAL,777, 12, date'2015-02-01');</v>
      </c>
    </row>
    <row r="759" spans="1:50" ht="16.5" customHeight="1" x14ac:dyDescent="0.25">
      <c r="A759" s="285">
        <v>48</v>
      </c>
      <c r="B759" s="72">
        <v>0</v>
      </c>
      <c r="C759" s="165" t="str">
        <f t="shared" si="69"/>
        <v>100048</v>
      </c>
      <c r="D759" s="165" t="str">
        <f t="shared" si="70"/>
        <v>100048/13</v>
      </c>
      <c r="E759" s="167" t="s">
        <v>189</v>
      </c>
      <c r="F759" s="167" t="s">
        <v>822</v>
      </c>
      <c r="G759" s="165">
        <v>48</v>
      </c>
      <c r="H759" s="178">
        <v>100849</v>
      </c>
      <c r="I759" s="170" t="str">
        <f t="shared" si="71"/>
        <v>Б-100849-13</v>
      </c>
      <c r="J759" s="169">
        <v>3</v>
      </c>
      <c r="K759" s="165">
        <v>7</v>
      </c>
      <c r="L759" s="165" t="s">
        <v>38</v>
      </c>
      <c r="M759" s="169">
        <v>1</v>
      </c>
      <c r="N759" s="165">
        <v>18</v>
      </c>
      <c r="O759" s="167" t="s">
        <v>823</v>
      </c>
      <c r="P759" s="167" t="s">
        <v>823</v>
      </c>
      <c r="Q759" s="167" t="s">
        <v>826</v>
      </c>
      <c r="R759" s="166" t="str">
        <f>H759&amp;"1"</f>
        <v>1008491</v>
      </c>
      <c r="S759" s="170">
        <v>1</v>
      </c>
      <c r="T759" s="237" t="s">
        <v>308</v>
      </c>
      <c r="U759" s="165">
        <v>6200</v>
      </c>
      <c r="V759" s="165">
        <v>1116</v>
      </c>
      <c r="W759" s="165">
        <v>0</v>
      </c>
      <c r="X759" s="244">
        <v>778</v>
      </c>
      <c r="Y759" s="168" t="s">
        <v>42</v>
      </c>
      <c r="Z759" s="266"/>
      <c r="AA759" s="266"/>
      <c r="AB759" s="224"/>
      <c r="AC759" s="178">
        <v>9300</v>
      </c>
      <c r="AD759" s="170"/>
      <c r="AE759" s="170"/>
      <c r="AF759" s="237" t="s">
        <v>319</v>
      </c>
      <c r="AG759" s="221">
        <v>8</v>
      </c>
      <c r="AH759" s="220">
        <v>12</v>
      </c>
      <c r="AI759" s="237" t="s">
        <v>319</v>
      </c>
      <c r="AL759" s="166">
        <v>0</v>
      </c>
      <c r="AM759" s="170" t="s">
        <v>43</v>
      </c>
      <c r="AN759" s="165" t="s">
        <v>44</v>
      </c>
      <c r="AO759" s="165"/>
      <c r="AP759" s="166"/>
      <c r="AQ759" s="166"/>
      <c r="AR759" s="166"/>
      <c r="AS759" s="166">
        <f>H759</f>
        <v>100849</v>
      </c>
      <c r="AT759" s="166">
        <f t="shared" si="67"/>
        <v>10855</v>
      </c>
      <c r="AU759" s="166">
        <v>855</v>
      </c>
      <c r="AV759" s="166"/>
      <c r="AX759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100849, 'Б-100849-13',date'2015-02-02',3, 7, 7, 'RUR', 1, 18, date'2015-02-02', date'2015-02-01', 1008491, 1, to_date('2015-02-01 00:00:00','YYYY-MM-DD HH24:MI:SS'), 6200, 1116, 0, 778, 0, 'c1', 8,null,100849,10855,855);insert into xxxx_oebs_cash_payment_test (ID, INVOICE_ID, OEBS_PAYMENT, DOC_DATE, COMISS_DATE) values (s_xxxx_oebs_cash_payment_test.NEXTVAL, 100849, 9300, to_date('2015-02-01 00:00:00','YYYY-MM-DD HH24:MI:SS'), date'2015-02-01' );insert into xxxx_client_discount_m  (ID,CLIENT_ID,CLIENT_AVG_DISCOUNT,DT) values (s_xxxx_client_discount_m.NEXTVAL,778, 12, date'2015-02-01');</v>
      </c>
    </row>
    <row r="760" spans="1:50" ht="16.5" customHeight="1" x14ac:dyDescent="0.25">
      <c r="A760" s="285">
        <v>48</v>
      </c>
      <c r="B760" s="72">
        <v>0</v>
      </c>
      <c r="C760" s="165" t="str">
        <f t="shared" si="69"/>
        <v>100048</v>
      </c>
      <c r="D760" s="165" t="str">
        <f t="shared" si="70"/>
        <v>100048/13</v>
      </c>
      <c r="E760" s="167" t="s">
        <v>189</v>
      </c>
      <c r="F760" s="167" t="s">
        <v>822</v>
      </c>
      <c r="G760" s="165">
        <v>48</v>
      </c>
      <c r="H760" s="178">
        <v>100850</v>
      </c>
      <c r="I760" s="170" t="str">
        <f t="shared" si="71"/>
        <v>Б-100850-13</v>
      </c>
      <c r="J760" s="169">
        <v>3</v>
      </c>
      <c r="K760" s="165">
        <v>7</v>
      </c>
      <c r="L760" s="165" t="s">
        <v>38</v>
      </c>
      <c r="M760" s="169">
        <v>1</v>
      </c>
      <c r="N760" s="165">
        <v>18</v>
      </c>
      <c r="O760" s="167" t="s">
        <v>823</v>
      </c>
      <c r="P760" s="167" t="s">
        <v>823</v>
      </c>
      <c r="Q760" s="167" t="s">
        <v>826</v>
      </c>
      <c r="R760" s="166" t="str">
        <f>H760&amp;"1"</f>
        <v>1008501</v>
      </c>
      <c r="S760" s="170">
        <v>1</v>
      </c>
      <c r="T760" s="237" t="s">
        <v>308</v>
      </c>
      <c r="U760" s="165">
        <v>6200</v>
      </c>
      <c r="V760" s="165">
        <v>1116</v>
      </c>
      <c r="W760" s="165">
        <v>0</v>
      </c>
      <c r="X760" s="236">
        <v>779</v>
      </c>
      <c r="Y760" s="168" t="s">
        <v>42</v>
      </c>
      <c r="Z760" s="266"/>
      <c r="AA760" s="266"/>
      <c r="AB760" s="224"/>
      <c r="AC760" s="178">
        <v>9300</v>
      </c>
      <c r="AD760" s="170"/>
      <c r="AE760" s="170"/>
      <c r="AF760" s="237" t="s">
        <v>319</v>
      </c>
      <c r="AG760" s="221">
        <v>8</v>
      </c>
      <c r="AH760" s="220">
        <v>12</v>
      </c>
      <c r="AI760" s="237" t="s">
        <v>319</v>
      </c>
      <c r="AL760" s="166">
        <v>0</v>
      </c>
      <c r="AM760" s="170" t="s">
        <v>43</v>
      </c>
      <c r="AN760" s="165" t="s">
        <v>44</v>
      </c>
      <c r="AO760" s="165"/>
      <c r="AP760" s="166"/>
      <c r="AQ760" s="166"/>
      <c r="AR760" s="166"/>
      <c r="AS760" s="166">
        <f>H760</f>
        <v>100850</v>
      </c>
      <c r="AT760" s="166">
        <f t="shared" si="67"/>
        <v>10856</v>
      </c>
      <c r="AU760" s="166">
        <v>856</v>
      </c>
      <c r="AV760" s="166"/>
      <c r="AX76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100850, 'Б-100850-13',date'2015-02-02',3, 7, 7, 'RUR', 1, 18, date'2015-02-02', date'2015-02-01', 1008501, 1, to_date('2015-02-01 00:00:00','YYYY-MM-DD HH24:MI:SS'), 6200, 1116, 0, 779, 0, 'c1', 8,null,100850,10856,856);insert into xxxx_oebs_cash_payment_test (ID, INVOICE_ID, OEBS_PAYMENT, DOC_DATE, COMISS_DATE) values (s_xxxx_oebs_cash_payment_test.NEXTVAL, 100850, 9300, to_date('2015-02-01 00:00:00','YYYY-MM-DD HH24:MI:SS'), date'2015-02-01' );insert into xxxx_client_discount_m  (ID,CLIENT_ID,CLIENT_AVG_DISCOUNT,DT) values (s_xxxx_client_discount_m.NEXTVAL,779, 12, date'2015-02-01');</v>
      </c>
    </row>
    <row r="761" spans="1:50" ht="16.5" customHeight="1" x14ac:dyDescent="0.25">
      <c r="A761" s="285">
        <v>48</v>
      </c>
      <c r="B761" s="72">
        <v>0</v>
      </c>
      <c r="C761" s="165" t="str">
        <f t="shared" si="69"/>
        <v>100048</v>
      </c>
      <c r="D761" s="165" t="str">
        <f t="shared" si="70"/>
        <v>100048/13</v>
      </c>
      <c r="E761" s="167" t="s">
        <v>189</v>
      </c>
      <c r="F761" s="167" t="s">
        <v>822</v>
      </c>
      <c r="G761" s="165">
        <v>48</v>
      </c>
      <c r="H761" s="178">
        <v>100851</v>
      </c>
      <c r="I761" s="170" t="str">
        <f t="shared" si="71"/>
        <v>Б-100851-13</v>
      </c>
      <c r="J761" s="169">
        <v>3</v>
      </c>
      <c r="K761" s="165">
        <v>7</v>
      </c>
      <c r="L761" s="165" t="s">
        <v>38</v>
      </c>
      <c r="M761" s="169">
        <v>1</v>
      </c>
      <c r="N761" s="165">
        <v>18</v>
      </c>
      <c r="O761" s="167" t="s">
        <v>823</v>
      </c>
      <c r="P761" s="167" t="s">
        <v>823</v>
      </c>
      <c r="Q761" s="167" t="s">
        <v>826</v>
      </c>
      <c r="R761" s="166" t="str">
        <f>H761&amp;"2"</f>
        <v>1008512</v>
      </c>
      <c r="S761" s="170">
        <v>1</v>
      </c>
      <c r="T761" s="237" t="s">
        <v>308</v>
      </c>
      <c r="U761" s="165">
        <v>6200</v>
      </c>
      <c r="V761" s="165">
        <v>1116</v>
      </c>
      <c r="W761" s="165">
        <v>0</v>
      </c>
      <c r="X761" s="244">
        <v>780</v>
      </c>
      <c r="Y761" s="168" t="s">
        <v>42</v>
      </c>
      <c r="Z761" s="266"/>
      <c r="AA761" s="266"/>
      <c r="AB761" s="224"/>
      <c r="AC761" s="178">
        <v>9300</v>
      </c>
      <c r="AD761" s="170"/>
      <c r="AE761" s="170"/>
      <c r="AF761" s="237" t="s">
        <v>319</v>
      </c>
      <c r="AG761" s="221">
        <v>8</v>
      </c>
      <c r="AH761" s="220">
        <v>12</v>
      </c>
      <c r="AI761" s="237" t="s">
        <v>319</v>
      </c>
      <c r="AL761" s="166">
        <v>0</v>
      </c>
      <c r="AM761" s="170" t="s">
        <v>43</v>
      </c>
      <c r="AN761" s="165" t="s">
        <v>44</v>
      </c>
      <c r="AO761" s="165"/>
      <c r="AP761" s="166"/>
      <c r="AQ761" s="166"/>
      <c r="AR761" s="166"/>
      <c r="AS761" s="166">
        <f>H761</f>
        <v>100851</v>
      </c>
      <c r="AT761" s="166">
        <f t="shared" si="67"/>
        <v>10857</v>
      </c>
      <c r="AU761" s="166">
        <v>857</v>
      </c>
      <c r="AX76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100851, 'Б-100851-13',date'2015-02-02',3, 7, 7, 'RUR', 1, 18, date'2015-02-02', date'2015-02-01', 1008512, 1, to_date('2015-02-01 00:00:00','YYYY-MM-DD HH24:MI:SS'), 6200, 1116, 0, 780, 0, 'c1', 8,null,100851,10857,857);insert into xxxx_oebs_cash_payment_test (ID, INVOICE_ID, OEBS_PAYMENT, DOC_DATE, COMISS_DATE) values (s_xxxx_oebs_cash_payment_test.NEXTVAL, 100851, 9300, to_date('2015-02-01 00:00:00','YYYY-MM-DD HH24:MI:SS'), date'2015-02-01' );insert into xxxx_client_discount_m  (ID,CLIENT_ID,CLIENT_AVG_DISCOUNT,DT) values (s_xxxx_client_discount_m.NEXTVAL,780, 12, date'2015-02-01');</v>
      </c>
    </row>
    <row r="762" spans="1:50" ht="16.5" customHeight="1" x14ac:dyDescent="0.25">
      <c r="A762" s="285">
        <v>48</v>
      </c>
      <c r="B762" s="72">
        <v>0</v>
      </c>
      <c r="C762" s="165" t="str">
        <f t="shared" si="69"/>
        <v>100048</v>
      </c>
      <c r="D762" s="165" t="str">
        <f t="shared" si="70"/>
        <v>100048/13</v>
      </c>
      <c r="E762" s="167" t="s">
        <v>189</v>
      </c>
      <c r="F762" s="167" t="s">
        <v>822</v>
      </c>
      <c r="G762" s="165">
        <v>48</v>
      </c>
      <c r="H762" s="178">
        <v>100852</v>
      </c>
      <c r="I762" s="170" t="str">
        <f t="shared" si="71"/>
        <v>Б-100852-13</v>
      </c>
      <c r="J762" s="169">
        <v>3</v>
      </c>
      <c r="K762" s="165">
        <v>7</v>
      </c>
      <c r="L762" s="165" t="s">
        <v>38</v>
      </c>
      <c r="M762" s="169">
        <v>1</v>
      </c>
      <c r="N762" s="165">
        <v>18</v>
      </c>
      <c r="O762" s="167" t="s">
        <v>823</v>
      </c>
      <c r="P762" s="167" t="s">
        <v>823</v>
      </c>
      <c r="Q762" s="167" t="s">
        <v>826</v>
      </c>
      <c r="R762" s="166" t="str">
        <f>H762&amp;"3"</f>
        <v>1008523</v>
      </c>
      <c r="S762" s="170">
        <v>1</v>
      </c>
      <c r="T762" s="237" t="s">
        <v>308</v>
      </c>
      <c r="U762" s="165">
        <v>6200</v>
      </c>
      <c r="V762" s="165">
        <v>1116</v>
      </c>
      <c r="W762" s="165">
        <v>0</v>
      </c>
      <c r="X762" s="236">
        <v>781</v>
      </c>
      <c r="Y762" s="168" t="s">
        <v>42</v>
      </c>
      <c r="Z762" s="266"/>
      <c r="AA762" s="266"/>
      <c r="AB762" s="224"/>
      <c r="AC762" s="178">
        <v>9300</v>
      </c>
      <c r="AD762" s="170"/>
      <c r="AE762" s="170"/>
      <c r="AF762" s="237" t="s">
        <v>319</v>
      </c>
      <c r="AG762" s="221">
        <v>8</v>
      </c>
      <c r="AH762" s="220">
        <v>12</v>
      </c>
      <c r="AI762" s="237" t="s">
        <v>319</v>
      </c>
      <c r="AL762" s="166">
        <v>0</v>
      </c>
      <c r="AM762" s="170" t="s">
        <v>43</v>
      </c>
      <c r="AN762" s="165" t="s">
        <v>44</v>
      </c>
      <c r="AO762" s="165"/>
      <c r="AP762" s="166"/>
      <c r="AQ762" s="166"/>
      <c r="AR762" s="166"/>
      <c r="AS762" s="166">
        <f>H762</f>
        <v>100852</v>
      </c>
      <c r="AT762" s="166">
        <f t="shared" si="67"/>
        <v>10858</v>
      </c>
      <c r="AU762" s="166">
        <v>858</v>
      </c>
      <c r="AV762" s="166"/>
      <c r="AX76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100852, 'Б-100852-13',date'2015-02-02',3, 7, 7, 'RUR', 1, 18, date'2015-02-02', date'2015-02-01', 1008523, 1, to_date('2015-02-01 00:00:00','YYYY-MM-DD HH24:MI:SS'), 6200, 1116, 0, 781, 0, 'c1', 8,null,100852,10858,858);insert into xxxx_oebs_cash_payment_test (ID, INVOICE_ID, OEBS_PAYMENT, DOC_DATE, COMISS_DATE) values (s_xxxx_oebs_cash_payment_test.NEXTVAL, 100852, 9300, to_date('2015-02-01 00:00:00','YYYY-MM-DD HH24:MI:SS'), date'2015-02-01' );insert into xxxx_client_discount_m  (ID,CLIENT_ID,CLIENT_AVG_DISCOUNT,DT) values (s_xxxx_client_discount_m.NEXTVAL,781, 12, date'2015-02-01');</v>
      </c>
    </row>
    <row r="763" spans="1:50" ht="16.5" customHeight="1" x14ac:dyDescent="0.25">
      <c r="A763" s="285">
        <v>48</v>
      </c>
      <c r="B763" s="72">
        <v>0</v>
      </c>
      <c r="C763" s="165" t="str">
        <f t="shared" si="69"/>
        <v>100048</v>
      </c>
      <c r="D763" s="165" t="str">
        <f t="shared" si="70"/>
        <v>100048/13</v>
      </c>
      <c r="E763" s="167" t="s">
        <v>189</v>
      </c>
      <c r="F763" s="167" t="s">
        <v>822</v>
      </c>
      <c r="G763" s="165">
        <v>48</v>
      </c>
      <c r="H763" s="178">
        <v>100853</v>
      </c>
      <c r="I763" s="170" t="str">
        <f t="shared" si="71"/>
        <v>Б-100853-13</v>
      </c>
      <c r="J763" s="169">
        <v>3</v>
      </c>
      <c r="K763" s="165">
        <v>7</v>
      </c>
      <c r="L763" s="165" t="s">
        <v>38</v>
      </c>
      <c r="M763" s="169">
        <v>1</v>
      </c>
      <c r="N763" s="165">
        <v>18</v>
      </c>
      <c r="O763" s="167" t="s">
        <v>823</v>
      </c>
      <c r="P763" s="167" t="s">
        <v>823</v>
      </c>
      <c r="Q763" s="167" t="s">
        <v>826</v>
      </c>
      <c r="R763" s="166" t="str">
        <f>H763&amp;"1"</f>
        <v>1008531</v>
      </c>
      <c r="S763" s="170">
        <v>1</v>
      </c>
      <c r="T763" s="237" t="s">
        <v>308</v>
      </c>
      <c r="U763" s="165">
        <v>6200</v>
      </c>
      <c r="V763" s="165">
        <v>1116</v>
      </c>
      <c r="W763" s="165">
        <v>0</v>
      </c>
      <c r="X763" s="244">
        <v>782</v>
      </c>
      <c r="Y763" s="168" t="s">
        <v>42</v>
      </c>
      <c r="Z763" s="266"/>
      <c r="AA763" s="266"/>
      <c r="AB763" s="224"/>
      <c r="AC763" s="178">
        <v>9300</v>
      </c>
      <c r="AD763" s="170"/>
      <c r="AE763" s="170"/>
      <c r="AF763" s="237" t="s">
        <v>319</v>
      </c>
      <c r="AG763" s="221">
        <v>8</v>
      </c>
      <c r="AH763" s="220">
        <v>12</v>
      </c>
      <c r="AI763" s="237" t="s">
        <v>319</v>
      </c>
      <c r="AL763" s="166">
        <v>0</v>
      </c>
      <c r="AM763" s="170" t="s">
        <v>43</v>
      </c>
      <c r="AN763" s="165" t="s">
        <v>44</v>
      </c>
      <c r="AO763" s="165"/>
      <c r="AP763" s="166"/>
      <c r="AQ763" s="166"/>
      <c r="AR763" s="166"/>
      <c r="AS763" s="166">
        <f>H763</f>
        <v>100853</v>
      </c>
      <c r="AT763" s="166">
        <f t="shared" si="67"/>
        <v>10859</v>
      </c>
      <c r="AU763" s="166">
        <v>859</v>
      </c>
      <c r="AV763" s="166"/>
      <c r="AX763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100853, 'Б-100853-13',date'2015-02-02',3, 7, 7, 'RUR', 1, 18, date'2015-02-02', date'2015-02-01', 1008531, 1, to_date('2015-02-01 00:00:00','YYYY-MM-DD HH24:MI:SS'), 6200, 1116, 0, 782, 0, 'c1', 8,null,100853,10859,859);insert into xxxx_oebs_cash_payment_test (ID, INVOICE_ID, OEBS_PAYMENT, DOC_DATE, COMISS_DATE) values (s_xxxx_oebs_cash_payment_test.NEXTVAL, 100853, 9300, to_date('2015-02-01 00:00:00','YYYY-MM-DD HH24:MI:SS'), date'2015-02-01' );insert into xxxx_client_discount_m  (ID,CLIENT_ID,CLIENT_AVG_DISCOUNT,DT) values (s_xxxx_client_discount_m.NEXTVAL,782, 12, date'2015-02-01');</v>
      </c>
    </row>
    <row r="764" spans="1:50" ht="16.5" customHeight="1" x14ac:dyDescent="0.25">
      <c r="A764" s="285">
        <v>48</v>
      </c>
      <c r="B764" s="72">
        <v>0</v>
      </c>
      <c r="C764" s="165" t="str">
        <f t="shared" si="69"/>
        <v>100048</v>
      </c>
      <c r="D764" s="165" t="str">
        <f t="shared" si="70"/>
        <v>100048/13</v>
      </c>
      <c r="E764" s="167" t="s">
        <v>189</v>
      </c>
      <c r="F764" s="167" t="s">
        <v>822</v>
      </c>
      <c r="G764" s="165">
        <v>48</v>
      </c>
      <c r="H764" s="178">
        <v>100854</v>
      </c>
      <c r="I764" s="170" t="str">
        <f t="shared" si="71"/>
        <v>Б-100854-13</v>
      </c>
      <c r="J764" s="169">
        <v>3</v>
      </c>
      <c r="K764" s="165">
        <v>7</v>
      </c>
      <c r="L764" s="165" t="s">
        <v>38</v>
      </c>
      <c r="M764" s="169">
        <v>1</v>
      </c>
      <c r="N764" s="165">
        <v>18</v>
      </c>
      <c r="O764" s="167" t="s">
        <v>823</v>
      </c>
      <c r="P764" s="167" t="s">
        <v>823</v>
      </c>
      <c r="Q764" s="167" t="s">
        <v>826</v>
      </c>
      <c r="R764" s="166" t="str">
        <f>H764&amp;"2"</f>
        <v>1008542</v>
      </c>
      <c r="S764" s="170">
        <v>1</v>
      </c>
      <c r="T764" s="191" t="s">
        <v>308</v>
      </c>
      <c r="U764" s="165">
        <v>6200</v>
      </c>
      <c r="V764" s="165">
        <v>1116</v>
      </c>
      <c r="W764" s="165">
        <v>0</v>
      </c>
      <c r="X764" s="122">
        <v>768</v>
      </c>
      <c r="Y764" s="168" t="s">
        <v>42</v>
      </c>
      <c r="Z764" s="266"/>
      <c r="AA764" s="266"/>
      <c r="AB764" s="224"/>
      <c r="AC764" s="178">
        <v>9300</v>
      </c>
      <c r="AD764" s="170"/>
      <c r="AE764" s="170"/>
      <c r="AF764" s="191" t="s">
        <v>319</v>
      </c>
      <c r="AG764" s="221">
        <v>8</v>
      </c>
      <c r="AH764" s="220">
        <v>12</v>
      </c>
      <c r="AI764" s="191" t="s">
        <v>319</v>
      </c>
      <c r="AL764" s="166">
        <v>0</v>
      </c>
      <c r="AM764" s="170" t="s">
        <v>43</v>
      </c>
      <c r="AN764" s="165" t="s">
        <v>44</v>
      </c>
      <c r="AO764" s="165"/>
      <c r="AP764" s="166"/>
      <c r="AQ764" s="166"/>
      <c r="AR764" s="166"/>
      <c r="AS764" s="166">
        <f>H764</f>
        <v>100854</v>
      </c>
      <c r="AT764" s="166">
        <f t="shared" si="67"/>
        <v>10860</v>
      </c>
      <c r="AU764" s="166">
        <v>860</v>
      </c>
      <c r="AV764" s="166"/>
      <c r="AX764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100854, 'Б-100854-13',date'2015-02-02',3, 7, 7, 'RUR', 1, 18, date'2015-02-02', date'2015-02-01', 1008542, 1, to_date('2015-02-01 00:00:00','YYYY-MM-DD HH24:MI:SS'), 6200, 1116, 0, 768, 0, 'c1', 8,null,100854,10860,860);insert into xxxx_oebs_cash_payment_test (ID, INVOICE_ID, OEBS_PAYMENT, DOC_DATE, COMISS_DATE) values (s_xxxx_oebs_cash_payment_test.NEXTVAL, 100854, 9300, to_date('2015-02-01 00:00:00','YYYY-MM-DD HH24:MI:SS'), date'2015-02-01' );insert into xxxx_client_discount_m  (ID,CLIENT_ID,CLIENT_AVG_DISCOUNT,DT) values (s_xxxx_client_discount_m.NEXTVAL,768, 12, date'2015-02-01');</v>
      </c>
    </row>
    <row r="765" spans="1:50" ht="16.5" customHeight="1" x14ac:dyDescent="0.25">
      <c r="A765" s="285">
        <v>48</v>
      </c>
      <c r="B765" s="72">
        <v>0</v>
      </c>
      <c r="C765" s="165" t="str">
        <f t="shared" si="69"/>
        <v>100048</v>
      </c>
      <c r="D765" s="165" t="str">
        <f t="shared" si="70"/>
        <v>100048/13</v>
      </c>
      <c r="E765" s="167" t="s">
        <v>189</v>
      </c>
      <c r="F765" s="167" t="s">
        <v>822</v>
      </c>
      <c r="G765" s="165">
        <v>48</v>
      </c>
      <c r="H765" s="178">
        <v>100855</v>
      </c>
      <c r="I765" s="170" t="str">
        <f t="shared" si="71"/>
        <v>Б-100855-13</v>
      </c>
      <c r="J765" s="169">
        <v>3</v>
      </c>
      <c r="K765" s="165">
        <v>7</v>
      </c>
      <c r="L765" s="165" t="s">
        <v>38</v>
      </c>
      <c r="M765" s="169">
        <v>1</v>
      </c>
      <c r="N765" s="165">
        <v>18</v>
      </c>
      <c r="O765" s="167" t="s">
        <v>823</v>
      </c>
      <c r="P765" s="167" t="s">
        <v>823</v>
      </c>
      <c r="Q765" s="167" t="s">
        <v>826</v>
      </c>
      <c r="R765" s="166" t="str">
        <f>H765&amp;"1"</f>
        <v>1008551</v>
      </c>
      <c r="S765" s="170">
        <v>1</v>
      </c>
      <c r="T765" s="191" t="s">
        <v>308</v>
      </c>
      <c r="U765" s="165">
        <v>6200</v>
      </c>
      <c r="V765" s="165">
        <v>1116</v>
      </c>
      <c r="W765" s="165">
        <v>0</v>
      </c>
      <c r="X765" s="234">
        <v>769</v>
      </c>
      <c r="Y765" s="168" t="s">
        <v>42</v>
      </c>
      <c r="Z765" s="266"/>
      <c r="AA765" s="266"/>
      <c r="AB765" s="224"/>
      <c r="AC765" s="178">
        <v>9300</v>
      </c>
      <c r="AD765" s="170"/>
      <c r="AE765" s="170"/>
      <c r="AF765" s="191" t="s">
        <v>319</v>
      </c>
      <c r="AG765" s="221">
        <v>8</v>
      </c>
      <c r="AH765" s="220">
        <v>12</v>
      </c>
      <c r="AI765" s="191" t="s">
        <v>319</v>
      </c>
      <c r="AL765" s="166">
        <v>0</v>
      </c>
      <c r="AM765" s="170" t="s">
        <v>43</v>
      </c>
      <c r="AN765" s="165" t="s">
        <v>44</v>
      </c>
      <c r="AO765" s="165"/>
      <c r="AP765" s="166"/>
      <c r="AQ765" s="166"/>
      <c r="AR765" s="166"/>
      <c r="AS765" s="166">
        <f>H765</f>
        <v>100855</v>
      </c>
      <c r="AT765" s="166">
        <f t="shared" si="67"/>
        <v>10861</v>
      </c>
      <c r="AU765" s="166">
        <v>861</v>
      </c>
      <c r="AV765" s="166"/>
      <c r="AX765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100855, 'Б-100855-13',date'2015-02-02',3, 7, 7, 'RUR', 1, 18, date'2015-02-02', date'2015-02-01', 1008551, 1, to_date('2015-02-01 00:00:00','YYYY-MM-DD HH24:MI:SS'), 6200, 1116, 0, 769, 0, 'c1', 8,null,100855,10861,861);insert into xxxx_oebs_cash_payment_test (ID, INVOICE_ID, OEBS_PAYMENT, DOC_DATE, COMISS_DATE) values (s_xxxx_oebs_cash_payment_test.NEXTVAL, 100855, 9300, to_date('2015-02-01 00:00:00','YYYY-MM-DD HH24:MI:SS'), date'2015-02-01' );insert into xxxx_client_discount_m  (ID,CLIENT_ID,CLIENT_AVG_DISCOUNT,DT) values (s_xxxx_client_discount_m.NEXTVAL,769, 12, date'2015-02-01');</v>
      </c>
    </row>
    <row r="766" spans="1:50" ht="16.5" customHeight="1" x14ac:dyDescent="0.25">
      <c r="A766" s="285">
        <v>48</v>
      </c>
      <c r="B766" s="72">
        <v>0</v>
      </c>
      <c r="C766" s="165" t="str">
        <f t="shared" si="69"/>
        <v>100048</v>
      </c>
      <c r="D766" s="165" t="str">
        <f t="shared" si="70"/>
        <v>100048/13</v>
      </c>
      <c r="E766" s="167" t="s">
        <v>189</v>
      </c>
      <c r="F766" s="167" t="s">
        <v>822</v>
      </c>
      <c r="G766" s="165">
        <v>48</v>
      </c>
      <c r="H766" s="178">
        <v>100856</v>
      </c>
      <c r="I766" s="170" t="str">
        <f t="shared" si="71"/>
        <v>Б-100856-13</v>
      </c>
      <c r="J766" s="169">
        <v>3</v>
      </c>
      <c r="K766" s="165">
        <v>7</v>
      </c>
      <c r="L766" s="165" t="s">
        <v>38</v>
      </c>
      <c r="M766" s="169">
        <v>1</v>
      </c>
      <c r="N766" s="165">
        <v>18</v>
      </c>
      <c r="O766" s="167" t="s">
        <v>823</v>
      </c>
      <c r="P766" s="167" t="s">
        <v>823</v>
      </c>
      <c r="Q766" s="167" t="s">
        <v>826</v>
      </c>
      <c r="R766" s="166" t="str">
        <f>H766&amp;"1"</f>
        <v>1008561</v>
      </c>
      <c r="S766" s="170">
        <v>1</v>
      </c>
      <c r="T766" s="191" t="s">
        <v>308</v>
      </c>
      <c r="U766" s="165">
        <v>6200</v>
      </c>
      <c r="V766" s="165">
        <v>1116</v>
      </c>
      <c r="W766" s="165">
        <v>0</v>
      </c>
      <c r="X766" s="122">
        <v>770</v>
      </c>
      <c r="Y766" s="168" t="s">
        <v>42</v>
      </c>
      <c r="Z766" s="266"/>
      <c r="AA766" s="266"/>
      <c r="AB766" s="224"/>
      <c r="AC766" s="178">
        <v>9300</v>
      </c>
      <c r="AD766" s="170"/>
      <c r="AE766" s="170"/>
      <c r="AF766" s="191" t="s">
        <v>319</v>
      </c>
      <c r="AG766" s="221">
        <v>8</v>
      </c>
      <c r="AH766" s="220">
        <v>12</v>
      </c>
      <c r="AI766" s="191" t="s">
        <v>319</v>
      </c>
      <c r="AL766" s="166">
        <v>0</v>
      </c>
      <c r="AM766" s="170" t="s">
        <v>43</v>
      </c>
      <c r="AN766" s="165" t="s">
        <v>44</v>
      </c>
      <c r="AO766" s="165"/>
      <c r="AP766" s="166"/>
      <c r="AQ766" s="166"/>
      <c r="AR766" s="166"/>
      <c r="AS766" s="166">
        <f>H766</f>
        <v>100856</v>
      </c>
      <c r="AT766" s="166">
        <f t="shared" si="67"/>
        <v>10862</v>
      </c>
      <c r="AU766" s="166">
        <v>862</v>
      </c>
      <c r="AV766" s="166"/>
      <c r="AX766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100856, 'Б-100856-13',date'2015-02-02',3, 7, 7, 'RUR', 1, 18, date'2015-02-02', date'2015-02-01', 1008561, 1, to_date('2015-02-01 00:00:00','YYYY-MM-DD HH24:MI:SS'), 6200, 1116, 0, 770, 0, 'c1', 8,null,100856,10862,862);insert into xxxx_oebs_cash_payment_test (ID, INVOICE_ID, OEBS_PAYMENT, DOC_DATE, COMISS_DATE) values (s_xxxx_oebs_cash_payment_test.NEXTVAL, 100856, 9300, to_date('2015-02-01 00:00:00','YYYY-MM-DD HH24:MI:SS'), date'2015-02-01' );insert into xxxx_client_discount_m  (ID,CLIENT_ID,CLIENT_AVG_DISCOUNT,DT) values (s_xxxx_client_discount_m.NEXTVAL,770, 12, date'2015-02-01');</v>
      </c>
    </row>
    <row r="767" spans="1:50" ht="16.5" customHeight="1" x14ac:dyDescent="0.25">
      <c r="A767" s="285">
        <v>48</v>
      </c>
      <c r="B767" s="72">
        <v>0</v>
      </c>
      <c r="C767" s="165" t="str">
        <f t="shared" si="69"/>
        <v>100048</v>
      </c>
      <c r="D767" s="165" t="str">
        <f t="shared" si="70"/>
        <v>100048/13</v>
      </c>
      <c r="E767" s="167" t="s">
        <v>189</v>
      </c>
      <c r="F767" s="167" t="s">
        <v>822</v>
      </c>
      <c r="G767" s="165">
        <v>48</v>
      </c>
      <c r="H767" s="178">
        <v>100857</v>
      </c>
      <c r="I767" s="170" t="str">
        <f t="shared" si="71"/>
        <v>Б-100857-13</v>
      </c>
      <c r="J767" s="169">
        <v>3</v>
      </c>
      <c r="K767" s="165">
        <v>7</v>
      </c>
      <c r="L767" s="165" t="s">
        <v>38</v>
      </c>
      <c r="M767" s="169">
        <v>1</v>
      </c>
      <c r="N767" s="165">
        <v>18</v>
      </c>
      <c r="O767" s="167" t="s">
        <v>823</v>
      </c>
      <c r="P767" s="167" t="s">
        <v>823</v>
      </c>
      <c r="Q767" s="167" t="s">
        <v>826</v>
      </c>
      <c r="R767" s="166" t="str">
        <f>H767&amp;"2"</f>
        <v>1008572</v>
      </c>
      <c r="S767" s="170">
        <v>1</v>
      </c>
      <c r="T767" s="191" t="s">
        <v>308</v>
      </c>
      <c r="U767" s="165">
        <v>6200</v>
      </c>
      <c r="V767" s="165">
        <v>1116</v>
      </c>
      <c r="W767" s="165">
        <v>0</v>
      </c>
      <c r="X767" s="234">
        <v>771</v>
      </c>
      <c r="Y767" s="168" t="s">
        <v>42</v>
      </c>
      <c r="Z767" s="266"/>
      <c r="AA767" s="266"/>
      <c r="AB767" s="224"/>
      <c r="AC767" s="178">
        <v>9300</v>
      </c>
      <c r="AD767" s="170"/>
      <c r="AE767" s="170"/>
      <c r="AF767" s="191" t="s">
        <v>319</v>
      </c>
      <c r="AG767" s="221">
        <v>8</v>
      </c>
      <c r="AH767" s="220">
        <v>12</v>
      </c>
      <c r="AI767" s="191" t="s">
        <v>319</v>
      </c>
      <c r="AL767" s="166">
        <v>0</v>
      </c>
      <c r="AM767" s="170" t="s">
        <v>43</v>
      </c>
      <c r="AN767" s="165" t="s">
        <v>44</v>
      </c>
      <c r="AO767" s="165"/>
      <c r="AP767" s="166"/>
      <c r="AQ767" s="166"/>
      <c r="AR767" s="166"/>
      <c r="AS767" s="166">
        <f>H767</f>
        <v>100857</v>
      </c>
      <c r="AT767" s="166">
        <f t="shared" si="67"/>
        <v>10863</v>
      </c>
      <c r="AU767" s="166">
        <v>863</v>
      </c>
      <c r="AX767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100857, 'Б-100857-13',date'2015-02-02',3, 7, 7, 'RUR', 1, 18, date'2015-02-02', date'2015-02-01', 1008572, 1, to_date('2015-02-01 00:00:00','YYYY-MM-DD HH24:MI:SS'), 6200, 1116, 0, 771, 0, 'c1', 8,null,100857,10863,863);insert into xxxx_oebs_cash_payment_test (ID, INVOICE_ID, OEBS_PAYMENT, DOC_DATE, COMISS_DATE) values (s_xxxx_oebs_cash_payment_test.NEXTVAL, 100857, 9300, to_date('2015-02-01 00:00:00','YYYY-MM-DD HH24:MI:SS'), date'2015-02-01' );insert into xxxx_client_discount_m  (ID,CLIENT_ID,CLIENT_AVG_DISCOUNT,DT) values (s_xxxx_client_discount_m.NEXTVAL,771, 12, date'2015-02-01');</v>
      </c>
    </row>
    <row r="768" spans="1:50" ht="16.5" customHeight="1" x14ac:dyDescent="0.25">
      <c r="A768" s="285">
        <v>48</v>
      </c>
      <c r="B768" s="72">
        <v>0</v>
      </c>
      <c r="C768" s="165" t="str">
        <f t="shared" si="69"/>
        <v>100048</v>
      </c>
      <c r="D768" s="165" t="str">
        <f t="shared" si="70"/>
        <v>100048/13</v>
      </c>
      <c r="E768" s="167" t="s">
        <v>189</v>
      </c>
      <c r="F768" s="167" t="s">
        <v>822</v>
      </c>
      <c r="G768" s="165">
        <v>48</v>
      </c>
      <c r="H768" s="178">
        <v>100858</v>
      </c>
      <c r="I768" s="170" t="str">
        <f t="shared" si="71"/>
        <v>Б-100858-13</v>
      </c>
      <c r="J768" s="169">
        <v>3</v>
      </c>
      <c r="K768" s="165">
        <v>7</v>
      </c>
      <c r="L768" s="165" t="s">
        <v>38</v>
      </c>
      <c r="M768" s="169">
        <v>1</v>
      </c>
      <c r="N768" s="165">
        <v>18</v>
      </c>
      <c r="O768" s="167" t="s">
        <v>823</v>
      </c>
      <c r="P768" s="167" t="s">
        <v>823</v>
      </c>
      <c r="Q768" s="167" t="s">
        <v>826</v>
      </c>
      <c r="R768" s="166" t="str">
        <f>H768&amp;"2"</f>
        <v>1008582</v>
      </c>
      <c r="S768" s="170">
        <v>1</v>
      </c>
      <c r="T768" s="191" t="s">
        <v>308</v>
      </c>
      <c r="U768" s="165">
        <v>6200</v>
      </c>
      <c r="V768" s="165">
        <v>1116</v>
      </c>
      <c r="W768" s="165">
        <v>0</v>
      </c>
      <c r="X768" s="122">
        <v>772</v>
      </c>
      <c r="Y768" s="168" t="s">
        <v>42</v>
      </c>
      <c r="Z768" s="266"/>
      <c r="AA768" s="266"/>
      <c r="AB768" s="224"/>
      <c r="AC768" s="178">
        <v>9300</v>
      </c>
      <c r="AD768" s="170"/>
      <c r="AE768" s="170"/>
      <c r="AF768" s="191" t="s">
        <v>319</v>
      </c>
      <c r="AG768" s="221">
        <v>8</v>
      </c>
      <c r="AH768" s="220">
        <v>12</v>
      </c>
      <c r="AI768" s="191" t="s">
        <v>319</v>
      </c>
      <c r="AL768" s="166">
        <v>0</v>
      </c>
      <c r="AM768" s="170" t="s">
        <v>43</v>
      </c>
      <c r="AN768" s="165" t="s">
        <v>44</v>
      </c>
      <c r="AO768" s="165"/>
      <c r="AP768" s="166"/>
      <c r="AQ768" s="166"/>
      <c r="AR768" s="166"/>
      <c r="AS768" s="166">
        <f>H768</f>
        <v>100858</v>
      </c>
      <c r="AT768" s="166">
        <f t="shared" si="67"/>
        <v>10864</v>
      </c>
      <c r="AU768" s="166">
        <v>864</v>
      </c>
      <c r="AV768" s="166"/>
      <c r="AX768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100858, 'Б-100858-13',date'2015-02-02',3, 7, 7, 'RUR', 1, 18, date'2015-02-02', date'2015-02-01', 1008582, 1, to_date('2015-02-01 00:00:00','YYYY-MM-DD HH24:MI:SS'), 6200, 1116, 0, 772, 0, 'c1', 8,null,100858,10864,864);insert into xxxx_oebs_cash_payment_test (ID, INVOICE_ID, OEBS_PAYMENT, DOC_DATE, COMISS_DATE) values (s_xxxx_oebs_cash_payment_test.NEXTVAL, 100858, 9300, to_date('2015-02-01 00:00:00','YYYY-MM-DD HH24:MI:SS'), date'2015-02-01' );insert into xxxx_client_discount_m  (ID,CLIENT_ID,CLIENT_AVG_DISCOUNT,DT) values (s_xxxx_client_discount_m.NEXTVAL,772, 12, date'2015-02-01');</v>
      </c>
    </row>
    <row r="769" spans="1:50" ht="16.5" customHeight="1" x14ac:dyDescent="0.25">
      <c r="A769" s="285">
        <v>48</v>
      </c>
      <c r="B769" s="72">
        <v>0</v>
      </c>
      <c r="C769" s="165" t="str">
        <f t="shared" si="69"/>
        <v>100048</v>
      </c>
      <c r="D769" s="165" t="str">
        <f t="shared" si="70"/>
        <v>100048/13</v>
      </c>
      <c r="E769" s="167" t="s">
        <v>189</v>
      </c>
      <c r="F769" s="167" t="s">
        <v>822</v>
      </c>
      <c r="G769" s="165">
        <v>48</v>
      </c>
      <c r="H769" s="178">
        <v>100859</v>
      </c>
      <c r="I769" s="170" t="str">
        <f t="shared" si="71"/>
        <v>Б-100859-13</v>
      </c>
      <c r="J769" s="169">
        <v>3</v>
      </c>
      <c r="K769" s="165">
        <v>7</v>
      </c>
      <c r="L769" s="165" t="s">
        <v>38</v>
      </c>
      <c r="M769" s="169">
        <v>1</v>
      </c>
      <c r="N769" s="165">
        <v>18</v>
      </c>
      <c r="O769" s="167" t="s">
        <v>823</v>
      </c>
      <c r="P769" s="167" t="s">
        <v>823</v>
      </c>
      <c r="Q769" s="167" t="s">
        <v>826</v>
      </c>
      <c r="R769" s="166" t="str">
        <f>H769&amp;"1"</f>
        <v>1008591</v>
      </c>
      <c r="S769" s="170">
        <v>1</v>
      </c>
      <c r="T769" s="191" t="s">
        <v>308</v>
      </c>
      <c r="U769" s="165">
        <v>6200</v>
      </c>
      <c r="V769" s="165">
        <v>1116</v>
      </c>
      <c r="W769" s="165">
        <v>0</v>
      </c>
      <c r="X769" s="234">
        <v>773</v>
      </c>
      <c r="Y769" s="168" t="s">
        <v>42</v>
      </c>
      <c r="Z769" s="266"/>
      <c r="AA769" s="266"/>
      <c r="AB769" s="224"/>
      <c r="AC769" s="178">
        <v>9300</v>
      </c>
      <c r="AD769" s="170"/>
      <c r="AE769" s="170"/>
      <c r="AF769" s="191" t="s">
        <v>319</v>
      </c>
      <c r="AG769" s="221">
        <v>8</v>
      </c>
      <c r="AH769" s="220">
        <v>12</v>
      </c>
      <c r="AI769" s="191" t="s">
        <v>319</v>
      </c>
      <c r="AL769" s="166">
        <v>0</v>
      </c>
      <c r="AM769" s="170" t="s">
        <v>43</v>
      </c>
      <c r="AN769" s="165" t="s">
        <v>44</v>
      </c>
      <c r="AO769" s="165"/>
      <c r="AP769" s="166"/>
      <c r="AQ769" s="166"/>
      <c r="AR769" s="166"/>
      <c r="AS769" s="166">
        <f>H769</f>
        <v>100859</v>
      </c>
      <c r="AT769" s="166">
        <f t="shared" si="67"/>
        <v>10865</v>
      </c>
      <c r="AU769" s="166">
        <v>865</v>
      </c>
      <c r="AV769" s="166"/>
      <c r="AX769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100859, 'Б-100859-13',date'2015-02-02',3, 7, 7, 'RUR', 1, 18, date'2015-02-02', date'2015-02-01', 1008591, 1, to_date('2015-02-01 00:00:00','YYYY-MM-DD HH24:MI:SS'), 6200, 1116, 0, 773, 0, 'c1', 8,null,100859,10865,865);insert into xxxx_oebs_cash_payment_test (ID, INVOICE_ID, OEBS_PAYMENT, DOC_DATE, COMISS_DATE) values (s_xxxx_oebs_cash_payment_test.NEXTVAL, 100859, 9300, to_date('2015-02-01 00:00:00','YYYY-MM-DD HH24:MI:SS'), date'2015-02-01' );insert into xxxx_client_discount_m  (ID,CLIENT_ID,CLIENT_AVG_DISCOUNT,DT) values (s_xxxx_client_discount_m.NEXTVAL,773, 12, date'2015-02-01');</v>
      </c>
    </row>
    <row r="770" spans="1:50" ht="16.5" customHeight="1" x14ac:dyDescent="0.25">
      <c r="A770" s="285">
        <v>48</v>
      </c>
      <c r="B770" s="72">
        <v>0</v>
      </c>
      <c r="C770" s="165" t="str">
        <f t="shared" si="69"/>
        <v>100048</v>
      </c>
      <c r="D770" s="165" t="str">
        <f t="shared" si="70"/>
        <v>100048/13</v>
      </c>
      <c r="E770" s="167" t="s">
        <v>189</v>
      </c>
      <c r="F770" s="167" t="s">
        <v>822</v>
      </c>
      <c r="G770" s="165">
        <v>48</v>
      </c>
      <c r="H770" s="178">
        <v>100860</v>
      </c>
      <c r="I770" s="170" t="str">
        <f t="shared" si="71"/>
        <v>Б-100860-13</v>
      </c>
      <c r="J770" s="169">
        <v>3</v>
      </c>
      <c r="K770" s="165">
        <v>7</v>
      </c>
      <c r="L770" s="165" t="s">
        <v>38</v>
      </c>
      <c r="M770" s="169">
        <v>1</v>
      </c>
      <c r="N770" s="165">
        <v>18</v>
      </c>
      <c r="O770" s="167" t="s">
        <v>823</v>
      </c>
      <c r="P770" s="167" t="s">
        <v>823</v>
      </c>
      <c r="Q770" s="167" t="s">
        <v>826</v>
      </c>
      <c r="R770" s="166" t="str">
        <f>H770&amp;"2"</f>
        <v>1008602</v>
      </c>
      <c r="S770" s="170">
        <v>1</v>
      </c>
      <c r="T770" s="191" t="s">
        <v>308</v>
      </c>
      <c r="U770" s="165">
        <v>6200</v>
      </c>
      <c r="V770" s="165">
        <v>1116</v>
      </c>
      <c r="W770" s="165">
        <v>0</v>
      </c>
      <c r="X770" s="122">
        <v>774</v>
      </c>
      <c r="Y770" s="168" t="s">
        <v>42</v>
      </c>
      <c r="Z770" s="266"/>
      <c r="AA770" s="266"/>
      <c r="AB770" s="224"/>
      <c r="AC770" s="178">
        <v>9300</v>
      </c>
      <c r="AD770" s="170"/>
      <c r="AE770" s="170"/>
      <c r="AF770" s="191" t="s">
        <v>319</v>
      </c>
      <c r="AG770" s="221">
        <v>8</v>
      </c>
      <c r="AH770" s="220">
        <v>12</v>
      </c>
      <c r="AI770" s="191" t="s">
        <v>319</v>
      </c>
      <c r="AL770" s="166">
        <v>0</v>
      </c>
      <c r="AM770" s="170" t="s">
        <v>43</v>
      </c>
      <c r="AN770" s="165" t="s">
        <v>44</v>
      </c>
      <c r="AO770" s="165"/>
      <c r="AP770" s="166"/>
      <c r="AQ770" s="166"/>
      <c r="AR770" s="166"/>
      <c r="AS770" s="166">
        <f>H770</f>
        <v>100860</v>
      </c>
      <c r="AT770" s="166">
        <f t="shared" si="67"/>
        <v>10866</v>
      </c>
      <c r="AU770" s="166">
        <v>866</v>
      </c>
      <c r="AV770" s="166"/>
      <c r="AX770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100860, 'Б-100860-13',date'2015-02-02',3, 7, 7, 'RUR', 1, 18, date'2015-02-02', date'2015-02-01', 1008602, 1, to_date('2015-02-01 00:00:00','YYYY-MM-DD HH24:MI:SS'), 6200, 1116, 0, 774, 0, 'c1', 8,null,100860,10866,866);insert into xxxx_oebs_cash_payment_test (ID, INVOICE_ID, OEBS_PAYMENT, DOC_DATE, COMISS_DATE) values (s_xxxx_oebs_cash_payment_test.NEXTVAL, 100860, 9300, to_date('2015-02-01 00:00:00','YYYY-MM-DD HH24:MI:SS'), date'2015-02-01' );insert into xxxx_client_discount_m  (ID,CLIENT_ID,CLIENT_AVG_DISCOUNT,DT) values (s_xxxx_client_discount_m.NEXTVAL,774, 12, date'2015-02-01');</v>
      </c>
    </row>
    <row r="771" spans="1:50" ht="16.5" customHeight="1" x14ac:dyDescent="0.25">
      <c r="A771" s="285">
        <v>48</v>
      </c>
      <c r="B771" s="72">
        <v>0</v>
      </c>
      <c r="C771" s="165" t="str">
        <f t="shared" si="69"/>
        <v>100048</v>
      </c>
      <c r="D771" s="165" t="str">
        <f t="shared" si="70"/>
        <v>100048/13</v>
      </c>
      <c r="E771" s="167" t="s">
        <v>189</v>
      </c>
      <c r="F771" s="167" t="s">
        <v>822</v>
      </c>
      <c r="G771" s="165">
        <v>48</v>
      </c>
      <c r="H771" s="178">
        <v>100861</v>
      </c>
      <c r="I771" s="170" t="str">
        <f t="shared" si="71"/>
        <v>Б-100861-13</v>
      </c>
      <c r="J771" s="169">
        <v>3</v>
      </c>
      <c r="K771" s="165">
        <v>7</v>
      </c>
      <c r="L771" s="165" t="s">
        <v>38</v>
      </c>
      <c r="M771" s="169">
        <v>1</v>
      </c>
      <c r="N771" s="165">
        <v>18</v>
      </c>
      <c r="O771" s="167" t="s">
        <v>823</v>
      </c>
      <c r="P771" s="167" t="s">
        <v>823</v>
      </c>
      <c r="Q771" s="167" t="s">
        <v>826</v>
      </c>
      <c r="R771" s="166" t="str">
        <f>H771&amp;"1"</f>
        <v>1008611</v>
      </c>
      <c r="S771" s="170">
        <v>1</v>
      </c>
      <c r="T771" s="191" t="s">
        <v>308</v>
      </c>
      <c r="U771" s="165">
        <v>6200</v>
      </c>
      <c r="V771" s="165">
        <v>1116</v>
      </c>
      <c r="W771" s="165">
        <v>0</v>
      </c>
      <c r="X771" s="234">
        <v>775</v>
      </c>
      <c r="Y771" s="168" t="s">
        <v>42</v>
      </c>
      <c r="Z771" s="266"/>
      <c r="AA771" s="266"/>
      <c r="AB771" s="224"/>
      <c r="AC771" s="178">
        <v>9300</v>
      </c>
      <c r="AD771" s="170"/>
      <c r="AE771" s="170"/>
      <c r="AF771" s="191" t="s">
        <v>319</v>
      </c>
      <c r="AG771" s="221">
        <v>8</v>
      </c>
      <c r="AH771" s="220">
        <v>12</v>
      </c>
      <c r="AI771" s="191" t="s">
        <v>319</v>
      </c>
      <c r="AL771" s="166">
        <v>0</v>
      </c>
      <c r="AM771" s="170" t="s">
        <v>43</v>
      </c>
      <c r="AN771" s="165" t="s">
        <v>44</v>
      </c>
      <c r="AO771" s="165"/>
      <c r="AP771" s="166"/>
      <c r="AQ771" s="166"/>
      <c r="AR771" s="166"/>
      <c r="AS771" s="166">
        <f>H771</f>
        <v>100861</v>
      </c>
      <c r="AT771" s="166">
        <f t="shared" si="67"/>
        <v>10867</v>
      </c>
      <c r="AU771" s="166">
        <v>867</v>
      </c>
      <c r="AV771" s="166"/>
      <c r="AX771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100861, 'Б-100861-13',date'2015-02-02',3, 7, 7, 'RUR', 1, 18, date'2015-02-02', date'2015-02-01', 1008611, 1, to_date('2015-02-01 00:00:00','YYYY-MM-DD HH24:MI:SS'), 6200, 1116, 0, 775, 0, 'c1', 8,null,100861,10867,867);insert into xxxx_oebs_cash_payment_test (ID, INVOICE_ID, OEBS_PAYMENT, DOC_DATE, COMISS_DATE) values (s_xxxx_oebs_cash_payment_test.NEXTVAL, 100861, 9300, to_date('2015-02-01 00:00:00','YYYY-MM-DD HH24:MI:SS'), date'2015-02-01' );insert into xxxx_client_discount_m  (ID,CLIENT_ID,CLIENT_AVG_DISCOUNT,DT) values (s_xxxx_client_discount_m.NEXTVAL,775, 12, date'2015-02-01');</v>
      </c>
    </row>
    <row r="772" spans="1:50" ht="16.5" customHeight="1" x14ac:dyDescent="0.25">
      <c r="A772" s="285">
        <v>48</v>
      </c>
      <c r="B772" s="72">
        <v>0</v>
      </c>
      <c r="C772" s="165" t="str">
        <f t="shared" si="69"/>
        <v>100048</v>
      </c>
      <c r="D772" s="165" t="str">
        <f t="shared" si="70"/>
        <v>100048/13</v>
      </c>
      <c r="E772" s="167" t="s">
        <v>189</v>
      </c>
      <c r="F772" s="167" t="s">
        <v>822</v>
      </c>
      <c r="G772" s="165">
        <v>48</v>
      </c>
      <c r="H772" s="178">
        <v>100862</v>
      </c>
      <c r="I772" s="170" t="str">
        <f t="shared" si="71"/>
        <v>Б-100862-13</v>
      </c>
      <c r="J772" s="169">
        <v>3</v>
      </c>
      <c r="K772" s="165">
        <v>7</v>
      </c>
      <c r="L772" s="165" t="s">
        <v>38</v>
      </c>
      <c r="M772" s="169">
        <v>1</v>
      </c>
      <c r="N772" s="165">
        <v>18</v>
      </c>
      <c r="O772" s="167" t="s">
        <v>823</v>
      </c>
      <c r="P772" s="167" t="s">
        <v>823</v>
      </c>
      <c r="Q772" s="167" t="s">
        <v>826</v>
      </c>
      <c r="R772" s="166" t="str">
        <f>H772&amp;"1"</f>
        <v>1008621</v>
      </c>
      <c r="S772" s="170">
        <v>1</v>
      </c>
      <c r="T772" s="191" t="s">
        <v>308</v>
      </c>
      <c r="U772" s="165">
        <v>6200</v>
      </c>
      <c r="V772" s="165">
        <v>1116</v>
      </c>
      <c r="W772" s="165">
        <v>0</v>
      </c>
      <c r="X772" s="122">
        <v>776</v>
      </c>
      <c r="Y772" s="168" t="s">
        <v>42</v>
      </c>
      <c r="Z772" s="266"/>
      <c r="AA772" s="266"/>
      <c r="AB772" s="224"/>
      <c r="AC772" s="178">
        <v>9300</v>
      </c>
      <c r="AD772" s="170"/>
      <c r="AE772" s="170"/>
      <c r="AF772" s="191" t="s">
        <v>319</v>
      </c>
      <c r="AG772" s="221">
        <v>8</v>
      </c>
      <c r="AH772" s="220">
        <v>12</v>
      </c>
      <c r="AI772" s="191" t="s">
        <v>319</v>
      </c>
      <c r="AL772" s="166">
        <v>0</v>
      </c>
      <c r="AM772" s="170" t="s">
        <v>43</v>
      </c>
      <c r="AN772" s="165" t="s">
        <v>44</v>
      </c>
      <c r="AO772" s="165"/>
      <c r="AP772" s="166"/>
      <c r="AQ772" s="166"/>
      <c r="AR772" s="166"/>
      <c r="AS772" s="166">
        <f>H772</f>
        <v>100862</v>
      </c>
      <c r="AT772" s="166">
        <f t="shared" si="67"/>
        <v>10868</v>
      </c>
      <c r="AU772" s="166">
        <v>868</v>
      </c>
      <c r="AV772" s="166"/>
      <c r="AX772" s="163" t="str">
        <f t="shared" si="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100862, 'Б-100862-13',date'2015-02-02',3, 7, 7, 'RUR', 1, 18, date'2015-02-02', date'2015-02-01', 1008621, 1, to_date('2015-02-01 00:00:00','YYYY-MM-DD HH24:MI:SS'), 6200, 1116, 0, 776, 0, 'c1', 8,null,100862,10868,868);insert into xxxx_oebs_cash_payment_test (ID, INVOICE_ID, OEBS_PAYMENT, DOC_DATE, COMISS_DATE) values (s_xxxx_oebs_cash_payment_test.NEXTVAL, 100862, 9300, to_date('2015-02-01 00:00:00','YYYY-MM-DD HH24:MI:SS'), date'2015-02-01' );insert into xxxx_client_discount_m  (ID,CLIENT_ID,CLIENT_AVG_DISCOUNT,DT) values (s_xxxx_client_discount_m.NEXTVAL,776, 12, date'2015-02-01');</v>
      </c>
    </row>
    <row r="773" spans="1:50" ht="16.5" customHeight="1" x14ac:dyDescent="0.25">
      <c r="A773" s="285">
        <v>48</v>
      </c>
      <c r="B773" s="72">
        <v>0</v>
      </c>
      <c r="C773" s="165" t="str">
        <f t="shared" si="69"/>
        <v>100048</v>
      </c>
      <c r="D773" s="165" t="str">
        <f t="shared" si="70"/>
        <v>100048/13</v>
      </c>
      <c r="E773" s="167" t="s">
        <v>189</v>
      </c>
      <c r="F773" s="167" t="s">
        <v>822</v>
      </c>
      <c r="G773" s="165">
        <v>48</v>
      </c>
      <c r="H773" s="178">
        <v>100863</v>
      </c>
      <c r="I773" s="170" t="str">
        <f t="shared" si="71"/>
        <v>Б-100863-13</v>
      </c>
      <c r="J773" s="169">
        <v>3</v>
      </c>
      <c r="K773" s="165">
        <v>7</v>
      </c>
      <c r="L773" s="165" t="s">
        <v>38</v>
      </c>
      <c r="M773" s="169">
        <v>1</v>
      </c>
      <c r="N773" s="165">
        <v>18</v>
      </c>
      <c r="O773" s="167" t="s">
        <v>823</v>
      </c>
      <c r="P773" s="167" t="s">
        <v>823</v>
      </c>
      <c r="Q773" s="167" t="s">
        <v>826</v>
      </c>
      <c r="R773" s="166" t="str">
        <f>H773&amp;"2"</f>
        <v>1008632</v>
      </c>
      <c r="S773" s="170">
        <v>1</v>
      </c>
      <c r="T773" s="191" t="s">
        <v>308</v>
      </c>
      <c r="U773" s="165">
        <v>6200</v>
      </c>
      <c r="V773" s="165">
        <v>1116</v>
      </c>
      <c r="W773" s="165">
        <v>0</v>
      </c>
      <c r="X773" s="234">
        <v>777</v>
      </c>
      <c r="Y773" s="168" t="s">
        <v>42</v>
      </c>
      <c r="Z773" s="266"/>
      <c r="AA773" s="266"/>
      <c r="AB773" s="224"/>
      <c r="AC773" s="178">
        <v>9300</v>
      </c>
      <c r="AD773" s="170"/>
      <c r="AE773" s="170"/>
      <c r="AF773" s="191" t="s">
        <v>319</v>
      </c>
      <c r="AG773" s="221">
        <v>8</v>
      </c>
      <c r="AH773" s="220">
        <v>12</v>
      </c>
      <c r="AI773" s="191" t="s">
        <v>319</v>
      </c>
      <c r="AL773" s="166">
        <v>0</v>
      </c>
      <c r="AM773" s="170" t="s">
        <v>43</v>
      </c>
      <c r="AN773" s="165" t="s">
        <v>44</v>
      </c>
      <c r="AO773" s="165"/>
      <c r="AP773" s="166"/>
      <c r="AQ773" s="166"/>
      <c r="AR773" s="166"/>
      <c r="AS773" s="166">
        <f>H773</f>
        <v>100863</v>
      </c>
      <c r="AT773" s="166">
        <f t="shared" ref="AT773:AT836" si="72">AU773+10000</f>
        <v>10869</v>
      </c>
      <c r="AU773" s="166">
        <v>869</v>
      </c>
      <c r="AX773" s="163" t="str">
        <f t="shared" ref="AX773:AX836" si="73">IF(B773=0,"insert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"&amp;A773&amp;", "&amp;C773&amp;", '"&amp;D773&amp;"', date'"&amp;E773&amp;"', date'"&amp;F773&amp;"', "&amp;G773&amp;", "&amp;H773&amp;", '"&amp;I773&amp;"',date'"&amp;O773&amp;"',"&amp;J773&amp;", "&amp;K773&amp;", "&amp;K773&amp;", '"&amp;L773&amp;"', "&amp;M773&amp;", "&amp;N773&amp;", date'"&amp;P773&amp;"', date'"&amp;Q773&amp;"', "&amp;R773&amp;", "&amp;S773&amp;", to_date('"&amp;T773&amp;"','YYYY-MM-DD HH24:MI:SS'), "&amp;U773&amp;", "&amp;V773&amp;", "&amp;W773&amp;", "&amp;X773&amp;", "&amp;AL773&amp;", '"&amp;AN773&amp;"', "&amp;AG773&amp;","&amp;AM773&amp;","&amp;AS773&amp;","&amp;AT773&amp;","&amp;AU773&amp;");"&amp;
IF(LEN(AC773)&gt;0,"insert into xxxx_oebs_cash_payment_test (ID, INVOICE_ID, OEBS_PAYMENT, DOC_DATE, COMISS_DATE) values (s_xxxx_oebs_cash_payment_test.NEXTVAL, "&amp;H773&amp;", "&amp;AC773&amp;", to_date('"&amp;T773&amp;"','YYYY-MM-DD HH24:MI:SS'), "&amp;AF773&amp;" );","")&amp;
IF(LEN(AD773)&gt;0,"insert into xxxx_oebs_cash_payment_test (ID, INVOICE_ID, OEBS_PAYMENT, DOC_DATE, COMISS_DATE) values (s_xxxx_oebs_cash_payment_test.NEXTVAL, "&amp;H773&amp;", "&amp;AD773&amp;", to_date('"&amp;T773&amp;"','YYYY-MM-DD HH24:MI:SS'), "&amp;AF773&amp;" );","")&amp;
IF(LEN(AE773)&gt;0,"insert into xxxx_oebs_cash_payment_test (ID, INVOICE_ID, OEBS_PAYMENT, DOC_DATE, COMISS_DATE) values (s_xxxx_oebs_cash_payment_test.NEXTVAL, "&amp;H773&amp;", "&amp;AE773&amp;", to_date('"&amp;T773&amp;"','YYYY-MM-DD HH24:MI:SS'), "&amp;AF773&amp;" );","")&amp;
IF(LEN(AH773)&gt;0,"insert into xxxx_client_discount_m  (ID,CLIENT_ID,CLIENT_AVG_DISCOUNT,DT) values (s_xxxx_client_discount_m.NEXTVAL,"&amp;X773&amp;", "&amp;AH773&amp;", "&amp;AI773&amp;");","")&amp;
IF(LEN(AJ773)&gt;0,"insert into xxxx_client_discount_m  (ID,CLIENT_ID,CLIENT_AVG_DISCOUNT,DT) values (s_xxxx_client_discount_m.NEXTVAL,"&amp;X773&amp;", "&amp;AJ773&amp;", "&amp;AK773&amp;");","")&amp;
IF(LEN(AO773)&gt;0,"insert into xxxx_contract_signed_attr (ID, CONTRACT_ID, CODE, KEY_NUM) values (s_xxxx_contract_signed_attr.NEXTVAL, "&amp;C773&amp;", 'SUPERCOMMISSION_BONUS' , "&amp;AO773&amp;" );","")&amp;
IF(LEN(AP773)&gt;0,"insert into xxxx_loyal_clients_contr_attr (ID, CONTRACT_ID, CLIENT_ID, LC_TURNOVER, COLLATERAL_FIRST_DT, COLLATERAL_END_DT) values (s_xxxx_loyal_clients_contr_atr.NEXTVAL, "&amp;C773&amp;", "&amp;X773&amp;", "&amp;AP773&amp;", "&amp;AQ773&amp;", "&amp;AR773&amp;" );",""),"insert into XXXX_COMMISSION_PART (ID,CONTRACT_ID,FROM_DT,TILL_DT,NDS,CURRENCY,REWARD_TYPE,DISCOUNT_TYPE,REWARD_TO_CHARGE,DELKREDERE_TO_CHARGE,DKV_TO_CHARGE,REWARD_TO_PAY,DELKREDERE_TO_PAY,DKV_TO_PAY) values "&amp;"(s_xxxx_commission_part.NEXTVAL, "&amp;C773&amp;", "&amp;E773&amp;",  "&amp;F773&amp;", "&amp;G773&amp;", '"&amp;H773&amp;"', "&amp;J773&amp;", "&amp;I773&amp;", "&amp;L773&amp;", "&amp;M773&amp;","&amp;N773&amp;","&amp;Q773&amp;","&amp;R773&amp;","&amp;S773&amp;");")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100863, 'Б-100863-13',date'2015-02-02',3, 7, 7, 'RUR', 1, 18, date'2015-02-02', date'2015-02-01', 1008632, 1, to_date('2015-02-01 00:00:00','YYYY-MM-DD HH24:MI:SS'), 6200, 1116, 0, 777, 0, 'c1', 8,null,100863,10869,869);insert into xxxx_oebs_cash_payment_test (ID, INVOICE_ID, OEBS_PAYMENT, DOC_DATE, COMISS_DATE) values (s_xxxx_oebs_cash_payment_test.NEXTVAL, 100863, 9300, to_date('2015-02-01 00:00:00','YYYY-MM-DD HH24:MI:SS'), date'2015-02-01' );insert into xxxx_client_discount_m  (ID,CLIENT_ID,CLIENT_AVG_DISCOUNT,DT) values (s_xxxx_client_discount_m.NEXTVAL,777, 12, date'2015-02-01');</v>
      </c>
    </row>
    <row r="774" spans="1:50" ht="16.5" customHeight="1" x14ac:dyDescent="0.25">
      <c r="A774" s="285">
        <v>48</v>
      </c>
      <c r="B774" s="72">
        <v>0</v>
      </c>
      <c r="C774" s="165" t="str">
        <f t="shared" si="69"/>
        <v>100048</v>
      </c>
      <c r="D774" s="165" t="str">
        <f t="shared" si="70"/>
        <v>100048/13</v>
      </c>
      <c r="E774" s="167" t="s">
        <v>189</v>
      </c>
      <c r="F774" s="167" t="s">
        <v>822</v>
      </c>
      <c r="G774" s="165">
        <v>48</v>
      </c>
      <c r="H774" s="178">
        <v>100864</v>
      </c>
      <c r="I774" s="170" t="str">
        <f t="shared" si="71"/>
        <v>Б-100864-13</v>
      </c>
      <c r="J774" s="169">
        <v>3</v>
      </c>
      <c r="K774" s="165">
        <v>7</v>
      </c>
      <c r="L774" s="165" t="s">
        <v>38</v>
      </c>
      <c r="M774" s="169">
        <v>1</v>
      </c>
      <c r="N774" s="165">
        <v>18</v>
      </c>
      <c r="O774" s="167" t="s">
        <v>823</v>
      </c>
      <c r="P774" s="167" t="s">
        <v>823</v>
      </c>
      <c r="Q774" s="167" t="s">
        <v>826</v>
      </c>
      <c r="R774" s="166" t="str">
        <f>H774&amp;"2"</f>
        <v>1008642</v>
      </c>
      <c r="S774" s="170">
        <v>1</v>
      </c>
      <c r="T774" s="191" t="s">
        <v>308</v>
      </c>
      <c r="U774" s="165">
        <v>6200</v>
      </c>
      <c r="V774" s="165">
        <v>1116</v>
      </c>
      <c r="W774" s="165">
        <v>0</v>
      </c>
      <c r="X774" s="122">
        <v>778</v>
      </c>
      <c r="Y774" s="168" t="s">
        <v>42</v>
      </c>
      <c r="Z774" s="266"/>
      <c r="AA774" s="266"/>
      <c r="AB774" s="224"/>
      <c r="AC774" s="178">
        <v>9300</v>
      </c>
      <c r="AD774" s="170"/>
      <c r="AE774" s="170"/>
      <c r="AF774" s="191" t="s">
        <v>319</v>
      </c>
      <c r="AG774" s="221">
        <v>8</v>
      </c>
      <c r="AH774" s="220">
        <v>12</v>
      </c>
      <c r="AI774" s="191" t="s">
        <v>319</v>
      </c>
      <c r="AL774" s="166">
        <v>0</v>
      </c>
      <c r="AM774" s="170" t="s">
        <v>43</v>
      </c>
      <c r="AN774" s="165" t="s">
        <v>44</v>
      </c>
      <c r="AO774" s="165"/>
      <c r="AP774" s="166"/>
      <c r="AQ774" s="166"/>
      <c r="AR774" s="166"/>
      <c r="AS774" s="166">
        <f>H774</f>
        <v>100864</v>
      </c>
      <c r="AT774" s="166">
        <f t="shared" si="72"/>
        <v>10870</v>
      </c>
      <c r="AU774" s="166">
        <v>870</v>
      </c>
      <c r="AV774" s="166"/>
      <c r="AX77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100864, 'Б-100864-13',date'2015-02-02',3, 7, 7, 'RUR', 1, 18, date'2015-02-02', date'2015-02-01', 1008642, 1, to_date('2015-02-01 00:00:00','YYYY-MM-DD HH24:MI:SS'), 6200, 1116, 0, 778, 0, 'c1', 8,null,100864,10870,870);insert into xxxx_oebs_cash_payment_test (ID, INVOICE_ID, OEBS_PAYMENT, DOC_DATE, COMISS_DATE) values (s_xxxx_oebs_cash_payment_test.NEXTVAL, 100864, 9300, to_date('2015-02-01 00:00:00','YYYY-MM-DD HH24:MI:SS'), date'2015-02-01' );insert into xxxx_client_discount_m  (ID,CLIENT_ID,CLIENT_AVG_DISCOUNT,DT) values (s_xxxx_client_discount_m.NEXTVAL,778, 12, date'2015-02-01');</v>
      </c>
    </row>
    <row r="775" spans="1:50" ht="16.5" customHeight="1" x14ac:dyDescent="0.25">
      <c r="A775" s="285">
        <v>48</v>
      </c>
      <c r="B775" s="72">
        <v>0</v>
      </c>
      <c r="C775" s="165" t="str">
        <f t="shared" si="69"/>
        <v>100048</v>
      </c>
      <c r="D775" s="165" t="str">
        <f t="shared" si="70"/>
        <v>100048/13</v>
      </c>
      <c r="E775" s="167" t="s">
        <v>189</v>
      </c>
      <c r="F775" s="167" t="s">
        <v>822</v>
      </c>
      <c r="G775" s="165">
        <v>48</v>
      </c>
      <c r="H775" s="178">
        <v>100865</v>
      </c>
      <c r="I775" s="170" t="str">
        <f t="shared" si="71"/>
        <v>Б-100865-13</v>
      </c>
      <c r="J775" s="169">
        <v>3</v>
      </c>
      <c r="K775" s="165">
        <v>7</v>
      </c>
      <c r="L775" s="165" t="s">
        <v>38</v>
      </c>
      <c r="M775" s="169">
        <v>1</v>
      </c>
      <c r="N775" s="165">
        <v>18</v>
      </c>
      <c r="O775" s="167" t="s">
        <v>823</v>
      </c>
      <c r="P775" s="167" t="s">
        <v>823</v>
      </c>
      <c r="Q775" s="167" t="s">
        <v>826</v>
      </c>
      <c r="R775" s="166" t="str">
        <f>H775&amp;"1"</f>
        <v>1008651</v>
      </c>
      <c r="S775" s="170">
        <v>1</v>
      </c>
      <c r="T775" s="191" t="s">
        <v>308</v>
      </c>
      <c r="U775" s="165">
        <v>6200</v>
      </c>
      <c r="V775" s="165">
        <v>1116</v>
      </c>
      <c r="W775" s="165">
        <v>0</v>
      </c>
      <c r="X775" s="234">
        <v>779</v>
      </c>
      <c r="Y775" s="168" t="s">
        <v>42</v>
      </c>
      <c r="Z775" s="266"/>
      <c r="AA775" s="266"/>
      <c r="AB775" s="224"/>
      <c r="AC775" s="178">
        <v>9300</v>
      </c>
      <c r="AD775" s="170"/>
      <c r="AE775" s="170"/>
      <c r="AF775" s="191" t="s">
        <v>319</v>
      </c>
      <c r="AG775" s="221">
        <v>8</v>
      </c>
      <c r="AH775" s="220">
        <v>12</v>
      </c>
      <c r="AI775" s="191" t="s">
        <v>319</v>
      </c>
      <c r="AL775" s="166">
        <v>0</v>
      </c>
      <c r="AM775" s="170" t="s">
        <v>43</v>
      </c>
      <c r="AN775" s="165" t="s">
        <v>44</v>
      </c>
      <c r="AO775" s="165"/>
      <c r="AP775" s="166"/>
      <c r="AQ775" s="166"/>
      <c r="AR775" s="166"/>
      <c r="AS775" s="166">
        <f>H775</f>
        <v>100865</v>
      </c>
      <c r="AT775" s="166">
        <f t="shared" si="72"/>
        <v>10871</v>
      </c>
      <c r="AU775" s="166">
        <v>871</v>
      </c>
      <c r="AV775" s="166"/>
      <c r="AX77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100865, 'Б-100865-13',date'2015-02-02',3, 7, 7, 'RUR', 1, 18, date'2015-02-02', date'2015-02-01', 1008651, 1, to_date('2015-02-01 00:00:00','YYYY-MM-DD HH24:MI:SS'), 6200, 1116, 0, 779, 0, 'c1', 8,null,100865,10871,871);insert into xxxx_oebs_cash_payment_test (ID, INVOICE_ID, OEBS_PAYMENT, DOC_DATE, COMISS_DATE) values (s_xxxx_oebs_cash_payment_test.NEXTVAL, 100865, 9300, to_date('2015-02-01 00:00:00','YYYY-MM-DD HH24:MI:SS'), date'2015-02-01' );insert into xxxx_client_discount_m  (ID,CLIENT_ID,CLIENT_AVG_DISCOUNT,DT) values (s_xxxx_client_discount_m.NEXTVAL,779, 12, date'2015-02-01');</v>
      </c>
    </row>
    <row r="776" spans="1:50" ht="16.5" customHeight="1" x14ac:dyDescent="0.25">
      <c r="A776" s="285">
        <v>48</v>
      </c>
      <c r="B776" s="72">
        <v>0</v>
      </c>
      <c r="C776" s="165" t="str">
        <f t="shared" si="69"/>
        <v>100048</v>
      </c>
      <c r="D776" s="165" t="str">
        <f t="shared" si="70"/>
        <v>100048/13</v>
      </c>
      <c r="E776" s="167" t="s">
        <v>189</v>
      </c>
      <c r="F776" s="167" t="s">
        <v>822</v>
      </c>
      <c r="G776" s="165">
        <v>48</v>
      </c>
      <c r="H776" s="178">
        <v>100866</v>
      </c>
      <c r="I776" s="170" t="str">
        <f t="shared" si="71"/>
        <v>Б-100866-13</v>
      </c>
      <c r="J776" s="169">
        <v>3</v>
      </c>
      <c r="K776" s="165">
        <v>7</v>
      </c>
      <c r="L776" s="165" t="s">
        <v>38</v>
      </c>
      <c r="M776" s="169">
        <v>1</v>
      </c>
      <c r="N776" s="165">
        <v>18</v>
      </c>
      <c r="O776" s="167" t="s">
        <v>823</v>
      </c>
      <c r="P776" s="167" t="s">
        <v>823</v>
      </c>
      <c r="Q776" s="167" t="s">
        <v>826</v>
      </c>
      <c r="R776" s="166" t="str">
        <f>H776&amp;"1"</f>
        <v>1008661</v>
      </c>
      <c r="S776" s="170">
        <v>1</v>
      </c>
      <c r="T776" s="191" t="s">
        <v>308</v>
      </c>
      <c r="U776" s="165">
        <v>6200</v>
      </c>
      <c r="V776" s="165">
        <v>1116</v>
      </c>
      <c r="W776" s="165">
        <v>0</v>
      </c>
      <c r="X776" s="122">
        <v>780</v>
      </c>
      <c r="Y776" s="168" t="s">
        <v>42</v>
      </c>
      <c r="Z776" s="266"/>
      <c r="AA776" s="266"/>
      <c r="AB776" s="224"/>
      <c r="AC776" s="178">
        <v>9300</v>
      </c>
      <c r="AD776" s="170"/>
      <c r="AE776" s="170"/>
      <c r="AF776" s="191" t="s">
        <v>319</v>
      </c>
      <c r="AG776" s="221">
        <v>8</v>
      </c>
      <c r="AH776" s="220">
        <v>12</v>
      </c>
      <c r="AI776" s="191" t="s">
        <v>319</v>
      </c>
      <c r="AL776" s="166">
        <v>0</v>
      </c>
      <c r="AM776" s="170" t="s">
        <v>43</v>
      </c>
      <c r="AN776" s="165" t="s">
        <v>44</v>
      </c>
      <c r="AO776" s="165"/>
      <c r="AP776" s="166"/>
      <c r="AQ776" s="166"/>
      <c r="AR776" s="166"/>
      <c r="AS776" s="166">
        <f>H776</f>
        <v>100866</v>
      </c>
      <c r="AT776" s="166">
        <f t="shared" si="72"/>
        <v>10872</v>
      </c>
      <c r="AU776" s="166">
        <v>872</v>
      </c>
      <c r="AV776" s="166"/>
      <c r="AX77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100866, 'Б-100866-13',date'2015-02-02',3, 7, 7, 'RUR', 1, 18, date'2015-02-02', date'2015-02-01', 1008661, 1, to_date('2015-02-01 00:00:00','YYYY-MM-DD HH24:MI:SS'), 6200, 1116, 0, 780, 0, 'c1', 8,null,100866,10872,872);insert into xxxx_oebs_cash_payment_test (ID, INVOICE_ID, OEBS_PAYMENT, DOC_DATE, COMISS_DATE) values (s_xxxx_oebs_cash_payment_test.NEXTVAL, 100866, 9300, to_date('2015-02-01 00:00:00','YYYY-MM-DD HH24:MI:SS'), date'2015-02-01' );insert into xxxx_client_discount_m  (ID,CLIENT_ID,CLIENT_AVG_DISCOUNT,DT) values (s_xxxx_client_discount_m.NEXTVAL,780, 12, date'2015-02-01');</v>
      </c>
    </row>
    <row r="777" spans="1:50" ht="16.5" customHeight="1" x14ac:dyDescent="0.25">
      <c r="A777" s="285">
        <v>48</v>
      </c>
      <c r="B777" s="72">
        <v>0</v>
      </c>
      <c r="C777" s="165" t="str">
        <f t="shared" si="69"/>
        <v>100048</v>
      </c>
      <c r="D777" s="165" t="str">
        <f t="shared" si="70"/>
        <v>100048/13</v>
      </c>
      <c r="E777" s="167" t="s">
        <v>189</v>
      </c>
      <c r="F777" s="167" t="s">
        <v>822</v>
      </c>
      <c r="G777" s="165">
        <v>48</v>
      </c>
      <c r="H777" s="178">
        <v>100867</v>
      </c>
      <c r="I777" s="170" t="str">
        <f t="shared" si="71"/>
        <v>Б-100867-13</v>
      </c>
      <c r="J777" s="169">
        <v>3</v>
      </c>
      <c r="K777" s="165">
        <v>7</v>
      </c>
      <c r="L777" s="165" t="s">
        <v>38</v>
      </c>
      <c r="M777" s="169">
        <v>1</v>
      </c>
      <c r="N777" s="165">
        <v>18</v>
      </c>
      <c r="O777" s="167" t="s">
        <v>823</v>
      </c>
      <c r="P777" s="167" t="s">
        <v>823</v>
      </c>
      <c r="Q777" s="167" t="s">
        <v>826</v>
      </c>
      <c r="R777" s="166" t="str">
        <f>H777&amp;"2"</f>
        <v>1008672</v>
      </c>
      <c r="S777" s="170">
        <v>1</v>
      </c>
      <c r="T777" s="191" t="s">
        <v>308</v>
      </c>
      <c r="U777" s="165">
        <v>6200</v>
      </c>
      <c r="V777" s="165">
        <v>1116</v>
      </c>
      <c r="W777" s="165">
        <v>0</v>
      </c>
      <c r="X777" s="234">
        <v>781</v>
      </c>
      <c r="Y777" s="168" t="s">
        <v>42</v>
      </c>
      <c r="Z777" s="266"/>
      <c r="AA777" s="266"/>
      <c r="AB777" s="224"/>
      <c r="AC777" s="178">
        <v>9300</v>
      </c>
      <c r="AD777" s="170"/>
      <c r="AE777" s="170"/>
      <c r="AF777" s="191" t="s">
        <v>319</v>
      </c>
      <c r="AG777" s="221">
        <v>8</v>
      </c>
      <c r="AH777" s="220">
        <v>12</v>
      </c>
      <c r="AI777" s="191" t="s">
        <v>319</v>
      </c>
      <c r="AL777" s="166">
        <v>0</v>
      </c>
      <c r="AM777" s="170" t="s">
        <v>43</v>
      </c>
      <c r="AN777" s="165" t="s">
        <v>44</v>
      </c>
      <c r="AO777" s="165"/>
      <c r="AP777" s="166"/>
      <c r="AQ777" s="166"/>
      <c r="AR777" s="166"/>
      <c r="AS777" s="166">
        <f>H777</f>
        <v>100867</v>
      </c>
      <c r="AT777" s="166">
        <f t="shared" si="72"/>
        <v>10873</v>
      </c>
      <c r="AU777" s="166">
        <v>873</v>
      </c>
      <c r="AX777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100867, 'Б-100867-13',date'2015-02-02',3, 7, 7, 'RUR', 1, 18, date'2015-02-02', date'2015-02-01', 1008672, 1, to_date('2015-02-01 00:00:00','YYYY-MM-DD HH24:MI:SS'), 6200, 1116, 0, 781, 0, 'c1', 8,null,100867,10873,873);insert into xxxx_oebs_cash_payment_test (ID, INVOICE_ID, OEBS_PAYMENT, DOC_DATE, COMISS_DATE) values (s_xxxx_oebs_cash_payment_test.NEXTVAL, 100867, 9300, to_date('2015-02-01 00:00:00','YYYY-MM-DD HH24:MI:SS'), date'2015-02-01' );insert into xxxx_client_discount_m  (ID,CLIENT_ID,CLIENT_AVG_DISCOUNT,DT) values (s_xxxx_client_discount_m.NEXTVAL,781, 12, date'2015-02-01');</v>
      </c>
    </row>
    <row r="778" spans="1:50" ht="16.5" customHeight="1" x14ac:dyDescent="0.25">
      <c r="A778" s="285">
        <v>48</v>
      </c>
      <c r="B778" s="72">
        <v>0</v>
      </c>
      <c r="C778" s="171" t="str">
        <f t="shared" ref="C778:C841" si="74">"1000"&amp;A778</f>
        <v>100048</v>
      </c>
      <c r="D778" s="171" t="str">
        <f t="shared" ref="D778:D841" si="75">"1000"&amp;A778&amp;"/13"</f>
        <v>100048/13</v>
      </c>
      <c r="E778" s="172" t="s">
        <v>189</v>
      </c>
      <c r="F778" s="167" t="s">
        <v>822</v>
      </c>
      <c r="G778" s="165">
        <v>48</v>
      </c>
      <c r="H778" s="178">
        <v>100868</v>
      </c>
      <c r="I778" s="171" t="str">
        <f t="shared" si="71"/>
        <v>Б-100868-13</v>
      </c>
      <c r="J778" s="169">
        <v>3</v>
      </c>
      <c r="K778" s="171">
        <v>7</v>
      </c>
      <c r="L778" s="171" t="s">
        <v>38</v>
      </c>
      <c r="M778" s="175">
        <v>1</v>
      </c>
      <c r="N778" s="171">
        <v>18</v>
      </c>
      <c r="O778" s="172" t="s">
        <v>823</v>
      </c>
      <c r="P778" s="172" t="s">
        <v>823</v>
      </c>
      <c r="Q778" s="172" t="s">
        <v>826</v>
      </c>
      <c r="R778" s="173" t="str">
        <f>H778&amp;"3"</f>
        <v>1008683</v>
      </c>
      <c r="S778" s="171">
        <v>1</v>
      </c>
      <c r="T778" s="191" t="s">
        <v>310</v>
      </c>
      <c r="U778" s="171">
        <v>6200</v>
      </c>
      <c r="V778" s="171">
        <v>1116</v>
      </c>
      <c r="W778" s="171">
        <v>0</v>
      </c>
      <c r="X778" s="122">
        <v>782</v>
      </c>
      <c r="Y778" s="174" t="s">
        <v>42</v>
      </c>
      <c r="Z778" s="142"/>
      <c r="AA778" s="142"/>
      <c r="AB778" s="232"/>
      <c r="AC778" s="180">
        <v>9300</v>
      </c>
      <c r="AD778" s="171"/>
      <c r="AE778" s="171"/>
      <c r="AF778" s="177" t="s">
        <v>319</v>
      </c>
      <c r="AG778" s="302">
        <v>8</v>
      </c>
      <c r="AH778" s="258">
        <v>12</v>
      </c>
      <c r="AI778" s="177" t="s">
        <v>319</v>
      </c>
      <c r="AJ778" s="179"/>
      <c r="AK778" s="179"/>
      <c r="AL778" s="166">
        <v>0</v>
      </c>
      <c r="AM778" s="170" t="s">
        <v>43</v>
      </c>
      <c r="AN778" s="171" t="s">
        <v>44</v>
      </c>
      <c r="AO778" s="171"/>
      <c r="AP778" s="166"/>
      <c r="AQ778" s="166"/>
      <c r="AR778" s="166"/>
      <c r="AS778" s="166">
        <f>H778</f>
        <v>100868</v>
      </c>
      <c r="AT778" s="166">
        <f t="shared" si="72"/>
        <v>10874</v>
      </c>
      <c r="AU778" s="166">
        <v>874</v>
      </c>
      <c r="AV778" s="173"/>
      <c r="AX778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48, 100048, '100048/13', date'2013-03-01', date'2015-09-01', 48, 100868, 'Б-100868-13',date'2015-02-02',3, 7, 7, 'RUR', 1, 18, date'2015-02-02', date'2015-02-01', 1008683, 1, to_date('2015-01-31 23:59:59','YYYY-MM-DD HH24:MI:SS'), 6200, 1116, 0, 782, 0, 'c1', 8,null,100868,10874,874);insert into xxxx_oebs_cash_payment_test (ID, INVOICE_ID, OEBS_PAYMENT, DOC_DATE, COMISS_DATE) values (s_xxxx_oebs_cash_payment_test.NEXTVAL, 100868, 9300, to_date('2015-01-31 23:59:59','YYYY-MM-DD HH24:MI:SS'), date'2015-02-01' );insert into xxxx_client_discount_m  (ID,CLIENT_ID,CLIENT_AVG_DISCOUNT,DT) values (s_xxxx_client_discount_m.NEXTVAL,782, 12, date'2015-02-01');</v>
      </c>
    </row>
    <row r="779" spans="1:50" ht="16.5" customHeight="1" x14ac:dyDescent="0.25">
      <c r="A779" s="285">
        <v>49</v>
      </c>
      <c r="B779" s="72">
        <v>0</v>
      </c>
      <c r="C779" s="165" t="str">
        <f t="shared" si="74"/>
        <v>100049</v>
      </c>
      <c r="D779" s="165" t="str">
        <f t="shared" si="75"/>
        <v>100049/13</v>
      </c>
      <c r="E779" s="167" t="s">
        <v>189</v>
      </c>
      <c r="F779" s="167" t="s">
        <v>822</v>
      </c>
      <c r="G779" s="165">
        <v>48</v>
      </c>
      <c r="H779" s="178">
        <v>100869</v>
      </c>
      <c r="I779" s="170" t="str">
        <f t="shared" si="71"/>
        <v>Б-100869-13</v>
      </c>
      <c r="J779" s="169">
        <v>3</v>
      </c>
      <c r="K779" s="165">
        <v>7</v>
      </c>
      <c r="L779" s="165" t="s">
        <v>38</v>
      </c>
      <c r="M779" s="169">
        <v>1</v>
      </c>
      <c r="N779" s="165">
        <v>18</v>
      </c>
      <c r="O779" s="167" t="s">
        <v>823</v>
      </c>
      <c r="P779" s="167" t="s">
        <v>823</v>
      </c>
      <c r="Q779" s="167" t="s">
        <v>826</v>
      </c>
      <c r="R779" s="166" t="str">
        <f>H779&amp;"1"</f>
        <v>1008691</v>
      </c>
      <c r="S779" s="170">
        <v>1</v>
      </c>
      <c r="T779" s="167" t="s">
        <v>308</v>
      </c>
      <c r="U779" s="165">
        <v>6200</v>
      </c>
      <c r="V779" s="165">
        <v>1116</v>
      </c>
      <c r="W779" s="165">
        <v>0</v>
      </c>
      <c r="X779" s="187">
        <v>783</v>
      </c>
      <c r="Y779" s="168" t="s">
        <v>42</v>
      </c>
      <c r="Z779" s="266"/>
      <c r="AA779" s="266"/>
      <c r="AB779" s="224"/>
      <c r="AC779" s="178">
        <v>9300</v>
      </c>
      <c r="AD779" s="170"/>
      <c r="AE779" s="170"/>
      <c r="AF779" s="167" t="s">
        <v>149</v>
      </c>
      <c r="AG779" s="221">
        <v>8</v>
      </c>
      <c r="AH779" s="220">
        <v>12</v>
      </c>
      <c r="AI779" s="167" t="s">
        <v>319</v>
      </c>
      <c r="AL779" s="166">
        <v>0</v>
      </c>
      <c r="AM779" s="170" t="s">
        <v>43</v>
      </c>
      <c r="AN779" s="165" t="s">
        <v>44</v>
      </c>
      <c r="AO779" s="236">
        <v>140</v>
      </c>
      <c r="AP779" s="166"/>
      <c r="AQ779" s="166"/>
      <c r="AR779" s="166"/>
      <c r="AS779" s="166">
        <f>H779</f>
        <v>100869</v>
      </c>
      <c r="AT779" s="166">
        <f t="shared" si="72"/>
        <v>10875</v>
      </c>
      <c r="AU779" s="166">
        <v>875</v>
      </c>
      <c r="AV779" s="166" t="s">
        <v>559</v>
      </c>
      <c r="AX779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100869, 'Б-100869-13',date'2015-02-02',3, 7, 7, 'RUR', 1, 18, date'2015-02-02', date'2015-02-01', 1008691, 1, to_date('2015-02-01 00:00:00','YYYY-MM-DD HH24:MI:SS'), 6200, 1116, 0, 783, 0, 'c1', 8,null,100869,10875,875);insert into xxxx_oebs_cash_payment_test (ID, INVOICE_ID, OEBS_PAYMENT, DOC_DATE, COMISS_DATE) values (s_xxxx_oebs_cash_payment_test.NEXTVAL, 100869, 9300, to_date('2015-02-01 00:00:00','YYYY-MM-DD HH24:MI:SS'), date'2015-01-31' );insert into xxxx_client_discount_m  (ID,CLIENT_ID,CLIENT_AVG_DISCOUNT,DT) values (s_xxxx_client_discount_m.NEXTVAL,783, 12, date'2015-02-01');insert into xxxx_contract_signed_attr (ID, CONTRACT_ID, CODE, KEY_NUM) values (s_xxxx_contract_signed_attr.NEXTVAL, 100049, 'SUPERCOMMISSION_BONUS' , 140 );</v>
      </c>
    </row>
    <row r="780" spans="1:50" ht="16.5" customHeight="1" x14ac:dyDescent="0.25">
      <c r="A780" s="285">
        <v>49</v>
      </c>
      <c r="B780" s="72">
        <v>0</v>
      </c>
      <c r="C780" s="165" t="str">
        <f t="shared" si="74"/>
        <v>100049</v>
      </c>
      <c r="D780" s="165" t="str">
        <f t="shared" si="75"/>
        <v>100049/13</v>
      </c>
      <c r="E780" s="167" t="s">
        <v>189</v>
      </c>
      <c r="F780" s="167" t="s">
        <v>822</v>
      </c>
      <c r="G780" s="165">
        <v>48</v>
      </c>
      <c r="H780" s="178">
        <v>100870</v>
      </c>
      <c r="I780" s="170" t="str">
        <f t="shared" si="71"/>
        <v>Б-100870-13</v>
      </c>
      <c r="J780" s="169">
        <v>3</v>
      </c>
      <c r="K780" s="165">
        <v>7</v>
      </c>
      <c r="L780" s="165" t="s">
        <v>38</v>
      </c>
      <c r="M780" s="169">
        <v>1</v>
      </c>
      <c r="N780" s="165">
        <v>18</v>
      </c>
      <c r="O780" s="167" t="s">
        <v>823</v>
      </c>
      <c r="P780" s="167" t="s">
        <v>823</v>
      </c>
      <c r="Q780" s="167" t="s">
        <v>826</v>
      </c>
      <c r="R780" s="166" t="str">
        <f>H780&amp;"2"</f>
        <v>1008702</v>
      </c>
      <c r="S780" s="170">
        <v>1</v>
      </c>
      <c r="T780" s="167" t="s">
        <v>308</v>
      </c>
      <c r="U780" s="165">
        <v>6200</v>
      </c>
      <c r="V780" s="165">
        <v>1116</v>
      </c>
      <c r="W780" s="165">
        <v>0</v>
      </c>
      <c r="X780" s="24">
        <v>784</v>
      </c>
      <c r="Y780" s="168" t="s">
        <v>42</v>
      </c>
      <c r="Z780" s="266"/>
      <c r="AA780" s="266"/>
      <c r="AB780" s="224"/>
      <c r="AC780" s="178">
        <v>9300</v>
      </c>
      <c r="AD780" s="170"/>
      <c r="AE780" s="170"/>
      <c r="AF780" s="167" t="s">
        <v>149</v>
      </c>
      <c r="AG780" s="221">
        <v>8</v>
      </c>
      <c r="AH780" s="220">
        <v>12</v>
      </c>
      <c r="AI780" s="167" t="s">
        <v>319</v>
      </c>
      <c r="AL780" s="166">
        <v>0</v>
      </c>
      <c r="AM780" s="170" t="s">
        <v>43</v>
      </c>
      <c r="AN780" s="165" t="s">
        <v>44</v>
      </c>
      <c r="AO780" s="165"/>
      <c r="AP780" s="166"/>
      <c r="AQ780" s="166"/>
      <c r="AR780" s="166"/>
      <c r="AS780" s="166">
        <f>H780</f>
        <v>100870</v>
      </c>
      <c r="AT780" s="166">
        <f t="shared" si="72"/>
        <v>10876</v>
      </c>
      <c r="AU780" s="166">
        <v>876</v>
      </c>
      <c r="AV780" s="166" t="s">
        <v>595</v>
      </c>
      <c r="AX780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100870, 'Б-100870-13',date'2015-02-02',3, 7, 7, 'RUR', 1, 18, date'2015-02-02', date'2015-02-01', 1008702, 1, to_date('2015-02-01 00:00:00','YYYY-MM-DD HH24:MI:SS'), 6200, 1116, 0, 784, 0, 'c1', 8,null,100870,10876,876);insert into xxxx_oebs_cash_payment_test (ID, INVOICE_ID, OEBS_PAYMENT, DOC_DATE, COMISS_DATE) values (s_xxxx_oebs_cash_payment_test.NEXTVAL, 100870, 9300, to_date('2015-02-01 00:00:00','YYYY-MM-DD HH24:MI:SS'), date'2015-01-31' );insert into xxxx_client_discount_m  (ID,CLIENT_ID,CLIENT_AVG_DISCOUNT,DT) values (s_xxxx_client_discount_m.NEXTVAL,784, 12, date'2015-02-01');</v>
      </c>
    </row>
    <row r="781" spans="1:50" ht="16.5" customHeight="1" x14ac:dyDescent="0.25">
      <c r="A781" s="285">
        <v>49</v>
      </c>
      <c r="B781" s="72">
        <v>0</v>
      </c>
      <c r="C781" s="165" t="str">
        <f t="shared" si="74"/>
        <v>100049</v>
      </c>
      <c r="D781" s="165" t="str">
        <f t="shared" si="75"/>
        <v>100049/13</v>
      </c>
      <c r="E781" s="167" t="s">
        <v>189</v>
      </c>
      <c r="F781" s="167" t="s">
        <v>822</v>
      </c>
      <c r="G781" s="165">
        <v>48</v>
      </c>
      <c r="H781" s="178">
        <v>100871</v>
      </c>
      <c r="I781" s="170" t="str">
        <f t="shared" si="71"/>
        <v>Б-100871-13</v>
      </c>
      <c r="J781" s="169">
        <v>3</v>
      </c>
      <c r="K781" s="165">
        <v>7</v>
      </c>
      <c r="L781" s="165" t="s">
        <v>38</v>
      </c>
      <c r="M781" s="169">
        <v>1</v>
      </c>
      <c r="N781" s="165">
        <v>18</v>
      </c>
      <c r="O781" s="167" t="s">
        <v>823</v>
      </c>
      <c r="P781" s="167" t="s">
        <v>823</v>
      </c>
      <c r="Q781" s="167" t="s">
        <v>826</v>
      </c>
      <c r="R781" s="166" t="str">
        <f>H781&amp;"3"</f>
        <v>1008713</v>
      </c>
      <c r="S781" s="170">
        <v>1</v>
      </c>
      <c r="T781" s="167" t="s">
        <v>308</v>
      </c>
      <c r="U781" s="165">
        <v>6200</v>
      </c>
      <c r="V781" s="165">
        <v>1116</v>
      </c>
      <c r="W781" s="165">
        <v>0</v>
      </c>
      <c r="X781" s="187">
        <v>785</v>
      </c>
      <c r="Y781" s="168" t="s">
        <v>42</v>
      </c>
      <c r="Z781" s="266"/>
      <c r="AA781" s="266"/>
      <c r="AB781" s="224"/>
      <c r="AC781" s="178">
        <v>9300</v>
      </c>
      <c r="AD781" s="170"/>
      <c r="AE781" s="170"/>
      <c r="AF781" s="167" t="s">
        <v>149</v>
      </c>
      <c r="AG781" s="221">
        <v>8</v>
      </c>
      <c r="AH781" s="220">
        <v>12</v>
      </c>
      <c r="AI781" s="167" t="s">
        <v>319</v>
      </c>
      <c r="AL781" s="166">
        <v>0</v>
      </c>
      <c r="AM781" s="170" t="s">
        <v>43</v>
      </c>
      <c r="AN781" s="165" t="s">
        <v>44</v>
      </c>
      <c r="AO781" s="165"/>
      <c r="AP781" s="166"/>
      <c r="AQ781" s="166"/>
      <c r="AR781" s="166"/>
      <c r="AS781" s="166">
        <f>H781</f>
        <v>100871</v>
      </c>
      <c r="AT781" s="166">
        <f t="shared" si="72"/>
        <v>10877</v>
      </c>
      <c r="AU781" s="166">
        <v>877</v>
      </c>
      <c r="AV781" s="304" t="s">
        <v>597</v>
      </c>
      <c r="AX781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100871, 'Б-100871-13',date'2015-02-02',3, 7, 7, 'RUR', 1, 18, date'2015-02-02', date'2015-02-01', 1008713, 1, to_date('2015-02-01 00:00:00','YYYY-MM-DD HH24:MI:SS'), 6200, 1116, 0, 785, 0, 'c1', 8,null,100871,10877,877);insert into xxxx_oebs_cash_payment_test (ID, INVOICE_ID, OEBS_PAYMENT, DOC_DATE, COMISS_DATE) values (s_xxxx_oebs_cash_payment_test.NEXTVAL, 100871, 9300, to_date('2015-02-01 00:00:00','YYYY-MM-DD HH24:MI:SS'), date'2015-01-31' );insert into xxxx_client_discount_m  (ID,CLIENT_ID,CLIENT_AVG_DISCOUNT,DT) values (s_xxxx_client_discount_m.NEXTVAL,785, 12, date'2015-02-01');</v>
      </c>
    </row>
    <row r="782" spans="1:50" ht="16.5" customHeight="1" x14ac:dyDescent="0.25">
      <c r="A782" s="285">
        <v>49</v>
      </c>
      <c r="B782" s="72">
        <v>0</v>
      </c>
      <c r="C782" s="165" t="str">
        <f t="shared" si="74"/>
        <v>100049</v>
      </c>
      <c r="D782" s="165" t="str">
        <f t="shared" si="75"/>
        <v>100049/13</v>
      </c>
      <c r="E782" s="167" t="s">
        <v>189</v>
      </c>
      <c r="F782" s="167" t="s">
        <v>822</v>
      </c>
      <c r="G782" s="165">
        <v>48</v>
      </c>
      <c r="H782" s="178">
        <v>100872</v>
      </c>
      <c r="I782" s="170" t="str">
        <f t="shared" si="71"/>
        <v>Б-100872-13</v>
      </c>
      <c r="J782" s="169">
        <v>3</v>
      </c>
      <c r="K782" s="165">
        <v>7</v>
      </c>
      <c r="L782" s="165" t="s">
        <v>38</v>
      </c>
      <c r="M782" s="169">
        <v>1</v>
      </c>
      <c r="N782" s="165">
        <v>18</v>
      </c>
      <c r="O782" s="167" t="s">
        <v>823</v>
      </c>
      <c r="P782" s="167" t="s">
        <v>823</v>
      </c>
      <c r="Q782" s="167" t="s">
        <v>826</v>
      </c>
      <c r="R782" s="166" t="str">
        <f>H782&amp;"1"</f>
        <v>1008721</v>
      </c>
      <c r="S782" s="170">
        <v>1</v>
      </c>
      <c r="T782" s="167" t="s">
        <v>308</v>
      </c>
      <c r="U782" s="165">
        <v>6200</v>
      </c>
      <c r="V782" s="165">
        <v>1116</v>
      </c>
      <c r="W782" s="165">
        <v>0</v>
      </c>
      <c r="X782" s="24">
        <v>786</v>
      </c>
      <c r="Y782" s="168" t="s">
        <v>42</v>
      </c>
      <c r="Z782" s="266"/>
      <c r="AA782" s="266"/>
      <c r="AB782" s="224"/>
      <c r="AC782" s="178">
        <v>9300</v>
      </c>
      <c r="AD782" s="170"/>
      <c r="AE782" s="170"/>
      <c r="AF782" s="167" t="s">
        <v>149</v>
      </c>
      <c r="AG782" s="221">
        <v>8</v>
      </c>
      <c r="AH782" s="220">
        <v>12</v>
      </c>
      <c r="AI782" s="167" t="s">
        <v>319</v>
      </c>
      <c r="AL782" s="166">
        <v>0</v>
      </c>
      <c r="AM782" s="170" t="s">
        <v>43</v>
      </c>
      <c r="AN782" s="165" t="s">
        <v>44</v>
      </c>
      <c r="AO782" s="165"/>
      <c r="AP782" s="166"/>
      <c r="AQ782" s="166"/>
      <c r="AR782" s="166"/>
      <c r="AS782" s="166">
        <f>H782</f>
        <v>100872</v>
      </c>
      <c r="AT782" s="166">
        <f t="shared" si="72"/>
        <v>10878</v>
      </c>
      <c r="AU782" s="166">
        <v>878</v>
      </c>
      <c r="AV782" s="303" t="s">
        <v>531</v>
      </c>
      <c r="AX782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100872, 'Б-100872-13',date'2015-02-02',3, 7, 7, 'RUR', 1, 18, date'2015-02-02', date'2015-02-01', 1008721, 1, to_date('2015-02-01 00:00:00','YYYY-MM-DD HH24:MI:SS'), 6200, 1116, 0, 786, 0, 'c1', 8,null,100872,10878,878);insert into xxxx_oebs_cash_payment_test (ID, INVOICE_ID, OEBS_PAYMENT, DOC_DATE, COMISS_DATE) values (s_xxxx_oebs_cash_payment_test.NEXTVAL, 100872, 9300, to_date('2015-02-01 00:00:00','YYYY-MM-DD HH24:MI:SS'), date'2015-01-31' );insert into xxxx_client_discount_m  (ID,CLIENT_ID,CLIENT_AVG_DISCOUNT,DT) values (s_xxxx_client_discount_m.NEXTVAL,786, 12, date'2015-02-01');</v>
      </c>
    </row>
    <row r="783" spans="1:50" ht="16.5" customHeight="1" x14ac:dyDescent="0.25">
      <c r="A783" s="285">
        <v>49</v>
      </c>
      <c r="B783" s="72">
        <v>0</v>
      </c>
      <c r="C783" s="165" t="str">
        <f t="shared" si="74"/>
        <v>100049</v>
      </c>
      <c r="D783" s="165" t="str">
        <f t="shared" si="75"/>
        <v>100049/13</v>
      </c>
      <c r="E783" s="167" t="s">
        <v>189</v>
      </c>
      <c r="F783" s="167" t="s">
        <v>822</v>
      </c>
      <c r="G783" s="165">
        <v>48</v>
      </c>
      <c r="H783" s="178">
        <v>100873</v>
      </c>
      <c r="I783" s="170" t="str">
        <f t="shared" si="71"/>
        <v>Б-100873-13</v>
      </c>
      <c r="J783" s="169">
        <v>3</v>
      </c>
      <c r="K783" s="165">
        <v>7</v>
      </c>
      <c r="L783" s="165" t="s">
        <v>38</v>
      </c>
      <c r="M783" s="169">
        <v>1</v>
      </c>
      <c r="N783" s="165">
        <v>18</v>
      </c>
      <c r="O783" s="167" t="s">
        <v>823</v>
      </c>
      <c r="P783" s="167" t="s">
        <v>823</v>
      </c>
      <c r="Q783" s="167" t="s">
        <v>826</v>
      </c>
      <c r="R783" s="166" t="str">
        <f>H783&amp;"2"</f>
        <v>1008732</v>
      </c>
      <c r="S783" s="170">
        <v>1</v>
      </c>
      <c r="T783" s="167" t="s">
        <v>308</v>
      </c>
      <c r="U783" s="165">
        <v>6200</v>
      </c>
      <c r="V783" s="165">
        <v>1116</v>
      </c>
      <c r="W783" s="165">
        <v>0</v>
      </c>
      <c r="X783" s="187">
        <v>787</v>
      </c>
      <c r="Y783" s="168" t="s">
        <v>42</v>
      </c>
      <c r="Z783" s="266"/>
      <c r="AA783" s="266"/>
      <c r="AB783" s="224"/>
      <c r="AC783" s="178">
        <v>9300</v>
      </c>
      <c r="AD783" s="170"/>
      <c r="AE783" s="170"/>
      <c r="AF783" s="167" t="s">
        <v>149</v>
      </c>
      <c r="AG783" s="221">
        <v>8</v>
      </c>
      <c r="AH783" s="220">
        <v>12</v>
      </c>
      <c r="AI783" s="167" t="s">
        <v>319</v>
      </c>
      <c r="AL783" s="166">
        <v>0</v>
      </c>
      <c r="AM783" s="170" t="s">
        <v>43</v>
      </c>
      <c r="AN783" s="165" t="s">
        <v>44</v>
      </c>
      <c r="AO783" s="165"/>
      <c r="AP783" s="166"/>
      <c r="AQ783" s="166"/>
      <c r="AR783" s="166"/>
      <c r="AS783" s="166">
        <f>H783</f>
        <v>100873</v>
      </c>
      <c r="AT783" s="166">
        <f t="shared" si="72"/>
        <v>10879</v>
      </c>
      <c r="AU783" s="166">
        <v>879</v>
      </c>
      <c r="AV783" s="166"/>
      <c r="AX783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100873, 'Б-100873-13',date'2015-02-02',3, 7, 7, 'RUR', 1, 18, date'2015-02-02', date'2015-02-01', 1008732, 1, to_date('2015-02-01 00:00:00','YYYY-MM-DD HH24:MI:SS'), 6200, 1116, 0, 787, 0, 'c1', 8,null,100873,10879,879);insert into xxxx_oebs_cash_payment_test (ID, INVOICE_ID, OEBS_PAYMENT, DOC_DATE, COMISS_DATE) values (s_xxxx_oebs_cash_payment_test.NEXTVAL, 100873, 9300, to_date('2015-02-01 00:00:00','YYYY-MM-DD HH24:MI:SS'), date'2015-01-31' );insert into xxxx_client_discount_m  (ID,CLIENT_ID,CLIENT_AVG_DISCOUNT,DT) values (s_xxxx_client_discount_m.NEXTVAL,787, 12, date'2015-02-01');</v>
      </c>
    </row>
    <row r="784" spans="1:50" ht="16.5" customHeight="1" x14ac:dyDescent="0.25">
      <c r="A784" s="285">
        <v>49</v>
      </c>
      <c r="B784" s="72">
        <v>0</v>
      </c>
      <c r="C784" s="165" t="str">
        <f t="shared" si="74"/>
        <v>100049</v>
      </c>
      <c r="D784" s="165" t="str">
        <f t="shared" si="75"/>
        <v>100049/13</v>
      </c>
      <c r="E784" s="167" t="s">
        <v>189</v>
      </c>
      <c r="F784" s="167" t="s">
        <v>822</v>
      </c>
      <c r="G784" s="165">
        <v>48</v>
      </c>
      <c r="H784" s="178">
        <v>100874</v>
      </c>
      <c r="I784" s="170" t="str">
        <f t="shared" si="71"/>
        <v>Б-100874-13</v>
      </c>
      <c r="J784" s="169">
        <v>3</v>
      </c>
      <c r="K784" s="165">
        <v>7</v>
      </c>
      <c r="L784" s="165" t="s">
        <v>38</v>
      </c>
      <c r="M784" s="169">
        <v>1</v>
      </c>
      <c r="N784" s="165">
        <v>18</v>
      </c>
      <c r="O784" s="167" t="s">
        <v>823</v>
      </c>
      <c r="P784" s="167" t="s">
        <v>823</v>
      </c>
      <c r="Q784" s="167" t="s">
        <v>826</v>
      </c>
      <c r="R784" s="166" t="str">
        <f>H784&amp;"1"</f>
        <v>1008741</v>
      </c>
      <c r="S784" s="170">
        <v>1</v>
      </c>
      <c r="T784" s="167" t="s">
        <v>308</v>
      </c>
      <c r="U784" s="165">
        <v>6200</v>
      </c>
      <c r="V784" s="165">
        <v>1116</v>
      </c>
      <c r="W784" s="165">
        <v>0</v>
      </c>
      <c r="X784" s="24">
        <v>788</v>
      </c>
      <c r="Y784" s="168" t="s">
        <v>42</v>
      </c>
      <c r="Z784" s="266"/>
      <c r="AA784" s="266"/>
      <c r="AB784" s="224"/>
      <c r="AC784" s="178">
        <v>9300</v>
      </c>
      <c r="AD784" s="170"/>
      <c r="AE784" s="170"/>
      <c r="AF784" s="167" t="s">
        <v>149</v>
      </c>
      <c r="AG784" s="221">
        <v>8</v>
      </c>
      <c r="AH784" s="220">
        <v>12</v>
      </c>
      <c r="AI784" s="167" t="s">
        <v>319</v>
      </c>
      <c r="AL784" s="166">
        <v>0</v>
      </c>
      <c r="AM784" s="170" t="s">
        <v>43</v>
      </c>
      <c r="AN784" s="165" t="s">
        <v>44</v>
      </c>
      <c r="AO784" s="165"/>
      <c r="AP784" s="166"/>
      <c r="AQ784" s="166"/>
      <c r="AR784" s="166"/>
      <c r="AS784" s="166">
        <f>H784</f>
        <v>100874</v>
      </c>
      <c r="AT784" s="166">
        <f t="shared" si="72"/>
        <v>10880</v>
      </c>
      <c r="AU784" s="166">
        <v>880</v>
      </c>
      <c r="AV784" s="166"/>
      <c r="AX78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100874, 'Б-100874-13',date'2015-02-02',3, 7, 7, 'RUR', 1, 18, date'2015-02-02', date'2015-02-01', 1008741, 1, to_date('2015-02-01 00:00:00','YYYY-MM-DD HH24:MI:SS'), 6200, 1116, 0, 788, 0, 'c1', 8,null,100874,10880,880);insert into xxxx_oebs_cash_payment_test (ID, INVOICE_ID, OEBS_PAYMENT, DOC_DATE, COMISS_DATE) values (s_xxxx_oebs_cash_payment_test.NEXTVAL, 100874, 9300, to_date('2015-02-01 00:00:00','YYYY-MM-DD HH24:MI:SS'), date'2015-01-31' );insert into xxxx_client_discount_m  (ID,CLIENT_ID,CLIENT_AVG_DISCOUNT,DT) values (s_xxxx_client_discount_m.NEXTVAL,788, 12, date'2015-02-01');</v>
      </c>
    </row>
    <row r="785" spans="1:50" ht="16.5" customHeight="1" x14ac:dyDescent="0.25">
      <c r="A785" s="285">
        <v>49</v>
      </c>
      <c r="B785" s="72">
        <v>0</v>
      </c>
      <c r="C785" s="165" t="str">
        <f t="shared" si="74"/>
        <v>100049</v>
      </c>
      <c r="D785" s="165" t="str">
        <f t="shared" si="75"/>
        <v>100049/13</v>
      </c>
      <c r="E785" s="167" t="s">
        <v>189</v>
      </c>
      <c r="F785" s="167" t="s">
        <v>822</v>
      </c>
      <c r="G785" s="165">
        <v>48</v>
      </c>
      <c r="H785" s="178">
        <v>100875</v>
      </c>
      <c r="I785" s="170" t="str">
        <f t="shared" si="71"/>
        <v>Б-100875-13</v>
      </c>
      <c r="J785" s="169">
        <v>3</v>
      </c>
      <c r="K785" s="165">
        <v>7</v>
      </c>
      <c r="L785" s="165" t="s">
        <v>38</v>
      </c>
      <c r="M785" s="169">
        <v>1</v>
      </c>
      <c r="N785" s="165">
        <v>18</v>
      </c>
      <c r="O785" s="167" t="s">
        <v>823</v>
      </c>
      <c r="P785" s="167" t="s">
        <v>823</v>
      </c>
      <c r="Q785" s="167" t="s">
        <v>826</v>
      </c>
      <c r="R785" s="166" t="str">
        <f>H785&amp;"1"</f>
        <v>1008751</v>
      </c>
      <c r="S785" s="170">
        <v>1</v>
      </c>
      <c r="T785" s="191" t="s">
        <v>144</v>
      </c>
      <c r="U785" s="165">
        <v>6200</v>
      </c>
      <c r="V785" s="165">
        <v>1116</v>
      </c>
      <c r="W785" s="165">
        <v>0</v>
      </c>
      <c r="X785" s="122">
        <v>789</v>
      </c>
      <c r="Y785" s="168" t="s">
        <v>42</v>
      </c>
      <c r="Z785" s="266"/>
      <c r="AA785" s="266"/>
      <c r="AB785" s="224"/>
      <c r="AC785" s="178">
        <v>9300</v>
      </c>
      <c r="AD785" s="170"/>
      <c r="AE785" s="170"/>
      <c r="AF785" s="191" t="s">
        <v>320</v>
      </c>
      <c r="AG785" s="221">
        <v>8</v>
      </c>
      <c r="AH785" s="220">
        <v>12</v>
      </c>
      <c r="AI785" s="191" t="s">
        <v>320</v>
      </c>
      <c r="AL785" s="166">
        <v>0</v>
      </c>
      <c r="AM785" s="170" t="s">
        <v>43</v>
      </c>
      <c r="AN785" s="165" t="s">
        <v>44</v>
      </c>
      <c r="AO785" s="165"/>
      <c r="AP785" s="166"/>
      <c r="AQ785" s="166"/>
      <c r="AR785" s="166"/>
      <c r="AS785" s="166">
        <f>H785</f>
        <v>100875</v>
      </c>
      <c r="AT785" s="166">
        <f t="shared" si="72"/>
        <v>10881</v>
      </c>
      <c r="AU785" s="166">
        <v>881</v>
      </c>
      <c r="AV785" s="166"/>
      <c r="AX78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100875, 'Б-100875-13',date'2015-02-02',3, 7, 7, 'RUR', 1, 18, date'2015-02-02', date'2015-02-01', 1008751, 1, to_date('2015-01-01 00:00:00','YYYY-MM-DD HH24:MI:SS'), 6200, 1116, 0, 789, 0, 'c1', 8,null,100875,10881,881);insert into xxxx_oebs_cash_payment_test (ID, INVOICE_ID, OEBS_PAYMENT, DOC_DATE, COMISS_DATE) values (s_xxxx_oebs_cash_payment_test.NEXTVAL, 100875, 9300, to_date('2015-01-01 00:00:00','YYYY-MM-DD HH24:MI:SS'), date'2015-01-01' );insert into xxxx_client_discount_m  (ID,CLIENT_ID,CLIENT_AVG_DISCOUNT,DT) values (s_xxxx_client_discount_m.NEXTVAL,789, 12, date'2015-01-01');</v>
      </c>
    </row>
    <row r="786" spans="1:50" ht="16.5" customHeight="1" x14ac:dyDescent="0.25">
      <c r="A786" s="285">
        <v>49</v>
      </c>
      <c r="B786" s="72">
        <v>0</v>
      </c>
      <c r="C786" s="165" t="str">
        <f t="shared" si="74"/>
        <v>100049</v>
      </c>
      <c r="D786" s="165" t="str">
        <f t="shared" si="75"/>
        <v>100049/13</v>
      </c>
      <c r="E786" s="167" t="s">
        <v>189</v>
      </c>
      <c r="F786" s="167" t="s">
        <v>822</v>
      </c>
      <c r="G786" s="165">
        <v>48</v>
      </c>
      <c r="H786" s="178">
        <v>100876</v>
      </c>
      <c r="I786" s="170" t="str">
        <f t="shared" si="71"/>
        <v>Б-100876-13</v>
      </c>
      <c r="J786" s="169">
        <v>3</v>
      </c>
      <c r="K786" s="165">
        <v>7</v>
      </c>
      <c r="L786" s="165" t="s">
        <v>38</v>
      </c>
      <c r="M786" s="169">
        <v>1</v>
      </c>
      <c r="N786" s="165">
        <v>18</v>
      </c>
      <c r="O786" s="167" t="s">
        <v>823</v>
      </c>
      <c r="P786" s="167" t="s">
        <v>823</v>
      </c>
      <c r="Q786" s="167" t="s">
        <v>826</v>
      </c>
      <c r="R786" s="166" t="str">
        <f>H786&amp;"2"</f>
        <v>1008762</v>
      </c>
      <c r="S786" s="170">
        <v>1</v>
      </c>
      <c r="T786" s="191" t="s">
        <v>829</v>
      </c>
      <c r="U786" s="165">
        <v>6200</v>
      </c>
      <c r="V786" s="165">
        <v>1116</v>
      </c>
      <c r="W786" s="165">
        <v>0</v>
      </c>
      <c r="X786" s="234">
        <v>790</v>
      </c>
      <c r="Y786" s="168" t="s">
        <v>42</v>
      </c>
      <c r="Z786" s="266"/>
      <c r="AA786" s="266"/>
      <c r="AB786" s="224"/>
      <c r="AC786" s="178">
        <v>9300</v>
      </c>
      <c r="AD786" s="170"/>
      <c r="AE786" s="170"/>
      <c r="AF786" s="191" t="s">
        <v>320</v>
      </c>
      <c r="AG786" s="221">
        <v>8</v>
      </c>
      <c r="AH786" s="220">
        <v>12</v>
      </c>
      <c r="AI786" s="191" t="s">
        <v>320</v>
      </c>
      <c r="AL786" s="166">
        <v>0</v>
      </c>
      <c r="AM786" s="170" t="s">
        <v>43</v>
      </c>
      <c r="AN786" s="165" t="s">
        <v>44</v>
      </c>
      <c r="AO786" s="165"/>
      <c r="AP786" s="166"/>
      <c r="AQ786" s="166"/>
      <c r="AR786" s="166"/>
      <c r="AS786" s="166">
        <f>H786</f>
        <v>100876</v>
      </c>
      <c r="AT786" s="166">
        <f t="shared" si="72"/>
        <v>10882</v>
      </c>
      <c r="AU786" s="166">
        <v>882</v>
      </c>
      <c r="AV786" s="166"/>
      <c r="AX78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100876, 'Б-100876-13',date'2015-02-02',3, 7, 7, 'RUR', 1, 18, date'2015-02-02', date'2015-02-01', 1008762, 1, to_date('2015-01-01 00:00:01','YYYY-MM-DD HH24:MI:SS'), 6200, 1116, 0, 790, 0, 'c1', 8,null,100876,10882,882);insert into xxxx_oebs_cash_payment_test (ID, INVOICE_ID, OEBS_PAYMENT, DOC_DATE, COMISS_DATE) values (s_xxxx_oebs_cash_payment_test.NEXTVAL, 100876, 9300, to_date('2015-01-01 00:00:01','YYYY-MM-DD HH24:MI:SS'), date'2015-01-01' );insert into xxxx_client_discount_m  (ID,CLIENT_ID,CLIENT_AVG_DISCOUNT,DT) values (s_xxxx_client_discount_m.NEXTVAL,790, 12, date'2015-01-01');</v>
      </c>
    </row>
    <row r="787" spans="1:50" ht="16.5" customHeight="1" x14ac:dyDescent="0.25">
      <c r="A787" s="285">
        <v>49</v>
      </c>
      <c r="B787" s="72">
        <v>0</v>
      </c>
      <c r="C787" s="165" t="str">
        <f t="shared" si="74"/>
        <v>100049</v>
      </c>
      <c r="D787" s="165" t="str">
        <f t="shared" si="75"/>
        <v>100049/13</v>
      </c>
      <c r="E787" s="167" t="s">
        <v>189</v>
      </c>
      <c r="F787" s="167" t="s">
        <v>822</v>
      </c>
      <c r="G787" s="165">
        <v>48</v>
      </c>
      <c r="H787" s="178">
        <v>100877</v>
      </c>
      <c r="I787" s="170" t="str">
        <f t="shared" si="71"/>
        <v>Б-100877-13</v>
      </c>
      <c r="J787" s="169">
        <v>3</v>
      </c>
      <c r="K787" s="165">
        <v>7</v>
      </c>
      <c r="L787" s="165" t="s">
        <v>38</v>
      </c>
      <c r="M787" s="169">
        <v>1</v>
      </c>
      <c r="N787" s="165">
        <v>18</v>
      </c>
      <c r="O787" s="167" t="s">
        <v>823</v>
      </c>
      <c r="P787" s="167" t="s">
        <v>823</v>
      </c>
      <c r="Q787" s="167" t="s">
        <v>826</v>
      </c>
      <c r="R787" s="166" t="str">
        <f>H787&amp;"3"</f>
        <v>1008773</v>
      </c>
      <c r="S787" s="170">
        <v>1</v>
      </c>
      <c r="T787" s="191" t="s">
        <v>830</v>
      </c>
      <c r="U787" s="165">
        <v>6200</v>
      </c>
      <c r="V787" s="165">
        <v>1116</v>
      </c>
      <c r="W787" s="165">
        <v>0</v>
      </c>
      <c r="X787" s="122">
        <v>791</v>
      </c>
      <c r="Y787" s="168" t="s">
        <v>42</v>
      </c>
      <c r="Z787" s="266"/>
      <c r="AA787" s="266"/>
      <c r="AB787" s="224"/>
      <c r="AC787" s="178">
        <v>9300</v>
      </c>
      <c r="AD787" s="170"/>
      <c r="AE787" s="170"/>
      <c r="AF787" s="191" t="s">
        <v>320</v>
      </c>
      <c r="AG787" s="221">
        <v>8</v>
      </c>
      <c r="AH787" s="220">
        <v>12</v>
      </c>
      <c r="AI787" s="191" t="s">
        <v>320</v>
      </c>
      <c r="AL787" s="166">
        <v>0</v>
      </c>
      <c r="AM787" s="170" t="s">
        <v>43</v>
      </c>
      <c r="AN787" s="165" t="s">
        <v>44</v>
      </c>
      <c r="AO787" s="165"/>
      <c r="AP787" s="166"/>
      <c r="AQ787" s="166"/>
      <c r="AR787" s="166"/>
      <c r="AS787" s="166">
        <f>H787</f>
        <v>100877</v>
      </c>
      <c r="AT787" s="166">
        <f t="shared" si="72"/>
        <v>10883</v>
      </c>
      <c r="AU787" s="166">
        <v>883</v>
      </c>
      <c r="AV787" s="166"/>
      <c r="AX787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100877, 'Б-100877-13',date'2015-02-02',3, 7, 7, 'RUR', 1, 18, date'2015-02-02', date'2015-02-01', 1008773, 1, to_date('2015-01-01 00:00:02','YYYY-MM-DD HH24:MI:SS'), 6200, 1116, 0, 791, 0, 'c1', 8,null,100877,10883,883);insert into xxxx_oebs_cash_payment_test (ID, INVOICE_ID, OEBS_PAYMENT, DOC_DATE, COMISS_DATE) values (s_xxxx_oebs_cash_payment_test.NEXTVAL, 100877, 9300, to_date('2015-01-01 00:00:02','YYYY-MM-DD HH24:MI:SS'), date'2015-01-01' );insert into xxxx_client_discount_m  (ID,CLIENT_ID,CLIENT_AVG_DISCOUNT,DT) values (s_xxxx_client_discount_m.NEXTVAL,791, 12, date'2015-01-01');</v>
      </c>
    </row>
    <row r="788" spans="1:50" ht="16.5" customHeight="1" x14ac:dyDescent="0.25">
      <c r="A788" s="285">
        <v>49</v>
      </c>
      <c r="B788" s="72">
        <v>0</v>
      </c>
      <c r="C788" s="165" t="str">
        <f t="shared" si="74"/>
        <v>100049</v>
      </c>
      <c r="D788" s="165" t="str">
        <f t="shared" si="75"/>
        <v>100049/13</v>
      </c>
      <c r="E788" s="167" t="s">
        <v>189</v>
      </c>
      <c r="F788" s="167" t="s">
        <v>822</v>
      </c>
      <c r="G788" s="165">
        <v>48</v>
      </c>
      <c r="H788" s="178">
        <v>100878</v>
      </c>
      <c r="I788" s="170" t="str">
        <f t="shared" si="71"/>
        <v>Б-100878-13</v>
      </c>
      <c r="J788" s="169">
        <v>3</v>
      </c>
      <c r="K788" s="165">
        <v>7</v>
      </c>
      <c r="L788" s="165" t="s">
        <v>38</v>
      </c>
      <c r="M788" s="169">
        <v>1</v>
      </c>
      <c r="N788" s="165">
        <v>18</v>
      </c>
      <c r="O788" s="167" t="s">
        <v>823</v>
      </c>
      <c r="P788" s="167" t="s">
        <v>823</v>
      </c>
      <c r="Q788" s="167" t="s">
        <v>826</v>
      </c>
      <c r="R788" s="166" t="str">
        <f>H788&amp;"1"</f>
        <v>1008781</v>
      </c>
      <c r="S788" s="170">
        <v>1</v>
      </c>
      <c r="T788" s="191" t="s">
        <v>830</v>
      </c>
      <c r="U788" s="165">
        <v>6200</v>
      </c>
      <c r="V788" s="165">
        <v>1116</v>
      </c>
      <c r="W788" s="165">
        <v>0</v>
      </c>
      <c r="X788" s="234">
        <v>792</v>
      </c>
      <c r="Y788" s="168" t="s">
        <v>42</v>
      </c>
      <c r="Z788" s="266"/>
      <c r="AA788" s="266"/>
      <c r="AB788" s="224"/>
      <c r="AC788" s="178">
        <v>9300</v>
      </c>
      <c r="AD788" s="170"/>
      <c r="AE788" s="170"/>
      <c r="AF788" s="191" t="s">
        <v>320</v>
      </c>
      <c r="AG788" s="221">
        <v>8</v>
      </c>
      <c r="AH788" s="220">
        <v>12</v>
      </c>
      <c r="AI788" s="191" t="s">
        <v>320</v>
      </c>
      <c r="AL788" s="166">
        <v>0</v>
      </c>
      <c r="AM788" s="170" t="s">
        <v>43</v>
      </c>
      <c r="AN788" s="165" t="s">
        <v>44</v>
      </c>
      <c r="AO788" s="165"/>
      <c r="AP788" s="166"/>
      <c r="AQ788" s="166"/>
      <c r="AR788" s="166"/>
      <c r="AS788" s="166">
        <f>H788</f>
        <v>100878</v>
      </c>
      <c r="AT788" s="166">
        <f t="shared" si="72"/>
        <v>10884</v>
      </c>
      <c r="AU788" s="166">
        <v>884</v>
      </c>
      <c r="AV788" s="166"/>
      <c r="AX788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100878, 'Б-100878-13',date'2015-02-02',3, 7, 7, 'RUR', 1, 18, date'2015-02-02', date'2015-02-01', 1008781, 1, to_date('2015-01-01 00:00:02','YYYY-MM-DD HH24:MI:SS'), 6200, 1116, 0, 792, 0, 'c1', 8,null,100878,10884,884);insert into xxxx_oebs_cash_payment_test (ID, INVOICE_ID, OEBS_PAYMENT, DOC_DATE, COMISS_DATE) values (s_xxxx_oebs_cash_payment_test.NEXTVAL, 100878, 9300, to_date('2015-01-01 00:00:02','YYYY-MM-DD HH24:MI:SS'), date'2015-01-01' );insert into xxxx_client_discount_m  (ID,CLIENT_ID,CLIENT_AVG_DISCOUNT,DT) values (s_xxxx_client_discount_m.NEXTVAL,792, 12, date'2015-01-01');</v>
      </c>
    </row>
    <row r="789" spans="1:50" ht="16.5" customHeight="1" x14ac:dyDescent="0.25">
      <c r="A789" s="285">
        <v>49</v>
      </c>
      <c r="B789" s="72">
        <v>0</v>
      </c>
      <c r="C789" s="165" t="str">
        <f t="shared" si="74"/>
        <v>100049</v>
      </c>
      <c r="D789" s="165" t="str">
        <f t="shared" si="75"/>
        <v>100049/13</v>
      </c>
      <c r="E789" s="167" t="s">
        <v>189</v>
      </c>
      <c r="F789" s="167" t="s">
        <v>822</v>
      </c>
      <c r="G789" s="165">
        <v>48</v>
      </c>
      <c r="H789" s="178">
        <v>100879</v>
      </c>
      <c r="I789" s="170" t="str">
        <f t="shared" si="71"/>
        <v>Б-100879-13</v>
      </c>
      <c r="J789" s="169">
        <v>3</v>
      </c>
      <c r="K789" s="165">
        <v>7</v>
      </c>
      <c r="L789" s="165" t="s">
        <v>38</v>
      </c>
      <c r="M789" s="169">
        <v>1</v>
      </c>
      <c r="N789" s="165">
        <v>18</v>
      </c>
      <c r="O789" s="167" t="s">
        <v>823</v>
      </c>
      <c r="P789" s="167" t="s">
        <v>823</v>
      </c>
      <c r="Q789" s="167" t="s">
        <v>826</v>
      </c>
      <c r="R789" s="166" t="str">
        <f>H789&amp;"2"</f>
        <v>1008792</v>
      </c>
      <c r="S789" s="170">
        <v>1</v>
      </c>
      <c r="T789" s="191" t="s">
        <v>830</v>
      </c>
      <c r="U789" s="165">
        <v>6200</v>
      </c>
      <c r="V789" s="165">
        <v>1116</v>
      </c>
      <c r="W789" s="165">
        <v>0</v>
      </c>
      <c r="X789" s="122">
        <v>793</v>
      </c>
      <c r="Y789" s="168" t="s">
        <v>42</v>
      </c>
      <c r="Z789" s="266"/>
      <c r="AA789" s="266"/>
      <c r="AB789" s="224"/>
      <c r="AC789" s="178">
        <v>9300</v>
      </c>
      <c r="AD789" s="170"/>
      <c r="AE789" s="170"/>
      <c r="AF789" s="191" t="s">
        <v>320</v>
      </c>
      <c r="AG789" s="221">
        <v>8</v>
      </c>
      <c r="AH789" s="220">
        <v>12</v>
      </c>
      <c r="AI789" s="191" t="s">
        <v>320</v>
      </c>
      <c r="AL789" s="166">
        <v>0</v>
      </c>
      <c r="AM789" s="170" t="s">
        <v>43</v>
      </c>
      <c r="AN789" s="165" t="s">
        <v>44</v>
      </c>
      <c r="AO789" s="165"/>
      <c r="AP789" s="166"/>
      <c r="AQ789" s="166"/>
      <c r="AR789" s="166"/>
      <c r="AS789" s="166">
        <f>H789</f>
        <v>100879</v>
      </c>
      <c r="AT789" s="166">
        <f t="shared" si="72"/>
        <v>10885</v>
      </c>
      <c r="AU789" s="166">
        <v>885</v>
      </c>
      <c r="AV789" s="166"/>
      <c r="AX789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100879, 'Б-100879-13',date'2015-02-02',3, 7, 7, 'RUR', 1, 18, date'2015-02-02', date'2015-02-01', 1008792, 1, to_date('2015-01-01 00:00:02','YYYY-MM-DD HH24:MI:SS'), 6200, 1116, 0, 793, 0, 'c1', 8,null,100879,10885,885);insert into xxxx_oebs_cash_payment_test (ID, INVOICE_ID, OEBS_PAYMENT, DOC_DATE, COMISS_DATE) values (s_xxxx_oebs_cash_payment_test.NEXTVAL, 100879, 9300, to_date('2015-01-01 00:00:02','YYYY-MM-DD HH24:MI:SS'), date'2015-01-01' );insert into xxxx_client_discount_m  (ID,CLIENT_ID,CLIENT_AVG_DISCOUNT,DT) values (s_xxxx_client_discount_m.NEXTVAL,793, 12, date'2015-01-01');</v>
      </c>
    </row>
    <row r="790" spans="1:50" ht="16.5" customHeight="1" x14ac:dyDescent="0.25">
      <c r="A790" s="285">
        <v>49</v>
      </c>
      <c r="B790" s="72">
        <v>0</v>
      </c>
      <c r="C790" s="165" t="str">
        <f t="shared" si="74"/>
        <v>100049</v>
      </c>
      <c r="D790" s="165" t="str">
        <f t="shared" si="75"/>
        <v>100049/13</v>
      </c>
      <c r="E790" s="167" t="s">
        <v>189</v>
      </c>
      <c r="F790" s="167" t="s">
        <v>822</v>
      </c>
      <c r="G790" s="165">
        <v>48</v>
      </c>
      <c r="H790" s="178">
        <v>100880</v>
      </c>
      <c r="I790" s="170" t="str">
        <f t="shared" si="71"/>
        <v>Б-100880-13</v>
      </c>
      <c r="J790" s="169">
        <v>3</v>
      </c>
      <c r="K790" s="165">
        <v>7</v>
      </c>
      <c r="L790" s="165" t="s">
        <v>38</v>
      </c>
      <c r="M790" s="169">
        <v>1</v>
      </c>
      <c r="N790" s="165">
        <v>18</v>
      </c>
      <c r="O790" s="167" t="s">
        <v>823</v>
      </c>
      <c r="P790" s="167" t="s">
        <v>823</v>
      </c>
      <c r="Q790" s="167" t="s">
        <v>826</v>
      </c>
      <c r="R790" s="166" t="str">
        <f>H790&amp;"1"</f>
        <v>1008801</v>
      </c>
      <c r="S790" s="170">
        <v>1</v>
      </c>
      <c r="T790" s="191" t="s">
        <v>830</v>
      </c>
      <c r="U790" s="165">
        <v>6200</v>
      </c>
      <c r="V790" s="165">
        <v>1116</v>
      </c>
      <c r="W790" s="165">
        <v>0</v>
      </c>
      <c r="X790" s="234">
        <v>794</v>
      </c>
      <c r="Y790" s="168" t="s">
        <v>42</v>
      </c>
      <c r="Z790" s="266"/>
      <c r="AA790" s="266"/>
      <c r="AB790" s="224"/>
      <c r="AC790" s="178">
        <v>9300</v>
      </c>
      <c r="AD790" s="170"/>
      <c r="AE790" s="170"/>
      <c r="AF790" s="191" t="s">
        <v>320</v>
      </c>
      <c r="AG790" s="221">
        <v>8</v>
      </c>
      <c r="AH790" s="220">
        <v>12</v>
      </c>
      <c r="AI790" s="191" t="s">
        <v>320</v>
      </c>
      <c r="AL790" s="166">
        <v>0</v>
      </c>
      <c r="AM790" s="170" t="s">
        <v>43</v>
      </c>
      <c r="AN790" s="165" t="s">
        <v>44</v>
      </c>
      <c r="AO790" s="165"/>
      <c r="AP790" s="166"/>
      <c r="AQ790" s="166"/>
      <c r="AR790" s="166"/>
      <c r="AS790" s="166">
        <f>H790</f>
        <v>100880</v>
      </c>
      <c r="AT790" s="166">
        <f t="shared" si="72"/>
        <v>10886</v>
      </c>
      <c r="AU790" s="166">
        <v>886</v>
      </c>
      <c r="AV790" s="166"/>
      <c r="AX790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100880, 'Б-100880-13',date'2015-02-02',3, 7, 7, 'RUR', 1, 18, date'2015-02-02', date'2015-02-01', 1008801, 1, to_date('2015-01-01 00:00:02','YYYY-MM-DD HH24:MI:SS'), 6200, 1116, 0, 794, 0, 'c1', 8,null,100880,10886,886);insert into xxxx_oebs_cash_payment_test (ID, INVOICE_ID, OEBS_PAYMENT, DOC_DATE, COMISS_DATE) values (s_xxxx_oebs_cash_payment_test.NEXTVAL, 100880, 9300, to_date('2015-01-01 00:00:02','YYYY-MM-DD HH24:MI:SS'), date'2015-01-01' );insert into xxxx_client_discount_m  (ID,CLIENT_ID,CLIENT_AVG_DISCOUNT,DT) values (s_xxxx_client_discount_m.NEXTVAL,794, 12, date'2015-01-01');</v>
      </c>
    </row>
    <row r="791" spans="1:50" ht="16.5" customHeight="1" x14ac:dyDescent="0.25">
      <c r="A791" s="285">
        <v>49</v>
      </c>
      <c r="B791" s="72">
        <v>0</v>
      </c>
      <c r="C791" s="165" t="str">
        <f t="shared" si="74"/>
        <v>100049</v>
      </c>
      <c r="D791" s="165" t="str">
        <f t="shared" si="75"/>
        <v>100049/13</v>
      </c>
      <c r="E791" s="167" t="s">
        <v>189</v>
      </c>
      <c r="F791" s="167" t="s">
        <v>822</v>
      </c>
      <c r="G791" s="165">
        <v>48</v>
      </c>
      <c r="H791" s="178">
        <v>100881</v>
      </c>
      <c r="I791" s="170" t="str">
        <f t="shared" si="71"/>
        <v>Б-100881-13</v>
      </c>
      <c r="J791" s="169">
        <v>3</v>
      </c>
      <c r="K791" s="165">
        <v>7</v>
      </c>
      <c r="L791" s="165" t="s">
        <v>38</v>
      </c>
      <c r="M791" s="169">
        <v>1</v>
      </c>
      <c r="N791" s="165">
        <v>18</v>
      </c>
      <c r="O791" s="167" t="s">
        <v>823</v>
      </c>
      <c r="P791" s="167" t="s">
        <v>823</v>
      </c>
      <c r="Q791" s="167" t="s">
        <v>826</v>
      </c>
      <c r="R791" s="166" t="str">
        <f>H791&amp;"2"</f>
        <v>1008812</v>
      </c>
      <c r="S791" s="170">
        <v>1</v>
      </c>
      <c r="T791" s="191" t="s">
        <v>830</v>
      </c>
      <c r="U791" s="165">
        <v>6200</v>
      </c>
      <c r="V791" s="165">
        <v>1116</v>
      </c>
      <c r="W791" s="165">
        <v>0</v>
      </c>
      <c r="X791" s="122">
        <v>795</v>
      </c>
      <c r="Y791" s="168" t="s">
        <v>42</v>
      </c>
      <c r="Z791" s="266"/>
      <c r="AA791" s="266"/>
      <c r="AB791" s="224"/>
      <c r="AC791" s="178">
        <v>9300</v>
      </c>
      <c r="AD791" s="170"/>
      <c r="AE791" s="170"/>
      <c r="AF791" s="191" t="s">
        <v>320</v>
      </c>
      <c r="AG791" s="221">
        <v>8</v>
      </c>
      <c r="AH791" s="220">
        <v>12</v>
      </c>
      <c r="AI791" s="191" t="s">
        <v>320</v>
      </c>
      <c r="AL791" s="166">
        <v>0</v>
      </c>
      <c r="AM791" s="170" t="s">
        <v>43</v>
      </c>
      <c r="AN791" s="165" t="s">
        <v>44</v>
      </c>
      <c r="AO791" s="165"/>
      <c r="AP791" s="166"/>
      <c r="AQ791" s="166"/>
      <c r="AR791" s="166"/>
      <c r="AS791" s="166">
        <f>H791</f>
        <v>100881</v>
      </c>
      <c r="AT791" s="166">
        <f t="shared" si="72"/>
        <v>10887</v>
      </c>
      <c r="AU791" s="166">
        <v>887</v>
      </c>
      <c r="AV791" s="166"/>
      <c r="AX791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100881, 'Б-100881-13',date'2015-02-02',3, 7, 7, 'RUR', 1, 18, date'2015-02-02', date'2015-02-01', 1008812, 1, to_date('2015-01-01 00:00:02','YYYY-MM-DD HH24:MI:SS'), 6200, 1116, 0, 795, 0, 'c1', 8,null,100881,10887,887);insert into xxxx_oebs_cash_payment_test (ID, INVOICE_ID, OEBS_PAYMENT, DOC_DATE, COMISS_DATE) values (s_xxxx_oebs_cash_payment_test.NEXTVAL, 100881, 9300, to_date('2015-01-01 00:00:02','YYYY-MM-DD HH24:MI:SS'), date'2015-01-01' );insert into xxxx_client_discount_m  (ID,CLIENT_ID,CLIENT_AVG_DISCOUNT,DT) values (s_xxxx_client_discount_m.NEXTVAL,795, 12, date'2015-01-01');</v>
      </c>
    </row>
    <row r="792" spans="1:50" ht="16.5" customHeight="1" x14ac:dyDescent="0.25">
      <c r="A792" s="285">
        <v>49</v>
      </c>
      <c r="B792" s="72">
        <v>0</v>
      </c>
      <c r="C792" s="165" t="str">
        <f t="shared" si="74"/>
        <v>100049</v>
      </c>
      <c r="D792" s="165" t="str">
        <f t="shared" si="75"/>
        <v>100049/13</v>
      </c>
      <c r="E792" s="167" t="s">
        <v>189</v>
      </c>
      <c r="F792" s="167" t="s">
        <v>822</v>
      </c>
      <c r="G792" s="165">
        <v>48</v>
      </c>
      <c r="H792" s="178">
        <v>100882</v>
      </c>
      <c r="I792" s="170" t="str">
        <f t="shared" si="71"/>
        <v>Б-100882-13</v>
      </c>
      <c r="J792" s="169">
        <v>3</v>
      </c>
      <c r="K792" s="165">
        <v>7</v>
      </c>
      <c r="L792" s="165" t="s">
        <v>38</v>
      </c>
      <c r="M792" s="169">
        <v>1</v>
      </c>
      <c r="N792" s="165">
        <v>18</v>
      </c>
      <c r="O792" s="167" t="s">
        <v>823</v>
      </c>
      <c r="P792" s="167" t="s">
        <v>823</v>
      </c>
      <c r="Q792" s="167" t="s">
        <v>826</v>
      </c>
      <c r="R792" s="166" t="str">
        <f>H792&amp;"3"</f>
        <v>1008823</v>
      </c>
      <c r="S792" s="170">
        <v>1</v>
      </c>
      <c r="T792" s="191" t="s">
        <v>829</v>
      </c>
      <c r="U792" s="165">
        <v>6200</v>
      </c>
      <c r="V792" s="165">
        <v>1116</v>
      </c>
      <c r="W792" s="165">
        <v>0</v>
      </c>
      <c r="X792" s="234">
        <v>796</v>
      </c>
      <c r="Y792" s="168" t="s">
        <v>42</v>
      </c>
      <c r="Z792" s="266"/>
      <c r="AA792" s="266"/>
      <c r="AB792" s="224"/>
      <c r="AC792" s="178">
        <v>9300</v>
      </c>
      <c r="AD792" s="170"/>
      <c r="AE792" s="170"/>
      <c r="AF792" s="191" t="s">
        <v>320</v>
      </c>
      <c r="AG792" s="221">
        <v>8</v>
      </c>
      <c r="AH792" s="220">
        <v>12</v>
      </c>
      <c r="AI792" s="191" t="s">
        <v>320</v>
      </c>
      <c r="AL792" s="166">
        <v>0</v>
      </c>
      <c r="AM792" s="170" t="s">
        <v>43</v>
      </c>
      <c r="AN792" s="165" t="s">
        <v>44</v>
      </c>
      <c r="AO792" s="165"/>
      <c r="AP792" s="166"/>
      <c r="AQ792" s="166"/>
      <c r="AR792" s="166"/>
      <c r="AS792" s="166">
        <f>H792</f>
        <v>100882</v>
      </c>
      <c r="AT792" s="166">
        <f t="shared" si="72"/>
        <v>10888</v>
      </c>
      <c r="AU792" s="166">
        <v>888</v>
      </c>
      <c r="AV792" s="166"/>
      <c r="AX792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100882, 'Б-100882-13',date'2015-02-02',3, 7, 7, 'RUR', 1, 18, date'2015-02-02', date'2015-02-01', 1008823, 1, to_date('2015-01-01 00:00:01','YYYY-MM-DD HH24:MI:SS'), 6200, 1116, 0, 796, 0, 'c1', 8,null,100882,10888,888);insert into xxxx_oebs_cash_payment_test (ID, INVOICE_ID, OEBS_PAYMENT, DOC_DATE, COMISS_DATE) values (s_xxxx_oebs_cash_payment_test.NEXTVAL, 100882, 9300, to_date('2015-01-01 00:00:01','YYYY-MM-DD HH24:MI:SS'), date'2015-01-01' );insert into xxxx_client_discount_m  (ID,CLIENT_ID,CLIENT_AVG_DISCOUNT,DT) values (s_xxxx_client_discount_m.NEXTVAL,796, 12, date'2015-01-01');</v>
      </c>
    </row>
    <row r="793" spans="1:50" ht="16.5" customHeight="1" x14ac:dyDescent="0.25">
      <c r="A793" s="285">
        <v>49</v>
      </c>
      <c r="B793" s="72">
        <v>0</v>
      </c>
      <c r="C793" s="165" t="str">
        <f t="shared" si="74"/>
        <v>100049</v>
      </c>
      <c r="D793" s="165" t="str">
        <f t="shared" si="75"/>
        <v>100049/13</v>
      </c>
      <c r="E793" s="167" t="s">
        <v>189</v>
      </c>
      <c r="F793" s="167" t="s">
        <v>822</v>
      </c>
      <c r="G793" s="165">
        <v>48</v>
      </c>
      <c r="H793" s="178">
        <v>100883</v>
      </c>
      <c r="I793" s="170" t="str">
        <f t="shared" si="71"/>
        <v>Б-100883-13</v>
      </c>
      <c r="J793" s="169">
        <v>3</v>
      </c>
      <c r="K793" s="165">
        <v>7</v>
      </c>
      <c r="L793" s="165" t="s">
        <v>38</v>
      </c>
      <c r="M793" s="169">
        <v>1</v>
      </c>
      <c r="N793" s="165">
        <v>18</v>
      </c>
      <c r="O793" s="167" t="s">
        <v>823</v>
      </c>
      <c r="P793" s="167" t="s">
        <v>823</v>
      </c>
      <c r="Q793" s="167" t="s">
        <v>826</v>
      </c>
      <c r="R793" s="166" t="str">
        <f>H793&amp;"1"</f>
        <v>1008831</v>
      </c>
      <c r="S793" s="170">
        <v>1</v>
      </c>
      <c r="T793" s="191" t="s">
        <v>829</v>
      </c>
      <c r="U793" s="165">
        <v>6200</v>
      </c>
      <c r="V793" s="165">
        <v>1116</v>
      </c>
      <c r="W793" s="165">
        <v>0</v>
      </c>
      <c r="X793" s="122">
        <v>797</v>
      </c>
      <c r="Y793" s="168" t="s">
        <v>42</v>
      </c>
      <c r="Z793" s="266"/>
      <c r="AA793" s="266"/>
      <c r="AB793" s="224"/>
      <c r="AC793" s="178">
        <v>9300</v>
      </c>
      <c r="AD793" s="170"/>
      <c r="AE793" s="170"/>
      <c r="AF793" s="191" t="s">
        <v>320</v>
      </c>
      <c r="AG793" s="221">
        <v>8</v>
      </c>
      <c r="AH793" s="220">
        <v>12</v>
      </c>
      <c r="AI793" s="191" t="s">
        <v>320</v>
      </c>
      <c r="AL793" s="166">
        <v>0</v>
      </c>
      <c r="AM793" s="170" t="s">
        <v>43</v>
      </c>
      <c r="AN793" s="165" t="s">
        <v>44</v>
      </c>
      <c r="AO793" s="165"/>
      <c r="AP793" s="166"/>
      <c r="AQ793" s="166"/>
      <c r="AR793" s="166"/>
      <c r="AS793" s="166">
        <f>H793</f>
        <v>100883</v>
      </c>
      <c r="AT793" s="166">
        <f t="shared" si="72"/>
        <v>10889</v>
      </c>
      <c r="AU793" s="166">
        <v>889</v>
      </c>
      <c r="AV793" s="166"/>
      <c r="AX793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100883, 'Б-100883-13',date'2015-02-02',3, 7, 7, 'RUR', 1, 18, date'2015-02-02', date'2015-02-01', 1008831, 1, to_date('2015-01-01 00:00:01','YYYY-MM-DD HH24:MI:SS'), 6200, 1116, 0, 797, 0, 'c1', 8,null,100883,10889,889);insert into xxxx_oebs_cash_payment_test (ID, INVOICE_ID, OEBS_PAYMENT, DOC_DATE, COMISS_DATE) values (s_xxxx_oebs_cash_payment_test.NEXTVAL, 100883, 9300, to_date('2015-01-01 00:00:01','YYYY-MM-DD HH24:MI:SS'), date'2015-01-01' );insert into xxxx_client_discount_m  (ID,CLIENT_ID,CLIENT_AVG_DISCOUNT,DT) values (s_xxxx_client_discount_m.NEXTVAL,797, 12, date'2015-01-01');</v>
      </c>
    </row>
    <row r="794" spans="1:50" ht="16.5" customHeight="1" x14ac:dyDescent="0.25">
      <c r="A794" s="285">
        <v>49</v>
      </c>
      <c r="B794" s="72">
        <v>0</v>
      </c>
      <c r="C794" s="165" t="str">
        <f t="shared" si="74"/>
        <v>100049</v>
      </c>
      <c r="D794" s="165" t="str">
        <f t="shared" si="75"/>
        <v>100049/13</v>
      </c>
      <c r="E794" s="167" t="s">
        <v>189</v>
      </c>
      <c r="F794" s="167" t="s">
        <v>822</v>
      </c>
      <c r="G794" s="165">
        <v>48</v>
      </c>
      <c r="H794" s="178">
        <v>100884</v>
      </c>
      <c r="I794" s="170" t="str">
        <f t="shared" si="71"/>
        <v>Б-100884-13</v>
      </c>
      <c r="J794" s="169">
        <v>3</v>
      </c>
      <c r="K794" s="165">
        <v>7</v>
      </c>
      <c r="L794" s="165" t="s">
        <v>38</v>
      </c>
      <c r="M794" s="169">
        <v>1</v>
      </c>
      <c r="N794" s="165">
        <v>18</v>
      </c>
      <c r="O794" s="167" t="s">
        <v>823</v>
      </c>
      <c r="P794" s="167" t="s">
        <v>823</v>
      </c>
      <c r="Q794" s="167" t="s">
        <v>826</v>
      </c>
      <c r="R794" s="166" t="str">
        <f>H794&amp;"2"</f>
        <v>1008842</v>
      </c>
      <c r="S794" s="170">
        <v>1</v>
      </c>
      <c r="T794" s="191" t="s">
        <v>829</v>
      </c>
      <c r="U794" s="165">
        <v>6200</v>
      </c>
      <c r="V794" s="165">
        <v>1116</v>
      </c>
      <c r="W794" s="165">
        <v>0</v>
      </c>
      <c r="X794" s="234">
        <v>798</v>
      </c>
      <c r="Y794" s="168" t="s">
        <v>42</v>
      </c>
      <c r="Z794" s="266"/>
      <c r="AA794" s="266"/>
      <c r="AB794" s="224"/>
      <c r="AC794" s="178">
        <v>9300</v>
      </c>
      <c r="AD794" s="170"/>
      <c r="AE794" s="170"/>
      <c r="AF794" s="191" t="s">
        <v>320</v>
      </c>
      <c r="AG794" s="221">
        <v>8</v>
      </c>
      <c r="AH794" s="220">
        <v>12</v>
      </c>
      <c r="AI794" s="191" t="s">
        <v>320</v>
      </c>
      <c r="AL794" s="166">
        <v>0</v>
      </c>
      <c r="AM794" s="170" t="s">
        <v>43</v>
      </c>
      <c r="AN794" s="165" t="s">
        <v>44</v>
      </c>
      <c r="AO794" s="165"/>
      <c r="AP794" s="166"/>
      <c r="AQ794" s="166"/>
      <c r="AR794" s="166"/>
      <c r="AS794" s="166">
        <f>H794</f>
        <v>100884</v>
      </c>
      <c r="AT794" s="166">
        <f t="shared" si="72"/>
        <v>10890</v>
      </c>
      <c r="AU794" s="166">
        <v>890</v>
      </c>
      <c r="AV794" s="166"/>
      <c r="AX79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100884, 'Б-100884-13',date'2015-02-02',3, 7, 7, 'RUR', 1, 18, date'2015-02-02', date'2015-02-01', 1008842, 1, to_date('2015-01-01 00:00:01','YYYY-MM-DD HH24:MI:SS'), 6200, 1116, 0, 798, 0, 'c1', 8,null,100884,10890,890);insert into xxxx_oebs_cash_payment_test (ID, INVOICE_ID, OEBS_PAYMENT, DOC_DATE, COMISS_DATE) values (s_xxxx_oebs_cash_payment_test.NEXTVAL, 100884, 9300, to_date('2015-01-01 00:00:01','YYYY-MM-DD HH24:MI:SS'), date'2015-01-01' );insert into xxxx_client_discount_m  (ID,CLIENT_ID,CLIENT_AVG_DISCOUNT,DT) values (s_xxxx_client_discount_m.NEXTVAL,798, 12, date'2015-01-01');</v>
      </c>
    </row>
    <row r="795" spans="1:50" ht="16.5" customHeight="1" x14ac:dyDescent="0.25">
      <c r="A795" s="285">
        <v>49</v>
      </c>
      <c r="B795" s="72">
        <v>0</v>
      </c>
      <c r="C795" s="165" t="str">
        <f t="shared" si="74"/>
        <v>100049</v>
      </c>
      <c r="D795" s="165" t="str">
        <f t="shared" si="75"/>
        <v>100049/13</v>
      </c>
      <c r="E795" s="167" t="s">
        <v>189</v>
      </c>
      <c r="F795" s="167" t="s">
        <v>822</v>
      </c>
      <c r="G795" s="165">
        <v>48</v>
      </c>
      <c r="H795" s="178">
        <v>100885</v>
      </c>
      <c r="I795" s="170" t="str">
        <f t="shared" si="71"/>
        <v>Б-100885-13</v>
      </c>
      <c r="J795" s="169">
        <v>3</v>
      </c>
      <c r="K795" s="165">
        <v>7</v>
      </c>
      <c r="L795" s="165" t="s">
        <v>38</v>
      </c>
      <c r="M795" s="169">
        <v>1</v>
      </c>
      <c r="N795" s="165">
        <v>18</v>
      </c>
      <c r="O795" s="167" t="s">
        <v>823</v>
      </c>
      <c r="P795" s="167" t="s">
        <v>823</v>
      </c>
      <c r="Q795" s="167" t="s">
        <v>826</v>
      </c>
      <c r="R795" s="166" t="str">
        <f>H795&amp;"1"</f>
        <v>1008851</v>
      </c>
      <c r="S795" s="170">
        <v>1</v>
      </c>
      <c r="T795" s="191" t="s">
        <v>829</v>
      </c>
      <c r="U795" s="165">
        <v>6200</v>
      </c>
      <c r="V795" s="165">
        <v>1116</v>
      </c>
      <c r="W795" s="165">
        <v>0</v>
      </c>
      <c r="X795" s="122">
        <v>799</v>
      </c>
      <c r="Y795" s="168" t="s">
        <v>42</v>
      </c>
      <c r="Z795" s="266"/>
      <c r="AA795" s="266"/>
      <c r="AB795" s="224"/>
      <c r="AC795" s="178">
        <v>9300</v>
      </c>
      <c r="AD795" s="170"/>
      <c r="AE795" s="170"/>
      <c r="AF795" s="191" t="s">
        <v>320</v>
      </c>
      <c r="AG795" s="221">
        <v>8</v>
      </c>
      <c r="AH795" s="220">
        <v>12</v>
      </c>
      <c r="AI795" s="191" t="s">
        <v>320</v>
      </c>
      <c r="AL795" s="166">
        <v>0</v>
      </c>
      <c r="AM795" s="170" t="s">
        <v>43</v>
      </c>
      <c r="AN795" s="165" t="s">
        <v>44</v>
      </c>
      <c r="AO795" s="165"/>
      <c r="AP795" s="166"/>
      <c r="AQ795" s="166"/>
      <c r="AR795" s="166"/>
      <c r="AS795" s="166">
        <f>H795</f>
        <v>100885</v>
      </c>
      <c r="AT795" s="166">
        <f t="shared" si="72"/>
        <v>10891</v>
      </c>
      <c r="AU795" s="166">
        <v>891</v>
      </c>
      <c r="AV795" s="166"/>
      <c r="AX79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100885, 'Б-100885-13',date'2015-02-02',3, 7, 7, 'RUR', 1, 18, date'2015-02-02', date'2015-02-01', 1008851, 1, to_date('2015-01-01 00:00:01','YYYY-MM-DD HH24:MI:SS'), 6200, 1116, 0, 799, 0, 'c1', 8,null,100885,10891,891);insert into xxxx_oebs_cash_payment_test (ID, INVOICE_ID, OEBS_PAYMENT, DOC_DATE, COMISS_DATE) values (s_xxxx_oebs_cash_payment_test.NEXTVAL, 100885, 9300, to_date('2015-01-01 00:00:01','YYYY-MM-DD HH24:MI:SS'), date'2015-01-01' );insert into xxxx_client_discount_m  (ID,CLIENT_ID,CLIENT_AVG_DISCOUNT,DT) values (s_xxxx_client_discount_m.NEXTVAL,799, 12, date'2015-01-01');</v>
      </c>
    </row>
    <row r="796" spans="1:50" ht="16.5" customHeight="1" x14ac:dyDescent="0.25">
      <c r="A796" s="285">
        <v>49</v>
      </c>
      <c r="B796" s="72">
        <v>0</v>
      </c>
      <c r="C796" s="165" t="str">
        <f t="shared" si="74"/>
        <v>100049</v>
      </c>
      <c r="D796" s="165" t="str">
        <f t="shared" si="75"/>
        <v>100049/13</v>
      </c>
      <c r="E796" s="167" t="s">
        <v>189</v>
      </c>
      <c r="F796" s="167" t="s">
        <v>822</v>
      </c>
      <c r="G796" s="165">
        <v>48</v>
      </c>
      <c r="H796" s="178">
        <v>100886</v>
      </c>
      <c r="I796" s="170" t="str">
        <f t="shared" si="71"/>
        <v>Б-100886-13</v>
      </c>
      <c r="J796" s="169">
        <v>3</v>
      </c>
      <c r="K796" s="165">
        <v>7</v>
      </c>
      <c r="L796" s="165" t="s">
        <v>38</v>
      </c>
      <c r="M796" s="169">
        <v>1</v>
      </c>
      <c r="N796" s="165">
        <v>18</v>
      </c>
      <c r="O796" s="167" t="s">
        <v>823</v>
      </c>
      <c r="P796" s="167" t="s">
        <v>823</v>
      </c>
      <c r="Q796" s="167" t="s">
        <v>826</v>
      </c>
      <c r="R796" s="166" t="str">
        <f>H796&amp;"2"</f>
        <v>1008862</v>
      </c>
      <c r="S796" s="170">
        <v>1</v>
      </c>
      <c r="T796" s="191" t="s">
        <v>829</v>
      </c>
      <c r="U796" s="165">
        <v>6200</v>
      </c>
      <c r="V796" s="165">
        <v>1116</v>
      </c>
      <c r="W796" s="165">
        <v>0</v>
      </c>
      <c r="X796" s="234">
        <v>800</v>
      </c>
      <c r="Y796" s="168" t="s">
        <v>42</v>
      </c>
      <c r="Z796" s="266"/>
      <c r="AA796" s="266"/>
      <c r="AB796" s="224"/>
      <c r="AC796" s="178">
        <v>9300</v>
      </c>
      <c r="AD796" s="170"/>
      <c r="AE796" s="170"/>
      <c r="AF796" s="191" t="s">
        <v>320</v>
      </c>
      <c r="AG796" s="221">
        <v>8</v>
      </c>
      <c r="AH796" s="220">
        <v>12</v>
      </c>
      <c r="AI796" s="191" t="s">
        <v>320</v>
      </c>
      <c r="AL796" s="166">
        <v>0</v>
      </c>
      <c r="AM796" s="170" t="s">
        <v>43</v>
      </c>
      <c r="AN796" s="165" t="s">
        <v>44</v>
      </c>
      <c r="AO796" s="165"/>
      <c r="AP796" s="166"/>
      <c r="AQ796" s="166"/>
      <c r="AR796" s="166"/>
      <c r="AS796" s="166">
        <f>H796</f>
        <v>100886</v>
      </c>
      <c r="AT796" s="166">
        <f t="shared" si="72"/>
        <v>10892</v>
      </c>
      <c r="AU796" s="166">
        <v>892</v>
      </c>
      <c r="AV796" s="166"/>
      <c r="AX79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100886, 'Б-100886-13',date'2015-02-02',3, 7, 7, 'RUR', 1, 18, date'2015-02-02', date'2015-02-01', 1008862, 1, to_date('2015-01-01 00:00:01','YYYY-MM-DD HH24:MI:SS'), 6200, 1116, 0, 800, 0, 'c1', 8,null,100886,10892,892);insert into xxxx_oebs_cash_payment_test (ID, INVOICE_ID, OEBS_PAYMENT, DOC_DATE, COMISS_DATE) values (s_xxxx_oebs_cash_payment_test.NEXTVAL, 100886, 9300, to_date('2015-01-01 00:00:01','YYYY-MM-DD HH24:MI:SS'), date'2015-01-01' );insert into xxxx_client_discount_m  (ID,CLIENT_ID,CLIENT_AVG_DISCOUNT,DT) values (s_xxxx_client_discount_m.NEXTVAL,800, 12, date'2015-01-01');</v>
      </c>
    </row>
    <row r="797" spans="1:50" ht="16.5" customHeight="1" x14ac:dyDescent="0.25">
      <c r="A797" s="285">
        <v>49</v>
      </c>
      <c r="B797" s="72">
        <v>0</v>
      </c>
      <c r="C797" s="165" t="str">
        <f t="shared" si="74"/>
        <v>100049</v>
      </c>
      <c r="D797" s="165" t="str">
        <f t="shared" si="75"/>
        <v>100049/13</v>
      </c>
      <c r="E797" s="167" t="s">
        <v>189</v>
      </c>
      <c r="F797" s="167" t="s">
        <v>822</v>
      </c>
      <c r="G797" s="165">
        <v>48</v>
      </c>
      <c r="H797" s="178">
        <v>100887</v>
      </c>
      <c r="I797" s="170" t="str">
        <f t="shared" si="71"/>
        <v>Б-100887-13</v>
      </c>
      <c r="J797" s="169">
        <v>3</v>
      </c>
      <c r="K797" s="165">
        <v>7</v>
      </c>
      <c r="L797" s="165" t="s">
        <v>38</v>
      </c>
      <c r="M797" s="169">
        <v>1</v>
      </c>
      <c r="N797" s="165">
        <v>18</v>
      </c>
      <c r="O797" s="167" t="s">
        <v>823</v>
      </c>
      <c r="P797" s="167" t="s">
        <v>823</v>
      </c>
      <c r="Q797" s="167" t="s">
        <v>826</v>
      </c>
      <c r="R797" s="166" t="str">
        <f>H797&amp;"3"</f>
        <v>1008873</v>
      </c>
      <c r="S797" s="170">
        <v>1</v>
      </c>
      <c r="T797" s="191" t="s">
        <v>829</v>
      </c>
      <c r="U797" s="165">
        <v>6200</v>
      </c>
      <c r="V797" s="165">
        <v>1116</v>
      </c>
      <c r="W797" s="165">
        <v>0</v>
      </c>
      <c r="X797" s="122">
        <v>801</v>
      </c>
      <c r="Y797" s="168" t="s">
        <v>42</v>
      </c>
      <c r="Z797" s="266"/>
      <c r="AA797" s="266"/>
      <c r="AB797" s="224"/>
      <c r="AC797" s="178">
        <v>9300</v>
      </c>
      <c r="AD797" s="170"/>
      <c r="AE797" s="170"/>
      <c r="AF797" s="191" t="s">
        <v>320</v>
      </c>
      <c r="AG797" s="221">
        <v>8</v>
      </c>
      <c r="AH797" s="220">
        <v>12</v>
      </c>
      <c r="AI797" s="191" t="s">
        <v>320</v>
      </c>
      <c r="AL797" s="166">
        <v>0</v>
      </c>
      <c r="AM797" s="170" t="s">
        <v>43</v>
      </c>
      <c r="AN797" s="165" t="s">
        <v>44</v>
      </c>
      <c r="AO797" s="165"/>
      <c r="AP797" s="166"/>
      <c r="AQ797" s="166"/>
      <c r="AR797" s="166"/>
      <c r="AS797" s="166">
        <f>H797</f>
        <v>100887</v>
      </c>
      <c r="AT797" s="166">
        <f t="shared" si="72"/>
        <v>10893</v>
      </c>
      <c r="AU797" s="166">
        <v>893</v>
      </c>
      <c r="AV797" s="166"/>
      <c r="AX797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100887, 'Б-100887-13',date'2015-02-02',3, 7, 7, 'RUR', 1, 18, date'2015-02-02', date'2015-02-01', 1008873, 1, to_date('2015-01-01 00:00:01','YYYY-MM-DD HH24:MI:SS'), 6200, 1116, 0, 801, 0, 'c1', 8,null,100887,10893,893);insert into xxxx_oebs_cash_payment_test (ID, INVOICE_ID, OEBS_PAYMENT, DOC_DATE, COMISS_DATE) values (s_xxxx_oebs_cash_payment_test.NEXTVAL, 100887, 9300, to_date('2015-01-01 00:00:01','YYYY-MM-DD HH24:MI:SS'), date'2015-01-01' );insert into xxxx_client_discount_m  (ID,CLIENT_ID,CLIENT_AVG_DISCOUNT,DT) values (s_xxxx_client_discount_m.NEXTVAL,801, 12, date'2015-01-01');</v>
      </c>
    </row>
    <row r="798" spans="1:50" ht="16.5" customHeight="1" x14ac:dyDescent="0.25">
      <c r="A798" s="285">
        <v>49</v>
      </c>
      <c r="B798" s="72">
        <v>0</v>
      </c>
      <c r="C798" s="165" t="str">
        <f t="shared" si="74"/>
        <v>100049</v>
      </c>
      <c r="D798" s="165" t="str">
        <f t="shared" si="75"/>
        <v>100049/13</v>
      </c>
      <c r="E798" s="167" t="s">
        <v>189</v>
      </c>
      <c r="F798" s="167" t="s">
        <v>822</v>
      </c>
      <c r="G798" s="165">
        <v>48</v>
      </c>
      <c r="H798" s="178">
        <v>100888</v>
      </c>
      <c r="I798" s="170" t="str">
        <f t="shared" si="71"/>
        <v>Б-100888-13</v>
      </c>
      <c r="J798" s="169">
        <v>3</v>
      </c>
      <c r="K798" s="165">
        <v>7</v>
      </c>
      <c r="L798" s="165" t="s">
        <v>38</v>
      </c>
      <c r="M798" s="169">
        <v>1</v>
      </c>
      <c r="N798" s="165">
        <v>18</v>
      </c>
      <c r="O798" s="167" t="s">
        <v>823</v>
      </c>
      <c r="P798" s="167" t="s">
        <v>823</v>
      </c>
      <c r="Q798" s="167" t="s">
        <v>826</v>
      </c>
      <c r="R798" s="166" t="str">
        <f>H798&amp;"1"</f>
        <v>1008881</v>
      </c>
      <c r="S798" s="170">
        <v>1</v>
      </c>
      <c r="T798" s="191" t="s">
        <v>829</v>
      </c>
      <c r="U798" s="165">
        <v>6200</v>
      </c>
      <c r="V798" s="165">
        <v>1116</v>
      </c>
      <c r="W798" s="165">
        <v>0</v>
      </c>
      <c r="X798" s="234">
        <v>802</v>
      </c>
      <c r="Y798" s="168" t="s">
        <v>42</v>
      </c>
      <c r="Z798" s="266"/>
      <c r="AA798" s="266"/>
      <c r="AB798" s="224"/>
      <c r="AC798" s="178">
        <v>9300</v>
      </c>
      <c r="AD798" s="170"/>
      <c r="AE798" s="170"/>
      <c r="AF798" s="191" t="s">
        <v>320</v>
      </c>
      <c r="AG798" s="221">
        <v>8</v>
      </c>
      <c r="AH798" s="220">
        <v>12</v>
      </c>
      <c r="AI798" s="191" t="s">
        <v>320</v>
      </c>
      <c r="AL798" s="166">
        <v>0</v>
      </c>
      <c r="AM798" s="170" t="s">
        <v>43</v>
      </c>
      <c r="AN798" s="165" t="s">
        <v>44</v>
      </c>
      <c r="AO798" s="165"/>
      <c r="AP798" s="166"/>
      <c r="AQ798" s="166"/>
      <c r="AR798" s="166"/>
      <c r="AS798" s="166">
        <f>H798</f>
        <v>100888</v>
      </c>
      <c r="AT798" s="166">
        <f t="shared" si="72"/>
        <v>10894</v>
      </c>
      <c r="AU798" s="166">
        <v>894</v>
      </c>
      <c r="AV798" s="166"/>
      <c r="AX798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100888, 'Б-100888-13',date'2015-02-02',3, 7, 7, 'RUR', 1, 18, date'2015-02-02', date'2015-02-01', 1008881, 1, to_date('2015-01-01 00:00:01','YYYY-MM-DD HH24:MI:SS'), 6200, 1116, 0, 802, 0, 'c1', 8,null,100888,10894,894);insert into xxxx_oebs_cash_payment_test (ID, INVOICE_ID, OEBS_PAYMENT, DOC_DATE, COMISS_DATE) values (s_xxxx_oebs_cash_payment_test.NEXTVAL, 100888, 9300, to_date('2015-01-01 00:00:01','YYYY-MM-DD HH24:MI:SS'), date'2015-01-01' );insert into xxxx_client_discount_m  (ID,CLIENT_ID,CLIENT_AVG_DISCOUNT,DT) values (s_xxxx_client_discount_m.NEXTVAL,802, 12, date'2015-01-01');</v>
      </c>
    </row>
    <row r="799" spans="1:50" ht="16.5" customHeight="1" x14ac:dyDescent="0.25">
      <c r="A799" s="285">
        <v>49</v>
      </c>
      <c r="B799" s="72">
        <v>0</v>
      </c>
      <c r="C799" s="165" t="str">
        <f t="shared" si="74"/>
        <v>100049</v>
      </c>
      <c r="D799" s="165" t="str">
        <f t="shared" si="75"/>
        <v>100049/13</v>
      </c>
      <c r="E799" s="167" t="s">
        <v>189</v>
      </c>
      <c r="F799" s="167" t="s">
        <v>822</v>
      </c>
      <c r="G799" s="165">
        <v>48</v>
      </c>
      <c r="H799" s="178">
        <v>100889</v>
      </c>
      <c r="I799" s="170" t="str">
        <f t="shared" si="71"/>
        <v>Б-100889-13</v>
      </c>
      <c r="J799" s="169">
        <v>3</v>
      </c>
      <c r="K799" s="165">
        <v>7</v>
      </c>
      <c r="L799" s="165" t="s">
        <v>38</v>
      </c>
      <c r="M799" s="169">
        <v>1</v>
      </c>
      <c r="N799" s="165">
        <v>18</v>
      </c>
      <c r="O799" s="167" t="s">
        <v>823</v>
      </c>
      <c r="P799" s="167" t="s">
        <v>823</v>
      </c>
      <c r="Q799" s="167" t="s">
        <v>826</v>
      </c>
      <c r="R799" s="166" t="str">
        <f>H799&amp;"2"</f>
        <v>1008892</v>
      </c>
      <c r="S799" s="170">
        <v>1</v>
      </c>
      <c r="T799" s="191" t="s">
        <v>310</v>
      </c>
      <c r="U799" s="165">
        <v>6200</v>
      </c>
      <c r="V799" s="165">
        <v>1116</v>
      </c>
      <c r="W799" s="165">
        <v>0</v>
      </c>
      <c r="X799" s="122">
        <v>803</v>
      </c>
      <c r="Y799" s="168" t="s">
        <v>42</v>
      </c>
      <c r="Z799" s="266"/>
      <c r="AA799" s="266"/>
      <c r="AB799" s="224"/>
      <c r="AC799" s="178">
        <v>9300</v>
      </c>
      <c r="AD799" s="170"/>
      <c r="AE799" s="170"/>
      <c r="AF799" s="191" t="s">
        <v>320</v>
      </c>
      <c r="AG799" s="221">
        <v>8</v>
      </c>
      <c r="AH799" s="220">
        <v>12</v>
      </c>
      <c r="AI799" s="191" t="s">
        <v>320</v>
      </c>
      <c r="AL799" s="166">
        <v>0</v>
      </c>
      <c r="AM799" s="170" t="s">
        <v>43</v>
      </c>
      <c r="AN799" s="165" t="s">
        <v>44</v>
      </c>
      <c r="AO799" s="165"/>
      <c r="AP799" s="166"/>
      <c r="AQ799" s="166"/>
      <c r="AR799" s="166"/>
      <c r="AS799" s="166">
        <f>H799</f>
        <v>100889</v>
      </c>
      <c r="AT799" s="166">
        <f t="shared" si="72"/>
        <v>10895</v>
      </c>
      <c r="AU799" s="166">
        <v>895</v>
      </c>
      <c r="AV799" s="166"/>
      <c r="AX799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100889, 'Б-100889-13',date'2015-02-02',3, 7, 7, 'RUR', 1, 18, date'2015-02-02', date'2015-02-01', 1008892, 1, to_date('2015-01-31 23:59:59','YYYY-MM-DD HH24:MI:SS'), 6200, 1116, 0, 803, 0, 'c1', 8,null,100889,10895,895);insert into xxxx_oebs_cash_payment_test (ID, INVOICE_ID, OEBS_PAYMENT, DOC_DATE, COMISS_DATE) values (s_xxxx_oebs_cash_payment_test.NEXTVAL, 100889, 9300, to_date('2015-01-31 23:59:59','YYYY-MM-DD HH24:MI:SS'), date'2015-01-01' );insert into xxxx_client_discount_m  (ID,CLIENT_ID,CLIENT_AVG_DISCOUNT,DT) values (s_xxxx_client_discount_m.NEXTVAL,803, 12, date'2015-01-01');</v>
      </c>
    </row>
    <row r="800" spans="1:50" ht="16.5" customHeight="1" x14ac:dyDescent="0.25">
      <c r="A800" s="285">
        <v>49</v>
      </c>
      <c r="B800" s="72">
        <v>0</v>
      </c>
      <c r="C800" s="165" t="str">
        <f t="shared" si="74"/>
        <v>100049</v>
      </c>
      <c r="D800" s="165" t="str">
        <f t="shared" si="75"/>
        <v>100049/13</v>
      </c>
      <c r="E800" s="167" t="s">
        <v>189</v>
      </c>
      <c r="F800" s="167" t="s">
        <v>822</v>
      </c>
      <c r="G800" s="165">
        <v>48</v>
      </c>
      <c r="H800" s="178">
        <v>100890</v>
      </c>
      <c r="I800" s="170" t="str">
        <f t="shared" si="71"/>
        <v>Б-100890-13</v>
      </c>
      <c r="J800" s="169">
        <v>3</v>
      </c>
      <c r="K800" s="165">
        <v>7</v>
      </c>
      <c r="L800" s="165" t="s">
        <v>38</v>
      </c>
      <c r="M800" s="169">
        <v>1</v>
      </c>
      <c r="N800" s="165">
        <v>18</v>
      </c>
      <c r="O800" s="167" t="s">
        <v>823</v>
      </c>
      <c r="P800" s="167" t="s">
        <v>823</v>
      </c>
      <c r="Q800" s="167" t="s">
        <v>826</v>
      </c>
      <c r="R800" s="166" t="str">
        <f>H800&amp;"1"</f>
        <v>1008901</v>
      </c>
      <c r="S800" s="170">
        <v>1</v>
      </c>
      <c r="T800" s="237" t="s">
        <v>144</v>
      </c>
      <c r="U800" s="165">
        <v>6200</v>
      </c>
      <c r="V800" s="165">
        <v>1116</v>
      </c>
      <c r="W800" s="165">
        <v>0</v>
      </c>
      <c r="X800" s="244">
        <v>789</v>
      </c>
      <c r="Y800" s="168" t="s">
        <v>42</v>
      </c>
      <c r="Z800" s="266"/>
      <c r="AA800" s="266"/>
      <c r="AB800" s="224"/>
      <c r="AC800" s="178">
        <v>9300</v>
      </c>
      <c r="AD800" s="170"/>
      <c r="AE800" s="170"/>
      <c r="AF800" s="237" t="s">
        <v>320</v>
      </c>
      <c r="AG800" s="221">
        <v>8</v>
      </c>
      <c r="AH800" s="220">
        <v>12</v>
      </c>
      <c r="AI800" s="237" t="s">
        <v>320</v>
      </c>
      <c r="AL800" s="166">
        <v>0</v>
      </c>
      <c r="AM800" s="170" t="s">
        <v>43</v>
      </c>
      <c r="AN800" s="165" t="s">
        <v>44</v>
      </c>
      <c r="AO800" s="165"/>
      <c r="AP800" s="166"/>
      <c r="AQ800" s="166"/>
      <c r="AR800" s="166"/>
      <c r="AS800" s="166">
        <f>H800</f>
        <v>100890</v>
      </c>
      <c r="AT800" s="166">
        <f t="shared" si="72"/>
        <v>10896</v>
      </c>
      <c r="AU800" s="166">
        <v>896</v>
      </c>
      <c r="AV800" s="166"/>
      <c r="AX800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100890, 'Б-100890-13',date'2015-02-02',3, 7, 7, 'RUR', 1, 18, date'2015-02-02', date'2015-02-01', 1008901, 1, to_date('2015-01-01 00:00:00','YYYY-MM-DD HH24:MI:SS'), 6200, 1116, 0, 789, 0, 'c1', 8,null,100890,10896,896);insert into xxxx_oebs_cash_payment_test (ID, INVOICE_ID, OEBS_PAYMENT, DOC_DATE, COMISS_DATE) values (s_xxxx_oebs_cash_payment_test.NEXTVAL, 100890, 9300, to_date('2015-01-01 00:00:00','YYYY-MM-DD HH24:MI:SS'), date'2015-01-01' );insert into xxxx_client_discount_m  (ID,CLIENT_ID,CLIENT_AVG_DISCOUNT,DT) values (s_xxxx_client_discount_m.NEXTVAL,789, 12, date'2015-01-01');</v>
      </c>
    </row>
    <row r="801" spans="1:50" ht="16.5" customHeight="1" x14ac:dyDescent="0.25">
      <c r="A801" s="285">
        <v>49</v>
      </c>
      <c r="B801" s="72">
        <v>0</v>
      </c>
      <c r="C801" s="165" t="str">
        <f t="shared" si="74"/>
        <v>100049</v>
      </c>
      <c r="D801" s="165" t="str">
        <f t="shared" si="75"/>
        <v>100049/13</v>
      </c>
      <c r="E801" s="167" t="s">
        <v>189</v>
      </c>
      <c r="F801" s="167" t="s">
        <v>822</v>
      </c>
      <c r="G801" s="165">
        <v>48</v>
      </c>
      <c r="H801" s="178">
        <v>100891</v>
      </c>
      <c r="I801" s="170" t="str">
        <f t="shared" si="71"/>
        <v>Б-100891-13</v>
      </c>
      <c r="J801" s="169">
        <v>3</v>
      </c>
      <c r="K801" s="165">
        <v>7</v>
      </c>
      <c r="L801" s="165" t="s">
        <v>38</v>
      </c>
      <c r="M801" s="169">
        <v>1</v>
      </c>
      <c r="N801" s="165">
        <v>18</v>
      </c>
      <c r="O801" s="167" t="s">
        <v>823</v>
      </c>
      <c r="P801" s="167" t="s">
        <v>823</v>
      </c>
      <c r="Q801" s="167" t="s">
        <v>826</v>
      </c>
      <c r="R801" s="166" t="str">
        <f>H801&amp;"1"</f>
        <v>1008911</v>
      </c>
      <c r="S801" s="170">
        <v>1</v>
      </c>
      <c r="T801" s="237" t="s">
        <v>829</v>
      </c>
      <c r="U801" s="165">
        <v>6200</v>
      </c>
      <c r="V801" s="165">
        <v>1116</v>
      </c>
      <c r="W801" s="165">
        <v>0</v>
      </c>
      <c r="X801" s="236">
        <v>790</v>
      </c>
      <c r="Y801" s="168" t="s">
        <v>42</v>
      </c>
      <c r="Z801" s="266"/>
      <c r="AA801" s="266"/>
      <c r="AB801" s="224"/>
      <c r="AC801" s="178">
        <v>9300</v>
      </c>
      <c r="AD801" s="170"/>
      <c r="AE801" s="170"/>
      <c r="AF801" s="237" t="s">
        <v>320</v>
      </c>
      <c r="AG801" s="221">
        <v>8</v>
      </c>
      <c r="AH801" s="220">
        <v>12</v>
      </c>
      <c r="AI801" s="237" t="s">
        <v>320</v>
      </c>
      <c r="AL801" s="166">
        <v>0</v>
      </c>
      <c r="AM801" s="170" t="s">
        <v>43</v>
      </c>
      <c r="AN801" s="165" t="s">
        <v>44</v>
      </c>
      <c r="AO801" s="165"/>
      <c r="AP801" s="166"/>
      <c r="AQ801" s="166"/>
      <c r="AR801" s="166"/>
      <c r="AS801" s="166">
        <f>H801</f>
        <v>100891</v>
      </c>
      <c r="AT801" s="166">
        <f t="shared" si="72"/>
        <v>10897</v>
      </c>
      <c r="AU801" s="166">
        <v>897</v>
      </c>
      <c r="AV801" s="166"/>
      <c r="AX801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100891, 'Б-100891-13',date'2015-02-02',3, 7, 7, 'RUR', 1, 18, date'2015-02-02', date'2015-02-01', 1008911, 1, to_date('2015-01-01 00:00:01','YYYY-MM-DD HH24:MI:SS'), 6200, 1116, 0, 790, 0, 'c1', 8,null,100891,10897,897);insert into xxxx_oebs_cash_payment_test (ID, INVOICE_ID, OEBS_PAYMENT, DOC_DATE, COMISS_DATE) values (s_xxxx_oebs_cash_payment_test.NEXTVAL, 100891, 9300, to_date('2015-01-01 00:00:01','YYYY-MM-DD HH24:MI:SS'), date'2015-01-01' );insert into xxxx_client_discount_m  (ID,CLIENT_ID,CLIENT_AVG_DISCOUNT,DT) values (s_xxxx_client_discount_m.NEXTVAL,790, 12, date'2015-01-01');</v>
      </c>
    </row>
    <row r="802" spans="1:50" ht="16.5" customHeight="1" x14ac:dyDescent="0.25">
      <c r="A802" s="285">
        <v>49</v>
      </c>
      <c r="B802" s="72">
        <v>0</v>
      </c>
      <c r="C802" s="165" t="str">
        <f t="shared" si="74"/>
        <v>100049</v>
      </c>
      <c r="D802" s="165" t="str">
        <f t="shared" si="75"/>
        <v>100049/13</v>
      </c>
      <c r="E802" s="167" t="s">
        <v>189</v>
      </c>
      <c r="F802" s="167" t="s">
        <v>822</v>
      </c>
      <c r="G802" s="165">
        <v>48</v>
      </c>
      <c r="H802" s="178">
        <v>100892</v>
      </c>
      <c r="I802" s="170" t="str">
        <f t="shared" si="71"/>
        <v>Б-100892-13</v>
      </c>
      <c r="J802" s="169">
        <v>3</v>
      </c>
      <c r="K802" s="234">
        <v>12</v>
      </c>
      <c r="L802" s="165" t="s">
        <v>38</v>
      </c>
      <c r="M802" s="169">
        <v>1</v>
      </c>
      <c r="N802" s="165">
        <v>18</v>
      </c>
      <c r="O802" s="167" t="s">
        <v>823</v>
      </c>
      <c r="P802" s="167" t="s">
        <v>823</v>
      </c>
      <c r="Q802" s="167" t="s">
        <v>826</v>
      </c>
      <c r="R802" s="166" t="str">
        <f>H802&amp;"2"</f>
        <v>1008922</v>
      </c>
      <c r="S802" s="170">
        <v>1</v>
      </c>
      <c r="T802" s="237" t="s">
        <v>830</v>
      </c>
      <c r="U802" s="165">
        <v>6200</v>
      </c>
      <c r="V802" s="165">
        <v>1116</v>
      </c>
      <c r="W802" s="165">
        <v>0</v>
      </c>
      <c r="X802" s="244">
        <v>791</v>
      </c>
      <c r="Y802" s="168" t="s">
        <v>42</v>
      </c>
      <c r="Z802" s="266"/>
      <c r="AA802" s="266"/>
      <c r="AB802" s="224"/>
      <c r="AC802" s="178">
        <v>9300</v>
      </c>
      <c r="AD802" s="170"/>
      <c r="AE802" s="170"/>
      <c r="AF802" s="237" t="s">
        <v>320</v>
      </c>
      <c r="AG802" s="221">
        <v>8</v>
      </c>
      <c r="AH802" s="220">
        <v>12</v>
      </c>
      <c r="AI802" s="237" t="s">
        <v>320</v>
      </c>
      <c r="AL802" s="166">
        <v>0</v>
      </c>
      <c r="AM802" s="170" t="s">
        <v>43</v>
      </c>
      <c r="AN802" s="165" t="s">
        <v>44</v>
      </c>
      <c r="AO802" s="165"/>
      <c r="AP802" s="166"/>
      <c r="AQ802" s="166"/>
      <c r="AR802" s="166"/>
      <c r="AS802" s="166">
        <f>H802</f>
        <v>100892</v>
      </c>
      <c r="AT802" s="166">
        <f t="shared" si="72"/>
        <v>10898</v>
      </c>
      <c r="AU802" s="166">
        <v>898</v>
      </c>
      <c r="AX802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100892, 'Б-100892-13',date'2015-02-02',3, 12, 12, 'RUR', 1, 18, date'2015-02-02', date'2015-02-01', 1008922, 1, to_date('2015-01-01 00:00:02','YYYY-MM-DD HH24:MI:SS'), 6200, 1116, 0, 791, 0, 'c1', 8,null,100892,10898,898);insert into xxxx_oebs_cash_payment_test (ID, INVOICE_ID, OEBS_PAYMENT, DOC_DATE, COMISS_DATE) values (s_xxxx_oebs_cash_payment_test.NEXTVAL, 100892, 9300, to_date('2015-01-01 00:00:02','YYYY-MM-DD HH24:MI:SS'), date'2015-01-01' );insert into xxxx_client_discount_m  (ID,CLIENT_ID,CLIENT_AVG_DISCOUNT,DT) values (s_xxxx_client_discount_m.NEXTVAL,791, 12, date'2015-01-01');</v>
      </c>
    </row>
    <row r="803" spans="1:50" ht="16.5" customHeight="1" x14ac:dyDescent="0.25">
      <c r="A803" s="285">
        <v>49</v>
      </c>
      <c r="B803" s="72">
        <v>0</v>
      </c>
      <c r="C803" s="165" t="str">
        <f t="shared" si="74"/>
        <v>100049</v>
      </c>
      <c r="D803" s="165" t="str">
        <f t="shared" si="75"/>
        <v>100049/13</v>
      </c>
      <c r="E803" s="167" t="s">
        <v>189</v>
      </c>
      <c r="F803" s="167" t="s">
        <v>822</v>
      </c>
      <c r="G803" s="165">
        <v>48</v>
      </c>
      <c r="H803" s="178">
        <v>100893</v>
      </c>
      <c r="I803" s="170" t="str">
        <f t="shared" si="71"/>
        <v>Б-100893-13</v>
      </c>
      <c r="J803" s="169">
        <v>3</v>
      </c>
      <c r="K803" s="165">
        <v>7</v>
      </c>
      <c r="L803" s="165" t="s">
        <v>38</v>
      </c>
      <c r="M803" s="169">
        <v>1</v>
      </c>
      <c r="N803" s="165">
        <v>18</v>
      </c>
      <c r="O803" s="167" t="s">
        <v>823</v>
      </c>
      <c r="P803" s="167" t="s">
        <v>823</v>
      </c>
      <c r="Q803" s="167" t="s">
        <v>826</v>
      </c>
      <c r="R803" s="166" t="str">
        <f>H803&amp;"3"</f>
        <v>1008933</v>
      </c>
      <c r="S803" s="170">
        <v>1</v>
      </c>
      <c r="T803" s="237" t="s">
        <v>830</v>
      </c>
      <c r="U803" s="165">
        <v>6200</v>
      </c>
      <c r="V803" s="165">
        <v>1116</v>
      </c>
      <c r="W803" s="165">
        <v>0</v>
      </c>
      <c r="X803" s="236">
        <v>792</v>
      </c>
      <c r="Y803" s="168" t="s">
        <v>42</v>
      </c>
      <c r="Z803" s="266"/>
      <c r="AA803" s="266"/>
      <c r="AB803" s="224"/>
      <c r="AC803" s="178">
        <v>9300</v>
      </c>
      <c r="AD803" s="170"/>
      <c r="AE803" s="170"/>
      <c r="AF803" s="237" t="s">
        <v>320</v>
      </c>
      <c r="AG803" s="221">
        <v>8</v>
      </c>
      <c r="AH803" s="220">
        <v>12</v>
      </c>
      <c r="AI803" s="237" t="s">
        <v>320</v>
      </c>
      <c r="AL803" s="166">
        <v>0</v>
      </c>
      <c r="AM803" s="170" t="s">
        <v>43</v>
      </c>
      <c r="AN803" s="165" t="s">
        <v>44</v>
      </c>
      <c r="AO803" s="165"/>
      <c r="AP803" s="166"/>
      <c r="AQ803" s="166"/>
      <c r="AR803" s="166"/>
      <c r="AS803" s="166">
        <f>H803</f>
        <v>100893</v>
      </c>
      <c r="AT803" s="166">
        <f t="shared" si="72"/>
        <v>10899</v>
      </c>
      <c r="AU803" s="166">
        <v>899</v>
      </c>
      <c r="AV803" s="166"/>
      <c r="AX803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100893, 'Б-100893-13',date'2015-02-02',3, 7, 7, 'RUR', 1, 18, date'2015-02-02', date'2015-02-01', 1008933, 1, to_date('2015-01-01 00:00:02','YYYY-MM-DD HH24:MI:SS'), 6200, 1116, 0, 792, 0, 'c1', 8,null,100893,10899,899);insert into xxxx_oebs_cash_payment_test (ID, INVOICE_ID, OEBS_PAYMENT, DOC_DATE, COMISS_DATE) values (s_xxxx_oebs_cash_payment_test.NEXTVAL, 100893, 9300, to_date('2015-01-01 00:00:02','YYYY-MM-DD HH24:MI:SS'), date'2015-01-01' );insert into xxxx_client_discount_m  (ID,CLIENT_ID,CLIENT_AVG_DISCOUNT,DT) values (s_xxxx_client_discount_m.NEXTVAL,792, 12, date'2015-01-01');</v>
      </c>
    </row>
    <row r="804" spans="1:50" ht="16.5" customHeight="1" x14ac:dyDescent="0.25">
      <c r="A804" s="285">
        <v>49</v>
      </c>
      <c r="B804" s="72">
        <v>0</v>
      </c>
      <c r="C804" s="165" t="str">
        <f t="shared" si="74"/>
        <v>100049</v>
      </c>
      <c r="D804" s="165" t="str">
        <f t="shared" si="75"/>
        <v>100049/13</v>
      </c>
      <c r="E804" s="167" t="s">
        <v>189</v>
      </c>
      <c r="F804" s="167" t="s">
        <v>822</v>
      </c>
      <c r="G804" s="165">
        <v>48</v>
      </c>
      <c r="H804" s="178">
        <v>100894</v>
      </c>
      <c r="I804" s="170" t="str">
        <f t="shared" si="71"/>
        <v>Б-100894-13</v>
      </c>
      <c r="J804" s="169">
        <v>3</v>
      </c>
      <c r="K804" s="165">
        <v>7</v>
      </c>
      <c r="L804" s="165" t="s">
        <v>38</v>
      </c>
      <c r="M804" s="169">
        <v>1</v>
      </c>
      <c r="N804" s="165">
        <v>18</v>
      </c>
      <c r="O804" s="167" t="s">
        <v>823</v>
      </c>
      <c r="P804" s="167" t="s">
        <v>823</v>
      </c>
      <c r="Q804" s="167" t="s">
        <v>826</v>
      </c>
      <c r="R804" s="166" t="str">
        <f>H804&amp;"1"</f>
        <v>1008941</v>
      </c>
      <c r="S804" s="170">
        <v>1</v>
      </c>
      <c r="T804" s="237" t="s">
        <v>830</v>
      </c>
      <c r="U804" s="165">
        <v>6200</v>
      </c>
      <c r="V804" s="165">
        <v>1116</v>
      </c>
      <c r="W804" s="165">
        <v>0</v>
      </c>
      <c r="X804" s="244">
        <v>793</v>
      </c>
      <c r="Y804" s="168" t="s">
        <v>42</v>
      </c>
      <c r="Z804" s="266"/>
      <c r="AA804" s="266"/>
      <c r="AB804" s="224"/>
      <c r="AC804" s="178">
        <v>9300</v>
      </c>
      <c r="AD804" s="170"/>
      <c r="AE804" s="170"/>
      <c r="AF804" s="237" t="s">
        <v>320</v>
      </c>
      <c r="AG804" s="221">
        <v>8</v>
      </c>
      <c r="AH804" s="220">
        <v>12</v>
      </c>
      <c r="AI804" s="237" t="s">
        <v>320</v>
      </c>
      <c r="AL804" s="166">
        <v>0</v>
      </c>
      <c r="AM804" s="170" t="s">
        <v>43</v>
      </c>
      <c r="AN804" s="165" t="s">
        <v>44</v>
      </c>
      <c r="AO804" s="165"/>
      <c r="AP804" s="166"/>
      <c r="AQ804" s="166"/>
      <c r="AR804" s="166"/>
      <c r="AS804" s="166">
        <f>H804</f>
        <v>100894</v>
      </c>
      <c r="AT804" s="166">
        <f t="shared" si="72"/>
        <v>10900</v>
      </c>
      <c r="AU804" s="166">
        <v>900</v>
      </c>
      <c r="AV804" s="166"/>
      <c r="AX80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100894, 'Б-100894-13',date'2015-02-02',3, 7, 7, 'RUR', 1, 18, date'2015-02-02', date'2015-02-01', 1008941, 1, to_date('2015-01-01 00:00:02','YYYY-MM-DD HH24:MI:SS'), 6200, 1116, 0, 793, 0, 'c1', 8,null,100894,10900,900);insert into xxxx_oebs_cash_payment_test (ID, INVOICE_ID, OEBS_PAYMENT, DOC_DATE, COMISS_DATE) values (s_xxxx_oebs_cash_payment_test.NEXTVAL, 100894, 9300, to_date('2015-01-01 00:00:02','YYYY-MM-DD HH24:MI:SS'), date'2015-01-01' );insert into xxxx_client_discount_m  (ID,CLIENT_ID,CLIENT_AVG_DISCOUNT,DT) values (s_xxxx_client_discount_m.NEXTVAL,793, 12, date'2015-01-01');</v>
      </c>
    </row>
    <row r="805" spans="1:50" ht="16.5" customHeight="1" x14ac:dyDescent="0.25">
      <c r="A805" s="285">
        <v>49</v>
      </c>
      <c r="B805" s="72">
        <v>0</v>
      </c>
      <c r="C805" s="165" t="str">
        <f t="shared" si="74"/>
        <v>100049</v>
      </c>
      <c r="D805" s="165" t="str">
        <f t="shared" si="75"/>
        <v>100049/13</v>
      </c>
      <c r="E805" s="167" t="s">
        <v>189</v>
      </c>
      <c r="F805" s="167" t="s">
        <v>822</v>
      </c>
      <c r="G805" s="165">
        <v>48</v>
      </c>
      <c r="H805" s="178">
        <v>100895</v>
      </c>
      <c r="I805" s="170" t="str">
        <f t="shared" si="71"/>
        <v>Б-100895-13</v>
      </c>
      <c r="J805" s="169">
        <v>3</v>
      </c>
      <c r="K805" s="165">
        <v>7</v>
      </c>
      <c r="L805" s="165" t="s">
        <v>38</v>
      </c>
      <c r="M805" s="169">
        <v>1</v>
      </c>
      <c r="N805" s="165">
        <v>18</v>
      </c>
      <c r="O805" s="167" t="s">
        <v>823</v>
      </c>
      <c r="P805" s="167" t="s">
        <v>823</v>
      </c>
      <c r="Q805" s="167" t="s">
        <v>826</v>
      </c>
      <c r="R805" s="166" t="str">
        <f>H805&amp;"1"</f>
        <v>1008951</v>
      </c>
      <c r="S805" s="170">
        <v>1</v>
      </c>
      <c r="T805" s="237" t="s">
        <v>830</v>
      </c>
      <c r="U805" s="165">
        <v>6200</v>
      </c>
      <c r="V805" s="165">
        <v>1116</v>
      </c>
      <c r="W805" s="165">
        <v>0</v>
      </c>
      <c r="X805" s="236">
        <v>794</v>
      </c>
      <c r="Y805" s="168" t="s">
        <v>42</v>
      </c>
      <c r="Z805" s="266"/>
      <c r="AA805" s="266"/>
      <c r="AB805" s="224"/>
      <c r="AC805" s="178">
        <v>9300</v>
      </c>
      <c r="AD805" s="170"/>
      <c r="AE805" s="170"/>
      <c r="AF805" s="237" t="s">
        <v>320</v>
      </c>
      <c r="AG805" s="221">
        <v>8</v>
      </c>
      <c r="AH805" s="220">
        <v>12</v>
      </c>
      <c r="AI805" s="237" t="s">
        <v>320</v>
      </c>
      <c r="AL805" s="166">
        <v>0</v>
      </c>
      <c r="AM805" s="170" t="s">
        <v>43</v>
      </c>
      <c r="AN805" s="165" t="s">
        <v>44</v>
      </c>
      <c r="AO805" s="165"/>
      <c r="AP805" s="166"/>
      <c r="AQ805" s="166"/>
      <c r="AR805" s="166"/>
      <c r="AS805" s="166">
        <f>H805</f>
        <v>100895</v>
      </c>
      <c r="AT805" s="166">
        <f t="shared" si="72"/>
        <v>10901</v>
      </c>
      <c r="AU805" s="166">
        <v>901</v>
      </c>
      <c r="AV805" s="166"/>
      <c r="AX80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100895, 'Б-100895-13',date'2015-02-02',3, 7, 7, 'RUR', 1, 18, date'2015-02-02', date'2015-02-01', 1008951, 1, to_date('2015-01-01 00:00:02','YYYY-MM-DD HH24:MI:SS'), 6200, 1116, 0, 794, 0, 'c1', 8,null,100895,10901,901);insert into xxxx_oebs_cash_payment_test (ID, INVOICE_ID, OEBS_PAYMENT, DOC_DATE, COMISS_DATE) values (s_xxxx_oebs_cash_payment_test.NEXTVAL, 100895, 9300, to_date('2015-01-01 00:00:02','YYYY-MM-DD HH24:MI:SS'), date'2015-01-01' );insert into xxxx_client_discount_m  (ID,CLIENT_ID,CLIENT_AVG_DISCOUNT,DT) values (s_xxxx_client_discount_m.NEXTVAL,794, 12, date'2015-01-01');</v>
      </c>
    </row>
    <row r="806" spans="1:50" ht="16.5" customHeight="1" x14ac:dyDescent="0.25">
      <c r="A806" s="285">
        <v>49</v>
      </c>
      <c r="B806" s="72">
        <v>0</v>
      </c>
      <c r="C806" s="165" t="str">
        <f t="shared" si="74"/>
        <v>100049</v>
      </c>
      <c r="D806" s="165" t="str">
        <f t="shared" si="75"/>
        <v>100049/13</v>
      </c>
      <c r="E806" s="167" t="s">
        <v>189</v>
      </c>
      <c r="F806" s="167" t="s">
        <v>822</v>
      </c>
      <c r="G806" s="165">
        <v>48</v>
      </c>
      <c r="H806" s="178">
        <v>100896</v>
      </c>
      <c r="I806" s="170" t="str">
        <f t="shared" si="71"/>
        <v>Б-100896-13</v>
      </c>
      <c r="J806" s="169">
        <v>3</v>
      </c>
      <c r="K806" s="165">
        <v>7</v>
      </c>
      <c r="L806" s="165" t="s">
        <v>38</v>
      </c>
      <c r="M806" s="169">
        <v>1</v>
      </c>
      <c r="N806" s="165">
        <v>18</v>
      </c>
      <c r="O806" s="167" t="s">
        <v>823</v>
      </c>
      <c r="P806" s="167" t="s">
        <v>823</v>
      </c>
      <c r="Q806" s="167" t="s">
        <v>826</v>
      </c>
      <c r="R806" s="166" t="str">
        <f>H806&amp;"1"</f>
        <v>1008961</v>
      </c>
      <c r="S806" s="170">
        <v>1</v>
      </c>
      <c r="T806" s="237" t="s">
        <v>830</v>
      </c>
      <c r="U806" s="165">
        <v>6200</v>
      </c>
      <c r="V806" s="165">
        <v>1116</v>
      </c>
      <c r="W806" s="165">
        <v>0</v>
      </c>
      <c r="X806" s="244">
        <v>795</v>
      </c>
      <c r="Y806" s="168" t="s">
        <v>42</v>
      </c>
      <c r="Z806" s="266"/>
      <c r="AA806" s="266"/>
      <c r="AB806" s="224"/>
      <c r="AC806" s="178">
        <v>9300</v>
      </c>
      <c r="AD806" s="170"/>
      <c r="AE806" s="170"/>
      <c r="AF806" s="237" t="s">
        <v>320</v>
      </c>
      <c r="AG806" s="221">
        <v>8</v>
      </c>
      <c r="AH806" s="220">
        <v>12</v>
      </c>
      <c r="AI806" s="237" t="s">
        <v>320</v>
      </c>
      <c r="AL806" s="166">
        <v>0</v>
      </c>
      <c r="AM806" s="170" t="s">
        <v>43</v>
      </c>
      <c r="AN806" s="165" t="s">
        <v>44</v>
      </c>
      <c r="AO806" s="165"/>
      <c r="AP806" s="166"/>
      <c r="AQ806" s="166"/>
      <c r="AR806" s="166"/>
      <c r="AS806" s="166">
        <f>H806</f>
        <v>100896</v>
      </c>
      <c r="AT806" s="166">
        <f t="shared" si="72"/>
        <v>10902</v>
      </c>
      <c r="AU806" s="166">
        <v>902</v>
      </c>
      <c r="AV806" s="166"/>
      <c r="AX80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100896, 'Б-100896-13',date'2015-02-02',3, 7, 7, 'RUR', 1, 18, date'2015-02-02', date'2015-02-01', 1008961, 1, to_date('2015-01-01 00:00:02','YYYY-MM-DD HH24:MI:SS'), 6200, 1116, 0, 795, 0, 'c1', 8,null,100896,10902,902);insert into xxxx_oebs_cash_payment_test (ID, INVOICE_ID, OEBS_PAYMENT, DOC_DATE, COMISS_DATE) values (s_xxxx_oebs_cash_payment_test.NEXTVAL, 100896, 9300, to_date('2015-01-01 00:00:02','YYYY-MM-DD HH24:MI:SS'), date'2015-01-01' );insert into xxxx_client_discount_m  (ID,CLIENT_ID,CLIENT_AVG_DISCOUNT,DT) values (s_xxxx_client_discount_m.NEXTVAL,795, 12, date'2015-01-01');</v>
      </c>
    </row>
    <row r="807" spans="1:50" ht="16.5" customHeight="1" x14ac:dyDescent="0.25">
      <c r="A807" s="285">
        <v>49</v>
      </c>
      <c r="B807" s="72">
        <v>0</v>
      </c>
      <c r="C807" s="165" t="str">
        <f t="shared" si="74"/>
        <v>100049</v>
      </c>
      <c r="D807" s="165" t="str">
        <f t="shared" si="75"/>
        <v>100049/13</v>
      </c>
      <c r="E807" s="167" t="s">
        <v>189</v>
      </c>
      <c r="F807" s="167" t="s">
        <v>822</v>
      </c>
      <c r="G807" s="165">
        <v>48</v>
      </c>
      <c r="H807" s="178">
        <v>100897</v>
      </c>
      <c r="I807" s="170" t="str">
        <f t="shared" si="71"/>
        <v>Б-100897-13</v>
      </c>
      <c r="J807" s="169">
        <v>3</v>
      </c>
      <c r="K807" s="165">
        <v>7</v>
      </c>
      <c r="L807" s="165" t="s">
        <v>38</v>
      </c>
      <c r="M807" s="169">
        <v>1</v>
      </c>
      <c r="N807" s="165">
        <v>18</v>
      </c>
      <c r="O807" s="167" t="s">
        <v>823</v>
      </c>
      <c r="P807" s="167" t="s">
        <v>823</v>
      </c>
      <c r="Q807" s="167" t="s">
        <v>826</v>
      </c>
      <c r="R807" s="166" t="str">
        <f>H807&amp;"2"</f>
        <v>1008972</v>
      </c>
      <c r="S807" s="170">
        <v>1</v>
      </c>
      <c r="T807" s="237" t="s">
        <v>829</v>
      </c>
      <c r="U807" s="165">
        <v>6200</v>
      </c>
      <c r="V807" s="165">
        <v>1116</v>
      </c>
      <c r="W807" s="165">
        <v>0</v>
      </c>
      <c r="X807" s="236">
        <v>796</v>
      </c>
      <c r="Y807" s="168" t="s">
        <v>42</v>
      </c>
      <c r="Z807" s="266"/>
      <c r="AA807" s="266"/>
      <c r="AB807" s="224"/>
      <c r="AC807" s="178">
        <v>9300</v>
      </c>
      <c r="AD807" s="170"/>
      <c r="AE807" s="170"/>
      <c r="AF807" s="237" t="s">
        <v>320</v>
      </c>
      <c r="AG807" s="221">
        <v>8</v>
      </c>
      <c r="AH807" s="220">
        <v>12</v>
      </c>
      <c r="AI807" s="237" t="s">
        <v>320</v>
      </c>
      <c r="AL807" s="166">
        <v>0</v>
      </c>
      <c r="AM807" s="170" t="s">
        <v>43</v>
      </c>
      <c r="AN807" s="165" t="s">
        <v>44</v>
      </c>
      <c r="AO807" s="165"/>
      <c r="AP807" s="166"/>
      <c r="AQ807" s="166"/>
      <c r="AR807" s="166"/>
      <c r="AS807" s="166">
        <f>H807</f>
        <v>100897</v>
      </c>
      <c r="AT807" s="166">
        <f t="shared" si="72"/>
        <v>10903</v>
      </c>
      <c r="AU807" s="166">
        <v>903</v>
      </c>
      <c r="AX807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100897, 'Б-100897-13',date'2015-02-02',3, 7, 7, 'RUR', 1, 18, date'2015-02-02', date'2015-02-01', 1008972, 1, to_date('2015-01-01 00:00:01','YYYY-MM-DD HH24:MI:SS'), 6200, 1116, 0, 796, 0, 'c1', 8,null,100897,10903,903);insert into xxxx_oebs_cash_payment_test (ID, INVOICE_ID, OEBS_PAYMENT, DOC_DATE, COMISS_DATE) values (s_xxxx_oebs_cash_payment_test.NEXTVAL, 100897, 9300, to_date('2015-01-01 00:00:01','YYYY-MM-DD HH24:MI:SS'), date'2015-01-01' );insert into xxxx_client_discount_m  (ID,CLIENT_ID,CLIENT_AVG_DISCOUNT,DT) values (s_xxxx_client_discount_m.NEXTVAL,796, 12, date'2015-01-01');</v>
      </c>
    </row>
    <row r="808" spans="1:50" ht="16.5" customHeight="1" x14ac:dyDescent="0.25">
      <c r="A808" s="285">
        <v>49</v>
      </c>
      <c r="B808" s="72">
        <v>0</v>
      </c>
      <c r="C808" s="165" t="str">
        <f t="shared" si="74"/>
        <v>100049</v>
      </c>
      <c r="D808" s="165" t="str">
        <f t="shared" si="75"/>
        <v>100049/13</v>
      </c>
      <c r="E808" s="167" t="s">
        <v>189</v>
      </c>
      <c r="F808" s="167" t="s">
        <v>822</v>
      </c>
      <c r="G808" s="165">
        <v>48</v>
      </c>
      <c r="H808" s="178">
        <v>100898</v>
      </c>
      <c r="I808" s="170" t="str">
        <f t="shared" si="71"/>
        <v>Б-100898-13</v>
      </c>
      <c r="J808" s="169">
        <v>3</v>
      </c>
      <c r="K808" s="165">
        <v>7</v>
      </c>
      <c r="L808" s="165" t="s">
        <v>38</v>
      </c>
      <c r="M808" s="169">
        <v>1</v>
      </c>
      <c r="N808" s="165">
        <v>18</v>
      </c>
      <c r="O808" s="167" t="s">
        <v>823</v>
      </c>
      <c r="P808" s="167" t="s">
        <v>823</v>
      </c>
      <c r="Q808" s="167" t="s">
        <v>826</v>
      </c>
      <c r="R808" s="166" t="str">
        <f>H808&amp;"3"</f>
        <v>1008983</v>
      </c>
      <c r="S808" s="170">
        <v>1</v>
      </c>
      <c r="T808" s="237" t="s">
        <v>829</v>
      </c>
      <c r="U808" s="165">
        <v>6200</v>
      </c>
      <c r="V808" s="165">
        <v>1116</v>
      </c>
      <c r="W808" s="165">
        <v>0</v>
      </c>
      <c r="X808" s="244">
        <v>797</v>
      </c>
      <c r="Y808" s="168" t="s">
        <v>42</v>
      </c>
      <c r="Z808" s="266"/>
      <c r="AA808" s="266"/>
      <c r="AB808" s="224"/>
      <c r="AC808" s="178">
        <v>9300</v>
      </c>
      <c r="AD808" s="170"/>
      <c r="AE808" s="170"/>
      <c r="AF808" s="237" t="s">
        <v>320</v>
      </c>
      <c r="AG808" s="221">
        <v>8</v>
      </c>
      <c r="AH808" s="220">
        <v>12</v>
      </c>
      <c r="AI808" s="237" t="s">
        <v>320</v>
      </c>
      <c r="AL808" s="166">
        <v>0</v>
      </c>
      <c r="AM808" s="170" t="s">
        <v>43</v>
      </c>
      <c r="AN808" s="165" t="s">
        <v>44</v>
      </c>
      <c r="AO808" s="165"/>
      <c r="AP808" s="166"/>
      <c r="AQ808" s="166"/>
      <c r="AR808" s="166"/>
      <c r="AS808" s="166">
        <f>H808</f>
        <v>100898</v>
      </c>
      <c r="AT808" s="166">
        <f t="shared" si="72"/>
        <v>10904</v>
      </c>
      <c r="AU808" s="166">
        <v>904</v>
      </c>
      <c r="AV808" s="166"/>
      <c r="AX808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100898, 'Б-100898-13',date'2015-02-02',3, 7, 7, 'RUR', 1, 18, date'2015-02-02', date'2015-02-01', 1008983, 1, to_date('2015-01-01 00:00:01','YYYY-MM-DD HH24:MI:SS'), 6200, 1116, 0, 797, 0, 'c1', 8,null,100898,10904,904);insert into xxxx_oebs_cash_payment_test (ID, INVOICE_ID, OEBS_PAYMENT, DOC_DATE, COMISS_DATE) values (s_xxxx_oebs_cash_payment_test.NEXTVAL, 100898, 9300, to_date('2015-01-01 00:00:01','YYYY-MM-DD HH24:MI:SS'), date'2015-01-01' );insert into xxxx_client_discount_m  (ID,CLIENT_ID,CLIENT_AVG_DISCOUNT,DT) values (s_xxxx_client_discount_m.NEXTVAL,797, 12, date'2015-01-01');</v>
      </c>
    </row>
    <row r="809" spans="1:50" ht="16.5" customHeight="1" x14ac:dyDescent="0.25">
      <c r="A809" s="285">
        <v>49</v>
      </c>
      <c r="B809" s="72">
        <v>0</v>
      </c>
      <c r="C809" s="165" t="str">
        <f t="shared" si="74"/>
        <v>100049</v>
      </c>
      <c r="D809" s="165" t="str">
        <f t="shared" si="75"/>
        <v>100049/13</v>
      </c>
      <c r="E809" s="167" t="s">
        <v>189</v>
      </c>
      <c r="F809" s="167" t="s">
        <v>822</v>
      </c>
      <c r="G809" s="165">
        <v>48</v>
      </c>
      <c r="H809" s="178">
        <v>100899</v>
      </c>
      <c r="I809" s="170" t="str">
        <f t="shared" si="71"/>
        <v>Б-100899-13</v>
      </c>
      <c r="J809" s="169">
        <v>3</v>
      </c>
      <c r="K809" s="165">
        <v>7</v>
      </c>
      <c r="L809" s="165" t="s">
        <v>38</v>
      </c>
      <c r="M809" s="169">
        <v>1</v>
      </c>
      <c r="N809" s="165">
        <v>18</v>
      </c>
      <c r="O809" s="167" t="s">
        <v>823</v>
      </c>
      <c r="P809" s="167" t="s">
        <v>823</v>
      </c>
      <c r="Q809" s="167" t="s">
        <v>826</v>
      </c>
      <c r="R809" s="166" t="str">
        <f>H809&amp;"1"</f>
        <v>1008991</v>
      </c>
      <c r="S809" s="170">
        <v>1</v>
      </c>
      <c r="T809" s="237" t="s">
        <v>829</v>
      </c>
      <c r="U809" s="165">
        <v>6200</v>
      </c>
      <c r="V809" s="165">
        <v>1116</v>
      </c>
      <c r="W809" s="165">
        <v>0</v>
      </c>
      <c r="X809" s="236">
        <v>798</v>
      </c>
      <c r="Y809" s="168" t="s">
        <v>42</v>
      </c>
      <c r="Z809" s="266"/>
      <c r="AA809" s="266"/>
      <c r="AB809" s="224"/>
      <c r="AC809" s="178">
        <v>9300</v>
      </c>
      <c r="AD809" s="170"/>
      <c r="AE809" s="170"/>
      <c r="AF809" s="237" t="s">
        <v>320</v>
      </c>
      <c r="AG809" s="221">
        <v>8</v>
      </c>
      <c r="AH809" s="220">
        <v>12</v>
      </c>
      <c r="AI809" s="237" t="s">
        <v>320</v>
      </c>
      <c r="AL809" s="166">
        <v>0</v>
      </c>
      <c r="AM809" s="170" t="s">
        <v>43</v>
      </c>
      <c r="AN809" s="165" t="s">
        <v>44</v>
      </c>
      <c r="AO809" s="165"/>
      <c r="AP809" s="166"/>
      <c r="AQ809" s="166"/>
      <c r="AR809" s="166"/>
      <c r="AS809" s="166">
        <f>H809</f>
        <v>100899</v>
      </c>
      <c r="AT809" s="166">
        <f t="shared" si="72"/>
        <v>10905</v>
      </c>
      <c r="AU809" s="166">
        <v>905</v>
      </c>
      <c r="AV809" s="166"/>
      <c r="AX809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100899, 'Б-100899-13',date'2015-02-02',3, 7, 7, 'RUR', 1, 18, date'2015-02-02', date'2015-02-01', 1008991, 1, to_date('2015-01-01 00:00:01','YYYY-MM-DD HH24:MI:SS'), 6200, 1116, 0, 798, 0, 'c1', 8,null,100899,10905,905);insert into xxxx_oebs_cash_payment_test (ID, INVOICE_ID, OEBS_PAYMENT, DOC_DATE, COMISS_DATE) values (s_xxxx_oebs_cash_payment_test.NEXTVAL, 100899, 9300, to_date('2015-01-01 00:00:01','YYYY-MM-DD HH24:MI:SS'), date'2015-01-01' );insert into xxxx_client_discount_m  (ID,CLIENT_ID,CLIENT_AVG_DISCOUNT,DT) values (s_xxxx_client_discount_m.NEXTVAL,798, 12, date'2015-01-01');</v>
      </c>
    </row>
    <row r="810" spans="1:50" ht="16.5" customHeight="1" x14ac:dyDescent="0.25">
      <c r="A810" s="285">
        <v>49</v>
      </c>
      <c r="B810" s="72">
        <v>0</v>
      </c>
      <c r="C810" s="165" t="str">
        <f t="shared" si="74"/>
        <v>100049</v>
      </c>
      <c r="D810" s="165" t="str">
        <f t="shared" si="75"/>
        <v>100049/13</v>
      </c>
      <c r="E810" s="167" t="s">
        <v>189</v>
      </c>
      <c r="F810" s="167" t="s">
        <v>822</v>
      </c>
      <c r="G810" s="165">
        <v>48</v>
      </c>
      <c r="H810" s="178">
        <v>100900</v>
      </c>
      <c r="I810" s="170" t="str">
        <f t="shared" si="71"/>
        <v>Б-100900-13</v>
      </c>
      <c r="J810" s="169">
        <v>3</v>
      </c>
      <c r="K810" s="165">
        <v>7</v>
      </c>
      <c r="L810" s="165" t="s">
        <v>38</v>
      </c>
      <c r="M810" s="169">
        <v>1</v>
      </c>
      <c r="N810" s="165">
        <v>18</v>
      </c>
      <c r="O810" s="167" t="s">
        <v>823</v>
      </c>
      <c r="P810" s="167" t="s">
        <v>823</v>
      </c>
      <c r="Q810" s="167" t="s">
        <v>826</v>
      </c>
      <c r="R810" s="166" t="str">
        <f>H810&amp;"1"</f>
        <v>1009001</v>
      </c>
      <c r="S810" s="170">
        <v>1</v>
      </c>
      <c r="T810" s="237" t="s">
        <v>829</v>
      </c>
      <c r="U810" s="165">
        <v>6200</v>
      </c>
      <c r="V810" s="165">
        <v>1116</v>
      </c>
      <c r="W810" s="165">
        <v>0</v>
      </c>
      <c r="X810" s="244">
        <v>799</v>
      </c>
      <c r="Y810" s="168" t="s">
        <v>42</v>
      </c>
      <c r="Z810" s="266"/>
      <c r="AA810" s="266"/>
      <c r="AB810" s="224"/>
      <c r="AC810" s="178">
        <v>9300</v>
      </c>
      <c r="AD810" s="170"/>
      <c r="AE810" s="170"/>
      <c r="AF810" s="237" t="s">
        <v>320</v>
      </c>
      <c r="AG810" s="221">
        <v>8</v>
      </c>
      <c r="AH810" s="220">
        <v>12</v>
      </c>
      <c r="AI810" s="237" t="s">
        <v>320</v>
      </c>
      <c r="AL810" s="166">
        <v>0</v>
      </c>
      <c r="AM810" s="170" t="s">
        <v>43</v>
      </c>
      <c r="AN810" s="165" t="s">
        <v>44</v>
      </c>
      <c r="AO810" s="165"/>
      <c r="AP810" s="166"/>
      <c r="AQ810" s="166"/>
      <c r="AR810" s="166"/>
      <c r="AS810" s="166">
        <f>H810</f>
        <v>100900</v>
      </c>
      <c r="AT810" s="166">
        <f t="shared" si="72"/>
        <v>10906</v>
      </c>
      <c r="AU810" s="166">
        <v>906</v>
      </c>
      <c r="AV810" s="166"/>
      <c r="AX810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100900, 'Б-100900-13',date'2015-02-02',3, 7, 7, 'RUR', 1, 18, date'2015-02-02', date'2015-02-01', 1009001, 1, to_date('2015-01-01 00:00:01','YYYY-MM-DD HH24:MI:SS'), 6200, 1116, 0, 799, 0, 'c1', 8,null,100900,10906,906);insert into xxxx_oebs_cash_payment_test (ID, INVOICE_ID, OEBS_PAYMENT, DOC_DATE, COMISS_DATE) values (s_xxxx_oebs_cash_payment_test.NEXTVAL, 100900, 9300, to_date('2015-01-01 00:00:01','YYYY-MM-DD HH24:MI:SS'), date'2015-01-01' );insert into xxxx_client_discount_m  (ID,CLIENT_ID,CLIENT_AVG_DISCOUNT,DT) values (s_xxxx_client_discount_m.NEXTVAL,799, 12, date'2015-01-01');</v>
      </c>
    </row>
    <row r="811" spans="1:50" ht="16.5" customHeight="1" x14ac:dyDescent="0.25">
      <c r="A811" s="285">
        <v>49</v>
      </c>
      <c r="B811" s="72">
        <v>0</v>
      </c>
      <c r="C811" s="165" t="str">
        <f t="shared" si="74"/>
        <v>100049</v>
      </c>
      <c r="D811" s="165" t="str">
        <f t="shared" si="75"/>
        <v>100049/13</v>
      </c>
      <c r="E811" s="167" t="s">
        <v>189</v>
      </c>
      <c r="F811" s="167" t="s">
        <v>822</v>
      </c>
      <c r="G811" s="165">
        <v>48</v>
      </c>
      <c r="H811" s="178">
        <v>100901</v>
      </c>
      <c r="I811" s="170" t="str">
        <f t="shared" si="71"/>
        <v>Б-100901-13</v>
      </c>
      <c r="J811" s="169">
        <v>3</v>
      </c>
      <c r="K811" s="165">
        <v>7</v>
      </c>
      <c r="L811" s="165" t="s">
        <v>38</v>
      </c>
      <c r="M811" s="169">
        <v>1</v>
      </c>
      <c r="N811" s="165">
        <v>18</v>
      </c>
      <c r="O811" s="167" t="s">
        <v>823</v>
      </c>
      <c r="P811" s="167" t="s">
        <v>823</v>
      </c>
      <c r="Q811" s="167" t="s">
        <v>826</v>
      </c>
      <c r="R811" s="166" t="str">
        <f>H811&amp;"1"</f>
        <v>1009011</v>
      </c>
      <c r="S811" s="170">
        <v>1</v>
      </c>
      <c r="T811" s="237" t="s">
        <v>829</v>
      </c>
      <c r="U811" s="165">
        <v>6200</v>
      </c>
      <c r="V811" s="165">
        <v>1116</v>
      </c>
      <c r="W811" s="165">
        <v>0</v>
      </c>
      <c r="X811" s="236">
        <v>800</v>
      </c>
      <c r="Y811" s="168" t="s">
        <v>42</v>
      </c>
      <c r="Z811" s="266"/>
      <c r="AA811" s="266"/>
      <c r="AB811" s="224"/>
      <c r="AC811" s="178">
        <v>9300</v>
      </c>
      <c r="AD811" s="170"/>
      <c r="AE811" s="170"/>
      <c r="AF811" s="237" t="s">
        <v>320</v>
      </c>
      <c r="AG811" s="221">
        <v>8</v>
      </c>
      <c r="AH811" s="220">
        <v>12</v>
      </c>
      <c r="AI811" s="237" t="s">
        <v>320</v>
      </c>
      <c r="AL811" s="166">
        <v>0</v>
      </c>
      <c r="AM811" s="170" t="s">
        <v>43</v>
      </c>
      <c r="AN811" s="165" t="s">
        <v>44</v>
      </c>
      <c r="AO811" s="165"/>
      <c r="AP811" s="166"/>
      <c r="AQ811" s="166"/>
      <c r="AR811" s="166"/>
      <c r="AS811" s="166">
        <f>H811</f>
        <v>100901</v>
      </c>
      <c r="AT811" s="166">
        <f t="shared" si="72"/>
        <v>10907</v>
      </c>
      <c r="AU811" s="166">
        <v>907</v>
      </c>
      <c r="AV811" s="166"/>
      <c r="AX811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100901, 'Б-100901-13',date'2015-02-02',3, 7, 7, 'RUR', 1, 18, date'2015-02-02', date'2015-02-01', 1009011, 1, to_date('2015-01-01 00:00:01','YYYY-MM-DD HH24:MI:SS'), 6200, 1116, 0, 800, 0, 'c1', 8,null,100901,10907,907);insert into xxxx_oebs_cash_payment_test (ID, INVOICE_ID, OEBS_PAYMENT, DOC_DATE, COMISS_DATE) values (s_xxxx_oebs_cash_payment_test.NEXTVAL, 100901, 9300, to_date('2015-01-01 00:00:01','YYYY-MM-DD HH24:MI:SS'), date'2015-01-01' );insert into xxxx_client_discount_m  (ID,CLIENT_ID,CLIENT_AVG_DISCOUNT,DT) values (s_xxxx_client_discount_m.NEXTVAL,800, 12, date'2015-01-01');</v>
      </c>
    </row>
    <row r="812" spans="1:50" ht="16.5" customHeight="1" x14ac:dyDescent="0.25">
      <c r="A812" s="285">
        <v>49</v>
      </c>
      <c r="B812" s="72">
        <v>0</v>
      </c>
      <c r="C812" s="165" t="str">
        <f t="shared" si="74"/>
        <v>100049</v>
      </c>
      <c r="D812" s="165" t="str">
        <f t="shared" si="75"/>
        <v>100049/13</v>
      </c>
      <c r="E812" s="167" t="s">
        <v>189</v>
      </c>
      <c r="F812" s="167" t="s">
        <v>822</v>
      </c>
      <c r="G812" s="165">
        <v>48</v>
      </c>
      <c r="H812" s="178">
        <v>100902</v>
      </c>
      <c r="I812" s="170" t="str">
        <f t="shared" si="71"/>
        <v>Б-100902-13</v>
      </c>
      <c r="J812" s="169">
        <v>3</v>
      </c>
      <c r="K812" s="165">
        <v>7</v>
      </c>
      <c r="L812" s="165" t="s">
        <v>38</v>
      </c>
      <c r="M812" s="169">
        <v>1</v>
      </c>
      <c r="N812" s="165">
        <v>18</v>
      </c>
      <c r="O812" s="167" t="s">
        <v>823</v>
      </c>
      <c r="P812" s="167" t="s">
        <v>823</v>
      </c>
      <c r="Q812" s="167" t="s">
        <v>826</v>
      </c>
      <c r="R812" s="166" t="str">
        <f>H812&amp;"2"</f>
        <v>1009022</v>
      </c>
      <c r="S812" s="170">
        <v>1</v>
      </c>
      <c r="T812" s="237" t="s">
        <v>829</v>
      </c>
      <c r="U812" s="165">
        <v>6200</v>
      </c>
      <c r="V812" s="165">
        <v>1116</v>
      </c>
      <c r="W812" s="165">
        <v>0</v>
      </c>
      <c r="X812" s="244">
        <v>801</v>
      </c>
      <c r="Y812" s="168" t="s">
        <v>42</v>
      </c>
      <c r="Z812" s="266"/>
      <c r="AA812" s="266"/>
      <c r="AB812" s="224"/>
      <c r="AC812" s="178">
        <v>9300</v>
      </c>
      <c r="AD812" s="170"/>
      <c r="AE812" s="170"/>
      <c r="AF812" s="237" t="s">
        <v>320</v>
      </c>
      <c r="AG812" s="221">
        <v>8</v>
      </c>
      <c r="AH812" s="220">
        <v>12</v>
      </c>
      <c r="AI812" s="237" t="s">
        <v>320</v>
      </c>
      <c r="AL812" s="166">
        <v>0</v>
      </c>
      <c r="AM812" s="170" t="s">
        <v>43</v>
      </c>
      <c r="AN812" s="165" t="s">
        <v>44</v>
      </c>
      <c r="AO812" s="165"/>
      <c r="AP812" s="166"/>
      <c r="AQ812" s="166"/>
      <c r="AR812" s="166"/>
      <c r="AS812" s="166">
        <f>H812</f>
        <v>100902</v>
      </c>
      <c r="AT812" s="166">
        <f t="shared" si="72"/>
        <v>10908</v>
      </c>
      <c r="AU812" s="166">
        <v>908</v>
      </c>
      <c r="AX812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100902, 'Б-100902-13',date'2015-02-02',3, 7, 7, 'RUR', 1, 18, date'2015-02-02', date'2015-02-01', 1009022, 1, to_date('2015-01-01 00:00:01','YYYY-MM-DD HH24:MI:SS'), 6200, 1116, 0, 801, 0, 'c1', 8,null,100902,10908,908);insert into xxxx_oebs_cash_payment_test (ID, INVOICE_ID, OEBS_PAYMENT, DOC_DATE, COMISS_DATE) values (s_xxxx_oebs_cash_payment_test.NEXTVAL, 100902, 9300, to_date('2015-01-01 00:00:01','YYYY-MM-DD HH24:MI:SS'), date'2015-01-01' );insert into xxxx_client_discount_m  (ID,CLIENT_ID,CLIENT_AVG_DISCOUNT,DT) values (s_xxxx_client_discount_m.NEXTVAL,801, 12, date'2015-01-01');</v>
      </c>
    </row>
    <row r="813" spans="1:50" ht="16.5" customHeight="1" x14ac:dyDescent="0.25">
      <c r="A813" s="285">
        <v>49</v>
      </c>
      <c r="B813" s="72">
        <v>0</v>
      </c>
      <c r="C813" s="165" t="str">
        <f t="shared" si="74"/>
        <v>100049</v>
      </c>
      <c r="D813" s="165" t="str">
        <f t="shared" si="75"/>
        <v>100049/13</v>
      </c>
      <c r="E813" s="167" t="s">
        <v>189</v>
      </c>
      <c r="F813" s="167" t="s">
        <v>822</v>
      </c>
      <c r="G813" s="165">
        <v>48</v>
      </c>
      <c r="H813" s="178">
        <v>100903</v>
      </c>
      <c r="I813" s="170" t="str">
        <f t="shared" si="71"/>
        <v>Б-100903-13</v>
      </c>
      <c r="J813" s="169">
        <v>3</v>
      </c>
      <c r="K813" s="165">
        <v>7</v>
      </c>
      <c r="L813" s="165" t="s">
        <v>38</v>
      </c>
      <c r="M813" s="169">
        <v>1</v>
      </c>
      <c r="N813" s="165">
        <v>18</v>
      </c>
      <c r="O813" s="167" t="s">
        <v>823</v>
      </c>
      <c r="P813" s="167" t="s">
        <v>823</v>
      </c>
      <c r="Q813" s="167" t="s">
        <v>826</v>
      </c>
      <c r="R813" s="166" t="str">
        <f>H813&amp;"3"</f>
        <v>1009033</v>
      </c>
      <c r="S813" s="170">
        <v>1</v>
      </c>
      <c r="T813" s="237" t="s">
        <v>829</v>
      </c>
      <c r="U813" s="165">
        <v>6200</v>
      </c>
      <c r="V813" s="165">
        <v>1116</v>
      </c>
      <c r="W813" s="165">
        <v>0</v>
      </c>
      <c r="X813" s="236">
        <v>802</v>
      </c>
      <c r="Y813" s="168" t="s">
        <v>42</v>
      </c>
      <c r="Z813" s="266"/>
      <c r="AA813" s="266"/>
      <c r="AB813" s="224"/>
      <c r="AC813" s="178">
        <v>9300</v>
      </c>
      <c r="AD813" s="170"/>
      <c r="AE813" s="170"/>
      <c r="AF813" s="237" t="s">
        <v>320</v>
      </c>
      <c r="AG813" s="221">
        <v>8</v>
      </c>
      <c r="AH813" s="220">
        <v>12</v>
      </c>
      <c r="AI813" s="237" t="s">
        <v>320</v>
      </c>
      <c r="AL813" s="166">
        <v>0</v>
      </c>
      <c r="AM813" s="170" t="s">
        <v>43</v>
      </c>
      <c r="AN813" s="165" t="s">
        <v>44</v>
      </c>
      <c r="AO813" s="165"/>
      <c r="AP813" s="166"/>
      <c r="AQ813" s="166"/>
      <c r="AR813" s="166"/>
      <c r="AS813" s="166">
        <f>H813</f>
        <v>100903</v>
      </c>
      <c r="AT813" s="166">
        <f t="shared" si="72"/>
        <v>10909</v>
      </c>
      <c r="AU813" s="166">
        <v>909</v>
      </c>
      <c r="AV813" s="166"/>
      <c r="AX813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100903, 'Б-100903-13',date'2015-02-02',3, 7, 7, 'RUR', 1, 18, date'2015-02-02', date'2015-02-01', 1009033, 1, to_date('2015-01-01 00:00:01','YYYY-MM-DD HH24:MI:SS'), 6200, 1116, 0, 802, 0, 'c1', 8,null,100903,10909,909);insert into xxxx_oebs_cash_payment_test (ID, INVOICE_ID, OEBS_PAYMENT, DOC_DATE, COMISS_DATE) values (s_xxxx_oebs_cash_payment_test.NEXTVAL, 100903, 9300, to_date('2015-01-01 00:00:01','YYYY-MM-DD HH24:MI:SS'), date'2015-01-01' );insert into xxxx_client_discount_m  (ID,CLIENT_ID,CLIENT_AVG_DISCOUNT,DT) values (s_xxxx_client_discount_m.NEXTVAL,802, 12, date'2015-01-01');</v>
      </c>
    </row>
    <row r="814" spans="1:50" ht="16.5" customHeight="1" x14ac:dyDescent="0.25">
      <c r="A814" s="285">
        <v>49</v>
      </c>
      <c r="B814" s="72">
        <v>0</v>
      </c>
      <c r="C814" s="165" t="str">
        <f t="shared" si="74"/>
        <v>100049</v>
      </c>
      <c r="D814" s="165" t="str">
        <f t="shared" si="75"/>
        <v>100049/13</v>
      </c>
      <c r="E814" s="167" t="s">
        <v>189</v>
      </c>
      <c r="F814" s="167" t="s">
        <v>822</v>
      </c>
      <c r="G814" s="165">
        <v>48</v>
      </c>
      <c r="H814" s="178">
        <v>100904</v>
      </c>
      <c r="I814" s="170" t="str">
        <f t="shared" si="71"/>
        <v>Б-100904-13</v>
      </c>
      <c r="J814" s="169">
        <v>3</v>
      </c>
      <c r="K814" s="165">
        <v>7</v>
      </c>
      <c r="L814" s="165" t="s">
        <v>38</v>
      </c>
      <c r="M814" s="169">
        <v>1</v>
      </c>
      <c r="N814" s="165">
        <v>18</v>
      </c>
      <c r="O814" s="167" t="s">
        <v>823</v>
      </c>
      <c r="P814" s="167" t="s">
        <v>823</v>
      </c>
      <c r="Q814" s="167" t="s">
        <v>826</v>
      </c>
      <c r="R814" s="166" t="str">
        <f>H814&amp;"1"</f>
        <v>1009041</v>
      </c>
      <c r="S814" s="170">
        <v>1</v>
      </c>
      <c r="T814" s="237" t="s">
        <v>310</v>
      </c>
      <c r="U814" s="165">
        <v>6200</v>
      </c>
      <c r="V814" s="165">
        <v>1116</v>
      </c>
      <c r="W814" s="165">
        <v>0</v>
      </c>
      <c r="X814" s="244">
        <v>803</v>
      </c>
      <c r="Y814" s="168" t="s">
        <v>42</v>
      </c>
      <c r="Z814" s="266"/>
      <c r="AA814" s="266"/>
      <c r="AB814" s="224"/>
      <c r="AC814" s="178">
        <v>9300</v>
      </c>
      <c r="AD814" s="170"/>
      <c r="AE814" s="170"/>
      <c r="AF814" s="237" t="s">
        <v>320</v>
      </c>
      <c r="AG814" s="221">
        <v>8</v>
      </c>
      <c r="AH814" s="220">
        <v>12</v>
      </c>
      <c r="AI814" s="237" t="s">
        <v>320</v>
      </c>
      <c r="AL814" s="166">
        <v>0</v>
      </c>
      <c r="AM814" s="170" t="s">
        <v>43</v>
      </c>
      <c r="AN814" s="165" t="s">
        <v>44</v>
      </c>
      <c r="AO814" s="165"/>
      <c r="AP814" s="166"/>
      <c r="AQ814" s="166"/>
      <c r="AR814" s="166"/>
      <c r="AS814" s="166">
        <f>H814</f>
        <v>100904</v>
      </c>
      <c r="AT814" s="166">
        <f t="shared" si="72"/>
        <v>10910</v>
      </c>
      <c r="AU814" s="166">
        <v>910</v>
      </c>
      <c r="AV814" s="166"/>
      <c r="AX81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100904, 'Б-100904-13',date'2015-02-02',3, 7, 7, 'RUR', 1, 18, date'2015-02-02', date'2015-02-01', 1009041, 1, to_date('2015-01-31 23:59:59','YYYY-MM-DD HH24:MI:SS'), 6200, 1116, 0, 803, 0, 'c1', 8,null,100904,10910,910);insert into xxxx_oebs_cash_payment_test (ID, INVOICE_ID, OEBS_PAYMENT, DOC_DATE, COMISS_DATE) values (s_xxxx_oebs_cash_payment_test.NEXTVAL, 100904, 9300, to_date('2015-01-31 23:59:59','YYYY-MM-DD HH24:MI:SS'), date'2015-01-01' );insert into xxxx_client_discount_m  (ID,CLIENT_ID,CLIENT_AVG_DISCOUNT,DT) values (s_xxxx_client_discount_m.NEXTVAL,803, 12, date'2015-01-01');</v>
      </c>
    </row>
    <row r="815" spans="1:50" ht="16.5" customHeight="1" x14ac:dyDescent="0.25">
      <c r="A815" s="285">
        <v>49</v>
      </c>
      <c r="B815" s="72">
        <v>0</v>
      </c>
      <c r="C815" s="165" t="str">
        <f t="shared" si="74"/>
        <v>100049</v>
      </c>
      <c r="D815" s="165" t="str">
        <f t="shared" si="75"/>
        <v>100049/13</v>
      </c>
      <c r="E815" s="167" t="s">
        <v>189</v>
      </c>
      <c r="F815" s="167" t="s">
        <v>822</v>
      </c>
      <c r="G815" s="165">
        <v>48</v>
      </c>
      <c r="H815" s="178">
        <v>100905</v>
      </c>
      <c r="I815" s="170" t="str">
        <f t="shared" si="71"/>
        <v>Б-100905-13</v>
      </c>
      <c r="J815" s="169">
        <v>3</v>
      </c>
      <c r="K815" s="165">
        <v>7</v>
      </c>
      <c r="L815" s="165" t="s">
        <v>38</v>
      </c>
      <c r="M815" s="169">
        <v>1</v>
      </c>
      <c r="N815" s="165">
        <v>18</v>
      </c>
      <c r="O815" s="167" t="s">
        <v>823</v>
      </c>
      <c r="P815" s="167" t="s">
        <v>823</v>
      </c>
      <c r="Q815" s="167" t="s">
        <v>826</v>
      </c>
      <c r="R815" s="166" t="str">
        <f>H815&amp;"2"</f>
        <v>1009052</v>
      </c>
      <c r="S815" s="170">
        <v>1</v>
      </c>
      <c r="T815" s="191" t="s">
        <v>144</v>
      </c>
      <c r="U815" s="165">
        <v>6200</v>
      </c>
      <c r="V815" s="165">
        <v>1116</v>
      </c>
      <c r="W815" s="165">
        <v>0</v>
      </c>
      <c r="X815" s="122">
        <v>789</v>
      </c>
      <c r="Y815" s="168" t="s">
        <v>42</v>
      </c>
      <c r="Z815" s="266"/>
      <c r="AA815" s="266"/>
      <c r="AB815" s="224"/>
      <c r="AC815" s="178">
        <v>9300</v>
      </c>
      <c r="AD815" s="170"/>
      <c r="AE815" s="170"/>
      <c r="AF815" s="191" t="s">
        <v>320</v>
      </c>
      <c r="AG815" s="221">
        <v>8</v>
      </c>
      <c r="AH815" s="220">
        <v>12</v>
      </c>
      <c r="AI815" s="191" t="s">
        <v>320</v>
      </c>
      <c r="AL815" s="166">
        <v>0</v>
      </c>
      <c r="AM815" s="170" t="s">
        <v>43</v>
      </c>
      <c r="AN815" s="165" t="s">
        <v>44</v>
      </c>
      <c r="AO815" s="165"/>
      <c r="AP815" s="166"/>
      <c r="AQ815" s="166"/>
      <c r="AR815" s="166"/>
      <c r="AS815" s="166">
        <f>H815</f>
        <v>100905</v>
      </c>
      <c r="AT815" s="166">
        <f t="shared" si="72"/>
        <v>10911</v>
      </c>
      <c r="AU815" s="166">
        <v>911</v>
      </c>
      <c r="AV815" s="166"/>
      <c r="AX81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100905, 'Б-100905-13',date'2015-02-02',3, 7, 7, 'RUR', 1, 18, date'2015-02-02', date'2015-02-01', 1009052, 1, to_date('2015-01-01 00:00:00','YYYY-MM-DD HH24:MI:SS'), 6200, 1116, 0, 789, 0, 'c1', 8,null,100905,10911,911);insert into xxxx_oebs_cash_payment_test (ID, INVOICE_ID, OEBS_PAYMENT, DOC_DATE, COMISS_DATE) values (s_xxxx_oebs_cash_payment_test.NEXTVAL, 100905, 9300, to_date('2015-01-01 00:00:00','YYYY-MM-DD HH24:MI:SS'), date'2015-01-01' );insert into xxxx_client_discount_m  (ID,CLIENT_ID,CLIENT_AVG_DISCOUNT,DT) values (s_xxxx_client_discount_m.NEXTVAL,789, 12, date'2015-01-01');</v>
      </c>
    </row>
    <row r="816" spans="1:50" ht="16.5" customHeight="1" x14ac:dyDescent="0.25">
      <c r="A816" s="285">
        <v>49</v>
      </c>
      <c r="B816" s="72">
        <v>0</v>
      </c>
      <c r="C816" s="165" t="str">
        <f t="shared" si="74"/>
        <v>100049</v>
      </c>
      <c r="D816" s="165" t="str">
        <f t="shared" si="75"/>
        <v>100049/13</v>
      </c>
      <c r="E816" s="167" t="s">
        <v>189</v>
      </c>
      <c r="F816" s="167" t="s">
        <v>822</v>
      </c>
      <c r="G816" s="165">
        <v>48</v>
      </c>
      <c r="H816" s="178">
        <v>100906</v>
      </c>
      <c r="I816" s="170" t="str">
        <f t="shared" si="71"/>
        <v>Б-100906-13</v>
      </c>
      <c r="J816" s="169">
        <v>3</v>
      </c>
      <c r="K816" s="165">
        <v>7</v>
      </c>
      <c r="L816" s="165" t="s">
        <v>38</v>
      </c>
      <c r="M816" s="169">
        <v>1</v>
      </c>
      <c r="N816" s="165">
        <v>18</v>
      </c>
      <c r="O816" s="167" t="s">
        <v>823</v>
      </c>
      <c r="P816" s="167" t="s">
        <v>823</v>
      </c>
      <c r="Q816" s="167" t="s">
        <v>826</v>
      </c>
      <c r="R816" s="166" t="str">
        <f>H816&amp;"1"</f>
        <v>1009061</v>
      </c>
      <c r="S816" s="170">
        <v>1</v>
      </c>
      <c r="T816" s="191" t="s">
        <v>829</v>
      </c>
      <c r="U816" s="165">
        <v>6200</v>
      </c>
      <c r="V816" s="165">
        <v>1116</v>
      </c>
      <c r="W816" s="165">
        <v>0</v>
      </c>
      <c r="X816" s="234">
        <v>790</v>
      </c>
      <c r="Y816" s="168" t="s">
        <v>42</v>
      </c>
      <c r="Z816" s="266"/>
      <c r="AA816" s="266"/>
      <c r="AB816" s="224"/>
      <c r="AC816" s="178">
        <v>9300</v>
      </c>
      <c r="AD816" s="170"/>
      <c r="AE816" s="170"/>
      <c r="AF816" s="191" t="s">
        <v>320</v>
      </c>
      <c r="AG816" s="221">
        <v>8</v>
      </c>
      <c r="AH816" s="220">
        <v>12</v>
      </c>
      <c r="AI816" s="191" t="s">
        <v>320</v>
      </c>
      <c r="AL816" s="166">
        <v>0</v>
      </c>
      <c r="AM816" s="170" t="s">
        <v>43</v>
      </c>
      <c r="AN816" s="165" t="s">
        <v>44</v>
      </c>
      <c r="AO816" s="165"/>
      <c r="AP816" s="166"/>
      <c r="AQ816" s="166"/>
      <c r="AR816" s="166"/>
      <c r="AS816" s="166">
        <f>H816</f>
        <v>100906</v>
      </c>
      <c r="AT816" s="166">
        <f t="shared" si="72"/>
        <v>10912</v>
      </c>
      <c r="AU816" s="166">
        <v>912</v>
      </c>
      <c r="AV816" s="166"/>
      <c r="AX81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100906, 'Б-100906-13',date'2015-02-02',3, 7, 7, 'RUR', 1, 18, date'2015-02-02', date'2015-02-01', 1009061, 1, to_date('2015-01-01 00:00:01','YYYY-MM-DD HH24:MI:SS'), 6200, 1116, 0, 790, 0, 'c1', 8,null,100906,10912,912);insert into xxxx_oebs_cash_payment_test (ID, INVOICE_ID, OEBS_PAYMENT, DOC_DATE, COMISS_DATE) values (s_xxxx_oebs_cash_payment_test.NEXTVAL, 100906, 9300, to_date('2015-01-01 00:00:01','YYYY-MM-DD HH24:MI:SS'), date'2015-01-01' );insert into xxxx_client_discount_m  (ID,CLIENT_ID,CLIENT_AVG_DISCOUNT,DT) values (s_xxxx_client_discount_m.NEXTVAL,790, 12, date'2015-01-01');</v>
      </c>
    </row>
    <row r="817" spans="1:50" ht="16.5" customHeight="1" x14ac:dyDescent="0.25">
      <c r="A817" s="285">
        <v>49</v>
      </c>
      <c r="B817" s="72">
        <v>0</v>
      </c>
      <c r="C817" s="165" t="str">
        <f t="shared" si="74"/>
        <v>100049</v>
      </c>
      <c r="D817" s="165" t="str">
        <f t="shared" si="75"/>
        <v>100049/13</v>
      </c>
      <c r="E817" s="167" t="s">
        <v>189</v>
      </c>
      <c r="F817" s="167" t="s">
        <v>822</v>
      </c>
      <c r="G817" s="165">
        <v>48</v>
      </c>
      <c r="H817" s="178">
        <v>100907</v>
      </c>
      <c r="I817" s="170" t="str">
        <f t="shared" si="71"/>
        <v>Б-100907-13</v>
      </c>
      <c r="J817" s="169">
        <v>3</v>
      </c>
      <c r="K817" s="165">
        <v>7</v>
      </c>
      <c r="L817" s="165" t="s">
        <v>38</v>
      </c>
      <c r="M817" s="169">
        <v>1</v>
      </c>
      <c r="N817" s="165">
        <v>18</v>
      </c>
      <c r="O817" s="167" t="s">
        <v>823</v>
      </c>
      <c r="P817" s="167" t="s">
        <v>823</v>
      </c>
      <c r="Q817" s="167" t="s">
        <v>826</v>
      </c>
      <c r="R817" s="166" t="str">
        <f>H817&amp;"1"</f>
        <v>1009071</v>
      </c>
      <c r="S817" s="170">
        <v>1</v>
      </c>
      <c r="T817" s="191" t="s">
        <v>830</v>
      </c>
      <c r="U817" s="165">
        <v>6200</v>
      </c>
      <c r="V817" s="165">
        <v>1116</v>
      </c>
      <c r="W817" s="165">
        <v>0</v>
      </c>
      <c r="X817" s="122">
        <v>791</v>
      </c>
      <c r="Y817" s="168" t="s">
        <v>42</v>
      </c>
      <c r="Z817" s="266"/>
      <c r="AA817" s="266"/>
      <c r="AB817" s="224"/>
      <c r="AC817" s="178">
        <v>9300</v>
      </c>
      <c r="AD817" s="170"/>
      <c r="AE817" s="170"/>
      <c r="AF817" s="191" t="s">
        <v>320</v>
      </c>
      <c r="AG817" s="221">
        <v>8</v>
      </c>
      <c r="AH817" s="220">
        <v>12</v>
      </c>
      <c r="AI817" s="191" t="s">
        <v>320</v>
      </c>
      <c r="AL817" s="166">
        <v>0</v>
      </c>
      <c r="AM817" s="170" t="s">
        <v>43</v>
      </c>
      <c r="AN817" s="165" t="s">
        <v>44</v>
      </c>
      <c r="AO817" s="165"/>
      <c r="AP817" s="166"/>
      <c r="AQ817" s="166"/>
      <c r="AR817" s="166"/>
      <c r="AS817" s="166">
        <f>H817</f>
        <v>100907</v>
      </c>
      <c r="AT817" s="166">
        <f t="shared" si="72"/>
        <v>10913</v>
      </c>
      <c r="AU817" s="166">
        <v>913</v>
      </c>
      <c r="AV817" s="166"/>
      <c r="AX817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100907, 'Б-100907-13',date'2015-02-02',3, 7, 7, 'RUR', 1, 18, date'2015-02-02', date'2015-02-01', 1009071, 1, to_date('2015-01-01 00:00:02','YYYY-MM-DD HH24:MI:SS'), 6200, 1116, 0, 791, 0, 'c1', 8,null,100907,10913,913);insert into xxxx_oebs_cash_payment_test (ID, INVOICE_ID, OEBS_PAYMENT, DOC_DATE, COMISS_DATE) values (s_xxxx_oebs_cash_payment_test.NEXTVAL, 100907, 9300, to_date('2015-01-01 00:00:02','YYYY-MM-DD HH24:MI:SS'), date'2015-01-01' );insert into xxxx_client_discount_m  (ID,CLIENT_ID,CLIENT_AVG_DISCOUNT,DT) values (s_xxxx_client_discount_m.NEXTVAL,791, 12, date'2015-01-01');</v>
      </c>
    </row>
    <row r="818" spans="1:50" ht="16.5" customHeight="1" x14ac:dyDescent="0.25">
      <c r="A818" s="285">
        <v>49</v>
      </c>
      <c r="B818" s="72">
        <v>0</v>
      </c>
      <c r="C818" s="165" t="str">
        <f t="shared" si="74"/>
        <v>100049</v>
      </c>
      <c r="D818" s="165" t="str">
        <f t="shared" si="75"/>
        <v>100049/13</v>
      </c>
      <c r="E818" s="167" t="s">
        <v>189</v>
      </c>
      <c r="F818" s="167" t="s">
        <v>822</v>
      </c>
      <c r="G818" s="165">
        <v>48</v>
      </c>
      <c r="H818" s="178">
        <v>100908</v>
      </c>
      <c r="I818" s="170" t="str">
        <f t="shared" ref="I818:I881" si="76">"Б-"&amp;H818&amp;"-13"</f>
        <v>Б-100908-13</v>
      </c>
      <c r="J818" s="169">
        <v>3</v>
      </c>
      <c r="K818" s="165">
        <v>7</v>
      </c>
      <c r="L818" s="165" t="s">
        <v>38</v>
      </c>
      <c r="M818" s="169">
        <v>1</v>
      </c>
      <c r="N818" s="165">
        <v>18</v>
      </c>
      <c r="O818" s="167" t="s">
        <v>823</v>
      </c>
      <c r="P818" s="167" t="s">
        <v>823</v>
      </c>
      <c r="Q818" s="167" t="s">
        <v>826</v>
      </c>
      <c r="R818" s="166" t="str">
        <f>H818&amp;"2"</f>
        <v>1009082</v>
      </c>
      <c r="S818" s="170">
        <v>1</v>
      </c>
      <c r="T818" s="191" t="s">
        <v>830</v>
      </c>
      <c r="U818" s="165">
        <v>6200</v>
      </c>
      <c r="V818" s="165">
        <v>1116</v>
      </c>
      <c r="W818" s="165">
        <v>0</v>
      </c>
      <c r="X818" s="234">
        <v>792</v>
      </c>
      <c r="Y818" s="168" t="s">
        <v>42</v>
      </c>
      <c r="Z818" s="266"/>
      <c r="AA818" s="266"/>
      <c r="AB818" s="224"/>
      <c r="AC818" s="178">
        <v>9300</v>
      </c>
      <c r="AD818" s="170"/>
      <c r="AE818" s="170"/>
      <c r="AF818" s="191" t="s">
        <v>320</v>
      </c>
      <c r="AG818" s="221">
        <v>8</v>
      </c>
      <c r="AH818" s="220">
        <v>12</v>
      </c>
      <c r="AI818" s="191" t="s">
        <v>320</v>
      </c>
      <c r="AL818" s="166">
        <v>0</v>
      </c>
      <c r="AM818" s="170" t="s">
        <v>43</v>
      </c>
      <c r="AN818" s="165" t="s">
        <v>44</v>
      </c>
      <c r="AO818" s="165"/>
      <c r="AP818" s="166"/>
      <c r="AQ818" s="166"/>
      <c r="AR818" s="166"/>
      <c r="AS818" s="166">
        <f>H818</f>
        <v>100908</v>
      </c>
      <c r="AT818" s="166">
        <f t="shared" si="72"/>
        <v>10914</v>
      </c>
      <c r="AU818" s="166">
        <v>914</v>
      </c>
      <c r="AX818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100908, 'Б-100908-13',date'2015-02-02',3, 7, 7, 'RUR', 1, 18, date'2015-02-02', date'2015-02-01', 1009082, 1, to_date('2015-01-01 00:00:02','YYYY-MM-DD HH24:MI:SS'), 6200, 1116, 0, 792, 0, 'c1', 8,null,100908,10914,914);insert into xxxx_oebs_cash_payment_test (ID, INVOICE_ID, OEBS_PAYMENT, DOC_DATE, COMISS_DATE) values (s_xxxx_oebs_cash_payment_test.NEXTVAL, 100908, 9300, to_date('2015-01-01 00:00:02','YYYY-MM-DD HH24:MI:SS'), date'2015-01-01' );insert into xxxx_client_discount_m  (ID,CLIENT_ID,CLIENT_AVG_DISCOUNT,DT) values (s_xxxx_client_discount_m.NEXTVAL,792, 12, date'2015-01-01');</v>
      </c>
    </row>
    <row r="819" spans="1:50" ht="16.5" customHeight="1" x14ac:dyDescent="0.25">
      <c r="A819" s="285">
        <v>49</v>
      </c>
      <c r="B819" s="72">
        <v>0</v>
      </c>
      <c r="C819" s="165" t="str">
        <f t="shared" si="74"/>
        <v>100049</v>
      </c>
      <c r="D819" s="165" t="str">
        <f t="shared" si="75"/>
        <v>100049/13</v>
      </c>
      <c r="E819" s="167" t="s">
        <v>189</v>
      </c>
      <c r="F819" s="167" t="s">
        <v>822</v>
      </c>
      <c r="G819" s="165">
        <v>48</v>
      </c>
      <c r="H819" s="178">
        <v>100909</v>
      </c>
      <c r="I819" s="170" t="str">
        <f t="shared" si="76"/>
        <v>Б-100909-13</v>
      </c>
      <c r="J819" s="169">
        <v>3</v>
      </c>
      <c r="K819" s="165">
        <v>7</v>
      </c>
      <c r="L819" s="165" t="s">
        <v>38</v>
      </c>
      <c r="M819" s="169">
        <v>1</v>
      </c>
      <c r="N819" s="165">
        <v>18</v>
      </c>
      <c r="O819" s="167" t="s">
        <v>823</v>
      </c>
      <c r="P819" s="167" t="s">
        <v>823</v>
      </c>
      <c r="Q819" s="167" t="s">
        <v>826</v>
      </c>
      <c r="R819" s="166" t="str">
        <f>H819&amp;"2"</f>
        <v>1009092</v>
      </c>
      <c r="S819" s="170">
        <v>1</v>
      </c>
      <c r="T819" s="191" t="s">
        <v>830</v>
      </c>
      <c r="U819" s="165">
        <v>6200</v>
      </c>
      <c r="V819" s="165">
        <v>1116</v>
      </c>
      <c r="W819" s="165">
        <v>0</v>
      </c>
      <c r="X819" s="122">
        <v>793</v>
      </c>
      <c r="Y819" s="168" t="s">
        <v>42</v>
      </c>
      <c r="Z819" s="266"/>
      <c r="AA819" s="266"/>
      <c r="AB819" s="224"/>
      <c r="AC819" s="178">
        <v>9300</v>
      </c>
      <c r="AD819" s="170"/>
      <c r="AE819" s="170"/>
      <c r="AF819" s="191" t="s">
        <v>320</v>
      </c>
      <c r="AG819" s="221">
        <v>8</v>
      </c>
      <c r="AH819" s="220">
        <v>12</v>
      </c>
      <c r="AI819" s="191" t="s">
        <v>320</v>
      </c>
      <c r="AL819" s="166">
        <v>0</v>
      </c>
      <c r="AM819" s="170" t="s">
        <v>43</v>
      </c>
      <c r="AN819" s="165" t="s">
        <v>44</v>
      </c>
      <c r="AO819" s="165"/>
      <c r="AP819" s="166"/>
      <c r="AQ819" s="166"/>
      <c r="AR819" s="166"/>
      <c r="AS819" s="166">
        <f>H819</f>
        <v>100909</v>
      </c>
      <c r="AT819" s="166">
        <f t="shared" si="72"/>
        <v>10915</v>
      </c>
      <c r="AU819" s="166">
        <v>915</v>
      </c>
      <c r="AV819" s="166"/>
      <c r="AX819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100909, 'Б-100909-13',date'2015-02-02',3, 7, 7, 'RUR', 1, 18, date'2015-02-02', date'2015-02-01', 1009092, 1, to_date('2015-01-01 00:00:02','YYYY-MM-DD HH24:MI:SS'), 6200, 1116, 0, 793, 0, 'c1', 8,null,100909,10915,915);insert into xxxx_oebs_cash_payment_test (ID, INVOICE_ID, OEBS_PAYMENT, DOC_DATE, COMISS_DATE) values (s_xxxx_oebs_cash_payment_test.NEXTVAL, 100909, 9300, to_date('2015-01-01 00:00:02','YYYY-MM-DD HH24:MI:SS'), date'2015-01-01' );insert into xxxx_client_discount_m  (ID,CLIENT_ID,CLIENT_AVG_DISCOUNT,DT) values (s_xxxx_client_discount_m.NEXTVAL,793, 12, date'2015-01-01');</v>
      </c>
    </row>
    <row r="820" spans="1:50" ht="16.5" customHeight="1" x14ac:dyDescent="0.25">
      <c r="A820" s="285">
        <v>49</v>
      </c>
      <c r="B820" s="72">
        <v>0</v>
      </c>
      <c r="C820" s="165" t="str">
        <f t="shared" si="74"/>
        <v>100049</v>
      </c>
      <c r="D820" s="165" t="str">
        <f t="shared" si="75"/>
        <v>100049/13</v>
      </c>
      <c r="E820" s="167" t="s">
        <v>189</v>
      </c>
      <c r="F820" s="167" t="s">
        <v>822</v>
      </c>
      <c r="G820" s="165">
        <v>48</v>
      </c>
      <c r="H820" s="178">
        <v>100910</v>
      </c>
      <c r="I820" s="170" t="str">
        <f t="shared" si="76"/>
        <v>Б-100910-13</v>
      </c>
      <c r="J820" s="169">
        <v>3</v>
      </c>
      <c r="K820" s="165">
        <v>7</v>
      </c>
      <c r="L820" s="165" t="s">
        <v>38</v>
      </c>
      <c r="M820" s="169">
        <v>1</v>
      </c>
      <c r="N820" s="165">
        <v>18</v>
      </c>
      <c r="O820" s="167" t="s">
        <v>823</v>
      </c>
      <c r="P820" s="167" t="s">
        <v>823</v>
      </c>
      <c r="Q820" s="167" t="s">
        <v>826</v>
      </c>
      <c r="R820" s="166" t="str">
        <f>H820&amp;"1"</f>
        <v>1009101</v>
      </c>
      <c r="S820" s="170">
        <v>1</v>
      </c>
      <c r="T820" s="191" t="s">
        <v>830</v>
      </c>
      <c r="U820" s="165">
        <v>6200</v>
      </c>
      <c r="V820" s="165">
        <v>1116</v>
      </c>
      <c r="W820" s="165">
        <v>0</v>
      </c>
      <c r="X820" s="234">
        <v>794</v>
      </c>
      <c r="Y820" s="168" t="s">
        <v>42</v>
      </c>
      <c r="Z820" s="266"/>
      <c r="AA820" s="266"/>
      <c r="AB820" s="224"/>
      <c r="AC820" s="178">
        <v>9300</v>
      </c>
      <c r="AD820" s="170"/>
      <c r="AE820" s="170"/>
      <c r="AF820" s="191" t="s">
        <v>320</v>
      </c>
      <c r="AG820" s="221">
        <v>8</v>
      </c>
      <c r="AH820" s="220">
        <v>12</v>
      </c>
      <c r="AI820" s="191" t="s">
        <v>320</v>
      </c>
      <c r="AL820" s="166">
        <v>0</v>
      </c>
      <c r="AM820" s="170" t="s">
        <v>43</v>
      </c>
      <c r="AN820" s="165" t="s">
        <v>44</v>
      </c>
      <c r="AO820" s="165"/>
      <c r="AP820" s="166"/>
      <c r="AQ820" s="166"/>
      <c r="AR820" s="166"/>
      <c r="AS820" s="166">
        <f>H820</f>
        <v>100910</v>
      </c>
      <c r="AT820" s="166">
        <f t="shared" si="72"/>
        <v>10916</v>
      </c>
      <c r="AU820" s="166">
        <v>916</v>
      </c>
      <c r="AV820" s="166"/>
      <c r="AX820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100910, 'Б-100910-13',date'2015-02-02',3, 7, 7, 'RUR', 1, 18, date'2015-02-02', date'2015-02-01', 1009101, 1, to_date('2015-01-01 00:00:02','YYYY-MM-DD HH24:MI:SS'), 6200, 1116, 0, 794, 0, 'c1', 8,null,100910,10916,916);insert into xxxx_oebs_cash_payment_test (ID, INVOICE_ID, OEBS_PAYMENT, DOC_DATE, COMISS_DATE) values (s_xxxx_oebs_cash_payment_test.NEXTVAL, 100910, 9300, to_date('2015-01-01 00:00:02','YYYY-MM-DD HH24:MI:SS'), date'2015-01-01' );insert into xxxx_client_discount_m  (ID,CLIENT_ID,CLIENT_AVG_DISCOUNT,DT) values (s_xxxx_client_discount_m.NEXTVAL,794, 12, date'2015-01-01');</v>
      </c>
    </row>
    <row r="821" spans="1:50" ht="16.5" customHeight="1" x14ac:dyDescent="0.25">
      <c r="A821" s="285">
        <v>49</v>
      </c>
      <c r="B821" s="72">
        <v>0</v>
      </c>
      <c r="C821" s="165" t="str">
        <f t="shared" si="74"/>
        <v>100049</v>
      </c>
      <c r="D821" s="165" t="str">
        <f t="shared" si="75"/>
        <v>100049/13</v>
      </c>
      <c r="E821" s="167" t="s">
        <v>189</v>
      </c>
      <c r="F821" s="167" t="s">
        <v>822</v>
      </c>
      <c r="G821" s="165">
        <v>48</v>
      </c>
      <c r="H821" s="178">
        <v>100911</v>
      </c>
      <c r="I821" s="170" t="str">
        <f t="shared" si="76"/>
        <v>Б-100911-13</v>
      </c>
      <c r="J821" s="169">
        <v>3</v>
      </c>
      <c r="K821" s="165">
        <v>7</v>
      </c>
      <c r="L821" s="165" t="s">
        <v>38</v>
      </c>
      <c r="M821" s="169">
        <v>1</v>
      </c>
      <c r="N821" s="165">
        <v>18</v>
      </c>
      <c r="O821" s="167" t="s">
        <v>823</v>
      </c>
      <c r="P821" s="167" t="s">
        <v>823</v>
      </c>
      <c r="Q821" s="167" t="s">
        <v>826</v>
      </c>
      <c r="R821" s="166" t="str">
        <f>H821&amp;"2"</f>
        <v>1009112</v>
      </c>
      <c r="S821" s="170">
        <v>1</v>
      </c>
      <c r="T821" s="191" t="s">
        <v>830</v>
      </c>
      <c r="U821" s="165">
        <v>6200</v>
      </c>
      <c r="V821" s="165">
        <v>1116</v>
      </c>
      <c r="W821" s="165">
        <v>0</v>
      </c>
      <c r="X821" s="122">
        <v>795</v>
      </c>
      <c r="Y821" s="168" t="s">
        <v>42</v>
      </c>
      <c r="Z821" s="266"/>
      <c r="AA821" s="266"/>
      <c r="AB821" s="224"/>
      <c r="AC821" s="178">
        <v>9300</v>
      </c>
      <c r="AD821" s="170"/>
      <c r="AE821" s="170"/>
      <c r="AF821" s="191" t="s">
        <v>320</v>
      </c>
      <c r="AG821" s="221">
        <v>8</v>
      </c>
      <c r="AH821" s="220">
        <v>12</v>
      </c>
      <c r="AI821" s="191" t="s">
        <v>320</v>
      </c>
      <c r="AL821" s="166">
        <v>0</v>
      </c>
      <c r="AM821" s="170" t="s">
        <v>43</v>
      </c>
      <c r="AN821" s="165" t="s">
        <v>44</v>
      </c>
      <c r="AO821" s="165"/>
      <c r="AP821" s="166"/>
      <c r="AQ821" s="166"/>
      <c r="AR821" s="166"/>
      <c r="AS821" s="166">
        <f>H821</f>
        <v>100911</v>
      </c>
      <c r="AT821" s="166">
        <f t="shared" si="72"/>
        <v>10917</v>
      </c>
      <c r="AU821" s="166">
        <v>917</v>
      </c>
      <c r="AV821" s="166"/>
      <c r="AX821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100911, 'Б-100911-13',date'2015-02-02',3, 7, 7, 'RUR', 1, 18, date'2015-02-02', date'2015-02-01', 1009112, 1, to_date('2015-01-01 00:00:02','YYYY-MM-DD HH24:MI:SS'), 6200, 1116, 0, 795, 0, 'c1', 8,null,100911,10917,917);insert into xxxx_oebs_cash_payment_test (ID, INVOICE_ID, OEBS_PAYMENT, DOC_DATE, COMISS_DATE) values (s_xxxx_oebs_cash_payment_test.NEXTVAL, 100911, 9300, to_date('2015-01-01 00:00:02','YYYY-MM-DD HH24:MI:SS'), date'2015-01-01' );insert into xxxx_client_discount_m  (ID,CLIENT_ID,CLIENT_AVG_DISCOUNT,DT) values (s_xxxx_client_discount_m.NEXTVAL,795, 12, date'2015-01-01');</v>
      </c>
    </row>
    <row r="822" spans="1:50" ht="16.5" customHeight="1" x14ac:dyDescent="0.25">
      <c r="A822" s="285">
        <v>49</v>
      </c>
      <c r="B822" s="72">
        <v>0</v>
      </c>
      <c r="C822" s="165" t="str">
        <f t="shared" si="74"/>
        <v>100049</v>
      </c>
      <c r="D822" s="165" t="str">
        <f t="shared" si="75"/>
        <v>100049/13</v>
      </c>
      <c r="E822" s="167" t="s">
        <v>189</v>
      </c>
      <c r="F822" s="167" t="s">
        <v>822</v>
      </c>
      <c r="G822" s="165">
        <v>48</v>
      </c>
      <c r="H822" s="178">
        <v>100912</v>
      </c>
      <c r="I822" s="170" t="str">
        <f t="shared" si="76"/>
        <v>Б-100912-13</v>
      </c>
      <c r="J822" s="169">
        <v>3</v>
      </c>
      <c r="K822" s="165">
        <v>7</v>
      </c>
      <c r="L822" s="165" t="s">
        <v>38</v>
      </c>
      <c r="M822" s="169">
        <v>1</v>
      </c>
      <c r="N822" s="165">
        <v>18</v>
      </c>
      <c r="O822" s="167" t="s">
        <v>823</v>
      </c>
      <c r="P822" s="167" t="s">
        <v>823</v>
      </c>
      <c r="Q822" s="167" t="s">
        <v>826</v>
      </c>
      <c r="R822" s="166" t="str">
        <f>H822&amp;"1"</f>
        <v>1009121</v>
      </c>
      <c r="S822" s="170">
        <v>1</v>
      </c>
      <c r="T822" s="191" t="s">
        <v>829</v>
      </c>
      <c r="U822" s="165">
        <v>6200</v>
      </c>
      <c r="V822" s="165">
        <v>1116</v>
      </c>
      <c r="W822" s="165">
        <v>0</v>
      </c>
      <c r="X822" s="234">
        <v>796</v>
      </c>
      <c r="Y822" s="168" t="s">
        <v>42</v>
      </c>
      <c r="Z822" s="266"/>
      <c r="AA822" s="266"/>
      <c r="AB822" s="224"/>
      <c r="AC822" s="178">
        <v>9300</v>
      </c>
      <c r="AD822" s="170"/>
      <c r="AE822" s="170"/>
      <c r="AF822" s="191" t="s">
        <v>320</v>
      </c>
      <c r="AG822" s="221">
        <v>8</v>
      </c>
      <c r="AH822" s="220">
        <v>12</v>
      </c>
      <c r="AI822" s="191" t="s">
        <v>320</v>
      </c>
      <c r="AL822" s="166">
        <v>0</v>
      </c>
      <c r="AM822" s="170" t="s">
        <v>43</v>
      </c>
      <c r="AN822" s="165" t="s">
        <v>44</v>
      </c>
      <c r="AO822" s="165"/>
      <c r="AP822" s="166"/>
      <c r="AQ822" s="166"/>
      <c r="AR822" s="166"/>
      <c r="AS822" s="166">
        <f>H822</f>
        <v>100912</v>
      </c>
      <c r="AT822" s="166">
        <f t="shared" si="72"/>
        <v>10918</v>
      </c>
      <c r="AU822" s="166">
        <v>918</v>
      </c>
      <c r="AV822" s="166"/>
      <c r="AX822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100912, 'Б-100912-13',date'2015-02-02',3, 7, 7, 'RUR', 1, 18, date'2015-02-02', date'2015-02-01', 1009121, 1, to_date('2015-01-01 00:00:01','YYYY-MM-DD HH24:MI:SS'), 6200, 1116, 0, 796, 0, 'c1', 8,null,100912,10918,918);insert into xxxx_oebs_cash_payment_test (ID, INVOICE_ID, OEBS_PAYMENT, DOC_DATE, COMISS_DATE) values (s_xxxx_oebs_cash_payment_test.NEXTVAL, 100912, 9300, to_date('2015-01-01 00:00:01','YYYY-MM-DD HH24:MI:SS'), date'2015-01-01' );insert into xxxx_client_discount_m  (ID,CLIENT_ID,CLIENT_AVG_DISCOUNT,DT) values (s_xxxx_client_discount_m.NEXTVAL,796, 12, date'2015-01-01');</v>
      </c>
    </row>
    <row r="823" spans="1:50" ht="16.5" customHeight="1" x14ac:dyDescent="0.25">
      <c r="A823" s="285">
        <v>49</v>
      </c>
      <c r="B823" s="72">
        <v>0</v>
      </c>
      <c r="C823" s="165" t="str">
        <f t="shared" si="74"/>
        <v>100049</v>
      </c>
      <c r="D823" s="165" t="str">
        <f t="shared" si="75"/>
        <v>100049/13</v>
      </c>
      <c r="E823" s="167" t="s">
        <v>189</v>
      </c>
      <c r="F823" s="167" t="s">
        <v>822</v>
      </c>
      <c r="G823" s="165">
        <v>48</v>
      </c>
      <c r="H823" s="178">
        <v>100913</v>
      </c>
      <c r="I823" s="170" t="str">
        <f t="shared" si="76"/>
        <v>Б-100913-13</v>
      </c>
      <c r="J823" s="169">
        <v>3</v>
      </c>
      <c r="K823" s="165">
        <v>7</v>
      </c>
      <c r="L823" s="165" t="s">
        <v>38</v>
      </c>
      <c r="M823" s="169">
        <v>1</v>
      </c>
      <c r="N823" s="165">
        <v>18</v>
      </c>
      <c r="O823" s="167" t="s">
        <v>823</v>
      </c>
      <c r="P823" s="167" t="s">
        <v>823</v>
      </c>
      <c r="Q823" s="167" t="s">
        <v>826</v>
      </c>
      <c r="R823" s="166" t="str">
        <f>H823&amp;"1"</f>
        <v>1009131</v>
      </c>
      <c r="S823" s="170">
        <v>1</v>
      </c>
      <c r="T823" s="191" t="s">
        <v>829</v>
      </c>
      <c r="U823" s="165">
        <v>6200</v>
      </c>
      <c r="V823" s="165">
        <v>1116</v>
      </c>
      <c r="W823" s="165">
        <v>0</v>
      </c>
      <c r="X823" s="122">
        <v>797</v>
      </c>
      <c r="Y823" s="168" t="s">
        <v>42</v>
      </c>
      <c r="Z823" s="266"/>
      <c r="AA823" s="266"/>
      <c r="AB823" s="224"/>
      <c r="AC823" s="178">
        <v>9300</v>
      </c>
      <c r="AD823" s="170"/>
      <c r="AE823" s="170"/>
      <c r="AF823" s="191" t="s">
        <v>320</v>
      </c>
      <c r="AG823" s="221">
        <v>8</v>
      </c>
      <c r="AH823" s="220">
        <v>12</v>
      </c>
      <c r="AI823" s="191" t="s">
        <v>320</v>
      </c>
      <c r="AL823" s="166">
        <v>0</v>
      </c>
      <c r="AM823" s="170" t="s">
        <v>43</v>
      </c>
      <c r="AN823" s="165" t="s">
        <v>44</v>
      </c>
      <c r="AO823" s="165"/>
      <c r="AP823" s="166"/>
      <c r="AQ823" s="166"/>
      <c r="AR823" s="166"/>
      <c r="AS823" s="166">
        <f>H823</f>
        <v>100913</v>
      </c>
      <c r="AT823" s="166">
        <f t="shared" si="72"/>
        <v>10919</v>
      </c>
      <c r="AU823" s="166">
        <v>919</v>
      </c>
      <c r="AV823" s="166"/>
      <c r="AX823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100913, 'Б-100913-13',date'2015-02-02',3, 7, 7, 'RUR', 1, 18, date'2015-02-02', date'2015-02-01', 1009131, 1, to_date('2015-01-01 00:00:01','YYYY-MM-DD HH24:MI:SS'), 6200, 1116, 0, 797, 0, 'c1', 8,null,100913,10919,919);insert into xxxx_oebs_cash_payment_test (ID, INVOICE_ID, OEBS_PAYMENT, DOC_DATE, COMISS_DATE) values (s_xxxx_oebs_cash_payment_test.NEXTVAL, 100913, 9300, to_date('2015-01-01 00:00:01','YYYY-MM-DD HH24:MI:SS'), date'2015-01-01' );insert into xxxx_client_discount_m  (ID,CLIENT_ID,CLIENT_AVG_DISCOUNT,DT) values (s_xxxx_client_discount_m.NEXTVAL,797, 12, date'2015-01-01');</v>
      </c>
    </row>
    <row r="824" spans="1:50" ht="16.5" customHeight="1" x14ac:dyDescent="0.25">
      <c r="A824" s="285">
        <v>49</v>
      </c>
      <c r="B824" s="72">
        <v>0</v>
      </c>
      <c r="C824" s="165" t="str">
        <f t="shared" si="74"/>
        <v>100049</v>
      </c>
      <c r="D824" s="165" t="str">
        <f t="shared" si="75"/>
        <v>100049/13</v>
      </c>
      <c r="E824" s="167" t="s">
        <v>189</v>
      </c>
      <c r="F824" s="167" t="s">
        <v>822</v>
      </c>
      <c r="G824" s="165">
        <v>48</v>
      </c>
      <c r="H824" s="178">
        <v>100914</v>
      </c>
      <c r="I824" s="170" t="str">
        <f t="shared" si="76"/>
        <v>Б-100914-13</v>
      </c>
      <c r="J824" s="169">
        <v>3</v>
      </c>
      <c r="K824" s="165">
        <v>7</v>
      </c>
      <c r="L824" s="165" t="s">
        <v>38</v>
      </c>
      <c r="M824" s="169">
        <v>1</v>
      </c>
      <c r="N824" s="165">
        <v>18</v>
      </c>
      <c r="O824" s="167" t="s">
        <v>823</v>
      </c>
      <c r="P824" s="167" t="s">
        <v>823</v>
      </c>
      <c r="Q824" s="167" t="s">
        <v>826</v>
      </c>
      <c r="R824" s="166" t="str">
        <f>H824&amp;"2"</f>
        <v>1009142</v>
      </c>
      <c r="S824" s="170">
        <v>1</v>
      </c>
      <c r="T824" s="191" t="s">
        <v>829</v>
      </c>
      <c r="U824" s="165">
        <v>6200</v>
      </c>
      <c r="V824" s="165">
        <v>1116</v>
      </c>
      <c r="W824" s="165">
        <v>0</v>
      </c>
      <c r="X824" s="234">
        <v>798</v>
      </c>
      <c r="Y824" s="168" t="s">
        <v>42</v>
      </c>
      <c r="Z824" s="266"/>
      <c r="AA824" s="266"/>
      <c r="AB824" s="224"/>
      <c r="AC824" s="178">
        <v>9300</v>
      </c>
      <c r="AD824" s="170"/>
      <c r="AE824" s="170"/>
      <c r="AF824" s="191" t="s">
        <v>320</v>
      </c>
      <c r="AG824" s="221">
        <v>8</v>
      </c>
      <c r="AH824" s="220">
        <v>12</v>
      </c>
      <c r="AI824" s="191" t="s">
        <v>320</v>
      </c>
      <c r="AL824" s="166">
        <v>0</v>
      </c>
      <c r="AM824" s="170" t="s">
        <v>43</v>
      </c>
      <c r="AN824" s="165" t="s">
        <v>44</v>
      </c>
      <c r="AO824" s="165"/>
      <c r="AP824" s="166"/>
      <c r="AQ824" s="166"/>
      <c r="AR824" s="166"/>
      <c r="AS824" s="166">
        <f>H824</f>
        <v>100914</v>
      </c>
      <c r="AT824" s="166">
        <f t="shared" si="72"/>
        <v>10920</v>
      </c>
      <c r="AU824" s="166">
        <v>920</v>
      </c>
      <c r="AX82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100914, 'Б-100914-13',date'2015-02-02',3, 7, 7, 'RUR', 1, 18, date'2015-02-02', date'2015-02-01', 1009142, 1, to_date('2015-01-01 00:00:01','YYYY-MM-DD HH24:MI:SS'), 6200, 1116, 0, 798, 0, 'c1', 8,null,100914,10920,920);insert into xxxx_oebs_cash_payment_test (ID, INVOICE_ID, OEBS_PAYMENT, DOC_DATE, COMISS_DATE) values (s_xxxx_oebs_cash_payment_test.NEXTVAL, 100914, 9300, to_date('2015-01-01 00:00:01','YYYY-MM-DD HH24:MI:SS'), date'2015-01-01' );insert into xxxx_client_discount_m  (ID,CLIENT_ID,CLIENT_AVG_DISCOUNT,DT) values (s_xxxx_client_discount_m.NEXTVAL,798, 12, date'2015-01-01');</v>
      </c>
    </row>
    <row r="825" spans="1:50" ht="16.5" customHeight="1" x14ac:dyDescent="0.25">
      <c r="A825" s="285">
        <v>49</v>
      </c>
      <c r="B825" s="72">
        <v>0</v>
      </c>
      <c r="C825" s="165" t="str">
        <f t="shared" si="74"/>
        <v>100049</v>
      </c>
      <c r="D825" s="165" t="str">
        <f t="shared" si="75"/>
        <v>100049/13</v>
      </c>
      <c r="E825" s="167" t="s">
        <v>189</v>
      </c>
      <c r="F825" s="167" t="s">
        <v>822</v>
      </c>
      <c r="G825" s="165">
        <v>48</v>
      </c>
      <c r="H825" s="178">
        <v>100915</v>
      </c>
      <c r="I825" s="170" t="str">
        <f t="shared" si="76"/>
        <v>Б-100915-13</v>
      </c>
      <c r="J825" s="169">
        <v>3</v>
      </c>
      <c r="K825" s="165">
        <v>7</v>
      </c>
      <c r="L825" s="165" t="s">
        <v>38</v>
      </c>
      <c r="M825" s="169">
        <v>1</v>
      </c>
      <c r="N825" s="165">
        <v>18</v>
      </c>
      <c r="O825" s="167" t="s">
        <v>823</v>
      </c>
      <c r="P825" s="167" t="s">
        <v>823</v>
      </c>
      <c r="Q825" s="167" t="s">
        <v>826</v>
      </c>
      <c r="R825" s="166" t="str">
        <f>H825&amp;"2"</f>
        <v>1009152</v>
      </c>
      <c r="S825" s="170">
        <v>1</v>
      </c>
      <c r="T825" s="191" t="s">
        <v>829</v>
      </c>
      <c r="U825" s="165">
        <v>6200</v>
      </c>
      <c r="V825" s="165">
        <v>1116</v>
      </c>
      <c r="W825" s="165">
        <v>0</v>
      </c>
      <c r="X825" s="122">
        <v>799</v>
      </c>
      <c r="Y825" s="168" t="s">
        <v>42</v>
      </c>
      <c r="Z825" s="266"/>
      <c r="AA825" s="266"/>
      <c r="AB825" s="224"/>
      <c r="AC825" s="178">
        <v>9300</v>
      </c>
      <c r="AD825" s="170"/>
      <c r="AE825" s="170"/>
      <c r="AF825" s="191" t="s">
        <v>320</v>
      </c>
      <c r="AG825" s="221">
        <v>8</v>
      </c>
      <c r="AH825" s="220">
        <v>12</v>
      </c>
      <c r="AI825" s="191" t="s">
        <v>320</v>
      </c>
      <c r="AL825" s="166">
        <v>0</v>
      </c>
      <c r="AM825" s="170" t="s">
        <v>43</v>
      </c>
      <c r="AN825" s="165" t="s">
        <v>44</v>
      </c>
      <c r="AO825" s="165"/>
      <c r="AP825" s="166"/>
      <c r="AQ825" s="166"/>
      <c r="AR825" s="166"/>
      <c r="AS825" s="166">
        <f>H825</f>
        <v>100915</v>
      </c>
      <c r="AT825" s="166">
        <f t="shared" si="72"/>
        <v>10921</v>
      </c>
      <c r="AU825" s="166">
        <v>921</v>
      </c>
      <c r="AV825" s="166"/>
      <c r="AX82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100915, 'Б-100915-13',date'2015-02-02',3, 7, 7, 'RUR', 1, 18, date'2015-02-02', date'2015-02-01', 1009152, 1, to_date('2015-01-01 00:00:01','YYYY-MM-DD HH24:MI:SS'), 6200, 1116, 0, 799, 0, 'c1', 8,null,100915,10921,921);insert into xxxx_oebs_cash_payment_test (ID, INVOICE_ID, OEBS_PAYMENT, DOC_DATE, COMISS_DATE) values (s_xxxx_oebs_cash_payment_test.NEXTVAL, 100915, 9300, to_date('2015-01-01 00:00:01','YYYY-MM-DD HH24:MI:SS'), date'2015-01-01' );insert into xxxx_client_discount_m  (ID,CLIENT_ID,CLIENT_AVG_DISCOUNT,DT) values (s_xxxx_client_discount_m.NEXTVAL,799, 12, date'2015-01-01');</v>
      </c>
    </row>
    <row r="826" spans="1:50" ht="16.5" customHeight="1" x14ac:dyDescent="0.25">
      <c r="A826" s="285">
        <v>49</v>
      </c>
      <c r="B826" s="72">
        <v>0</v>
      </c>
      <c r="C826" s="165" t="str">
        <f t="shared" si="74"/>
        <v>100049</v>
      </c>
      <c r="D826" s="165" t="str">
        <f t="shared" si="75"/>
        <v>100049/13</v>
      </c>
      <c r="E826" s="167" t="s">
        <v>189</v>
      </c>
      <c r="F826" s="167" t="s">
        <v>822</v>
      </c>
      <c r="G826" s="165">
        <v>48</v>
      </c>
      <c r="H826" s="178">
        <v>100916</v>
      </c>
      <c r="I826" s="170" t="str">
        <f t="shared" si="76"/>
        <v>Б-100916-13</v>
      </c>
      <c r="J826" s="169">
        <v>3</v>
      </c>
      <c r="K826" s="165">
        <v>7</v>
      </c>
      <c r="L826" s="165" t="s">
        <v>38</v>
      </c>
      <c r="M826" s="169">
        <v>1</v>
      </c>
      <c r="N826" s="165">
        <v>18</v>
      </c>
      <c r="O826" s="167" t="s">
        <v>823</v>
      </c>
      <c r="P826" s="167" t="s">
        <v>823</v>
      </c>
      <c r="Q826" s="167" t="s">
        <v>826</v>
      </c>
      <c r="R826" s="166" t="str">
        <f>H826&amp;"1"</f>
        <v>1009161</v>
      </c>
      <c r="S826" s="170">
        <v>1</v>
      </c>
      <c r="T826" s="191" t="s">
        <v>829</v>
      </c>
      <c r="U826" s="165">
        <v>6200</v>
      </c>
      <c r="V826" s="165">
        <v>1116</v>
      </c>
      <c r="W826" s="165">
        <v>0</v>
      </c>
      <c r="X826" s="234">
        <v>800</v>
      </c>
      <c r="Y826" s="168" t="s">
        <v>42</v>
      </c>
      <c r="Z826" s="266"/>
      <c r="AA826" s="266"/>
      <c r="AB826" s="224"/>
      <c r="AC826" s="178">
        <v>9300</v>
      </c>
      <c r="AD826" s="170"/>
      <c r="AE826" s="170"/>
      <c r="AF826" s="191" t="s">
        <v>320</v>
      </c>
      <c r="AG826" s="221">
        <v>8</v>
      </c>
      <c r="AH826" s="220">
        <v>12</v>
      </c>
      <c r="AI826" s="191" t="s">
        <v>320</v>
      </c>
      <c r="AL826" s="166">
        <v>0</v>
      </c>
      <c r="AM826" s="170" t="s">
        <v>43</v>
      </c>
      <c r="AN826" s="165" t="s">
        <v>44</v>
      </c>
      <c r="AO826" s="165"/>
      <c r="AP826" s="166"/>
      <c r="AQ826" s="166"/>
      <c r="AR826" s="166"/>
      <c r="AS826" s="166">
        <f>H826</f>
        <v>100916</v>
      </c>
      <c r="AT826" s="166">
        <f t="shared" si="72"/>
        <v>10922</v>
      </c>
      <c r="AU826" s="166">
        <v>922</v>
      </c>
      <c r="AV826" s="166"/>
      <c r="AX82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100916, 'Б-100916-13',date'2015-02-02',3, 7, 7, 'RUR', 1, 18, date'2015-02-02', date'2015-02-01', 1009161, 1, to_date('2015-01-01 00:00:01','YYYY-MM-DD HH24:MI:SS'), 6200, 1116, 0, 800, 0, 'c1', 8,null,100916,10922,922);insert into xxxx_oebs_cash_payment_test (ID, INVOICE_ID, OEBS_PAYMENT, DOC_DATE, COMISS_DATE) values (s_xxxx_oebs_cash_payment_test.NEXTVAL, 100916, 9300, to_date('2015-01-01 00:00:01','YYYY-MM-DD HH24:MI:SS'), date'2015-01-01' );insert into xxxx_client_discount_m  (ID,CLIENT_ID,CLIENT_AVG_DISCOUNT,DT) values (s_xxxx_client_discount_m.NEXTVAL,800, 12, date'2015-01-01');</v>
      </c>
    </row>
    <row r="827" spans="1:50" ht="16.5" customHeight="1" x14ac:dyDescent="0.25">
      <c r="A827" s="285">
        <v>49</v>
      </c>
      <c r="B827" s="72">
        <v>0</v>
      </c>
      <c r="C827" s="165" t="str">
        <f t="shared" si="74"/>
        <v>100049</v>
      </c>
      <c r="D827" s="165" t="str">
        <f t="shared" si="75"/>
        <v>100049/13</v>
      </c>
      <c r="E827" s="167" t="s">
        <v>189</v>
      </c>
      <c r="F827" s="167" t="s">
        <v>822</v>
      </c>
      <c r="G827" s="165">
        <v>48</v>
      </c>
      <c r="H827" s="178">
        <v>100917</v>
      </c>
      <c r="I827" s="170" t="str">
        <f t="shared" si="76"/>
        <v>Б-100917-13</v>
      </c>
      <c r="J827" s="169">
        <v>3</v>
      </c>
      <c r="K827" s="165">
        <v>7</v>
      </c>
      <c r="L827" s="165" t="s">
        <v>38</v>
      </c>
      <c r="M827" s="169">
        <v>1</v>
      </c>
      <c r="N827" s="165">
        <v>18</v>
      </c>
      <c r="O827" s="167" t="s">
        <v>823</v>
      </c>
      <c r="P827" s="167" t="s">
        <v>823</v>
      </c>
      <c r="Q827" s="167" t="s">
        <v>826</v>
      </c>
      <c r="R827" s="166" t="str">
        <f>H827&amp;"1"</f>
        <v>1009171</v>
      </c>
      <c r="S827" s="170">
        <v>1</v>
      </c>
      <c r="T827" s="191" t="s">
        <v>829</v>
      </c>
      <c r="U827" s="165">
        <v>6200</v>
      </c>
      <c r="V827" s="165">
        <v>1116</v>
      </c>
      <c r="W827" s="165">
        <v>0</v>
      </c>
      <c r="X827" s="122">
        <v>801</v>
      </c>
      <c r="Y827" s="168" t="s">
        <v>42</v>
      </c>
      <c r="Z827" s="266"/>
      <c r="AA827" s="266"/>
      <c r="AB827" s="224"/>
      <c r="AC827" s="178">
        <v>9300</v>
      </c>
      <c r="AD827" s="170"/>
      <c r="AE827" s="170"/>
      <c r="AF827" s="191" t="s">
        <v>320</v>
      </c>
      <c r="AG827" s="221">
        <v>8</v>
      </c>
      <c r="AH827" s="220">
        <v>12</v>
      </c>
      <c r="AI827" s="191" t="s">
        <v>320</v>
      </c>
      <c r="AL827" s="166">
        <v>0</v>
      </c>
      <c r="AM827" s="170" t="s">
        <v>43</v>
      </c>
      <c r="AN827" s="165" t="s">
        <v>44</v>
      </c>
      <c r="AO827" s="165"/>
      <c r="AP827" s="166"/>
      <c r="AQ827" s="166"/>
      <c r="AR827" s="166"/>
      <c r="AS827" s="166">
        <f>H827</f>
        <v>100917</v>
      </c>
      <c r="AT827" s="166">
        <f t="shared" si="72"/>
        <v>10923</v>
      </c>
      <c r="AU827" s="166">
        <v>923</v>
      </c>
      <c r="AV827" s="166"/>
      <c r="AX827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100917, 'Б-100917-13',date'2015-02-02',3, 7, 7, 'RUR', 1, 18, date'2015-02-02', date'2015-02-01', 1009171, 1, to_date('2015-01-01 00:00:01','YYYY-MM-DD HH24:MI:SS'), 6200, 1116, 0, 801, 0, 'c1', 8,null,100917,10923,923);insert into xxxx_oebs_cash_payment_test (ID, INVOICE_ID, OEBS_PAYMENT, DOC_DATE, COMISS_DATE) values (s_xxxx_oebs_cash_payment_test.NEXTVAL, 100917, 9300, to_date('2015-01-01 00:00:01','YYYY-MM-DD HH24:MI:SS'), date'2015-01-01' );insert into xxxx_client_discount_m  (ID,CLIENT_ID,CLIENT_AVG_DISCOUNT,DT) values (s_xxxx_client_discount_m.NEXTVAL,801, 12, date'2015-01-01');</v>
      </c>
    </row>
    <row r="828" spans="1:50" ht="16.5" customHeight="1" x14ac:dyDescent="0.25">
      <c r="A828" s="285">
        <v>49</v>
      </c>
      <c r="B828" s="72">
        <v>0</v>
      </c>
      <c r="C828" s="165" t="str">
        <f t="shared" si="74"/>
        <v>100049</v>
      </c>
      <c r="D828" s="165" t="str">
        <f t="shared" si="75"/>
        <v>100049/13</v>
      </c>
      <c r="E828" s="167" t="s">
        <v>189</v>
      </c>
      <c r="F828" s="167" t="s">
        <v>822</v>
      </c>
      <c r="G828" s="165">
        <v>48</v>
      </c>
      <c r="H828" s="178">
        <v>100918</v>
      </c>
      <c r="I828" s="170" t="str">
        <f t="shared" si="76"/>
        <v>Б-100918-13</v>
      </c>
      <c r="J828" s="169">
        <v>3</v>
      </c>
      <c r="K828" s="165">
        <v>7</v>
      </c>
      <c r="L828" s="165" t="s">
        <v>38</v>
      </c>
      <c r="M828" s="169">
        <v>1</v>
      </c>
      <c r="N828" s="165">
        <v>18</v>
      </c>
      <c r="O828" s="167" t="s">
        <v>823</v>
      </c>
      <c r="P828" s="167" t="s">
        <v>823</v>
      </c>
      <c r="Q828" s="167" t="s">
        <v>826</v>
      </c>
      <c r="R828" s="166" t="str">
        <f>H828&amp;"2"</f>
        <v>1009182</v>
      </c>
      <c r="S828" s="170">
        <v>1</v>
      </c>
      <c r="T828" s="191" t="s">
        <v>829</v>
      </c>
      <c r="U828" s="165">
        <v>6200</v>
      </c>
      <c r="V828" s="165">
        <v>1116</v>
      </c>
      <c r="W828" s="165">
        <v>0</v>
      </c>
      <c r="X828" s="234">
        <v>802</v>
      </c>
      <c r="Y828" s="168" t="s">
        <v>42</v>
      </c>
      <c r="Z828" s="266"/>
      <c r="AA828" s="266"/>
      <c r="AB828" s="224"/>
      <c r="AC828" s="178">
        <v>9300</v>
      </c>
      <c r="AD828" s="170"/>
      <c r="AE828" s="170"/>
      <c r="AF828" s="191" t="s">
        <v>320</v>
      </c>
      <c r="AG828" s="221">
        <v>8</v>
      </c>
      <c r="AH828" s="220">
        <v>12</v>
      </c>
      <c r="AI828" s="191" t="s">
        <v>320</v>
      </c>
      <c r="AL828" s="166">
        <v>0</v>
      </c>
      <c r="AM828" s="170" t="s">
        <v>43</v>
      </c>
      <c r="AN828" s="165" t="s">
        <v>44</v>
      </c>
      <c r="AO828" s="165"/>
      <c r="AP828" s="166"/>
      <c r="AQ828" s="166"/>
      <c r="AR828" s="166"/>
      <c r="AS828" s="166">
        <f>H828</f>
        <v>100918</v>
      </c>
      <c r="AT828" s="166">
        <f t="shared" si="72"/>
        <v>10924</v>
      </c>
      <c r="AU828" s="166">
        <v>924</v>
      </c>
      <c r="AX828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100918, 'Б-100918-13',date'2015-02-02',3, 7, 7, 'RUR', 1, 18, date'2015-02-02', date'2015-02-01', 1009182, 1, to_date('2015-01-01 00:00:01','YYYY-MM-DD HH24:MI:SS'), 6200, 1116, 0, 802, 0, 'c1', 8,null,100918,10924,924);insert into xxxx_oebs_cash_payment_test (ID, INVOICE_ID, OEBS_PAYMENT, DOC_DATE, COMISS_DATE) values (s_xxxx_oebs_cash_payment_test.NEXTVAL, 100918, 9300, to_date('2015-01-01 00:00:01','YYYY-MM-DD HH24:MI:SS'), date'2015-01-01' );insert into xxxx_client_discount_m  (ID,CLIENT_ID,CLIENT_AVG_DISCOUNT,DT) values (s_xxxx_client_discount_m.NEXTVAL,802, 12, date'2015-01-01');</v>
      </c>
    </row>
    <row r="829" spans="1:50" ht="16.5" customHeight="1" x14ac:dyDescent="0.25">
      <c r="A829" s="286">
        <v>49</v>
      </c>
      <c r="B829" s="72">
        <v>0</v>
      </c>
      <c r="C829" s="171" t="str">
        <f t="shared" si="74"/>
        <v>100049</v>
      </c>
      <c r="D829" s="171" t="str">
        <f t="shared" si="75"/>
        <v>100049/13</v>
      </c>
      <c r="E829" s="172" t="s">
        <v>189</v>
      </c>
      <c r="F829" s="167" t="s">
        <v>822</v>
      </c>
      <c r="G829" s="171">
        <v>48</v>
      </c>
      <c r="H829" s="180">
        <v>100919</v>
      </c>
      <c r="I829" s="171" t="str">
        <f t="shared" si="76"/>
        <v>Б-100919-13</v>
      </c>
      <c r="J829" s="169">
        <v>3</v>
      </c>
      <c r="K829" s="171">
        <v>7</v>
      </c>
      <c r="L829" s="171" t="s">
        <v>38</v>
      </c>
      <c r="M829" s="175">
        <v>1</v>
      </c>
      <c r="N829" s="171">
        <v>18</v>
      </c>
      <c r="O829" s="172" t="s">
        <v>823</v>
      </c>
      <c r="P829" s="172" t="s">
        <v>823</v>
      </c>
      <c r="Q829" s="172" t="s">
        <v>826</v>
      </c>
      <c r="R829" s="173" t="str">
        <f>H829&amp;"3"</f>
        <v>1009193</v>
      </c>
      <c r="S829" s="171">
        <v>1</v>
      </c>
      <c r="T829" s="177" t="s">
        <v>311</v>
      </c>
      <c r="U829" s="171">
        <v>6200</v>
      </c>
      <c r="V829" s="171">
        <v>1116</v>
      </c>
      <c r="W829" s="171">
        <v>0</v>
      </c>
      <c r="X829" s="192">
        <v>803</v>
      </c>
      <c r="Y829" s="174" t="s">
        <v>42</v>
      </c>
      <c r="Z829" s="142"/>
      <c r="AA829" s="142"/>
      <c r="AB829" s="232"/>
      <c r="AC829" s="180">
        <v>9300</v>
      </c>
      <c r="AD829" s="171"/>
      <c r="AE829" s="171"/>
      <c r="AF829" s="191" t="s">
        <v>320</v>
      </c>
      <c r="AG829" s="221">
        <v>8</v>
      </c>
      <c r="AH829" s="220">
        <v>12</v>
      </c>
      <c r="AI829" s="191" t="s">
        <v>320</v>
      </c>
      <c r="AL829" s="166">
        <v>0</v>
      </c>
      <c r="AM829" s="170" t="s">
        <v>43</v>
      </c>
      <c r="AN829" s="171" t="s">
        <v>44</v>
      </c>
      <c r="AO829" s="171"/>
      <c r="AP829" s="166"/>
      <c r="AQ829" s="166"/>
      <c r="AR829" s="166"/>
      <c r="AS829" s="166">
        <f>H829</f>
        <v>100919</v>
      </c>
      <c r="AT829" s="166">
        <f t="shared" si="72"/>
        <v>10925</v>
      </c>
      <c r="AU829" s="166">
        <v>925</v>
      </c>
      <c r="AV829" s="173"/>
      <c r="AX829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49, 100049, '100049/13', date'2013-03-01', date'2015-09-01', 48, 100919, 'Б-100919-13',date'2015-02-02',3, 7, 7, 'RUR', 1, 18, date'2015-02-02', date'2015-02-01', 1009193, 1, to_date('2015-01-30 23:59:59','YYYY-MM-DD HH24:MI:SS'), 6200, 1116, 0, 803, 0, 'c1', 8,null,100919,10925,925);insert into xxxx_oebs_cash_payment_test (ID, INVOICE_ID, OEBS_PAYMENT, DOC_DATE, COMISS_DATE) values (s_xxxx_oebs_cash_payment_test.NEXTVAL, 100919, 9300, to_date('2015-01-30 23:59:59','YYYY-MM-DD HH24:MI:SS'), date'2015-01-01' );insert into xxxx_client_discount_m  (ID,CLIENT_ID,CLIENT_AVG_DISCOUNT,DT) values (s_xxxx_client_discount_m.NEXTVAL,803, 12, date'2015-01-01');</v>
      </c>
    </row>
    <row r="830" spans="1:50" ht="16.5" customHeight="1" x14ac:dyDescent="0.25">
      <c r="A830" s="285">
        <v>50</v>
      </c>
      <c r="B830" s="72">
        <v>0</v>
      </c>
      <c r="C830" s="166" t="str">
        <f t="shared" si="74"/>
        <v>100050</v>
      </c>
      <c r="D830" s="165" t="str">
        <f t="shared" si="75"/>
        <v>100050/13</v>
      </c>
      <c r="E830" s="167" t="s">
        <v>189</v>
      </c>
      <c r="F830" s="167" t="s">
        <v>822</v>
      </c>
      <c r="G830" s="165">
        <v>48</v>
      </c>
      <c r="H830" s="178">
        <v>100920</v>
      </c>
      <c r="I830" s="170" t="str">
        <f t="shared" si="76"/>
        <v>Б-100920-13</v>
      </c>
      <c r="J830" s="169">
        <v>3</v>
      </c>
      <c r="K830" s="165">
        <v>7</v>
      </c>
      <c r="L830" s="165" t="s">
        <v>38</v>
      </c>
      <c r="M830" s="169">
        <v>1</v>
      </c>
      <c r="N830" s="165">
        <v>18</v>
      </c>
      <c r="O830" s="167" t="s">
        <v>823</v>
      </c>
      <c r="P830" s="167" t="s">
        <v>823</v>
      </c>
      <c r="Q830" s="167" t="s">
        <v>826</v>
      </c>
      <c r="R830" s="166" t="str">
        <f>H830&amp;"1"</f>
        <v>1009201</v>
      </c>
      <c r="S830" s="170">
        <v>1</v>
      </c>
      <c r="T830" s="167" t="s">
        <v>308</v>
      </c>
      <c r="U830" s="165">
        <v>6200</v>
      </c>
      <c r="V830" s="165">
        <v>1116</v>
      </c>
      <c r="W830" s="165">
        <v>0</v>
      </c>
      <c r="X830" s="24">
        <v>804</v>
      </c>
      <c r="Y830" s="168" t="s">
        <v>42</v>
      </c>
      <c r="Z830" s="266"/>
      <c r="AA830" s="266"/>
      <c r="AB830" s="224"/>
      <c r="AC830" s="178">
        <v>9300</v>
      </c>
      <c r="AD830" s="170"/>
      <c r="AE830" s="170"/>
      <c r="AF830" s="167" t="s">
        <v>149</v>
      </c>
      <c r="AG830" s="221">
        <v>8</v>
      </c>
      <c r="AH830" s="220">
        <v>12</v>
      </c>
      <c r="AI830" s="167" t="s">
        <v>319</v>
      </c>
      <c r="AK830" s="189"/>
      <c r="AL830" s="166">
        <v>0</v>
      </c>
      <c r="AM830" s="170" t="s">
        <v>43</v>
      </c>
      <c r="AN830" s="165" t="s">
        <v>44</v>
      </c>
      <c r="AO830" s="234"/>
      <c r="AP830" s="166"/>
      <c r="AQ830" s="166"/>
      <c r="AR830" s="166"/>
      <c r="AS830" s="166">
        <f>H830</f>
        <v>100920</v>
      </c>
      <c r="AT830" s="166">
        <f t="shared" si="72"/>
        <v>10926</v>
      </c>
      <c r="AU830" s="166">
        <v>926</v>
      </c>
      <c r="AV830" s="166" t="s">
        <v>525</v>
      </c>
      <c r="AX830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100920, 'Б-100920-13',date'2015-02-02',3, 7, 7, 'RUR', 1, 18, date'2015-02-02', date'2015-02-01', 1009201, 1, to_date('2015-02-01 00:00:00','YYYY-MM-DD HH24:MI:SS'), 6200, 1116, 0, 804, 0, 'c1', 8,null,100920,10926,926);insert into xxxx_oebs_cash_payment_test (ID, INVOICE_ID, OEBS_PAYMENT, DOC_DATE, COMISS_DATE) values (s_xxxx_oebs_cash_payment_test.NEXTVAL, 100920, 9300, to_date('2015-02-01 00:00:00','YYYY-MM-DD HH24:MI:SS'), date'2015-01-31' );insert into xxxx_client_discount_m  (ID,CLIENT_ID,CLIENT_AVG_DISCOUNT,DT) values (s_xxxx_client_discount_m.NEXTVAL,804, 12, date'2015-02-01');</v>
      </c>
    </row>
    <row r="831" spans="1:50" ht="16.5" customHeight="1" x14ac:dyDescent="0.25">
      <c r="A831" s="285">
        <v>50</v>
      </c>
      <c r="B831" s="72">
        <v>0</v>
      </c>
      <c r="C831" s="166" t="str">
        <f t="shared" si="74"/>
        <v>100050</v>
      </c>
      <c r="D831" s="165" t="str">
        <f t="shared" si="75"/>
        <v>100050/13</v>
      </c>
      <c r="E831" s="167" t="s">
        <v>189</v>
      </c>
      <c r="F831" s="167" t="s">
        <v>822</v>
      </c>
      <c r="G831" s="165">
        <v>48</v>
      </c>
      <c r="H831" s="178">
        <v>100921</v>
      </c>
      <c r="I831" s="170" t="str">
        <f t="shared" si="76"/>
        <v>Б-100921-13</v>
      </c>
      <c r="J831" s="169">
        <v>3</v>
      </c>
      <c r="K831" s="165">
        <v>7</v>
      </c>
      <c r="L831" s="165" t="s">
        <v>38</v>
      </c>
      <c r="M831" s="169">
        <v>1</v>
      </c>
      <c r="N831" s="165">
        <v>18</v>
      </c>
      <c r="O831" s="167" t="s">
        <v>823</v>
      </c>
      <c r="P831" s="167" t="s">
        <v>823</v>
      </c>
      <c r="Q831" s="167" t="s">
        <v>826</v>
      </c>
      <c r="R831" s="166" t="str">
        <f>H831&amp;"2"</f>
        <v>1009212</v>
      </c>
      <c r="S831" s="170">
        <v>1</v>
      </c>
      <c r="T831" s="167" t="s">
        <v>308</v>
      </c>
      <c r="U831" s="165">
        <v>6200</v>
      </c>
      <c r="V831" s="165">
        <v>1116</v>
      </c>
      <c r="W831" s="165">
        <v>0</v>
      </c>
      <c r="X831" s="187">
        <v>805</v>
      </c>
      <c r="Y831" s="168" t="s">
        <v>42</v>
      </c>
      <c r="Z831" s="266"/>
      <c r="AA831" s="266"/>
      <c r="AB831" s="224"/>
      <c r="AC831" s="178">
        <v>9300</v>
      </c>
      <c r="AD831" s="170"/>
      <c r="AE831" s="170"/>
      <c r="AF831" s="167" t="s">
        <v>149</v>
      </c>
      <c r="AG831" s="221">
        <v>8</v>
      </c>
      <c r="AH831" s="220">
        <v>12</v>
      </c>
      <c r="AI831" s="167" t="s">
        <v>319</v>
      </c>
      <c r="AK831" s="189"/>
      <c r="AL831" s="166">
        <v>0</v>
      </c>
      <c r="AM831" s="170" t="s">
        <v>43</v>
      </c>
      <c r="AN831" s="165" t="s">
        <v>44</v>
      </c>
      <c r="AO831" s="165"/>
      <c r="AP831" s="166"/>
      <c r="AQ831" s="166"/>
      <c r="AR831" s="166"/>
      <c r="AS831" s="166">
        <f>H831</f>
        <v>100921</v>
      </c>
      <c r="AT831" s="166">
        <f t="shared" si="72"/>
        <v>10927</v>
      </c>
      <c r="AU831" s="166">
        <v>927</v>
      </c>
      <c r="AV831" s="166" t="s">
        <v>527</v>
      </c>
      <c r="AX831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100921, 'Б-100921-13',date'2015-02-02',3, 7, 7, 'RUR', 1, 18, date'2015-02-02', date'2015-02-01', 1009212, 1, to_date('2015-02-01 00:00:00','YYYY-MM-DD HH24:MI:SS'), 6200, 1116, 0, 805, 0, 'c1', 8,null,100921,10927,927);insert into xxxx_oebs_cash_payment_test (ID, INVOICE_ID, OEBS_PAYMENT, DOC_DATE, COMISS_DATE) values (s_xxxx_oebs_cash_payment_test.NEXTVAL, 100921, 9300, to_date('2015-02-01 00:00:00','YYYY-MM-DD HH24:MI:SS'), date'2015-01-31' );insert into xxxx_client_discount_m  (ID,CLIENT_ID,CLIENT_AVG_DISCOUNT,DT) values (s_xxxx_client_discount_m.NEXTVAL,805, 12, date'2015-02-01');</v>
      </c>
    </row>
    <row r="832" spans="1:50" ht="16.5" customHeight="1" x14ac:dyDescent="0.25">
      <c r="A832" s="285">
        <v>50</v>
      </c>
      <c r="B832" s="72">
        <v>0</v>
      </c>
      <c r="C832" s="166" t="str">
        <f t="shared" si="74"/>
        <v>100050</v>
      </c>
      <c r="D832" s="165" t="str">
        <f t="shared" si="75"/>
        <v>100050/13</v>
      </c>
      <c r="E832" s="167" t="s">
        <v>189</v>
      </c>
      <c r="F832" s="167" t="s">
        <v>822</v>
      </c>
      <c r="G832" s="165">
        <v>48</v>
      </c>
      <c r="H832" s="178">
        <v>100922</v>
      </c>
      <c r="I832" s="170" t="str">
        <f t="shared" si="76"/>
        <v>Б-100922-13</v>
      </c>
      <c r="J832" s="169">
        <v>3</v>
      </c>
      <c r="K832" s="165">
        <v>7</v>
      </c>
      <c r="L832" s="165" t="s">
        <v>38</v>
      </c>
      <c r="M832" s="169">
        <v>1</v>
      </c>
      <c r="N832" s="165">
        <v>18</v>
      </c>
      <c r="O832" s="167" t="s">
        <v>823</v>
      </c>
      <c r="P832" s="167" t="s">
        <v>823</v>
      </c>
      <c r="Q832" s="167" t="s">
        <v>826</v>
      </c>
      <c r="R832" s="166" t="str">
        <f>H832&amp;"3"</f>
        <v>1009223</v>
      </c>
      <c r="S832" s="170">
        <v>1</v>
      </c>
      <c r="T832" s="167" t="s">
        <v>308</v>
      </c>
      <c r="U832" s="165">
        <v>6200</v>
      </c>
      <c r="V832" s="165">
        <v>1116</v>
      </c>
      <c r="W832" s="165">
        <v>0</v>
      </c>
      <c r="X832" s="24">
        <v>806</v>
      </c>
      <c r="Y832" s="168" t="s">
        <v>42</v>
      </c>
      <c r="Z832" s="266"/>
      <c r="AA832" s="266"/>
      <c r="AB832" s="224"/>
      <c r="AC832" s="178">
        <v>9300</v>
      </c>
      <c r="AD832" s="170"/>
      <c r="AE832" s="170"/>
      <c r="AF832" s="167" t="s">
        <v>149</v>
      </c>
      <c r="AG832" s="221">
        <v>8</v>
      </c>
      <c r="AH832" s="220">
        <v>12</v>
      </c>
      <c r="AI832" s="167" t="s">
        <v>319</v>
      </c>
      <c r="AK832" s="189"/>
      <c r="AL832" s="166">
        <v>0</v>
      </c>
      <c r="AM832" s="170" t="s">
        <v>43</v>
      </c>
      <c r="AN832" s="165" t="s">
        <v>44</v>
      </c>
      <c r="AO832" s="165"/>
      <c r="AP832" s="166"/>
      <c r="AQ832" s="166"/>
      <c r="AR832" s="166"/>
      <c r="AS832" s="166">
        <f>H832</f>
        <v>100922</v>
      </c>
      <c r="AT832" s="166">
        <f t="shared" si="72"/>
        <v>10928</v>
      </c>
      <c r="AU832" s="166">
        <v>928</v>
      </c>
      <c r="AV832" s="166" t="s">
        <v>598</v>
      </c>
      <c r="AX832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100922, 'Б-100922-13',date'2015-02-02',3, 7, 7, 'RUR', 1, 18, date'2015-02-02', date'2015-02-01', 1009223, 1, to_date('2015-02-01 00:00:00','YYYY-MM-DD HH24:MI:SS'), 6200, 1116, 0, 806, 0, 'c1', 8,null,100922,10928,928);insert into xxxx_oebs_cash_payment_test (ID, INVOICE_ID, OEBS_PAYMENT, DOC_DATE, COMISS_DATE) values (s_xxxx_oebs_cash_payment_test.NEXTVAL, 100922, 9300, to_date('2015-02-01 00:00:00','YYYY-MM-DD HH24:MI:SS'), date'2015-01-31' );insert into xxxx_client_discount_m  (ID,CLIENT_ID,CLIENT_AVG_DISCOUNT,DT) values (s_xxxx_client_discount_m.NEXTVAL,806, 12, date'2015-02-01');</v>
      </c>
    </row>
    <row r="833" spans="1:50" ht="16.5" customHeight="1" x14ac:dyDescent="0.25">
      <c r="A833" s="285">
        <v>50</v>
      </c>
      <c r="B833" s="72">
        <v>0</v>
      </c>
      <c r="C833" s="166" t="str">
        <f t="shared" si="74"/>
        <v>100050</v>
      </c>
      <c r="D833" s="165" t="str">
        <f t="shared" si="75"/>
        <v>100050/13</v>
      </c>
      <c r="E833" s="167" t="s">
        <v>189</v>
      </c>
      <c r="F833" s="167" t="s">
        <v>822</v>
      </c>
      <c r="G833" s="165">
        <v>48</v>
      </c>
      <c r="H833" s="178">
        <v>100923</v>
      </c>
      <c r="I833" s="170" t="str">
        <f t="shared" si="76"/>
        <v>Б-100923-13</v>
      </c>
      <c r="J833" s="169">
        <v>3</v>
      </c>
      <c r="K833" s="165">
        <v>7</v>
      </c>
      <c r="L833" s="165" t="s">
        <v>38</v>
      </c>
      <c r="M833" s="169">
        <v>1</v>
      </c>
      <c r="N833" s="165">
        <v>18</v>
      </c>
      <c r="O833" s="167" t="s">
        <v>823</v>
      </c>
      <c r="P833" s="167" t="s">
        <v>823</v>
      </c>
      <c r="Q833" s="167" t="s">
        <v>826</v>
      </c>
      <c r="R833" s="166" t="str">
        <f>H833&amp;"1"</f>
        <v>1009231</v>
      </c>
      <c r="S833" s="170">
        <v>1</v>
      </c>
      <c r="T833" s="167" t="s">
        <v>308</v>
      </c>
      <c r="U833" s="165">
        <v>6200</v>
      </c>
      <c r="V833" s="165">
        <v>1116</v>
      </c>
      <c r="W833" s="165">
        <v>0</v>
      </c>
      <c r="X833" s="187">
        <v>807</v>
      </c>
      <c r="Y833" s="168" t="s">
        <v>42</v>
      </c>
      <c r="Z833" s="266"/>
      <c r="AA833" s="266"/>
      <c r="AB833" s="224"/>
      <c r="AC833" s="178">
        <v>9300</v>
      </c>
      <c r="AD833" s="170"/>
      <c r="AE833" s="170"/>
      <c r="AF833" s="167" t="s">
        <v>149</v>
      </c>
      <c r="AG833" s="221">
        <v>8</v>
      </c>
      <c r="AH833" s="220">
        <v>12</v>
      </c>
      <c r="AI833" s="167" t="s">
        <v>319</v>
      </c>
      <c r="AK833" s="189"/>
      <c r="AL833" s="166">
        <v>0</v>
      </c>
      <c r="AM833" s="170" t="s">
        <v>43</v>
      </c>
      <c r="AN833" s="165" t="s">
        <v>44</v>
      </c>
      <c r="AO833" s="165"/>
      <c r="AP833" s="166"/>
      <c r="AQ833" s="166"/>
      <c r="AR833" s="166"/>
      <c r="AS833" s="166">
        <f>H833</f>
        <v>100923</v>
      </c>
      <c r="AT833" s="166">
        <f t="shared" si="72"/>
        <v>10929</v>
      </c>
      <c r="AU833" s="166">
        <v>929</v>
      </c>
      <c r="AV833" s="166"/>
      <c r="AX833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100923, 'Б-100923-13',date'2015-02-02',3, 7, 7, 'RUR', 1, 18, date'2015-02-02', date'2015-02-01', 1009231, 1, to_date('2015-02-01 00:00:00','YYYY-MM-DD HH24:MI:SS'), 6200, 1116, 0, 807, 0, 'c1', 8,null,100923,10929,929);insert into xxxx_oebs_cash_payment_test (ID, INVOICE_ID, OEBS_PAYMENT, DOC_DATE, COMISS_DATE) values (s_xxxx_oebs_cash_payment_test.NEXTVAL, 100923, 9300, to_date('2015-02-01 00:00:00','YYYY-MM-DD HH24:MI:SS'), date'2015-01-31' );insert into xxxx_client_discount_m  (ID,CLIENT_ID,CLIENT_AVG_DISCOUNT,DT) values (s_xxxx_client_discount_m.NEXTVAL,807, 12, date'2015-02-01');</v>
      </c>
    </row>
    <row r="834" spans="1:50" ht="16.5" customHeight="1" x14ac:dyDescent="0.25">
      <c r="A834" s="285">
        <v>50</v>
      </c>
      <c r="B834" s="72">
        <v>0</v>
      </c>
      <c r="C834" s="166" t="str">
        <f t="shared" si="74"/>
        <v>100050</v>
      </c>
      <c r="D834" s="165" t="str">
        <f t="shared" si="75"/>
        <v>100050/13</v>
      </c>
      <c r="E834" s="167" t="s">
        <v>189</v>
      </c>
      <c r="F834" s="167" t="s">
        <v>822</v>
      </c>
      <c r="G834" s="165">
        <v>48</v>
      </c>
      <c r="H834" s="178">
        <v>100924</v>
      </c>
      <c r="I834" s="170" t="str">
        <f t="shared" si="76"/>
        <v>Б-100924-13</v>
      </c>
      <c r="J834" s="169">
        <v>3</v>
      </c>
      <c r="K834" s="165">
        <v>7</v>
      </c>
      <c r="L834" s="165" t="s">
        <v>38</v>
      </c>
      <c r="M834" s="169">
        <v>1</v>
      </c>
      <c r="N834" s="165">
        <v>18</v>
      </c>
      <c r="O834" s="167" t="s">
        <v>823</v>
      </c>
      <c r="P834" s="167" t="s">
        <v>823</v>
      </c>
      <c r="Q834" s="167" t="s">
        <v>826</v>
      </c>
      <c r="R834" s="166" t="str">
        <f>H834&amp;"2"</f>
        <v>1009242</v>
      </c>
      <c r="S834" s="170">
        <v>1</v>
      </c>
      <c r="T834" s="167" t="s">
        <v>308</v>
      </c>
      <c r="U834" s="165">
        <v>6200</v>
      </c>
      <c r="V834" s="165">
        <v>1116</v>
      </c>
      <c r="W834" s="165">
        <v>0</v>
      </c>
      <c r="X834" s="24">
        <v>808</v>
      </c>
      <c r="Y834" s="168" t="s">
        <v>42</v>
      </c>
      <c r="Z834" s="266"/>
      <c r="AA834" s="266"/>
      <c r="AB834" s="224"/>
      <c r="AC834" s="178">
        <v>9300</v>
      </c>
      <c r="AD834" s="170"/>
      <c r="AE834" s="170"/>
      <c r="AF834" s="167" t="s">
        <v>149</v>
      </c>
      <c r="AG834" s="221">
        <v>8</v>
      </c>
      <c r="AH834" s="220">
        <v>12</v>
      </c>
      <c r="AI834" s="167" t="s">
        <v>319</v>
      </c>
      <c r="AK834" s="189"/>
      <c r="AL834" s="166">
        <v>0</v>
      </c>
      <c r="AM834" s="170" t="s">
        <v>43</v>
      </c>
      <c r="AN834" s="165" t="s">
        <v>44</v>
      </c>
      <c r="AO834" s="165"/>
      <c r="AP834" s="166"/>
      <c r="AQ834" s="166"/>
      <c r="AR834" s="166"/>
      <c r="AS834" s="166">
        <f>H834</f>
        <v>100924</v>
      </c>
      <c r="AT834" s="166">
        <f t="shared" si="72"/>
        <v>10930</v>
      </c>
      <c r="AU834" s="166">
        <v>930</v>
      </c>
      <c r="AV834" s="166"/>
      <c r="AX834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100924, 'Б-100924-13',date'2015-02-02',3, 7, 7, 'RUR', 1, 18, date'2015-02-02', date'2015-02-01', 1009242, 1, to_date('2015-02-01 00:00:00','YYYY-MM-DD HH24:MI:SS'), 6200, 1116, 0, 808, 0, 'c1', 8,null,100924,10930,930);insert into xxxx_oebs_cash_payment_test (ID, INVOICE_ID, OEBS_PAYMENT, DOC_DATE, COMISS_DATE) values (s_xxxx_oebs_cash_payment_test.NEXTVAL, 100924, 9300, to_date('2015-02-01 00:00:00','YYYY-MM-DD HH24:MI:SS'), date'2015-01-31' );insert into xxxx_client_discount_m  (ID,CLIENT_ID,CLIENT_AVG_DISCOUNT,DT) values (s_xxxx_client_discount_m.NEXTVAL,808, 12, date'2015-02-01');</v>
      </c>
    </row>
    <row r="835" spans="1:50" ht="16.5" customHeight="1" x14ac:dyDescent="0.25">
      <c r="A835" s="285">
        <v>50</v>
      </c>
      <c r="B835" s="72">
        <v>0</v>
      </c>
      <c r="C835" s="166" t="str">
        <f t="shared" si="74"/>
        <v>100050</v>
      </c>
      <c r="D835" s="165" t="str">
        <f t="shared" si="75"/>
        <v>100050/13</v>
      </c>
      <c r="E835" s="167" t="s">
        <v>189</v>
      </c>
      <c r="F835" s="167" t="s">
        <v>822</v>
      </c>
      <c r="G835" s="165">
        <v>48</v>
      </c>
      <c r="H835" s="178">
        <v>100925</v>
      </c>
      <c r="I835" s="170" t="str">
        <f t="shared" si="76"/>
        <v>Б-100925-13</v>
      </c>
      <c r="J835" s="169">
        <v>3</v>
      </c>
      <c r="K835" s="165">
        <v>7</v>
      </c>
      <c r="L835" s="165" t="s">
        <v>38</v>
      </c>
      <c r="M835" s="169">
        <v>1</v>
      </c>
      <c r="N835" s="165">
        <v>18</v>
      </c>
      <c r="O835" s="167" t="s">
        <v>823</v>
      </c>
      <c r="P835" s="167" t="s">
        <v>823</v>
      </c>
      <c r="Q835" s="167" t="s">
        <v>826</v>
      </c>
      <c r="R835" s="166" t="str">
        <f>H835&amp;"1"</f>
        <v>1009251</v>
      </c>
      <c r="S835" s="170">
        <v>1</v>
      </c>
      <c r="T835" s="167" t="s">
        <v>308</v>
      </c>
      <c r="U835" s="165">
        <v>6200</v>
      </c>
      <c r="V835" s="165">
        <v>1116</v>
      </c>
      <c r="W835" s="165">
        <v>0</v>
      </c>
      <c r="X835" s="187">
        <v>809</v>
      </c>
      <c r="Y835" s="168" t="s">
        <v>42</v>
      </c>
      <c r="Z835" s="266"/>
      <c r="AA835" s="266"/>
      <c r="AB835" s="224"/>
      <c r="AC835" s="178">
        <v>9300</v>
      </c>
      <c r="AD835" s="170"/>
      <c r="AE835" s="170"/>
      <c r="AF835" s="167" t="s">
        <v>149</v>
      </c>
      <c r="AG835" s="221">
        <v>8</v>
      </c>
      <c r="AH835" s="220">
        <v>12</v>
      </c>
      <c r="AI835" s="167" t="s">
        <v>319</v>
      </c>
      <c r="AK835" s="170"/>
      <c r="AL835" s="166">
        <v>0</v>
      </c>
      <c r="AM835" s="170" t="s">
        <v>43</v>
      </c>
      <c r="AN835" s="165" t="s">
        <v>44</v>
      </c>
      <c r="AO835" s="165"/>
      <c r="AP835" s="166"/>
      <c r="AQ835" s="166"/>
      <c r="AR835" s="166"/>
      <c r="AS835" s="166">
        <f>H835</f>
        <v>100925</v>
      </c>
      <c r="AT835" s="166">
        <f t="shared" si="72"/>
        <v>10931</v>
      </c>
      <c r="AU835" s="166">
        <v>931</v>
      </c>
      <c r="AV835" s="166"/>
      <c r="AX835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100925, 'Б-100925-13',date'2015-02-02',3, 7, 7, 'RUR', 1, 18, date'2015-02-02', date'2015-02-01', 1009251, 1, to_date('2015-02-01 00:00:00','YYYY-MM-DD HH24:MI:SS'), 6200, 1116, 0, 809, 0, 'c1', 8,null,100925,10931,931);insert into xxxx_oebs_cash_payment_test (ID, INVOICE_ID, OEBS_PAYMENT, DOC_DATE, COMISS_DATE) values (s_xxxx_oebs_cash_payment_test.NEXTVAL, 100925, 9300, to_date('2015-02-01 00:00:00','YYYY-MM-DD HH24:MI:SS'), date'2015-01-31' );insert into xxxx_client_discount_m  (ID,CLIENT_ID,CLIENT_AVG_DISCOUNT,DT) values (s_xxxx_client_discount_m.NEXTVAL,809, 12, date'2015-02-01');</v>
      </c>
    </row>
    <row r="836" spans="1:50" ht="16.5" customHeight="1" x14ac:dyDescent="0.25">
      <c r="A836" s="285">
        <v>50</v>
      </c>
      <c r="B836" s="72">
        <v>0</v>
      </c>
      <c r="C836" s="166" t="str">
        <f t="shared" si="74"/>
        <v>100050</v>
      </c>
      <c r="D836" s="165" t="str">
        <f t="shared" si="75"/>
        <v>100050/13</v>
      </c>
      <c r="E836" s="167" t="s">
        <v>189</v>
      </c>
      <c r="F836" s="167" t="s">
        <v>822</v>
      </c>
      <c r="G836" s="165">
        <v>48</v>
      </c>
      <c r="H836" s="178">
        <v>100926</v>
      </c>
      <c r="I836" s="170" t="str">
        <f t="shared" si="76"/>
        <v>Б-100926-13</v>
      </c>
      <c r="J836" s="169">
        <v>3</v>
      </c>
      <c r="K836" s="165">
        <v>7</v>
      </c>
      <c r="L836" s="165" t="s">
        <v>38</v>
      </c>
      <c r="M836" s="169">
        <v>1</v>
      </c>
      <c r="N836" s="165">
        <v>18</v>
      </c>
      <c r="O836" s="167" t="s">
        <v>823</v>
      </c>
      <c r="P836" s="167" t="s">
        <v>823</v>
      </c>
      <c r="Q836" s="167" t="s">
        <v>826</v>
      </c>
      <c r="R836" s="166" t="str">
        <f>H836&amp;"1"</f>
        <v>1009261</v>
      </c>
      <c r="S836" s="170">
        <v>1</v>
      </c>
      <c r="T836" s="167" t="s">
        <v>308</v>
      </c>
      <c r="U836" s="165">
        <v>6200</v>
      </c>
      <c r="V836" s="165">
        <v>1116</v>
      </c>
      <c r="W836" s="165">
        <v>0</v>
      </c>
      <c r="X836" s="24">
        <v>810</v>
      </c>
      <c r="Y836" s="168" t="s">
        <v>42</v>
      </c>
      <c r="Z836" s="266"/>
      <c r="AA836" s="266"/>
      <c r="AB836" s="224"/>
      <c r="AC836" s="178">
        <v>9300</v>
      </c>
      <c r="AD836" s="170"/>
      <c r="AE836" s="170"/>
      <c r="AF836" s="167" t="s">
        <v>149</v>
      </c>
      <c r="AG836" s="221">
        <v>8</v>
      </c>
      <c r="AH836" s="220">
        <v>12</v>
      </c>
      <c r="AI836" s="167" t="s">
        <v>319</v>
      </c>
      <c r="AK836" s="170"/>
      <c r="AL836" s="166">
        <v>0</v>
      </c>
      <c r="AM836" s="170" t="s">
        <v>43</v>
      </c>
      <c r="AN836" s="165" t="s">
        <v>44</v>
      </c>
      <c r="AO836" s="165"/>
      <c r="AP836" s="166"/>
      <c r="AQ836" s="166"/>
      <c r="AR836" s="166"/>
      <c r="AS836" s="166">
        <f>H836</f>
        <v>100926</v>
      </c>
      <c r="AT836" s="166">
        <f t="shared" si="72"/>
        <v>10932</v>
      </c>
      <c r="AU836" s="166">
        <v>932</v>
      </c>
      <c r="AV836" s="166"/>
      <c r="AX836" s="163" t="str">
        <f t="shared" si="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100926, 'Б-100926-13',date'2015-02-02',3, 7, 7, 'RUR', 1, 18, date'2015-02-02', date'2015-02-01', 1009261, 1, to_date('2015-02-01 00:00:00','YYYY-MM-DD HH24:MI:SS'), 6200, 1116, 0, 810, 0, 'c1', 8,null,100926,10932,932);insert into xxxx_oebs_cash_payment_test (ID, INVOICE_ID, OEBS_PAYMENT, DOC_DATE, COMISS_DATE) values (s_xxxx_oebs_cash_payment_test.NEXTVAL, 100926, 9300, to_date('2015-02-01 00:00:00','YYYY-MM-DD HH24:MI:SS'), date'2015-01-31' );insert into xxxx_client_discount_m  (ID,CLIENT_ID,CLIENT_AVG_DISCOUNT,DT) values (s_xxxx_client_discount_m.NEXTVAL,810, 12, date'2015-02-01');</v>
      </c>
    </row>
    <row r="837" spans="1:50" ht="16.5" customHeight="1" x14ac:dyDescent="0.25">
      <c r="A837" s="285">
        <v>50</v>
      </c>
      <c r="B837" s="72">
        <v>0</v>
      </c>
      <c r="C837" s="166" t="str">
        <f t="shared" si="74"/>
        <v>100050</v>
      </c>
      <c r="D837" s="165" t="str">
        <f t="shared" si="75"/>
        <v>100050/13</v>
      </c>
      <c r="E837" s="167" t="s">
        <v>189</v>
      </c>
      <c r="F837" s="167" t="s">
        <v>822</v>
      </c>
      <c r="G837" s="165">
        <v>48</v>
      </c>
      <c r="H837" s="178">
        <v>100927</v>
      </c>
      <c r="I837" s="170" t="str">
        <f t="shared" si="76"/>
        <v>Б-100927-13</v>
      </c>
      <c r="J837" s="169">
        <v>3</v>
      </c>
      <c r="K837" s="165">
        <v>7</v>
      </c>
      <c r="L837" s="165" t="s">
        <v>38</v>
      </c>
      <c r="M837" s="169">
        <v>1</v>
      </c>
      <c r="N837" s="165">
        <v>18</v>
      </c>
      <c r="O837" s="167" t="s">
        <v>823</v>
      </c>
      <c r="P837" s="167" t="s">
        <v>823</v>
      </c>
      <c r="Q837" s="167" t="s">
        <v>826</v>
      </c>
      <c r="R837" s="166" t="str">
        <f>H837&amp;"2"</f>
        <v>1009272</v>
      </c>
      <c r="S837" s="170">
        <v>1</v>
      </c>
      <c r="T837" s="167" t="s">
        <v>308</v>
      </c>
      <c r="U837" s="165">
        <v>6200</v>
      </c>
      <c r="V837" s="165">
        <v>1116</v>
      </c>
      <c r="W837" s="165">
        <v>0</v>
      </c>
      <c r="X837" s="187">
        <v>811</v>
      </c>
      <c r="Y837" s="168" t="s">
        <v>42</v>
      </c>
      <c r="Z837" s="266"/>
      <c r="AA837" s="266"/>
      <c r="AB837" s="224"/>
      <c r="AC837" s="178">
        <v>9300</v>
      </c>
      <c r="AD837" s="170"/>
      <c r="AE837" s="170"/>
      <c r="AF837" s="167" t="s">
        <v>149</v>
      </c>
      <c r="AG837" s="221">
        <v>8</v>
      </c>
      <c r="AH837" s="220">
        <v>12</v>
      </c>
      <c r="AI837" s="167" t="s">
        <v>319</v>
      </c>
      <c r="AK837" s="170"/>
      <c r="AL837" s="166">
        <v>0</v>
      </c>
      <c r="AM837" s="170" t="s">
        <v>43</v>
      </c>
      <c r="AN837" s="165" t="s">
        <v>44</v>
      </c>
      <c r="AO837" s="165"/>
      <c r="AP837" s="166"/>
      <c r="AQ837" s="166"/>
      <c r="AR837" s="166"/>
      <c r="AS837" s="166">
        <f>H837</f>
        <v>100927</v>
      </c>
      <c r="AT837" s="166">
        <f t="shared" ref="AT837:AT900" si="77">AU837+10000</f>
        <v>10933</v>
      </c>
      <c r="AU837" s="166">
        <v>933</v>
      </c>
      <c r="AX837" s="163" t="str">
        <f t="shared" ref="AX837:AX900" si="78">IF(B837=0,"insert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"&amp;A837&amp;", "&amp;C837&amp;", '"&amp;D837&amp;"', date'"&amp;E837&amp;"', date'"&amp;F837&amp;"', "&amp;G837&amp;", "&amp;H837&amp;", '"&amp;I837&amp;"',date'"&amp;O837&amp;"',"&amp;J837&amp;", "&amp;K837&amp;", "&amp;K837&amp;", '"&amp;L837&amp;"', "&amp;M837&amp;", "&amp;N837&amp;", date'"&amp;P837&amp;"', date'"&amp;Q837&amp;"', "&amp;R837&amp;", "&amp;S837&amp;", to_date('"&amp;T837&amp;"','YYYY-MM-DD HH24:MI:SS'), "&amp;U837&amp;", "&amp;V837&amp;", "&amp;W837&amp;", "&amp;X837&amp;", "&amp;AL837&amp;", '"&amp;AN837&amp;"', "&amp;AG837&amp;","&amp;AM837&amp;","&amp;AS837&amp;","&amp;AT837&amp;","&amp;AU837&amp;");"&amp;
IF(LEN(AC837)&gt;0,"insert into xxxx_oebs_cash_payment_test (ID, INVOICE_ID, OEBS_PAYMENT, DOC_DATE, COMISS_DATE) values (s_xxxx_oebs_cash_payment_test.NEXTVAL, "&amp;H837&amp;", "&amp;AC837&amp;", to_date('"&amp;T837&amp;"','YYYY-MM-DD HH24:MI:SS'), "&amp;AF837&amp;" );","")&amp;
IF(LEN(AD837)&gt;0,"insert into xxxx_oebs_cash_payment_test (ID, INVOICE_ID, OEBS_PAYMENT, DOC_DATE, COMISS_DATE) values (s_xxxx_oebs_cash_payment_test.NEXTVAL, "&amp;H837&amp;", "&amp;AD837&amp;", to_date('"&amp;T837&amp;"','YYYY-MM-DD HH24:MI:SS'), "&amp;AF837&amp;" );","")&amp;
IF(LEN(AE837)&gt;0,"insert into xxxx_oebs_cash_payment_test (ID, INVOICE_ID, OEBS_PAYMENT, DOC_DATE, COMISS_DATE) values (s_xxxx_oebs_cash_payment_test.NEXTVAL, "&amp;H837&amp;", "&amp;AE837&amp;", to_date('"&amp;T837&amp;"','YYYY-MM-DD HH24:MI:SS'), "&amp;AF837&amp;" );","")&amp;
IF(LEN(AH837)&gt;0,"insert into xxxx_client_discount_m  (ID,CLIENT_ID,CLIENT_AVG_DISCOUNT,DT) values (s_xxxx_client_discount_m.NEXTVAL,"&amp;X837&amp;", "&amp;AH837&amp;", "&amp;AI837&amp;");","")&amp;
IF(LEN(AJ837)&gt;0,"insert into xxxx_client_discount_m  (ID,CLIENT_ID,CLIENT_AVG_DISCOUNT,DT) values (s_xxxx_client_discount_m.NEXTVAL,"&amp;X837&amp;", "&amp;AJ837&amp;", "&amp;AK837&amp;");","")&amp;
IF(LEN(AO837)&gt;0,"insert into xxxx_contract_signed_attr (ID, CONTRACT_ID, CODE, KEY_NUM) values (s_xxxx_contract_signed_attr.NEXTVAL, "&amp;C837&amp;", 'SUPERCOMMISSION_BONUS' , "&amp;AO837&amp;" );","")&amp;
IF(LEN(AP837)&gt;0,"insert into xxxx_loyal_clients_contr_attr (ID, CONTRACT_ID, CLIENT_ID, LC_TURNOVER, COLLATERAL_FIRST_DT, COLLATERAL_END_DT) values (s_xxxx_loyal_clients_contr_atr.NEXTVAL, "&amp;C837&amp;", "&amp;X837&amp;", "&amp;AP837&amp;", "&amp;AQ837&amp;", "&amp;AR837&amp;" );",""),"insert into XXXX_COMMISSION_PART (ID,CONTRACT_ID,FROM_DT,TILL_DT,NDS,CURRENCY,REWARD_TYPE,DISCOUNT_TYPE,REWARD_TO_CHARGE,DELKREDERE_TO_CHARGE,DKV_TO_CHARGE,REWARD_TO_PAY,DELKREDERE_TO_PAY,DKV_TO_PAY) values "&amp;"(s_xxxx_commission_part.NEXTVAL, "&amp;C837&amp;", "&amp;E837&amp;",  "&amp;F837&amp;", "&amp;G837&amp;", '"&amp;H837&amp;"', "&amp;J837&amp;", "&amp;I837&amp;", "&amp;L837&amp;", "&amp;M837&amp;","&amp;N837&amp;","&amp;Q837&amp;","&amp;R837&amp;","&amp;S837&amp;");")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100927, 'Б-100927-13',date'2015-02-02',3, 7, 7, 'RUR', 1, 18, date'2015-02-02', date'2015-02-01', 1009272, 1, to_date('2015-02-01 00:00:00','YYYY-MM-DD HH24:MI:SS'), 6200, 1116, 0, 811, 0, 'c1', 8,null,100927,10933,933);insert into xxxx_oebs_cash_payment_test (ID, INVOICE_ID, OEBS_PAYMENT, DOC_DATE, COMISS_DATE) values (s_xxxx_oebs_cash_payment_test.NEXTVAL, 100927, 9300, to_date('2015-02-01 00:00:00','YYYY-MM-DD HH24:MI:SS'), date'2015-01-31' );insert into xxxx_client_discount_m  (ID,CLIENT_ID,CLIENT_AVG_DISCOUNT,DT) values (s_xxxx_client_discount_m.NEXTVAL,811, 12, date'2015-02-01');</v>
      </c>
    </row>
    <row r="838" spans="1:50" ht="16.5" customHeight="1" x14ac:dyDescent="0.25">
      <c r="A838" s="285">
        <v>50</v>
      </c>
      <c r="B838" s="72">
        <v>0</v>
      </c>
      <c r="C838" s="166" t="str">
        <f t="shared" si="74"/>
        <v>100050</v>
      </c>
      <c r="D838" s="165" t="str">
        <f t="shared" si="75"/>
        <v>100050/13</v>
      </c>
      <c r="E838" s="167" t="s">
        <v>189</v>
      </c>
      <c r="F838" s="167" t="s">
        <v>822</v>
      </c>
      <c r="G838" s="165">
        <v>48</v>
      </c>
      <c r="H838" s="178">
        <v>100928</v>
      </c>
      <c r="I838" s="170" t="str">
        <f t="shared" si="76"/>
        <v>Б-100928-13</v>
      </c>
      <c r="J838" s="169">
        <v>3</v>
      </c>
      <c r="K838" s="165">
        <v>7</v>
      </c>
      <c r="L838" s="165" t="s">
        <v>38</v>
      </c>
      <c r="M838" s="169">
        <v>1</v>
      </c>
      <c r="N838" s="165">
        <v>18</v>
      </c>
      <c r="O838" s="167" t="s">
        <v>823</v>
      </c>
      <c r="P838" s="167" t="s">
        <v>823</v>
      </c>
      <c r="Q838" s="167" t="s">
        <v>826</v>
      </c>
      <c r="R838" s="166" t="str">
        <f>H838&amp;"3"</f>
        <v>1009283</v>
      </c>
      <c r="S838" s="170">
        <v>1</v>
      </c>
      <c r="T838" s="167" t="s">
        <v>308</v>
      </c>
      <c r="U838" s="165">
        <v>6200</v>
      </c>
      <c r="V838" s="165">
        <v>1116</v>
      </c>
      <c r="W838" s="165">
        <v>0</v>
      </c>
      <c r="X838" s="24">
        <v>812</v>
      </c>
      <c r="Y838" s="168" t="s">
        <v>42</v>
      </c>
      <c r="Z838" s="266"/>
      <c r="AA838" s="266"/>
      <c r="AB838" s="224"/>
      <c r="AC838" s="178">
        <v>9300</v>
      </c>
      <c r="AD838" s="170"/>
      <c r="AE838" s="170"/>
      <c r="AF838" s="167" t="s">
        <v>149</v>
      </c>
      <c r="AG838" s="221">
        <v>8</v>
      </c>
      <c r="AH838" s="220">
        <v>12</v>
      </c>
      <c r="AI838" s="167" t="s">
        <v>319</v>
      </c>
      <c r="AK838" s="170"/>
      <c r="AL838" s="166">
        <v>0</v>
      </c>
      <c r="AM838" s="170" t="s">
        <v>43</v>
      </c>
      <c r="AN838" s="165" t="s">
        <v>44</v>
      </c>
      <c r="AO838" s="165"/>
      <c r="AP838" s="166"/>
      <c r="AQ838" s="166"/>
      <c r="AR838" s="166"/>
      <c r="AS838" s="166">
        <f>H838</f>
        <v>100928</v>
      </c>
      <c r="AT838" s="166">
        <f t="shared" si="77"/>
        <v>10934</v>
      </c>
      <c r="AU838" s="166">
        <v>934</v>
      </c>
      <c r="AV838" s="166"/>
      <c r="AX83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100928, 'Б-100928-13',date'2015-02-02',3, 7, 7, 'RUR', 1, 18, date'2015-02-02', date'2015-02-01', 1009283, 1, to_date('2015-02-01 00:00:00','YYYY-MM-DD HH24:MI:SS'), 6200, 1116, 0, 812, 0, 'c1', 8,null,100928,10934,934);insert into xxxx_oebs_cash_payment_test (ID, INVOICE_ID, OEBS_PAYMENT, DOC_DATE, COMISS_DATE) values (s_xxxx_oebs_cash_payment_test.NEXTVAL, 100928, 9300, to_date('2015-02-01 00:00:00','YYYY-MM-DD HH24:MI:SS'), date'2015-01-31' );insert into xxxx_client_discount_m  (ID,CLIENT_ID,CLIENT_AVG_DISCOUNT,DT) values (s_xxxx_client_discount_m.NEXTVAL,812, 12, date'2015-02-01');</v>
      </c>
    </row>
    <row r="839" spans="1:50" ht="16.5" customHeight="1" x14ac:dyDescent="0.25">
      <c r="A839" s="285">
        <v>50</v>
      </c>
      <c r="B839" s="72">
        <v>0</v>
      </c>
      <c r="C839" s="166" t="str">
        <f t="shared" si="74"/>
        <v>100050</v>
      </c>
      <c r="D839" s="165" t="str">
        <f t="shared" si="75"/>
        <v>100050/13</v>
      </c>
      <c r="E839" s="167" t="s">
        <v>189</v>
      </c>
      <c r="F839" s="167" t="s">
        <v>822</v>
      </c>
      <c r="G839" s="165">
        <v>48</v>
      </c>
      <c r="H839" s="178">
        <v>100929</v>
      </c>
      <c r="I839" s="170" t="str">
        <f t="shared" si="76"/>
        <v>Б-100929-13</v>
      </c>
      <c r="J839" s="169">
        <v>3</v>
      </c>
      <c r="K839" s="165">
        <v>7</v>
      </c>
      <c r="L839" s="165" t="s">
        <v>38</v>
      </c>
      <c r="M839" s="169">
        <v>1</v>
      </c>
      <c r="N839" s="165">
        <v>18</v>
      </c>
      <c r="O839" s="167" t="s">
        <v>823</v>
      </c>
      <c r="P839" s="167" t="s">
        <v>823</v>
      </c>
      <c r="Q839" s="167" t="s">
        <v>826</v>
      </c>
      <c r="R839" s="166" t="str">
        <f>H839&amp;"1"</f>
        <v>1009291</v>
      </c>
      <c r="S839" s="170">
        <v>1</v>
      </c>
      <c r="T839" s="167" t="s">
        <v>308</v>
      </c>
      <c r="U839" s="165">
        <v>6200</v>
      </c>
      <c r="V839" s="165">
        <v>1116</v>
      </c>
      <c r="W839" s="165">
        <v>0</v>
      </c>
      <c r="X839" s="187">
        <v>813</v>
      </c>
      <c r="Y839" s="168" t="s">
        <v>42</v>
      </c>
      <c r="Z839" s="266"/>
      <c r="AA839" s="266"/>
      <c r="AB839" s="224"/>
      <c r="AC839" s="178">
        <v>9300</v>
      </c>
      <c r="AD839" s="170"/>
      <c r="AE839" s="170"/>
      <c r="AF839" s="167" t="s">
        <v>149</v>
      </c>
      <c r="AG839" s="221">
        <v>8</v>
      </c>
      <c r="AH839" s="220">
        <v>12</v>
      </c>
      <c r="AI839" s="167" t="s">
        <v>319</v>
      </c>
      <c r="AK839" s="170"/>
      <c r="AL839" s="166">
        <v>0</v>
      </c>
      <c r="AM839" s="170" t="s">
        <v>43</v>
      </c>
      <c r="AN839" s="165" t="s">
        <v>44</v>
      </c>
      <c r="AO839" s="165"/>
      <c r="AP839" s="166"/>
      <c r="AQ839" s="166"/>
      <c r="AR839" s="166"/>
      <c r="AS839" s="166">
        <f>H839</f>
        <v>100929</v>
      </c>
      <c r="AT839" s="166">
        <f t="shared" si="77"/>
        <v>10935</v>
      </c>
      <c r="AU839" s="166">
        <v>935</v>
      </c>
      <c r="AV839" s="166"/>
      <c r="AX83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100929, 'Б-100929-13',date'2015-02-02',3, 7, 7, 'RUR', 1, 18, date'2015-02-02', date'2015-02-01', 1009291, 1, to_date('2015-02-01 00:00:00','YYYY-MM-DD HH24:MI:SS'), 6200, 1116, 0, 813, 0, 'c1', 8,null,100929,10935,935);insert into xxxx_oebs_cash_payment_test (ID, INVOICE_ID, OEBS_PAYMENT, DOC_DATE, COMISS_DATE) values (s_xxxx_oebs_cash_payment_test.NEXTVAL, 100929, 9300, to_date('2015-02-01 00:00:00','YYYY-MM-DD HH24:MI:SS'), date'2015-01-31' );insert into xxxx_client_discount_m  (ID,CLIENT_ID,CLIENT_AVG_DISCOUNT,DT) values (s_xxxx_client_discount_m.NEXTVAL,813, 12, date'2015-02-01');</v>
      </c>
    </row>
    <row r="840" spans="1:50" ht="16.5" customHeight="1" x14ac:dyDescent="0.25">
      <c r="A840" s="285">
        <v>50</v>
      </c>
      <c r="B840" s="72">
        <v>0</v>
      </c>
      <c r="C840" s="166" t="str">
        <f t="shared" si="74"/>
        <v>100050</v>
      </c>
      <c r="D840" s="165" t="str">
        <f t="shared" si="75"/>
        <v>100050/13</v>
      </c>
      <c r="E840" s="167" t="s">
        <v>189</v>
      </c>
      <c r="F840" s="167" t="s">
        <v>822</v>
      </c>
      <c r="G840" s="165">
        <v>48</v>
      </c>
      <c r="H840" s="178">
        <v>100930</v>
      </c>
      <c r="I840" s="170" t="str">
        <f t="shared" si="76"/>
        <v>Б-100930-13</v>
      </c>
      <c r="J840" s="169">
        <v>3</v>
      </c>
      <c r="K840" s="165">
        <v>7</v>
      </c>
      <c r="L840" s="165" t="s">
        <v>38</v>
      </c>
      <c r="M840" s="169">
        <v>1</v>
      </c>
      <c r="N840" s="165">
        <v>18</v>
      </c>
      <c r="O840" s="167" t="s">
        <v>823</v>
      </c>
      <c r="P840" s="167" t="s">
        <v>823</v>
      </c>
      <c r="Q840" s="167" t="s">
        <v>826</v>
      </c>
      <c r="R840" s="166" t="str">
        <f>H840&amp;"2"</f>
        <v>1009302</v>
      </c>
      <c r="S840" s="170">
        <v>1</v>
      </c>
      <c r="T840" s="167" t="s">
        <v>308</v>
      </c>
      <c r="U840" s="165">
        <v>6200</v>
      </c>
      <c r="V840" s="165">
        <v>1116</v>
      </c>
      <c r="W840" s="165">
        <v>0</v>
      </c>
      <c r="X840" s="24">
        <v>814</v>
      </c>
      <c r="Y840" s="168" t="s">
        <v>42</v>
      </c>
      <c r="Z840" s="266"/>
      <c r="AA840" s="266"/>
      <c r="AB840" s="224"/>
      <c r="AC840" s="178">
        <v>9300</v>
      </c>
      <c r="AD840" s="170"/>
      <c r="AE840" s="170"/>
      <c r="AF840" s="167" t="s">
        <v>149</v>
      </c>
      <c r="AG840" s="221">
        <v>8</v>
      </c>
      <c r="AH840" s="220">
        <v>12</v>
      </c>
      <c r="AI840" s="167" t="s">
        <v>319</v>
      </c>
      <c r="AK840" s="170"/>
      <c r="AL840" s="166">
        <v>0</v>
      </c>
      <c r="AM840" s="170" t="s">
        <v>43</v>
      </c>
      <c r="AN840" s="165" t="s">
        <v>44</v>
      </c>
      <c r="AO840" s="165"/>
      <c r="AP840" s="166"/>
      <c r="AQ840" s="166"/>
      <c r="AR840" s="166"/>
      <c r="AS840" s="166">
        <f>H840</f>
        <v>100930</v>
      </c>
      <c r="AT840" s="166">
        <f t="shared" si="77"/>
        <v>10936</v>
      </c>
      <c r="AU840" s="166">
        <v>936</v>
      </c>
      <c r="AV840" s="166"/>
      <c r="AX84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100930, 'Б-100930-13',date'2015-02-02',3, 7, 7, 'RUR', 1, 18, date'2015-02-02', date'2015-02-01', 1009302, 1, to_date('2015-02-01 00:00:00','YYYY-MM-DD HH24:MI:SS'), 6200, 1116, 0, 814, 0, 'c1', 8,null,100930,10936,936);insert into xxxx_oebs_cash_payment_test (ID, INVOICE_ID, OEBS_PAYMENT, DOC_DATE, COMISS_DATE) values (s_xxxx_oebs_cash_payment_test.NEXTVAL, 100930, 9300, to_date('2015-02-01 00:00:00','YYYY-MM-DD HH24:MI:SS'), date'2015-01-31' );insert into xxxx_client_discount_m  (ID,CLIENT_ID,CLIENT_AVG_DISCOUNT,DT) values (s_xxxx_client_discount_m.NEXTVAL,814, 12, date'2015-02-01');</v>
      </c>
    </row>
    <row r="841" spans="1:50" ht="16.5" customHeight="1" x14ac:dyDescent="0.25">
      <c r="A841" s="285">
        <v>50</v>
      </c>
      <c r="B841" s="72">
        <v>0</v>
      </c>
      <c r="C841" s="166" t="str">
        <f t="shared" si="74"/>
        <v>100050</v>
      </c>
      <c r="D841" s="165" t="str">
        <f t="shared" si="75"/>
        <v>100050/13</v>
      </c>
      <c r="E841" s="167" t="s">
        <v>189</v>
      </c>
      <c r="F841" s="167" t="s">
        <v>822</v>
      </c>
      <c r="G841" s="165">
        <v>48</v>
      </c>
      <c r="H841" s="178">
        <v>100931</v>
      </c>
      <c r="I841" s="170" t="str">
        <f t="shared" si="76"/>
        <v>Б-100931-13</v>
      </c>
      <c r="J841" s="169">
        <v>3</v>
      </c>
      <c r="K841" s="165">
        <v>7</v>
      </c>
      <c r="L841" s="165" t="s">
        <v>38</v>
      </c>
      <c r="M841" s="169">
        <v>1</v>
      </c>
      <c r="N841" s="165">
        <v>18</v>
      </c>
      <c r="O841" s="167" t="s">
        <v>823</v>
      </c>
      <c r="P841" s="167" t="s">
        <v>823</v>
      </c>
      <c r="Q841" s="167" t="s">
        <v>826</v>
      </c>
      <c r="R841" s="166" t="str">
        <f>H841&amp;"1"</f>
        <v>1009311</v>
      </c>
      <c r="S841" s="170">
        <v>1</v>
      </c>
      <c r="T841" s="167" t="s">
        <v>308</v>
      </c>
      <c r="U841" s="165">
        <v>6200</v>
      </c>
      <c r="V841" s="165">
        <v>1116</v>
      </c>
      <c r="W841" s="165">
        <v>0</v>
      </c>
      <c r="X841" s="187">
        <v>815</v>
      </c>
      <c r="Y841" s="168" t="s">
        <v>42</v>
      </c>
      <c r="Z841" s="266"/>
      <c r="AA841" s="266"/>
      <c r="AB841" s="224"/>
      <c r="AC841" s="178">
        <v>9300</v>
      </c>
      <c r="AD841" s="170"/>
      <c r="AE841" s="170"/>
      <c r="AF841" s="167" t="s">
        <v>149</v>
      </c>
      <c r="AG841" s="221">
        <v>8</v>
      </c>
      <c r="AH841" s="220">
        <v>12</v>
      </c>
      <c r="AI841" s="167" t="s">
        <v>319</v>
      </c>
      <c r="AK841" s="170"/>
      <c r="AL841" s="166">
        <v>0</v>
      </c>
      <c r="AM841" s="170" t="s">
        <v>43</v>
      </c>
      <c r="AN841" s="165" t="s">
        <v>44</v>
      </c>
      <c r="AO841" s="165"/>
      <c r="AP841" s="166"/>
      <c r="AQ841" s="166"/>
      <c r="AR841" s="166"/>
      <c r="AS841" s="166">
        <f>H841</f>
        <v>100931</v>
      </c>
      <c r="AT841" s="166">
        <f t="shared" si="77"/>
        <v>10937</v>
      </c>
      <c r="AU841" s="166">
        <v>937</v>
      </c>
      <c r="AV841" s="166"/>
      <c r="AX841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100931, 'Б-100931-13',date'2015-02-02',3, 7, 7, 'RUR', 1, 18, date'2015-02-02', date'2015-02-01', 1009311, 1, to_date('2015-02-01 00:00:00','YYYY-MM-DD HH24:MI:SS'), 6200, 1116, 0, 815, 0, 'c1', 8,null,100931,10937,937);insert into xxxx_oebs_cash_payment_test (ID, INVOICE_ID, OEBS_PAYMENT, DOC_DATE, COMISS_DATE) values (s_xxxx_oebs_cash_payment_test.NEXTVAL, 100931, 9300, to_date('2015-02-01 00:00:00','YYYY-MM-DD HH24:MI:SS'), date'2015-01-31' );insert into xxxx_client_discount_m  (ID,CLIENT_ID,CLIENT_AVG_DISCOUNT,DT) values (s_xxxx_client_discount_m.NEXTVAL,815, 12, date'2015-02-01');</v>
      </c>
    </row>
    <row r="842" spans="1:50" ht="16.5" customHeight="1" x14ac:dyDescent="0.25">
      <c r="A842" s="285">
        <v>50</v>
      </c>
      <c r="B842" s="72">
        <v>0</v>
      </c>
      <c r="C842" s="166" t="str">
        <f t="shared" ref="C842:C905" si="79">"1000"&amp;A842</f>
        <v>100050</v>
      </c>
      <c r="D842" s="165" t="str">
        <f t="shared" ref="D842:D905" si="80">"1000"&amp;A842&amp;"/13"</f>
        <v>100050/13</v>
      </c>
      <c r="E842" s="167" t="s">
        <v>189</v>
      </c>
      <c r="F842" s="167" t="s">
        <v>822</v>
      </c>
      <c r="G842" s="165">
        <v>48</v>
      </c>
      <c r="H842" s="178">
        <v>100932</v>
      </c>
      <c r="I842" s="170" t="str">
        <f t="shared" si="76"/>
        <v>Б-100932-13</v>
      </c>
      <c r="J842" s="169">
        <v>3</v>
      </c>
      <c r="K842" s="165">
        <v>7</v>
      </c>
      <c r="L842" s="165" t="s">
        <v>38</v>
      </c>
      <c r="M842" s="169">
        <v>1</v>
      </c>
      <c r="N842" s="165">
        <v>18</v>
      </c>
      <c r="O842" s="167" t="s">
        <v>823</v>
      </c>
      <c r="P842" s="167" t="s">
        <v>823</v>
      </c>
      <c r="Q842" s="167" t="s">
        <v>826</v>
      </c>
      <c r="R842" s="166" t="str">
        <f>H842&amp;"1"</f>
        <v>1009321</v>
      </c>
      <c r="S842" s="170">
        <v>1</v>
      </c>
      <c r="T842" s="167" t="s">
        <v>308</v>
      </c>
      <c r="U842" s="165">
        <v>6200</v>
      </c>
      <c r="V842" s="165">
        <v>1116</v>
      </c>
      <c r="W842" s="165">
        <v>0</v>
      </c>
      <c r="X842" s="24">
        <v>816</v>
      </c>
      <c r="Y842" s="168" t="s">
        <v>42</v>
      </c>
      <c r="Z842" s="266"/>
      <c r="AA842" s="266"/>
      <c r="AB842" s="224"/>
      <c r="AC842" s="178">
        <v>9300</v>
      </c>
      <c r="AD842" s="170"/>
      <c r="AE842" s="170"/>
      <c r="AF842" s="167" t="s">
        <v>149</v>
      </c>
      <c r="AG842" s="221">
        <v>8</v>
      </c>
      <c r="AH842" s="220">
        <v>12</v>
      </c>
      <c r="AI842" s="167" t="s">
        <v>319</v>
      </c>
      <c r="AK842" s="170"/>
      <c r="AL842" s="166">
        <v>0</v>
      </c>
      <c r="AM842" s="170" t="s">
        <v>43</v>
      </c>
      <c r="AN842" s="165" t="s">
        <v>44</v>
      </c>
      <c r="AO842" s="165"/>
      <c r="AP842" s="166"/>
      <c r="AQ842" s="166"/>
      <c r="AR842" s="166"/>
      <c r="AS842" s="166">
        <f>H842</f>
        <v>100932</v>
      </c>
      <c r="AT842" s="166">
        <f t="shared" si="77"/>
        <v>10938</v>
      </c>
      <c r="AU842" s="166">
        <v>938</v>
      </c>
      <c r="AV842" s="166"/>
      <c r="AX842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100932, 'Б-100932-13',date'2015-02-02',3, 7, 7, 'RUR', 1, 18, date'2015-02-02', date'2015-02-01', 1009321, 1, to_date('2015-02-01 00:00:00','YYYY-MM-DD HH24:MI:SS'), 6200, 1116, 0, 816, 0, 'c1', 8,null,100932,10938,938);insert into xxxx_oebs_cash_payment_test (ID, INVOICE_ID, OEBS_PAYMENT, DOC_DATE, COMISS_DATE) values (s_xxxx_oebs_cash_payment_test.NEXTVAL, 100932, 9300, to_date('2015-02-01 00:00:00','YYYY-MM-DD HH24:MI:SS'), date'2015-01-31' );insert into xxxx_client_discount_m  (ID,CLIENT_ID,CLIENT_AVG_DISCOUNT,DT) values (s_xxxx_client_discount_m.NEXTVAL,816, 12, date'2015-02-01');</v>
      </c>
    </row>
    <row r="843" spans="1:50" ht="16.5" customHeight="1" x14ac:dyDescent="0.25">
      <c r="A843" s="285">
        <v>50</v>
      </c>
      <c r="B843" s="72">
        <v>0</v>
      </c>
      <c r="C843" s="166" t="str">
        <f t="shared" si="79"/>
        <v>100050</v>
      </c>
      <c r="D843" s="165" t="str">
        <f t="shared" si="80"/>
        <v>100050/13</v>
      </c>
      <c r="E843" s="167" t="s">
        <v>189</v>
      </c>
      <c r="F843" s="167" t="s">
        <v>822</v>
      </c>
      <c r="G843" s="165">
        <v>48</v>
      </c>
      <c r="H843" s="178">
        <v>100933</v>
      </c>
      <c r="I843" s="170" t="str">
        <f t="shared" si="76"/>
        <v>Б-100933-13</v>
      </c>
      <c r="J843" s="169">
        <v>3</v>
      </c>
      <c r="K843" s="165">
        <v>7</v>
      </c>
      <c r="L843" s="165" t="s">
        <v>38</v>
      </c>
      <c r="M843" s="169">
        <v>1</v>
      </c>
      <c r="N843" s="165">
        <v>18</v>
      </c>
      <c r="O843" s="167" t="s">
        <v>823</v>
      </c>
      <c r="P843" s="167" t="s">
        <v>823</v>
      </c>
      <c r="Q843" s="167" t="s">
        <v>826</v>
      </c>
      <c r="R843" s="166" t="str">
        <f>H843&amp;"2"</f>
        <v>1009332</v>
      </c>
      <c r="S843" s="170">
        <v>1</v>
      </c>
      <c r="T843" s="167" t="s">
        <v>308</v>
      </c>
      <c r="U843" s="165">
        <v>6200</v>
      </c>
      <c r="V843" s="165">
        <v>1116</v>
      </c>
      <c r="W843" s="165">
        <v>0</v>
      </c>
      <c r="X843" s="187">
        <v>817</v>
      </c>
      <c r="Y843" s="168" t="s">
        <v>42</v>
      </c>
      <c r="Z843" s="266"/>
      <c r="AA843" s="266"/>
      <c r="AB843" s="224"/>
      <c r="AC843" s="178">
        <v>9300</v>
      </c>
      <c r="AD843" s="170"/>
      <c r="AE843" s="170"/>
      <c r="AF843" s="167" t="s">
        <v>149</v>
      </c>
      <c r="AG843" s="221">
        <v>8</v>
      </c>
      <c r="AH843" s="220">
        <v>12</v>
      </c>
      <c r="AI843" s="167" t="s">
        <v>319</v>
      </c>
      <c r="AK843" s="170"/>
      <c r="AL843" s="166">
        <v>0</v>
      </c>
      <c r="AM843" s="170" t="s">
        <v>43</v>
      </c>
      <c r="AN843" s="165" t="s">
        <v>44</v>
      </c>
      <c r="AO843" s="165"/>
      <c r="AP843" s="166"/>
      <c r="AQ843" s="166"/>
      <c r="AR843" s="166"/>
      <c r="AS843" s="166">
        <f>H843</f>
        <v>100933</v>
      </c>
      <c r="AT843" s="166">
        <f t="shared" si="77"/>
        <v>10939</v>
      </c>
      <c r="AU843" s="166">
        <v>939</v>
      </c>
      <c r="AX843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100933, 'Б-100933-13',date'2015-02-02',3, 7, 7, 'RUR', 1, 18, date'2015-02-02', date'2015-02-01', 1009332, 1, to_date('2015-02-01 00:00:00','YYYY-MM-DD HH24:MI:SS'), 6200, 1116, 0, 817, 0, 'c1', 8,null,100933,10939,939);insert into xxxx_oebs_cash_payment_test (ID, INVOICE_ID, OEBS_PAYMENT, DOC_DATE, COMISS_DATE) values (s_xxxx_oebs_cash_payment_test.NEXTVAL, 100933, 9300, to_date('2015-02-01 00:00:00','YYYY-MM-DD HH24:MI:SS'), date'2015-01-31' );insert into xxxx_client_discount_m  (ID,CLIENT_ID,CLIENT_AVG_DISCOUNT,DT) values (s_xxxx_client_discount_m.NEXTVAL,817, 12, date'2015-02-01');</v>
      </c>
    </row>
    <row r="844" spans="1:50" ht="16.5" customHeight="1" x14ac:dyDescent="0.25">
      <c r="A844" s="286">
        <v>50</v>
      </c>
      <c r="B844" s="72">
        <v>0</v>
      </c>
      <c r="C844" s="173" t="str">
        <f t="shared" si="79"/>
        <v>100050</v>
      </c>
      <c r="D844" s="171" t="str">
        <f t="shared" si="80"/>
        <v>100050/13</v>
      </c>
      <c r="E844" s="172" t="s">
        <v>189</v>
      </c>
      <c r="F844" s="167" t="s">
        <v>822</v>
      </c>
      <c r="G844" s="171">
        <v>48</v>
      </c>
      <c r="H844" s="178">
        <v>100934</v>
      </c>
      <c r="I844" s="171" t="str">
        <f t="shared" si="76"/>
        <v>Б-100934-13</v>
      </c>
      <c r="J844" s="169">
        <v>3</v>
      </c>
      <c r="K844" s="171">
        <v>7</v>
      </c>
      <c r="L844" s="171" t="s">
        <v>38</v>
      </c>
      <c r="M844" s="175">
        <v>1</v>
      </c>
      <c r="N844" s="171">
        <v>18</v>
      </c>
      <c r="O844" s="172" t="s">
        <v>823</v>
      </c>
      <c r="P844" s="172" t="s">
        <v>823</v>
      </c>
      <c r="Q844" s="172" t="s">
        <v>826</v>
      </c>
      <c r="R844" s="173" t="str">
        <f>H844&amp;"3"</f>
        <v>1009343</v>
      </c>
      <c r="S844" s="171">
        <v>1</v>
      </c>
      <c r="T844" s="172" t="s">
        <v>308</v>
      </c>
      <c r="U844" s="171">
        <v>6200</v>
      </c>
      <c r="V844" s="171">
        <v>1116</v>
      </c>
      <c r="W844" s="171">
        <v>0</v>
      </c>
      <c r="X844" s="24">
        <v>818</v>
      </c>
      <c r="Y844" s="174" t="s">
        <v>42</v>
      </c>
      <c r="Z844" s="142"/>
      <c r="AA844" s="142"/>
      <c r="AB844" s="232"/>
      <c r="AC844" s="180">
        <v>9300</v>
      </c>
      <c r="AD844" s="171"/>
      <c r="AE844" s="171"/>
      <c r="AF844" s="172" t="s">
        <v>149</v>
      </c>
      <c r="AG844" s="302">
        <v>8</v>
      </c>
      <c r="AH844" s="258">
        <v>12</v>
      </c>
      <c r="AI844" s="172" t="s">
        <v>319</v>
      </c>
      <c r="AJ844" s="179"/>
      <c r="AK844" s="171"/>
      <c r="AL844" s="166">
        <v>0</v>
      </c>
      <c r="AM844" s="170" t="s">
        <v>43</v>
      </c>
      <c r="AN844" s="171" t="s">
        <v>44</v>
      </c>
      <c r="AO844" s="171"/>
      <c r="AP844" s="166"/>
      <c r="AQ844" s="166"/>
      <c r="AR844" s="166"/>
      <c r="AS844" s="166">
        <f>H844</f>
        <v>100934</v>
      </c>
      <c r="AT844" s="166">
        <f t="shared" si="77"/>
        <v>10940</v>
      </c>
      <c r="AU844" s="166">
        <v>940</v>
      </c>
      <c r="AV844" s="173"/>
      <c r="AX844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50, 100050, '100050/13', date'2013-03-01', date'2015-09-01', 48, 100934, 'Б-100934-13',date'2015-02-02',3, 7, 7, 'RUR', 1, 18, date'2015-02-02', date'2015-02-01', 1009343, 1, to_date('2015-02-01 00:00:00','YYYY-MM-DD HH24:MI:SS'), 6200, 1116, 0, 818, 0, 'c1', 8,null,100934,10940,940);insert into xxxx_oebs_cash_payment_test (ID, INVOICE_ID, OEBS_PAYMENT, DOC_DATE, COMISS_DATE) values (s_xxxx_oebs_cash_payment_test.NEXTVAL, 100934, 9300, to_date('2015-02-01 00:00:00','YYYY-MM-DD HH24:MI:SS'), date'2015-01-31' );insert into xxxx_client_discount_m  (ID,CLIENT_ID,CLIENT_AVG_DISCOUNT,DT) values (s_xxxx_client_discount_m.NEXTVAL,818, 12, date'2015-02-01');</v>
      </c>
    </row>
    <row r="845" spans="1:50" ht="16.5" customHeight="1" x14ac:dyDescent="0.25">
      <c r="A845" s="285">
        <v>51</v>
      </c>
      <c r="B845" s="72">
        <v>0</v>
      </c>
      <c r="C845" s="165" t="str">
        <f t="shared" si="79"/>
        <v>100051</v>
      </c>
      <c r="D845" s="165" t="str">
        <f t="shared" si="80"/>
        <v>100051/13</v>
      </c>
      <c r="E845" s="167" t="s">
        <v>189</v>
      </c>
      <c r="F845" s="167" t="s">
        <v>822</v>
      </c>
      <c r="G845" s="165">
        <v>48</v>
      </c>
      <c r="H845" s="178">
        <v>100935</v>
      </c>
      <c r="I845" s="170" t="str">
        <f t="shared" si="76"/>
        <v>Б-100935-13</v>
      </c>
      <c r="J845" s="169">
        <v>3</v>
      </c>
      <c r="K845" s="165">
        <v>7</v>
      </c>
      <c r="L845" s="165" t="s">
        <v>38</v>
      </c>
      <c r="M845" s="169">
        <v>1</v>
      </c>
      <c r="N845" s="165">
        <v>18</v>
      </c>
      <c r="O845" s="167" t="s">
        <v>823</v>
      </c>
      <c r="P845" s="167" t="s">
        <v>823</v>
      </c>
      <c r="Q845" s="167" t="s">
        <v>826</v>
      </c>
      <c r="R845" s="166" t="str">
        <f>H845&amp;"1"</f>
        <v>1009351</v>
      </c>
      <c r="S845" s="170">
        <v>1</v>
      </c>
      <c r="T845" s="167" t="s">
        <v>308</v>
      </c>
      <c r="U845" s="165">
        <v>6200</v>
      </c>
      <c r="V845" s="165">
        <v>1116</v>
      </c>
      <c r="W845" s="165">
        <v>0</v>
      </c>
      <c r="X845" s="187">
        <v>819</v>
      </c>
      <c r="Y845" s="168" t="s">
        <v>42</v>
      </c>
      <c r="Z845" s="266"/>
      <c r="AA845" s="266"/>
      <c r="AB845" s="224"/>
      <c r="AC845" s="178">
        <v>9300</v>
      </c>
      <c r="AD845" s="170"/>
      <c r="AE845" s="170"/>
      <c r="AF845" s="167" t="s">
        <v>149</v>
      </c>
      <c r="AG845" s="221">
        <v>8</v>
      </c>
      <c r="AH845" s="220">
        <v>12</v>
      </c>
      <c r="AI845" s="167" t="s">
        <v>319</v>
      </c>
      <c r="AL845" s="166">
        <v>0</v>
      </c>
      <c r="AM845" s="170" t="s">
        <v>43</v>
      </c>
      <c r="AN845" s="165" t="s">
        <v>44</v>
      </c>
      <c r="AO845" s="236">
        <v>140</v>
      </c>
      <c r="AP845" s="166"/>
      <c r="AQ845" s="166"/>
      <c r="AR845" s="166"/>
      <c r="AS845" s="166">
        <f>H845</f>
        <v>100935</v>
      </c>
      <c r="AT845" s="166">
        <f t="shared" si="77"/>
        <v>10941</v>
      </c>
      <c r="AU845" s="166">
        <v>941</v>
      </c>
      <c r="AV845" s="166" t="s">
        <v>559</v>
      </c>
      <c r="AX845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100935, 'Б-100935-13',date'2015-02-02',3, 7, 7, 'RUR', 1, 18, date'2015-02-02', date'2015-02-01', 1009351, 1, to_date('2015-02-01 00:00:00','YYYY-MM-DD HH24:MI:SS'), 6200, 1116, 0, 819, 0, 'c1', 8,null,100935,10941,941);insert into xxxx_oebs_cash_payment_test (ID, INVOICE_ID, OEBS_PAYMENT, DOC_DATE, COMISS_DATE) values (s_xxxx_oebs_cash_payment_test.NEXTVAL, 100935, 9300, to_date('2015-02-01 00:00:00','YYYY-MM-DD HH24:MI:SS'), date'2015-01-31' );insert into xxxx_client_discount_m  (ID,CLIENT_ID,CLIENT_AVG_DISCOUNT,DT) values (s_xxxx_client_discount_m.NEXTVAL,819, 12, date'2015-02-01');insert into xxxx_contract_signed_attr (ID, CONTRACT_ID, CODE, KEY_NUM) values (s_xxxx_contract_signed_attr.NEXTVAL, 100051, 'SUPERCOMMISSION_BONUS' , 140 );</v>
      </c>
    </row>
    <row r="846" spans="1:50" ht="16.5" customHeight="1" x14ac:dyDescent="0.25">
      <c r="A846" s="285">
        <v>51</v>
      </c>
      <c r="B846" s="72">
        <v>0</v>
      </c>
      <c r="C846" s="165" t="str">
        <f t="shared" si="79"/>
        <v>100051</v>
      </c>
      <c r="D846" s="165" t="str">
        <f t="shared" si="80"/>
        <v>100051/13</v>
      </c>
      <c r="E846" s="167" t="s">
        <v>189</v>
      </c>
      <c r="F846" s="167" t="s">
        <v>822</v>
      </c>
      <c r="G846" s="165">
        <v>48</v>
      </c>
      <c r="H846" s="178">
        <v>100936</v>
      </c>
      <c r="I846" s="170" t="str">
        <f t="shared" si="76"/>
        <v>Б-100936-13</v>
      </c>
      <c r="J846" s="169">
        <v>3</v>
      </c>
      <c r="K846" s="165">
        <v>7</v>
      </c>
      <c r="L846" s="165" t="s">
        <v>38</v>
      </c>
      <c r="M846" s="169">
        <v>1</v>
      </c>
      <c r="N846" s="165">
        <v>18</v>
      </c>
      <c r="O846" s="167" t="s">
        <v>823</v>
      </c>
      <c r="P846" s="167" t="s">
        <v>823</v>
      </c>
      <c r="Q846" s="167" t="s">
        <v>826</v>
      </c>
      <c r="R846" s="166" t="str">
        <f>H846&amp;"2"</f>
        <v>1009362</v>
      </c>
      <c r="S846" s="170">
        <v>1</v>
      </c>
      <c r="T846" s="167" t="s">
        <v>308</v>
      </c>
      <c r="U846" s="165">
        <v>6200</v>
      </c>
      <c r="V846" s="165">
        <v>1116</v>
      </c>
      <c r="W846" s="165">
        <v>0</v>
      </c>
      <c r="X846" s="24">
        <v>820</v>
      </c>
      <c r="Y846" s="168" t="s">
        <v>42</v>
      </c>
      <c r="Z846" s="266"/>
      <c r="AA846" s="266"/>
      <c r="AB846" s="224"/>
      <c r="AC846" s="178">
        <v>9300</v>
      </c>
      <c r="AD846" s="170"/>
      <c r="AE846" s="170"/>
      <c r="AF846" s="167" t="s">
        <v>149</v>
      </c>
      <c r="AG846" s="221">
        <v>8</v>
      </c>
      <c r="AH846" s="220">
        <v>12</v>
      </c>
      <c r="AI846" s="167" t="s">
        <v>319</v>
      </c>
      <c r="AL846" s="166">
        <v>0</v>
      </c>
      <c r="AM846" s="170" t="s">
        <v>43</v>
      </c>
      <c r="AN846" s="165" t="s">
        <v>44</v>
      </c>
      <c r="AO846" s="165"/>
      <c r="AP846" s="166"/>
      <c r="AQ846" s="166"/>
      <c r="AR846" s="166"/>
      <c r="AS846" s="166">
        <f>H846</f>
        <v>100936</v>
      </c>
      <c r="AT846" s="166">
        <f t="shared" si="77"/>
        <v>10942</v>
      </c>
      <c r="AU846" s="166">
        <v>942</v>
      </c>
      <c r="AV846" s="166" t="s">
        <v>595</v>
      </c>
      <c r="AX84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100936, 'Б-100936-13',date'2015-02-02',3, 7, 7, 'RUR', 1, 18, date'2015-02-02', date'2015-02-01', 1009362, 1, to_date('2015-02-01 00:00:00','YYYY-MM-DD HH24:MI:SS'), 6200, 1116, 0, 820, 0, 'c1', 8,null,100936,10942,942);insert into xxxx_oebs_cash_payment_test (ID, INVOICE_ID, OEBS_PAYMENT, DOC_DATE, COMISS_DATE) values (s_xxxx_oebs_cash_payment_test.NEXTVAL, 100936, 9300, to_date('2015-02-01 00:00:00','YYYY-MM-DD HH24:MI:SS'), date'2015-01-31' );insert into xxxx_client_discount_m  (ID,CLIENT_ID,CLIENT_AVG_DISCOUNT,DT) values (s_xxxx_client_discount_m.NEXTVAL,820, 12, date'2015-02-01');</v>
      </c>
    </row>
    <row r="847" spans="1:50" ht="16.5" customHeight="1" x14ac:dyDescent="0.25">
      <c r="A847" s="285">
        <v>51</v>
      </c>
      <c r="B847" s="72">
        <v>0</v>
      </c>
      <c r="C847" s="165" t="str">
        <f t="shared" si="79"/>
        <v>100051</v>
      </c>
      <c r="D847" s="165" t="str">
        <f t="shared" si="80"/>
        <v>100051/13</v>
      </c>
      <c r="E847" s="167" t="s">
        <v>189</v>
      </c>
      <c r="F847" s="167" t="s">
        <v>822</v>
      </c>
      <c r="G847" s="165">
        <v>48</v>
      </c>
      <c r="H847" s="178">
        <v>100937</v>
      </c>
      <c r="I847" s="170" t="str">
        <f t="shared" si="76"/>
        <v>Б-100937-13</v>
      </c>
      <c r="J847" s="169">
        <v>3</v>
      </c>
      <c r="K847" s="165">
        <v>7</v>
      </c>
      <c r="L847" s="165" t="s">
        <v>38</v>
      </c>
      <c r="M847" s="169">
        <v>1</v>
      </c>
      <c r="N847" s="165">
        <v>18</v>
      </c>
      <c r="O847" s="167" t="s">
        <v>823</v>
      </c>
      <c r="P847" s="167" t="s">
        <v>823</v>
      </c>
      <c r="Q847" s="167" t="s">
        <v>826</v>
      </c>
      <c r="R847" s="166" t="str">
        <f>H847&amp;"3"</f>
        <v>1009373</v>
      </c>
      <c r="S847" s="170">
        <v>1</v>
      </c>
      <c r="T847" s="167" t="s">
        <v>308</v>
      </c>
      <c r="U847" s="165">
        <v>6200</v>
      </c>
      <c r="V847" s="165">
        <v>1116</v>
      </c>
      <c r="W847" s="165">
        <v>0</v>
      </c>
      <c r="X847" s="187">
        <v>821</v>
      </c>
      <c r="Y847" s="168" t="s">
        <v>42</v>
      </c>
      <c r="Z847" s="266"/>
      <c r="AA847" s="266"/>
      <c r="AB847" s="224"/>
      <c r="AC847" s="178">
        <v>9300</v>
      </c>
      <c r="AD847" s="170"/>
      <c r="AE847" s="170"/>
      <c r="AF847" s="167" t="s">
        <v>149</v>
      </c>
      <c r="AG847" s="221">
        <v>8</v>
      </c>
      <c r="AH847" s="220">
        <v>12</v>
      </c>
      <c r="AI847" s="167" t="s">
        <v>319</v>
      </c>
      <c r="AL847" s="166">
        <v>0</v>
      </c>
      <c r="AM847" s="170" t="s">
        <v>43</v>
      </c>
      <c r="AN847" s="165" t="s">
        <v>44</v>
      </c>
      <c r="AO847" s="165"/>
      <c r="AP847" s="166"/>
      <c r="AQ847" s="166"/>
      <c r="AR847" s="166"/>
      <c r="AS847" s="166">
        <f>H847</f>
        <v>100937</v>
      </c>
      <c r="AT847" s="166">
        <f t="shared" si="77"/>
        <v>10943</v>
      </c>
      <c r="AU847" s="166">
        <v>943</v>
      </c>
      <c r="AV847" s="304" t="s">
        <v>597</v>
      </c>
      <c r="AX84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100937, 'Б-100937-13',date'2015-02-02',3, 7, 7, 'RUR', 1, 18, date'2015-02-02', date'2015-02-01', 1009373, 1, to_date('2015-02-01 00:00:00','YYYY-MM-DD HH24:MI:SS'), 6200, 1116, 0, 821, 0, 'c1', 8,null,100937,10943,943);insert into xxxx_oebs_cash_payment_test (ID, INVOICE_ID, OEBS_PAYMENT, DOC_DATE, COMISS_DATE) values (s_xxxx_oebs_cash_payment_test.NEXTVAL, 100937, 9300, to_date('2015-02-01 00:00:00','YYYY-MM-DD HH24:MI:SS'), date'2015-01-31' );insert into xxxx_client_discount_m  (ID,CLIENT_ID,CLIENT_AVG_DISCOUNT,DT) values (s_xxxx_client_discount_m.NEXTVAL,821, 12, date'2015-02-01');</v>
      </c>
    </row>
    <row r="848" spans="1:50" ht="16.5" customHeight="1" x14ac:dyDescent="0.25">
      <c r="A848" s="285">
        <v>51</v>
      </c>
      <c r="B848" s="72">
        <v>0</v>
      </c>
      <c r="C848" s="165" t="str">
        <f t="shared" si="79"/>
        <v>100051</v>
      </c>
      <c r="D848" s="165" t="str">
        <f t="shared" si="80"/>
        <v>100051/13</v>
      </c>
      <c r="E848" s="167" t="s">
        <v>189</v>
      </c>
      <c r="F848" s="167" t="s">
        <v>822</v>
      </c>
      <c r="G848" s="165">
        <v>48</v>
      </c>
      <c r="H848" s="178">
        <v>100938</v>
      </c>
      <c r="I848" s="170" t="str">
        <f t="shared" si="76"/>
        <v>Б-100938-13</v>
      </c>
      <c r="J848" s="169">
        <v>3</v>
      </c>
      <c r="K848" s="165">
        <v>7</v>
      </c>
      <c r="L848" s="165" t="s">
        <v>38</v>
      </c>
      <c r="M848" s="169">
        <v>1</v>
      </c>
      <c r="N848" s="165">
        <v>18</v>
      </c>
      <c r="O848" s="167" t="s">
        <v>823</v>
      </c>
      <c r="P848" s="167" t="s">
        <v>823</v>
      </c>
      <c r="Q848" s="167" t="s">
        <v>826</v>
      </c>
      <c r="R848" s="166" t="str">
        <f>H848&amp;"1"</f>
        <v>1009381</v>
      </c>
      <c r="S848" s="170">
        <v>1</v>
      </c>
      <c r="T848" s="167" t="s">
        <v>308</v>
      </c>
      <c r="U848" s="165">
        <v>6200</v>
      </c>
      <c r="V848" s="165">
        <v>1116</v>
      </c>
      <c r="W848" s="165">
        <v>0</v>
      </c>
      <c r="X848" s="24">
        <v>822</v>
      </c>
      <c r="Y848" s="168" t="s">
        <v>42</v>
      </c>
      <c r="Z848" s="266"/>
      <c r="AA848" s="266"/>
      <c r="AB848" s="224"/>
      <c r="AC848" s="178">
        <v>9300</v>
      </c>
      <c r="AD848" s="170"/>
      <c r="AE848" s="170"/>
      <c r="AF848" s="167" t="s">
        <v>149</v>
      </c>
      <c r="AG848" s="221">
        <v>8</v>
      </c>
      <c r="AH848" s="220">
        <v>12</v>
      </c>
      <c r="AI848" s="167" t="s">
        <v>319</v>
      </c>
      <c r="AL848" s="166">
        <v>0</v>
      </c>
      <c r="AM848" s="170" t="s">
        <v>43</v>
      </c>
      <c r="AN848" s="165" t="s">
        <v>44</v>
      </c>
      <c r="AO848" s="165"/>
      <c r="AP848" s="166"/>
      <c r="AQ848" s="166"/>
      <c r="AR848" s="166"/>
      <c r="AS848" s="166">
        <f>H848</f>
        <v>100938</v>
      </c>
      <c r="AT848" s="166">
        <f t="shared" si="77"/>
        <v>10944</v>
      </c>
      <c r="AU848" s="166">
        <v>944</v>
      </c>
      <c r="AV848" s="303" t="s">
        <v>531</v>
      </c>
      <c r="AX84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100938, 'Б-100938-13',date'2015-02-02',3, 7, 7, 'RUR', 1, 18, date'2015-02-02', date'2015-02-01', 1009381, 1, to_date('2015-02-01 00:00:00','YYYY-MM-DD HH24:MI:SS'), 6200, 1116, 0, 822, 0, 'c1', 8,null,100938,10944,944);insert into xxxx_oebs_cash_payment_test (ID, INVOICE_ID, OEBS_PAYMENT, DOC_DATE, COMISS_DATE) values (s_xxxx_oebs_cash_payment_test.NEXTVAL, 100938, 9300, to_date('2015-02-01 00:00:00','YYYY-MM-DD HH24:MI:SS'), date'2015-01-31' );insert into xxxx_client_discount_m  (ID,CLIENT_ID,CLIENT_AVG_DISCOUNT,DT) values (s_xxxx_client_discount_m.NEXTVAL,822, 12, date'2015-02-01');</v>
      </c>
    </row>
    <row r="849" spans="1:50" ht="16.5" customHeight="1" x14ac:dyDescent="0.25">
      <c r="A849" s="285">
        <v>51</v>
      </c>
      <c r="B849" s="72">
        <v>0</v>
      </c>
      <c r="C849" s="165" t="str">
        <f t="shared" si="79"/>
        <v>100051</v>
      </c>
      <c r="D849" s="165" t="str">
        <f t="shared" si="80"/>
        <v>100051/13</v>
      </c>
      <c r="E849" s="167" t="s">
        <v>189</v>
      </c>
      <c r="F849" s="167" t="s">
        <v>822</v>
      </c>
      <c r="G849" s="165">
        <v>48</v>
      </c>
      <c r="H849" s="178">
        <v>100939</v>
      </c>
      <c r="I849" s="170" t="str">
        <f t="shared" si="76"/>
        <v>Б-100939-13</v>
      </c>
      <c r="J849" s="169">
        <v>3</v>
      </c>
      <c r="K849" s="165">
        <v>7</v>
      </c>
      <c r="L849" s="165" t="s">
        <v>38</v>
      </c>
      <c r="M849" s="169">
        <v>1</v>
      </c>
      <c r="N849" s="165">
        <v>18</v>
      </c>
      <c r="O849" s="167" t="s">
        <v>823</v>
      </c>
      <c r="P849" s="167" t="s">
        <v>823</v>
      </c>
      <c r="Q849" s="167" t="s">
        <v>826</v>
      </c>
      <c r="R849" s="166" t="str">
        <f>H849&amp;"2"</f>
        <v>1009392</v>
      </c>
      <c r="S849" s="170">
        <v>1</v>
      </c>
      <c r="T849" s="167" t="s">
        <v>308</v>
      </c>
      <c r="U849" s="165">
        <v>6200</v>
      </c>
      <c r="V849" s="165">
        <v>1116</v>
      </c>
      <c r="W849" s="165">
        <v>0</v>
      </c>
      <c r="X849" s="187">
        <v>823</v>
      </c>
      <c r="Y849" s="168" t="s">
        <v>42</v>
      </c>
      <c r="Z849" s="266"/>
      <c r="AA849" s="266"/>
      <c r="AB849" s="224"/>
      <c r="AC849" s="178">
        <v>9300</v>
      </c>
      <c r="AD849" s="170"/>
      <c r="AE849" s="170"/>
      <c r="AF849" s="167" t="s">
        <v>149</v>
      </c>
      <c r="AG849" s="221">
        <v>8</v>
      </c>
      <c r="AH849" s="220">
        <v>12</v>
      </c>
      <c r="AI849" s="167" t="s">
        <v>319</v>
      </c>
      <c r="AL849" s="166">
        <v>0</v>
      </c>
      <c r="AM849" s="170" t="s">
        <v>43</v>
      </c>
      <c r="AN849" s="165" t="s">
        <v>44</v>
      </c>
      <c r="AO849" s="165"/>
      <c r="AP849" s="166"/>
      <c r="AQ849" s="166"/>
      <c r="AR849" s="166"/>
      <c r="AS849" s="166">
        <f>H849</f>
        <v>100939</v>
      </c>
      <c r="AT849" s="166">
        <f t="shared" si="77"/>
        <v>10945</v>
      </c>
      <c r="AU849" s="166">
        <v>945</v>
      </c>
      <c r="AV849" s="166"/>
      <c r="AX84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100939, 'Б-100939-13',date'2015-02-02',3, 7, 7, 'RUR', 1, 18, date'2015-02-02', date'2015-02-01', 1009392, 1, to_date('2015-02-01 00:00:00','YYYY-MM-DD HH24:MI:SS'), 6200, 1116, 0, 823, 0, 'c1', 8,null,100939,10945,945);insert into xxxx_oebs_cash_payment_test (ID, INVOICE_ID, OEBS_PAYMENT, DOC_DATE, COMISS_DATE) values (s_xxxx_oebs_cash_payment_test.NEXTVAL, 100939, 9300, to_date('2015-02-01 00:00:00','YYYY-MM-DD HH24:MI:SS'), date'2015-01-31' );insert into xxxx_client_discount_m  (ID,CLIENT_ID,CLIENT_AVG_DISCOUNT,DT) values (s_xxxx_client_discount_m.NEXTVAL,823, 12, date'2015-02-01');</v>
      </c>
    </row>
    <row r="850" spans="1:50" ht="16.5" customHeight="1" x14ac:dyDescent="0.25">
      <c r="A850" s="285">
        <v>51</v>
      </c>
      <c r="B850" s="72">
        <v>0</v>
      </c>
      <c r="C850" s="165" t="str">
        <f t="shared" si="79"/>
        <v>100051</v>
      </c>
      <c r="D850" s="165" t="str">
        <f t="shared" si="80"/>
        <v>100051/13</v>
      </c>
      <c r="E850" s="167" t="s">
        <v>189</v>
      </c>
      <c r="F850" s="167" t="s">
        <v>822</v>
      </c>
      <c r="G850" s="165">
        <v>48</v>
      </c>
      <c r="H850" s="178">
        <v>100940</v>
      </c>
      <c r="I850" s="170" t="str">
        <f t="shared" si="76"/>
        <v>Б-100940-13</v>
      </c>
      <c r="J850" s="169">
        <v>3</v>
      </c>
      <c r="K850" s="165">
        <v>7</v>
      </c>
      <c r="L850" s="165" t="s">
        <v>38</v>
      </c>
      <c r="M850" s="169">
        <v>1</v>
      </c>
      <c r="N850" s="165">
        <v>18</v>
      </c>
      <c r="O850" s="167" t="s">
        <v>823</v>
      </c>
      <c r="P850" s="167" t="s">
        <v>823</v>
      </c>
      <c r="Q850" s="167" t="s">
        <v>826</v>
      </c>
      <c r="R850" s="166" t="str">
        <f t="shared" ref="R850:R865" si="81">H850&amp;"1"</f>
        <v>1009401</v>
      </c>
      <c r="S850" s="170">
        <v>1</v>
      </c>
      <c r="T850" s="167" t="s">
        <v>308</v>
      </c>
      <c r="U850" s="165">
        <v>6200</v>
      </c>
      <c r="V850" s="165">
        <v>1116</v>
      </c>
      <c r="W850" s="165">
        <v>0</v>
      </c>
      <c r="X850" s="24">
        <v>824</v>
      </c>
      <c r="Y850" s="168" t="s">
        <v>42</v>
      </c>
      <c r="Z850" s="266"/>
      <c r="AA850" s="266"/>
      <c r="AB850" s="224"/>
      <c r="AC850" s="178">
        <v>9300</v>
      </c>
      <c r="AD850" s="170"/>
      <c r="AE850" s="170"/>
      <c r="AF850" s="167" t="s">
        <v>149</v>
      </c>
      <c r="AG850" s="221">
        <v>8</v>
      </c>
      <c r="AH850" s="220">
        <v>12</v>
      </c>
      <c r="AI850" s="167" t="s">
        <v>319</v>
      </c>
      <c r="AL850" s="166">
        <v>0</v>
      </c>
      <c r="AM850" s="170" t="s">
        <v>43</v>
      </c>
      <c r="AN850" s="165" t="s">
        <v>44</v>
      </c>
      <c r="AO850" s="165"/>
      <c r="AP850" s="166"/>
      <c r="AQ850" s="166"/>
      <c r="AR850" s="166"/>
      <c r="AS850" s="166">
        <f>H850</f>
        <v>100940</v>
      </c>
      <c r="AT850" s="166">
        <f t="shared" si="77"/>
        <v>10946</v>
      </c>
      <c r="AU850" s="166">
        <v>946</v>
      </c>
      <c r="AV850" s="166"/>
      <c r="AX85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100940, 'Б-100940-13',date'2015-02-02',3, 7, 7, 'RUR', 1, 18, date'2015-02-02', date'2015-02-01', 1009401, 1, to_date('2015-02-01 00:00:00','YYYY-MM-DD HH24:MI:SS'), 6200, 1116, 0, 824, 0, 'c1', 8,null,100940,10946,946);insert into xxxx_oebs_cash_payment_test (ID, INVOICE_ID, OEBS_PAYMENT, DOC_DATE, COMISS_DATE) values (s_xxxx_oebs_cash_payment_test.NEXTVAL, 100940, 9300, to_date('2015-02-01 00:00:00','YYYY-MM-DD HH24:MI:SS'), date'2015-01-31' );insert into xxxx_client_discount_m  (ID,CLIENT_ID,CLIENT_AVG_DISCOUNT,DT) values (s_xxxx_client_discount_m.NEXTVAL,824, 12, date'2015-02-01');</v>
      </c>
    </row>
    <row r="851" spans="1:50" ht="16.5" customHeight="1" x14ac:dyDescent="0.25">
      <c r="A851" s="285">
        <v>51</v>
      </c>
      <c r="B851" s="72">
        <v>0</v>
      </c>
      <c r="C851" s="165" t="str">
        <f t="shared" si="79"/>
        <v>100051</v>
      </c>
      <c r="D851" s="165" t="str">
        <f t="shared" si="80"/>
        <v>100051/13</v>
      </c>
      <c r="E851" s="167" t="s">
        <v>189</v>
      </c>
      <c r="F851" s="167" t="s">
        <v>822</v>
      </c>
      <c r="G851" s="165">
        <v>48</v>
      </c>
      <c r="H851" s="227">
        <v>100941</v>
      </c>
      <c r="I851" s="170" t="str">
        <f t="shared" si="76"/>
        <v>Б-100941-13</v>
      </c>
      <c r="J851" s="169">
        <v>3</v>
      </c>
      <c r="K851" s="165">
        <v>7</v>
      </c>
      <c r="L851" s="165" t="s">
        <v>38</v>
      </c>
      <c r="M851" s="169">
        <v>1</v>
      </c>
      <c r="N851" s="165">
        <v>18</v>
      </c>
      <c r="O851" s="167" t="s">
        <v>823</v>
      </c>
      <c r="P851" s="167" t="s">
        <v>823</v>
      </c>
      <c r="Q851" s="167" t="s">
        <v>826</v>
      </c>
      <c r="R851" s="166" t="str">
        <f t="shared" si="81"/>
        <v>1009411</v>
      </c>
      <c r="S851" s="170">
        <v>1</v>
      </c>
      <c r="T851" s="191" t="s">
        <v>144</v>
      </c>
      <c r="U851" s="165">
        <v>6200</v>
      </c>
      <c r="V851" s="165">
        <v>1116</v>
      </c>
      <c r="W851" s="165">
        <v>0</v>
      </c>
      <c r="X851" s="122">
        <v>825</v>
      </c>
      <c r="Y851" s="168" t="s">
        <v>42</v>
      </c>
      <c r="Z851" s="266"/>
      <c r="AA851" s="266"/>
      <c r="AB851" s="224"/>
      <c r="AC851" s="178">
        <v>9300</v>
      </c>
      <c r="AD851" s="170"/>
      <c r="AE851" s="170"/>
      <c r="AF851" s="191" t="s">
        <v>320</v>
      </c>
      <c r="AG851" s="221">
        <v>8</v>
      </c>
      <c r="AH851" s="220">
        <v>12</v>
      </c>
      <c r="AI851" s="191" t="s">
        <v>320</v>
      </c>
      <c r="AL851" s="166">
        <v>0</v>
      </c>
      <c r="AM851" s="170" t="s">
        <v>43</v>
      </c>
      <c r="AN851" s="165" t="s">
        <v>44</v>
      </c>
      <c r="AO851" s="165"/>
      <c r="AP851" s="166"/>
      <c r="AQ851" s="166"/>
      <c r="AR851" s="166"/>
      <c r="AS851" s="166">
        <f>H851</f>
        <v>100941</v>
      </c>
      <c r="AT851" s="166">
        <f t="shared" si="77"/>
        <v>10947</v>
      </c>
      <c r="AU851" s="166">
        <v>947</v>
      </c>
      <c r="AV851" s="166"/>
      <c r="AX851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100941, 'Б-100941-13',date'2015-02-02',3, 7, 7, 'RUR', 1, 18, date'2015-02-02', date'2015-02-01', 1009411, 1, to_date('2015-01-01 00:00:00','YYYY-MM-DD HH24:MI:SS'), 6200, 1116, 0, 825, 0, 'c1', 8,null,100941,10947,947);insert into xxxx_oebs_cash_payment_test (ID, INVOICE_ID, OEBS_PAYMENT, DOC_DATE, COMISS_DATE) values (s_xxxx_oebs_cash_payment_test.NEXTVAL, 100941, 9300, to_date('2015-01-01 00:00:00','YYYY-MM-DD HH24:MI:SS'), date'2015-01-01' );insert into xxxx_client_discount_m  (ID,CLIENT_ID,CLIENT_AVG_DISCOUNT,DT) values (s_xxxx_client_discount_m.NEXTVAL,825, 12, date'2015-01-01');</v>
      </c>
    </row>
    <row r="852" spans="1:50" ht="16.5" customHeight="1" x14ac:dyDescent="0.25">
      <c r="A852" s="285">
        <v>51</v>
      </c>
      <c r="B852" s="72">
        <v>0</v>
      </c>
      <c r="C852" s="165" t="str">
        <f t="shared" si="79"/>
        <v>100051</v>
      </c>
      <c r="D852" s="165" t="str">
        <f t="shared" si="80"/>
        <v>100051/13</v>
      </c>
      <c r="E852" s="167" t="s">
        <v>189</v>
      </c>
      <c r="F852" s="167" t="s">
        <v>822</v>
      </c>
      <c r="G852" s="165">
        <v>48</v>
      </c>
      <c r="H852" s="227">
        <v>100942</v>
      </c>
      <c r="I852" s="170" t="str">
        <f t="shared" si="76"/>
        <v>Б-100942-13</v>
      </c>
      <c r="J852" s="169">
        <v>3</v>
      </c>
      <c r="K852" s="165">
        <v>7</v>
      </c>
      <c r="L852" s="165" t="s">
        <v>38</v>
      </c>
      <c r="M852" s="169">
        <v>1</v>
      </c>
      <c r="N852" s="165">
        <v>18</v>
      </c>
      <c r="O852" s="167" t="s">
        <v>823</v>
      </c>
      <c r="P852" s="167" t="s">
        <v>823</v>
      </c>
      <c r="Q852" s="167" t="s">
        <v>826</v>
      </c>
      <c r="R852" s="166" t="str">
        <f t="shared" si="81"/>
        <v>1009421</v>
      </c>
      <c r="S852" s="170">
        <v>1</v>
      </c>
      <c r="T852" s="191" t="s">
        <v>829</v>
      </c>
      <c r="U852" s="165">
        <v>6200</v>
      </c>
      <c r="V852" s="165">
        <v>1116</v>
      </c>
      <c r="W852" s="165">
        <v>0</v>
      </c>
      <c r="X852" s="234">
        <v>826</v>
      </c>
      <c r="Y852" s="168" t="s">
        <v>42</v>
      </c>
      <c r="Z852" s="266"/>
      <c r="AA852" s="266"/>
      <c r="AB852" s="224"/>
      <c r="AC852" s="178">
        <v>9300</v>
      </c>
      <c r="AD852" s="170"/>
      <c r="AE852" s="170"/>
      <c r="AF852" s="191" t="s">
        <v>320</v>
      </c>
      <c r="AG852" s="221">
        <v>8</v>
      </c>
      <c r="AH852" s="220">
        <v>12</v>
      </c>
      <c r="AI852" s="191" t="s">
        <v>320</v>
      </c>
      <c r="AL852" s="166">
        <v>0</v>
      </c>
      <c r="AM852" s="170" t="s">
        <v>43</v>
      </c>
      <c r="AN852" s="165" t="s">
        <v>44</v>
      </c>
      <c r="AO852" s="165"/>
      <c r="AP852" s="166"/>
      <c r="AQ852" s="166"/>
      <c r="AR852" s="166"/>
      <c r="AS852" s="166">
        <f>H852</f>
        <v>100942</v>
      </c>
      <c r="AT852" s="166">
        <f t="shared" si="77"/>
        <v>10948</v>
      </c>
      <c r="AU852" s="166">
        <v>948</v>
      </c>
      <c r="AV852" s="166"/>
      <c r="AX852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100942, 'Б-100942-13',date'2015-02-02',3, 7, 7, 'RUR', 1, 18, date'2015-02-02', date'2015-02-01', 1009421, 1, to_date('2015-01-01 00:00:01','YYYY-MM-DD HH24:MI:SS'), 6200, 1116, 0, 826, 0, 'c1', 8,null,100942,10948,948);insert into xxxx_oebs_cash_payment_test (ID, INVOICE_ID, OEBS_PAYMENT, DOC_DATE, COMISS_DATE) values (s_xxxx_oebs_cash_payment_test.NEXTVAL, 100942, 9300, to_date('2015-01-01 00:00:01','YYYY-MM-DD HH24:MI:SS'), date'2015-01-01' );insert into xxxx_client_discount_m  (ID,CLIENT_ID,CLIENT_AVG_DISCOUNT,DT) values (s_xxxx_client_discount_m.NEXTVAL,826, 12, date'2015-01-01');</v>
      </c>
    </row>
    <row r="853" spans="1:50" ht="16.5" customHeight="1" x14ac:dyDescent="0.25">
      <c r="A853" s="285">
        <v>51</v>
      </c>
      <c r="B853" s="72">
        <v>0</v>
      </c>
      <c r="C853" s="165" t="str">
        <f t="shared" si="79"/>
        <v>100051</v>
      </c>
      <c r="D853" s="165" t="str">
        <f t="shared" si="80"/>
        <v>100051/13</v>
      </c>
      <c r="E853" s="167" t="s">
        <v>189</v>
      </c>
      <c r="F853" s="167" t="s">
        <v>822</v>
      </c>
      <c r="G853" s="165">
        <v>48</v>
      </c>
      <c r="H853" s="227">
        <v>100943</v>
      </c>
      <c r="I853" s="170" t="str">
        <f t="shared" si="76"/>
        <v>Б-100943-13</v>
      </c>
      <c r="J853" s="169">
        <v>3</v>
      </c>
      <c r="K853" s="165">
        <v>7</v>
      </c>
      <c r="L853" s="165" t="s">
        <v>38</v>
      </c>
      <c r="M853" s="169">
        <v>1</v>
      </c>
      <c r="N853" s="165">
        <v>18</v>
      </c>
      <c r="O853" s="167" t="s">
        <v>823</v>
      </c>
      <c r="P853" s="167" t="s">
        <v>823</v>
      </c>
      <c r="Q853" s="167" t="s">
        <v>826</v>
      </c>
      <c r="R853" s="166" t="str">
        <f t="shared" si="81"/>
        <v>1009431</v>
      </c>
      <c r="S853" s="170">
        <v>1</v>
      </c>
      <c r="T853" s="191" t="s">
        <v>830</v>
      </c>
      <c r="U853" s="165">
        <v>6200</v>
      </c>
      <c r="V853" s="165">
        <v>1116</v>
      </c>
      <c r="W853" s="165">
        <v>0</v>
      </c>
      <c r="X853" s="122">
        <v>827</v>
      </c>
      <c r="Y853" s="168" t="s">
        <v>42</v>
      </c>
      <c r="Z853" s="266"/>
      <c r="AA853" s="266"/>
      <c r="AB853" s="224"/>
      <c r="AC853" s="178">
        <v>9300</v>
      </c>
      <c r="AD853" s="170"/>
      <c r="AE853" s="170"/>
      <c r="AF853" s="191" t="s">
        <v>320</v>
      </c>
      <c r="AG853" s="221">
        <v>8</v>
      </c>
      <c r="AH853" s="220">
        <v>12</v>
      </c>
      <c r="AI853" s="191" t="s">
        <v>320</v>
      </c>
      <c r="AL853" s="166">
        <v>0</v>
      </c>
      <c r="AM853" s="170" t="s">
        <v>43</v>
      </c>
      <c r="AN853" s="165" t="s">
        <v>44</v>
      </c>
      <c r="AO853" s="165"/>
      <c r="AP853" s="166"/>
      <c r="AQ853" s="166"/>
      <c r="AR853" s="166"/>
      <c r="AS853" s="166">
        <f>H853</f>
        <v>100943</v>
      </c>
      <c r="AT853" s="166">
        <f t="shared" si="77"/>
        <v>10949</v>
      </c>
      <c r="AU853" s="166">
        <v>949</v>
      </c>
      <c r="AV853" s="166"/>
      <c r="AX853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100943, 'Б-100943-13',date'2015-02-02',3, 7, 7, 'RUR', 1, 18, date'2015-02-02', date'2015-02-01', 1009431, 1, to_date('2015-01-01 00:00:02','YYYY-MM-DD HH24:MI:SS'), 6200, 1116, 0, 827, 0, 'c1', 8,null,100943,10949,949);insert into xxxx_oebs_cash_payment_test (ID, INVOICE_ID, OEBS_PAYMENT, DOC_DATE, COMISS_DATE) values (s_xxxx_oebs_cash_payment_test.NEXTVAL, 100943, 9300, to_date('2015-01-01 00:00:02','YYYY-MM-DD HH24:MI:SS'), date'2015-01-01' );insert into xxxx_client_discount_m  (ID,CLIENT_ID,CLIENT_AVG_DISCOUNT,DT) values (s_xxxx_client_discount_m.NEXTVAL,827, 12, date'2015-01-01');</v>
      </c>
    </row>
    <row r="854" spans="1:50" ht="16.5" customHeight="1" x14ac:dyDescent="0.25">
      <c r="A854" s="285">
        <v>51</v>
      </c>
      <c r="B854" s="72">
        <v>0</v>
      </c>
      <c r="C854" s="165" t="str">
        <f t="shared" si="79"/>
        <v>100051</v>
      </c>
      <c r="D854" s="165" t="str">
        <f t="shared" si="80"/>
        <v>100051/13</v>
      </c>
      <c r="E854" s="167" t="s">
        <v>189</v>
      </c>
      <c r="F854" s="167" t="s">
        <v>822</v>
      </c>
      <c r="G854" s="165">
        <v>48</v>
      </c>
      <c r="H854" s="227">
        <v>100944</v>
      </c>
      <c r="I854" s="170" t="str">
        <f t="shared" si="76"/>
        <v>Б-100944-13</v>
      </c>
      <c r="J854" s="169">
        <v>3</v>
      </c>
      <c r="K854" s="165">
        <v>7</v>
      </c>
      <c r="L854" s="165" t="s">
        <v>38</v>
      </c>
      <c r="M854" s="169">
        <v>1</v>
      </c>
      <c r="N854" s="165">
        <v>18</v>
      </c>
      <c r="O854" s="167" t="s">
        <v>823</v>
      </c>
      <c r="P854" s="167" t="s">
        <v>823</v>
      </c>
      <c r="Q854" s="167" t="s">
        <v>826</v>
      </c>
      <c r="R854" s="166" t="str">
        <f t="shared" si="81"/>
        <v>1009441</v>
      </c>
      <c r="S854" s="170">
        <v>1</v>
      </c>
      <c r="T854" s="191" t="s">
        <v>830</v>
      </c>
      <c r="U854" s="165">
        <v>6200</v>
      </c>
      <c r="V854" s="165">
        <v>1116</v>
      </c>
      <c r="W854" s="165">
        <v>0</v>
      </c>
      <c r="X854" s="234">
        <v>828</v>
      </c>
      <c r="Y854" s="168" t="s">
        <v>42</v>
      </c>
      <c r="Z854" s="266"/>
      <c r="AA854" s="266"/>
      <c r="AB854" s="224"/>
      <c r="AC854" s="178">
        <v>9300</v>
      </c>
      <c r="AD854" s="170"/>
      <c r="AE854" s="170"/>
      <c r="AF854" s="191" t="s">
        <v>320</v>
      </c>
      <c r="AG854" s="221">
        <v>8</v>
      </c>
      <c r="AH854" s="220">
        <v>12</v>
      </c>
      <c r="AI854" s="191" t="s">
        <v>320</v>
      </c>
      <c r="AL854" s="166">
        <v>0</v>
      </c>
      <c r="AM854" s="170" t="s">
        <v>43</v>
      </c>
      <c r="AN854" s="165" t="s">
        <v>44</v>
      </c>
      <c r="AO854" s="165"/>
      <c r="AP854" s="166"/>
      <c r="AQ854" s="166"/>
      <c r="AR854" s="166"/>
      <c r="AS854" s="166">
        <f>H854</f>
        <v>100944</v>
      </c>
      <c r="AT854" s="166">
        <f t="shared" si="77"/>
        <v>10950</v>
      </c>
      <c r="AU854" s="166">
        <v>950</v>
      </c>
      <c r="AV854" s="166"/>
      <c r="AX854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100944, 'Б-100944-13',date'2015-02-02',3, 7, 7, 'RUR', 1, 18, date'2015-02-02', date'2015-02-01', 1009441, 1, to_date('2015-01-01 00:00:02','YYYY-MM-DD HH24:MI:SS'), 6200, 1116, 0, 828, 0, 'c1', 8,null,100944,10950,950);insert into xxxx_oebs_cash_payment_test (ID, INVOICE_ID, OEBS_PAYMENT, DOC_DATE, COMISS_DATE) values (s_xxxx_oebs_cash_payment_test.NEXTVAL, 100944, 9300, to_date('2015-01-01 00:00:02','YYYY-MM-DD HH24:MI:SS'), date'2015-01-01' );insert into xxxx_client_discount_m  (ID,CLIENT_ID,CLIENT_AVG_DISCOUNT,DT) values (s_xxxx_client_discount_m.NEXTVAL,828, 12, date'2015-01-01');</v>
      </c>
    </row>
    <row r="855" spans="1:50" ht="16.5" customHeight="1" x14ac:dyDescent="0.25">
      <c r="A855" s="285">
        <v>51</v>
      </c>
      <c r="B855" s="72">
        <v>0</v>
      </c>
      <c r="C855" s="165" t="str">
        <f t="shared" si="79"/>
        <v>100051</v>
      </c>
      <c r="D855" s="165" t="str">
        <f t="shared" si="80"/>
        <v>100051/13</v>
      </c>
      <c r="E855" s="167" t="s">
        <v>189</v>
      </c>
      <c r="F855" s="167" t="s">
        <v>822</v>
      </c>
      <c r="G855" s="165">
        <v>48</v>
      </c>
      <c r="H855" s="227">
        <v>100945</v>
      </c>
      <c r="I855" s="170" t="str">
        <f t="shared" si="76"/>
        <v>Б-100945-13</v>
      </c>
      <c r="J855" s="169">
        <v>3</v>
      </c>
      <c r="K855" s="165">
        <v>7</v>
      </c>
      <c r="L855" s="165" t="s">
        <v>38</v>
      </c>
      <c r="M855" s="169">
        <v>1</v>
      </c>
      <c r="N855" s="165">
        <v>18</v>
      </c>
      <c r="O855" s="167" t="s">
        <v>823</v>
      </c>
      <c r="P855" s="167" t="s">
        <v>823</v>
      </c>
      <c r="Q855" s="167" t="s">
        <v>826</v>
      </c>
      <c r="R855" s="166" t="str">
        <f t="shared" si="81"/>
        <v>1009451</v>
      </c>
      <c r="S855" s="170">
        <v>1</v>
      </c>
      <c r="T855" s="191" t="s">
        <v>830</v>
      </c>
      <c r="U855" s="165">
        <v>6200</v>
      </c>
      <c r="V855" s="165">
        <v>1116</v>
      </c>
      <c r="W855" s="165">
        <v>0</v>
      </c>
      <c r="X855" s="122">
        <v>829</v>
      </c>
      <c r="Y855" s="168" t="s">
        <v>42</v>
      </c>
      <c r="Z855" s="266"/>
      <c r="AA855" s="266"/>
      <c r="AB855" s="224"/>
      <c r="AC855" s="178">
        <v>9300</v>
      </c>
      <c r="AD855" s="170"/>
      <c r="AE855" s="170"/>
      <c r="AF855" s="191" t="s">
        <v>320</v>
      </c>
      <c r="AG855" s="221">
        <v>8</v>
      </c>
      <c r="AH855" s="220">
        <v>12</v>
      </c>
      <c r="AI855" s="191" t="s">
        <v>320</v>
      </c>
      <c r="AL855" s="166">
        <v>0</v>
      </c>
      <c r="AM855" s="170" t="s">
        <v>43</v>
      </c>
      <c r="AN855" s="165" t="s">
        <v>44</v>
      </c>
      <c r="AO855" s="165"/>
      <c r="AP855" s="166"/>
      <c r="AQ855" s="166"/>
      <c r="AR855" s="166"/>
      <c r="AS855" s="166">
        <f>H855</f>
        <v>100945</v>
      </c>
      <c r="AT855" s="166">
        <f t="shared" si="77"/>
        <v>10951</v>
      </c>
      <c r="AU855" s="166">
        <v>951</v>
      </c>
      <c r="AV855" s="166"/>
      <c r="AX855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100945, 'Б-100945-13',date'2015-02-02',3, 7, 7, 'RUR', 1, 18, date'2015-02-02', date'2015-02-01', 1009451, 1, to_date('2015-01-01 00:00:02','YYYY-MM-DD HH24:MI:SS'), 6200, 1116, 0, 829, 0, 'c1', 8,null,100945,10951,951);insert into xxxx_oebs_cash_payment_test (ID, INVOICE_ID, OEBS_PAYMENT, DOC_DATE, COMISS_DATE) values (s_xxxx_oebs_cash_payment_test.NEXTVAL, 100945, 9300, to_date('2015-01-01 00:00:02','YYYY-MM-DD HH24:MI:SS'), date'2015-01-01' );insert into xxxx_client_discount_m  (ID,CLIENT_ID,CLIENT_AVG_DISCOUNT,DT) values (s_xxxx_client_discount_m.NEXTVAL,829, 12, date'2015-01-01');</v>
      </c>
    </row>
    <row r="856" spans="1:50" ht="16.5" customHeight="1" x14ac:dyDescent="0.25">
      <c r="A856" s="285">
        <v>51</v>
      </c>
      <c r="B856" s="72">
        <v>0</v>
      </c>
      <c r="C856" s="165" t="str">
        <f t="shared" si="79"/>
        <v>100051</v>
      </c>
      <c r="D856" s="165" t="str">
        <f t="shared" si="80"/>
        <v>100051/13</v>
      </c>
      <c r="E856" s="167" t="s">
        <v>189</v>
      </c>
      <c r="F856" s="167" t="s">
        <v>822</v>
      </c>
      <c r="G856" s="165">
        <v>48</v>
      </c>
      <c r="H856" s="227">
        <v>100946</v>
      </c>
      <c r="I856" s="170" t="str">
        <f t="shared" si="76"/>
        <v>Б-100946-13</v>
      </c>
      <c r="J856" s="169">
        <v>3</v>
      </c>
      <c r="K856" s="165">
        <v>7</v>
      </c>
      <c r="L856" s="165" t="s">
        <v>38</v>
      </c>
      <c r="M856" s="169">
        <v>1</v>
      </c>
      <c r="N856" s="165">
        <v>18</v>
      </c>
      <c r="O856" s="167" t="s">
        <v>823</v>
      </c>
      <c r="P856" s="167" t="s">
        <v>823</v>
      </c>
      <c r="Q856" s="167" t="s">
        <v>826</v>
      </c>
      <c r="R856" s="166" t="str">
        <f t="shared" si="81"/>
        <v>1009461</v>
      </c>
      <c r="S856" s="170">
        <v>1</v>
      </c>
      <c r="T856" s="191" t="s">
        <v>830</v>
      </c>
      <c r="U856" s="165">
        <v>6200</v>
      </c>
      <c r="V856" s="165">
        <v>1116</v>
      </c>
      <c r="W856" s="165">
        <v>0</v>
      </c>
      <c r="X856" s="234">
        <v>830</v>
      </c>
      <c r="Y856" s="168" t="s">
        <v>42</v>
      </c>
      <c r="Z856" s="266"/>
      <c r="AA856" s="266"/>
      <c r="AB856" s="224"/>
      <c r="AC856" s="178">
        <v>9300</v>
      </c>
      <c r="AD856" s="170"/>
      <c r="AE856" s="170"/>
      <c r="AF856" s="191" t="s">
        <v>320</v>
      </c>
      <c r="AG856" s="221">
        <v>8</v>
      </c>
      <c r="AH856" s="220">
        <v>12</v>
      </c>
      <c r="AI856" s="191" t="s">
        <v>320</v>
      </c>
      <c r="AL856" s="166">
        <v>0</v>
      </c>
      <c r="AM856" s="170" t="s">
        <v>43</v>
      </c>
      <c r="AN856" s="165" t="s">
        <v>44</v>
      </c>
      <c r="AO856" s="165"/>
      <c r="AP856" s="166"/>
      <c r="AQ856" s="166"/>
      <c r="AR856" s="166"/>
      <c r="AS856" s="166">
        <f>H856</f>
        <v>100946</v>
      </c>
      <c r="AT856" s="166">
        <f t="shared" si="77"/>
        <v>10952</v>
      </c>
      <c r="AU856" s="166">
        <v>952</v>
      </c>
      <c r="AV856" s="166"/>
      <c r="AX85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100946, 'Б-100946-13',date'2015-02-02',3, 7, 7, 'RUR', 1, 18, date'2015-02-02', date'2015-02-01', 1009461, 1, to_date('2015-01-01 00:00:02','YYYY-MM-DD HH24:MI:SS'), 6200, 1116, 0, 830, 0, 'c1', 8,null,100946,10952,952);insert into xxxx_oebs_cash_payment_test (ID, INVOICE_ID, OEBS_PAYMENT, DOC_DATE, COMISS_DATE) values (s_xxxx_oebs_cash_payment_test.NEXTVAL, 100946, 9300, to_date('2015-01-01 00:00:02','YYYY-MM-DD HH24:MI:SS'), date'2015-01-01' );insert into xxxx_client_discount_m  (ID,CLIENT_ID,CLIENT_AVG_DISCOUNT,DT) values (s_xxxx_client_discount_m.NEXTVAL,830, 12, date'2015-01-01');</v>
      </c>
    </row>
    <row r="857" spans="1:50" ht="16.5" customHeight="1" x14ac:dyDescent="0.25">
      <c r="A857" s="285">
        <v>51</v>
      </c>
      <c r="B857" s="72">
        <v>0</v>
      </c>
      <c r="C857" s="165" t="str">
        <f t="shared" si="79"/>
        <v>100051</v>
      </c>
      <c r="D857" s="165" t="str">
        <f t="shared" si="80"/>
        <v>100051/13</v>
      </c>
      <c r="E857" s="167" t="s">
        <v>189</v>
      </c>
      <c r="F857" s="167" t="s">
        <v>822</v>
      </c>
      <c r="G857" s="165">
        <v>48</v>
      </c>
      <c r="H857" s="227">
        <v>100947</v>
      </c>
      <c r="I857" s="170" t="str">
        <f t="shared" si="76"/>
        <v>Б-100947-13</v>
      </c>
      <c r="J857" s="169">
        <v>3</v>
      </c>
      <c r="K857" s="165">
        <v>7</v>
      </c>
      <c r="L857" s="165" t="s">
        <v>38</v>
      </c>
      <c r="M857" s="169">
        <v>1</v>
      </c>
      <c r="N857" s="165">
        <v>18</v>
      </c>
      <c r="O857" s="167" t="s">
        <v>823</v>
      </c>
      <c r="P857" s="167" t="s">
        <v>823</v>
      </c>
      <c r="Q857" s="167" t="s">
        <v>826</v>
      </c>
      <c r="R857" s="166" t="str">
        <f t="shared" si="81"/>
        <v>1009471</v>
      </c>
      <c r="S857" s="170">
        <v>1</v>
      </c>
      <c r="T857" s="191" t="s">
        <v>830</v>
      </c>
      <c r="U857" s="165">
        <v>6200</v>
      </c>
      <c r="V857" s="165">
        <v>1116</v>
      </c>
      <c r="W857" s="165">
        <v>0</v>
      </c>
      <c r="X857" s="122">
        <v>831</v>
      </c>
      <c r="Y857" s="168" t="s">
        <v>42</v>
      </c>
      <c r="Z857" s="266"/>
      <c r="AA857" s="266"/>
      <c r="AB857" s="224"/>
      <c r="AC857" s="178">
        <v>9300</v>
      </c>
      <c r="AD857" s="170"/>
      <c r="AE857" s="170"/>
      <c r="AF857" s="191" t="s">
        <v>320</v>
      </c>
      <c r="AG857" s="221">
        <v>8</v>
      </c>
      <c r="AH857" s="220">
        <v>12</v>
      </c>
      <c r="AI857" s="191" t="s">
        <v>320</v>
      </c>
      <c r="AL857" s="166">
        <v>0</v>
      </c>
      <c r="AM857" s="170" t="s">
        <v>43</v>
      </c>
      <c r="AN857" s="165" t="s">
        <v>44</v>
      </c>
      <c r="AO857" s="165"/>
      <c r="AP857" s="166"/>
      <c r="AQ857" s="166"/>
      <c r="AR857" s="166"/>
      <c r="AS857" s="166">
        <f>H857</f>
        <v>100947</v>
      </c>
      <c r="AT857" s="166">
        <f t="shared" si="77"/>
        <v>10953</v>
      </c>
      <c r="AU857" s="166">
        <v>953</v>
      </c>
      <c r="AV857" s="166"/>
      <c r="AX85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100947, 'Б-100947-13',date'2015-02-02',3, 7, 7, 'RUR', 1, 18, date'2015-02-02', date'2015-02-01', 1009471, 1, to_date('2015-01-01 00:00:02','YYYY-MM-DD HH24:MI:SS'), 6200, 1116, 0, 831, 0, 'c1', 8,null,100947,10953,953);insert into xxxx_oebs_cash_payment_test (ID, INVOICE_ID, OEBS_PAYMENT, DOC_DATE, COMISS_DATE) values (s_xxxx_oebs_cash_payment_test.NEXTVAL, 100947, 9300, to_date('2015-01-01 00:00:02','YYYY-MM-DD HH24:MI:SS'), date'2015-01-01' );insert into xxxx_client_discount_m  (ID,CLIENT_ID,CLIENT_AVG_DISCOUNT,DT) values (s_xxxx_client_discount_m.NEXTVAL,831, 12, date'2015-01-01');</v>
      </c>
    </row>
    <row r="858" spans="1:50" ht="16.5" customHeight="1" x14ac:dyDescent="0.25">
      <c r="A858" s="285">
        <v>51</v>
      </c>
      <c r="B858" s="72">
        <v>0</v>
      </c>
      <c r="C858" s="165" t="str">
        <f t="shared" si="79"/>
        <v>100051</v>
      </c>
      <c r="D858" s="165" t="str">
        <f t="shared" si="80"/>
        <v>100051/13</v>
      </c>
      <c r="E858" s="167" t="s">
        <v>189</v>
      </c>
      <c r="F858" s="167" t="s">
        <v>822</v>
      </c>
      <c r="G858" s="165">
        <v>48</v>
      </c>
      <c r="H858" s="227">
        <v>100948</v>
      </c>
      <c r="I858" s="170" t="str">
        <f t="shared" si="76"/>
        <v>Б-100948-13</v>
      </c>
      <c r="J858" s="169">
        <v>3</v>
      </c>
      <c r="K858" s="165">
        <v>7</v>
      </c>
      <c r="L858" s="165" t="s">
        <v>38</v>
      </c>
      <c r="M858" s="169">
        <v>1</v>
      </c>
      <c r="N858" s="165">
        <v>18</v>
      </c>
      <c r="O858" s="167" t="s">
        <v>823</v>
      </c>
      <c r="P858" s="167" t="s">
        <v>823</v>
      </c>
      <c r="Q858" s="167" t="s">
        <v>826</v>
      </c>
      <c r="R858" s="166" t="str">
        <f t="shared" si="81"/>
        <v>1009481</v>
      </c>
      <c r="S858" s="170">
        <v>1</v>
      </c>
      <c r="T858" s="191" t="s">
        <v>829</v>
      </c>
      <c r="U858" s="165">
        <v>6200</v>
      </c>
      <c r="V858" s="165">
        <v>1116</v>
      </c>
      <c r="W858" s="165">
        <v>0</v>
      </c>
      <c r="X858" s="234">
        <v>832</v>
      </c>
      <c r="Y858" s="168" t="s">
        <v>42</v>
      </c>
      <c r="Z858" s="266"/>
      <c r="AA858" s="266"/>
      <c r="AB858" s="224"/>
      <c r="AC858" s="178">
        <v>9300</v>
      </c>
      <c r="AD858" s="170"/>
      <c r="AE858" s="170"/>
      <c r="AF858" s="191" t="s">
        <v>320</v>
      </c>
      <c r="AG858" s="221">
        <v>8</v>
      </c>
      <c r="AH858" s="220">
        <v>12</v>
      </c>
      <c r="AI858" s="191" t="s">
        <v>320</v>
      </c>
      <c r="AL858" s="166">
        <v>0</v>
      </c>
      <c r="AM858" s="170" t="s">
        <v>43</v>
      </c>
      <c r="AN858" s="165" t="s">
        <v>44</v>
      </c>
      <c r="AO858" s="165"/>
      <c r="AP858" s="166"/>
      <c r="AQ858" s="166"/>
      <c r="AR858" s="166"/>
      <c r="AS858" s="166">
        <f>H858</f>
        <v>100948</v>
      </c>
      <c r="AT858" s="166">
        <f t="shared" si="77"/>
        <v>10954</v>
      </c>
      <c r="AU858" s="166">
        <v>954</v>
      </c>
      <c r="AV858" s="166"/>
      <c r="AX85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100948, 'Б-100948-13',date'2015-02-02',3, 7, 7, 'RUR', 1, 18, date'2015-02-02', date'2015-02-01', 1009481, 1, to_date('2015-01-01 00:00:01','YYYY-MM-DD HH24:MI:SS'), 6200, 1116, 0, 832, 0, 'c1', 8,null,100948,10954,954);insert into xxxx_oebs_cash_payment_test (ID, INVOICE_ID, OEBS_PAYMENT, DOC_DATE, COMISS_DATE) values (s_xxxx_oebs_cash_payment_test.NEXTVAL, 100948, 9300, to_date('2015-01-01 00:00:01','YYYY-MM-DD HH24:MI:SS'), date'2015-01-01' );insert into xxxx_client_discount_m  (ID,CLIENT_ID,CLIENT_AVG_DISCOUNT,DT) values (s_xxxx_client_discount_m.NEXTVAL,832, 12, date'2015-01-01');</v>
      </c>
    </row>
    <row r="859" spans="1:50" ht="16.5" customHeight="1" x14ac:dyDescent="0.25">
      <c r="A859" s="285">
        <v>51</v>
      </c>
      <c r="B859" s="72">
        <v>0</v>
      </c>
      <c r="C859" s="165" t="str">
        <f t="shared" si="79"/>
        <v>100051</v>
      </c>
      <c r="D859" s="165" t="str">
        <f t="shared" si="80"/>
        <v>100051/13</v>
      </c>
      <c r="E859" s="167" t="s">
        <v>189</v>
      </c>
      <c r="F859" s="167" t="s">
        <v>822</v>
      </c>
      <c r="G859" s="165">
        <v>48</v>
      </c>
      <c r="H859" s="227">
        <v>100949</v>
      </c>
      <c r="I859" s="170" t="str">
        <f t="shared" si="76"/>
        <v>Б-100949-13</v>
      </c>
      <c r="J859" s="169">
        <v>3</v>
      </c>
      <c r="K859" s="165">
        <v>7</v>
      </c>
      <c r="L859" s="165" t="s">
        <v>38</v>
      </c>
      <c r="M859" s="169">
        <v>1</v>
      </c>
      <c r="N859" s="165">
        <v>18</v>
      </c>
      <c r="O859" s="167" t="s">
        <v>823</v>
      </c>
      <c r="P859" s="167" t="s">
        <v>823</v>
      </c>
      <c r="Q859" s="167" t="s">
        <v>826</v>
      </c>
      <c r="R859" s="166" t="str">
        <f t="shared" si="81"/>
        <v>1009491</v>
      </c>
      <c r="S859" s="170">
        <v>1</v>
      </c>
      <c r="T859" s="191" t="s">
        <v>829</v>
      </c>
      <c r="U859" s="165">
        <v>6200</v>
      </c>
      <c r="V859" s="165">
        <v>1116</v>
      </c>
      <c r="W859" s="165">
        <v>0</v>
      </c>
      <c r="X859" s="122">
        <v>833</v>
      </c>
      <c r="Y859" s="168" t="s">
        <v>42</v>
      </c>
      <c r="Z859" s="266"/>
      <c r="AA859" s="266"/>
      <c r="AB859" s="224"/>
      <c r="AC859" s="178">
        <v>9300</v>
      </c>
      <c r="AD859" s="170"/>
      <c r="AE859" s="170"/>
      <c r="AF859" s="191" t="s">
        <v>320</v>
      </c>
      <c r="AG859" s="221">
        <v>8</v>
      </c>
      <c r="AH859" s="220">
        <v>12</v>
      </c>
      <c r="AI859" s="191" t="s">
        <v>320</v>
      </c>
      <c r="AL859" s="166">
        <v>0</v>
      </c>
      <c r="AM859" s="170" t="s">
        <v>43</v>
      </c>
      <c r="AN859" s="165" t="s">
        <v>44</v>
      </c>
      <c r="AO859" s="165"/>
      <c r="AP859" s="166"/>
      <c r="AQ859" s="166"/>
      <c r="AR859" s="166"/>
      <c r="AS859" s="166">
        <f>H859</f>
        <v>100949</v>
      </c>
      <c r="AT859" s="166">
        <f t="shared" si="77"/>
        <v>10955</v>
      </c>
      <c r="AU859" s="166">
        <v>955</v>
      </c>
      <c r="AV859" s="166"/>
      <c r="AX85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100949, 'Б-100949-13',date'2015-02-02',3, 7, 7, 'RUR', 1, 18, date'2015-02-02', date'2015-02-01', 1009491, 1, to_date('2015-01-01 00:00:01','YYYY-MM-DD HH24:MI:SS'), 6200, 1116, 0, 833, 0, 'c1', 8,null,100949,10955,955);insert into xxxx_oebs_cash_payment_test (ID, INVOICE_ID, OEBS_PAYMENT, DOC_DATE, COMISS_DATE) values (s_xxxx_oebs_cash_payment_test.NEXTVAL, 100949, 9300, to_date('2015-01-01 00:00:01','YYYY-MM-DD HH24:MI:SS'), date'2015-01-01' );insert into xxxx_client_discount_m  (ID,CLIENT_ID,CLIENT_AVG_DISCOUNT,DT) values (s_xxxx_client_discount_m.NEXTVAL,833, 12, date'2015-01-01');</v>
      </c>
    </row>
    <row r="860" spans="1:50" ht="16.5" customHeight="1" x14ac:dyDescent="0.25">
      <c r="A860" s="285">
        <v>51</v>
      </c>
      <c r="B860" s="72">
        <v>0</v>
      </c>
      <c r="C860" s="165" t="str">
        <f t="shared" si="79"/>
        <v>100051</v>
      </c>
      <c r="D860" s="165" t="str">
        <f t="shared" si="80"/>
        <v>100051/13</v>
      </c>
      <c r="E860" s="167" t="s">
        <v>189</v>
      </c>
      <c r="F860" s="167" t="s">
        <v>822</v>
      </c>
      <c r="G860" s="165">
        <v>48</v>
      </c>
      <c r="H860" s="227">
        <v>100950</v>
      </c>
      <c r="I860" s="170" t="str">
        <f t="shared" si="76"/>
        <v>Б-100950-13</v>
      </c>
      <c r="J860" s="169">
        <v>3</v>
      </c>
      <c r="K860" s="165">
        <v>7</v>
      </c>
      <c r="L860" s="165" t="s">
        <v>38</v>
      </c>
      <c r="M860" s="169">
        <v>1</v>
      </c>
      <c r="N860" s="165">
        <v>18</v>
      </c>
      <c r="O860" s="167" t="s">
        <v>823</v>
      </c>
      <c r="P860" s="167" t="s">
        <v>823</v>
      </c>
      <c r="Q860" s="167" t="s">
        <v>826</v>
      </c>
      <c r="R860" s="166" t="str">
        <f t="shared" si="81"/>
        <v>1009501</v>
      </c>
      <c r="S860" s="170">
        <v>1</v>
      </c>
      <c r="T860" s="191" t="s">
        <v>829</v>
      </c>
      <c r="U860" s="165">
        <v>6200</v>
      </c>
      <c r="V860" s="165">
        <v>1116</v>
      </c>
      <c r="W860" s="165">
        <v>0</v>
      </c>
      <c r="X860" s="234">
        <v>834</v>
      </c>
      <c r="Y860" s="168" t="s">
        <v>42</v>
      </c>
      <c r="Z860" s="266"/>
      <c r="AA860" s="266"/>
      <c r="AB860" s="224"/>
      <c r="AC860" s="178">
        <v>9300</v>
      </c>
      <c r="AD860" s="170"/>
      <c r="AE860" s="170"/>
      <c r="AF860" s="191" t="s">
        <v>320</v>
      </c>
      <c r="AG860" s="221">
        <v>8</v>
      </c>
      <c r="AH860" s="220">
        <v>12</v>
      </c>
      <c r="AI860" s="191" t="s">
        <v>320</v>
      </c>
      <c r="AL860" s="166">
        <v>0</v>
      </c>
      <c r="AM860" s="170" t="s">
        <v>43</v>
      </c>
      <c r="AN860" s="165" t="s">
        <v>44</v>
      </c>
      <c r="AO860" s="165"/>
      <c r="AP860" s="166"/>
      <c r="AQ860" s="166"/>
      <c r="AR860" s="166"/>
      <c r="AS860" s="166">
        <f>H860</f>
        <v>100950</v>
      </c>
      <c r="AT860" s="166">
        <f t="shared" si="77"/>
        <v>10956</v>
      </c>
      <c r="AU860" s="166">
        <v>956</v>
      </c>
      <c r="AV860" s="166"/>
      <c r="AX86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100950, 'Б-100950-13',date'2015-02-02',3, 7, 7, 'RUR', 1, 18, date'2015-02-02', date'2015-02-01', 1009501, 1, to_date('2015-01-01 00:00:01','YYYY-MM-DD HH24:MI:SS'), 6200, 1116, 0, 834, 0, 'c1', 8,null,100950,10956,956);insert into xxxx_oebs_cash_payment_test (ID, INVOICE_ID, OEBS_PAYMENT, DOC_DATE, COMISS_DATE) values (s_xxxx_oebs_cash_payment_test.NEXTVAL, 100950, 9300, to_date('2015-01-01 00:00:01','YYYY-MM-DD HH24:MI:SS'), date'2015-01-01' );insert into xxxx_client_discount_m  (ID,CLIENT_ID,CLIENT_AVG_DISCOUNT,DT) values (s_xxxx_client_discount_m.NEXTVAL,834, 12, date'2015-01-01');</v>
      </c>
    </row>
    <row r="861" spans="1:50" ht="16.5" customHeight="1" x14ac:dyDescent="0.25">
      <c r="A861" s="285">
        <v>51</v>
      </c>
      <c r="B861" s="72">
        <v>0</v>
      </c>
      <c r="C861" s="165" t="str">
        <f t="shared" si="79"/>
        <v>100051</v>
      </c>
      <c r="D861" s="165" t="str">
        <f t="shared" si="80"/>
        <v>100051/13</v>
      </c>
      <c r="E861" s="167" t="s">
        <v>189</v>
      </c>
      <c r="F861" s="167" t="s">
        <v>822</v>
      </c>
      <c r="G861" s="165">
        <v>48</v>
      </c>
      <c r="H861" s="227">
        <v>100951</v>
      </c>
      <c r="I861" s="170" t="str">
        <f t="shared" si="76"/>
        <v>Б-100951-13</v>
      </c>
      <c r="J861" s="169">
        <v>3</v>
      </c>
      <c r="K861" s="165">
        <v>7</v>
      </c>
      <c r="L861" s="165" t="s">
        <v>38</v>
      </c>
      <c r="M861" s="169">
        <v>1</v>
      </c>
      <c r="N861" s="165">
        <v>18</v>
      </c>
      <c r="O861" s="167" t="s">
        <v>823</v>
      </c>
      <c r="P861" s="167" t="s">
        <v>823</v>
      </c>
      <c r="Q861" s="167" t="s">
        <v>826</v>
      </c>
      <c r="R861" s="166" t="str">
        <f t="shared" si="81"/>
        <v>1009511</v>
      </c>
      <c r="S861" s="170">
        <v>1</v>
      </c>
      <c r="T861" s="191" t="s">
        <v>829</v>
      </c>
      <c r="U861" s="165">
        <v>6200</v>
      </c>
      <c r="V861" s="165">
        <v>1116</v>
      </c>
      <c r="W861" s="165">
        <v>0</v>
      </c>
      <c r="X861" s="122">
        <v>835</v>
      </c>
      <c r="Y861" s="168" t="s">
        <v>42</v>
      </c>
      <c r="Z861" s="266"/>
      <c r="AA861" s="266"/>
      <c r="AB861" s="224"/>
      <c r="AC861" s="178">
        <v>9300</v>
      </c>
      <c r="AD861" s="170"/>
      <c r="AE861" s="170"/>
      <c r="AF861" s="191" t="s">
        <v>320</v>
      </c>
      <c r="AG861" s="221">
        <v>8</v>
      </c>
      <c r="AH861" s="220">
        <v>12</v>
      </c>
      <c r="AI861" s="191" t="s">
        <v>320</v>
      </c>
      <c r="AL861" s="166">
        <v>0</v>
      </c>
      <c r="AM861" s="170" t="s">
        <v>43</v>
      </c>
      <c r="AN861" s="165" t="s">
        <v>44</v>
      </c>
      <c r="AO861" s="165"/>
      <c r="AP861" s="166"/>
      <c r="AQ861" s="166"/>
      <c r="AR861" s="166"/>
      <c r="AS861" s="166">
        <f>H861</f>
        <v>100951</v>
      </c>
      <c r="AT861" s="166">
        <f t="shared" si="77"/>
        <v>10957</v>
      </c>
      <c r="AU861" s="166">
        <v>957</v>
      </c>
      <c r="AV861" s="166"/>
      <c r="AX861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100951, 'Б-100951-13',date'2015-02-02',3, 7, 7, 'RUR', 1, 18, date'2015-02-02', date'2015-02-01', 1009511, 1, to_date('2015-01-01 00:00:01','YYYY-MM-DD HH24:MI:SS'), 6200, 1116, 0, 835, 0, 'c1', 8,null,100951,10957,957);insert into xxxx_oebs_cash_payment_test (ID, INVOICE_ID, OEBS_PAYMENT, DOC_DATE, COMISS_DATE) values (s_xxxx_oebs_cash_payment_test.NEXTVAL, 100951, 9300, to_date('2015-01-01 00:00:01','YYYY-MM-DD HH24:MI:SS'), date'2015-01-01' );insert into xxxx_client_discount_m  (ID,CLIENT_ID,CLIENT_AVG_DISCOUNT,DT) values (s_xxxx_client_discount_m.NEXTVAL,835, 12, date'2015-01-01');</v>
      </c>
    </row>
    <row r="862" spans="1:50" ht="16.5" customHeight="1" x14ac:dyDescent="0.25">
      <c r="A862" s="285">
        <v>51</v>
      </c>
      <c r="B862" s="72">
        <v>0</v>
      </c>
      <c r="C862" s="165" t="str">
        <f t="shared" si="79"/>
        <v>100051</v>
      </c>
      <c r="D862" s="165" t="str">
        <f t="shared" si="80"/>
        <v>100051/13</v>
      </c>
      <c r="E862" s="167" t="s">
        <v>189</v>
      </c>
      <c r="F862" s="167" t="s">
        <v>822</v>
      </c>
      <c r="G862" s="165">
        <v>48</v>
      </c>
      <c r="H862" s="227">
        <v>100952</v>
      </c>
      <c r="I862" s="170" t="str">
        <f t="shared" si="76"/>
        <v>Б-100952-13</v>
      </c>
      <c r="J862" s="169">
        <v>3</v>
      </c>
      <c r="K862" s="165">
        <v>7</v>
      </c>
      <c r="L862" s="165" t="s">
        <v>38</v>
      </c>
      <c r="M862" s="169">
        <v>1</v>
      </c>
      <c r="N862" s="165">
        <v>18</v>
      </c>
      <c r="O862" s="167" t="s">
        <v>823</v>
      </c>
      <c r="P862" s="167" t="s">
        <v>823</v>
      </c>
      <c r="Q862" s="167" t="s">
        <v>826</v>
      </c>
      <c r="R862" s="166" t="str">
        <f t="shared" si="81"/>
        <v>1009521</v>
      </c>
      <c r="S862" s="170">
        <v>1</v>
      </c>
      <c r="T862" s="191" t="s">
        <v>829</v>
      </c>
      <c r="U862" s="165">
        <v>6200</v>
      </c>
      <c r="V862" s="165">
        <v>1116</v>
      </c>
      <c r="W862" s="165">
        <v>0</v>
      </c>
      <c r="X862" s="234">
        <v>836</v>
      </c>
      <c r="Y862" s="168" t="s">
        <v>42</v>
      </c>
      <c r="Z862" s="266"/>
      <c r="AA862" s="266"/>
      <c r="AB862" s="224"/>
      <c r="AC862" s="178">
        <v>9300</v>
      </c>
      <c r="AD862" s="170"/>
      <c r="AE862" s="170"/>
      <c r="AF862" s="191" t="s">
        <v>320</v>
      </c>
      <c r="AG862" s="221">
        <v>8</v>
      </c>
      <c r="AH862" s="220">
        <v>12</v>
      </c>
      <c r="AI862" s="191" t="s">
        <v>320</v>
      </c>
      <c r="AL862" s="166">
        <v>0</v>
      </c>
      <c r="AM862" s="170" t="s">
        <v>43</v>
      </c>
      <c r="AN862" s="165" t="s">
        <v>44</v>
      </c>
      <c r="AO862" s="165"/>
      <c r="AP862" s="166"/>
      <c r="AQ862" s="166"/>
      <c r="AR862" s="166"/>
      <c r="AS862" s="166">
        <f>H862</f>
        <v>100952</v>
      </c>
      <c r="AT862" s="166">
        <f t="shared" si="77"/>
        <v>10958</v>
      </c>
      <c r="AU862" s="166">
        <v>958</v>
      </c>
      <c r="AV862" s="166"/>
      <c r="AX862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100952, 'Б-100952-13',date'2015-02-02',3, 7, 7, 'RUR', 1, 18, date'2015-02-02', date'2015-02-01', 1009521, 1, to_date('2015-01-01 00:00:01','YYYY-MM-DD HH24:MI:SS'), 6200, 1116, 0, 836, 0, 'c1', 8,null,100952,10958,958);insert into xxxx_oebs_cash_payment_test (ID, INVOICE_ID, OEBS_PAYMENT, DOC_DATE, COMISS_DATE) values (s_xxxx_oebs_cash_payment_test.NEXTVAL, 100952, 9300, to_date('2015-01-01 00:00:01','YYYY-MM-DD HH24:MI:SS'), date'2015-01-01' );insert into xxxx_client_discount_m  (ID,CLIENT_ID,CLIENT_AVG_DISCOUNT,DT) values (s_xxxx_client_discount_m.NEXTVAL,836, 12, date'2015-01-01');</v>
      </c>
    </row>
    <row r="863" spans="1:50" ht="16.5" customHeight="1" x14ac:dyDescent="0.25">
      <c r="A863" s="285">
        <v>51</v>
      </c>
      <c r="B863" s="72">
        <v>0</v>
      </c>
      <c r="C863" s="165" t="str">
        <f t="shared" si="79"/>
        <v>100051</v>
      </c>
      <c r="D863" s="165" t="str">
        <f t="shared" si="80"/>
        <v>100051/13</v>
      </c>
      <c r="E863" s="167" t="s">
        <v>189</v>
      </c>
      <c r="F863" s="167" t="s">
        <v>822</v>
      </c>
      <c r="G863" s="165">
        <v>48</v>
      </c>
      <c r="H863" s="227">
        <v>100953</v>
      </c>
      <c r="I863" s="170" t="str">
        <f t="shared" si="76"/>
        <v>Б-100953-13</v>
      </c>
      <c r="J863" s="169">
        <v>3</v>
      </c>
      <c r="K863" s="165">
        <v>7</v>
      </c>
      <c r="L863" s="165" t="s">
        <v>38</v>
      </c>
      <c r="M863" s="169">
        <v>1</v>
      </c>
      <c r="N863" s="165">
        <v>18</v>
      </c>
      <c r="O863" s="167" t="s">
        <v>823</v>
      </c>
      <c r="P863" s="167" t="s">
        <v>823</v>
      </c>
      <c r="Q863" s="167" t="s">
        <v>826</v>
      </c>
      <c r="R863" s="166" t="str">
        <f t="shared" si="81"/>
        <v>1009531</v>
      </c>
      <c r="S863" s="170">
        <v>1</v>
      </c>
      <c r="T863" s="191" t="s">
        <v>829</v>
      </c>
      <c r="U863" s="165">
        <v>6200</v>
      </c>
      <c r="V863" s="165">
        <v>1116</v>
      </c>
      <c r="W863" s="165">
        <v>0</v>
      </c>
      <c r="X863" s="122">
        <v>837</v>
      </c>
      <c r="Y863" s="168" t="s">
        <v>42</v>
      </c>
      <c r="Z863" s="266"/>
      <c r="AA863" s="266"/>
      <c r="AB863" s="224"/>
      <c r="AC863" s="178">
        <v>9300</v>
      </c>
      <c r="AD863" s="170"/>
      <c r="AE863" s="170"/>
      <c r="AF863" s="191" t="s">
        <v>320</v>
      </c>
      <c r="AG863" s="221">
        <v>8</v>
      </c>
      <c r="AH863" s="220">
        <v>12</v>
      </c>
      <c r="AI863" s="191" t="s">
        <v>320</v>
      </c>
      <c r="AL863" s="166">
        <v>0</v>
      </c>
      <c r="AM863" s="170" t="s">
        <v>43</v>
      </c>
      <c r="AN863" s="165" t="s">
        <v>44</v>
      </c>
      <c r="AO863" s="165"/>
      <c r="AP863" s="166"/>
      <c r="AQ863" s="166"/>
      <c r="AR863" s="166"/>
      <c r="AS863" s="166">
        <f>H863</f>
        <v>100953</v>
      </c>
      <c r="AT863" s="166">
        <f t="shared" si="77"/>
        <v>10959</v>
      </c>
      <c r="AU863" s="166">
        <v>959</v>
      </c>
      <c r="AV863" s="166"/>
      <c r="AX863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100953, 'Б-100953-13',date'2015-02-02',3, 7, 7, 'RUR', 1, 18, date'2015-02-02', date'2015-02-01', 1009531, 1, to_date('2015-01-01 00:00:01','YYYY-MM-DD HH24:MI:SS'), 6200, 1116, 0, 837, 0, 'c1', 8,null,100953,10959,959);insert into xxxx_oebs_cash_payment_test (ID, INVOICE_ID, OEBS_PAYMENT, DOC_DATE, COMISS_DATE) values (s_xxxx_oebs_cash_payment_test.NEXTVAL, 100953, 9300, to_date('2015-01-01 00:00:01','YYYY-MM-DD HH24:MI:SS'), date'2015-01-01' );insert into xxxx_client_discount_m  (ID,CLIENT_ID,CLIENT_AVG_DISCOUNT,DT) values (s_xxxx_client_discount_m.NEXTVAL,837, 12, date'2015-01-01');</v>
      </c>
    </row>
    <row r="864" spans="1:50" ht="16.5" customHeight="1" x14ac:dyDescent="0.25">
      <c r="A864" s="285">
        <v>51</v>
      </c>
      <c r="B864" s="72">
        <v>0</v>
      </c>
      <c r="C864" s="165" t="str">
        <f t="shared" si="79"/>
        <v>100051</v>
      </c>
      <c r="D864" s="165" t="str">
        <f t="shared" si="80"/>
        <v>100051/13</v>
      </c>
      <c r="E864" s="167" t="s">
        <v>189</v>
      </c>
      <c r="F864" s="167" t="s">
        <v>822</v>
      </c>
      <c r="G864" s="165">
        <v>48</v>
      </c>
      <c r="H864" s="227">
        <v>100954</v>
      </c>
      <c r="I864" s="170" t="str">
        <f t="shared" si="76"/>
        <v>Б-100954-13</v>
      </c>
      <c r="J864" s="169">
        <v>3</v>
      </c>
      <c r="K864" s="165">
        <v>7</v>
      </c>
      <c r="L864" s="165" t="s">
        <v>38</v>
      </c>
      <c r="M864" s="169">
        <v>1</v>
      </c>
      <c r="N864" s="165">
        <v>18</v>
      </c>
      <c r="O864" s="167" t="s">
        <v>823</v>
      </c>
      <c r="P864" s="167" t="s">
        <v>823</v>
      </c>
      <c r="Q864" s="167" t="s">
        <v>826</v>
      </c>
      <c r="R864" s="166" t="str">
        <f t="shared" si="81"/>
        <v>1009541</v>
      </c>
      <c r="S864" s="170">
        <v>1</v>
      </c>
      <c r="T864" s="191" t="s">
        <v>829</v>
      </c>
      <c r="U864" s="165">
        <v>6200</v>
      </c>
      <c r="V864" s="165">
        <v>1116</v>
      </c>
      <c r="W864" s="165">
        <v>0</v>
      </c>
      <c r="X864" s="234">
        <v>838</v>
      </c>
      <c r="Y864" s="168" t="s">
        <v>42</v>
      </c>
      <c r="Z864" s="266"/>
      <c r="AA864" s="266"/>
      <c r="AB864" s="224"/>
      <c r="AC864" s="178">
        <v>9300</v>
      </c>
      <c r="AD864" s="170"/>
      <c r="AE864" s="170"/>
      <c r="AF864" s="191" t="s">
        <v>320</v>
      </c>
      <c r="AG864" s="221">
        <v>8</v>
      </c>
      <c r="AH864" s="220">
        <v>12</v>
      </c>
      <c r="AI864" s="191" t="s">
        <v>320</v>
      </c>
      <c r="AL864" s="166">
        <v>0</v>
      </c>
      <c r="AM864" s="170" t="s">
        <v>43</v>
      </c>
      <c r="AN864" s="165" t="s">
        <v>44</v>
      </c>
      <c r="AO864" s="165"/>
      <c r="AP864" s="166"/>
      <c r="AQ864" s="166"/>
      <c r="AR864" s="166"/>
      <c r="AS864" s="166">
        <f>H864</f>
        <v>100954</v>
      </c>
      <c r="AT864" s="166">
        <f t="shared" si="77"/>
        <v>10960</v>
      </c>
      <c r="AU864" s="166">
        <v>960</v>
      </c>
      <c r="AV864" s="166"/>
      <c r="AX864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100954, 'Б-100954-13',date'2015-02-02',3, 7, 7, 'RUR', 1, 18, date'2015-02-02', date'2015-02-01', 1009541, 1, to_date('2015-01-01 00:00:01','YYYY-MM-DD HH24:MI:SS'), 6200, 1116, 0, 838, 0, 'c1', 8,null,100954,10960,960);insert into xxxx_oebs_cash_payment_test (ID, INVOICE_ID, OEBS_PAYMENT, DOC_DATE, COMISS_DATE) values (s_xxxx_oebs_cash_payment_test.NEXTVAL, 100954, 9300, to_date('2015-01-01 00:00:01','YYYY-MM-DD HH24:MI:SS'), date'2015-01-01' );insert into xxxx_client_discount_m  (ID,CLIENT_ID,CLIENT_AVG_DISCOUNT,DT) values (s_xxxx_client_discount_m.NEXTVAL,838, 12, date'2015-01-01');</v>
      </c>
    </row>
    <row r="865" spans="1:50" ht="16.5" customHeight="1" x14ac:dyDescent="0.25">
      <c r="A865" s="285">
        <v>51</v>
      </c>
      <c r="B865" s="72">
        <v>0</v>
      </c>
      <c r="C865" s="165" t="str">
        <f t="shared" si="79"/>
        <v>100051</v>
      </c>
      <c r="D865" s="165" t="str">
        <f t="shared" si="80"/>
        <v>100051/13</v>
      </c>
      <c r="E865" s="167" t="s">
        <v>189</v>
      </c>
      <c r="F865" s="167" t="s">
        <v>822</v>
      </c>
      <c r="G865" s="165">
        <v>48</v>
      </c>
      <c r="H865" s="227">
        <v>100955</v>
      </c>
      <c r="I865" s="170" t="str">
        <f t="shared" si="76"/>
        <v>Б-100955-13</v>
      </c>
      <c r="J865" s="169">
        <v>3</v>
      </c>
      <c r="K865" s="165">
        <v>7</v>
      </c>
      <c r="L865" s="165" t="s">
        <v>38</v>
      </c>
      <c r="M865" s="169">
        <v>1</v>
      </c>
      <c r="N865" s="165">
        <v>18</v>
      </c>
      <c r="O865" s="167" t="s">
        <v>823</v>
      </c>
      <c r="P865" s="167" t="s">
        <v>823</v>
      </c>
      <c r="Q865" s="167" t="s">
        <v>826</v>
      </c>
      <c r="R865" s="166" t="str">
        <f t="shared" si="81"/>
        <v>1009551</v>
      </c>
      <c r="S865" s="170">
        <v>1</v>
      </c>
      <c r="T865" s="191" t="s">
        <v>310</v>
      </c>
      <c r="U865" s="165">
        <v>6200</v>
      </c>
      <c r="V865" s="165">
        <v>1116</v>
      </c>
      <c r="W865" s="165">
        <v>0</v>
      </c>
      <c r="X865" s="122">
        <v>839</v>
      </c>
      <c r="Y865" s="168" t="s">
        <v>42</v>
      </c>
      <c r="Z865" s="266"/>
      <c r="AA865" s="266"/>
      <c r="AB865" s="224"/>
      <c r="AC865" s="178">
        <v>9300</v>
      </c>
      <c r="AD865" s="170"/>
      <c r="AE865" s="170"/>
      <c r="AF865" s="191" t="s">
        <v>320</v>
      </c>
      <c r="AG865" s="221">
        <v>8</v>
      </c>
      <c r="AH865" s="220">
        <v>12</v>
      </c>
      <c r="AI865" s="191" t="s">
        <v>320</v>
      </c>
      <c r="AL865" s="166">
        <v>0</v>
      </c>
      <c r="AM865" s="170" t="s">
        <v>43</v>
      </c>
      <c r="AN865" s="165" t="s">
        <v>44</v>
      </c>
      <c r="AO865" s="165"/>
      <c r="AP865" s="166"/>
      <c r="AQ865" s="166"/>
      <c r="AR865" s="166"/>
      <c r="AS865" s="166">
        <f>H865</f>
        <v>100955</v>
      </c>
      <c r="AT865" s="166">
        <f t="shared" si="77"/>
        <v>10961</v>
      </c>
      <c r="AU865" s="166">
        <v>961</v>
      </c>
      <c r="AV865" s="166"/>
      <c r="AX865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100955, 'Б-100955-13',date'2015-02-02',3, 7, 7, 'RUR', 1, 18, date'2015-02-02', date'2015-02-01', 1009551, 1, to_date('2015-01-31 23:59:59','YYYY-MM-DD HH24:MI:SS'), 6200, 1116, 0, 839, 0, 'c1', 8,null,100955,10961,961);insert into xxxx_oebs_cash_payment_test (ID, INVOICE_ID, OEBS_PAYMENT, DOC_DATE, COMISS_DATE) values (s_xxxx_oebs_cash_payment_test.NEXTVAL, 100955, 9300, to_date('2015-01-31 23:59:59','YYYY-MM-DD HH24:MI:SS'), date'2015-01-01' );insert into xxxx_client_discount_m  (ID,CLIENT_ID,CLIENT_AVG_DISCOUNT,DT) values (s_xxxx_client_discount_m.NEXTVAL,839, 12, date'2015-01-01');</v>
      </c>
    </row>
    <row r="866" spans="1:50" ht="16.5" customHeight="1" x14ac:dyDescent="0.25">
      <c r="A866" s="285">
        <v>51</v>
      </c>
      <c r="B866" s="72">
        <v>0</v>
      </c>
      <c r="C866" s="165" t="str">
        <f t="shared" si="79"/>
        <v>100051</v>
      </c>
      <c r="D866" s="165" t="str">
        <f t="shared" si="80"/>
        <v>100051/13</v>
      </c>
      <c r="E866" s="167" t="s">
        <v>189</v>
      </c>
      <c r="F866" s="167" t="s">
        <v>822</v>
      </c>
      <c r="G866" s="165">
        <v>48</v>
      </c>
      <c r="H866" s="230">
        <v>100941</v>
      </c>
      <c r="I866" s="170" t="str">
        <f t="shared" si="76"/>
        <v>Б-100941-13</v>
      </c>
      <c r="J866" s="169">
        <v>3</v>
      </c>
      <c r="K866" s="165">
        <v>7</v>
      </c>
      <c r="L866" s="165" t="s">
        <v>38</v>
      </c>
      <c r="M866" s="169">
        <v>1</v>
      </c>
      <c r="N866" s="165">
        <v>18</v>
      </c>
      <c r="O866" s="167" t="s">
        <v>823</v>
      </c>
      <c r="P866" s="167" t="s">
        <v>823</v>
      </c>
      <c r="Q866" s="167" t="s">
        <v>826</v>
      </c>
      <c r="R866" s="166" t="str">
        <f t="shared" ref="R866:R880" si="82">H866&amp;"2"</f>
        <v>1009412</v>
      </c>
      <c r="S866" s="170">
        <v>1</v>
      </c>
      <c r="T866" s="237" t="s">
        <v>144</v>
      </c>
      <c r="U866" s="165">
        <v>6200</v>
      </c>
      <c r="V866" s="165">
        <v>1116</v>
      </c>
      <c r="W866" s="165">
        <v>0</v>
      </c>
      <c r="X866" s="244">
        <v>825</v>
      </c>
      <c r="Y866" s="168" t="s">
        <v>42</v>
      </c>
      <c r="Z866" s="266"/>
      <c r="AA866" s="266"/>
      <c r="AB866" s="224"/>
      <c r="AC866" s="178">
        <v>9300</v>
      </c>
      <c r="AD866" s="170"/>
      <c r="AE866" s="170"/>
      <c r="AF866" s="237" t="s">
        <v>320</v>
      </c>
      <c r="AG866" s="221">
        <v>8</v>
      </c>
      <c r="AH866" s="220">
        <v>12</v>
      </c>
      <c r="AI866" s="237" t="s">
        <v>320</v>
      </c>
      <c r="AL866" s="166">
        <v>0</v>
      </c>
      <c r="AM866" s="170" t="s">
        <v>43</v>
      </c>
      <c r="AN866" s="165" t="s">
        <v>44</v>
      </c>
      <c r="AO866" s="165"/>
      <c r="AP866" s="166"/>
      <c r="AQ866" s="166"/>
      <c r="AR866" s="166"/>
      <c r="AS866" s="166">
        <f>H866</f>
        <v>100941</v>
      </c>
      <c r="AT866" s="166">
        <f t="shared" si="77"/>
        <v>10962</v>
      </c>
      <c r="AU866" s="166">
        <v>962</v>
      </c>
      <c r="AV866" s="166"/>
      <c r="AX86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100941, 'Б-100941-13',date'2015-02-02',3, 7, 7, 'RUR', 1, 18, date'2015-02-02', date'2015-02-01', 1009412, 1, to_date('2015-01-01 00:00:00','YYYY-MM-DD HH24:MI:SS'), 6200, 1116, 0, 825, 0, 'c1', 8,null,100941,10962,962);insert into xxxx_oebs_cash_payment_test (ID, INVOICE_ID, OEBS_PAYMENT, DOC_DATE, COMISS_DATE) values (s_xxxx_oebs_cash_payment_test.NEXTVAL, 100941, 9300, to_date('2015-01-01 00:00:00','YYYY-MM-DD HH24:MI:SS'), date'2015-01-01' );insert into xxxx_client_discount_m  (ID,CLIENT_ID,CLIENT_AVG_DISCOUNT,DT) values (s_xxxx_client_discount_m.NEXTVAL,825, 12, date'2015-01-01');</v>
      </c>
    </row>
    <row r="867" spans="1:50" ht="16.5" customHeight="1" x14ac:dyDescent="0.25">
      <c r="A867" s="285">
        <v>51</v>
      </c>
      <c r="B867" s="72">
        <v>0</v>
      </c>
      <c r="C867" s="165" t="str">
        <f t="shared" si="79"/>
        <v>100051</v>
      </c>
      <c r="D867" s="165" t="str">
        <f t="shared" si="80"/>
        <v>100051/13</v>
      </c>
      <c r="E867" s="167" t="s">
        <v>189</v>
      </c>
      <c r="F867" s="167" t="s">
        <v>822</v>
      </c>
      <c r="G867" s="165">
        <v>48</v>
      </c>
      <c r="H867" s="230">
        <v>100942</v>
      </c>
      <c r="I867" s="170" t="str">
        <f t="shared" si="76"/>
        <v>Б-100942-13</v>
      </c>
      <c r="J867" s="169">
        <v>3</v>
      </c>
      <c r="K867" s="165">
        <v>7</v>
      </c>
      <c r="L867" s="165" t="s">
        <v>38</v>
      </c>
      <c r="M867" s="169">
        <v>1</v>
      </c>
      <c r="N867" s="165">
        <v>18</v>
      </c>
      <c r="O867" s="167" t="s">
        <v>823</v>
      </c>
      <c r="P867" s="167" t="s">
        <v>823</v>
      </c>
      <c r="Q867" s="167" t="s">
        <v>826</v>
      </c>
      <c r="R867" s="166" t="str">
        <f t="shared" si="82"/>
        <v>1009422</v>
      </c>
      <c r="S867" s="170">
        <v>1</v>
      </c>
      <c r="T867" s="237" t="s">
        <v>829</v>
      </c>
      <c r="U867" s="165">
        <v>6200</v>
      </c>
      <c r="V867" s="165">
        <v>1116</v>
      </c>
      <c r="W867" s="165">
        <v>0</v>
      </c>
      <c r="X867" s="236">
        <v>826</v>
      </c>
      <c r="Y867" s="168" t="s">
        <v>42</v>
      </c>
      <c r="Z867" s="266"/>
      <c r="AA867" s="266"/>
      <c r="AB867" s="224"/>
      <c r="AC867" s="178">
        <v>9300</v>
      </c>
      <c r="AD867" s="170"/>
      <c r="AE867" s="170"/>
      <c r="AF867" s="237" t="s">
        <v>320</v>
      </c>
      <c r="AG867" s="221">
        <v>8</v>
      </c>
      <c r="AH867" s="220">
        <v>12</v>
      </c>
      <c r="AI867" s="237" t="s">
        <v>320</v>
      </c>
      <c r="AL867" s="166">
        <v>0</v>
      </c>
      <c r="AM867" s="170" t="s">
        <v>43</v>
      </c>
      <c r="AN867" s="165" t="s">
        <v>44</v>
      </c>
      <c r="AO867" s="165"/>
      <c r="AP867" s="166"/>
      <c r="AQ867" s="166"/>
      <c r="AR867" s="166"/>
      <c r="AS867" s="166">
        <f>H867</f>
        <v>100942</v>
      </c>
      <c r="AT867" s="166">
        <f t="shared" si="77"/>
        <v>10963</v>
      </c>
      <c r="AU867" s="166">
        <v>963</v>
      </c>
      <c r="AV867" s="166"/>
      <c r="AX86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100942, 'Б-100942-13',date'2015-02-02',3, 7, 7, 'RUR', 1, 18, date'2015-02-02', date'2015-02-01', 1009422, 1, to_date('2015-01-01 00:00:01','YYYY-MM-DD HH24:MI:SS'), 6200, 1116, 0, 826, 0, 'c1', 8,null,100942,10963,963);insert into xxxx_oebs_cash_payment_test (ID, INVOICE_ID, OEBS_PAYMENT, DOC_DATE, COMISS_DATE) values (s_xxxx_oebs_cash_payment_test.NEXTVAL, 100942, 9300, to_date('2015-01-01 00:00:01','YYYY-MM-DD HH24:MI:SS'), date'2015-01-01' );insert into xxxx_client_discount_m  (ID,CLIENT_ID,CLIENT_AVG_DISCOUNT,DT) values (s_xxxx_client_discount_m.NEXTVAL,826, 12, date'2015-01-01');</v>
      </c>
    </row>
    <row r="868" spans="1:50" ht="16.5" customHeight="1" x14ac:dyDescent="0.25">
      <c r="A868" s="285">
        <v>51</v>
      </c>
      <c r="B868" s="72">
        <v>0</v>
      </c>
      <c r="C868" s="165" t="str">
        <f t="shared" si="79"/>
        <v>100051</v>
      </c>
      <c r="D868" s="165" t="str">
        <f t="shared" si="80"/>
        <v>100051/13</v>
      </c>
      <c r="E868" s="167" t="s">
        <v>189</v>
      </c>
      <c r="F868" s="167" t="s">
        <v>822</v>
      </c>
      <c r="G868" s="165">
        <v>48</v>
      </c>
      <c r="H868" s="230">
        <v>100943</v>
      </c>
      <c r="I868" s="170" t="str">
        <f t="shared" si="76"/>
        <v>Б-100943-13</v>
      </c>
      <c r="J868" s="169">
        <v>3</v>
      </c>
      <c r="K868" s="165">
        <v>7</v>
      </c>
      <c r="L868" s="165" t="s">
        <v>38</v>
      </c>
      <c r="M868" s="169">
        <v>1</v>
      </c>
      <c r="N868" s="165">
        <v>18</v>
      </c>
      <c r="O868" s="167" t="s">
        <v>823</v>
      </c>
      <c r="P868" s="167" t="s">
        <v>823</v>
      </c>
      <c r="Q868" s="167" t="s">
        <v>826</v>
      </c>
      <c r="R868" s="166" t="str">
        <f t="shared" si="82"/>
        <v>1009432</v>
      </c>
      <c r="S868" s="170">
        <v>1</v>
      </c>
      <c r="T868" s="237" t="s">
        <v>830</v>
      </c>
      <c r="U868" s="165">
        <v>6200</v>
      </c>
      <c r="V868" s="165">
        <v>1116</v>
      </c>
      <c r="W868" s="165">
        <v>0</v>
      </c>
      <c r="X868" s="244">
        <v>827</v>
      </c>
      <c r="Y868" s="168" t="s">
        <v>42</v>
      </c>
      <c r="Z868" s="266"/>
      <c r="AA868" s="266"/>
      <c r="AB868" s="224"/>
      <c r="AC868" s="178">
        <v>9300</v>
      </c>
      <c r="AD868" s="170"/>
      <c r="AE868" s="170"/>
      <c r="AF868" s="237" t="s">
        <v>320</v>
      </c>
      <c r="AG868" s="221">
        <v>8</v>
      </c>
      <c r="AH868" s="220">
        <v>12</v>
      </c>
      <c r="AI868" s="237" t="s">
        <v>320</v>
      </c>
      <c r="AL868" s="166">
        <v>0</v>
      </c>
      <c r="AM868" s="170" t="s">
        <v>43</v>
      </c>
      <c r="AN868" s="165" t="s">
        <v>44</v>
      </c>
      <c r="AO868" s="165"/>
      <c r="AP868" s="166"/>
      <c r="AQ868" s="166"/>
      <c r="AR868" s="166"/>
      <c r="AS868" s="166">
        <f>H868</f>
        <v>100943</v>
      </c>
      <c r="AT868" s="166">
        <f t="shared" si="77"/>
        <v>10964</v>
      </c>
      <c r="AU868" s="166">
        <v>964</v>
      </c>
      <c r="AX86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100943, 'Б-100943-13',date'2015-02-02',3, 7, 7, 'RUR', 1, 18, date'2015-02-02', date'2015-02-01', 1009432, 1, to_date('2015-01-01 00:00:02','YYYY-MM-DD HH24:MI:SS'), 6200, 1116, 0, 827, 0, 'c1', 8,null,100943,10964,964);insert into xxxx_oebs_cash_payment_test (ID, INVOICE_ID, OEBS_PAYMENT, DOC_DATE, COMISS_DATE) values (s_xxxx_oebs_cash_payment_test.NEXTVAL, 100943, 9300, to_date('2015-01-01 00:00:02','YYYY-MM-DD HH24:MI:SS'), date'2015-01-01' );insert into xxxx_client_discount_m  (ID,CLIENT_ID,CLIENT_AVG_DISCOUNT,DT) values (s_xxxx_client_discount_m.NEXTVAL,827, 12, date'2015-01-01');</v>
      </c>
    </row>
    <row r="869" spans="1:50" ht="16.5" customHeight="1" x14ac:dyDescent="0.25">
      <c r="A869" s="285">
        <v>51</v>
      </c>
      <c r="B869" s="72">
        <v>0</v>
      </c>
      <c r="C869" s="165" t="str">
        <f t="shared" si="79"/>
        <v>100051</v>
      </c>
      <c r="D869" s="165" t="str">
        <f t="shared" si="80"/>
        <v>100051/13</v>
      </c>
      <c r="E869" s="167" t="s">
        <v>189</v>
      </c>
      <c r="F869" s="167" t="s">
        <v>822</v>
      </c>
      <c r="G869" s="165">
        <v>48</v>
      </c>
      <c r="H869" s="230">
        <v>100944</v>
      </c>
      <c r="I869" s="170" t="str">
        <f t="shared" si="76"/>
        <v>Б-100944-13</v>
      </c>
      <c r="J869" s="169">
        <v>3</v>
      </c>
      <c r="K869" s="165">
        <v>7</v>
      </c>
      <c r="L869" s="165" t="s">
        <v>38</v>
      </c>
      <c r="M869" s="169">
        <v>1</v>
      </c>
      <c r="N869" s="165">
        <v>18</v>
      </c>
      <c r="O869" s="167" t="s">
        <v>823</v>
      </c>
      <c r="P869" s="167" t="s">
        <v>823</v>
      </c>
      <c r="Q869" s="167" t="s">
        <v>826</v>
      </c>
      <c r="R869" s="166" t="str">
        <f t="shared" si="82"/>
        <v>1009442</v>
      </c>
      <c r="S869" s="170">
        <v>1</v>
      </c>
      <c r="T869" s="237" t="s">
        <v>830</v>
      </c>
      <c r="U869" s="165">
        <v>6200</v>
      </c>
      <c r="V869" s="165">
        <v>1116</v>
      </c>
      <c r="W869" s="165">
        <v>0</v>
      </c>
      <c r="X869" s="236">
        <v>828</v>
      </c>
      <c r="Y869" s="168" t="s">
        <v>42</v>
      </c>
      <c r="Z869" s="266"/>
      <c r="AA869" s="266"/>
      <c r="AB869" s="224"/>
      <c r="AC869" s="178">
        <v>9300</v>
      </c>
      <c r="AD869" s="170"/>
      <c r="AE869" s="170"/>
      <c r="AF869" s="237" t="s">
        <v>320</v>
      </c>
      <c r="AG869" s="221">
        <v>8</v>
      </c>
      <c r="AH869" s="220">
        <v>12</v>
      </c>
      <c r="AI869" s="237" t="s">
        <v>320</v>
      </c>
      <c r="AL869" s="166">
        <v>0</v>
      </c>
      <c r="AM869" s="170" t="s">
        <v>43</v>
      </c>
      <c r="AN869" s="165" t="s">
        <v>44</v>
      </c>
      <c r="AO869" s="165"/>
      <c r="AP869" s="166"/>
      <c r="AQ869" s="166"/>
      <c r="AR869" s="166"/>
      <c r="AS869" s="166">
        <f>H869</f>
        <v>100944</v>
      </c>
      <c r="AT869" s="166">
        <f t="shared" si="77"/>
        <v>10965</v>
      </c>
      <c r="AU869" s="166">
        <v>965</v>
      </c>
      <c r="AV869" s="166"/>
      <c r="AX86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100944, 'Б-100944-13',date'2015-02-02',3, 7, 7, 'RUR', 1, 18, date'2015-02-02', date'2015-02-01', 1009442, 1, to_date('2015-01-01 00:00:02','YYYY-MM-DD HH24:MI:SS'), 6200, 1116, 0, 828, 0, 'c1', 8,null,100944,10965,965);insert into xxxx_oebs_cash_payment_test (ID, INVOICE_ID, OEBS_PAYMENT, DOC_DATE, COMISS_DATE) values (s_xxxx_oebs_cash_payment_test.NEXTVAL, 100944, 9300, to_date('2015-01-01 00:00:02','YYYY-MM-DD HH24:MI:SS'), date'2015-01-01' );insert into xxxx_client_discount_m  (ID,CLIENT_ID,CLIENT_AVG_DISCOUNT,DT) values (s_xxxx_client_discount_m.NEXTVAL,828, 12, date'2015-01-01');</v>
      </c>
    </row>
    <row r="870" spans="1:50" ht="16.5" customHeight="1" x14ac:dyDescent="0.25">
      <c r="A870" s="285">
        <v>51</v>
      </c>
      <c r="B870" s="72">
        <v>0</v>
      </c>
      <c r="C870" s="165" t="str">
        <f t="shared" si="79"/>
        <v>100051</v>
      </c>
      <c r="D870" s="165" t="str">
        <f t="shared" si="80"/>
        <v>100051/13</v>
      </c>
      <c r="E870" s="167" t="s">
        <v>189</v>
      </c>
      <c r="F870" s="167" t="s">
        <v>822</v>
      </c>
      <c r="G870" s="165">
        <v>48</v>
      </c>
      <c r="H870" s="230">
        <v>100945</v>
      </c>
      <c r="I870" s="170" t="str">
        <f t="shared" si="76"/>
        <v>Б-100945-13</v>
      </c>
      <c r="J870" s="169">
        <v>3</v>
      </c>
      <c r="K870" s="165">
        <v>7</v>
      </c>
      <c r="L870" s="165" t="s">
        <v>38</v>
      </c>
      <c r="M870" s="169">
        <v>1</v>
      </c>
      <c r="N870" s="165">
        <v>18</v>
      </c>
      <c r="O870" s="167" t="s">
        <v>823</v>
      </c>
      <c r="P870" s="167" t="s">
        <v>823</v>
      </c>
      <c r="Q870" s="167" t="s">
        <v>826</v>
      </c>
      <c r="R870" s="166" t="str">
        <f t="shared" si="82"/>
        <v>1009452</v>
      </c>
      <c r="S870" s="170">
        <v>1</v>
      </c>
      <c r="T870" s="237" t="s">
        <v>830</v>
      </c>
      <c r="U870" s="165">
        <v>6200</v>
      </c>
      <c r="V870" s="165">
        <v>1116</v>
      </c>
      <c r="W870" s="165">
        <v>0</v>
      </c>
      <c r="X870" s="244">
        <v>829</v>
      </c>
      <c r="Y870" s="168" t="s">
        <v>42</v>
      </c>
      <c r="Z870" s="266"/>
      <c r="AA870" s="266"/>
      <c r="AB870" s="224"/>
      <c r="AC870" s="178">
        <v>9300</v>
      </c>
      <c r="AD870" s="170"/>
      <c r="AE870" s="170"/>
      <c r="AF870" s="237" t="s">
        <v>320</v>
      </c>
      <c r="AG870" s="221">
        <v>8</v>
      </c>
      <c r="AH870" s="220">
        <v>12</v>
      </c>
      <c r="AI870" s="237" t="s">
        <v>320</v>
      </c>
      <c r="AL870" s="166">
        <v>0</v>
      </c>
      <c r="AM870" s="170" t="s">
        <v>43</v>
      </c>
      <c r="AN870" s="165" t="s">
        <v>44</v>
      </c>
      <c r="AO870" s="165"/>
      <c r="AP870" s="166"/>
      <c r="AQ870" s="166"/>
      <c r="AR870" s="166"/>
      <c r="AS870" s="166">
        <f>H870</f>
        <v>100945</v>
      </c>
      <c r="AT870" s="166">
        <f t="shared" si="77"/>
        <v>10966</v>
      </c>
      <c r="AU870" s="166">
        <v>966</v>
      </c>
      <c r="AV870" s="166"/>
      <c r="AX87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100945, 'Б-100945-13',date'2015-02-02',3, 7, 7, 'RUR', 1, 18, date'2015-02-02', date'2015-02-01', 1009452, 1, to_date('2015-01-01 00:00:02','YYYY-MM-DD HH24:MI:SS'), 6200, 1116, 0, 829, 0, 'c1', 8,null,100945,10966,966);insert into xxxx_oebs_cash_payment_test (ID, INVOICE_ID, OEBS_PAYMENT, DOC_DATE, COMISS_DATE) values (s_xxxx_oebs_cash_payment_test.NEXTVAL, 100945, 9300, to_date('2015-01-01 00:00:02','YYYY-MM-DD HH24:MI:SS'), date'2015-01-01' );insert into xxxx_client_discount_m  (ID,CLIENT_ID,CLIENT_AVG_DISCOUNT,DT) values (s_xxxx_client_discount_m.NEXTVAL,829, 12, date'2015-01-01');</v>
      </c>
    </row>
    <row r="871" spans="1:50" ht="16.5" customHeight="1" x14ac:dyDescent="0.25">
      <c r="A871" s="285">
        <v>51</v>
      </c>
      <c r="B871" s="72">
        <v>0</v>
      </c>
      <c r="C871" s="165" t="str">
        <f t="shared" si="79"/>
        <v>100051</v>
      </c>
      <c r="D871" s="165" t="str">
        <f t="shared" si="80"/>
        <v>100051/13</v>
      </c>
      <c r="E871" s="167" t="s">
        <v>189</v>
      </c>
      <c r="F871" s="167" t="s">
        <v>822</v>
      </c>
      <c r="G871" s="165">
        <v>48</v>
      </c>
      <c r="H871" s="230">
        <v>100946</v>
      </c>
      <c r="I871" s="170" t="str">
        <f t="shared" si="76"/>
        <v>Б-100946-13</v>
      </c>
      <c r="J871" s="169">
        <v>3</v>
      </c>
      <c r="K871" s="165">
        <v>7</v>
      </c>
      <c r="L871" s="165" t="s">
        <v>38</v>
      </c>
      <c r="M871" s="169">
        <v>1</v>
      </c>
      <c r="N871" s="165">
        <v>18</v>
      </c>
      <c r="O871" s="167" t="s">
        <v>823</v>
      </c>
      <c r="P871" s="167" t="s">
        <v>823</v>
      </c>
      <c r="Q871" s="167" t="s">
        <v>826</v>
      </c>
      <c r="R871" s="166" t="str">
        <f t="shared" si="82"/>
        <v>1009462</v>
      </c>
      <c r="S871" s="170">
        <v>1</v>
      </c>
      <c r="T871" s="237" t="s">
        <v>830</v>
      </c>
      <c r="U871" s="165">
        <v>6200</v>
      </c>
      <c r="V871" s="165">
        <v>1116</v>
      </c>
      <c r="W871" s="165">
        <v>0</v>
      </c>
      <c r="X871" s="236">
        <v>830</v>
      </c>
      <c r="Y871" s="168" t="s">
        <v>42</v>
      </c>
      <c r="Z871" s="266"/>
      <c r="AA871" s="266"/>
      <c r="AB871" s="224"/>
      <c r="AC871" s="178">
        <v>9300</v>
      </c>
      <c r="AD871" s="170"/>
      <c r="AE871" s="170"/>
      <c r="AF871" s="237" t="s">
        <v>320</v>
      </c>
      <c r="AG871" s="221">
        <v>8</v>
      </c>
      <c r="AH871" s="220">
        <v>12</v>
      </c>
      <c r="AI871" s="237" t="s">
        <v>320</v>
      </c>
      <c r="AL871" s="166">
        <v>0</v>
      </c>
      <c r="AM871" s="170" t="s">
        <v>43</v>
      </c>
      <c r="AN871" s="165" t="s">
        <v>44</v>
      </c>
      <c r="AO871" s="165"/>
      <c r="AP871" s="166"/>
      <c r="AQ871" s="166"/>
      <c r="AR871" s="166"/>
      <c r="AS871" s="166">
        <f>H871</f>
        <v>100946</v>
      </c>
      <c r="AT871" s="166">
        <f t="shared" si="77"/>
        <v>10967</v>
      </c>
      <c r="AU871" s="166">
        <v>967</v>
      </c>
      <c r="AV871" s="166"/>
      <c r="AX871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100946, 'Б-100946-13',date'2015-02-02',3, 7, 7, 'RUR', 1, 18, date'2015-02-02', date'2015-02-01', 1009462, 1, to_date('2015-01-01 00:00:02','YYYY-MM-DD HH24:MI:SS'), 6200, 1116, 0, 830, 0, 'c1', 8,null,100946,10967,967);insert into xxxx_oebs_cash_payment_test (ID, INVOICE_ID, OEBS_PAYMENT, DOC_DATE, COMISS_DATE) values (s_xxxx_oebs_cash_payment_test.NEXTVAL, 100946, 9300, to_date('2015-01-01 00:00:02','YYYY-MM-DD HH24:MI:SS'), date'2015-01-01' );insert into xxxx_client_discount_m  (ID,CLIENT_ID,CLIENT_AVG_DISCOUNT,DT) values (s_xxxx_client_discount_m.NEXTVAL,830, 12, date'2015-01-01');</v>
      </c>
    </row>
    <row r="872" spans="1:50" ht="16.5" customHeight="1" x14ac:dyDescent="0.25">
      <c r="A872" s="285">
        <v>51</v>
      </c>
      <c r="B872" s="72">
        <v>0</v>
      </c>
      <c r="C872" s="165" t="str">
        <f t="shared" si="79"/>
        <v>100051</v>
      </c>
      <c r="D872" s="165" t="str">
        <f t="shared" si="80"/>
        <v>100051/13</v>
      </c>
      <c r="E872" s="167" t="s">
        <v>189</v>
      </c>
      <c r="F872" s="167" t="s">
        <v>822</v>
      </c>
      <c r="G872" s="165">
        <v>48</v>
      </c>
      <c r="H872" s="230">
        <v>100947</v>
      </c>
      <c r="I872" s="170" t="str">
        <f t="shared" si="76"/>
        <v>Б-100947-13</v>
      </c>
      <c r="J872" s="169">
        <v>3</v>
      </c>
      <c r="K872" s="165">
        <v>7</v>
      </c>
      <c r="L872" s="165" t="s">
        <v>38</v>
      </c>
      <c r="M872" s="169">
        <v>1</v>
      </c>
      <c r="N872" s="165">
        <v>18</v>
      </c>
      <c r="O872" s="167" t="s">
        <v>823</v>
      </c>
      <c r="P872" s="167" t="s">
        <v>823</v>
      </c>
      <c r="Q872" s="167" t="s">
        <v>826</v>
      </c>
      <c r="R872" s="166" t="str">
        <f t="shared" si="82"/>
        <v>1009472</v>
      </c>
      <c r="S872" s="170">
        <v>1</v>
      </c>
      <c r="T872" s="237" t="s">
        <v>830</v>
      </c>
      <c r="U872" s="165">
        <v>6200</v>
      </c>
      <c r="V872" s="165">
        <v>1116</v>
      </c>
      <c r="W872" s="165">
        <v>0</v>
      </c>
      <c r="X872" s="244">
        <v>831</v>
      </c>
      <c r="Y872" s="168" t="s">
        <v>42</v>
      </c>
      <c r="Z872" s="266"/>
      <c r="AA872" s="266"/>
      <c r="AB872" s="224"/>
      <c r="AC872" s="178">
        <v>9300</v>
      </c>
      <c r="AD872" s="170"/>
      <c r="AE872" s="170"/>
      <c r="AF872" s="237" t="s">
        <v>320</v>
      </c>
      <c r="AG872" s="221">
        <v>8</v>
      </c>
      <c r="AH872" s="220">
        <v>12</v>
      </c>
      <c r="AI872" s="237" t="s">
        <v>320</v>
      </c>
      <c r="AL872" s="166">
        <v>0</v>
      </c>
      <c r="AM872" s="170" t="s">
        <v>43</v>
      </c>
      <c r="AN872" s="165" t="s">
        <v>44</v>
      </c>
      <c r="AO872" s="165"/>
      <c r="AP872" s="166"/>
      <c r="AQ872" s="166"/>
      <c r="AR872" s="166"/>
      <c r="AS872" s="166">
        <f>H872</f>
        <v>100947</v>
      </c>
      <c r="AT872" s="166">
        <f t="shared" si="77"/>
        <v>10968</v>
      </c>
      <c r="AU872" s="166">
        <v>968</v>
      </c>
      <c r="AV872" s="166"/>
      <c r="AX872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100947, 'Б-100947-13',date'2015-02-02',3, 7, 7, 'RUR', 1, 18, date'2015-02-02', date'2015-02-01', 1009472, 1, to_date('2015-01-01 00:00:02','YYYY-MM-DD HH24:MI:SS'), 6200, 1116, 0, 831, 0, 'c1', 8,null,100947,10968,968);insert into xxxx_oebs_cash_payment_test (ID, INVOICE_ID, OEBS_PAYMENT, DOC_DATE, COMISS_DATE) values (s_xxxx_oebs_cash_payment_test.NEXTVAL, 100947, 9300, to_date('2015-01-01 00:00:02','YYYY-MM-DD HH24:MI:SS'), date'2015-01-01' );insert into xxxx_client_discount_m  (ID,CLIENT_ID,CLIENT_AVG_DISCOUNT,DT) values (s_xxxx_client_discount_m.NEXTVAL,831, 12, date'2015-01-01');</v>
      </c>
    </row>
    <row r="873" spans="1:50" ht="16.5" customHeight="1" x14ac:dyDescent="0.25">
      <c r="A873" s="285">
        <v>51</v>
      </c>
      <c r="B873" s="72">
        <v>0</v>
      </c>
      <c r="C873" s="165" t="str">
        <f t="shared" si="79"/>
        <v>100051</v>
      </c>
      <c r="D873" s="165" t="str">
        <f t="shared" si="80"/>
        <v>100051/13</v>
      </c>
      <c r="E873" s="167" t="s">
        <v>189</v>
      </c>
      <c r="F873" s="167" t="s">
        <v>822</v>
      </c>
      <c r="G873" s="165">
        <v>48</v>
      </c>
      <c r="H873" s="230">
        <v>100948</v>
      </c>
      <c r="I873" s="170" t="str">
        <f t="shared" si="76"/>
        <v>Б-100948-13</v>
      </c>
      <c r="J873" s="169">
        <v>3</v>
      </c>
      <c r="K873" s="165">
        <v>7</v>
      </c>
      <c r="L873" s="165" t="s">
        <v>38</v>
      </c>
      <c r="M873" s="169">
        <v>1</v>
      </c>
      <c r="N873" s="165">
        <v>18</v>
      </c>
      <c r="O873" s="167" t="s">
        <v>823</v>
      </c>
      <c r="P873" s="167" t="s">
        <v>823</v>
      </c>
      <c r="Q873" s="167" t="s">
        <v>826</v>
      </c>
      <c r="R873" s="166" t="str">
        <f t="shared" si="82"/>
        <v>1009482</v>
      </c>
      <c r="S873" s="170">
        <v>1</v>
      </c>
      <c r="T873" s="237" t="s">
        <v>829</v>
      </c>
      <c r="U873" s="165">
        <v>6200</v>
      </c>
      <c r="V873" s="165">
        <v>1116</v>
      </c>
      <c r="W873" s="165">
        <v>0</v>
      </c>
      <c r="X873" s="236">
        <v>832</v>
      </c>
      <c r="Y873" s="168" t="s">
        <v>42</v>
      </c>
      <c r="Z873" s="266"/>
      <c r="AA873" s="266"/>
      <c r="AB873" s="224"/>
      <c r="AC873" s="178">
        <v>9300</v>
      </c>
      <c r="AD873" s="170"/>
      <c r="AE873" s="170"/>
      <c r="AF873" s="237" t="s">
        <v>320</v>
      </c>
      <c r="AG873" s="221">
        <v>8</v>
      </c>
      <c r="AH873" s="220">
        <v>12</v>
      </c>
      <c r="AI873" s="237" t="s">
        <v>320</v>
      </c>
      <c r="AL873" s="166">
        <v>0</v>
      </c>
      <c r="AM873" s="170" t="s">
        <v>43</v>
      </c>
      <c r="AN873" s="165" t="s">
        <v>44</v>
      </c>
      <c r="AO873" s="165"/>
      <c r="AP873" s="166"/>
      <c r="AQ873" s="166"/>
      <c r="AR873" s="166"/>
      <c r="AS873" s="166">
        <f>H873</f>
        <v>100948</v>
      </c>
      <c r="AT873" s="166">
        <f t="shared" si="77"/>
        <v>10969</v>
      </c>
      <c r="AU873" s="166">
        <v>969</v>
      </c>
      <c r="AX873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100948, 'Б-100948-13',date'2015-02-02',3, 7, 7, 'RUR', 1, 18, date'2015-02-02', date'2015-02-01', 1009482, 1, to_date('2015-01-01 00:00:01','YYYY-MM-DD HH24:MI:SS'), 6200, 1116, 0, 832, 0, 'c1', 8,null,100948,10969,969);insert into xxxx_oebs_cash_payment_test (ID, INVOICE_ID, OEBS_PAYMENT, DOC_DATE, COMISS_DATE) values (s_xxxx_oebs_cash_payment_test.NEXTVAL, 100948, 9300, to_date('2015-01-01 00:00:01','YYYY-MM-DD HH24:MI:SS'), date'2015-01-01' );insert into xxxx_client_discount_m  (ID,CLIENT_ID,CLIENT_AVG_DISCOUNT,DT) values (s_xxxx_client_discount_m.NEXTVAL,832, 12, date'2015-01-01');</v>
      </c>
    </row>
    <row r="874" spans="1:50" ht="16.5" customHeight="1" x14ac:dyDescent="0.25">
      <c r="A874" s="285">
        <v>51</v>
      </c>
      <c r="B874" s="72">
        <v>0</v>
      </c>
      <c r="C874" s="165" t="str">
        <f t="shared" si="79"/>
        <v>100051</v>
      </c>
      <c r="D874" s="165" t="str">
        <f t="shared" si="80"/>
        <v>100051/13</v>
      </c>
      <c r="E874" s="167" t="s">
        <v>189</v>
      </c>
      <c r="F874" s="167" t="s">
        <v>822</v>
      </c>
      <c r="G874" s="165">
        <v>48</v>
      </c>
      <c r="H874" s="230">
        <v>100949</v>
      </c>
      <c r="I874" s="170" t="str">
        <f t="shared" si="76"/>
        <v>Б-100949-13</v>
      </c>
      <c r="J874" s="169">
        <v>3</v>
      </c>
      <c r="K874" s="165">
        <v>7</v>
      </c>
      <c r="L874" s="165" t="s">
        <v>38</v>
      </c>
      <c r="M874" s="169">
        <v>1</v>
      </c>
      <c r="N874" s="165">
        <v>18</v>
      </c>
      <c r="O874" s="167" t="s">
        <v>823</v>
      </c>
      <c r="P874" s="167" t="s">
        <v>823</v>
      </c>
      <c r="Q874" s="167" t="s">
        <v>826</v>
      </c>
      <c r="R874" s="166" t="str">
        <f t="shared" si="82"/>
        <v>1009492</v>
      </c>
      <c r="S874" s="170">
        <v>1</v>
      </c>
      <c r="T874" s="237" t="s">
        <v>829</v>
      </c>
      <c r="U874" s="165">
        <v>6200</v>
      </c>
      <c r="V874" s="165">
        <v>1116</v>
      </c>
      <c r="W874" s="165">
        <v>0</v>
      </c>
      <c r="X874" s="244">
        <v>833</v>
      </c>
      <c r="Y874" s="168" t="s">
        <v>42</v>
      </c>
      <c r="Z874" s="266"/>
      <c r="AA874" s="266"/>
      <c r="AB874" s="224"/>
      <c r="AC874" s="178">
        <v>9300</v>
      </c>
      <c r="AD874" s="170"/>
      <c r="AE874" s="170"/>
      <c r="AF874" s="237" t="s">
        <v>320</v>
      </c>
      <c r="AG874" s="221">
        <v>8</v>
      </c>
      <c r="AH874" s="220">
        <v>12</v>
      </c>
      <c r="AI874" s="237" t="s">
        <v>320</v>
      </c>
      <c r="AL874" s="166">
        <v>0</v>
      </c>
      <c r="AM874" s="170" t="s">
        <v>43</v>
      </c>
      <c r="AN874" s="165" t="s">
        <v>44</v>
      </c>
      <c r="AO874" s="165"/>
      <c r="AP874" s="166"/>
      <c r="AQ874" s="166"/>
      <c r="AR874" s="166"/>
      <c r="AS874" s="166">
        <f>H874</f>
        <v>100949</v>
      </c>
      <c r="AT874" s="166">
        <f t="shared" si="77"/>
        <v>10970</v>
      </c>
      <c r="AU874" s="166">
        <v>970</v>
      </c>
      <c r="AV874" s="166"/>
      <c r="AX874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100949, 'Б-100949-13',date'2015-02-02',3, 7, 7, 'RUR', 1, 18, date'2015-02-02', date'2015-02-01', 1009492, 1, to_date('2015-01-01 00:00:01','YYYY-MM-DD HH24:MI:SS'), 6200, 1116, 0, 833, 0, 'c1', 8,null,100949,10970,970);insert into xxxx_oebs_cash_payment_test (ID, INVOICE_ID, OEBS_PAYMENT, DOC_DATE, COMISS_DATE) values (s_xxxx_oebs_cash_payment_test.NEXTVAL, 100949, 9300, to_date('2015-01-01 00:00:01','YYYY-MM-DD HH24:MI:SS'), date'2015-01-01' );insert into xxxx_client_discount_m  (ID,CLIENT_ID,CLIENT_AVG_DISCOUNT,DT) values (s_xxxx_client_discount_m.NEXTVAL,833, 12, date'2015-01-01');</v>
      </c>
    </row>
    <row r="875" spans="1:50" ht="16.5" customHeight="1" x14ac:dyDescent="0.25">
      <c r="A875" s="285">
        <v>51</v>
      </c>
      <c r="B875" s="72">
        <v>0</v>
      </c>
      <c r="C875" s="165" t="str">
        <f t="shared" si="79"/>
        <v>100051</v>
      </c>
      <c r="D875" s="165" t="str">
        <f t="shared" si="80"/>
        <v>100051/13</v>
      </c>
      <c r="E875" s="167" t="s">
        <v>189</v>
      </c>
      <c r="F875" s="167" t="s">
        <v>822</v>
      </c>
      <c r="G875" s="165">
        <v>48</v>
      </c>
      <c r="H875" s="230">
        <v>100950</v>
      </c>
      <c r="I875" s="170" t="str">
        <f t="shared" si="76"/>
        <v>Б-100950-13</v>
      </c>
      <c r="J875" s="169">
        <v>3</v>
      </c>
      <c r="K875" s="165">
        <v>7</v>
      </c>
      <c r="L875" s="165" t="s">
        <v>38</v>
      </c>
      <c r="M875" s="169">
        <v>1</v>
      </c>
      <c r="N875" s="165">
        <v>18</v>
      </c>
      <c r="O875" s="167" t="s">
        <v>823</v>
      </c>
      <c r="P875" s="167" t="s">
        <v>823</v>
      </c>
      <c r="Q875" s="167" t="s">
        <v>826</v>
      </c>
      <c r="R875" s="166" t="str">
        <f t="shared" si="82"/>
        <v>1009502</v>
      </c>
      <c r="S875" s="170">
        <v>1</v>
      </c>
      <c r="T875" s="237" t="s">
        <v>829</v>
      </c>
      <c r="U875" s="165">
        <v>6200</v>
      </c>
      <c r="V875" s="165">
        <v>1116</v>
      </c>
      <c r="W875" s="165">
        <v>0</v>
      </c>
      <c r="X875" s="236">
        <v>834</v>
      </c>
      <c r="Y875" s="168" t="s">
        <v>42</v>
      </c>
      <c r="Z875" s="266"/>
      <c r="AA875" s="266"/>
      <c r="AB875" s="224"/>
      <c r="AC875" s="178">
        <v>9300</v>
      </c>
      <c r="AD875" s="170"/>
      <c r="AE875" s="170"/>
      <c r="AF875" s="237" t="s">
        <v>320</v>
      </c>
      <c r="AG875" s="221">
        <v>8</v>
      </c>
      <c r="AH875" s="220">
        <v>12</v>
      </c>
      <c r="AI875" s="237" t="s">
        <v>320</v>
      </c>
      <c r="AL875" s="166">
        <v>0</v>
      </c>
      <c r="AM875" s="170" t="s">
        <v>43</v>
      </c>
      <c r="AN875" s="165" t="s">
        <v>44</v>
      </c>
      <c r="AO875" s="165"/>
      <c r="AP875" s="166"/>
      <c r="AQ875" s="166"/>
      <c r="AR875" s="166"/>
      <c r="AS875" s="166">
        <f>H875</f>
        <v>100950</v>
      </c>
      <c r="AT875" s="166">
        <f t="shared" si="77"/>
        <v>10971</v>
      </c>
      <c r="AU875" s="166">
        <v>971</v>
      </c>
      <c r="AV875" s="166"/>
      <c r="AX875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100950, 'Б-100950-13',date'2015-02-02',3, 7, 7, 'RUR', 1, 18, date'2015-02-02', date'2015-02-01', 1009502, 1, to_date('2015-01-01 00:00:01','YYYY-MM-DD HH24:MI:SS'), 6200, 1116, 0, 834, 0, 'c1', 8,null,100950,10971,971);insert into xxxx_oebs_cash_payment_test (ID, INVOICE_ID, OEBS_PAYMENT, DOC_DATE, COMISS_DATE) values (s_xxxx_oebs_cash_payment_test.NEXTVAL, 100950, 9300, to_date('2015-01-01 00:00:01','YYYY-MM-DD HH24:MI:SS'), date'2015-01-01' );insert into xxxx_client_discount_m  (ID,CLIENT_ID,CLIENT_AVG_DISCOUNT,DT) values (s_xxxx_client_discount_m.NEXTVAL,834, 12, date'2015-01-01');</v>
      </c>
    </row>
    <row r="876" spans="1:50" ht="16.5" customHeight="1" x14ac:dyDescent="0.25">
      <c r="A876" s="285">
        <v>51</v>
      </c>
      <c r="B876" s="72">
        <v>0</v>
      </c>
      <c r="C876" s="165" t="str">
        <f t="shared" si="79"/>
        <v>100051</v>
      </c>
      <c r="D876" s="165" t="str">
        <f t="shared" si="80"/>
        <v>100051/13</v>
      </c>
      <c r="E876" s="167" t="s">
        <v>189</v>
      </c>
      <c r="F876" s="167" t="s">
        <v>822</v>
      </c>
      <c r="G876" s="165">
        <v>48</v>
      </c>
      <c r="H876" s="230">
        <v>100951</v>
      </c>
      <c r="I876" s="170" t="str">
        <f t="shared" si="76"/>
        <v>Б-100951-13</v>
      </c>
      <c r="J876" s="169">
        <v>3</v>
      </c>
      <c r="K876" s="165">
        <v>7</v>
      </c>
      <c r="L876" s="165" t="s">
        <v>38</v>
      </c>
      <c r="M876" s="169">
        <v>1</v>
      </c>
      <c r="N876" s="165">
        <v>18</v>
      </c>
      <c r="O876" s="167" t="s">
        <v>823</v>
      </c>
      <c r="P876" s="167" t="s">
        <v>823</v>
      </c>
      <c r="Q876" s="167" t="s">
        <v>826</v>
      </c>
      <c r="R876" s="166" t="str">
        <f t="shared" si="82"/>
        <v>1009512</v>
      </c>
      <c r="S876" s="170">
        <v>1</v>
      </c>
      <c r="T876" s="237" t="s">
        <v>829</v>
      </c>
      <c r="U876" s="165">
        <v>6200</v>
      </c>
      <c r="V876" s="165">
        <v>1116</v>
      </c>
      <c r="W876" s="165">
        <v>0</v>
      </c>
      <c r="X876" s="244">
        <v>835</v>
      </c>
      <c r="Y876" s="168" t="s">
        <v>42</v>
      </c>
      <c r="Z876" s="266"/>
      <c r="AA876" s="266"/>
      <c r="AB876" s="224"/>
      <c r="AC876" s="178">
        <v>9300</v>
      </c>
      <c r="AD876" s="170"/>
      <c r="AE876" s="170"/>
      <c r="AF876" s="237" t="s">
        <v>320</v>
      </c>
      <c r="AG876" s="221">
        <v>8</v>
      </c>
      <c r="AH876" s="220">
        <v>12</v>
      </c>
      <c r="AI876" s="237" t="s">
        <v>320</v>
      </c>
      <c r="AL876" s="166">
        <v>0</v>
      </c>
      <c r="AM876" s="170" t="s">
        <v>43</v>
      </c>
      <c r="AN876" s="165" t="s">
        <v>44</v>
      </c>
      <c r="AO876" s="165"/>
      <c r="AP876" s="166"/>
      <c r="AQ876" s="166"/>
      <c r="AR876" s="166"/>
      <c r="AS876" s="166">
        <f>H876</f>
        <v>100951</v>
      </c>
      <c r="AT876" s="166">
        <f t="shared" si="77"/>
        <v>10972</v>
      </c>
      <c r="AU876" s="166">
        <v>972</v>
      </c>
      <c r="AV876" s="166"/>
      <c r="AX87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100951, 'Б-100951-13',date'2015-02-02',3, 7, 7, 'RUR', 1, 18, date'2015-02-02', date'2015-02-01', 1009512, 1, to_date('2015-01-01 00:00:01','YYYY-MM-DD HH24:MI:SS'), 6200, 1116, 0, 835, 0, 'c1', 8,null,100951,10972,972);insert into xxxx_oebs_cash_payment_test (ID, INVOICE_ID, OEBS_PAYMENT, DOC_DATE, COMISS_DATE) values (s_xxxx_oebs_cash_payment_test.NEXTVAL, 100951, 9300, to_date('2015-01-01 00:00:01','YYYY-MM-DD HH24:MI:SS'), date'2015-01-01' );insert into xxxx_client_discount_m  (ID,CLIENT_ID,CLIENT_AVG_DISCOUNT,DT) values (s_xxxx_client_discount_m.NEXTVAL,835, 12, date'2015-01-01');</v>
      </c>
    </row>
    <row r="877" spans="1:50" ht="16.5" customHeight="1" x14ac:dyDescent="0.25">
      <c r="A877" s="285">
        <v>51</v>
      </c>
      <c r="B877" s="72">
        <v>0</v>
      </c>
      <c r="C877" s="165" t="str">
        <f t="shared" si="79"/>
        <v>100051</v>
      </c>
      <c r="D877" s="165" t="str">
        <f t="shared" si="80"/>
        <v>100051/13</v>
      </c>
      <c r="E877" s="167" t="s">
        <v>189</v>
      </c>
      <c r="F877" s="167" t="s">
        <v>822</v>
      </c>
      <c r="G877" s="165">
        <v>48</v>
      </c>
      <c r="H877" s="230">
        <v>100952</v>
      </c>
      <c r="I877" s="170" t="str">
        <f t="shared" si="76"/>
        <v>Б-100952-13</v>
      </c>
      <c r="J877" s="169">
        <v>3</v>
      </c>
      <c r="K877" s="165">
        <v>7</v>
      </c>
      <c r="L877" s="165" t="s">
        <v>38</v>
      </c>
      <c r="M877" s="169">
        <v>1</v>
      </c>
      <c r="N877" s="165">
        <v>18</v>
      </c>
      <c r="O877" s="167" t="s">
        <v>823</v>
      </c>
      <c r="P877" s="167" t="s">
        <v>823</v>
      </c>
      <c r="Q877" s="167" t="s">
        <v>826</v>
      </c>
      <c r="R877" s="166" t="str">
        <f t="shared" si="82"/>
        <v>1009522</v>
      </c>
      <c r="S877" s="170">
        <v>1</v>
      </c>
      <c r="T877" s="237" t="s">
        <v>829</v>
      </c>
      <c r="U877" s="165">
        <v>6200</v>
      </c>
      <c r="V877" s="165">
        <v>1116</v>
      </c>
      <c r="W877" s="165">
        <v>0</v>
      </c>
      <c r="X877" s="236">
        <v>836</v>
      </c>
      <c r="Y877" s="168" t="s">
        <v>42</v>
      </c>
      <c r="Z877" s="266"/>
      <c r="AA877" s="266"/>
      <c r="AB877" s="224"/>
      <c r="AC877" s="178">
        <v>9300</v>
      </c>
      <c r="AD877" s="170"/>
      <c r="AE877" s="170"/>
      <c r="AF877" s="237" t="s">
        <v>320</v>
      </c>
      <c r="AG877" s="221">
        <v>8</v>
      </c>
      <c r="AH877" s="220">
        <v>12</v>
      </c>
      <c r="AI877" s="237" t="s">
        <v>320</v>
      </c>
      <c r="AL877" s="166">
        <v>0</v>
      </c>
      <c r="AM877" s="170" t="s">
        <v>43</v>
      </c>
      <c r="AN877" s="165" t="s">
        <v>44</v>
      </c>
      <c r="AO877" s="165"/>
      <c r="AP877" s="166"/>
      <c r="AQ877" s="166"/>
      <c r="AR877" s="166"/>
      <c r="AS877" s="166">
        <f>H877</f>
        <v>100952</v>
      </c>
      <c r="AT877" s="166">
        <f t="shared" si="77"/>
        <v>10973</v>
      </c>
      <c r="AU877" s="166">
        <v>973</v>
      </c>
      <c r="AV877" s="166"/>
      <c r="AX87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100952, 'Б-100952-13',date'2015-02-02',3, 7, 7, 'RUR', 1, 18, date'2015-02-02', date'2015-02-01', 1009522, 1, to_date('2015-01-01 00:00:01','YYYY-MM-DD HH24:MI:SS'), 6200, 1116, 0, 836, 0, 'c1', 8,null,100952,10973,973);insert into xxxx_oebs_cash_payment_test (ID, INVOICE_ID, OEBS_PAYMENT, DOC_DATE, COMISS_DATE) values (s_xxxx_oebs_cash_payment_test.NEXTVAL, 100952, 9300, to_date('2015-01-01 00:00:01','YYYY-MM-DD HH24:MI:SS'), date'2015-01-01' );insert into xxxx_client_discount_m  (ID,CLIENT_ID,CLIENT_AVG_DISCOUNT,DT) values (s_xxxx_client_discount_m.NEXTVAL,836, 12, date'2015-01-01');</v>
      </c>
    </row>
    <row r="878" spans="1:50" ht="16.5" customHeight="1" x14ac:dyDescent="0.25">
      <c r="A878" s="285">
        <v>51</v>
      </c>
      <c r="B878" s="72">
        <v>0</v>
      </c>
      <c r="C878" s="165" t="str">
        <f t="shared" si="79"/>
        <v>100051</v>
      </c>
      <c r="D878" s="165" t="str">
        <f t="shared" si="80"/>
        <v>100051/13</v>
      </c>
      <c r="E878" s="167" t="s">
        <v>189</v>
      </c>
      <c r="F878" s="167" t="s">
        <v>822</v>
      </c>
      <c r="G878" s="165">
        <v>48</v>
      </c>
      <c r="H878" s="230">
        <v>100953</v>
      </c>
      <c r="I878" s="170" t="str">
        <f t="shared" si="76"/>
        <v>Б-100953-13</v>
      </c>
      <c r="J878" s="169">
        <v>3</v>
      </c>
      <c r="K878" s="165">
        <v>7</v>
      </c>
      <c r="L878" s="165" t="s">
        <v>38</v>
      </c>
      <c r="M878" s="169">
        <v>1</v>
      </c>
      <c r="N878" s="165">
        <v>18</v>
      </c>
      <c r="O878" s="167" t="s">
        <v>823</v>
      </c>
      <c r="P878" s="167" t="s">
        <v>823</v>
      </c>
      <c r="Q878" s="167" t="s">
        <v>826</v>
      </c>
      <c r="R878" s="166" t="str">
        <f t="shared" si="82"/>
        <v>1009532</v>
      </c>
      <c r="S878" s="170">
        <v>1</v>
      </c>
      <c r="T878" s="237" t="s">
        <v>829</v>
      </c>
      <c r="U878" s="165">
        <v>6200</v>
      </c>
      <c r="V878" s="165">
        <v>1116</v>
      </c>
      <c r="W878" s="165">
        <v>0</v>
      </c>
      <c r="X878" s="244">
        <v>837</v>
      </c>
      <c r="Y878" s="168" t="s">
        <v>42</v>
      </c>
      <c r="Z878" s="266"/>
      <c r="AA878" s="266"/>
      <c r="AB878" s="224"/>
      <c r="AC878" s="178">
        <v>9300</v>
      </c>
      <c r="AD878" s="170"/>
      <c r="AE878" s="170"/>
      <c r="AF878" s="237" t="s">
        <v>320</v>
      </c>
      <c r="AG878" s="221">
        <v>8</v>
      </c>
      <c r="AH878" s="220">
        <v>12</v>
      </c>
      <c r="AI878" s="237" t="s">
        <v>320</v>
      </c>
      <c r="AL878" s="166">
        <v>0</v>
      </c>
      <c r="AM878" s="170" t="s">
        <v>43</v>
      </c>
      <c r="AN878" s="165" t="s">
        <v>44</v>
      </c>
      <c r="AO878" s="165"/>
      <c r="AP878" s="166"/>
      <c r="AQ878" s="166"/>
      <c r="AR878" s="166"/>
      <c r="AS878" s="166">
        <f>H878</f>
        <v>100953</v>
      </c>
      <c r="AT878" s="166">
        <f t="shared" si="77"/>
        <v>10974</v>
      </c>
      <c r="AU878" s="166">
        <v>974</v>
      </c>
      <c r="AX87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100953, 'Б-100953-13',date'2015-02-02',3, 7, 7, 'RUR', 1, 18, date'2015-02-02', date'2015-02-01', 1009532, 1, to_date('2015-01-01 00:00:01','YYYY-MM-DD HH24:MI:SS'), 6200, 1116, 0, 837, 0, 'c1', 8,null,100953,10974,974);insert into xxxx_oebs_cash_payment_test (ID, INVOICE_ID, OEBS_PAYMENT, DOC_DATE, COMISS_DATE) values (s_xxxx_oebs_cash_payment_test.NEXTVAL, 100953, 9300, to_date('2015-01-01 00:00:01','YYYY-MM-DD HH24:MI:SS'), date'2015-01-01' );insert into xxxx_client_discount_m  (ID,CLIENT_ID,CLIENT_AVG_DISCOUNT,DT) values (s_xxxx_client_discount_m.NEXTVAL,837, 12, date'2015-01-01');</v>
      </c>
    </row>
    <row r="879" spans="1:50" ht="16.5" customHeight="1" x14ac:dyDescent="0.25">
      <c r="A879" s="285">
        <v>51</v>
      </c>
      <c r="B879" s="72">
        <v>0</v>
      </c>
      <c r="C879" s="165" t="str">
        <f t="shared" si="79"/>
        <v>100051</v>
      </c>
      <c r="D879" s="165" t="str">
        <f t="shared" si="80"/>
        <v>100051/13</v>
      </c>
      <c r="E879" s="167" t="s">
        <v>189</v>
      </c>
      <c r="F879" s="167" t="s">
        <v>822</v>
      </c>
      <c r="G879" s="165">
        <v>48</v>
      </c>
      <c r="H879" s="230">
        <v>100954</v>
      </c>
      <c r="I879" s="170" t="str">
        <f t="shared" si="76"/>
        <v>Б-100954-13</v>
      </c>
      <c r="J879" s="169">
        <v>3</v>
      </c>
      <c r="K879" s="165">
        <v>7</v>
      </c>
      <c r="L879" s="165" t="s">
        <v>38</v>
      </c>
      <c r="M879" s="169">
        <v>1</v>
      </c>
      <c r="N879" s="165">
        <v>18</v>
      </c>
      <c r="O879" s="167" t="s">
        <v>823</v>
      </c>
      <c r="P879" s="167" t="s">
        <v>823</v>
      </c>
      <c r="Q879" s="167" t="s">
        <v>826</v>
      </c>
      <c r="R879" s="166" t="str">
        <f t="shared" si="82"/>
        <v>1009542</v>
      </c>
      <c r="S879" s="170">
        <v>1</v>
      </c>
      <c r="T879" s="237" t="s">
        <v>829</v>
      </c>
      <c r="U879" s="165">
        <v>6200</v>
      </c>
      <c r="V879" s="165">
        <v>1116</v>
      </c>
      <c r="W879" s="165">
        <v>0</v>
      </c>
      <c r="X879" s="236">
        <v>838</v>
      </c>
      <c r="Y879" s="168" t="s">
        <v>42</v>
      </c>
      <c r="Z879" s="266"/>
      <c r="AA879" s="266"/>
      <c r="AB879" s="224"/>
      <c r="AC879" s="178">
        <v>9300</v>
      </c>
      <c r="AD879" s="170"/>
      <c r="AE879" s="170"/>
      <c r="AF879" s="237" t="s">
        <v>320</v>
      </c>
      <c r="AG879" s="221">
        <v>8</v>
      </c>
      <c r="AH879" s="220">
        <v>12</v>
      </c>
      <c r="AI879" s="237" t="s">
        <v>320</v>
      </c>
      <c r="AL879" s="166">
        <v>0</v>
      </c>
      <c r="AM879" s="170" t="s">
        <v>43</v>
      </c>
      <c r="AN879" s="165" t="s">
        <v>44</v>
      </c>
      <c r="AO879" s="165"/>
      <c r="AP879" s="166"/>
      <c r="AQ879" s="166"/>
      <c r="AR879" s="166"/>
      <c r="AS879" s="166">
        <f>H879</f>
        <v>100954</v>
      </c>
      <c r="AT879" s="166">
        <f t="shared" si="77"/>
        <v>10975</v>
      </c>
      <c r="AU879" s="166">
        <v>975</v>
      </c>
      <c r="AV879" s="166"/>
      <c r="AX87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100954, 'Б-100954-13',date'2015-02-02',3, 7, 7, 'RUR', 1, 18, date'2015-02-02', date'2015-02-01', 1009542, 1, to_date('2015-01-01 00:00:01','YYYY-MM-DD HH24:MI:SS'), 6200, 1116, 0, 838, 0, 'c1', 8,null,100954,10975,975);insert into xxxx_oebs_cash_payment_test (ID, INVOICE_ID, OEBS_PAYMENT, DOC_DATE, COMISS_DATE) values (s_xxxx_oebs_cash_payment_test.NEXTVAL, 100954, 9300, to_date('2015-01-01 00:00:01','YYYY-MM-DD HH24:MI:SS'), date'2015-01-01' );insert into xxxx_client_discount_m  (ID,CLIENT_ID,CLIENT_AVG_DISCOUNT,DT) values (s_xxxx_client_discount_m.NEXTVAL,838, 12, date'2015-01-01');</v>
      </c>
    </row>
    <row r="880" spans="1:50" ht="16.5" customHeight="1" x14ac:dyDescent="0.25">
      <c r="A880" s="285">
        <v>51</v>
      </c>
      <c r="B880" s="72">
        <v>0</v>
      </c>
      <c r="C880" s="165" t="str">
        <f t="shared" si="79"/>
        <v>100051</v>
      </c>
      <c r="D880" s="165" t="str">
        <f t="shared" si="80"/>
        <v>100051/13</v>
      </c>
      <c r="E880" s="167" t="s">
        <v>189</v>
      </c>
      <c r="F880" s="167" t="s">
        <v>822</v>
      </c>
      <c r="G880" s="165">
        <v>48</v>
      </c>
      <c r="H880" s="230">
        <v>100955</v>
      </c>
      <c r="I880" s="170" t="str">
        <f t="shared" si="76"/>
        <v>Б-100955-13</v>
      </c>
      <c r="J880" s="169">
        <v>3</v>
      </c>
      <c r="K880" s="165">
        <v>7</v>
      </c>
      <c r="L880" s="165" t="s">
        <v>38</v>
      </c>
      <c r="M880" s="169">
        <v>1</v>
      </c>
      <c r="N880" s="165">
        <v>18</v>
      </c>
      <c r="O880" s="167" t="s">
        <v>823</v>
      </c>
      <c r="P880" s="167" t="s">
        <v>823</v>
      </c>
      <c r="Q880" s="167" t="s">
        <v>826</v>
      </c>
      <c r="R880" s="166" t="str">
        <f t="shared" si="82"/>
        <v>1009552</v>
      </c>
      <c r="S880" s="170">
        <v>1</v>
      </c>
      <c r="T880" s="237" t="s">
        <v>310</v>
      </c>
      <c r="U880" s="165">
        <v>6200</v>
      </c>
      <c r="V880" s="165">
        <v>1116</v>
      </c>
      <c r="W880" s="165">
        <v>0</v>
      </c>
      <c r="X880" s="244">
        <v>839</v>
      </c>
      <c r="Y880" s="168" t="s">
        <v>42</v>
      </c>
      <c r="Z880" s="266"/>
      <c r="AA880" s="266"/>
      <c r="AB880" s="224"/>
      <c r="AC880" s="178">
        <v>9300</v>
      </c>
      <c r="AD880" s="170"/>
      <c r="AE880" s="170"/>
      <c r="AF880" s="237" t="s">
        <v>320</v>
      </c>
      <c r="AG880" s="221">
        <v>8</v>
      </c>
      <c r="AH880" s="220">
        <v>12</v>
      </c>
      <c r="AI880" s="237" t="s">
        <v>320</v>
      </c>
      <c r="AL880" s="166">
        <v>0</v>
      </c>
      <c r="AM880" s="170" t="s">
        <v>43</v>
      </c>
      <c r="AN880" s="165" t="s">
        <v>44</v>
      </c>
      <c r="AO880" s="165"/>
      <c r="AP880" s="166"/>
      <c r="AQ880" s="166"/>
      <c r="AR880" s="166"/>
      <c r="AS880" s="166">
        <f>H880</f>
        <v>100955</v>
      </c>
      <c r="AT880" s="166">
        <f t="shared" si="77"/>
        <v>10976</v>
      </c>
      <c r="AU880" s="166">
        <v>976</v>
      </c>
      <c r="AV880" s="166"/>
      <c r="AX88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100955, 'Б-100955-13',date'2015-02-02',3, 7, 7, 'RUR', 1, 18, date'2015-02-02', date'2015-02-01', 1009552, 1, to_date('2015-01-31 23:59:59','YYYY-MM-DD HH24:MI:SS'), 6200, 1116, 0, 839, 0, 'c1', 8,null,100955,10976,976);insert into xxxx_oebs_cash_payment_test (ID, INVOICE_ID, OEBS_PAYMENT, DOC_DATE, COMISS_DATE) values (s_xxxx_oebs_cash_payment_test.NEXTVAL, 100955, 9300, to_date('2015-01-31 23:59:59','YYYY-MM-DD HH24:MI:SS'), date'2015-01-01' );insert into xxxx_client_discount_m  (ID,CLIENT_ID,CLIENT_AVG_DISCOUNT,DT) values (s_xxxx_client_discount_m.NEXTVAL,839, 12, date'2015-01-01');</v>
      </c>
    </row>
    <row r="881" spans="1:50" ht="16.5" customHeight="1" x14ac:dyDescent="0.25">
      <c r="A881" s="285">
        <v>51</v>
      </c>
      <c r="B881" s="72">
        <v>0</v>
      </c>
      <c r="C881" s="165" t="str">
        <f t="shared" si="79"/>
        <v>100051</v>
      </c>
      <c r="D881" s="165" t="str">
        <f t="shared" si="80"/>
        <v>100051/13</v>
      </c>
      <c r="E881" s="167" t="s">
        <v>189</v>
      </c>
      <c r="F881" s="167" t="s">
        <v>822</v>
      </c>
      <c r="G881" s="165">
        <v>48</v>
      </c>
      <c r="H881" s="227">
        <v>100941</v>
      </c>
      <c r="I881" s="170" t="str">
        <f t="shared" si="76"/>
        <v>Б-100941-13</v>
      </c>
      <c r="J881" s="169">
        <v>3</v>
      </c>
      <c r="K881" s="165">
        <v>7</v>
      </c>
      <c r="L881" s="165" t="s">
        <v>38</v>
      </c>
      <c r="M881" s="169">
        <v>1</v>
      </c>
      <c r="N881" s="165">
        <v>18</v>
      </c>
      <c r="O881" s="167" t="s">
        <v>823</v>
      </c>
      <c r="P881" s="167" t="s">
        <v>823</v>
      </c>
      <c r="Q881" s="167" t="s">
        <v>826</v>
      </c>
      <c r="R881" s="166" t="str">
        <f t="shared" ref="R881:R895" si="83">H881&amp;"3"</f>
        <v>1009413</v>
      </c>
      <c r="S881" s="170">
        <v>1</v>
      </c>
      <c r="T881" s="191" t="s">
        <v>144</v>
      </c>
      <c r="U881" s="165">
        <v>6200</v>
      </c>
      <c r="V881" s="165">
        <v>1116</v>
      </c>
      <c r="W881" s="165">
        <v>0</v>
      </c>
      <c r="X881" s="122">
        <v>825</v>
      </c>
      <c r="Y881" s="168" t="s">
        <v>42</v>
      </c>
      <c r="Z881" s="266"/>
      <c r="AA881" s="266"/>
      <c r="AB881" s="224"/>
      <c r="AC881" s="178">
        <v>9300</v>
      </c>
      <c r="AD881" s="170"/>
      <c r="AE881" s="170"/>
      <c r="AF881" s="191" t="s">
        <v>320</v>
      </c>
      <c r="AG881" s="221">
        <v>8</v>
      </c>
      <c r="AH881" s="220">
        <v>12</v>
      </c>
      <c r="AI881" s="191" t="s">
        <v>320</v>
      </c>
      <c r="AL881" s="166">
        <v>0</v>
      </c>
      <c r="AM881" s="170" t="s">
        <v>43</v>
      </c>
      <c r="AN881" s="165" t="s">
        <v>44</v>
      </c>
      <c r="AO881" s="165"/>
      <c r="AP881" s="166"/>
      <c r="AQ881" s="166"/>
      <c r="AR881" s="166"/>
      <c r="AS881" s="166">
        <f>H881</f>
        <v>100941</v>
      </c>
      <c r="AT881" s="166">
        <f t="shared" si="77"/>
        <v>10977</v>
      </c>
      <c r="AU881" s="166">
        <v>977</v>
      </c>
      <c r="AV881" s="166"/>
      <c r="AX881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100941, 'Б-100941-13',date'2015-02-02',3, 7, 7, 'RUR', 1, 18, date'2015-02-02', date'2015-02-01', 1009413, 1, to_date('2015-01-01 00:00:00','YYYY-MM-DD HH24:MI:SS'), 6200, 1116, 0, 825, 0, 'c1', 8,null,100941,10977,977);insert into xxxx_oebs_cash_payment_test (ID, INVOICE_ID, OEBS_PAYMENT, DOC_DATE, COMISS_DATE) values (s_xxxx_oebs_cash_payment_test.NEXTVAL, 100941, 9300, to_date('2015-01-01 00:00:00','YYYY-MM-DD HH24:MI:SS'), date'2015-01-01' );insert into xxxx_client_discount_m  (ID,CLIENT_ID,CLIENT_AVG_DISCOUNT,DT) values (s_xxxx_client_discount_m.NEXTVAL,825, 12, date'2015-01-01');</v>
      </c>
    </row>
    <row r="882" spans="1:50" ht="16.5" customHeight="1" x14ac:dyDescent="0.25">
      <c r="A882" s="285">
        <v>51</v>
      </c>
      <c r="B882" s="72">
        <v>0</v>
      </c>
      <c r="C882" s="165" t="str">
        <f t="shared" si="79"/>
        <v>100051</v>
      </c>
      <c r="D882" s="165" t="str">
        <f t="shared" si="80"/>
        <v>100051/13</v>
      </c>
      <c r="E882" s="167" t="s">
        <v>189</v>
      </c>
      <c r="F882" s="167" t="s">
        <v>822</v>
      </c>
      <c r="G882" s="165">
        <v>48</v>
      </c>
      <c r="H882" s="227">
        <v>100942</v>
      </c>
      <c r="I882" s="170" t="str">
        <f t="shared" ref="I882:I945" si="84">"Б-"&amp;H882&amp;"-13"</f>
        <v>Б-100942-13</v>
      </c>
      <c r="J882" s="169">
        <v>3</v>
      </c>
      <c r="K882" s="165">
        <v>7</v>
      </c>
      <c r="L882" s="165" t="s">
        <v>38</v>
      </c>
      <c r="M882" s="169">
        <v>1</v>
      </c>
      <c r="N882" s="165">
        <v>18</v>
      </c>
      <c r="O882" s="167" t="s">
        <v>823</v>
      </c>
      <c r="P882" s="167" t="s">
        <v>823</v>
      </c>
      <c r="Q882" s="167" t="s">
        <v>826</v>
      </c>
      <c r="R882" s="166" t="str">
        <f t="shared" si="83"/>
        <v>1009423</v>
      </c>
      <c r="S882" s="170">
        <v>1</v>
      </c>
      <c r="T882" s="191" t="s">
        <v>829</v>
      </c>
      <c r="U882" s="165">
        <v>6200</v>
      </c>
      <c r="V882" s="165">
        <v>1116</v>
      </c>
      <c r="W882" s="165">
        <v>0</v>
      </c>
      <c r="X882" s="234">
        <v>826</v>
      </c>
      <c r="Y882" s="168" t="s">
        <v>42</v>
      </c>
      <c r="Z882" s="266"/>
      <c r="AA882" s="266"/>
      <c r="AB882" s="224"/>
      <c r="AC882" s="178">
        <v>9300</v>
      </c>
      <c r="AD882" s="170"/>
      <c r="AE882" s="170"/>
      <c r="AF882" s="191" t="s">
        <v>320</v>
      </c>
      <c r="AG882" s="221">
        <v>8</v>
      </c>
      <c r="AH882" s="220">
        <v>12</v>
      </c>
      <c r="AI882" s="191" t="s">
        <v>320</v>
      </c>
      <c r="AL882" s="166">
        <v>0</v>
      </c>
      <c r="AM882" s="170" t="s">
        <v>43</v>
      </c>
      <c r="AN882" s="165" t="s">
        <v>44</v>
      </c>
      <c r="AO882" s="165"/>
      <c r="AP882" s="166"/>
      <c r="AQ882" s="166"/>
      <c r="AR882" s="166"/>
      <c r="AS882" s="166">
        <f>H882</f>
        <v>100942</v>
      </c>
      <c r="AT882" s="166">
        <f t="shared" si="77"/>
        <v>10978</v>
      </c>
      <c r="AU882" s="166">
        <v>978</v>
      </c>
      <c r="AV882" s="166"/>
      <c r="AX882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100942, 'Б-100942-13',date'2015-02-02',3, 7, 7, 'RUR', 1, 18, date'2015-02-02', date'2015-02-01', 1009423, 1, to_date('2015-01-01 00:00:01','YYYY-MM-DD HH24:MI:SS'), 6200, 1116, 0, 826, 0, 'c1', 8,null,100942,10978,978);insert into xxxx_oebs_cash_payment_test (ID, INVOICE_ID, OEBS_PAYMENT, DOC_DATE, COMISS_DATE) values (s_xxxx_oebs_cash_payment_test.NEXTVAL, 100942, 9300, to_date('2015-01-01 00:00:01','YYYY-MM-DD HH24:MI:SS'), date'2015-01-01' );insert into xxxx_client_discount_m  (ID,CLIENT_ID,CLIENT_AVG_DISCOUNT,DT) values (s_xxxx_client_discount_m.NEXTVAL,826, 12, date'2015-01-01');</v>
      </c>
    </row>
    <row r="883" spans="1:50" ht="16.5" customHeight="1" x14ac:dyDescent="0.25">
      <c r="A883" s="285">
        <v>51</v>
      </c>
      <c r="B883" s="72">
        <v>0</v>
      </c>
      <c r="C883" s="165" t="str">
        <f t="shared" si="79"/>
        <v>100051</v>
      </c>
      <c r="D883" s="165" t="str">
        <f t="shared" si="80"/>
        <v>100051/13</v>
      </c>
      <c r="E883" s="167" t="s">
        <v>189</v>
      </c>
      <c r="F883" s="167" t="s">
        <v>822</v>
      </c>
      <c r="G883" s="165">
        <v>48</v>
      </c>
      <c r="H883" s="227">
        <v>100943</v>
      </c>
      <c r="I883" s="170" t="str">
        <f t="shared" si="84"/>
        <v>Б-100943-13</v>
      </c>
      <c r="J883" s="169">
        <v>3</v>
      </c>
      <c r="K883" s="165">
        <v>7</v>
      </c>
      <c r="L883" s="165" t="s">
        <v>38</v>
      </c>
      <c r="M883" s="169">
        <v>1</v>
      </c>
      <c r="N883" s="165">
        <v>18</v>
      </c>
      <c r="O883" s="167" t="s">
        <v>823</v>
      </c>
      <c r="P883" s="167" t="s">
        <v>823</v>
      </c>
      <c r="Q883" s="167" t="s">
        <v>826</v>
      </c>
      <c r="R883" s="166" t="str">
        <f t="shared" si="83"/>
        <v>1009433</v>
      </c>
      <c r="S883" s="170">
        <v>1</v>
      </c>
      <c r="T883" s="191" t="s">
        <v>830</v>
      </c>
      <c r="U883" s="165">
        <v>6200</v>
      </c>
      <c r="V883" s="165">
        <v>1116</v>
      </c>
      <c r="W883" s="165">
        <v>0</v>
      </c>
      <c r="X883" s="122">
        <v>827</v>
      </c>
      <c r="Y883" s="168" t="s">
        <v>42</v>
      </c>
      <c r="Z883" s="266"/>
      <c r="AA883" s="266"/>
      <c r="AB883" s="224"/>
      <c r="AC883" s="178">
        <v>9300</v>
      </c>
      <c r="AD883" s="170"/>
      <c r="AE883" s="170"/>
      <c r="AF883" s="191" t="s">
        <v>320</v>
      </c>
      <c r="AG883" s="221">
        <v>8</v>
      </c>
      <c r="AH883" s="220">
        <v>12</v>
      </c>
      <c r="AI883" s="191" t="s">
        <v>320</v>
      </c>
      <c r="AL883" s="166">
        <v>0</v>
      </c>
      <c r="AM883" s="170" t="s">
        <v>43</v>
      </c>
      <c r="AN883" s="165" t="s">
        <v>44</v>
      </c>
      <c r="AO883" s="165"/>
      <c r="AP883" s="166"/>
      <c r="AQ883" s="166"/>
      <c r="AR883" s="166"/>
      <c r="AS883" s="166">
        <f>H883</f>
        <v>100943</v>
      </c>
      <c r="AT883" s="166">
        <f t="shared" si="77"/>
        <v>10979</v>
      </c>
      <c r="AU883" s="166">
        <v>979</v>
      </c>
      <c r="AV883" s="166"/>
      <c r="AX883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100943, 'Б-100943-13',date'2015-02-02',3, 7, 7, 'RUR', 1, 18, date'2015-02-02', date'2015-02-01', 1009433, 1, to_date('2015-01-01 00:00:02','YYYY-MM-DD HH24:MI:SS'), 6200, 1116, 0, 827, 0, 'c1', 8,null,100943,10979,979);insert into xxxx_oebs_cash_payment_test (ID, INVOICE_ID, OEBS_PAYMENT, DOC_DATE, COMISS_DATE) values (s_xxxx_oebs_cash_payment_test.NEXTVAL, 100943, 9300, to_date('2015-01-01 00:00:02','YYYY-MM-DD HH24:MI:SS'), date'2015-01-01' );insert into xxxx_client_discount_m  (ID,CLIENT_ID,CLIENT_AVG_DISCOUNT,DT) values (s_xxxx_client_discount_m.NEXTVAL,827, 12, date'2015-01-01');</v>
      </c>
    </row>
    <row r="884" spans="1:50" ht="16.5" customHeight="1" x14ac:dyDescent="0.25">
      <c r="A884" s="285">
        <v>51</v>
      </c>
      <c r="B884" s="72">
        <v>0</v>
      </c>
      <c r="C884" s="165" t="str">
        <f t="shared" si="79"/>
        <v>100051</v>
      </c>
      <c r="D884" s="165" t="str">
        <f t="shared" si="80"/>
        <v>100051/13</v>
      </c>
      <c r="E884" s="167" t="s">
        <v>189</v>
      </c>
      <c r="F884" s="167" t="s">
        <v>822</v>
      </c>
      <c r="G884" s="165">
        <v>48</v>
      </c>
      <c r="H884" s="227">
        <v>100944</v>
      </c>
      <c r="I884" s="170" t="str">
        <f t="shared" si="84"/>
        <v>Б-100944-13</v>
      </c>
      <c r="J884" s="169">
        <v>3</v>
      </c>
      <c r="K884" s="165">
        <v>7</v>
      </c>
      <c r="L884" s="165" t="s">
        <v>38</v>
      </c>
      <c r="M884" s="169">
        <v>1</v>
      </c>
      <c r="N884" s="165">
        <v>18</v>
      </c>
      <c r="O884" s="167" t="s">
        <v>823</v>
      </c>
      <c r="P884" s="167" t="s">
        <v>823</v>
      </c>
      <c r="Q884" s="167" t="s">
        <v>826</v>
      </c>
      <c r="R884" s="166" t="str">
        <f t="shared" si="83"/>
        <v>1009443</v>
      </c>
      <c r="S884" s="170">
        <v>1</v>
      </c>
      <c r="T884" s="191" t="s">
        <v>830</v>
      </c>
      <c r="U884" s="165">
        <v>6200</v>
      </c>
      <c r="V884" s="165">
        <v>1116</v>
      </c>
      <c r="W884" s="165">
        <v>0</v>
      </c>
      <c r="X884" s="234">
        <v>828</v>
      </c>
      <c r="Y884" s="168" t="s">
        <v>42</v>
      </c>
      <c r="Z884" s="266"/>
      <c r="AA884" s="266"/>
      <c r="AB884" s="224"/>
      <c r="AC884" s="178">
        <v>9300</v>
      </c>
      <c r="AD884" s="170"/>
      <c r="AE884" s="170"/>
      <c r="AF884" s="191" t="s">
        <v>320</v>
      </c>
      <c r="AG884" s="221">
        <v>8</v>
      </c>
      <c r="AH884" s="220">
        <v>12</v>
      </c>
      <c r="AI884" s="191" t="s">
        <v>320</v>
      </c>
      <c r="AL884" s="166">
        <v>0</v>
      </c>
      <c r="AM884" s="170" t="s">
        <v>43</v>
      </c>
      <c r="AN884" s="165" t="s">
        <v>44</v>
      </c>
      <c r="AO884" s="165"/>
      <c r="AP884" s="166"/>
      <c r="AQ884" s="166"/>
      <c r="AR884" s="166"/>
      <c r="AS884" s="166">
        <f>H884</f>
        <v>100944</v>
      </c>
      <c r="AT884" s="166">
        <f t="shared" si="77"/>
        <v>10980</v>
      </c>
      <c r="AU884" s="166">
        <v>980</v>
      </c>
      <c r="AX884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100944, 'Б-100944-13',date'2015-02-02',3, 7, 7, 'RUR', 1, 18, date'2015-02-02', date'2015-02-01', 1009443, 1, to_date('2015-01-01 00:00:02','YYYY-MM-DD HH24:MI:SS'), 6200, 1116, 0, 828, 0, 'c1', 8,null,100944,10980,980);insert into xxxx_oebs_cash_payment_test (ID, INVOICE_ID, OEBS_PAYMENT, DOC_DATE, COMISS_DATE) values (s_xxxx_oebs_cash_payment_test.NEXTVAL, 100944, 9300, to_date('2015-01-01 00:00:02','YYYY-MM-DD HH24:MI:SS'), date'2015-01-01' );insert into xxxx_client_discount_m  (ID,CLIENT_ID,CLIENT_AVG_DISCOUNT,DT) values (s_xxxx_client_discount_m.NEXTVAL,828, 12, date'2015-01-01');</v>
      </c>
    </row>
    <row r="885" spans="1:50" ht="16.5" customHeight="1" x14ac:dyDescent="0.25">
      <c r="A885" s="285">
        <v>51</v>
      </c>
      <c r="B885" s="72">
        <v>0</v>
      </c>
      <c r="C885" s="165" t="str">
        <f t="shared" si="79"/>
        <v>100051</v>
      </c>
      <c r="D885" s="165" t="str">
        <f t="shared" si="80"/>
        <v>100051/13</v>
      </c>
      <c r="E885" s="167" t="s">
        <v>189</v>
      </c>
      <c r="F885" s="167" t="s">
        <v>822</v>
      </c>
      <c r="G885" s="165">
        <v>48</v>
      </c>
      <c r="H885" s="227">
        <v>100945</v>
      </c>
      <c r="I885" s="170" t="str">
        <f t="shared" si="84"/>
        <v>Б-100945-13</v>
      </c>
      <c r="J885" s="169">
        <v>3</v>
      </c>
      <c r="K885" s="165">
        <v>7</v>
      </c>
      <c r="L885" s="165" t="s">
        <v>38</v>
      </c>
      <c r="M885" s="169">
        <v>1</v>
      </c>
      <c r="N885" s="165">
        <v>18</v>
      </c>
      <c r="O885" s="167" t="s">
        <v>823</v>
      </c>
      <c r="P885" s="167" t="s">
        <v>823</v>
      </c>
      <c r="Q885" s="167" t="s">
        <v>826</v>
      </c>
      <c r="R885" s="166" t="str">
        <f t="shared" si="83"/>
        <v>1009453</v>
      </c>
      <c r="S885" s="170">
        <v>1</v>
      </c>
      <c r="T885" s="191" t="s">
        <v>830</v>
      </c>
      <c r="U885" s="165">
        <v>6200</v>
      </c>
      <c r="V885" s="165">
        <v>1116</v>
      </c>
      <c r="W885" s="165">
        <v>0</v>
      </c>
      <c r="X885" s="122">
        <v>829</v>
      </c>
      <c r="Y885" s="168" t="s">
        <v>42</v>
      </c>
      <c r="Z885" s="266"/>
      <c r="AA885" s="266"/>
      <c r="AB885" s="224"/>
      <c r="AC885" s="178">
        <v>9300</v>
      </c>
      <c r="AD885" s="170"/>
      <c r="AE885" s="170"/>
      <c r="AF885" s="191" t="s">
        <v>320</v>
      </c>
      <c r="AG885" s="221">
        <v>8</v>
      </c>
      <c r="AH885" s="220">
        <v>12</v>
      </c>
      <c r="AI885" s="191" t="s">
        <v>320</v>
      </c>
      <c r="AL885" s="166">
        <v>0</v>
      </c>
      <c r="AM885" s="170" t="s">
        <v>43</v>
      </c>
      <c r="AN885" s="165" t="s">
        <v>44</v>
      </c>
      <c r="AO885" s="165"/>
      <c r="AP885" s="166"/>
      <c r="AQ885" s="166"/>
      <c r="AR885" s="166"/>
      <c r="AS885" s="166">
        <f>H885</f>
        <v>100945</v>
      </c>
      <c r="AT885" s="166">
        <f t="shared" si="77"/>
        <v>10981</v>
      </c>
      <c r="AU885" s="166">
        <v>981</v>
      </c>
      <c r="AV885" s="166"/>
      <c r="AX885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100945, 'Б-100945-13',date'2015-02-02',3, 7, 7, 'RUR', 1, 18, date'2015-02-02', date'2015-02-01', 1009453, 1, to_date('2015-01-01 00:00:02','YYYY-MM-DD HH24:MI:SS'), 6200, 1116, 0, 829, 0, 'c1', 8,null,100945,10981,981);insert into xxxx_oebs_cash_payment_test (ID, INVOICE_ID, OEBS_PAYMENT, DOC_DATE, COMISS_DATE) values (s_xxxx_oebs_cash_payment_test.NEXTVAL, 100945, 9300, to_date('2015-01-01 00:00:02','YYYY-MM-DD HH24:MI:SS'), date'2015-01-01' );insert into xxxx_client_discount_m  (ID,CLIENT_ID,CLIENT_AVG_DISCOUNT,DT) values (s_xxxx_client_discount_m.NEXTVAL,829, 12, date'2015-01-01');</v>
      </c>
    </row>
    <row r="886" spans="1:50" ht="16.5" customHeight="1" x14ac:dyDescent="0.25">
      <c r="A886" s="285">
        <v>51</v>
      </c>
      <c r="B886" s="72">
        <v>0</v>
      </c>
      <c r="C886" s="165" t="str">
        <f t="shared" si="79"/>
        <v>100051</v>
      </c>
      <c r="D886" s="165" t="str">
        <f t="shared" si="80"/>
        <v>100051/13</v>
      </c>
      <c r="E886" s="167" t="s">
        <v>189</v>
      </c>
      <c r="F886" s="167" t="s">
        <v>822</v>
      </c>
      <c r="G886" s="165">
        <v>48</v>
      </c>
      <c r="H886" s="227">
        <v>100946</v>
      </c>
      <c r="I886" s="170" t="str">
        <f t="shared" si="84"/>
        <v>Б-100946-13</v>
      </c>
      <c r="J886" s="169">
        <v>3</v>
      </c>
      <c r="K886" s="165">
        <v>7</v>
      </c>
      <c r="L886" s="165" t="s">
        <v>38</v>
      </c>
      <c r="M886" s="169">
        <v>1</v>
      </c>
      <c r="N886" s="165">
        <v>18</v>
      </c>
      <c r="O886" s="167" t="s">
        <v>823</v>
      </c>
      <c r="P886" s="167" t="s">
        <v>823</v>
      </c>
      <c r="Q886" s="167" t="s">
        <v>826</v>
      </c>
      <c r="R886" s="166" t="str">
        <f t="shared" si="83"/>
        <v>1009463</v>
      </c>
      <c r="S886" s="170">
        <v>1</v>
      </c>
      <c r="T886" s="191" t="s">
        <v>830</v>
      </c>
      <c r="U886" s="165">
        <v>6200</v>
      </c>
      <c r="V886" s="165">
        <v>1116</v>
      </c>
      <c r="W886" s="165">
        <v>0</v>
      </c>
      <c r="X886" s="234">
        <v>830</v>
      </c>
      <c r="Y886" s="168" t="s">
        <v>42</v>
      </c>
      <c r="Z886" s="266"/>
      <c r="AA886" s="266"/>
      <c r="AB886" s="224"/>
      <c r="AC886" s="178">
        <v>9300</v>
      </c>
      <c r="AD886" s="170"/>
      <c r="AE886" s="170"/>
      <c r="AF886" s="191" t="s">
        <v>320</v>
      </c>
      <c r="AG886" s="221">
        <v>8</v>
      </c>
      <c r="AH886" s="220">
        <v>12</v>
      </c>
      <c r="AI886" s="191" t="s">
        <v>320</v>
      </c>
      <c r="AL886" s="166">
        <v>0</v>
      </c>
      <c r="AM886" s="170" t="s">
        <v>43</v>
      </c>
      <c r="AN886" s="165" t="s">
        <v>44</v>
      </c>
      <c r="AO886" s="165"/>
      <c r="AP886" s="166"/>
      <c r="AQ886" s="166"/>
      <c r="AR886" s="166"/>
      <c r="AS886" s="166">
        <f>H886</f>
        <v>100946</v>
      </c>
      <c r="AT886" s="166">
        <f t="shared" si="77"/>
        <v>10982</v>
      </c>
      <c r="AU886" s="166">
        <v>982</v>
      </c>
      <c r="AV886" s="166"/>
      <c r="AX88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100946, 'Б-100946-13',date'2015-02-02',3, 7, 7, 'RUR', 1, 18, date'2015-02-02', date'2015-02-01', 1009463, 1, to_date('2015-01-01 00:00:02','YYYY-MM-DD HH24:MI:SS'), 6200, 1116, 0, 830, 0, 'c1', 8,null,100946,10982,982);insert into xxxx_oebs_cash_payment_test (ID, INVOICE_ID, OEBS_PAYMENT, DOC_DATE, COMISS_DATE) values (s_xxxx_oebs_cash_payment_test.NEXTVAL, 100946, 9300, to_date('2015-01-01 00:00:02','YYYY-MM-DD HH24:MI:SS'), date'2015-01-01' );insert into xxxx_client_discount_m  (ID,CLIENT_ID,CLIENT_AVG_DISCOUNT,DT) values (s_xxxx_client_discount_m.NEXTVAL,830, 12, date'2015-01-01');</v>
      </c>
    </row>
    <row r="887" spans="1:50" ht="16.5" customHeight="1" x14ac:dyDescent="0.25">
      <c r="A887" s="285">
        <v>51</v>
      </c>
      <c r="B887" s="72">
        <v>0</v>
      </c>
      <c r="C887" s="165" t="str">
        <f t="shared" si="79"/>
        <v>100051</v>
      </c>
      <c r="D887" s="165" t="str">
        <f t="shared" si="80"/>
        <v>100051/13</v>
      </c>
      <c r="E887" s="167" t="s">
        <v>189</v>
      </c>
      <c r="F887" s="167" t="s">
        <v>822</v>
      </c>
      <c r="G887" s="165">
        <v>48</v>
      </c>
      <c r="H887" s="227">
        <v>100947</v>
      </c>
      <c r="I887" s="170" t="str">
        <f t="shared" si="84"/>
        <v>Б-100947-13</v>
      </c>
      <c r="J887" s="169">
        <v>3</v>
      </c>
      <c r="K887" s="165">
        <v>7</v>
      </c>
      <c r="L887" s="165" t="s">
        <v>38</v>
      </c>
      <c r="M887" s="169">
        <v>1</v>
      </c>
      <c r="N887" s="165">
        <v>18</v>
      </c>
      <c r="O887" s="167" t="s">
        <v>823</v>
      </c>
      <c r="P887" s="167" t="s">
        <v>823</v>
      </c>
      <c r="Q887" s="167" t="s">
        <v>826</v>
      </c>
      <c r="R887" s="166" t="str">
        <f t="shared" si="83"/>
        <v>1009473</v>
      </c>
      <c r="S887" s="170">
        <v>1</v>
      </c>
      <c r="T887" s="191" t="s">
        <v>830</v>
      </c>
      <c r="U887" s="165">
        <v>6200</v>
      </c>
      <c r="V887" s="165">
        <v>1116</v>
      </c>
      <c r="W887" s="165">
        <v>0</v>
      </c>
      <c r="X887" s="122">
        <v>831</v>
      </c>
      <c r="Y887" s="168" t="s">
        <v>42</v>
      </c>
      <c r="Z887" s="266"/>
      <c r="AA887" s="266"/>
      <c r="AB887" s="224"/>
      <c r="AC887" s="178">
        <v>9300</v>
      </c>
      <c r="AD887" s="170"/>
      <c r="AE887" s="170"/>
      <c r="AF887" s="191" t="s">
        <v>320</v>
      </c>
      <c r="AG887" s="221">
        <v>8</v>
      </c>
      <c r="AH887" s="220">
        <v>12</v>
      </c>
      <c r="AI887" s="191" t="s">
        <v>320</v>
      </c>
      <c r="AL887" s="166">
        <v>0</v>
      </c>
      <c r="AM887" s="170" t="s">
        <v>43</v>
      </c>
      <c r="AN887" s="165" t="s">
        <v>44</v>
      </c>
      <c r="AO887" s="165"/>
      <c r="AP887" s="166"/>
      <c r="AQ887" s="166"/>
      <c r="AR887" s="166"/>
      <c r="AS887" s="166">
        <f>H887</f>
        <v>100947</v>
      </c>
      <c r="AT887" s="166">
        <f t="shared" si="77"/>
        <v>10983</v>
      </c>
      <c r="AU887" s="166">
        <v>983</v>
      </c>
      <c r="AV887" s="166"/>
      <c r="AX88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100947, 'Б-100947-13',date'2015-02-02',3, 7, 7, 'RUR', 1, 18, date'2015-02-02', date'2015-02-01', 1009473, 1, to_date('2015-01-01 00:00:02','YYYY-MM-DD HH24:MI:SS'), 6200, 1116, 0, 831, 0, 'c1', 8,null,100947,10983,983);insert into xxxx_oebs_cash_payment_test (ID, INVOICE_ID, OEBS_PAYMENT, DOC_DATE, COMISS_DATE) values (s_xxxx_oebs_cash_payment_test.NEXTVAL, 100947, 9300, to_date('2015-01-01 00:00:02','YYYY-MM-DD HH24:MI:SS'), date'2015-01-01' );insert into xxxx_client_discount_m  (ID,CLIENT_ID,CLIENT_AVG_DISCOUNT,DT) values (s_xxxx_client_discount_m.NEXTVAL,831, 12, date'2015-01-01');</v>
      </c>
    </row>
    <row r="888" spans="1:50" ht="16.5" customHeight="1" x14ac:dyDescent="0.25">
      <c r="A888" s="285">
        <v>51</v>
      </c>
      <c r="B888" s="72">
        <v>0</v>
      </c>
      <c r="C888" s="165" t="str">
        <f t="shared" si="79"/>
        <v>100051</v>
      </c>
      <c r="D888" s="165" t="str">
        <f t="shared" si="80"/>
        <v>100051/13</v>
      </c>
      <c r="E888" s="167" t="s">
        <v>189</v>
      </c>
      <c r="F888" s="167" t="s">
        <v>822</v>
      </c>
      <c r="G888" s="165">
        <v>48</v>
      </c>
      <c r="H888" s="227">
        <v>100948</v>
      </c>
      <c r="I888" s="170" t="str">
        <f t="shared" si="84"/>
        <v>Б-100948-13</v>
      </c>
      <c r="J888" s="169">
        <v>3</v>
      </c>
      <c r="K888" s="165">
        <v>7</v>
      </c>
      <c r="L888" s="165" t="s">
        <v>38</v>
      </c>
      <c r="M888" s="169">
        <v>1</v>
      </c>
      <c r="N888" s="165">
        <v>18</v>
      </c>
      <c r="O888" s="167" t="s">
        <v>823</v>
      </c>
      <c r="P888" s="167" t="s">
        <v>823</v>
      </c>
      <c r="Q888" s="167" t="s">
        <v>826</v>
      </c>
      <c r="R888" s="166" t="str">
        <f t="shared" si="83"/>
        <v>1009483</v>
      </c>
      <c r="S888" s="170">
        <v>1</v>
      </c>
      <c r="T888" s="191" t="s">
        <v>829</v>
      </c>
      <c r="U888" s="165">
        <v>6200</v>
      </c>
      <c r="V888" s="165">
        <v>1116</v>
      </c>
      <c r="W888" s="165">
        <v>0</v>
      </c>
      <c r="X888" s="234">
        <v>832</v>
      </c>
      <c r="Y888" s="168" t="s">
        <v>42</v>
      </c>
      <c r="Z888" s="266"/>
      <c r="AA888" s="266"/>
      <c r="AB888" s="224"/>
      <c r="AC888" s="178">
        <v>9300</v>
      </c>
      <c r="AD888" s="170"/>
      <c r="AE888" s="170"/>
      <c r="AF888" s="191" t="s">
        <v>320</v>
      </c>
      <c r="AG888" s="221">
        <v>8</v>
      </c>
      <c r="AH888" s="220">
        <v>12</v>
      </c>
      <c r="AI888" s="191" t="s">
        <v>320</v>
      </c>
      <c r="AL888" s="166">
        <v>0</v>
      </c>
      <c r="AM888" s="170" t="s">
        <v>43</v>
      </c>
      <c r="AN888" s="165" t="s">
        <v>44</v>
      </c>
      <c r="AO888" s="165"/>
      <c r="AP888" s="166"/>
      <c r="AQ888" s="166"/>
      <c r="AR888" s="166"/>
      <c r="AS888" s="166">
        <f>H888</f>
        <v>100948</v>
      </c>
      <c r="AT888" s="166">
        <f t="shared" si="77"/>
        <v>10984</v>
      </c>
      <c r="AU888" s="166">
        <v>984</v>
      </c>
      <c r="AV888" s="166"/>
      <c r="AX88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100948, 'Б-100948-13',date'2015-02-02',3, 7, 7, 'RUR', 1, 18, date'2015-02-02', date'2015-02-01', 1009483, 1, to_date('2015-01-01 00:00:01','YYYY-MM-DD HH24:MI:SS'), 6200, 1116, 0, 832, 0, 'c1', 8,null,100948,10984,984);insert into xxxx_oebs_cash_payment_test (ID, INVOICE_ID, OEBS_PAYMENT, DOC_DATE, COMISS_DATE) values (s_xxxx_oebs_cash_payment_test.NEXTVAL, 100948, 9300, to_date('2015-01-01 00:00:01','YYYY-MM-DD HH24:MI:SS'), date'2015-01-01' );insert into xxxx_client_discount_m  (ID,CLIENT_ID,CLIENT_AVG_DISCOUNT,DT) values (s_xxxx_client_discount_m.NEXTVAL,832, 12, date'2015-01-01');</v>
      </c>
    </row>
    <row r="889" spans="1:50" ht="16.5" customHeight="1" x14ac:dyDescent="0.25">
      <c r="A889" s="285">
        <v>51</v>
      </c>
      <c r="B889" s="72">
        <v>0</v>
      </c>
      <c r="C889" s="165" t="str">
        <f t="shared" si="79"/>
        <v>100051</v>
      </c>
      <c r="D889" s="165" t="str">
        <f t="shared" si="80"/>
        <v>100051/13</v>
      </c>
      <c r="E889" s="167" t="s">
        <v>189</v>
      </c>
      <c r="F889" s="167" t="s">
        <v>822</v>
      </c>
      <c r="G889" s="165">
        <v>48</v>
      </c>
      <c r="H889" s="227">
        <v>100949</v>
      </c>
      <c r="I889" s="170" t="str">
        <f t="shared" si="84"/>
        <v>Б-100949-13</v>
      </c>
      <c r="J889" s="169">
        <v>3</v>
      </c>
      <c r="K889" s="165">
        <v>7</v>
      </c>
      <c r="L889" s="165" t="s">
        <v>38</v>
      </c>
      <c r="M889" s="169">
        <v>1</v>
      </c>
      <c r="N889" s="165">
        <v>18</v>
      </c>
      <c r="O889" s="167" t="s">
        <v>823</v>
      </c>
      <c r="P889" s="167" t="s">
        <v>823</v>
      </c>
      <c r="Q889" s="167" t="s">
        <v>826</v>
      </c>
      <c r="R889" s="166" t="str">
        <f t="shared" si="83"/>
        <v>1009493</v>
      </c>
      <c r="S889" s="170">
        <v>1</v>
      </c>
      <c r="T889" s="191" t="s">
        <v>829</v>
      </c>
      <c r="U889" s="165">
        <v>6200</v>
      </c>
      <c r="V889" s="165">
        <v>1116</v>
      </c>
      <c r="W889" s="165">
        <v>0</v>
      </c>
      <c r="X889" s="122">
        <v>833</v>
      </c>
      <c r="Y889" s="168" t="s">
        <v>42</v>
      </c>
      <c r="Z889" s="266"/>
      <c r="AA889" s="266"/>
      <c r="AB889" s="224"/>
      <c r="AC889" s="178">
        <v>9300</v>
      </c>
      <c r="AD889" s="170"/>
      <c r="AE889" s="170"/>
      <c r="AF889" s="191" t="s">
        <v>320</v>
      </c>
      <c r="AG889" s="221">
        <v>8</v>
      </c>
      <c r="AH889" s="220">
        <v>12</v>
      </c>
      <c r="AI889" s="191" t="s">
        <v>320</v>
      </c>
      <c r="AL889" s="166">
        <v>0</v>
      </c>
      <c r="AM889" s="170" t="s">
        <v>43</v>
      </c>
      <c r="AN889" s="165" t="s">
        <v>44</v>
      </c>
      <c r="AO889" s="165"/>
      <c r="AP889" s="166"/>
      <c r="AQ889" s="166"/>
      <c r="AR889" s="166"/>
      <c r="AS889" s="166">
        <f>H889</f>
        <v>100949</v>
      </c>
      <c r="AT889" s="166">
        <f t="shared" si="77"/>
        <v>10985</v>
      </c>
      <c r="AU889" s="166">
        <v>985</v>
      </c>
      <c r="AV889" s="166"/>
      <c r="AX88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100949, 'Б-100949-13',date'2015-02-02',3, 7, 7, 'RUR', 1, 18, date'2015-02-02', date'2015-02-01', 1009493, 1, to_date('2015-01-01 00:00:01','YYYY-MM-DD HH24:MI:SS'), 6200, 1116, 0, 833, 0, 'c1', 8,null,100949,10985,985);insert into xxxx_oebs_cash_payment_test (ID, INVOICE_ID, OEBS_PAYMENT, DOC_DATE, COMISS_DATE) values (s_xxxx_oebs_cash_payment_test.NEXTVAL, 100949, 9300, to_date('2015-01-01 00:00:01','YYYY-MM-DD HH24:MI:SS'), date'2015-01-01' );insert into xxxx_client_discount_m  (ID,CLIENT_ID,CLIENT_AVG_DISCOUNT,DT) values (s_xxxx_client_discount_m.NEXTVAL,833, 12, date'2015-01-01');</v>
      </c>
    </row>
    <row r="890" spans="1:50" ht="16.5" customHeight="1" x14ac:dyDescent="0.25">
      <c r="A890" s="285">
        <v>51</v>
      </c>
      <c r="B890" s="72">
        <v>0</v>
      </c>
      <c r="C890" s="165" t="str">
        <f t="shared" si="79"/>
        <v>100051</v>
      </c>
      <c r="D890" s="165" t="str">
        <f t="shared" si="80"/>
        <v>100051/13</v>
      </c>
      <c r="E890" s="167" t="s">
        <v>189</v>
      </c>
      <c r="F890" s="167" t="s">
        <v>822</v>
      </c>
      <c r="G890" s="165">
        <v>48</v>
      </c>
      <c r="H890" s="227">
        <v>100950</v>
      </c>
      <c r="I890" s="170" t="str">
        <f t="shared" si="84"/>
        <v>Б-100950-13</v>
      </c>
      <c r="J890" s="169">
        <v>3</v>
      </c>
      <c r="K890" s="165">
        <v>7</v>
      </c>
      <c r="L890" s="165" t="s">
        <v>38</v>
      </c>
      <c r="M890" s="169">
        <v>1</v>
      </c>
      <c r="N890" s="165">
        <v>18</v>
      </c>
      <c r="O890" s="167" t="s">
        <v>823</v>
      </c>
      <c r="P890" s="167" t="s">
        <v>823</v>
      </c>
      <c r="Q890" s="167" t="s">
        <v>826</v>
      </c>
      <c r="R890" s="166" t="str">
        <f t="shared" si="83"/>
        <v>1009503</v>
      </c>
      <c r="S890" s="170">
        <v>1</v>
      </c>
      <c r="T890" s="191" t="s">
        <v>829</v>
      </c>
      <c r="U890" s="165">
        <v>6200</v>
      </c>
      <c r="V890" s="165">
        <v>1116</v>
      </c>
      <c r="W890" s="165">
        <v>0</v>
      </c>
      <c r="X890" s="234">
        <v>834</v>
      </c>
      <c r="Y890" s="168" t="s">
        <v>42</v>
      </c>
      <c r="Z890" s="266"/>
      <c r="AA890" s="266"/>
      <c r="AB890" s="224"/>
      <c r="AC890" s="178">
        <v>9300</v>
      </c>
      <c r="AD890" s="170"/>
      <c r="AE890" s="170"/>
      <c r="AF890" s="191" t="s">
        <v>320</v>
      </c>
      <c r="AG890" s="221">
        <v>8</v>
      </c>
      <c r="AH890" s="220">
        <v>12</v>
      </c>
      <c r="AI890" s="191" t="s">
        <v>320</v>
      </c>
      <c r="AL890" s="166">
        <v>0</v>
      </c>
      <c r="AM890" s="170" t="s">
        <v>43</v>
      </c>
      <c r="AN890" s="165" t="s">
        <v>44</v>
      </c>
      <c r="AO890" s="165"/>
      <c r="AP890" s="166"/>
      <c r="AQ890" s="166"/>
      <c r="AR890" s="166"/>
      <c r="AS890" s="166">
        <f>H890</f>
        <v>100950</v>
      </c>
      <c r="AT890" s="166">
        <f t="shared" si="77"/>
        <v>10986</v>
      </c>
      <c r="AU890" s="166">
        <v>986</v>
      </c>
      <c r="AX89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100950, 'Б-100950-13',date'2015-02-02',3, 7, 7, 'RUR', 1, 18, date'2015-02-02', date'2015-02-01', 1009503, 1, to_date('2015-01-01 00:00:01','YYYY-MM-DD HH24:MI:SS'), 6200, 1116, 0, 834, 0, 'c1', 8,null,100950,10986,986);insert into xxxx_oebs_cash_payment_test (ID, INVOICE_ID, OEBS_PAYMENT, DOC_DATE, COMISS_DATE) values (s_xxxx_oebs_cash_payment_test.NEXTVAL, 100950, 9300, to_date('2015-01-01 00:00:01','YYYY-MM-DD HH24:MI:SS'), date'2015-01-01' );insert into xxxx_client_discount_m  (ID,CLIENT_ID,CLIENT_AVG_DISCOUNT,DT) values (s_xxxx_client_discount_m.NEXTVAL,834, 12, date'2015-01-01');</v>
      </c>
    </row>
    <row r="891" spans="1:50" ht="16.5" customHeight="1" x14ac:dyDescent="0.25">
      <c r="A891" s="285">
        <v>51</v>
      </c>
      <c r="B891" s="72">
        <v>0</v>
      </c>
      <c r="C891" s="165" t="str">
        <f t="shared" si="79"/>
        <v>100051</v>
      </c>
      <c r="D891" s="165" t="str">
        <f t="shared" si="80"/>
        <v>100051/13</v>
      </c>
      <c r="E891" s="167" t="s">
        <v>189</v>
      </c>
      <c r="F891" s="167" t="s">
        <v>822</v>
      </c>
      <c r="G891" s="165">
        <v>48</v>
      </c>
      <c r="H891" s="227">
        <v>100951</v>
      </c>
      <c r="I891" s="170" t="str">
        <f t="shared" si="84"/>
        <v>Б-100951-13</v>
      </c>
      <c r="J891" s="169">
        <v>3</v>
      </c>
      <c r="K891" s="165">
        <v>7</v>
      </c>
      <c r="L891" s="165" t="s">
        <v>38</v>
      </c>
      <c r="M891" s="169">
        <v>1</v>
      </c>
      <c r="N891" s="165">
        <v>18</v>
      </c>
      <c r="O891" s="167" t="s">
        <v>823</v>
      </c>
      <c r="P891" s="167" t="s">
        <v>823</v>
      </c>
      <c r="Q891" s="167" t="s">
        <v>826</v>
      </c>
      <c r="R891" s="166" t="str">
        <f t="shared" si="83"/>
        <v>1009513</v>
      </c>
      <c r="S891" s="170">
        <v>1</v>
      </c>
      <c r="T891" s="191" t="s">
        <v>829</v>
      </c>
      <c r="U891" s="165">
        <v>6200</v>
      </c>
      <c r="V891" s="165">
        <v>1116</v>
      </c>
      <c r="W891" s="165">
        <v>0</v>
      </c>
      <c r="X891" s="122">
        <v>835</v>
      </c>
      <c r="Y891" s="168" t="s">
        <v>42</v>
      </c>
      <c r="Z891" s="266"/>
      <c r="AA891" s="266"/>
      <c r="AB891" s="224"/>
      <c r="AC891" s="178">
        <v>9300</v>
      </c>
      <c r="AD891" s="170"/>
      <c r="AE891" s="170"/>
      <c r="AF891" s="191" t="s">
        <v>320</v>
      </c>
      <c r="AG891" s="221">
        <v>8</v>
      </c>
      <c r="AH891" s="220">
        <v>12</v>
      </c>
      <c r="AI891" s="191" t="s">
        <v>320</v>
      </c>
      <c r="AL891" s="166">
        <v>0</v>
      </c>
      <c r="AM891" s="170" t="s">
        <v>43</v>
      </c>
      <c r="AN891" s="165" t="s">
        <v>44</v>
      </c>
      <c r="AO891" s="165"/>
      <c r="AP891" s="166"/>
      <c r="AQ891" s="166"/>
      <c r="AR891" s="166"/>
      <c r="AS891" s="166">
        <f>H891</f>
        <v>100951</v>
      </c>
      <c r="AT891" s="166">
        <f t="shared" si="77"/>
        <v>10987</v>
      </c>
      <c r="AU891" s="166">
        <v>987</v>
      </c>
      <c r="AV891" s="166"/>
      <c r="AX891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100951, 'Б-100951-13',date'2015-02-02',3, 7, 7, 'RUR', 1, 18, date'2015-02-02', date'2015-02-01', 1009513, 1, to_date('2015-01-01 00:00:01','YYYY-MM-DD HH24:MI:SS'), 6200, 1116, 0, 835, 0, 'c1', 8,null,100951,10987,987);insert into xxxx_oebs_cash_payment_test (ID, INVOICE_ID, OEBS_PAYMENT, DOC_DATE, COMISS_DATE) values (s_xxxx_oebs_cash_payment_test.NEXTVAL, 100951, 9300, to_date('2015-01-01 00:00:01','YYYY-MM-DD HH24:MI:SS'), date'2015-01-01' );insert into xxxx_client_discount_m  (ID,CLIENT_ID,CLIENT_AVG_DISCOUNT,DT) values (s_xxxx_client_discount_m.NEXTVAL,835, 12, date'2015-01-01');</v>
      </c>
    </row>
    <row r="892" spans="1:50" ht="16.5" customHeight="1" x14ac:dyDescent="0.25">
      <c r="A892" s="285">
        <v>51</v>
      </c>
      <c r="B892" s="72">
        <v>0</v>
      </c>
      <c r="C892" s="165" t="str">
        <f t="shared" si="79"/>
        <v>100051</v>
      </c>
      <c r="D892" s="165" t="str">
        <f t="shared" si="80"/>
        <v>100051/13</v>
      </c>
      <c r="E892" s="167" t="s">
        <v>189</v>
      </c>
      <c r="F892" s="167" t="s">
        <v>822</v>
      </c>
      <c r="G892" s="165">
        <v>48</v>
      </c>
      <c r="H892" s="227">
        <v>100952</v>
      </c>
      <c r="I892" s="170" t="str">
        <f t="shared" si="84"/>
        <v>Б-100952-13</v>
      </c>
      <c r="J892" s="169">
        <v>3</v>
      </c>
      <c r="K892" s="165">
        <v>7</v>
      </c>
      <c r="L892" s="165" t="s">
        <v>38</v>
      </c>
      <c r="M892" s="169">
        <v>1</v>
      </c>
      <c r="N892" s="165">
        <v>18</v>
      </c>
      <c r="O892" s="167" t="s">
        <v>823</v>
      </c>
      <c r="P892" s="167" t="s">
        <v>823</v>
      </c>
      <c r="Q892" s="167" t="s">
        <v>826</v>
      </c>
      <c r="R892" s="166" t="str">
        <f t="shared" si="83"/>
        <v>1009523</v>
      </c>
      <c r="S892" s="170">
        <v>1</v>
      </c>
      <c r="T892" s="191" t="s">
        <v>829</v>
      </c>
      <c r="U892" s="165">
        <v>6200</v>
      </c>
      <c r="V892" s="165">
        <v>1116</v>
      </c>
      <c r="W892" s="165">
        <v>0</v>
      </c>
      <c r="X892" s="234">
        <v>836</v>
      </c>
      <c r="Y892" s="168" t="s">
        <v>42</v>
      </c>
      <c r="Z892" s="266"/>
      <c r="AA892" s="266"/>
      <c r="AB892" s="224"/>
      <c r="AC892" s="178">
        <v>9300</v>
      </c>
      <c r="AD892" s="170"/>
      <c r="AE892" s="170"/>
      <c r="AF892" s="191" t="s">
        <v>320</v>
      </c>
      <c r="AG892" s="221">
        <v>8</v>
      </c>
      <c r="AH892" s="220">
        <v>12</v>
      </c>
      <c r="AI892" s="191" t="s">
        <v>320</v>
      </c>
      <c r="AL892" s="166">
        <v>0</v>
      </c>
      <c r="AM892" s="170" t="s">
        <v>43</v>
      </c>
      <c r="AN892" s="165" t="s">
        <v>44</v>
      </c>
      <c r="AO892" s="165"/>
      <c r="AP892" s="166"/>
      <c r="AQ892" s="166"/>
      <c r="AR892" s="166"/>
      <c r="AS892" s="166">
        <f>H892</f>
        <v>100952</v>
      </c>
      <c r="AT892" s="166">
        <f t="shared" si="77"/>
        <v>10988</v>
      </c>
      <c r="AU892" s="166">
        <v>988</v>
      </c>
      <c r="AV892" s="166"/>
      <c r="AX892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100952, 'Б-100952-13',date'2015-02-02',3, 7, 7, 'RUR', 1, 18, date'2015-02-02', date'2015-02-01', 1009523, 1, to_date('2015-01-01 00:00:01','YYYY-MM-DD HH24:MI:SS'), 6200, 1116, 0, 836, 0, 'c1', 8,null,100952,10988,988);insert into xxxx_oebs_cash_payment_test (ID, INVOICE_ID, OEBS_PAYMENT, DOC_DATE, COMISS_DATE) values (s_xxxx_oebs_cash_payment_test.NEXTVAL, 100952, 9300, to_date('2015-01-01 00:00:01','YYYY-MM-DD HH24:MI:SS'), date'2015-01-01' );insert into xxxx_client_discount_m  (ID,CLIENT_ID,CLIENT_AVG_DISCOUNT,DT) values (s_xxxx_client_discount_m.NEXTVAL,836, 12, date'2015-01-01');</v>
      </c>
    </row>
    <row r="893" spans="1:50" ht="16.5" customHeight="1" x14ac:dyDescent="0.25">
      <c r="A893" s="285">
        <v>51</v>
      </c>
      <c r="B893" s="72">
        <v>0</v>
      </c>
      <c r="C893" s="165" t="str">
        <f t="shared" si="79"/>
        <v>100051</v>
      </c>
      <c r="D893" s="165" t="str">
        <f t="shared" si="80"/>
        <v>100051/13</v>
      </c>
      <c r="E893" s="167" t="s">
        <v>189</v>
      </c>
      <c r="F893" s="167" t="s">
        <v>822</v>
      </c>
      <c r="G893" s="165">
        <v>48</v>
      </c>
      <c r="H893" s="227">
        <v>100953</v>
      </c>
      <c r="I893" s="170" t="str">
        <f t="shared" si="84"/>
        <v>Б-100953-13</v>
      </c>
      <c r="J893" s="169">
        <v>3</v>
      </c>
      <c r="K893" s="165">
        <v>7</v>
      </c>
      <c r="L893" s="165" t="s">
        <v>38</v>
      </c>
      <c r="M893" s="169">
        <v>1</v>
      </c>
      <c r="N893" s="165">
        <v>18</v>
      </c>
      <c r="O893" s="167" t="s">
        <v>823</v>
      </c>
      <c r="P893" s="167" t="s">
        <v>823</v>
      </c>
      <c r="Q893" s="167" t="s">
        <v>826</v>
      </c>
      <c r="R893" s="166" t="str">
        <f t="shared" si="83"/>
        <v>1009533</v>
      </c>
      <c r="S893" s="170">
        <v>1</v>
      </c>
      <c r="T893" s="191" t="s">
        <v>829</v>
      </c>
      <c r="U893" s="165">
        <v>6200</v>
      </c>
      <c r="V893" s="165">
        <v>1116</v>
      </c>
      <c r="W893" s="165">
        <v>0</v>
      </c>
      <c r="X893" s="122">
        <v>837</v>
      </c>
      <c r="Y893" s="168" t="s">
        <v>42</v>
      </c>
      <c r="Z893" s="266"/>
      <c r="AA893" s="266"/>
      <c r="AB893" s="224"/>
      <c r="AC893" s="178">
        <v>9300</v>
      </c>
      <c r="AD893" s="170"/>
      <c r="AE893" s="170"/>
      <c r="AF893" s="191" t="s">
        <v>320</v>
      </c>
      <c r="AG893" s="221">
        <v>8</v>
      </c>
      <c r="AH893" s="220">
        <v>12</v>
      </c>
      <c r="AI893" s="191" t="s">
        <v>320</v>
      </c>
      <c r="AL893" s="166">
        <v>0</v>
      </c>
      <c r="AM893" s="170" t="s">
        <v>43</v>
      </c>
      <c r="AN893" s="165" t="s">
        <v>44</v>
      </c>
      <c r="AO893" s="165"/>
      <c r="AP893" s="166"/>
      <c r="AQ893" s="166"/>
      <c r="AR893" s="166"/>
      <c r="AS893" s="166">
        <f>H893</f>
        <v>100953</v>
      </c>
      <c r="AT893" s="166">
        <f t="shared" si="77"/>
        <v>10989</v>
      </c>
      <c r="AU893" s="166">
        <v>989</v>
      </c>
      <c r="AV893" s="166"/>
      <c r="AX893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100953, 'Б-100953-13',date'2015-02-02',3, 7, 7, 'RUR', 1, 18, date'2015-02-02', date'2015-02-01', 1009533, 1, to_date('2015-01-01 00:00:01','YYYY-MM-DD HH24:MI:SS'), 6200, 1116, 0, 837, 0, 'c1', 8,null,100953,10989,989);insert into xxxx_oebs_cash_payment_test (ID, INVOICE_ID, OEBS_PAYMENT, DOC_DATE, COMISS_DATE) values (s_xxxx_oebs_cash_payment_test.NEXTVAL, 100953, 9300, to_date('2015-01-01 00:00:01','YYYY-MM-DD HH24:MI:SS'), date'2015-01-01' );insert into xxxx_client_discount_m  (ID,CLIENT_ID,CLIENT_AVG_DISCOUNT,DT) values (s_xxxx_client_discount_m.NEXTVAL,837, 12, date'2015-01-01');</v>
      </c>
    </row>
    <row r="894" spans="1:50" ht="16.5" customHeight="1" x14ac:dyDescent="0.25">
      <c r="A894" s="285">
        <v>51</v>
      </c>
      <c r="B894" s="72">
        <v>0</v>
      </c>
      <c r="C894" s="165" t="str">
        <f t="shared" si="79"/>
        <v>100051</v>
      </c>
      <c r="D894" s="165" t="str">
        <f t="shared" si="80"/>
        <v>100051/13</v>
      </c>
      <c r="E894" s="167" t="s">
        <v>189</v>
      </c>
      <c r="F894" s="167" t="s">
        <v>822</v>
      </c>
      <c r="G894" s="165">
        <v>48</v>
      </c>
      <c r="H894" s="227">
        <v>100954</v>
      </c>
      <c r="I894" s="170" t="str">
        <f t="shared" si="84"/>
        <v>Б-100954-13</v>
      </c>
      <c r="J894" s="169">
        <v>3</v>
      </c>
      <c r="K894" s="165">
        <v>7</v>
      </c>
      <c r="L894" s="165" t="s">
        <v>38</v>
      </c>
      <c r="M894" s="169">
        <v>1</v>
      </c>
      <c r="N894" s="165">
        <v>18</v>
      </c>
      <c r="O894" s="167" t="s">
        <v>823</v>
      </c>
      <c r="P894" s="167" t="s">
        <v>823</v>
      </c>
      <c r="Q894" s="167" t="s">
        <v>826</v>
      </c>
      <c r="R894" s="166" t="str">
        <f t="shared" si="83"/>
        <v>1009543</v>
      </c>
      <c r="S894" s="170">
        <v>1</v>
      </c>
      <c r="T894" s="191" t="s">
        <v>829</v>
      </c>
      <c r="U894" s="165">
        <v>6200</v>
      </c>
      <c r="V894" s="165">
        <v>1116</v>
      </c>
      <c r="W894" s="165">
        <v>0</v>
      </c>
      <c r="X894" s="234">
        <v>838</v>
      </c>
      <c r="Y894" s="168" t="s">
        <v>42</v>
      </c>
      <c r="Z894" s="266"/>
      <c r="AA894" s="266"/>
      <c r="AB894" s="224"/>
      <c r="AC894" s="178">
        <v>9300</v>
      </c>
      <c r="AD894" s="170"/>
      <c r="AE894" s="170"/>
      <c r="AF894" s="191" t="s">
        <v>320</v>
      </c>
      <c r="AG894" s="221">
        <v>8</v>
      </c>
      <c r="AH894" s="220">
        <v>12</v>
      </c>
      <c r="AI894" s="191" t="s">
        <v>320</v>
      </c>
      <c r="AL894" s="166">
        <v>0</v>
      </c>
      <c r="AM894" s="170" t="s">
        <v>43</v>
      </c>
      <c r="AN894" s="165" t="s">
        <v>44</v>
      </c>
      <c r="AO894" s="165"/>
      <c r="AP894" s="166"/>
      <c r="AQ894" s="166"/>
      <c r="AR894" s="166"/>
      <c r="AS894" s="166">
        <f>H894</f>
        <v>100954</v>
      </c>
      <c r="AT894" s="166">
        <f t="shared" si="77"/>
        <v>10990</v>
      </c>
      <c r="AU894" s="166">
        <v>990</v>
      </c>
      <c r="AX894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100954, 'Б-100954-13',date'2015-02-02',3, 7, 7, 'RUR', 1, 18, date'2015-02-02', date'2015-02-01', 1009543, 1, to_date('2015-01-01 00:00:01','YYYY-MM-DD HH24:MI:SS'), 6200, 1116, 0, 838, 0, 'c1', 8,null,100954,10990,990);insert into xxxx_oebs_cash_payment_test (ID, INVOICE_ID, OEBS_PAYMENT, DOC_DATE, COMISS_DATE) values (s_xxxx_oebs_cash_payment_test.NEXTVAL, 100954, 9300, to_date('2015-01-01 00:00:01','YYYY-MM-DD HH24:MI:SS'), date'2015-01-01' );insert into xxxx_client_discount_m  (ID,CLIENT_ID,CLIENT_AVG_DISCOUNT,DT) values (s_xxxx_client_discount_m.NEXTVAL,838, 12, date'2015-01-01');</v>
      </c>
    </row>
    <row r="895" spans="1:50" ht="16.5" customHeight="1" x14ac:dyDescent="0.25">
      <c r="A895" s="286">
        <v>51</v>
      </c>
      <c r="B895" s="72">
        <v>0</v>
      </c>
      <c r="C895" s="171" t="str">
        <f t="shared" si="79"/>
        <v>100051</v>
      </c>
      <c r="D895" s="171" t="str">
        <f t="shared" si="80"/>
        <v>100051/13</v>
      </c>
      <c r="E895" s="172" t="s">
        <v>189</v>
      </c>
      <c r="F895" s="167" t="s">
        <v>822</v>
      </c>
      <c r="G895" s="171">
        <v>48</v>
      </c>
      <c r="H895" s="205">
        <v>100955</v>
      </c>
      <c r="I895" s="171" t="str">
        <f t="shared" si="84"/>
        <v>Б-100955-13</v>
      </c>
      <c r="J895" s="169">
        <v>3</v>
      </c>
      <c r="K895" s="171">
        <v>7</v>
      </c>
      <c r="L895" s="171" t="s">
        <v>38</v>
      </c>
      <c r="M895" s="175">
        <v>1</v>
      </c>
      <c r="N895" s="171">
        <v>18</v>
      </c>
      <c r="O895" s="172" t="s">
        <v>823</v>
      </c>
      <c r="P895" s="172" t="s">
        <v>823</v>
      </c>
      <c r="Q895" s="172" t="s">
        <v>826</v>
      </c>
      <c r="R895" s="166" t="str">
        <f t="shared" si="83"/>
        <v>1009553</v>
      </c>
      <c r="S895" s="171">
        <v>1</v>
      </c>
      <c r="T895" s="177" t="s">
        <v>311</v>
      </c>
      <c r="U895" s="171">
        <v>6200</v>
      </c>
      <c r="V895" s="171">
        <v>1116</v>
      </c>
      <c r="W895" s="171">
        <v>0</v>
      </c>
      <c r="X895" s="192">
        <v>839</v>
      </c>
      <c r="Y895" s="174" t="s">
        <v>42</v>
      </c>
      <c r="Z895" s="142"/>
      <c r="AA895" s="142"/>
      <c r="AB895" s="232"/>
      <c r="AC895" s="180">
        <v>9300</v>
      </c>
      <c r="AD895" s="171"/>
      <c r="AE895" s="171"/>
      <c r="AF895" s="191" t="s">
        <v>320</v>
      </c>
      <c r="AG895" s="221">
        <v>8</v>
      </c>
      <c r="AH895" s="220">
        <v>12</v>
      </c>
      <c r="AI895" s="191" t="s">
        <v>320</v>
      </c>
      <c r="AL895" s="166">
        <v>0</v>
      </c>
      <c r="AM895" s="170" t="s">
        <v>43</v>
      </c>
      <c r="AN895" s="171" t="s">
        <v>44</v>
      </c>
      <c r="AO895" s="171"/>
      <c r="AP895" s="166"/>
      <c r="AQ895" s="166"/>
      <c r="AR895" s="166"/>
      <c r="AS895" s="166">
        <f>H895</f>
        <v>100955</v>
      </c>
      <c r="AT895" s="166">
        <f t="shared" si="77"/>
        <v>10991</v>
      </c>
      <c r="AU895" s="166">
        <v>991</v>
      </c>
      <c r="AV895" s="173"/>
      <c r="AX895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51, 100051, '100051/13', date'2013-03-01', date'2015-09-01', 48, 100955, 'Б-100955-13',date'2015-02-02',3, 7, 7, 'RUR', 1, 18, date'2015-02-02', date'2015-02-01', 1009553, 1, to_date('2015-01-30 23:59:59','YYYY-MM-DD HH24:MI:SS'), 6200, 1116, 0, 839, 0, 'c1', 8,null,100955,10991,991);insert into xxxx_oebs_cash_payment_test (ID, INVOICE_ID, OEBS_PAYMENT, DOC_DATE, COMISS_DATE) values (s_xxxx_oebs_cash_payment_test.NEXTVAL, 100955, 9300, to_date('2015-01-30 23:59:59','YYYY-MM-DD HH24:MI:SS'), date'2015-01-01' );insert into xxxx_client_discount_m  (ID,CLIENT_ID,CLIENT_AVG_DISCOUNT,DT) values (s_xxxx_client_discount_m.NEXTVAL,839, 12, date'2015-01-01');</v>
      </c>
    </row>
    <row r="896" spans="1:50" ht="16.5" customHeight="1" x14ac:dyDescent="0.25">
      <c r="A896" s="285">
        <v>52</v>
      </c>
      <c r="B896" s="72">
        <v>0</v>
      </c>
      <c r="C896" s="165" t="str">
        <f t="shared" si="79"/>
        <v>100052</v>
      </c>
      <c r="D896" s="165" t="str">
        <f t="shared" si="80"/>
        <v>100052/13</v>
      </c>
      <c r="E896" s="167" t="s">
        <v>189</v>
      </c>
      <c r="F896" s="191" t="s">
        <v>37</v>
      </c>
      <c r="G896" s="165">
        <v>48</v>
      </c>
      <c r="H896" s="178">
        <v>100956</v>
      </c>
      <c r="I896" s="170" t="str">
        <f t="shared" si="84"/>
        <v>Б-100956-13</v>
      </c>
      <c r="J896" s="169">
        <v>3</v>
      </c>
      <c r="K896" s="165">
        <v>7</v>
      </c>
      <c r="L896" s="165" t="s">
        <v>38</v>
      </c>
      <c r="M896" s="169">
        <v>1</v>
      </c>
      <c r="N896" s="165">
        <v>18</v>
      </c>
      <c r="O896" s="167" t="s">
        <v>823</v>
      </c>
      <c r="P896" s="167" t="s">
        <v>823</v>
      </c>
      <c r="Q896" s="167" t="s">
        <v>826</v>
      </c>
      <c r="R896" s="166" t="str">
        <f>H896&amp;"1"</f>
        <v>1009561</v>
      </c>
      <c r="S896" s="170">
        <v>1</v>
      </c>
      <c r="T896" s="167" t="s">
        <v>308</v>
      </c>
      <c r="U896" s="165">
        <v>6200</v>
      </c>
      <c r="V896" s="165">
        <v>1116</v>
      </c>
      <c r="W896" s="165">
        <v>0</v>
      </c>
      <c r="X896" s="187">
        <v>840</v>
      </c>
      <c r="Y896" s="168" t="s">
        <v>42</v>
      </c>
      <c r="Z896" s="266"/>
      <c r="AA896" s="266"/>
      <c r="AB896" s="224"/>
      <c r="AC896" s="178">
        <v>9300</v>
      </c>
      <c r="AD896" s="170"/>
      <c r="AE896" s="170"/>
      <c r="AF896" s="167" t="s">
        <v>149</v>
      </c>
      <c r="AG896" s="221">
        <v>8</v>
      </c>
      <c r="AH896" s="220">
        <v>12</v>
      </c>
      <c r="AI896" s="167" t="s">
        <v>319</v>
      </c>
      <c r="AL896" s="166">
        <v>0</v>
      </c>
      <c r="AM896" s="170" t="s">
        <v>43</v>
      </c>
      <c r="AN896" s="165" t="s">
        <v>44</v>
      </c>
      <c r="AO896" s="236">
        <v>140</v>
      </c>
      <c r="AP896" s="166"/>
      <c r="AQ896" s="166"/>
      <c r="AR896" s="166"/>
      <c r="AS896" s="166">
        <f>H896</f>
        <v>100956</v>
      </c>
      <c r="AT896" s="166">
        <f t="shared" si="77"/>
        <v>10992</v>
      </c>
      <c r="AU896" s="166">
        <v>992</v>
      </c>
      <c r="AV896" s="166" t="s">
        <v>599</v>
      </c>
      <c r="AX896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100956, 'Б-100956-13',date'2015-02-02',3, 7, 7, 'RUR', 1, 18, date'2015-02-02', date'2015-02-01', 1009561, 1, to_date('2015-02-01 00:00:00','YYYY-MM-DD HH24:MI:SS'), 6200, 1116, 0, 840, 0, 'c1', 8,null,100956,10992,992);insert into xxxx_oebs_cash_payment_test (ID, INVOICE_ID, OEBS_PAYMENT, DOC_DATE, COMISS_DATE) values (s_xxxx_oebs_cash_payment_test.NEXTVAL, 100956, 9300, to_date('2015-02-01 00:00:00','YYYY-MM-DD HH24:MI:SS'), date'2015-01-31' );insert into xxxx_client_discount_m  (ID,CLIENT_ID,CLIENT_AVG_DISCOUNT,DT) values (s_xxxx_client_discount_m.NEXTVAL,840, 12, date'2015-02-01');insert into xxxx_contract_signed_attr (ID, CONTRACT_ID, CODE, KEY_NUM) values (s_xxxx_contract_signed_attr.NEXTVAL, 100052, 'SUPERCOMMISSION_BONUS' , 140 );</v>
      </c>
    </row>
    <row r="897" spans="1:50" ht="16.5" customHeight="1" x14ac:dyDescent="0.25">
      <c r="A897" s="285">
        <v>52</v>
      </c>
      <c r="B897" s="72">
        <v>0</v>
      </c>
      <c r="C897" s="165" t="str">
        <f t="shared" si="79"/>
        <v>100052</v>
      </c>
      <c r="D897" s="165" t="str">
        <f t="shared" si="80"/>
        <v>100052/13</v>
      </c>
      <c r="E897" s="167" t="s">
        <v>189</v>
      </c>
      <c r="F897" s="191" t="s">
        <v>37</v>
      </c>
      <c r="G897" s="165">
        <v>48</v>
      </c>
      <c r="H897" s="178">
        <v>100957</v>
      </c>
      <c r="I897" s="170" t="str">
        <f t="shared" si="84"/>
        <v>Б-100957-13</v>
      </c>
      <c r="J897" s="169">
        <v>3</v>
      </c>
      <c r="K897" s="165">
        <v>7</v>
      </c>
      <c r="L897" s="165" t="s">
        <v>38</v>
      </c>
      <c r="M897" s="169">
        <v>1</v>
      </c>
      <c r="N897" s="165">
        <v>18</v>
      </c>
      <c r="O897" s="167" t="s">
        <v>823</v>
      </c>
      <c r="P897" s="167" t="s">
        <v>823</v>
      </c>
      <c r="Q897" s="167" t="s">
        <v>826</v>
      </c>
      <c r="R897" s="166" t="str">
        <f>H897&amp;"2"</f>
        <v>1009572</v>
      </c>
      <c r="S897" s="170">
        <v>1</v>
      </c>
      <c r="T897" s="167" t="s">
        <v>308</v>
      </c>
      <c r="U897" s="165">
        <v>6200</v>
      </c>
      <c r="V897" s="165">
        <v>1116</v>
      </c>
      <c r="W897" s="165">
        <v>0</v>
      </c>
      <c r="X897" s="24">
        <v>841</v>
      </c>
      <c r="Y897" s="168" t="s">
        <v>42</v>
      </c>
      <c r="Z897" s="266"/>
      <c r="AA897" s="266"/>
      <c r="AB897" s="224"/>
      <c r="AC897" s="178">
        <v>9300</v>
      </c>
      <c r="AD897" s="170"/>
      <c r="AE897" s="170"/>
      <c r="AF897" s="167" t="s">
        <v>149</v>
      </c>
      <c r="AG897" s="221">
        <v>8</v>
      </c>
      <c r="AH897" s="220">
        <v>12</v>
      </c>
      <c r="AI897" s="167" t="s">
        <v>319</v>
      </c>
      <c r="AL897" s="166">
        <v>0</v>
      </c>
      <c r="AM897" s="170" t="s">
        <v>43</v>
      </c>
      <c r="AN897" s="165" t="s">
        <v>44</v>
      </c>
      <c r="AO897" s="165"/>
      <c r="AP897" s="166"/>
      <c r="AQ897" s="166"/>
      <c r="AR897" s="166"/>
      <c r="AS897" s="166">
        <f>H897</f>
        <v>100957</v>
      </c>
      <c r="AT897" s="166">
        <f t="shared" si="77"/>
        <v>10993</v>
      </c>
      <c r="AU897" s="166">
        <v>993</v>
      </c>
      <c r="AV897" s="166" t="s">
        <v>595</v>
      </c>
      <c r="AX897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100957, 'Б-100957-13',date'2015-02-02',3, 7, 7, 'RUR', 1, 18, date'2015-02-02', date'2015-02-01', 1009572, 1, to_date('2015-02-01 00:00:00','YYYY-MM-DD HH24:MI:SS'), 6200, 1116, 0, 841, 0, 'c1', 8,null,100957,10993,993);insert into xxxx_oebs_cash_payment_test (ID, INVOICE_ID, OEBS_PAYMENT, DOC_DATE, COMISS_DATE) values (s_xxxx_oebs_cash_payment_test.NEXTVAL, 100957, 9300, to_date('2015-02-01 00:00:00','YYYY-MM-DD HH24:MI:SS'), date'2015-01-31' );insert into xxxx_client_discount_m  (ID,CLIENT_ID,CLIENT_AVG_DISCOUNT,DT) values (s_xxxx_client_discount_m.NEXTVAL,841, 12, date'2015-02-01');</v>
      </c>
    </row>
    <row r="898" spans="1:50" ht="16.5" customHeight="1" x14ac:dyDescent="0.25">
      <c r="A898" s="285">
        <v>52</v>
      </c>
      <c r="B898" s="72">
        <v>0</v>
      </c>
      <c r="C898" s="165" t="str">
        <f t="shared" si="79"/>
        <v>100052</v>
      </c>
      <c r="D898" s="165" t="str">
        <f t="shared" si="80"/>
        <v>100052/13</v>
      </c>
      <c r="E898" s="167" t="s">
        <v>189</v>
      </c>
      <c r="F898" s="191" t="s">
        <v>37</v>
      </c>
      <c r="G898" s="165">
        <v>48</v>
      </c>
      <c r="H898" s="178">
        <v>100958</v>
      </c>
      <c r="I898" s="170" t="str">
        <f t="shared" si="84"/>
        <v>Б-100958-13</v>
      </c>
      <c r="J898" s="169">
        <v>3</v>
      </c>
      <c r="K898" s="165">
        <v>7</v>
      </c>
      <c r="L898" s="165" t="s">
        <v>38</v>
      </c>
      <c r="M898" s="169">
        <v>1</v>
      </c>
      <c r="N898" s="165">
        <v>18</v>
      </c>
      <c r="O898" s="167" t="s">
        <v>823</v>
      </c>
      <c r="P898" s="167" t="s">
        <v>823</v>
      </c>
      <c r="Q898" s="167" t="s">
        <v>826</v>
      </c>
      <c r="R898" s="166" t="str">
        <f>H898&amp;"3"</f>
        <v>1009583</v>
      </c>
      <c r="S898" s="170">
        <v>1</v>
      </c>
      <c r="T898" s="167" t="s">
        <v>308</v>
      </c>
      <c r="U898" s="165">
        <v>6200</v>
      </c>
      <c r="V898" s="165">
        <v>1116</v>
      </c>
      <c r="W898" s="165">
        <v>0</v>
      </c>
      <c r="X898" s="187">
        <v>842</v>
      </c>
      <c r="Y898" s="168" t="s">
        <v>42</v>
      </c>
      <c r="Z898" s="266"/>
      <c r="AA898" s="266"/>
      <c r="AB898" s="224"/>
      <c r="AC898" s="178">
        <v>9300</v>
      </c>
      <c r="AD898" s="170"/>
      <c r="AE898" s="170"/>
      <c r="AF898" s="167" t="s">
        <v>149</v>
      </c>
      <c r="AG898" s="221">
        <v>8</v>
      </c>
      <c r="AH898" s="220">
        <v>12</v>
      </c>
      <c r="AI898" s="167" t="s">
        <v>319</v>
      </c>
      <c r="AL898" s="166">
        <v>0</v>
      </c>
      <c r="AM898" s="170" t="s">
        <v>43</v>
      </c>
      <c r="AN898" s="165" t="s">
        <v>44</v>
      </c>
      <c r="AO898" s="165"/>
      <c r="AP898" s="166"/>
      <c r="AQ898" s="166"/>
      <c r="AR898" s="166"/>
      <c r="AS898" s="166">
        <f>H898</f>
        <v>100958</v>
      </c>
      <c r="AT898" s="166">
        <f t="shared" si="77"/>
        <v>10994</v>
      </c>
      <c r="AU898" s="166">
        <v>994</v>
      </c>
      <c r="AV898" s="305" t="s">
        <v>600</v>
      </c>
      <c r="AX898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100958, 'Б-100958-13',date'2015-02-02',3, 7, 7, 'RUR', 1, 18, date'2015-02-02', date'2015-02-01', 1009583, 1, to_date('2015-02-01 00:00:00','YYYY-MM-DD HH24:MI:SS'), 6200, 1116, 0, 842, 0, 'c1', 8,null,100958,10994,994);insert into xxxx_oebs_cash_payment_test (ID, INVOICE_ID, OEBS_PAYMENT, DOC_DATE, COMISS_DATE) values (s_xxxx_oebs_cash_payment_test.NEXTVAL, 100958, 9300, to_date('2015-02-01 00:00:00','YYYY-MM-DD HH24:MI:SS'), date'2015-01-31' );insert into xxxx_client_discount_m  (ID,CLIENT_ID,CLIENT_AVG_DISCOUNT,DT) values (s_xxxx_client_discount_m.NEXTVAL,842, 12, date'2015-02-01');</v>
      </c>
    </row>
    <row r="899" spans="1:50" ht="16.5" customHeight="1" x14ac:dyDescent="0.25">
      <c r="A899" s="285">
        <v>52</v>
      </c>
      <c r="B899" s="72">
        <v>0</v>
      </c>
      <c r="C899" s="165" t="str">
        <f t="shared" si="79"/>
        <v>100052</v>
      </c>
      <c r="D899" s="165" t="str">
        <f t="shared" si="80"/>
        <v>100052/13</v>
      </c>
      <c r="E899" s="167" t="s">
        <v>189</v>
      </c>
      <c r="F899" s="191" t="s">
        <v>37</v>
      </c>
      <c r="G899" s="165">
        <v>48</v>
      </c>
      <c r="H899" s="178">
        <v>100959</v>
      </c>
      <c r="I899" s="170" t="str">
        <f t="shared" si="84"/>
        <v>Б-100959-13</v>
      </c>
      <c r="J899" s="169">
        <v>3</v>
      </c>
      <c r="K899" s="165">
        <v>7</v>
      </c>
      <c r="L899" s="165" t="s">
        <v>38</v>
      </c>
      <c r="M899" s="169">
        <v>1</v>
      </c>
      <c r="N899" s="165">
        <v>18</v>
      </c>
      <c r="O899" s="167" t="s">
        <v>823</v>
      </c>
      <c r="P899" s="167" t="s">
        <v>823</v>
      </c>
      <c r="Q899" s="167" t="s">
        <v>826</v>
      </c>
      <c r="R899" s="166" t="str">
        <f>H899&amp;"1"</f>
        <v>1009591</v>
      </c>
      <c r="S899" s="170">
        <v>1</v>
      </c>
      <c r="T899" s="167" t="s">
        <v>308</v>
      </c>
      <c r="U899" s="165">
        <v>6200</v>
      </c>
      <c r="V899" s="165">
        <v>1116</v>
      </c>
      <c r="W899" s="165">
        <v>0</v>
      </c>
      <c r="X899" s="24">
        <v>843</v>
      </c>
      <c r="Y899" s="168" t="s">
        <v>42</v>
      </c>
      <c r="Z899" s="266"/>
      <c r="AA899" s="266"/>
      <c r="AB899" s="224"/>
      <c r="AC899" s="178">
        <v>9300</v>
      </c>
      <c r="AD899" s="170"/>
      <c r="AE899" s="170"/>
      <c r="AF899" s="167" t="s">
        <v>149</v>
      </c>
      <c r="AG899" s="221">
        <v>8</v>
      </c>
      <c r="AH899" s="220">
        <v>12</v>
      </c>
      <c r="AI899" s="167" t="s">
        <v>319</v>
      </c>
      <c r="AL899" s="166">
        <v>0</v>
      </c>
      <c r="AM899" s="170" t="s">
        <v>43</v>
      </c>
      <c r="AN899" s="165" t="s">
        <v>44</v>
      </c>
      <c r="AO899" s="165"/>
      <c r="AP899" s="166"/>
      <c r="AQ899" s="166"/>
      <c r="AR899" s="166"/>
      <c r="AS899" s="166">
        <f>H899</f>
        <v>100959</v>
      </c>
      <c r="AT899" s="166">
        <f t="shared" si="77"/>
        <v>10995</v>
      </c>
      <c r="AU899" s="166">
        <v>995</v>
      </c>
      <c r="AV899" s="306">
        <v>41486</v>
      </c>
      <c r="AX899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100959, 'Б-100959-13',date'2015-02-02',3, 7, 7, 'RUR', 1, 18, date'2015-02-02', date'2015-02-01', 1009591, 1, to_date('2015-02-01 00:00:00','YYYY-MM-DD HH24:MI:SS'), 6200, 1116, 0, 843, 0, 'c1', 8,null,100959,10995,995);insert into xxxx_oebs_cash_payment_test (ID, INVOICE_ID, OEBS_PAYMENT, DOC_DATE, COMISS_DATE) values (s_xxxx_oebs_cash_payment_test.NEXTVAL, 100959, 9300, to_date('2015-02-01 00:00:00','YYYY-MM-DD HH24:MI:SS'), date'2015-01-31' );insert into xxxx_client_discount_m  (ID,CLIENT_ID,CLIENT_AVG_DISCOUNT,DT) values (s_xxxx_client_discount_m.NEXTVAL,843, 12, date'2015-02-01');</v>
      </c>
    </row>
    <row r="900" spans="1:50" ht="16.5" customHeight="1" x14ac:dyDescent="0.25">
      <c r="A900" s="285">
        <v>52</v>
      </c>
      <c r="B900" s="72">
        <v>0</v>
      </c>
      <c r="C900" s="165" t="str">
        <f t="shared" si="79"/>
        <v>100052</v>
      </c>
      <c r="D900" s="165" t="str">
        <f t="shared" si="80"/>
        <v>100052/13</v>
      </c>
      <c r="E900" s="167" t="s">
        <v>189</v>
      </c>
      <c r="F900" s="191" t="s">
        <v>37</v>
      </c>
      <c r="G900" s="165">
        <v>48</v>
      </c>
      <c r="H900" s="178">
        <v>100960</v>
      </c>
      <c r="I900" s="170" t="str">
        <f t="shared" si="84"/>
        <v>Б-100960-13</v>
      </c>
      <c r="J900" s="169">
        <v>3</v>
      </c>
      <c r="K900" s="165">
        <v>7</v>
      </c>
      <c r="L900" s="165" t="s">
        <v>38</v>
      </c>
      <c r="M900" s="169">
        <v>1</v>
      </c>
      <c r="N900" s="165">
        <v>18</v>
      </c>
      <c r="O900" s="167" t="s">
        <v>823</v>
      </c>
      <c r="P900" s="167" t="s">
        <v>823</v>
      </c>
      <c r="Q900" s="167" t="s">
        <v>826</v>
      </c>
      <c r="R900" s="166" t="str">
        <f>H900&amp;"2"</f>
        <v>1009602</v>
      </c>
      <c r="S900" s="170">
        <v>1</v>
      </c>
      <c r="T900" s="167" t="s">
        <v>308</v>
      </c>
      <c r="U900" s="165">
        <v>6200</v>
      </c>
      <c r="V900" s="165">
        <v>1116</v>
      </c>
      <c r="W900" s="165">
        <v>0</v>
      </c>
      <c r="X900" s="187">
        <v>844</v>
      </c>
      <c r="Y900" s="168" t="s">
        <v>42</v>
      </c>
      <c r="Z900" s="266"/>
      <c r="AA900" s="266"/>
      <c r="AB900" s="224"/>
      <c r="AC900" s="178">
        <v>9300</v>
      </c>
      <c r="AD900" s="170"/>
      <c r="AE900" s="170"/>
      <c r="AF900" s="167" t="s">
        <v>149</v>
      </c>
      <c r="AG900" s="221">
        <v>8</v>
      </c>
      <c r="AH900" s="220">
        <v>12</v>
      </c>
      <c r="AI900" s="167" t="s">
        <v>319</v>
      </c>
      <c r="AL900" s="166">
        <v>0</v>
      </c>
      <c r="AM900" s="170" t="s">
        <v>43</v>
      </c>
      <c r="AN900" s="165" t="s">
        <v>44</v>
      </c>
      <c r="AO900" s="165"/>
      <c r="AP900" s="166"/>
      <c r="AQ900" s="166"/>
      <c r="AR900" s="166"/>
      <c r="AS900" s="166">
        <f>H900</f>
        <v>100960</v>
      </c>
      <c r="AT900" s="166">
        <f t="shared" si="77"/>
        <v>10996</v>
      </c>
      <c r="AU900" s="166">
        <v>996</v>
      </c>
      <c r="AV900" s="166"/>
      <c r="AX900" s="163" t="str">
        <f t="shared" si="7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100960, 'Б-100960-13',date'2015-02-02',3, 7, 7, 'RUR', 1, 18, date'2015-02-02', date'2015-02-01', 1009602, 1, to_date('2015-02-01 00:00:00','YYYY-MM-DD HH24:MI:SS'), 6200, 1116, 0, 844, 0, 'c1', 8,null,100960,10996,996);insert into xxxx_oebs_cash_payment_test (ID, INVOICE_ID, OEBS_PAYMENT, DOC_DATE, COMISS_DATE) values (s_xxxx_oebs_cash_payment_test.NEXTVAL, 100960, 9300, to_date('2015-02-01 00:00:00','YYYY-MM-DD HH24:MI:SS'), date'2015-01-31' );insert into xxxx_client_discount_m  (ID,CLIENT_ID,CLIENT_AVG_DISCOUNT,DT) values (s_xxxx_client_discount_m.NEXTVAL,844, 12, date'2015-02-01');</v>
      </c>
    </row>
    <row r="901" spans="1:50" ht="16.5" customHeight="1" x14ac:dyDescent="0.25">
      <c r="A901" s="285">
        <v>52</v>
      </c>
      <c r="B901" s="72">
        <v>0</v>
      </c>
      <c r="C901" s="165" t="str">
        <f t="shared" si="79"/>
        <v>100052</v>
      </c>
      <c r="D901" s="165" t="str">
        <f t="shared" si="80"/>
        <v>100052/13</v>
      </c>
      <c r="E901" s="167" t="s">
        <v>189</v>
      </c>
      <c r="F901" s="191" t="s">
        <v>37</v>
      </c>
      <c r="G901" s="165">
        <v>48</v>
      </c>
      <c r="H901" s="178">
        <v>100961</v>
      </c>
      <c r="I901" s="170" t="str">
        <f t="shared" si="84"/>
        <v>Б-100961-13</v>
      </c>
      <c r="J901" s="169">
        <v>3</v>
      </c>
      <c r="K901" s="165">
        <v>7</v>
      </c>
      <c r="L901" s="165" t="s">
        <v>38</v>
      </c>
      <c r="M901" s="169">
        <v>1</v>
      </c>
      <c r="N901" s="165">
        <v>18</v>
      </c>
      <c r="O901" s="167" t="s">
        <v>823</v>
      </c>
      <c r="P901" s="167" t="s">
        <v>823</v>
      </c>
      <c r="Q901" s="167" t="s">
        <v>826</v>
      </c>
      <c r="R901" s="166" t="str">
        <f t="shared" ref="R901:R916" si="85">H901&amp;"1"</f>
        <v>1009611</v>
      </c>
      <c r="S901" s="170">
        <v>1</v>
      </c>
      <c r="T901" s="167" t="s">
        <v>308</v>
      </c>
      <c r="U901" s="165">
        <v>6200</v>
      </c>
      <c r="V901" s="165">
        <v>1116</v>
      </c>
      <c r="W901" s="165">
        <v>0</v>
      </c>
      <c r="X901" s="24">
        <v>845</v>
      </c>
      <c r="Y901" s="168" t="s">
        <v>42</v>
      </c>
      <c r="Z901" s="266"/>
      <c r="AA901" s="266"/>
      <c r="AB901" s="224"/>
      <c r="AC901" s="178">
        <v>9300</v>
      </c>
      <c r="AD901" s="170"/>
      <c r="AE901" s="170"/>
      <c r="AF901" s="167" t="s">
        <v>149</v>
      </c>
      <c r="AG901" s="221">
        <v>8</v>
      </c>
      <c r="AH901" s="220">
        <v>12</v>
      </c>
      <c r="AI901" s="167" t="s">
        <v>319</v>
      </c>
      <c r="AL901" s="166">
        <v>0</v>
      </c>
      <c r="AM901" s="170" t="s">
        <v>43</v>
      </c>
      <c r="AN901" s="165" t="s">
        <v>44</v>
      </c>
      <c r="AO901" s="165"/>
      <c r="AP901" s="166"/>
      <c r="AQ901" s="166"/>
      <c r="AR901" s="166"/>
      <c r="AS901" s="166">
        <f>H901</f>
        <v>100961</v>
      </c>
      <c r="AT901" s="166">
        <f t="shared" ref="AT901:AT964" si="86">AU901+10000</f>
        <v>10997</v>
      </c>
      <c r="AU901" s="166">
        <v>997</v>
      </c>
      <c r="AV901" s="166"/>
      <c r="AX901" s="163" t="str">
        <f t="shared" ref="AX901:AX964" si="87">IF(B901=0,"insert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"&amp;A901&amp;", "&amp;C901&amp;", '"&amp;D901&amp;"', date'"&amp;E901&amp;"', date'"&amp;F901&amp;"', "&amp;G901&amp;", "&amp;H901&amp;", '"&amp;I901&amp;"',date'"&amp;O901&amp;"',"&amp;J901&amp;", "&amp;K901&amp;", "&amp;K901&amp;", '"&amp;L901&amp;"', "&amp;M901&amp;", "&amp;N901&amp;", date'"&amp;P901&amp;"', date'"&amp;Q901&amp;"', "&amp;R901&amp;", "&amp;S901&amp;", to_date('"&amp;T901&amp;"','YYYY-MM-DD HH24:MI:SS'), "&amp;U901&amp;", "&amp;V901&amp;", "&amp;W901&amp;", "&amp;X901&amp;", "&amp;AL901&amp;", '"&amp;AN901&amp;"', "&amp;AG901&amp;","&amp;AM901&amp;","&amp;AS901&amp;","&amp;AT901&amp;","&amp;AU901&amp;");"&amp;
IF(LEN(AC901)&gt;0,"insert into xxxx_oebs_cash_payment_test (ID, INVOICE_ID, OEBS_PAYMENT, DOC_DATE, COMISS_DATE) values (s_xxxx_oebs_cash_payment_test.NEXTVAL, "&amp;H901&amp;", "&amp;AC901&amp;", to_date('"&amp;T901&amp;"','YYYY-MM-DD HH24:MI:SS'), "&amp;AF901&amp;" );","")&amp;
IF(LEN(AD901)&gt;0,"insert into xxxx_oebs_cash_payment_test (ID, INVOICE_ID, OEBS_PAYMENT, DOC_DATE, COMISS_DATE) values (s_xxxx_oebs_cash_payment_test.NEXTVAL, "&amp;H901&amp;", "&amp;AD901&amp;", to_date('"&amp;T901&amp;"','YYYY-MM-DD HH24:MI:SS'), "&amp;AF901&amp;" );","")&amp;
IF(LEN(AE901)&gt;0,"insert into xxxx_oebs_cash_payment_test (ID, INVOICE_ID, OEBS_PAYMENT, DOC_DATE, COMISS_DATE) values (s_xxxx_oebs_cash_payment_test.NEXTVAL, "&amp;H901&amp;", "&amp;AE901&amp;", to_date('"&amp;T901&amp;"','YYYY-MM-DD HH24:MI:SS'), "&amp;AF901&amp;" );","")&amp;
IF(LEN(AH901)&gt;0,"insert into xxxx_client_discount_m  (ID,CLIENT_ID,CLIENT_AVG_DISCOUNT,DT) values (s_xxxx_client_discount_m.NEXTVAL,"&amp;X901&amp;", "&amp;AH901&amp;", "&amp;AI901&amp;");","")&amp;
IF(LEN(AJ901)&gt;0,"insert into xxxx_client_discount_m  (ID,CLIENT_ID,CLIENT_AVG_DISCOUNT,DT) values (s_xxxx_client_discount_m.NEXTVAL,"&amp;X901&amp;", "&amp;AJ901&amp;", "&amp;AK901&amp;");","")&amp;
IF(LEN(AO901)&gt;0,"insert into xxxx_contract_signed_attr (ID, CONTRACT_ID, CODE, KEY_NUM) values (s_xxxx_contract_signed_attr.NEXTVAL, "&amp;C901&amp;", 'SUPERCOMMISSION_BONUS' , "&amp;AO901&amp;" );","")&amp;
IF(LEN(AP901)&gt;0,"insert into xxxx_loyal_clients_contr_attr (ID, CONTRACT_ID, CLIENT_ID, LC_TURNOVER, COLLATERAL_FIRST_DT, COLLATERAL_END_DT) values (s_xxxx_loyal_clients_contr_atr.NEXTVAL, "&amp;C901&amp;", "&amp;X901&amp;", "&amp;AP901&amp;", "&amp;AQ901&amp;", "&amp;AR901&amp;" );",""),"insert into XXXX_COMMISSION_PART (ID,CONTRACT_ID,FROM_DT,TILL_DT,NDS,CURRENCY,REWARD_TYPE,DISCOUNT_TYPE,REWARD_TO_CHARGE,DELKREDERE_TO_CHARGE,DKV_TO_CHARGE,REWARD_TO_PAY,DELKREDERE_TO_PAY,DKV_TO_PAY) values "&amp;"(s_xxxx_commission_part.NEXTVAL, "&amp;C901&amp;", "&amp;E901&amp;",  "&amp;F901&amp;", "&amp;G901&amp;", '"&amp;H901&amp;"', "&amp;J901&amp;", "&amp;I901&amp;", "&amp;L901&amp;", "&amp;M901&amp;","&amp;N901&amp;","&amp;Q901&amp;","&amp;R901&amp;","&amp;S901&amp;");")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100961, 'Б-100961-13',date'2015-02-02',3, 7, 7, 'RUR', 1, 18, date'2015-02-02', date'2015-02-01', 1009611, 1, to_date('2015-02-01 00:00:00','YYYY-MM-DD HH24:MI:SS'), 6200, 1116, 0, 845, 0, 'c1', 8,null,100961,10997,997);insert into xxxx_oebs_cash_payment_test (ID, INVOICE_ID, OEBS_PAYMENT, DOC_DATE, COMISS_DATE) values (s_xxxx_oebs_cash_payment_test.NEXTVAL, 100961, 9300, to_date('2015-02-01 00:00:00','YYYY-MM-DD HH24:MI:SS'), date'2015-01-31' );insert into xxxx_client_discount_m  (ID,CLIENT_ID,CLIENT_AVG_DISCOUNT,DT) values (s_xxxx_client_discount_m.NEXTVAL,845, 12, date'2015-02-01');</v>
      </c>
    </row>
    <row r="902" spans="1:50" ht="16.5" customHeight="1" x14ac:dyDescent="0.25">
      <c r="A902" s="285">
        <v>52</v>
      </c>
      <c r="B902" s="72">
        <v>0</v>
      </c>
      <c r="C902" s="165" t="str">
        <f t="shared" si="79"/>
        <v>100052</v>
      </c>
      <c r="D902" s="165" t="str">
        <f t="shared" si="80"/>
        <v>100052/13</v>
      </c>
      <c r="E902" s="167" t="s">
        <v>189</v>
      </c>
      <c r="F902" s="191" t="s">
        <v>37</v>
      </c>
      <c r="G902" s="165">
        <v>48</v>
      </c>
      <c r="H902" s="227">
        <v>100962</v>
      </c>
      <c r="I902" s="170" t="str">
        <f t="shared" si="84"/>
        <v>Б-100962-13</v>
      </c>
      <c r="J902" s="169">
        <v>3</v>
      </c>
      <c r="K902" s="165">
        <v>7</v>
      </c>
      <c r="L902" s="165" t="s">
        <v>38</v>
      </c>
      <c r="M902" s="169">
        <v>1</v>
      </c>
      <c r="N902" s="165">
        <v>18</v>
      </c>
      <c r="O902" s="167" t="s">
        <v>823</v>
      </c>
      <c r="P902" s="167" t="s">
        <v>823</v>
      </c>
      <c r="Q902" s="167" t="s">
        <v>826</v>
      </c>
      <c r="R902" s="166" t="str">
        <f t="shared" si="85"/>
        <v>1009621</v>
      </c>
      <c r="S902" s="170">
        <v>1</v>
      </c>
      <c r="T902" s="191" t="s">
        <v>144</v>
      </c>
      <c r="U902" s="165">
        <v>6200</v>
      </c>
      <c r="V902" s="165">
        <v>1116</v>
      </c>
      <c r="W902" s="165">
        <v>0</v>
      </c>
      <c r="X902" s="122">
        <v>846</v>
      </c>
      <c r="Y902" s="168" t="s">
        <v>42</v>
      </c>
      <c r="Z902" s="266"/>
      <c r="AA902" s="266"/>
      <c r="AB902" s="224"/>
      <c r="AC902" s="178">
        <v>9300</v>
      </c>
      <c r="AD902" s="170"/>
      <c r="AE902" s="170"/>
      <c r="AF902" s="191" t="s">
        <v>320</v>
      </c>
      <c r="AG902" s="221">
        <v>8</v>
      </c>
      <c r="AH902" s="220">
        <v>12</v>
      </c>
      <c r="AI902" s="191" t="s">
        <v>320</v>
      </c>
      <c r="AL902" s="166">
        <v>0</v>
      </c>
      <c r="AM902" s="170" t="s">
        <v>43</v>
      </c>
      <c r="AN902" s="165" t="s">
        <v>44</v>
      </c>
      <c r="AO902" s="165"/>
      <c r="AP902" s="166"/>
      <c r="AQ902" s="166"/>
      <c r="AR902" s="166"/>
      <c r="AS902" s="166">
        <f>H902</f>
        <v>100962</v>
      </c>
      <c r="AT902" s="166">
        <f t="shared" si="86"/>
        <v>10998</v>
      </c>
      <c r="AU902" s="166">
        <v>998</v>
      </c>
      <c r="AV902" s="166"/>
      <c r="AX90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100962, 'Б-100962-13',date'2015-02-02',3, 7, 7, 'RUR', 1, 18, date'2015-02-02', date'2015-02-01', 1009621, 1, to_date('2015-01-01 00:00:00','YYYY-MM-DD HH24:MI:SS'), 6200, 1116, 0, 846, 0, 'c1', 8,null,100962,10998,998);insert into xxxx_oebs_cash_payment_test (ID, INVOICE_ID, OEBS_PAYMENT, DOC_DATE, COMISS_DATE) values (s_xxxx_oebs_cash_payment_test.NEXTVAL, 100962, 9300, to_date('2015-01-01 00:00:00','YYYY-MM-DD HH24:MI:SS'), date'2015-01-01' );insert into xxxx_client_discount_m  (ID,CLIENT_ID,CLIENT_AVG_DISCOUNT,DT) values (s_xxxx_client_discount_m.NEXTVAL,846, 12, date'2015-01-01');</v>
      </c>
    </row>
    <row r="903" spans="1:50" ht="16.5" customHeight="1" x14ac:dyDescent="0.25">
      <c r="A903" s="285">
        <v>52</v>
      </c>
      <c r="B903" s="72">
        <v>0</v>
      </c>
      <c r="C903" s="165" t="str">
        <f t="shared" si="79"/>
        <v>100052</v>
      </c>
      <c r="D903" s="165" t="str">
        <f t="shared" si="80"/>
        <v>100052/13</v>
      </c>
      <c r="E903" s="167" t="s">
        <v>189</v>
      </c>
      <c r="F903" s="191" t="s">
        <v>37</v>
      </c>
      <c r="G903" s="165">
        <v>48</v>
      </c>
      <c r="H903" s="227">
        <v>100963</v>
      </c>
      <c r="I903" s="170" t="str">
        <f t="shared" si="84"/>
        <v>Б-100963-13</v>
      </c>
      <c r="J903" s="169">
        <v>3</v>
      </c>
      <c r="K903" s="165">
        <v>7</v>
      </c>
      <c r="L903" s="165" t="s">
        <v>38</v>
      </c>
      <c r="M903" s="169">
        <v>1</v>
      </c>
      <c r="N903" s="165">
        <v>18</v>
      </c>
      <c r="O903" s="167" t="s">
        <v>823</v>
      </c>
      <c r="P903" s="167" t="s">
        <v>823</v>
      </c>
      <c r="Q903" s="167" t="s">
        <v>826</v>
      </c>
      <c r="R903" s="166" t="str">
        <f t="shared" si="85"/>
        <v>1009631</v>
      </c>
      <c r="S903" s="170">
        <v>1</v>
      </c>
      <c r="T903" s="191" t="s">
        <v>829</v>
      </c>
      <c r="U903" s="165">
        <v>6200</v>
      </c>
      <c r="V903" s="165">
        <v>1116</v>
      </c>
      <c r="W903" s="165">
        <v>0</v>
      </c>
      <c r="X903" s="234">
        <v>847</v>
      </c>
      <c r="Y903" s="168" t="s">
        <v>42</v>
      </c>
      <c r="Z903" s="266"/>
      <c r="AA903" s="266"/>
      <c r="AB903" s="224"/>
      <c r="AC903" s="178">
        <v>9300</v>
      </c>
      <c r="AD903" s="170"/>
      <c r="AE903" s="170"/>
      <c r="AF903" s="191" t="s">
        <v>320</v>
      </c>
      <c r="AG903" s="221">
        <v>8</v>
      </c>
      <c r="AH903" s="220">
        <v>12</v>
      </c>
      <c r="AI903" s="191" t="s">
        <v>320</v>
      </c>
      <c r="AL903" s="166">
        <v>0</v>
      </c>
      <c r="AM903" s="170" t="s">
        <v>43</v>
      </c>
      <c r="AN903" s="165" t="s">
        <v>44</v>
      </c>
      <c r="AO903" s="165"/>
      <c r="AP903" s="166"/>
      <c r="AQ903" s="166"/>
      <c r="AR903" s="166"/>
      <c r="AS903" s="166">
        <f>H903</f>
        <v>100963</v>
      </c>
      <c r="AT903" s="166">
        <f t="shared" si="86"/>
        <v>10999</v>
      </c>
      <c r="AU903" s="166">
        <v>999</v>
      </c>
      <c r="AV903" s="166"/>
      <c r="AX90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100963, 'Б-100963-13',date'2015-02-02',3, 7, 7, 'RUR', 1, 18, date'2015-02-02', date'2015-02-01', 1009631, 1, to_date('2015-01-01 00:00:01','YYYY-MM-DD HH24:MI:SS'), 6200, 1116, 0, 847, 0, 'c1', 8,null,100963,10999,999);insert into xxxx_oebs_cash_payment_test (ID, INVOICE_ID, OEBS_PAYMENT, DOC_DATE, COMISS_DATE) values (s_xxxx_oebs_cash_payment_test.NEXTVAL, 100963, 9300, to_date('2015-01-01 00:00:01','YYYY-MM-DD HH24:MI:SS'), date'2015-01-01' );insert into xxxx_client_discount_m  (ID,CLIENT_ID,CLIENT_AVG_DISCOUNT,DT) values (s_xxxx_client_discount_m.NEXTVAL,847, 12, date'2015-01-01');</v>
      </c>
    </row>
    <row r="904" spans="1:50" ht="16.5" customHeight="1" x14ac:dyDescent="0.25">
      <c r="A904" s="285">
        <v>52</v>
      </c>
      <c r="B904" s="72">
        <v>0</v>
      </c>
      <c r="C904" s="165" t="str">
        <f t="shared" si="79"/>
        <v>100052</v>
      </c>
      <c r="D904" s="165" t="str">
        <f t="shared" si="80"/>
        <v>100052/13</v>
      </c>
      <c r="E904" s="167" t="s">
        <v>189</v>
      </c>
      <c r="F904" s="191" t="s">
        <v>37</v>
      </c>
      <c r="G904" s="165">
        <v>48</v>
      </c>
      <c r="H904" s="227">
        <v>100964</v>
      </c>
      <c r="I904" s="170" t="str">
        <f t="shared" si="84"/>
        <v>Б-100964-13</v>
      </c>
      <c r="J904" s="169">
        <v>3</v>
      </c>
      <c r="K904" s="165">
        <v>7</v>
      </c>
      <c r="L904" s="165" t="s">
        <v>38</v>
      </c>
      <c r="M904" s="169">
        <v>1</v>
      </c>
      <c r="N904" s="165">
        <v>18</v>
      </c>
      <c r="O904" s="167" t="s">
        <v>823</v>
      </c>
      <c r="P904" s="167" t="s">
        <v>823</v>
      </c>
      <c r="Q904" s="167" t="s">
        <v>826</v>
      </c>
      <c r="R904" s="166" t="str">
        <f t="shared" si="85"/>
        <v>1009641</v>
      </c>
      <c r="S904" s="170">
        <v>1</v>
      </c>
      <c r="T904" s="191" t="s">
        <v>830</v>
      </c>
      <c r="U904" s="165">
        <v>6200</v>
      </c>
      <c r="V904" s="165">
        <v>1116</v>
      </c>
      <c r="W904" s="165">
        <v>0</v>
      </c>
      <c r="X904" s="122">
        <v>848</v>
      </c>
      <c r="Y904" s="168" t="s">
        <v>42</v>
      </c>
      <c r="Z904" s="266"/>
      <c r="AA904" s="266"/>
      <c r="AB904" s="224"/>
      <c r="AC904" s="178">
        <v>9300</v>
      </c>
      <c r="AD904" s="170"/>
      <c r="AE904" s="170"/>
      <c r="AF904" s="191" t="s">
        <v>320</v>
      </c>
      <c r="AG904" s="221">
        <v>8</v>
      </c>
      <c r="AH904" s="220">
        <v>12</v>
      </c>
      <c r="AI904" s="191" t="s">
        <v>320</v>
      </c>
      <c r="AL904" s="166">
        <v>0</v>
      </c>
      <c r="AM904" s="170" t="s">
        <v>43</v>
      </c>
      <c r="AN904" s="165" t="s">
        <v>44</v>
      </c>
      <c r="AO904" s="165"/>
      <c r="AP904" s="166"/>
      <c r="AQ904" s="166"/>
      <c r="AR904" s="166"/>
      <c r="AS904" s="166">
        <f>H904</f>
        <v>100964</v>
      </c>
      <c r="AT904" s="166">
        <f t="shared" si="86"/>
        <v>11000</v>
      </c>
      <c r="AU904" s="166">
        <v>1000</v>
      </c>
      <c r="AV904" s="166"/>
      <c r="AX90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100964, 'Б-100964-13',date'2015-02-02',3, 7, 7, 'RUR', 1, 18, date'2015-02-02', date'2015-02-01', 1009641, 1, to_date('2015-01-01 00:00:02','YYYY-MM-DD HH24:MI:SS'), 6200, 1116, 0, 848, 0, 'c1', 8,null,100964,11000,1000);insert into xxxx_oebs_cash_payment_test (ID, INVOICE_ID, OEBS_PAYMENT, DOC_DATE, COMISS_DATE) values (s_xxxx_oebs_cash_payment_test.NEXTVAL, 100964, 9300, to_date('2015-01-01 00:00:02','YYYY-MM-DD HH24:MI:SS'), date'2015-01-01' );insert into xxxx_client_discount_m  (ID,CLIENT_ID,CLIENT_AVG_DISCOUNT,DT) values (s_xxxx_client_discount_m.NEXTVAL,848, 12, date'2015-01-01');</v>
      </c>
    </row>
    <row r="905" spans="1:50" ht="16.5" customHeight="1" x14ac:dyDescent="0.25">
      <c r="A905" s="285">
        <v>52</v>
      </c>
      <c r="B905" s="72">
        <v>0</v>
      </c>
      <c r="C905" s="165" t="str">
        <f t="shared" si="79"/>
        <v>100052</v>
      </c>
      <c r="D905" s="165" t="str">
        <f t="shared" si="80"/>
        <v>100052/13</v>
      </c>
      <c r="E905" s="167" t="s">
        <v>189</v>
      </c>
      <c r="F905" s="191" t="s">
        <v>37</v>
      </c>
      <c r="G905" s="165">
        <v>48</v>
      </c>
      <c r="H905" s="227">
        <v>100965</v>
      </c>
      <c r="I905" s="170" t="str">
        <f t="shared" si="84"/>
        <v>Б-100965-13</v>
      </c>
      <c r="J905" s="169">
        <v>3</v>
      </c>
      <c r="K905" s="165">
        <v>7</v>
      </c>
      <c r="L905" s="165" t="s">
        <v>38</v>
      </c>
      <c r="M905" s="169">
        <v>1</v>
      </c>
      <c r="N905" s="165">
        <v>18</v>
      </c>
      <c r="O905" s="167" t="s">
        <v>823</v>
      </c>
      <c r="P905" s="167" t="s">
        <v>823</v>
      </c>
      <c r="Q905" s="167" t="s">
        <v>826</v>
      </c>
      <c r="R905" s="166" t="str">
        <f t="shared" si="85"/>
        <v>1009651</v>
      </c>
      <c r="S905" s="170">
        <v>1</v>
      </c>
      <c r="T905" s="191" t="s">
        <v>830</v>
      </c>
      <c r="U905" s="165">
        <v>6200</v>
      </c>
      <c r="V905" s="165">
        <v>1116</v>
      </c>
      <c r="W905" s="165">
        <v>0</v>
      </c>
      <c r="X905" s="234">
        <v>849</v>
      </c>
      <c r="Y905" s="168" t="s">
        <v>42</v>
      </c>
      <c r="Z905" s="266"/>
      <c r="AA905" s="266"/>
      <c r="AB905" s="224"/>
      <c r="AC905" s="178">
        <v>9300</v>
      </c>
      <c r="AD905" s="170"/>
      <c r="AE905" s="170"/>
      <c r="AF905" s="191" t="s">
        <v>320</v>
      </c>
      <c r="AG905" s="221">
        <v>8</v>
      </c>
      <c r="AH905" s="220">
        <v>12</v>
      </c>
      <c r="AI905" s="191" t="s">
        <v>320</v>
      </c>
      <c r="AL905" s="166">
        <v>0</v>
      </c>
      <c r="AM905" s="170" t="s">
        <v>43</v>
      </c>
      <c r="AN905" s="165" t="s">
        <v>44</v>
      </c>
      <c r="AO905" s="165"/>
      <c r="AP905" s="166"/>
      <c r="AQ905" s="166"/>
      <c r="AR905" s="166"/>
      <c r="AS905" s="166">
        <f>H905</f>
        <v>100965</v>
      </c>
      <c r="AT905" s="166">
        <f t="shared" si="86"/>
        <v>11001</v>
      </c>
      <c r="AU905" s="166">
        <v>1001</v>
      </c>
      <c r="AV905" s="166"/>
      <c r="AX905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100965, 'Б-100965-13',date'2015-02-02',3, 7, 7, 'RUR', 1, 18, date'2015-02-02', date'2015-02-01', 1009651, 1, to_date('2015-01-01 00:00:02','YYYY-MM-DD HH24:MI:SS'), 6200, 1116, 0, 849, 0, 'c1', 8,null,100965,11001,1001);insert into xxxx_oebs_cash_payment_test (ID, INVOICE_ID, OEBS_PAYMENT, DOC_DATE, COMISS_DATE) values (s_xxxx_oebs_cash_payment_test.NEXTVAL, 100965, 9300, to_date('2015-01-01 00:00:02','YYYY-MM-DD HH24:MI:SS'), date'2015-01-01' );insert into xxxx_client_discount_m  (ID,CLIENT_ID,CLIENT_AVG_DISCOUNT,DT) values (s_xxxx_client_discount_m.NEXTVAL,849, 12, date'2015-01-01');</v>
      </c>
    </row>
    <row r="906" spans="1:50" ht="16.5" customHeight="1" x14ac:dyDescent="0.25">
      <c r="A906" s="285">
        <v>52</v>
      </c>
      <c r="B906" s="72">
        <v>0</v>
      </c>
      <c r="C906" s="165" t="str">
        <f t="shared" ref="C906:C969" si="88">"1000"&amp;A906</f>
        <v>100052</v>
      </c>
      <c r="D906" s="165" t="str">
        <f t="shared" ref="D906:D969" si="89">"1000"&amp;A906&amp;"/13"</f>
        <v>100052/13</v>
      </c>
      <c r="E906" s="167" t="s">
        <v>189</v>
      </c>
      <c r="F906" s="191" t="s">
        <v>37</v>
      </c>
      <c r="G906" s="165">
        <v>48</v>
      </c>
      <c r="H906" s="227">
        <v>100966</v>
      </c>
      <c r="I906" s="170" t="str">
        <f t="shared" si="84"/>
        <v>Б-100966-13</v>
      </c>
      <c r="J906" s="169">
        <v>3</v>
      </c>
      <c r="K906" s="165">
        <v>7</v>
      </c>
      <c r="L906" s="165" t="s">
        <v>38</v>
      </c>
      <c r="M906" s="169">
        <v>1</v>
      </c>
      <c r="N906" s="165">
        <v>18</v>
      </c>
      <c r="O906" s="167" t="s">
        <v>823</v>
      </c>
      <c r="P906" s="167" t="s">
        <v>823</v>
      </c>
      <c r="Q906" s="167" t="s">
        <v>826</v>
      </c>
      <c r="R906" s="166" t="str">
        <f t="shared" si="85"/>
        <v>1009661</v>
      </c>
      <c r="S906" s="170">
        <v>1</v>
      </c>
      <c r="T906" s="191" t="s">
        <v>830</v>
      </c>
      <c r="U906" s="165">
        <v>6200</v>
      </c>
      <c r="V906" s="165">
        <v>1116</v>
      </c>
      <c r="W906" s="165">
        <v>0</v>
      </c>
      <c r="X906" s="122">
        <v>850</v>
      </c>
      <c r="Y906" s="168" t="s">
        <v>42</v>
      </c>
      <c r="Z906" s="266"/>
      <c r="AA906" s="266"/>
      <c r="AB906" s="224"/>
      <c r="AC906" s="178">
        <v>9300</v>
      </c>
      <c r="AD906" s="170"/>
      <c r="AE906" s="170"/>
      <c r="AF906" s="191" t="s">
        <v>320</v>
      </c>
      <c r="AG906" s="221">
        <v>8</v>
      </c>
      <c r="AH906" s="220">
        <v>12</v>
      </c>
      <c r="AI906" s="191" t="s">
        <v>320</v>
      </c>
      <c r="AL906" s="166">
        <v>0</v>
      </c>
      <c r="AM906" s="170" t="s">
        <v>43</v>
      </c>
      <c r="AN906" s="165" t="s">
        <v>44</v>
      </c>
      <c r="AO906" s="165"/>
      <c r="AP906" s="166"/>
      <c r="AQ906" s="166"/>
      <c r="AR906" s="166"/>
      <c r="AS906" s="166">
        <f>H906</f>
        <v>100966</v>
      </c>
      <c r="AT906" s="166">
        <f t="shared" si="86"/>
        <v>11002</v>
      </c>
      <c r="AU906" s="166">
        <v>1002</v>
      </c>
      <c r="AV906" s="166"/>
      <c r="AX906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100966, 'Б-100966-13',date'2015-02-02',3, 7, 7, 'RUR', 1, 18, date'2015-02-02', date'2015-02-01', 1009661, 1, to_date('2015-01-01 00:00:02','YYYY-MM-DD HH24:MI:SS'), 6200, 1116, 0, 850, 0, 'c1', 8,null,100966,11002,1002);insert into xxxx_oebs_cash_payment_test (ID, INVOICE_ID, OEBS_PAYMENT, DOC_DATE, COMISS_DATE) values (s_xxxx_oebs_cash_payment_test.NEXTVAL, 100966, 9300, to_date('2015-01-01 00:00:02','YYYY-MM-DD HH24:MI:SS'), date'2015-01-01' );insert into xxxx_client_discount_m  (ID,CLIENT_ID,CLIENT_AVG_DISCOUNT,DT) values (s_xxxx_client_discount_m.NEXTVAL,850, 12, date'2015-01-01');</v>
      </c>
    </row>
    <row r="907" spans="1:50" ht="16.5" customHeight="1" x14ac:dyDescent="0.25">
      <c r="A907" s="285">
        <v>52</v>
      </c>
      <c r="B907" s="72">
        <v>0</v>
      </c>
      <c r="C907" s="165" t="str">
        <f t="shared" si="88"/>
        <v>100052</v>
      </c>
      <c r="D907" s="165" t="str">
        <f t="shared" si="89"/>
        <v>100052/13</v>
      </c>
      <c r="E907" s="167" t="s">
        <v>189</v>
      </c>
      <c r="F907" s="191" t="s">
        <v>37</v>
      </c>
      <c r="G907" s="165">
        <v>48</v>
      </c>
      <c r="H907" s="227">
        <v>100967</v>
      </c>
      <c r="I907" s="170" t="str">
        <f t="shared" si="84"/>
        <v>Б-100967-13</v>
      </c>
      <c r="J907" s="169">
        <v>3</v>
      </c>
      <c r="K907" s="165">
        <v>7</v>
      </c>
      <c r="L907" s="165" t="s">
        <v>38</v>
      </c>
      <c r="M907" s="169">
        <v>1</v>
      </c>
      <c r="N907" s="165">
        <v>18</v>
      </c>
      <c r="O907" s="167" t="s">
        <v>823</v>
      </c>
      <c r="P907" s="167" t="s">
        <v>823</v>
      </c>
      <c r="Q907" s="167" t="s">
        <v>826</v>
      </c>
      <c r="R907" s="166" t="str">
        <f t="shared" si="85"/>
        <v>1009671</v>
      </c>
      <c r="S907" s="170">
        <v>1</v>
      </c>
      <c r="T907" s="191" t="s">
        <v>830</v>
      </c>
      <c r="U907" s="165">
        <v>6200</v>
      </c>
      <c r="V907" s="165">
        <v>1116</v>
      </c>
      <c r="W907" s="165">
        <v>0</v>
      </c>
      <c r="X907" s="234">
        <v>851</v>
      </c>
      <c r="Y907" s="168" t="s">
        <v>42</v>
      </c>
      <c r="Z907" s="266"/>
      <c r="AA907" s="266"/>
      <c r="AB907" s="224"/>
      <c r="AC907" s="178">
        <v>9300</v>
      </c>
      <c r="AD907" s="170"/>
      <c r="AE907" s="170"/>
      <c r="AF907" s="191" t="s">
        <v>320</v>
      </c>
      <c r="AG907" s="221">
        <v>8</v>
      </c>
      <c r="AH907" s="220">
        <v>12</v>
      </c>
      <c r="AI907" s="191" t="s">
        <v>320</v>
      </c>
      <c r="AL907" s="166">
        <v>0</v>
      </c>
      <c r="AM907" s="170" t="s">
        <v>43</v>
      </c>
      <c r="AN907" s="165" t="s">
        <v>44</v>
      </c>
      <c r="AO907" s="165"/>
      <c r="AP907" s="166"/>
      <c r="AQ907" s="166"/>
      <c r="AR907" s="166"/>
      <c r="AS907" s="166">
        <f>H907</f>
        <v>100967</v>
      </c>
      <c r="AT907" s="166">
        <f t="shared" si="86"/>
        <v>11003</v>
      </c>
      <c r="AU907" s="166">
        <v>1003</v>
      </c>
      <c r="AV907" s="166"/>
      <c r="AX90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100967, 'Б-100967-13',date'2015-02-02',3, 7, 7, 'RUR', 1, 18, date'2015-02-02', date'2015-02-01', 1009671, 1, to_date('2015-01-01 00:00:02','YYYY-MM-DD HH24:MI:SS'), 6200, 1116, 0, 851, 0, 'c1', 8,null,100967,11003,1003);insert into xxxx_oebs_cash_payment_test (ID, INVOICE_ID, OEBS_PAYMENT, DOC_DATE, COMISS_DATE) values (s_xxxx_oebs_cash_payment_test.NEXTVAL, 100967, 9300, to_date('2015-01-01 00:00:02','YYYY-MM-DD HH24:MI:SS'), date'2015-01-01' );insert into xxxx_client_discount_m  (ID,CLIENT_ID,CLIENT_AVG_DISCOUNT,DT) values (s_xxxx_client_discount_m.NEXTVAL,851, 12, date'2015-01-01');</v>
      </c>
    </row>
    <row r="908" spans="1:50" ht="16.5" customHeight="1" x14ac:dyDescent="0.25">
      <c r="A908" s="285">
        <v>52</v>
      </c>
      <c r="B908" s="72">
        <v>0</v>
      </c>
      <c r="C908" s="165" t="str">
        <f t="shared" si="88"/>
        <v>100052</v>
      </c>
      <c r="D908" s="165" t="str">
        <f t="shared" si="89"/>
        <v>100052/13</v>
      </c>
      <c r="E908" s="167" t="s">
        <v>189</v>
      </c>
      <c r="F908" s="191" t="s">
        <v>37</v>
      </c>
      <c r="G908" s="165">
        <v>48</v>
      </c>
      <c r="H908" s="227">
        <v>100968</v>
      </c>
      <c r="I908" s="170" t="str">
        <f t="shared" si="84"/>
        <v>Б-100968-13</v>
      </c>
      <c r="J908" s="169">
        <v>3</v>
      </c>
      <c r="K908" s="165">
        <v>7</v>
      </c>
      <c r="L908" s="165" t="s">
        <v>38</v>
      </c>
      <c r="M908" s="169">
        <v>1</v>
      </c>
      <c r="N908" s="165">
        <v>18</v>
      </c>
      <c r="O908" s="167" t="s">
        <v>823</v>
      </c>
      <c r="P908" s="167" t="s">
        <v>823</v>
      </c>
      <c r="Q908" s="167" t="s">
        <v>826</v>
      </c>
      <c r="R908" s="166" t="str">
        <f t="shared" si="85"/>
        <v>1009681</v>
      </c>
      <c r="S908" s="170">
        <v>1</v>
      </c>
      <c r="T908" s="191" t="s">
        <v>830</v>
      </c>
      <c r="U908" s="165">
        <v>6200</v>
      </c>
      <c r="V908" s="165">
        <v>1116</v>
      </c>
      <c r="W908" s="165">
        <v>0</v>
      </c>
      <c r="X908" s="122">
        <v>852</v>
      </c>
      <c r="Y908" s="168" t="s">
        <v>42</v>
      </c>
      <c r="Z908" s="266"/>
      <c r="AA908" s="266"/>
      <c r="AB908" s="224"/>
      <c r="AC908" s="178">
        <v>9300</v>
      </c>
      <c r="AD908" s="170"/>
      <c r="AE908" s="170"/>
      <c r="AF908" s="191" t="s">
        <v>320</v>
      </c>
      <c r="AG908" s="221">
        <v>8</v>
      </c>
      <c r="AH908" s="220">
        <v>12</v>
      </c>
      <c r="AI908" s="191" t="s">
        <v>320</v>
      </c>
      <c r="AL908" s="166">
        <v>0</v>
      </c>
      <c r="AM908" s="170" t="s">
        <v>43</v>
      </c>
      <c r="AN908" s="165" t="s">
        <v>44</v>
      </c>
      <c r="AO908" s="165"/>
      <c r="AP908" s="166"/>
      <c r="AQ908" s="166"/>
      <c r="AR908" s="166"/>
      <c r="AS908" s="166">
        <f>H908</f>
        <v>100968</v>
      </c>
      <c r="AT908" s="166">
        <f t="shared" si="86"/>
        <v>11004</v>
      </c>
      <c r="AU908" s="166">
        <v>1004</v>
      </c>
      <c r="AV908" s="166"/>
      <c r="AX90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100968, 'Б-100968-13',date'2015-02-02',3, 7, 7, 'RUR', 1, 18, date'2015-02-02', date'2015-02-01', 1009681, 1, to_date('2015-01-01 00:00:02','YYYY-MM-DD HH24:MI:SS'), 6200, 1116, 0, 852, 0, 'c1', 8,null,100968,11004,1004);insert into xxxx_oebs_cash_payment_test (ID, INVOICE_ID, OEBS_PAYMENT, DOC_DATE, COMISS_DATE) values (s_xxxx_oebs_cash_payment_test.NEXTVAL, 100968, 9300, to_date('2015-01-01 00:00:02','YYYY-MM-DD HH24:MI:SS'), date'2015-01-01' );insert into xxxx_client_discount_m  (ID,CLIENT_ID,CLIENT_AVG_DISCOUNT,DT) values (s_xxxx_client_discount_m.NEXTVAL,852, 12, date'2015-01-01');</v>
      </c>
    </row>
    <row r="909" spans="1:50" ht="16.5" customHeight="1" x14ac:dyDescent="0.25">
      <c r="A909" s="285">
        <v>52</v>
      </c>
      <c r="B909" s="72">
        <v>0</v>
      </c>
      <c r="C909" s="165" t="str">
        <f t="shared" si="88"/>
        <v>100052</v>
      </c>
      <c r="D909" s="165" t="str">
        <f t="shared" si="89"/>
        <v>100052/13</v>
      </c>
      <c r="E909" s="167" t="s">
        <v>189</v>
      </c>
      <c r="F909" s="191" t="s">
        <v>37</v>
      </c>
      <c r="G909" s="165">
        <v>48</v>
      </c>
      <c r="H909" s="227">
        <v>100969</v>
      </c>
      <c r="I909" s="170" t="str">
        <f t="shared" si="84"/>
        <v>Б-100969-13</v>
      </c>
      <c r="J909" s="169">
        <v>3</v>
      </c>
      <c r="K909" s="165">
        <v>7</v>
      </c>
      <c r="L909" s="165" t="s">
        <v>38</v>
      </c>
      <c r="M909" s="169">
        <v>1</v>
      </c>
      <c r="N909" s="165">
        <v>18</v>
      </c>
      <c r="O909" s="167" t="s">
        <v>823</v>
      </c>
      <c r="P909" s="167" t="s">
        <v>823</v>
      </c>
      <c r="Q909" s="167" t="s">
        <v>826</v>
      </c>
      <c r="R909" s="166" t="str">
        <f t="shared" si="85"/>
        <v>1009691</v>
      </c>
      <c r="S909" s="170">
        <v>1</v>
      </c>
      <c r="T909" s="191" t="s">
        <v>829</v>
      </c>
      <c r="U909" s="165">
        <v>6200</v>
      </c>
      <c r="V909" s="165">
        <v>1116</v>
      </c>
      <c r="W909" s="165">
        <v>0</v>
      </c>
      <c r="X909" s="234">
        <v>853</v>
      </c>
      <c r="Y909" s="168" t="s">
        <v>42</v>
      </c>
      <c r="Z909" s="266"/>
      <c r="AA909" s="266"/>
      <c r="AB909" s="224"/>
      <c r="AC909" s="178">
        <v>9300</v>
      </c>
      <c r="AD909" s="170"/>
      <c r="AE909" s="170"/>
      <c r="AF909" s="191" t="s">
        <v>320</v>
      </c>
      <c r="AG909" s="221">
        <v>8</v>
      </c>
      <c r="AH909" s="220">
        <v>12</v>
      </c>
      <c r="AI909" s="191" t="s">
        <v>320</v>
      </c>
      <c r="AL909" s="166">
        <v>0</v>
      </c>
      <c r="AM909" s="170" t="s">
        <v>43</v>
      </c>
      <c r="AN909" s="165" t="s">
        <v>44</v>
      </c>
      <c r="AO909" s="165"/>
      <c r="AP909" s="166"/>
      <c r="AQ909" s="166"/>
      <c r="AR909" s="166"/>
      <c r="AS909" s="166">
        <f>H909</f>
        <v>100969</v>
      </c>
      <c r="AT909" s="166">
        <f t="shared" si="86"/>
        <v>11005</v>
      </c>
      <c r="AU909" s="166">
        <v>1005</v>
      </c>
      <c r="AV909" s="166"/>
      <c r="AX90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100969, 'Б-100969-13',date'2015-02-02',3, 7, 7, 'RUR', 1, 18, date'2015-02-02', date'2015-02-01', 1009691, 1, to_date('2015-01-01 00:00:01','YYYY-MM-DD HH24:MI:SS'), 6200, 1116, 0, 853, 0, 'c1', 8,null,100969,11005,1005);insert into xxxx_oebs_cash_payment_test (ID, INVOICE_ID, OEBS_PAYMENT, DOC_DATE, COMISS_DATE) values (s_xxxx_oebs_cash_payment_test.NEXTVAL, 100969, 9300, to_date('2015-01-01 00:00:01','YYYY-MM-DD HH24:MI:SS'), date'2015-01-01' );insert into xxxx_client_discount_m  (ID,CLIENT_ID,CLIENT_AVG_DISCOUNT,DT) values (s_xxxx_client_discount_m.NEXTVAL,853, 12, date'2015-01-01');</v>
      </c>
    </row>
    <row r="910" spans="1:50" ht="16.5" customHeight="1" x14ac:dyDescent="0.25">
      <c r="A910" s="285">
        <v>52</v>
      </c>
      <c r="B910" s="72">
        <v>0</v>
      </c>
      <c r="C910" s="165" t="str">
        <f t="shared" si="88"/>
        <v>100052</v>
      </c>
      <c r="D910" s="165" t="str">
        <f t="shared" si="89"/>
        <v>100052/13</v>
      </c>
      <c r="E910" s="167" t="s">
        <v>189</v>
      </c>
      <c r="F910" s="191" t="s">
        <v>37</v>
      </c>
      <c r="G910" s="165">
        <v>48</v>
      </c>
      <c r="H910" s="227">
        <v>100970</v>
      </c>
      <c r="I910" s="170" t="str">
        <f t="shared" si="84"/>
        <v>Б-100970-13</v>
      </c>
      <c r="J910" s="169">
        <v>3</v>
      </c>
      <c r="K910" s="165">
        <v>7</v>
      </c>
      <c r="L910" s="165" t="s">
        <v>38</v>
      </c>
      <c r="M910" s="169">
        <v>1</v>
      </c>
      <c r="N910" s="165">
        <v>18</v>
      </c>
      <c r="O910" s="167" t="s">
        <v>823</v>
      </c>
      <c r="P910" s="167" t="s">
        <v>823</v>
      </c>
      <c r="Q910" s="167" t="s">
        <v>826</v>
      </c>
      <c r="R910" s="166" t="str">
        <f t="shared" si="85"/>
        <v>1009701</v>
      </c>
      <c r="S910" s="170">
        <v>1</v>
      </c>
      <c r="T910" s="191" t="s">
        <v>829</v>
      </c>
      <c r="U910" s="165">
        <v>6200</v>
      </c>
      <c r="V910" s="165">
        <v>1116</v>
      </c>
      <c r="W910" s="165">
        <v>0</v>
      </c>
      <c r="X910" s="122">
        <v>854</v>
      </c>
      <c r="Y910" s="168" t="s">
        <v>42</v>
      </c>
      <c r="Z910" s="266"/>
      <c r="AA910" s="266"/>
      <c r="AB910" s="224"/>
      <c r="AC910" s="178">
        <v>9300</v>
      </c>
      <c r="AD910" s="170"/>
      <c r="AE910" s="170"/>
      <c r="AF910" s="191" t="s">
        <v>320</v>
      </c>
      <c r="AG910" s="221">
        <v>8</v>
      </c>
      <c r="AH910" s="220">
        <v>12</v>
      </c>
      <c r="AI910" s="191" t="s">
        <v>320</v>
      </c>
      <c r="AL910" s="166">
        <v>0</v>
      </c>
      <c r="AM910" s="170" t="s">
        <v>43</v>
      </c>
      <c r="AN910" s="165" t="s">
        <v>44</v>
      </c>
      <c r="AO910" s="165"/>
      <c r="AP910" s="166"/>
      <c r="AQ910" s="166"/>
      <c r="AR910" s="166"/>
      <c r="AS910" s="166">
        <f>H910</f>
        <v>100970</v>
      </c>
      <c r="AT910" s="166">
        <f t="shared" si="86"/>
        <v>11006</v>
      </c>
      <c r="AU910" s="166">
        <v>1006</v>
      </c>
      <c r="AV910" s="166"/>
      <c r="AX910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100970, 'Б-100970-13',date'2015-02-02',3, 7, 7, 'RUR', 1, 18, date'2015-02-02', date'2015-02-01', 1009701, 1, to_date('2015-01-01 00:00:01','YYYY-MM-DD HH24:MI:SS'), 6200, 1116, 0, 854, 0, 'c1', 8,null,100970,11006,1006);insert into xxxx_oebs_cash_payment_test (ID, INVOICE_ID, OEBS_PAYMENT, DOC_DATE, COMISS_DATE) values (s_xxxx_oebs_cash_payment_test.NEXTVAL, 100970, 9300, to_date('2015-01-01 00:00:01','YYYY-MM-DD HH24:MI:SS'), date'2015-01-01' );insert into xxxx_client_discount_m  (ID,CLIENT_ID,CLIENT_AVG_DISCOUNT,DT) values (s_xxxx_client_discount_m.NEXTVAL,854, 12, date'2015-01-01');</v>
      </c>
    </row>
    <row r="911" spans="1:50" ht="16.5" customHeight="1" x14ac:dyDescent="0.25">
      <c r="A911" s="285">
        <v>52</v>
      </c>
      <c r="B911" s="72">
        <v>0</v>
      </c>
      <c r="C911" s="165" t="str">
        <f t="shared" si="88"/>
        <v>100052</v>
      </c>
      <c r="D911" s="165" t="str">
        <f t="shared" si="89"/>
        <v>100052/13</v>
      </c>
      <c r="E911" s="167" t="s">
        <v>189</v>
      </c>
      <c r="F911" s="191" t="s">
        <v>37</v>
      </c>
      <c r="G911" s="165">
        <v>48</v>
      </c>
      <c r="H911" s="227">
        <v>100971</v>
      </c>
      <c r="I911" s="170" t="str">
        <f t="shared" si="84"/>
        <v>Б-100971-13</v>
      </c>
      <c r="J911" s="169">
        <v>3</v>
      </c>
      <c r="K911" s="165">
        <v>7</v>
      </c>
      <c r="L911" s="165" t="s">
        <v>38</v>
      </c>
      <c r="M911" s="169">
        <v>1</v>
      </c>
      <c r="N911" s="165">
        <v>18</v>
      </c>
      <c r="O911" s="167" t="s">
        <v>823</v>
      </c>
      <c r="P911" s="167" t="s">
        <v>823</v>
      </c>
      <c r="Q911" s="167" t="s">
        <v>826</v>
      </c>
      <c r="R911" s="166" t="str">
        <f t="shared" si="85"/>
        <v>1009711</v>
      </c>
      <c r="S911" s="170">
        <v>1</v>
      </c>
      <c r="T911" s="191" t="s">
        <v>829</v>
      </c>
      <c r="U911" s="165">
        <v>6200</v>
      </c>
      <c r="V911" s="165">
        <v>1116</v>
      </c>
      <c r="W911" s="165">
        <v>0</v>
      </c>
      <c r="X911" s="234">
        <v>855</v>
      </c>
      <c r="Y911" s="168" t="s">
        <v>42</v>
      </c>
      <c r="Z911" s="266"/>
      <c r="AA911" s="266"/>
      <c r="AB911" s="224"/>
      <c r="AC911" s="178">
        <v>9300</v>
      </c>
      <c r="AD911" s="170"/>
      <c r="AE911" s="170"/>
      <c r="AF911" s="191" t="s">
        <v>320</v>
      </c>
      <c r="AG911" s="221">
        <v>8</v>
      </c>
      <c r="AH911" s="220">
        <v>12</v>
      </c>
      <c r="AI911" s="191" t="s">
        <v>320</v>
      </c>
      <c r="AL911" s="166">
        <v>0</v>
      </c>
      <c r="AM911" s="170" t="s">
        <v>43</v>
      </c>
      <c r="AN911" s="165" t="s">
        <v>44</v>
      </c>
      <c r="AO911" s="165"/>
      <c r="AP911" s="166"/>
      <c r="AQ911" s="166"/>
      <c r="AR911" s="166"/>
      <c r="AS911" s="166">
        <f>H911</f>
        <v>100971</v>
      </c>
      <c r="AT911" s="166">
        <f t="shared" si="86"/>
        <v>11007</v>
      </c>
      <c r="AU911" s="166">
        <v>1007</v>
      </c>
      <c r="AV911" s="166"/>
      <c r="AX911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100971, 'Б-100971-13',date'2015-02-02',3, 7, 7, 'RUR', 1, 18, date'2015-02-02', date'2015-02-01', 1009711, 1, to_date('2015-01-01 00:00:01','YYYY-MM-DD HH24:MI:SS'), 6200, 1116, 0, 855, 0, 'c1', 8,null,100971,11007,1007);insert into xxxx_oebs_cash_payment_test (ID, INVOICE_ID, OEBS_PAYMENT, DOC_DATE, COMISS_DATE) values (s_xxxx_oebs_cash_payment_test.NEXTVAL, 100971, 9300, to_date('2015-01-01 00:00:01','YYYY-MM-DD HH24:MI:SS'), date'2015-01-01' );insert into xxxx_client_discount_m  (ID,CLIENT_ID,CLIENT_AVG_DISCOUNT,DT) values (s_xxxx_client_discount_m.NEXTVAL,855, 12, date'2015-01-01');</v>
      </c>
    </row>
    <row r="912" spans="1:50" ht="16.5" customHeight="1" x14ac:dyDescent="0.25">
      <c r="A912" s="285">
        <v>52</v>
      </c>
      <c r="B912" s="72">
        <v>0</v>
      </c>
      <c r="C912" s="165" t="str">
        <f t="shared" si="88"/>
        <v>100052</v>
      </c>
      <c r="D912" s="165" t="str">
        <f t="shared" si="89"/>
        <v>100052/13</v>
      </c>
      <c r="E912" s="167" t="s">
        <v>189</v>
      </c>
      <c r="F912" s="191" t="s">
        <v>37</v>
      </c>
      <c r="G912" s="165">
        <v>48</v>
      </c>
      <c r="H912" s="227">
        <v>100972</v>
      </c>
      <c r="I912" s="170" t="str">
        <f t="shared" si="84"/>
        <v>Б-100972-13</v>
      </c>
      <c r="J912" s="169">
        <v>3</v>
      </c>
      <c r="K912" s="165">
        <v>7</v>
      </c>
      <c r="L912" s="165" t="s">
        <v>38</v>
      </c>
      <c r="M912" s="169">
        <v>1</v>
      </c>
      <c r="N912" s="165">
        <v>18</v>
      </c>
      <c r="O912" s="167" t="s">
        <v>823</v>
      </c>
      <c r="P912" s="167" t="s">
        <v>823</v>
      </c>
      <c r="Q912" s="167" t="s">
        <v>826</v>
      </c>
      <c r="R912" s="166" t="str">
        <f t="shared" si="85"/>
        <v>1009721</v>
      </c>
      <c r="S912" s="170">
        <v>1</v>
      </c>
      <c r="T912" s="191" t="s">
        <v>829</v>
      </c>
      <c r="U912" s="165">
        <v>6200</v>
      </c>
      <c r="V912" s="165">
        <v>1116</v>
      </c>
      <c r="W912" s="165">
        <v>0</v>
      </c>
      <c r="X912" s="122">
        <v>856</v>
      </c>
      <c r="Y912" s="168" t="s">
        <v>42</v>
      </c>
      <c r="Z912" s="266"/>
      <c r="AA912" s="266"/>
      <c r="AB912" s="224"/>
      <c r="AC912" s="178">
        <v>9300</v>
      </c>
      <c r="AD912" s="170"/>
      <c r="AE912" s="170"/>
      <c r="AF912" s="191" t="s">
        <v>320</v>
      </c>
      <c r="AG912" s="221">
        <v>8</v>
      </c>
      <c r="AH912" s="220">
        <v>12</v>
      </c>
      <c r="AI912" s="191" t="s">
        <v>320</v>
      </c>
      <c r="AL912" s="166">
        <v>0</v>
      </c>
      <c r="AM912" s="170" t="s">
        <v>43</v>
      </c>
      <c r="AN912" s="165" t="s">
        <v>44</v>
      </c>
      <c r="AO912" s="165"/>
      <c r="AP912" s="166"/>
      <c r="AQ912" s="166"/>
      <c r="AR912" s="166"/>
      <c r="AS912" s="166">
        <f>H912</f>
        <v>100972</v>
      </c>
      <c r="AT912" s="166">
        <f t="shared" si="86"/>
        <v>11008</v>
      </c>
      <c r="AU912" s="166">
        <v>1008</v>
      </c>
      <c r="AV912" s="166"/>
      <c r="AX91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100972, 'Б-100972-13',date'2015-02-02',3, 7, 7, 'RUR', 1, 18, date'2015-02-02', date'2015-02-01', 1009721, 1, to_date('2015-01-01 00:00:01','YYYY-MM-DD HH24:MI:SS'), 6200, 1116, 0, 856, 0, 'c1', 8,null,100972,11008,1008);insert into xxxx_oebs_cash_payment_test (ID, INVOICE_ID, OEBS_PAYMENT, DOC_DATE, COMISS_DATE) values (s_xxxx_oebs_cash_payment_test.NEXTVAL, 100972, 9300, to_date('2015-01-01 00:00:01','YYYY-MM-DD HH24:MI:SS'), date'2015-01-01' );insert into xxxx_client_discount_m  (ID,CLIENT_ID,CLIENT_AVG_DISCOUNT,DT) values (s_xxxx_client_discount_m.NEXTVAL,856, 12, date'2015-01-01');</v>
      </c>
    </row>
    <row r="913" spans="1:50" ht="16.5" customHeight="1" x14ac:dyDescent="0.25">
      <c r="A913" s="285">
        <v>52</v>
      </c>
      <c r="B913" s="72">
        <v>0</v>
      </c>
      <c r="C913" s="165" t="str">
        <f t="shared" si="88"/>
        <v>100052</v>
      </c>
      <c r="D913" s="165" t="str">
        <f t="shared" si="89"/>
        <v>100052/13</v>
      </c>
      <c r="E913" s="167" t="s">
        <v>189</v>
      </c>
      <c r="F913" s="191" t="s">
        <v>37</v>
      </c>
      <c r="G913" s="165">
        <v>48</v>
      </c>
      <c r="H913" s="227">
        <v>100973</v>
      </c>
      <c r="I913" s="170" t="str">
        <f t="shared" si="84"/>
        <v>Б-100973-13</v>
      </c>
      <c r="J913" s="169">
        <v>3</v>
      </c>
      <c r="K913" s="165">
        <v>7</v>
      </c>
      <c r="L913" s="165" t="s">
        <v>38</v>
      </c>
      <c r="M913" s="169">
        <v>1</v>
      </c>
      <c r="N913" s="165">
        <v>18</v>
      </c>
      <c r="O913" s="167" t="s">
        <v>823</v>
      </c>
      <c r="P913" s="167" t="s">
        <v>823</v>
      </c>
      <c r="Q913" s="167" t="s">
        <v>826</v>
      </c>
      <c r="R913" s="166" t="str">
        <f t="shared" si="85"/>
        <v>1009731</v>
      </c>
      <c r="S913" s="170">
        <v>1</v>
      </c>
      <c r="T913" s="191" t="s">
        <v>829</v>
      </c>
      <c r="U913" s="165">
        <v>6200</v>
      </c>
      <c r="V913" s="165">
        <v>1116</v>
      </c>
      <c r="W913" s="165">
        <v>0</v>
      </c>
      <c r="X913" s="234">
        <v>857</v>
      </c>
      <c r="Y913" s="168" t="s">
        <v>42</v>
      </c>
      <c r="Z913" s="266"/>
      <c r="AA913" s="266"/>
      <c r="AB913" s="224"/>
      <c r="AC913" s="178">
        <v>9300</v>
      </c>
      <c r="AD913" s="170"/>
      <c r="AE913" s="170"/>
      <c r="AF913" s="191" t="s">
        <v>320</v>
      </c>
      <c r="AG913" s="221">
        <v>8</v>
      </c>
      <c r="AH913" s="220">
        <v>12</v>
      </c>
      <c r="AI913" s="191" t="s">
        <v>320</v>
      </c>
      <c r="AL913" s="166">
        <v>0</v>
      </c>
      <c r="AM913" s="170" t="s">
        <v>43</v>
      </c>
      <c r="AN913" s="165" t="s">
        <v>44</v>
      </c>
      <c r="AO913" s="165"/>
      <c r="AP913" s="166"/>
      <c r="AQ913" s="166"/>
      <c r="AR913" s="166"/>
      <c r="AS913" s="166">
        <f>H913</f>
        <v>100973</v>
      </c>
      <c r="AT913" s="166">
        <f t="shared" si="86"/>
        <v>11009</v>
      </c>
      <c r="AU913" s="166">
        <v>1009</v>
      </c>
      <c r="AV913" s="166"/>
      <c r="AX91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100973, 'Б-100973-13',date'2015-02-02',3, 7, 7, 'RUR', 1, 18, date'2015-02-02', date'2015-02-01', 1009731, 1, to_date('2015-01-01 00:00:01','YYYY-MM-DD HH24:MI:SS'), 6200, 1116, 0, 857, 0, 'c1', 8,null,100973,11009,1009);insert into xxxx_oebs_cash_payment_test (ID, INVOICE_ID, OEBS_PAYMENT, DOC_DATE, COMISS_DATE) values (s_xxxx_oebs_cash_payment_test.NEXTVAL, 100973, 9300, to_date('2015-01-01 00:00:01','YYYY-MM-DD HH24:MI:SS'), date'2015-01-01' );insert into xxxx_client_discount_m  (ID,CLIENT_ID,CLIENT_AVG_DISCOUNT,DT) values (s_xxxx_client_discount_m.NEXTVAL,857, 12, date'2015-01-01');</v>
      </c>
    </row>
    <row r="914" spans="1:50" ht="16.5" customHeight="1" x14ac:dyDescent="0.25">
      <c r="A914" s="285">
        <v>52</v>
      </c>
      <c r="B914" s="72">
        <v>0</v>
      </c>
      <c r="C914" s="165" t="str">
        <f t="shared" si="88"/>
        <v>100052</v>
      </c>
      <c r="D914" s="165" t="str">
        <f t="shared" si="89"/>
        <v>100052/13</v>
      </c>
      <c r="E914" s="167" t="s">
        <v>189</v>
      </c>
      <c r="F914" s="191" t="s">
        <v>37</v>
      </c>
      <c r="G914" s="165">
        <v>48</v>
      </c>
      <c r="H914" s="227">
        <v>100974</v>
      </c>
      <c r="I914" s="170" t="str">
        <f t="shared" si="84"/>
        <v>Б-100974-13</v>
      </c>
      <c r="J914" s="169">
        <v>3</v>
      </c>
      <c r="K914" s="165">
        <v>7</v>
      </c>
      <c r="L914" s="165" t="s">
        <v>38</v>
      </c>
      <c r="M914" s="169">
        <v>1</v>
      </c>
      <c r="N914" s="165">
        <v>18</v>
      </c>
      <c r="O914" s="167" t="s">
        <v>823</v>
      </c>
      <c r="P914" s="167" t="s">
        <v>823</v>
      </c>
      <c r="Q914" s="167" t="s">
        <v>826</v>
      </c>
      <c r="R914" s="166" t="str">
        <f t="shared" si="85"/>
        <v>1009741</v>
      </c>
      <c r="S914" s="170">
        <v>1</v>
      </c>
      <c r="T914" s="191" t="s">
        <v>829</v>
      </c>
      <c r="U914" s="165">
        <v>6200</v>
      </c>
      <c r="V914" s="165">
        <v>1116</v>
      </c>
      <c r="W914" s="165">
        <v>0</v>
      </c>
      <c r="X914" s="122">
        <v>858</v>
      </c>
      <c r="Y914" s="168" t="s">
        <v>42</v>
      </c>
      <c r="Z914" s="266"/>
      <c r="AA914" s="266"/>
      <c r="AB914" s="224"/>
      <c r="AC914" s="178">
        <v>9300</v>
      </c>
      <c r="AD914" s="170"/>
      <c r="AE914" s="170"/>
      <c r="AF914" s="191" t="s">
        <v>320</v>
      </c>
      <c r="AG914" s="221">
        <v>8</v>
      </c>
      <c r="AH914" s="220">
        <v>12</v>
      </c>
      <c r="AI914" s="191" t="s">
        <v>320</v>
      </c>
      <c r="AL914" s="166">
        <v>0</v>
      </c>
      <c r="AM914" s="170" t="s">
        <v>43</v>
      </c>
      <c r="AN914" s="165" t="s">
        <v>44</v>
      </c>
      <c r="AO914" s="165"/>
      <c r="AP914" s="166"/>
      <c r="AQ914" s="166"/>
      <c r="AR914" s="166"/>
      <c r="AS914" s="166">
        <f>H914</f>
        <v>100974</v>
      </c>
      <c r="AT914" s="166">
        <f t="shared" si="86"/>
        <v>11010</v>
      </c>
      <c r="AU914" s="166">
        <v>1010</v>
      </c>
      <c r="AV914" s="166"/>
      <c r="AX91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100974, 'Б-100974-13',date'2015-02-02',3, 7, 7, 'RUR', 1, 18, date'2015-02-02', date'2015-02-01', 1009741, 1, to_date('2015-01-01 00:00:01','YYYY-MM-DD HH24:MI:SS'), 6200, 1116, 0, 858, 0, 'c1', 8,null,100974,11010,1010);insert into xxxx_oebs_cash_payment_test (ID, INVOICE_ID, OEBS_PAYMENT, DOC_DATE, COMISS_DATE) values (s_xxxx_oebs_cash_payment_test.NEXTVAL, 100974, 9300, to_date('2015-01-01 00:00:01','YYYY-MM-DD HH24:MI:SS'), date'2015-01-01' );insert into xxxx_client_discount_m  (ID,CLIENT_ID,CLIENT_AVG_DISCOUNT,DT) values (s_xxxx_client_discount_m.NEXTVAL,858, 12, date'2015-01-01');</v>
      </c>
    </row>
    <row r="915" spans="1:50" ht="16.5" customHeight="1" x14ac:dyDescent="0.25">
      <c r="A915" s="285">
        <v>52</v>
      </c>
      <c r="B915" s="72">
        <v>0</v>
      </c>
      <c r="C915" s="165" t="str">
        <f t="shared" si="88"/>
        <v>100052</v>
      </c>
      <c r="D915" s="165" t="str">
        <f t="shared" si="89"/>
        <v>100052/13</v>
      </c>
      <c r="E915" s="167" t="s">
        <v>189</v>
      </c>
      <c r="F915" s="191" t="s">
        <v>37</v>
      </c>
      <c r="G915" s="165">
        <v>48</v>
      </c>
      <c r="H915" s="227">
        <v>100975</v>
      </c>
      <c r="I915" s="170" t="str">
        <f t="shared" si="84"/>
        <v>Б-100975-13</v>
      </c>
      <c r="J915" s="169">
        <v>3</v>
      </c>
      <c r="K915" s="165">
        <v>7</v>
      </c>
      <c r="L915" s="165" t="s">
        <v>38</v>
      </c>
      <c r="M915" s="169">
        <v>1</v>
      </c>
      <c r="N915" s="165">
        <v>18</v>
      </c>
      <c r="O915" s="167" t="s">
        <v>823</v>
      </c>
      <c r="P915" s="167" t="s">
        <v>823</v>
      </c>
      <c r="Q915" s="167" t="s">
        <v>826</v>
      </c>
      <c r="R915" s="166" t="str">
        <f t="shared" si="85"/>
        <v>1009751</v>
      </c>
      <c r="S915" s="170">
        <v>1</v>
      </c>
      <c r="T915" s="191" t="s">
        <v>829</v>
      </c>
      <c r="U915" s="165">
        <v>6200</v>
      </c>
      <c r="V915" s="165">
        <v>1116</v>
      </c>
      <c r="W915" s="165">
        <v>0</v>
      </c>
      <c r="X915" s="234">
        <v>859</v>
      </c>
      <c r="Y915" s="168" t="s">
        <v>42</v>
      </c>
      <c r="Z915" s="266"/>
      <c r="AA915" s="266"/>
      <c r="AB915" s="224"/>
      <c r="AC915" s="178">
        <v>9300</v>
      </c>
      <c r="AD915" s="170"/>
      <c r="AE915" s="170"/>
      <c r="AF915" s="191" t="s">
        <v>320</v>
      </c>
      <c r="AG915" s="221">
        <v>8</v>
      </c>
      <c r="AH915" s="220">
        <v>12</v>
      </c>
      <c r="AI915" s="191" t="s">
        <v>320</v>
      </c>
      <c r="AL915" s="166">
        <v>0</v>
      </c>
      <c r="AM915" s="170" t="s">
        <v>43</v>
      </c>
      <c r="AN915" s="165" t="s">
        <v>44</v>
      </c>
      <c r="AO915" s="165"/>
      <c r="AP915" s="166"/>
      <c r="AQ915" s="166"/>
      <c r="AR915" s="166"/>
      <c r="AS915" s="166">
        <f>H915</f>
        <v>100975</v>
      </c>
      <c r="AT915" s="166">
        <f t="shared" si="86"/>
        <v>11011</v>
      </c>
      <c r="AU915" s="166">
        <v>1011</v>
      </c>
      <c r="AV915" s="166"/>
      <c r="AX915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100975, 'Б-100975-13',date'2015-02-02',3, 7, 7, 'RUR', 1, 18, date'2015-02-02', date'2015-02-01', 1009751, 1, to_date('2015-01-01 00:00:01','YYYY-MM-DD HH24:MI:SS'), 6200, 1116, 0, 859, 0, 'c1', 8,null,100975,11011,1011);insert into xxxx_oebs_cash_payment_test (ID, INVOICE_ID, OEBS_PAYMENT, DOC_DATE, COMISS_DATE) values (s_xxxx_oebs_cash_payment_test.NEXTVAL, 100975, 9300, to_date('2015-01-01 00:00:01','YYYY-MM-DD HH24:MI:SS'), date'2015-01-01' );insert into xxxx_client_discount_m  (ID,CLIENT_ID,CLIENT_AVG_DISCOUNT,DT) values (s_xxxx_client_discount_m.NEXTVAL,859, 12, date'2015-01-01');</v>
      </c>
    </row>
    <row r="916" spans="1:50" ht="16.5" customHeight="1" x14ac:dyDescent="0.25">
      <c r="A916" s="285">
        <v>52</v>
      </c>
      <c r="B916" s="72">
        <v>0</v>
      </c>
      <c r="C916" s="165" t="str">
        <f t="shared" si="88"/>
        <v>100052</v>
      </c>
      <c r="D916" s="165" t="str">
        <f t="shared" si="89"/>
        <v>100052/13</v>
      </c>
      <c r="E916" s="167" t="s">
        <v>189</v>
      </c>
      <c r="F916" s="191" t="s">
        <v>37</v>
      </c>
      <c r="G916" s="165">
        <v>48</v>
      </c>
      <c r="H916" s="227">
        <v>100976</v>
      </c>
      <c r="I916" s="170" t="str">
        <f t="shared" si="84"/>
        <v>Б-100976-13</v>
      </c>
      <c r="J916" s="169">
        <v>3</v>
      </c>
      <c r="K916" s="165">
        <v>7</v>
      </c>
      <c r="L916" s="165" t="s">
        <v>38</v>
      </c>
      <c r="M916" s="169">
        <v>1</v>
      </c>
      <c r="N916" s="165">
        <v>18</v>
      </c>
      <c r="O916" s="167" t="s">
        <v>823</v>
      </c>
      <c r="P916" s="167" t="s">
        <v>823</v>
      </c>
      <c r="Q916" s="167" t="s">
        <v>826</v>
      </c>
      <c r="R916" s="166" t="str">
        <f t="shared" si="85"/>
        <v>1009761</v>
      </c>
      <c r="S916" s="170">
        <v>1</v>
      </c>
      <c r="T916" s="191" t="s">
        <v>310</v>
      </c>
      <c r="U916" s="165">
        <v>6200</v>
      </c>
      <c r="V916" s="165">
        <v>1116</v>
      </c>
      <c r="W916" s="165">
        <v>0</v>
      </c>
      <c r="X916" s="122">
        <v>860</v>
      </c>
      <c r="Y916" s="168" t="s">
        <v>42</v>
      </c>
      <c r="Z916" s="266"/>
      <c r="AA916" s="266"/>
      <c r="AB916" s="224"/>
      <c r="AC916" s="178">
        <v>9300</v>
      </c>
      <c r="AD916" s="170"/>
      <c r="AE916" s="170"/>
      <c r="AF916" s="191" t="s">
        <v>320</v>
      </c>
      <c r="AG916" s="221">
        <v>8</v>
      </c>
      <c r="AH916" s="220">
        <v>12</v>
      </c>
      <c r="AI916" s="191" t="s">
        <v>320</v>
      </c>
      <c r="AL916" s="166">
        <v>0</v>
      </c>
      <c r="AM916" s="170" t="s">
        <v>43</v>
      </c>
      <c r="AN916" s="165" t="s">
        <v>44</v>
      </c>
      <c r="AO916" s="165"/>
      <c r="AP916" s="166"/>
      <c r="AQ916" s="166"/>
      <c r="AR916" s="166"/>
      <c r="AS916" s="166">
        <f>H916</f>
        <v>100976</v>
      </c>
      <c r="AT916" s="166">
        <f t="shared" si="86"/>
        <v>11012</v>
      </c>
      <c r="AU916" s="166">
        <v>1012</v>
      </c>
      <c r="AV916" s="166"/>
      <c r="AX916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100976, 'Б-100976-13',date'2015-02-02',3, 7, 7, 'RUR', 1, 18, date'2015-02-02', date'2015-02-01', 1009761, 1, to_date('2015-01-31 23:59:59','YYYY-MM-DD HH24:MI:SS'), 6200, 1116, 0, 860, 0, 'c1', 8,null,100976,11012,1012);insert into xxxx_oebs_cash_payment_test (ID, INVOICE_ID, OEBS_PAYMENT, DOC_DATE, COMISS_DATE) values (s_xxxx_oebs_cash_payment_test.NEXTVAL, 100976, 9300, to_date('2015-01-31 23:59:59','YYYY-MM-DD HH24:MI:SS'), date'2015-01-01' );insert into xxxx_client_discount_m  (ID,CLIENT_ID,CLIENT_AVG_DISCOUNT,DT) values (s_xxxx_client_discount_m.NEXTVAL,860, 12, date'2015-01-01');</v>
      </c>
    </row>
    <row r="917" spans="1:50" ht="16.5" customHeight="1" x14ac:dyDescent="0.25">
      <c r="A917" s="285">
        <v>52</v>
      </c>
      <c r="B917" s="72">
        <v>0</v>
      </c>
      <c r="C917" s="165" t="str">
        <f t="shared" si="88"/>
        <v>100052</v>
      </c>
      <c r="D917" s="165" t="str">
        <f t="shared" si="89"/>
        <v>100052/13</v>
      </c>
      <c r="E917" s="167" t="s">
        <v>189</v>
      </c>
      <c r="F917" s="191" t="s">
        <v>37</v>
      </c>
      <c r="G917" s="165">
        <v>48</v>
      </c>
      <c r="H917" s="230">
        <v>100962</v>
      </c>
      <c r="I917" s="170" t="str">
        <f t="shared" si="84"/>
        <v>Б-100962-13</v>
      </c>
      <c r="J917" s="169">
        <v>3</v>
      </c>
      <c r="K917" s="165">
        <v>7</v>
      </c>
      <c r="L917" s="165" t="s">
        <v>38</v>
      </c>
      <c r="M917" s="169">
        <v>1</v>
      </c>
      <c r="N917" s="165">
        <v>18</v>
      </c>
      <c r="O917" s="167" t="s">
        <v>823</v>
      </c>
      <c r="P917" s="167" t="s">
        <v>823</v>
      </c>
      <c r="Q917" s="167" t="s">
        <v>826</v>
      </c>
      <c r="R917" s="166" t="str">
        <f t="shared" ref="R917:R931" si="90">H917&amp;"2"</f>
        <v>1009622</v>
      </c>
      <c r="S917" s="170">
        <v>1</v>
      </c>
      <c r="T917" s="237" t="s">
        <v>144</v>
      </c>
      <c r="U917" s="165">
        <v>6200</v>
      </c>
      <c r="V917" s="165">
        <v>1116</v>
      </c>
      <c r="W917" s="165">
        <v>0</v>
      </c>
      <c r="X917" s="244">
        <v>846</v>
      </c>
      <c r="Y917" s="168" t="s">
        <v>42</v>
      </c>
      <c r="Z917" s="266"/>
      <c r="AA917" s="266"/>
      <c r="AB917" s="224"/>
      <c r="AC917" s="178">
        <v>9300</v>
      </c>
      <c r="AD917" s="170"/>
      <c r="AE917" s="170"/>
      <c r="AF917" s="237" t="s">
        <v>320</v>
      </c>
      <c r="AG917" s="221">
        <v>8</v>
      </c>
      <c r="AH917" s="220">
        <v>12</v>
      </c>
      <c r="AI917" s="237" t="s">
        <v>320</v>
      </c>
      <c r="AL917" s="166">
        <v>0</v>
      </c>
      <c r="AM917" s="170" t="s">
        <v>43</v>
      </c>
      <c r="AN917" s="165" t="s">
        <v>44</v>
      </c>
      <c r="AO917" s="165"/>
      <c r="AP917" s="166"/>
      <c r="AQ917" s="166"/>
      <c r="AR917" s="166"/>
      <c r="AS917" s="166">
        <f>H917</f>
        <v>100962</v>
      </c>
      <c r="AT917" s="166">
        <f t="shared" si="86"/>
        <v>11013</v>
      </c>
      <c r="AU917" s="166">
        <v>1013</v>
      </c>
      <c r="AV917" s="166"/>
      <c r="AX91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100962, 'Б-100962-13',date'2015-02-02',3, 7, 7, 'RUR', 1, 18, date'2015-02-02', date'2015-02-01', 1009622, 1, to_date('2015-01-01 00:00:00','YYYY-MM-DD HH24:MI:SS'), 6200, 1116, 0, 846, 0, 'c1', 8,null,100962,11013,1013);insert into xxxx_oebs_cash_payment_test (ID, INVOICE_ID, OEBS_PAYMENT, DOC_DATE, COMISS_DATE) values (s_xxxx_oebs_cash_payment_test.NEXTVAL, 100962, 9300, to_date('2015-01-01 00:00:00','YYYY-MM-DD HH24:MI:SS'), date'2015-01-01' );insert into xxxx_client_discount_m  (ID,CLIENT_ID,CLIENT_AVG_DISCOUNT,DT) values (s_xxxx_client_discount_m.NEXTVAL,846, 12, date'2015-01-01');</v>
      </c>
    </row>
    <row r="918" spans="1:50" ht="16.5" customHeight="1" x14ac:dyDescent="0.25">
      <c r="A918" s="285">
        <v>52</v>
      </c>
      <c r="B918" s="72">
        <v>0</v>
      </c>
      <c r="C918" s="165" t="str">
        <f t="shared" si="88"/>
        <v>100052</v>
      </c>
      <c r="D918" s="165" t="str">
        <f t="shared" si="89"/>
        <v>100052/13</v>
      </c>
      <c r="E918" s="167" t="s">
        <v>189</v>
      </c>
      <c r="F918" s="191" t="s">
        <v>37</v>
      </c>
      <c r="G918" s="165">
        <v>48</v>
      </c>
      <c r="H918" s="230">
        <v>100963</v>
      </c>
      <c r="I918" s="170" t="str">
        <f t="shared" si="84"/>
        <v>Б-100963-13</v>
      </c>
      <c r="J918" s="169">
        <v>3</v>
      </c>
      <c r="K918" s="165">
        <v>7</v>
      </c>
      <c r="L918" s="165" t="s">
        <v>38</v>
      </c>
      <c r="M918" s="169">
        <v>1</v>
      </c>
      <c r="N918" s="165">
        <v>18</v>
      </c>
      <c r="O918" s="167" t="s">
        <v>823</v>
      </c>
      <c r="P918" s="167" t="s">
        <v>823</v>
      </c>
      <c r="Q918" s="167" t="s">
        <v>826</v>
      </c>
      <c r="R918" s="166" t="str">
        <f t="shared" si="90"/>
        <v>1009632</v>
      </c>
      <c r="S918" s="170">
        <v>1</v>
      </c>
      <c r="T918" s="237" t="s">
        <v>829</v>
      </c>
      <c r="U918" s="165">
        <v>6200</v>
      </c>
      <c r="V918" s="165">
        <v>1116</v>
      </c>
      <c r="W918" s="165">
        <v>0</v>
      </c>
      <c r="X918" s="236">
        <v>847</v>
      </c>
      <c r="Y918" s="168" t="s">
        <v>42</v>
      </c>
      <c r="Z918" s="266"/>
      <c r="AA918" s="266"/>
      <c r="AB918" s="224"/>
      <c r="AC918" s="178">
        <v>9300</v>
      </c>
      <c r="AD918" s="170"/>
      <c r="AE918" s="170"/>
      <c r="AF918" s="237" t="s">
        <v>320</v>
      </c>
      <c r="AG918" s="221">
        <v>8</v>
      </c>
      <c r="AH918" s="220">
        <v>12</v>
      </c>
      <c r="AI918" s="237" t="s">
        <v>320</v>
      </c>
      <c r="AL918" s="166">
        <v>0</v>
      </c>
      <c r="AM918" s="170" t="s">
        <v>43</v>
      </c>
      <c r="AN918" s="165" t="s">
        <v>44</v>
      </c>
      <c r="AO918" s="165"/>
      <c r="AP918" s="166"/>
      <c r="AQ918" s="166"/>
      <c r="AR918" s="166"/>
      <c r="AS918" s="166">
        <f>H918</f>
        <v>100963</v>
      </c>
      <c r="AT918" s="166">
        <f t="shared" si="86"/>
        <v>11014</v>
      </c>
      <c r="AU918" s="166">
        <v>1014</v>
      </c>
      <c r="AV918" s="166"/>
      <c r="AX91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100963, 'Б-100963-13',date'2015-02-02',3, 7, 7, 'RUR', 1, 18, date'2015-02-02', date'2015-02-01', 1009632, 1, to_date('2015-01-01 00:00:01','YYYY-MM-DD HH24:MI:SS'), 6200, 1116, 0, 847, 0, 'c1', 8,null,100963,11014,1014);insert into xxxx_oebs_cash_payment_test (ID, INVOICE_ID, OEBS_PAYMENT, DOC_DATE, COMISS_DATE) values (s_xxxx_oebs_cash_payment_test.NEXTVAL, 100963, 9300, to_date('2015-01-01 00:00:01','YYYY-MM-DD HH24:MI:SS'), date'2015-01-01' );insert into xxxx_client_discount_m  (ID,CLIENT_ID,CLIENT_AVG_DISCOUNT,DT) values (s_xxxx_client_discount_m.NEXTVAL,847, 12, date'2015-01-01');</v>
      </c>
    </row>
    <row r="919" spans="1:50" ht="16.5" customHeight="1" x14ac:dyDescent="0.25">
      <c r="A919" s="285">
        <v>52</v>
      </c>
      <c r="B919" s="72">
        <v>0</v>
      </c>
      <c r="C919" s="165" t="str">
        <f t="shared" si="88"/>
        <v>100052</v>
      </c>
      <c r="D919" s="165" t="str">
        <f t="shared" si="89"/>
        <v>100052/13</v>
      </c>
      <c r="E919" s="167" t="s">
        <v>189</v>
      </c>
      <c r="F919" s="191" t="s">
        <v>37</v>
      </c>
      <c r="G919" s="165">
        <v>48</v>
      </c>
      <c r="H919" s="230">
        <v>100964</v>
      </c>
      <c r="I919" s="170" t="str">
        <f t="shared" si="84"/>
        <v>Б-100964-13</v>
      </c>
      <c r="J919" s="169">
        <v>3</v>
      </c>
      <c r="K919" s="165">
        <v>7</v>
      </c>
      <c r="L919" s="165" t="s">
        <v>38</v>
      </c>
      <c r="M919" s="169">
        <v>1</v>
      </c>
      <c r="N919" s="165">
        <v>18</v>
      </c>
      <c r="O919" s="167" t="s">
        <v>823</v>
      </c>
      <c r="P919" s="167" t="s">
        <v>823</v>
      </c>
      <c r="Q919" s="167" t="s">
        <v>826</v>
      </c>
      <c r="R919" s="166" t="str">
        <f t="shared" si="90"/>
        <v>1009642</v>
      </c>
      <c r="S919" s="170">
        <v>1</v>
      </c>
      <c r="T919" s="237" t="s">
        <v>830</v>
      </c>
      <c r="U919" s="165">
        <v>6200</v>
      </c>
      <c r="V919" s="165">
        <v>1116</v>
      </c>
      <c r="W919" s="165">
        <v>0</v>
      </c>
      <c r="X919" s="244">
        <v>848</v>
      </c>
      <c r="Y919" s="168" t="s">
        <v>42</v>
      </c>
      <c r="Z919" s="266"/>
      <c r="AA919" s="266"/>
      <c r="AB919" s="224"/>
      <c r="AC919" s="178">
        <v>9300</v>
      </c>
      <c r="AD919" s="170"/>
      <c r="AE919" s="170"/>
      <c r="AF919" s="237" t="s">
        <v>320</v>
      </c>
      <c r="AG919" s="221">
        <v>8</v>
      </c>
      <c r="AH919" s="220">
        <v>12</v>
      </c>
      <c r="AI919" s="237" t="s">
        <v>320</v>
      </c>
      <c r="AL919" s="166">
        <v>0</v>
      </c>
      <c r="AM919" s="170" t="s">
        <v>43</v>
      </c>
      <c r="AN919" s="165" t="s">
        <v>44</v>
      </c>
      <c r="AO919" s="165"/>
      <c r="AP919" s="166"/>
      <c r="AQ919" s="166"/>
      <c r="AR919" s="166"/>
      <c r="AS919" s="166">
        <f>H919</f>
        <v>100964</v>
      </c>
      <c r="AT919" s="166">
        <f t="shared" si="86"/>
        <v>11015</v>
      </c>
      <c r="AU919" s="166">
        <v>1015</v>
      </c>
      <c r="AX91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100964, 'Б-100964-13',date'2015-02-02',3, 7, 7, 'RUR', 1, 18, date'2015-02-02', date'2015-02-01', 1009642, 1, to_date('2015-01-01 00:00:02','YYYY-MM-DD HH24:MI:SS'), 6200, 1116, 0, 848, 0, 'c1', 8,null,100964,11015,1015);insert into xxxx_oebs_cash_payment_test (ID, INVOICE_ID, OEBS_PAYMENT, DOC_DATE, COMISS_DATE) values (s_xxxx_oebs_cash_payment_test.NEXTVAL, 100964, 9300, to_date('2015-01-01 00:00:02','YYYY-MM-DD HH24:MI:SS'), date'2015-01-01' );insert into xxxx_client_discount_m  (ID,CLIENT_ID,CLIENT_AVG_DISCOUNT,DT) values (s_xxxx_client_discount_m.NEXTVAL,848, 12, date'2015-01-01');</v>
      </c>
    </row>
    <row r="920" spans="1:50" ht="16.5" customHeight="1" x14ac:dyDescent="0.25">
      <c r="A920" s="285">
        <v>52</v>
      </c>
      <c r="B920" s="72">
        <v>0</v>
      </c>
      <c r="C920" s="165" t="str">
        <f t="shared" si="88"/>
        <v>100052</v>
      </c>
      <c r="D920" s="165" t="str">
        <f t="shared" si="89"/>
        <v>100052/13</v>
      </c>
      <c r="E920" s="167" t="s">
        <v>189</v>
      </c>
      <c r="F920" s="191" t="s">
        <v>37</v>
      </c>
      <c r="G920" s="165">
        <v>48</v>
      </c>
      <c r="H920" s="230">
        <v>100965</v>
      </c>
      <c r="I920" s="170" t="str">
        <f t="shared" si="84"/>
        <v>Б-100965-13</v>
      </c>
      <c r="J920" s="169">
        <v>3</v>
      </c>
      <c r="K920" s="165">
        <v>7</v>
      </c>
      <c r="L920" s="165" t="s">
        <v>38</v>
      </c>
      <c r="M920" s="169">
        <v>1</v>
      </c>
      <c r="N920" s="165">
        <v>18</v>
      </c>
      <c r="O920" s="167" t="s">
        <v>823</v>
      </c>
      <c r="P920" s="167" t="s">
        <v>823</v>
      </c>
      <c r="Q920" s="167" t="s">
        <v>826</v>
      </c>
      <c r="R920" s="166" t="str">
        <f t="shared" si="90"/>
        <v>1009652</v>
      </c>
      <c r="S920" s="170">
        <v>1</v>
      </c>
      <c r="T920" s="237" t="s">
        <v>830</v>
      </c>
      <c r="U920" s="165">
        <v>6200</v>
      </c>
      <c r="V920" s="165">
        <v>1116</v>
      </c>
      <c r="W920" s="165">
        <v>0</v>
      </c>
      <c r="X920" s="236">
        <v>849</v>
      </c>
      <c r="Y920" s="168" t="s">
        <v>42</v>
      </c>
      <c r="Z920" s="266"/>
      <c r="AA920" s="266"/>
      <c r="AB920" s="224"/>
      <c r="AC920" s="178">
        <v>9300</v>
      </c>
      <c r="AD920" s="170"/>
      <c r="AE920" s="170"/>
      <c r="AF920" s="237" t="s">
        <v>320</v>
      </c>
      <c r="AG920" s="221">
        <v>8</v>
      </c>
      <c r="AH920" s="220">
        <v>12</v>
      </c>
      <c r="AI920" s="237" t="s">
        <v>320</v>
      </c>
      <c r="AL920" s="166">
        <v>0</v>
      </c>
      <c r="AM920" s="170" t="s">
        <v>43</v>
      </c>
      <c r="AN920" s="165" t="s">
        <v>44</v>
      </c>
      <c r="AO920" s="165"/>
      <c r="AP920" s="166"/>
      <c r="AQ920" s="166"/>
      <c r="AR920" s="166"/>
      <c r="AS920" s="166">
        <f>H920</f>
        <v>100965</v>
      </c>
      <c r="AT920" s="166">
        <f t="shared" si="86"/>
        <v>11016</v>
      </c>
      <c r="AU920" s="166">
        <v>1016</v>
      </c>
      <c r="AV920" s="166"/>
      <c r="AX920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100965, 'Б-100965-13',date'2015-02-02',3, 7, 7, 'RUR', 1, 18, date'2015-02-02', date'2015-02-01', 1009652, 1, to_date('2015-01-01 00:00:02','YYYY-MM-DD HH24:MI:SS'), 6200, 1116, 0, 849, 0, 'c1', 8,null,100965,11016,1016);insert into xxxx_oebs_cash_payment_test (ID, INVOICE_ID, OEBS_PAYMENT, DOC_DATE, COMISS_DATE) values (s_xxxx_oebs_cash_payment_test.NEXTVAL, 100965, 9300, to_date('2015-01-01 00:00:02','YYYY-MM-DD HH24:MI:SS'), date'2015-01-01' );insert into xxxx_client_discount_m  (ID,CLIENT_ID,CLIENT_AVG_DISCOUNT,DT) values (s_xxxx_client_discount_m.NEXTVAL,849, 12, date'2015-01-01');</v>
      </c>
    </row>
    <row r="921" spans="1:50" ht="16.5" customHeight="1" x14ac:dyDescent="0.25">
      <c r="A921" s="285">
        <v>52</v>
      </c>
      <c r="B921" s="72">
        <v>0</v>
      </c>
      <c r="C921" s="165" t="str">
        <f t="shared" si="88"/>
        <v>100052</v>
      </c>
      <c r="D921" s="165" t="str">
        <f t="shared" si="89"/>
        <v>100052/13</v>
      </c>
      <c r="E921" s="167" t="s">
        <v>189</v>
      </c>
      <c r="F921" s="191" t="s">
        <v>37</v>
      </c>
      <c r="G921" s="165">
        <v>48</v>
      </c>
      <c r="H921" s="230">
        <v>100966</v>
      </c>
      <c r="I921" s="170" t="str">
        <f t="shared" si="84"/>
        <v>Б-100966-13</v>
      </c>
      <c r="J921" s="169">
        <v>3</v>
      </c>
      <c r="K921" s="165">
        <v>7</v>
      </c>
      <c r="L921" s="165" t="s">
        <v>38</v>
      </c>
      <c r="M921" s="169">
        <v>1</v>
      </c>
      <c r="N921" s="165">
        <v>18</v>
      </c>
      <c r="O921" s="167" t="s">
        <v>823</v>
      </c>
      <c r="P921" s="167" t="s">
        <v>823</v>
      </c>
      <c r="Q921" s="167" t="s">
        <v>826</v>
      </c>
      <c r="R921" s="166" t="str">
        <f t="shared" si="90"/>
        <v>1009662</v>
      </c>
      <c r="S921" s="170">
        <v>1</v>
      </c>
      <c r="T921" s="237" t="s">
        <v>830</v>
      </c>
      <c r="U921" s="165">
        <v>6200</v>
      </c>
      <c r="V921" s="165">
        <v>1116</v>
      </c>
      <c r="W921" s="165">
        <v>0</v>
      </c>
      <c r="X921" s="244">
        <v>850</v>
      </c>
      <c r="Y921" s="168" t="s">
        <v>42</v>
      </c>
      <c r="Z921" s="266"/>
      <c r="AA921" s="266"/>
      <c r="AB921" s="224"/>
      <c r="AC921" s="178">
        <v>9300</v>
      </c>
      <c r="AD921" s="170"/>
      <c r="AE921" s="170"/>
      <c r="AF921" s="237" t="s">
        <v>320</v>
      </c>
      <c r="AG921" s="221">
        <v>8</v>
      </c>
      <c r="AH921" s="220">
        <v>12</v>
      </c>
      <c r="AI921" s="237" t="s">
        <v>320</v>
      </c>
      <c r="AL921" s="166">
        <v>0</v>
      </c>
      <c r="AM921" s="170" t="s">
        <v>43</v>
      </c>
      <c r="AN921" s="165" t="s">
        <v>44</v>
      </c>
      <c r="AO921" s="165"/>
      <c r="AP921" s="166"/>
      <c r="AQ921" s="166"/>
      <c r="AR921" s="166"/>
      <c r="AS921" s="166">
        <f>H921</f>
        <v>100966</v>
      </c>
      <c r="AT921" s="166">
        <f t="shared" si="86"/>
        <v>11017</v>
      </c>
      <c r="AU921" s="166">
        <v>1017</v>
      </c>
      <c r="AV921" s="166"/>
      <c r="AX921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100966, 'Б-100966-13',date'2015-02-02',3, 7, 7, 'RUR', 1, 18, date'2015-02-02', date'2015-02-01', 1009662, 1, to_date('2015-01-01 00:00:02','YYYY-MM-DD HH24:MI:SS'), 6200, 1116, 0, 850, 0, 'c1', 8,null,100966,11017,1017);insert into xxxx_oebs_cash_payment_test (ID, INVOICE_ID, OEBS_PAYMENT, DOC_DATE, COMISS_DATE) values (s_xxxx_oebs_cash_payment_test.NEXTVAL, 100966, 9300, to_date('2015-01-01 00:00:02','YYYY-MM-DD HH24:MI:SS'), date'2015-01-01' );insert into xxxx_client_discount_m  (ID,CLIENT_ID,CLIENT_AVG_DISCOUNT,DT) values (s_xxxx_client_discount_m.NEXTVAL,850, 12, date'2015-01-01');</v>
      </c>
    </row>
    <row r="922" spans="1:50" ht="16.5" customHeight="1" x14ac:dyDescent="0.25">
      <c r="A922" s="285">
        <v>52</v>
      </c>
      <c r="B922" s="72">
        <v>0</v>
      </c>
      <c r="C922" s="165" t="str">
        <f t="shared" si="88"/>
        <v>100052</v>
      </c>
      <c r="D922" s="165" t="str">
        <f t="shared" si="89"/>
        <v>100052/13</v>
      </c>
      <c r="E922" s="167" t="s">
        <v>189</v>
      </c>
      <c r="F922" s="191" t="s">
        <v>37</v>
      </c>
      <c r="G922" s="165">
        <v>48</v>
      </c>
      <c r="H922" s="230">
        <v>100967</v>
      </c>
      <c r="I922" s="170" t="str">
        <f t="shared" si="84"/>
        <v>Б-100967-13</v>
      </c>
      <c r="J922" s="169">
        <v>3</v>
      </c>
      <c r="K922" s="165">
        <v>7</v>
      </c>
      <c r="L922" s="165" t="s">
        <v>38</v>
      </c>
      <c r="M922" s="169">
        <v>1</v>
      </c>
      <c r="N922" s="165">
        <v>18</v>
      </c>
      <c r="O922" s="167" t="s">
        <v>823</v>
      </c>
      <c r="P922" s="167" t="s">
        <v>823</v>
      </c>
      <c r="Q922" s="167" t="s">
        <v>826</v>
      </c>
      <c r="R922" s="166" t="str">
        <f t="shared" si="90"/>
        <v>1009672</v>
      </c>
      <c r="S922" s="170">
        <v>1</v>
      </c>
      <c r="T922" s="237" t="s">
        <v>830</v>
      </c>
      <c r="U922" s="165">
        <v>6200</v>
      </c>
      <c r="V922" s="165">
        <v>1116</v>
      </c>
      <c r="W922" s="165">
        <v>0</v>
      </c>
      <c r="X922" s="236">
        <v>851</v>
      </c>
      <c r="Y922" s="168" t="s">
        <v>42</v>
      </c>
      <c r="Z922" s="266"/>
      <c r="AA922" s="266"/>
      <c r="AB922" s="224"/>
      <c r="AC922" s="178">
        <v>9300</v>
      </c>
      <c r="AD922" s="170"/>
      <c r="AE922" s="170"/>
      <c r="AF922" s="237" t="s">
        <v>320</v>
      </c>
      <c r="AG922" s="221">
        <v>8</v>
      </c>
      <c r="AH922" s="220">
        <v>12</v>
      </c>
      <c r="AI922" s="237" t="s">
        <v>320</v>
      </c>
      <c r="AL922" s="166">
        <v>0</v>
      </c>
      <c r="AM922" s="170" t="s">
        <v>43</v>
      </c>
      <c r="AN922" s="165" t="s">
        <v>44</v>
      </c>
      <c r="AO922" s="165"/>
      <c r="AP922" s="166"/>
      <c r="AQ922" s="166"/>
      <c r="AR922" s="166"/>
      <c r="AS922" s="166">
        <f>H922</f>
        <v>100967</v>
      </c>
      <c r="AT922" s="166">
        <f t="shared" si="86"/>
        <v>11018</v>
      </c>
      <c r="AU922" s="166">
        <v>1018</v>
      </c>
      <c r="AV922" s="166"/>
      <c r="AX92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100967, 'Б-100967-13',date'2015-02-02',3, 7, 7, 'RUR', 1, 18, date'2015-02-02', date'2015-02-01', 1009672, 1, to_date('2015-01-01 00:00:02','YYYY-MM-DD HH24:MI:SS'), 6200, 1116, 0, 851, 0, 'c1', 8,null,100967,11018,1018);insert into xxxx_oebs_cash_payment_test (ID, INVOICE_ID, OEBS_PAYMENT, DOC_DATE, COMISS_DATE) values (s_xxxx_oebs_cash_payment_test.NEXTVAL, 100967, 9300, to_date('2015-01-01 00:00:02','YYYY-MM-DD HH24:MI:SS'), date'2015-01-01' );insert into xxxx_client_discount_m  (ID,CLIENT_ID,CLIENT_AVG_DISCOUNT,DT) values (s_xxxx_client_discount_m.NEXTVAL,851, 12, date'2015-01-01');</v>
      </c>
    </row>
    <row r="923" spans="1:50" ht="16.5" customHeight="1" x14ac:dyDescent="0.25">
      <c r="A923" s="285">
        <v>52</v>
      </c>
      <c r="B923" s="72">
        <v>0</v>
      </c>
      <c r="C923" s="165" t="str">
        <f t="shared" si="88"/>
        <v>100052</v>
      </c>
      <c r="D923" s="165" t="str">
        <f t="shared" si="89"/>
        <v>100052/13</v>
      </c>
      <c r="E923" s="167" t="s">
        <v>189</v>
      </c>
      <c r="F923" s="191" t="s">
        <v>37</v>
      </c>
      <c r="G923" s="165">
        <v>48</v>
      </c>
      <c r="H923" s="230">
        <v>100968</v>
      </c>
      <c r="I923" s="170" t="str">
        <f t="shared" si="84"/>
        <v>Б-100968-13</v>
      </c>
      <c r="J923" s="169">
        <v>3</v>
      </c>
      <c r="K923" s="165">
        <v>7</v>
      </c>
      <c r="L923" s="165" t="s">
        <v>38</v>
      </c>
      <c r="M923" s="169">
        <v>1</v>
      </c>
      <c r="N923" s="165">
        <v>18</v>
      </c>
      <c r="O923" s="167" t="s">
        <v>823</v>
      </c>
      <c r="P923" s="167" t="s">
        <v>823</v>
      </c>
      <c r="Q923" s="167" t="s">
        <v>826</v>
      </c>
      <c r="R923" s="166" t="str">
        <f t="shared" si="90"/>
        <v>1009682</v>
      </c>
      <c r="S923" s="170">
        <v>1</v>
      </c>
      <c r="T923" s="237" t="s">
        <v>830</v>
      </c>
      <c r="U923" s="165">
        <v>6200</v>
      </c>
      <c r="V923" s="165">
        <v>1116</v>
      </c>
      <c r="W923" s="165">
        <v>0</v>
      </c>
      <c r="X923" s="244">
        <v>852</v>
      </c>
      <c r="Y923" s="168" t="s">
        <v>42</v>
      </c>
      <c r="Z923" s="266"/>
      <c r="AA923" s="266"/>
      <c r="AB923" s="224"/>
      <c r="AC923" s="178">
        <v>9300</v>
      </c>
      <c r="AD923" s="170"/>
      <c r="AE923" s="170"/>
      <c r="AF923" s="237" t="s">
        <v>320</v>
      </c>
      <c r="AG923" s="221">
        <v>8</v>
      </c>
      <c r="AH923" s="220">
        <v>12</v>
      </c>
      <c r="AI923" s="237" t="s">
        <v>320</v>
      </c>
      <c r="AL923" s="166">
        <v>0</v>
      </c>
      <c r="AM923" s="170" t="s">
        <v>43</v>
      </c>
      <c r="AN923" s="165" t="s">
        <v>44</v>
      </c>
      <c r="AO923" s="165"/>
      <c r="AP923" s="166"/>
      <c r="AQ923" s="166"/>
      <c r="AR923" s="166"/>
      <c r="AS923" s="166">
        <f>H923</f>
        <v>100968</v>
      </c>
      <c r="AT923" s="166">
        <f t="shared" si="86"/>
        <v>11019</v>
      </c>
      <c r="AU923" s="166">
        <v>1019</v>
      </c>
      <c r="AV923" s="166"/>
      <c r="AX92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100968, 'Б-100968-13',date'2015-02-02',3, 7, 7, 'RUR', 1, 18, date'2015-02-02', date'2015-02-01', 1009682, 1, to_date('2015-01-01 00:00:02','YYYY-MM-DD HH24:MI:SS'), 6200, 1116, 0, 852, 0, 'c1', 8,null,100968,11019,1019);insert into xxxx_oebs_cash_payment_test (ID, INVOICE_ID, OEBS_PAYMENT, DOC_DATE, COMISS_DATE) values (s_xxxx_oebs_cash_payment_test.NEXTVAL, 100968, 9300, to_date('2015-01-01 00:00:02','YYYY-MM-DD HH24:MI:SS'), date'2015-01-01' );insert into xxxx_client_discount_m  (ID,CLIENT_ID,CLIENT_AVG_DISCOUNT,DT) values (s_xxxx_client_discount_m.NEXTVAL,852, 12, date'2015-01-01');</v>
      </c>
    </row>
    <row r="924" spans="1:50" ht="16.5" customHeight="1" x14ac:dyDescent="0.25">
      <c r="A924" s="285">
        <v>52</v>
      </c>
      <c r="B924" s="72">
        <v>0</v>
      </c>
      <c r="C924" s="165" t="str">
        <f t="shared" si="88"/>
        <v>100052</v>
      </c>
      <c r="D924" s="165" t="str">
        <f t="shared" si="89"/>
        <v>100052/13</v>
      </c>
      <c r="E924" s="167" t="s">
        <v>189</v>
      </c>
      <c r="F924" s="191" t="s">
        <v>37</v>
      </c>
      <c r="G924" s="165">
        <v>48</v>
      </c>
      <c r="H924" s="230">
        <v>100969</v>
      </c>
      <c r="I924" s="170" t="str">
        <f t="shared" si="84"/>
        <v>Б-100969-13</v>
      </c>
      <c r="J924" s="169">
        <v>3</v>
      </c>
      <c r="K924" s="165">
        <v>7</v>
      </c>
      <c r="L924" s="165" t="s">
        <v>38</v>
      </c>
      <c r="M924" s="169">
        <v>1</v>
      </c>
      <c r="N924" s="165">
        <v>18</v>
      </c>
      <c r="O924" s="167" t="s">
        <v>823</v>
      </c>
      <c r="P924" s="167" t="s">
        <v>823</v>
      </c>
      <c r="Q924" s="167" t="s">
        <v>826</v>
      </c>
      <c r="R924" s="166" t="str">
        <f t="shared" si="90"/>
        <v>1009692</v>
      </c>
      <c r="S924" s="170">
        <v>1</v>
      </c>
      <c r="T924" s="237" t="s">
        <v>829</v>
      </c>
      <c r="U924" s="165">
        <v>6200</v>
      </c>
      <c r="V924" s="165">
        <v>1116</v>
      </c>
      <c r="W924" s="165">
        <v>0</v>
      </c>
      <c r="X924" s="236">
        <v>853</v>
      </c>
      <c r="Y924" s="168" t="s">
        <v>42</v>
      </c>
      <c r="Z924" s="266"/>
      <c r="AA924" s="266"/>
      <c r="AB924" s="224"/>
      <c r="AC924" s="178">
        <v>9300</v>
      </c>
      <c r="AD924" s="170"/>
      <c r="AE924" s="170"/>
      <c r="AF924" s="237" t="s">
        <v>320</v>
      </c>
      <c r="AG924" s="221">
        <v>8</v>
      </c>
      <c r="AH924" s="220">
        <v>12</v>
      </c>
      <c r="AI924" s="237" t="s">
        <v>320</v>
      </c>
      <c r="AL924" s="166">
        <v>0</v>
      </c>
      <c r="AM924" s="170" t="s">
        <v>43</v>
      </c>
      <c r="AN924" s="165" t="s">
        <v>44</v>
      </c>
      <c r="AO924" s="165"/>
      <c r="AP924" s="166"/>
      <c r="AQ924" s="166"/>
      <c r="AR924" s="166"/>
      <c r="AS924" s="166">
        <f>H924</f>
        <v>100969</v>
      </c>
      <c r="AT924" s="166">
        <f t="shared" si="86"/>
        <v>11020</v>
      </c>
      <c r="AU924" s="166">
        <v>1020</v>
      </c>
      <c r="AX92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100969, 'Б-100969-13',date'2015-02-02',3, 7, 7, 'RUR', 1, 18, date'2015-02-02', date'2015-02-01', 1009692, 1, to_date('2015-01-01 00:00:01','YYYY-MM-DD HH24:MI:SS'), 6200, 1116, 0, 853, 0, 'c1', 8,null,100969,11020,1020);insert into xxxx_oebs_cash_payment_test (ID, INVOICE_ID, OEBS_PAYMENT, DOC_DATE, COMISS_DATE) values (s_xxxx_oebs_cash_payment_test.NEXTVAL, 100969, 9300, to_date('2015-01-01 00:00:01','YYYY-MM-DD HH24:MI:SS'), date'2015-01-01' );insert into xxxx_client_discount_m  (ID,CLIENT_ID,CLIENT_AVG_DISCOUNT,DT) values (s_xxxx_client_discount_m.NEXTVAL,853, 12, date'2015-01-01');</v>
      </c>
    </row>
    <row r="925" spans="1:50" ht="16.5" customHeight="1" x14ac:dyDescent="0.25">
      <c r="A925" s="285">
        <v>52</v>
      </c>
      <c r="B925" s="72">
        <v>0</v>
      </c>
      <c r="C925" s="165" t="str">
        <f t="shared" si="88"/>
        <v>100052</v>
      </c>
      <c r="D925" s="165" t="str">
        <f t="shared" si="89"/>
        <v>100052/13</v>
      </c>
      <c r="E925" s="167" t="s">
        <v>189</v>
      </c>
      <c r="F925" s="191" t="s">
        <v>37</v>
      </c>
      <c r="G925" s="165">
        <v>48</v>
      </c>
      <c r="H925" s="230">
        <v>100970</v>
      </c>
      <c r="I925" s="170" t="str">
        <f t="shared" si="84"/>
        <v>Б-100970-13</v>
      </c>
      <c r="J925" s="169">
        <v>3</v>
      </c>
      <c r="K925" s="165">
        <v>7</v>
      </c>
      <c r="L925" s="165" t="s">
        <v>38</v>
      </c>
      <c r="M925" s="169">
        <v>1</v>
      </c>
      <c r="N925" s="165">
        <v>18</v>
      </c>
      <c r="O925" s="167" t="s">
        <v>823</v>
      </c>
      <c r="P925" s="167" t="s">
        <v>823</v>
      </c>
      <c r="Q925" s="167" t="s">
        <v>826</v>
      </c>
      <c r="R925" s="166" t="str">
        <f t="shared" si="90"/>
        <v>1009702</v>
      </c>
      <c r="S925" s="170">
        <v>1</v>
      </c>
      <c r="T925" s="237" t="s">
        <v>829</v>
      </c>
      <c r="U925" s="165">
        <v>6200</v>
      </c>
      <c r="V925" s="165">
        <v>1116</v>
      </c>
      <c r="W925" s="165">
        <v>0</v>
      </c>
      <c r="X925" s="244">
        <v>854</v>
      </c>
      <c r="Y925" s="168" t="s">
        <v>42</v>
      </c>
      <c r="Z925" s="266"/>
      <c r="AA925" s="266"/>
      <c r="AB925" s="224"/>
      <c r="AC925" s="178">
        <v>9300</v>
      </c>
      <c r="AD925" s="170"/>
      <c r="AE925" s="170"/>
      <c r="AF925" s="237" t="s">
        <v>320</v>
      </c>
      <c r="AG925" s="221">
        <v>8</v>
      </c>
      <c r="AH925" s="220">
        <v>12</v>
      </c>
      <c r="AI925" s="237" t="s">
        <v>320</v>
      </c>
      <c r="AL925" s="166">
        <v>0</v>
      </c>
      <c r="AM925" s="170" t="s">
        <v>43</v>
      </c>
      <c r="AN925" s="165" t="s">
        <v>44</v>
      </c>
      <c r="AO925" s="165"/>
      <c r="AP925" s="166"/>
      <c r="AQ925" s="166"/>
      <c r="AR925" s="166"/>
      <c r="AS925" s="166">
        <f>H925</f>
        <v>100970</v>
      </c>
      <c r="AT925" s="166">
        <f t="shared" si="86"/>
        <v>11021</v>
      </c>
      <c r="AU925" s="166">
        <v>1021</v>
      </c>
      <c r="AV925" s="166"/>
      <c r="AX925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100970, 'Б-100970-13',date'2015-02-02',3, 7, 7, 'RUR', 1, 18, date'2015-02-02', date'2015-02-01', 1009702, 1, to_date('2015-01-01 00:00:01','YYYY-MM-DD HH24:MI:SS'), 6200, 1116, 0, 854, 0, 'c1', 8,null,100970,11021,1021);insert into xxxx_oebs_cash_payment_test (ID, INVOICE_ID, OEBS_PAYMENT, DOC_DATE, COMISS_DATE) values (s_xxxx_oebs_cash_payment_test.NEXTVAL, 100970, 9300, to_date('2015-01-01 00:00:01','YYYY-MM-DD HH24:MI:SS'), date'2015-01-01' );insert into xxxx_client_discount_m  (ID,CLIENT_ID,CLIENT_AVG_DISCOUNT,DT) values (s_xxxx_client_discount_m.NEXTVAL,854, 12, date'2015-01-01');</v>
      </c>
    </row>
    <row r="926" spans="1:50" ht="16.5" customHeight="1" x14ac:dyDescent="0.25">
      <c r="A926" s="285">
        <v>52</v>
      </c>
      <c r="B926" s="72">
        <v>0</v>
      </c>
      <c r="C926" s="165" t="str">
        <f t="shared" si="88"/>
        <v>100052</v>
      </c>
      <c r="D926" s="165" t="str">
        <f t="shared" si="89"/>
        <v>100052/13</v>
      </c>
      <c r="E926" s="167" t="s">
        <v>189</v>
      </c>
      <c r="F926" s="191" t="s">
        <v>37</v>
      </c>
      <c r="G926" s="165">
        <v>48</v>
      </c>
      <c r="H926" s="230">
        <v>100971</v>
      </c>
      <c r="I926" s="170" t="str">
        <f t="shared" si="84"/>
        <v>Б-100971-13</v>
      </c>
      <c r="J926" s="169">
        <v>3</v>
      </c>
      <c r="K926" s="165">
        <v>7</v>
      </c>
      <c r="L926" s="165" t="s">
        <v>38</v>
      </c>
      <c r="M926" s="169">
        <v>1</v>
      </c>
      <c r="N926" s="165">
        <v>18</v>
      </c>
      <c r="O926" s="167" t="s">
        <v>823</v>
      </c>
      <c r="P926" s="167" t="s">
        <v>823</v>
      </c>
      <c r="Q926" s="167" t="s">
        <v>826</v>
      </c>
      <c r="R926" s="166" t="str">
        <f t="shared" si="90"/>
        <v>1009712</v>
      </c>
      <c r="S926" s="170">
        <v>1</v>
      </c>
      <c r="T926" s="237" t="s">
        <v>829</v>
      </c>
      <c r="U926" s="165">
        <v>6200</v>
      </c>
      <c r="V926" s="165">
        <v>1116</v>
      </c>
      <c r="W926" s="165">
        <v>0</v>
      </c>
      <c r="X926" s="236">
        <v>855</v>
      </c>
      <c r="Y926" s="168" t="s">
        <v>42</v>
      </c>
      <c r="Z926" s="266"/>
      <c r="AA926" s="266"/>
      <c r="AB926" s="224"/>
      <c r="AC926" s="178">
        <v>9300</v>
      </c>
      <c r="AD926" s="170"/>
      <c r="AE926" s="170"/>
      <c r="AF926" s="237" t="s">
        <v>320</v>
      </c>
      <c r="AG926" s="221">
        <v>8</v>
      </c>
      <c r="AH926" s="220">
        <v>12</v>
      </c>
      <c r="AI926" s="237" t="s">
        <v>320</v>
      </c>
      <c r="AL926" s="166">
        <v>0</v>
      </c>
      <c r="AM926" s="170" t="s">
        <v>43</v>
      </c>
      <c r="AN926" s="165" t="s">
        <v>44</v>
      </c>
      <c r="AO926" s="165"/>
      <c r="AP926" s="166"/>
      <c r="AQ926" s="166"/>
      <c r="AR926" s="166"/>
      <c r="AS926" s="166">
        <f>H926</f>
        <v>100971</v>
      </c>
      <c r="AT926" s="166">
        <f t="shared" si="86"/>
        <v>11022</v>
      </c>
      <c r="AU926" s="166">
        <v>1022</v>
      </c>
      <c r="AV926" s="166"/>
      <c r="AX926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100971, 'Б-100971-13',date'2015-02-02',3, 7, 7, 'RUR', 1, 18, date'2015-02-02', date'2015-02-01', 1009712, 1, to_date('2015-01-01 00:00:01','YYYY-MM-DD HH24:MI:SS'), 6200, 1116, 0, 855, 0, 'c1', 8,null,100971,11022,1022);insert into xxxx_oebs_cash_payment_test (ID, INVOICE_ID, OEBS_PAYMENT, DOC_DATE, COMISS_DATE) values (s_xxxx_oebs_cash_payment_test.NEXTVAL, 100971, 9300, to_date('2015-01-01 00:00:01','YYYY-MM-DD HH24:MI:SS'), date'2015-01-01' );insert into xxxx_client_discount_m  (ID,CLIENT_ID,CLIENT_AVG_DISCOUNT,DT) values (s_xxxx_client_discount_m.NEXTVAL,855, 12, date'2015-01-01');</v>
      </c>
    </row>
    <row r="927" spans="1:50" ht="16.5" customHeight="1" x14ac:dyDescent="0.25">
      <c r="A927" s="285">
        <v>52</v>
      </c>
      <c r="B927" s="72">
        <v>0</v>
      </c>
      <c r="C927" s="165" t="str">
        <f t="shared" si="88"/>
        <v>100052</v>
      </c>
      <c r="D927" s="165" t="str">
        <f t="shared" si="89"/>
        <v>100052/13</v>
      </c>
      <c r="E927" s="167" t="s">
        <v>189</v>
      </c>
      <c r="F927" s="191" t="s">
        <v>37</v>
      </c>
      <c r="G927" s="165">
        <v>48</v>
      </c>
      <c r="H927" s="230">
        <v>100972</v>
      </c>
      <c r="I927" s="170" t="str">
        <f t="shared" si="84"/>
        <v>Б-100972-13</v>
      </c>
      <c r="J927" s="169">
        <v>3</v>
      </c>
      <c r="K927" s="165">
        <v>7</v>
      </c>
      <c r="L927" s="165" t="s">
        <v>38</v>
      </c>
      <c r="M927" s="169">
        <v>1</v>
      </c>
      <c r="N927" s="165">
        <v>18</v>
      </c>
      <c r="O927" s="167" t="s">
        <v>823</v>
      </c>
      <c r="P927" s="167" t="s">
        <v>823</v>
      </c>
      <c r="Q927" s="167" t="s">
        <v>826</v>
      </c>
      <c r="R927" s="166" t="str">
        <f t="shared" si="90"/>
        <v>1009722</v>
      </c>
      <c r="S927" s="170">
        <v>1</v>
      </c>
      <c r="T927" s="237" t="s">
        <v>829</v>
      </c>
      <c r="U927" s="165">
        <v>6200</v>
      </c>
      <c r="V927" s="165">
        <v>1116</v>
      </c>
      <c r="W927" s="165">
        <v>0</v>
      </c>
      <c r="X927" s="244">
        <v>856</v>
      </c>
      <c r="Y927" s="168" t="s">
        <v>42</v>
      </c>
      <c r="Z927" s="266"/>
      <c r="AA927" s="266"/>
      <c r="AB927" s="224"/>
      <c r="AC927" s="178">
        <v>9300</v>
      </c>
      <c r="AD927" s="170"/>
      <c r="AE927" s="170"/>
      <c r="AF927" s="237" t="s">
        <v>320</v>
      </c>
      <c r="AG927" s="221">
        <v>8</v>
      </c>
      <c r="AH927" s="220">
        <v>12</v>
      </c>
      <c r="AI927" s="237" t="s">
        <v>320</v>
      </c>
      <c r="AL927" s="166">
        <v>0</v>
      </c>
      <c r="AM927" s="170" t="s">
        <v>43</v>
      </c>
      <c r="AN927" s="165" t="s">
        <v>44</v>
      </c>
      <c r="AO927" s="165"/>
      <c r="AP927" s="166"/>
      <c r="AQ927" s="166"/>
      <c r="AR927" s="166"/>
      <c r="AS927" s="166">
        <f>H927</f>
        <v>100972</v>
      </c>
      <c r="AT927" s="166">
        <f t="shared" si="86"/>
        <v>11023</v>
      </c>
      <c r="AU927" s="166">
        <v>1023</v>
      </c>
      <c r="AV927" s="166"/>
      <c r="AX92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100972, 'Б-100972-13',date'2015-02-02',3, 7, 7, 'RUR', 1, 18, date'2015-02-02', date'2015-02-01', 1009722, 1, to_date('2015-01-01 00:00:01','YYYY-MM-DD HH24:MI:SS'), 6200, 1116, 0, 856, 0, 'c1', 8,null,100972,11023,1023);insert into xxxx_oebs_cash_payment_test (ID, INVOICE_ID, OEBS_PAYMENT, DOC_DATE, COMISS_DATE) values (s_xxxx_oebs_cash_payment_test.NEXTVAL, 100972, 9300, to_date('2015-01-01 00:00:01','YYYY-MM-DD HH24:MI:SS'), date'2015-01-01' );insert into xxxx_client_discount_m  (ID,CLIENT_ID,CLIENT_AVG_DISCOUNT,DT) values (s_xxxx_client_discount_m.NEXTVAL,856, 12, date'2015-01-01');</v>
      </c>
    </row>
    <row r="928" spans="1:50" ht="16.5" customHeight="1" x14ac:dyDescent="0.25">
      <c r="A928" s="285">
        <v>52</v>
      </c>
      <c r="B928" s="72">
        <v>0</v>
      </c>
      <c r="C928" s="165" t="str">
        <f t="shared" si="88"/>
        <v>100052</v>
      </c>
      <c r="D928" s="165" t="str">
        <f t="shared" si="89"/>
        <v>100052/13</v>
      </c>
      <c r="E928" s="167" t="s">
        <v>189</v>
      </c>
      <c r="F928" s="191" t="s">
        <v>37</v>
      </c>
      <c r="G928" s="165">
        <v>48</v>
      </c>
      <c r="H928" s="230">
        <v>100973</v>
      </c>
      <c r="I928" s="170" t="str">
        <f t="shared" si="84"/>
        <v>Б-100973-13</v>
      </c>
      <c r="J928" s="169">
        <v>3</v>
      </c>
      <c r="K928" s="165">
        <v>7</v>
      </c>
      <c r="L928" s="165" t="s">
        <v>38</v>
      </c>
      <c r="M928" s="169">
        <v>1</v>
      </c>
      <c r="N928" s="165">
        <v>18</v>
      </c>
      <c r="O928" s="167" t="s">
        <v>823</v>
      </c>
      <c r="P928" s="167" t="s">
        <v>823</v>
      </c>
      <c r="Q928" s="167" t="s">
        <v>826</v>
      </c>
      <c r="R928" s="166" t="str">
        <f t="shared" si="90"/>
        <v>1009732</v>
      </c>
      <c r="S928" s="170">
        <v>1</v>
      </c>
      <c r="T928" s="237" t="s">
        <v>829</v>
      </c>
      <c r="U928" s="165">
        <v>6200</v>
      </c>
      <c r="V928" s="165">
        <v>1116</v>
      </c>
      <c r="W928" s="165">
        <v>0</v>
      </c>
      <c r="X928" s="236">
        <v>857</v>
      </c>
      <c r="Y928" s="168" t="s">
        <v>42</v>
      </c>
      <c r="Z928" s="266"/>
      <c r="AA928" s="266"/>
      <c r="AB928" s="224"/>
      <c r="AC928" s="178">
        <v>9300</v>
      </c>
      <c r="AD928" s="170"/>
      <c r="AE928" s="170"/>
      <c r="AF928" s="237" t="s">
        <v>320</v>
      </c>
      <c r="AG928" s="221">
        <v>8</v>
      </c>
      <c r="AH928" s="220">
        <v>12</v>
      </c>
      <c r="AI928" s="237" t="s">
        <v>320</v>
      </c>
      <c r="AL928" s="166">
        <v>0</v>
      </c>
      <c r="AM928" s="170" t="s">
        <v>43</v>
      </c>
      <c r="AN928" s="165" t="s">
        <v>44</v>
      </c>
      <c r="AO928" s="165"/>
      <c r="AP928" s="166"/>
      <c r="AQ928" s="166"/>
      <c r="AR928" s="166"/>
      <c r="AS928" s="166">
        <f>H928</f>
        <v>100973</v>
      </c>
      <c r="AT928" s="166">
        <f t="shared" si="86"/>
        <v>11024</v>
      </c>
      <c r="AU928" s="166">
        <v>1024</v>
      </c>
      <c r="AV928" s="166"/>
      <c r="AX92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100973, 'Б-100973-13',date'2015-02-02',3, 7, 7, 'RUR', 1, 18, date'2015-02-02', date'2015-02-01', 1009732, 1, to_date('2015-01-01 00:00:01','YYYY-MM-DD HH24:MI:SS'), 6200, 1116, 0, 857, 0, 'c1', 8,null,100973,11024,1024);insert into xxxx_oebs_cash_payment_test (ID, INVOICE_ID, OEBS_PAYMENT, DOC_DATE, COMISS_DATE) values (s_xxxx_oebs_cash_payment_test.NEXTVAL, 100973, 9300, to_date('2015-01-01 00:00:01','YYYY-MM-DD HH24:MI:SS'), date'2015-01-01' );insert into xxxx_client_discount_m  (ID,CLIENT_ID,CLIENT_AVG_DISCOUNT,DT) values (s_xxxx_client_discount_m.NEXTVAL,857, 12, date'2015-01-01');</v>
      </c>
    </row>
    <row r="929" spans="1:50" ht="16.5" customHeight="1" x14ac:dyDescent="0.25">
      <c r="A929" s="285">
        <v>52</v>
      </c>
      <c r="B929" s="72">
        <v>0</v>
      </c>
      <c r="C929" s="165" t="str">
        <f t="shared" si="88"/>
        <v>100052</v>
      </c>
      <c r="D929" s="165" t="str">
        <f t="shared" si="89"/>
        <v>100052/13</v>
      </c>
      <c r="E929" s="167" t="s">
        <v>189</v>
      </c>
      <c r="F929" s="191" t="s">
        <v>37</v>
      </c>
      <c r="G929" s="165">
        <v>48</v>
      </c>
      <c r="H929" s="230">
        <v>100974</v>
      </c>
      <c r="I929" s="170" t="str">
        <f t="shared" si="84"/>
        <v>Б-100974-13</v>
      </c>
      <c r="J929" s="169">
        <v>3</v>
      </c>
      <c r="K929" s="165">
        <v>7</v>
      </c>
      <c r="L929" s="165" t="s">
        <v>38</v>
      </c>
      <c r="M929" s="169">
        <v>1</v>
      </c>
      <c r="N929" s="165">
        <v>18</v>
      </c>
      <c r="O929" s="167" t="s">
        <v>823</v>
      </c>
      <c r="P929" s="167" t="s">
        <v>823</v>
      </c>
      <c r="Q929" s="167" t="s">
        <v>826</v>
      </c>
      <c r="R929" s="166" t="str">
        <f t="shared" si="90"/>
        <v>1009742</v>
      </c>
      <c r="S929" s="170">
        <v>1</v>
      </c>
      <c r="T929" s="237" t="s">
        <v>829</v>
      </c>
      <c r="U929" s="165">
        <v>6200</v>
      </c>
      <c r="V929" s="165">
        <v>1116</v>
      </c>
      <c r="W929" s="165">
        <v>0</v>
      </c>
      <c r="X929" s="244">
        <v>858</v>
      </c>
      <c r="Y929" s="168" t="s">
        <v>42</v>
      </c>
      <c r="Z929" s="266"/>
      <c r="AA929" s="266"/>
      <c r="AB929" s="224"/>
      <c r="AC929" s="178">
        <v>9300</v>
      </c>
      <c r="AD929" s="170"/>
      <c r="AE929" s="170"/>
      <c r="AF929" s="237" t="s">
        <v>320</v>
      </c>
      <c r="AG929" s="221">
        <v>8</v>
      </c>
      <c r="AH929" s="220">
        <v>12</v>
      </c>
      <c r="AI929" s="237" t="s">
        <v>320</v>
      </c>
      <c r="AL929" s="166">
        <v>0</v>
      </c>
      <c r="AM929" s="170" t="s">
        <v>43</v>
      </c>
      <c r="AN929" s="165" t="s">
        <v>44</v>
      </c>
      <c r="AO929" s="165"/>
      <c r="AP929" s="166"/>
      <c r="AQ929" s="166"/>
      <c r="AR929" s="166"/>
      <c r="AS929" s="166">
        <f>H929</f>
        <v>100974</v>
      </c>
      <c r="AT929" s="166">
        <f t="shared" si="86"/>
        <v>11025</v>
      </c>
      <c r="AU929" s="166">
        <v>1025</v>
      </c>
      <c r="AX92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100974, 'Б-100974-13',date'2015-02-02',3, 7, 7, 'RUR', 1, 18, date'2015-02-02', date'2015-02-01', 1009742, 1, to_date('2015-01-01 00:00:01','YYYY-MM-DD HH24:MI:SS'), 6200, 1116, 0, 858, 0, 'c1', 8,null,100974,11025,1025);insert into xxxx_oebs_cash_payment_test (ID, INVOICE_ID, OEBS_PAYMENT, DOC_DATE, COMISS_DATE) values (s_xxxx_oebs_cash_payment_test.NEXTVAL, 100974, 9300, to_date('2015-01-01 00:00:01','YYYY-MM-DD HH24:MI:SS'), date'2015-01-01' );insert into xxxx_client_discount_m  (ID,CLIENT_ID,CLIENT_AVG_DISCOUNT,DT) values (s_xxxx_client_discount_m.NEXTVAL,858, 12, date'2015-01-01');</v>
      </c>
    </row>
    <row r="930" spans="1:50" ht="16.5" customHeight="1" x14ac:dyDescent="0.25">
      <c r="A930" s="285">
        <v>52</v>
      </c>
      <c r="B930" s="72">
        <v>0</v>
      </c>
      <c r="C930" s="165" t="str">
        <f t="shared" si="88"/>
        <v>100052</v>
      </c>
      <c r="D930" s="165" t="str">
        <f t="shared" si="89"/>
        <v>100052/13</v>
      </c>
      <c r="E930" s="167" t="s">
        <v>189</v>
      </c>
      <c r="F930" s="191" t="s">
        <v>37</v>
      </c>
      <c r="G930" s="165">
        <v>48</v>
      </c>
      <c r="H930" s="230">
        <v>100975</v>
      </c>
      <c r="I930" s="170" t="str">
        <f t="shared" si="84"/>
        <v>Б-100975-13</v>
      </c>
      <c r="J930" s="169">
        <v>3</v>
      </c>
      <c r="K930" s="165">
        <v>7</v>
      </c>
      <c r="L930" s="165" t="s">
        <v>38</v>
      </c>
      <c r="M930" s="169">
        <v>1</v>
      </c>
      <c r="N930" s="165">
        <v>18</v>
      </c>
      <c r="O930" s="167" t="s">
        <v>823</v>
      </c>
      <c r="P930" s="167" t="s">
        <v>823</v>
      </c>
      <c r="Q930" s="167" t="s">
        <v>826</v>
      </c>
      <c r="R930" s="166" t="str">
        <f t="shared" si="90"/>
        <v>1009752</v>
      </c>
      <c r="S930" s="170">
        <v>1</v>
      </c>
      <c r="T930" s="237" t="s">
        <v>829</v>
      </c>
      <c r="U930" s="165">
        <v>6200</v>
      </c>
      <c r="V930" s="165">
        <v>1116</v>
      </c>
      <c r="W930" s="165">
        <v>0</v>
      </c>
      <c r="X930" s="236">
        <v>859</v>
      </c>
      <c r="Y930" s="168" t="s">
        <v>42</v>
      </c>
      <c r="Z930" s="266"/>
      <c r="AA930" s="266"/>
      <c r="AB930" s="224"/>
      <c r="AC930" s="178">
        <v>9300</v>
      </c>
      <c r="AD930" s="170"/>
      <c r="AE930" s="170"/>
      <c r="AF930" s="237" t="s">
        <v>320</v>
      </c>
      <c r="AG930" s="221">
        <v>8</v>
      </c>
      <c r="AH930" s="220">
        <v>12</v>
      </c>
      <c r="AI930" s="237" t="s">
        <v>320</v>
      </c>
      <c r="AL930" s="166">
        <v>0</v>
      </c>
      <c r="AM930" s="170" t="s">
        <v>43</v>
      </c>
      <c r="AN930" s="165" t="s">
        <v>44</v>
      </c>
      <c r="AO930" s="165"/>
      <c r="AP930" s="166"/>
      <c r="AQ930" s="166"/>
      <c r="AR930" s="166"/>
      <c r="AS930" s="166">
        <f>H930</f>
        <v>100975</v>
      </c>
      <c r="AT930" s="166">
        <f t="shared" si="86"/>
        <v>11026</v>
      </c>
      <c r="AU930" s="166">
        <v>1026</v>
      </c>
      <c r="AV930" s="166"/>
      <c r="AX930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100975, 'Б-100975-13',date'2015-02-02',3, 7, 7, 'RUR', 1, 18, date'2015-02-02', date'2015-02-01', 1009752, 1, to_date('2015-01-01 00:00:01','YYYY-MM-DD HH24:MI:SS'), 6200, 1116, 0, 859, 0, 'c1', 8,null,100975,11026,1026);insert into xxxx_oebs_cash_payment_test (ID, INVOICE_ID, OEBS_PAYMENT, DOC_DATE, COMISS_DATE) values (s_xxxx_oebs_cash_payment_test.NEXTVAL, 100975, 9300, to_date('2015-01-01 00:00:01','YYYY-MM-DD HH24:MI:SS'), date'2015-01-01' );insert into xxxx_client_discount_m  (ID,CLIENT_ID,CLIENT_AVG_DISCOUNT,DT) values (s_xxxx_client_discount_m.NEXTVAL,859, 12, date'2015-01-01');</v>
      </c>
    </row>
    <row r="931" spans="1:50" ht="16.5" customHeight="1" x14ac:dyDescent="0.25">
      <c r="A931" s="285">
        <v>52</v>
      </c>
      <c r="B931" s="72">
        <v>0</v>
      </c>
      <c r="C931" s="165" t="str">
        <f t="shared" si="88"/>
        <v>100052</v>
      </c>
      <c r="D931" s="165" t="str">
        <f t="shared" si="89"/>
        <v>100052/13</v>
      </c>
      <c r="E931" s="167" t="s">
        <v>189</v>
      </c>
      <c r="F931" s="191" t="s">
        <v>37</v>
      </c>
      <c r="G931" s="165">
        <v>48</v>
      </c>
      <c r="H931" s="230">
        <v>100976</v>
      </c>
      <c r="I931" s="170" t="str">
        <f t="shared" si="84"/>
        <v>Б-100976-13</v>
      </c>
      <c r="J931" s="169">
        <v>3</v>
      </c>
      <c r="K931" s="165">
        <v>7</v>
      </c>
      <c r="L931" s="165" t="s">
        <v>38</v>
      </c>
      <c r="M931" s="169">
        <v>1</v>
      </c>
      <c r="N931" s="165">
        <v>18</v>
      </c>
      <c r="O931" s="167" t="s">
        <v>823</v>
      </c>
      <c r="P931" s="167" t="s">
        <v>823</v>
      </c>
      <c r="Q931" s="167" t="s">
        <v>826</v>
      </c>
      <c r="R931" s="166" t="str">
        <f t="shared" si="90"/>
        <v>1009762</v>
      </c>
      <c r="S931" s="170">
        <v>1</v>
      </c>
      <c r="T931" s="237" t="s">
        <v>310</v>
      </c>
      <c r="U931" s="165">
        <v>6200</v>
      </c>
      <c r="V931" s="165">
        <v>1116</v>
      </c>
      <c r="W931" s="165">
        <v>0</v>
      </c>
      <c r="X931" s="244">
        <v>860</v>
      </c>
      <c r="Y931" s="168" t="s">
        <v>42</v>
      </c>
      <c r="Z931" s="266"/>
      <c r="AA931" s="266"/>
      <c r="AB931" s="224"/>
      <c r="AC931" s="178">
        <v>9300</v>
      </c>
      <c r="AD931" s="170"/>
      <c r="AE931" s="170"/>
      <c r="AF931" s="237" t="s">
        <v>320</v>
      </c>
      <c r="AG931" s="221">
        <v>8</v>
      </c>
      <c r="AH931" s="220">
        <v>12</v>
      </c>
      <c r="AI931" s="237" t="s">
        <v>320</v>
      </c>
      <c r="AL931" s="166">
        <v>0</v>
      </c>
      <c r="AM931" s="170" t="s">
        <v>43</v>
      </c>
      <c r="AN931" s="165" t="s">
        <v>44</v>
      </c>
      <c r="AO931" s="165"/>
      <c r="AP931" s="166"/>
      <c r="AQ931" s="166"/>
      <c r="AR931" s="166"/>
      <c r="AS931" s="166">
        <f>H931</f>
        <v>100976</v>
      </c>
      <c r="AT931" s="166">
        <f t="shared" si="86"/>
        <v>11027</v>
      </c>
      <c r="AU931" s="166">
        <v>1027</v>
      </c>
      <c r="AV931" s="166"/>
      <c r="AX931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100976, 'Б-100976-13',date'2015-02-02',3, 7, 7, 'RUR', 1, 18, date'2015-02-02', date'2015-02-01', 1009762, 1, to_date('2015-01-31 23:59:59','YYYY-MM-DD HH24:MI:SS'), 6200, 1116, 0, 860, 0, 'c1', 8,null,100976,11027,1027);insert into xxxx_oebs_cash_payment_test (ID, INVOICE_ID, OEBS_PAYMENT, DOC_DATE, COMISS_DATE) values (s_xxxx_oebs_cash_payment_test.NEXTVAL, 100976, 9300, to_date('2015-01-31 23:59:59','YYYY-MM-DD HH24:MI:SS'), date'2015-01-01' );insert into xxxx_client_discount_m  (ID,CLIENT_ID,CLIENT_AVG_DISCOUNT,DT) values (s_xxxx_client_discount_m.NEXTVAL,860, 12, date'2015-01-01');</v>
      </c>
    </row>
    <row r="932" spans="1:50" ht="16.5" customHeight="1" x14ac:dyDescent="0.25">
      <c r="A932" s="285">
        <v>52</v>
      </c>
      <c r="B932" s="72">
        <v>0</v>
      </c>
      <c r="C932" s="165" t="str">
        <f t="shared" si="88"/>
        <v>100052</v>
      </c>
      <c r="D932" s="165" t="str">
        <f t="shared" si="89"/>
        <v>100052/13</v>
      </c>
      <c r="E932" s="167" t="s">
        <v>189</v>
      </c>
      <c r="F932" s="191" t="s">
        <v>37</v>
      </c>
      <c r="G932" s="165">
        <v>48</v>
      </c>
      <c r="H932" s="227">
        <v>100962</v>
      </c>
      <c r="I932" s="170" t="str">
        <f t="shared" si="84"/>
        <v>Б-100962-13</v>
      </c>
      <c r="J932" s="169">
        <v>3</v>
      </c>
      <c r="K932" s="165">
        <v>7</v>
      </c>
      <c r="L932" s="165" t="s">
        <v>38</v>
      </c>
      <c r="M932" s="169">
        <v>1</v>
      </c>
      <c r="N932" s="165">
        <v>18</v>
      </c>
      <c r="O932" s="167" t="s">
        <v>823</v>
      </c>
      <c r="P932" s="167" t="s">
        <v>823</v>
      </c>
      <c r="Q932" s="167" t="s">
        <v>826</v>
      </c>
      <c r="R932" s="166" t="str">
        <f t="shared" ref="R932:R946" si="91">H932&amp;"3"</f>
        <v>1009623</v>
      </c>
      <c r="S932" s="170">
        <v>1</v>
      </c>
      <c r="T932" s="191" t="s">
        <v>144</v>
      </c>
      <c r="U932" s="165">
        <v>6200</v>
      </c>
      <c r="V932" s="165">
        <v>1116</v>
      </c>
      <c r="W932" s="165">
        <v>0</v>
      </c>
      <c r="X932" s="122">
        <v>846</v>
      </c>
      <c r="Y932" s="168" t="s">
        <v>42</v>
      </c>
      <c r="Z932" s="266"/>
      <c r="AA932" s="266"/>
      <c r="AB932" s="224"/>
      <c r="AC932" s="178">
        <v>9300</v>
      </c>
      <c r="AD932" s="170"/>
      <c r="AE932" s="170"/>
      <c r="AF932" s="191" t="s">
        <v>320</v>
      </c>
      <c r="AG932" s="221">
        <v>8</v>
      </c>
      <c r="AH932" s="220">
        <v>12</v>
      </c>
      <c r="AI932" s="191" t="s">
        <v>320</v>
      </c>
      <c r="AL932" s="166">
        <v>0</v>
      </c>
      <c r="AM932" s="170" t="s">
        <v>43</v>
      </c>
      <c r="AN932" s="165" t="s">
        <v>44</v>
      </c>
      <c r="AO932" s="165"/>
      <c r="AP932" s="166"/>
      <c r="AQ932" s="166"/>
      <c r="AR932" s="166"/>
      <c r="AS932" s="166">
        <f>H932</f>
        <v>100962</v>
      </c>
      <c r="AT932" s="166">
        <f t="shared" si="86"/>
        <v>11028</v>
      </c>
      <c r="AU932" s="166">
        <v>1028</v>
      </c>
      <c r="AV932" s="166"/>
      <c r="AX93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100962, 'Б-100962-13',date'2015-02-02',3, 7, 7, 'RUR', 1, 18, date'2015-02-02', date'2015-02-01', 1009623, 1, to_date('2015-01-01 00:00:00','YYYY-MM-DD HH24:MI:SS'), 6200, 1116, 0, 846, 0, 'c1', 8,null,100962,11028,1028);insert into xxxx_oebs_cash_payment_test (ID, INVOICE_ID, OEBS_PAYMENT, DOC_DATE, COMISS_DATE) values (s_xxxx_oebs_cash_payment_test.NEXTVAL, 100962, 9300, to_date('2015-01-01 00:00:00','YYYY-MM-DD HH24:MI:SS'), date'2015-01-01' );insert into xxxx_client_discount_m  (ID,CLIENT_ID,CLIENT_AVG_DISCOUNT,DT) values (s_xxxx_client_discount_m.NEXTVAL,846, 12, date'2015-01-01');</v>
      </c>
    </row>
    <row r="933" spans="1:50" ht="16.5" customHeight="1" x14ac:dyDescent="0.25">
      <c r="A933" s="285">
        <v>52</v>
      </c>
      <c r="B933" s="72">
        <v>0</v>
      </c>
      <c r="C933" s="165" t="str">
        <f t="shared" si="88"/>
        <v>100052</v>
      </c>
      <c r="D933" s="165" t="str">
        <f t="shared" si="89"/>
        <v>100052/13</v>
      </c>
      <c r="E933" s="167" t="s">
        <v>189</v>
      </c>
      <c r="F933" s="191" t="s">
        <v>37</v>
      </c>
      <c r="G933" s="165">
        <v>48</v>
      </c>
      <c r="H933" s="227">
        <v>100963</v>
      </c>
      <c r="I933" s="170" t="str">
        <f t="shared" si="84"/>
        <v>Б-100963-13</v>
      </c>
      <c r="J933" s="169">
        <v>3</v>
      </c>
      <c r="K933" s="165">
        <v>7</v>
      </c>
      <c r="L933" s="165" t="s">
        <v>38</v>
      </c>
      <c r="M933" s="169">
        <v>1</v>
      </c>
      <c r="N933" s="165">
        <v>18</v>
      </c>
      <c r="O933" s="167" t="s">
        <v>823</v>
      </c>
      <c r="P933" s="167" t="s">
        <v>823</v>
      </c>
      <c r="Q933" s="167" t="s">
        <v>826</v>
      </c>
      <c r="R933" s="166" t="str">
        <f t="shared" si="91"/>
        <v>1009633</v>
      </c>
      <c r="S933" s="170">
        <v>1</v>
      </c>
      <c r="T933" s="191" t="s">
        <v>829</v>
      </c>
      <c r="U933" s="165">
        <v>6200</v>
      </c>
      <c r="V933" s="165">
        <v>1116</v>
      </c>
      <c r="W933" s="165">
        <v>0</v>
      </c>
      <c r="X933" s="234">
        <v>847</v>
      </c>
      <c r="Y933" s="168" t="s">
        <v>42</v>
      </c>
      <c r="Z933" s="266"/>
      <c r="AA933" s="266"/>
      <c r="AB933" s="224"/>
      <c r="AC933" s="178">
        <v>9300</v>
      </c>
      <c r="AD933" s="170"/>
      <c r="AE933" s="170"/>
      <c r="AF933" s="191" t="s">
        <v>320</v>
      </c>
      <c r="AG933" s="221">
        <v>8</v>
      </c>
      <c r="AH933" s="220">
        <v>12</v>
      </c>
      <c r="AI933" s="191" t="s">
        <v>320</v>
      </c>
      <c r="AL933" s="166">
        <v>0</v>
      </c>
      <c r="AM933" s="170" t="s">
        <v>43</v>
      </c>
      <c r="AN933" s="165" t="s">
        <v>44</v>
      </c>
      <c r="AO933" s="165"/>
      <c r="AP933" s="166"/>
      <c r="AQ933" s="166"/>
      <c r="AR933" s="166"/>
      <c r="AS933" s="166">
        <f>H933</f>
        <v>100963</v>
      </c>
      <c r="AT933" s="166">
        <f t="shared" si="86"/>
        <v>11029</v>
      </c>
      <c r="AU933" s="166">
        <v>1029</v>
      </c>
      <c r="AV933" s="166"/>
      <c r="AX93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100963, 'Б-100963-13',date'2015-02-02',3, 7, 7, 'RUR', 1, 18, date'2015-02-02', date'2015-02-01', 1009633, 1, to_date('2015-01-01 00:00:01','YYYY-MM-DD HH24:MI:SS'), 6200, 1116, 0, 847, 0, 'c1', 8,null,100963,11029,1029);insert into xxxx_oebs_cash_payment_test (ID, INVOICE_ID, OEBS_PAYMENT, DOC_DATE, COMISS_DATE) values (s_xxxx_oebs_cash_payment_test.NEXTVAL, 100963, 9300, to_date('2015-01-01 00:00:01','YYYY-MM-DD HH24:MI:SS'), date'2015-01-01' );insert into xxxx_client_discount_m  (ID,CLIENT_ID,CLIENT_AVG_DISCOUNT,DT) values (s_xxxx_client_discount_m.NEXTVAL,847, 12, date'2015-01-01');</v>
      </c>
    </row>
    <row r="934" spans="1:50" ht="16.5" customHeight="1" x14ac:dyDescent="0.25">
      <c r="A934" s="285">
        <v>52</v>
      </c>
      <c r="B934" s="72">
        <v>0</v>
      </c>
      <c r="C934" s="165" t="str">
        <f t="shared" si="88"/>
        <v>100052</v>
      </c>
      <c r="D934" s="165" t="str">
        <f t="shared" si="89"/>
        <v>100052/13</v>
      </c>
      <c r="E934" s="167" t="s">
        <v>189</v>
      </c>
      <c r="F934" s="191" t="s">
        <v>37</v>
      </c>
      <c r="G934" s="165">
        <v>48</v>
      </c>
      <c r="H934" s="227">
        <v>100964</v>
      </c>
      <c r="I934" s="170" t="str">
        <f t="shared" si="84"/>
        <v>Б-100964-13</v>
      </c>
      <c r="J934" s="169">
        <v>3</v>
      </c>
      <c r="K934" s="165">
        <v>7</v>
      </c>
      <c r="L934" s="165" t="s">
        <v>38</v>
      </c>
      <c r="M934" s="169">
        <v>1</v>
      </c>
      <c r="N934" s="165">
        <v>18</v>
      </c>
      <c r="O934" s="167" t="s">
        <v>823</v>
      </c>
      <c r="P934" s="167" t="s">
        <v>823</v>
      </c>
      <c r="Q934" s="167" t="s">
        <v>826</v>
      </c>
      <c r="R934" s="166" t="str">
        <f t="shared" si="91"/>
        <v>1009643</v>
      </c>
      <c r="S934" s="170">
        <v>1</v>
      </c>
      <c r="T934" s="191" t="s">
        <v>830</v>
      </c>
      <c r="U934" s="165">
        <v>6200</v>
      </c>
      <c r="V934" s="165">
        <v>1116</v>
      </c>
      <c r="W934" s="165">
        <v>0</v>
      </c>
      <c r="X934" s="122">
        <v>848</v>
      </c>
      <c r="Y934" s="168" t="s">
        <v>42</v>
      </c>
      <c r="Z934" s="266"/>
      <c r="AA934" s="266"/>
      <c r="AB934" s="224"/>
      <c r="AC934" s="178">
        <v>9300</v>
      </c>
      <c r="AD934" s="170"/>
      <c r="AE934" s="170"/>
      <c r="AF934" s="191" t="s">
        <v>320</v>
      </c>
      <c r="AG934" s="221">
        <v>8</v>
      </c>
      <c r="AH934" s="220">
        <v>12</v>
      </c>
      <c r="AI934" s="191" t="s">
        <v>320</v>
      </c>
      <c r="AL934" s="166">
        <v>0</v>
      </c>
      <c r="AM934" s="170" t="s">
        <v>43</v>
      </c>
      <c r="AN934" s="165" t="s">
        <v>44</v>
      </c>
      <c r="AO934" s="165"/>
      <c r="AP934" s="166"/>
      <c r="AQ934" s="166"/>
      <c r="AR934" s="166"/>
      <c r="AS934" s="166">
        <f>H934</f>
        <v>100964</v>
      </c>
      <c r="AT934" s="166">
        <f t="shared" si="86"/>
        <v>11030</v>
      </c>
      <c r="AU934" s="166">
        <v>1030</v>
      </c>
      <c r="AV934" s="166"/>
      <c r="AX93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100964, 'Б-100964-13',date'2015-02-02',3, 7, 7, 'RUR', 1, 18, date'2015-02-02', date'2015-02-01', 1009643, 1, to_date('2015-01-01 00:00:02','YYYY-MM-DD HH24:MI:SS'), 6200, 1116, 0, 848, 0, 'c1', 8,null,100964,11030,1030);insert into xxxx_oebs_cash_payment_test (ID, INVOICE_ID, OEBS_PAYMENT, DOC_DATE, COMISS_DATE) values (s_xxxx_oebs_cash_payment_test.NEXTVAL, 100964, 9300, to_date('2015-01-01 00:00:02','YYYY-MM-DD HH24:MI:SS'), date'2015-01-01' );insert into xxxx_client_discount_m  (ID,CLIENT_ID,CLIENT_AVG_DISCOUNT,DT) values (s_xxxx_client_discount_m.NEXTVAL,848, 12, date'2015-01-01');</v>
      </c>
    </row>
    <row r="935" spans="1:50" ht="16.5" customHeight="1" x14ac:dyDescent="0.25">
      <c r="A935" s="285">
        <v>52</v>
      </c>
      <c r="B935" s="72">
        <v>0</v>
      </c>
      <c r="C935" s="165" t="str">
        <f t="shared" si="88"/>
        <v>100052</v>
      </c>
      <c r="D935" s="165" t="str">
        <f t="shared" si="89"/>
        <v>100052/13</v>
      </c>
      <c r="E935" s="167" t="s">
        <v>189</v>
      </c>
      <c r="F935" s="191" t="s">
        <v>37</v>
      </c>
      <c r="G935" s="165">
        <v>48</v>
      </c>
      <c r="H935" s="227">
        <v>100965</v>
      </c>
      <c r="I935" s="170" t="str">
        <f t="shared" si="84"/>
        <v>Б-100965-13</v>
      </c>
      <c r="J935" s="169">
        <v>3</v>
      </c>
      <c r="K935" s="165">
        <v>7</v>
      </c>
      <c r="L935" s="165" t="s">
        <v>38</v>
      </c>
      <c r="M935" s="169">
        <v>1</v>
      </c>
      <c r="N935" s="165">
        <v>18</v>
      </c>
      <c r="O935" s="167" t="s">
        <v>823</v>
      </c>
      <c r="P935" s="167" t="s">
        <v>823</v>
      </c>
      <c r="Q935" s="167" t="s">
        <v>826</v>
      </c>
      <c r="R935" s="166" t="str">
        <f t="shared" si="91"/>
        <v>1009653</v>
      </c>
      <c r="S935" s="170">
        <v>1</v>
      </c>
      <c r="T935" s="191" t="s">
        <v>830</v>
      </c>
      <c r="U935" s="165">
        <v>6200</v>
      </c>
      <c r="V935" s="165">
        <v>1116</v>
      </c>
      <c r="W935" s="165">
        <v>0</v>
      </c>
      <c r="X935" s="234">
        <v>849</v>
      </c>
      <c r="Y935" s="168" t="s">
        <v>42</v>
      </c>
      <c r="Z935" s="266"/>
      <c r="AA935" s="266"/>
      <c r="AB935" s="224"/>
      <c r="AC935" s="178">
        <v>9300</v>
      </c>
      <c r="AD935" s="170"/>
      <c r="AE935" s="170"/>
      <c r="AF935" s="191" t="s">
        <v>320</v>
      </c>
      <c r="AG935" s="221">
        <v>8</v>
      </c>
      <c r="AH935" s="220">
        <v>12</v>
      </c>
      <c r="AI935" s="191" t="s">
        <v>320</v>
      </c>
      <c r="AL935" s="166">
        <v>0</v>
      </c>
      <c r="AM935" s="170" t="s">
        <v>43</v>
      </c>
      <c r="AN935" s="165" t="s">
        <v>44</v>
      </c>
      <c r="AO935" s="165"/>
      <c r="AP935" s="166"/>
      <c r="AQ935" s="166"/>
      <c r="AR935" s="166"/>
      <c r="AS935" s="166">
        <f>H935</f>
        <v>100965</v>
      </c>
      <c r="AT935" s="166">
        <f t="shared" si="86"/>
        <v>11031</v>
      </c>
      <c r="AU935" s="166">
        <v>1031</v>
      </c>
      <c r="AX935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100965, 'Б-100965-13',date'2015-02-02',3, 7, 7, 'RUR', 1, 18, date'2015-02-02', date'2015-02-01', 1009653, 1, to_date('2015-01-01 00:00:02','YYYY-MM-DD HH24:MI:SS'), 6200, 1116, 0, 849, 0, 'c1', 8,null,100965,11031,1031);insert into xxxx_oebs_cash_payment_test (ID, INVOICE_ID, OEBS_PAYMENT, DOC_DATE, COMISS_DATE) values (s_xxxx_oebs_cash_payment_test.NEXTVAL, 100965, 9300, to_date('2015-01-01 00:00:02','YYYY-MM-DD HH24:MI:SS'), date'2015-01-01' );insert into xxxx_client_discount_m  (ID,CLIENT_ID,CLIENT_AVG_DISCOUNT,DT) values (s_xxxx_client_discount_m.NEXTVAL,849, 12, date'2015-01-01');</v>
      </c>
    </row>
    <row r="936" spans="1:50" ht="16.5" customHeight="1" x14ac:dyDescent="0.25">
      <c r="A936" s="285">
        <v>52</v>
      </c>
      <c r="B936" s="72">
        <v>0</v>
      </c>
      <c r="C936" s="165" t="str">
        <f t="shared" si="88"/>
        <v>100052</v>
      </c>
      <c r="D936" s="165" t="str">
        <f t="shared" si="89"/>
        <v>100052/13</v>
      </c>
      <c r="E936" s="167" t="s">
        <v>189</v>
      </c>
      <c r="F936" s="191" t="s">
        <v>37</v>
      </c>
      <c r="G936" s="165">
        <v>48</v>
      </c>
      <c r="H936" s="227">
        <v>100966</v>
      </c>
      <c r="I936" s="170" t="str">
        <f t="shared" si="84"/>
        <v>Б-100966-13</v>
      </c>
      <c r="J936" s="169">
        <v>3</v>
      </c>
      <c r="K936" s="165">
        <v>7</v>
      </c>
      <c r="L936" s="165" t="s">
        <v>38</v>
      </c>
      <c r="M936" s="169">
        <v>1</v>
      </c>
      <c r="N936" s="165">
        <v>18</v>
      </c>
      <c r="O936" s="167" t="s">
        <v>823</v>
      </c>
      <c r="P936" s="167" t="s">
        <v>823</v>
      </c>
      <c r="Q936" s="167" t="s">
        <v>826</v>
      </c>
      <c r="R936" s="166" t="str">
        <f t="shared" si="91"/>
        <v>1009663</v>
      </c>
      <c r="S936" s="170">
        <v>1</v>
      </c>
      <c r="T936" s="191" t="s">
        <v>830</v>
      </c>
      <c r="U936" s="165">
        <v>6200</v>
      </c>
      <c r="V936" s="165">
        <v>1116</v>
      </c>
      <c r="W936" s="165">
        <v>0</v>
      </c>
      <c r="X936" s="122">
        <v>850</v>
      </c>
      <c r="Y936" s="168" t="s">
        <v>42</v>
      </c>
      <c r="Z936" s="266"/>
      <c r="AA936" s="266"/>
      <c r="AB936" s="224"/>
      <c r="AC936" s="178">
        <v>9300</v>
      </c>
      <c r="AD936" s="170"/>
      <c r="AE936" s="170"/>
      <c r="AF936" s="191" t="s">
        <v>320</v>
      </c>
      <c r="AG936" s="221">
        <v>8</v>
      </c>
      <c r="AH936" s="220">
        <v>12</v>
      </c>
      <c r="AI936" s="191" t="s">
        <v>320</v>
      </c>
      <c r="AL936" s="166">
        <v>0</v>
      </c>
      <c r="AM936" s="170" t="s">
        <v>43</v>
      </c>
      <c r="AN936" s="165" t="s">
        <v>44</v>
      </c>
      <c r="AO936" s="165"/>
      <c r="AP936" s="166"/>
      <c r="AQ936" s="166"/>
      <c r="AR936" s="166"/>
      <c r="AS936" s="166">
        <f>H936</f>
        <v>100966</v>
      </c>
      <c r="AT936" s="166">
        <f t="shared" si="86"/>
        <v>11032</v>
      </c>
      <c r="AU936" s="166">
        <v>1032</v>
      </c>
      <c r="AV936" s="166"/>
      <c r="AX936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100966, 'Б-100966-13',date'2015-02-02',3, 7, 7, 'RUR', 1, 18, date'2015-02-02', date'2015-02-01', 1009663, 1, to_date('2015-01-01 00:00:02','YYYY-MM-DD HH24:MI:SS'), 6200, 1116, 0, 850, 0, 'c1', 8,null,100966,11032,1032);insert into xxxx_oebs_cash_payment_test (ID, INVOICE_ID, OEBS_PAYMENT, DOC_DATE, COMISS_DATE) values (s_xxxx_oebs_cash_payment_test.NEXTVAL, 100966, 9300, to_date('2015-01-01 00:00:02','YYYY-MM-DD HH24:MI:SS'), date'2015-01-01' );insert into xxxx_client_discount_m  (ID,CLIENT_ID,CLIENT_AVG_DISCOUNT,DT) values (s_xxxx_client_discount_m.NEXTVAL,850, 12, date'2015-01-01');</v>
      </c>
    </row>
    <row r="937" spans="1:50" ht="16.5" customHeight="1" x14ac:dyDescent="0.25">
      <c r="A937" s="285">
        <v>52</v>
      </c>
      <c r="B937" s="72">
        <v>0</v>
      </c>
      <c r="C937" s="165" t="str">
        <f t="shared" si="88"/>
        <v>100052</v>
      </c>
      <c r="D937" s="165" t="str">
        <f t="shared" si="89"/>
        <v>100052/13</v>
      </c>
      <c r="E937" s="167" t="s">
        <v>189</v>
      </c>
      <c r="F937" s="191" t="s">
        <v>37</v>
      </c>
      <c r="G937" s="165">
        <v>48</v>
      </c>
      <c r="H937" s="227">
        <v>100967</v>
      </c>
      <c r="I937" s="170" t="str">
        <f t="shared" si="84"/>
        <v>Б-100967-13</v>
      </c>
      <c r="J937" s="169">
        <v>3</v>
      </c>
      <c r="K937" s="165">
        <v>7</v>
      </c>
      <c r="L937" s="165" t="s">
        <v>38</v>
      </c>
      <c r="M937" s="169">
        <v>1</v>
      </c>
      <c r="N937" s="165">
        <v>18</v>
      </c>
      <c r="O937" s="167" t="s">
        <v>823</v>
      </c>
      <c r="P937" s="167" t="s">
        <v>823</v>
      </c>
      <c r="Q937" s="167" t="s">
        <v>826</v>
      </c>
      <c r="R937" s="166" t="str">
        <f t="shared" si="91"/>
        <v>1009673</v>
      </c>
      <c r="S937" s="170">
        <v>1</v>
      </c>
      <c r="T937" s="191" t="s">
        <v>830</v>
      </c>
      <c r="U937" s="165">
        <v>6200</v>
      </c>
      <c r="V937" s="165">
        <v>1116</v>
      </c>
      <c r="W937" s="165">
        <v>0</v>
      </c>
      <c r="X937" s="234">
        <v>851</v>
      </c>
      <c r="Y937" s="168" t="s">
        <v>42</v>
      </c>
      <c r="Z937" s="266"/>
      <c r="AA937" s="266"/>
      <c r="AB937" s="224"/>
      <c r="AC937" s="178">
        <v>9300</v>
      </c>
      <c r="AD937" s="170"/>
      <c r="AE937" s="170"/>
      <c r="AF937" s="191" t="s">
        <v>320</v>
      </c>
      <c r="AG937" s="221">
        <v>8</v>
      </c>
      <c r="AH937" s="220">
        <v>12</v>
      </c>
      <c r="AI937" s="191" t="s">
        <v>320</v>
      </c>
      <c r="AL937" s="166">
        <v>0</v>
      </c>
      <c r="AM937" s="170" t="s">
        <v>43</v>
      </c>
      <c r="AN937" s="165" t="s">
        <v>44</v>
      </c>
      <c r="AO937" s="165"/>
      <c r="AP937" s="166"/>
      <c r="AQ937" s="166"/>
      <c r="AR937" s="166"/>
      <c r="AS937" s="166">
        <f>H937</f>
        <v>100967</v>
      </c>
      <c r="AT937" s="166">
        <f t="shared" si="86"/>
        <v>11033</v>
      </c>
      <c r="AU937" s="166">
        <v>1033</v>
      </c>
      <c r="AV937" s="166"/>
      <c r="AX93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100967, 'Б-100967-13',date'2015-02-02',3, 7, 7, 'RUR', 1, 18, date'2015-02-02', date'2015-02-01', 1009673, 1, to_date('2015-01-01 00:00:02','YYYY-MM-DD HH24:MI:SS'), 6200, 1116, 0, 851, 0, 'c1', 8,null,100967,11033,1033);insert into xxxx_oebs_cash_payment_test (ID, INVOICE_ID, OEBS_PAYMENT, DOC_DATE, COMISS_DATE) values (s_xxxx_oebs_cash_payment_test.NEXTVAL, 100967, 9300, to_date('2015-01-01 00:00:02','YYYY-MM-DD HH24:MI:SS'), date'2015-01-01' );insert into xxxx_client_discount_m  (ID,CLIENT_ID,CLIENT_AVG_DISCOUNT,DT) values (s_xxxx_client_discount_m.NEXTVAL,851, 12, date'2015-01-01');</v>
      </c>
    </row>
    <row r="938" spans="1:50" ht="16.5" customHeight="1" x14ac:dyDescent="0.25">
      <c r="A938" s="285">
        <v>52</v>
      </c>
      <c r="B938" s="72">
        <v>0</v>
      </c>
      <c r="C938" s="165" t="str">
        <f t="shared" si="88"/>
        <v>100052</v>
      </c>
      <c r="D938" s="165" t="str">
        <f t="shared" si="89"/>
        <v>100052/13</v>
      </c>
      <c r="E938" s="167" t="s">
        <v>189</v>
      </c>
      <c r="F938" s="191" t="s">
        <v>37</v>
      </c>
      <c r="G938" s="165">
        <v>48</v>
      </c>
      <c r="H938" s="227">
        <v>100968</v>
      </c>
      <c r="I938" s="170" t="str">
        <f t="shared" si="84"/>
        <v>Б-100968-13</v>
      </c>
      <c r="J938" s="169">
        <v>3</v>
      </c>
      <c r="K938" s="165">
        <v>7</v>
      </c>
      <c r="L938" s="165" t="s">
        <v>38</v>
      </c>
      <c r="M938" s="169">
        <v>1</v>
      </c>
      <c r="N938" s="165">
        <v>18</v>
      </c>
      <c r="O938" s="167" t="s">
        <v>823</v>
      </c>
      <c r="P938" s="167" t="s">
        <v>823</v>
      </c>
      <c r="Q938" s="167" t="s">
        <v>826</v>
      </c>
      <c r="R938" s="166" t="str">
        <f t="shared" si="91"/>
        <v>1009683</v>
      </c>
      <c r="S938" s="170">
        <v>1</v>
      </c>
      <c r="T938" s="191" t="s">
        <v>830</v>
      </c>
      <c r="U938" s="165">
        <v>6200</v>
      </c>
      <c r="V938" s="165">
        <v>1116</v>
      </c>
      <c r="W938" s="165">
        <v>0</v>
      </c>
      <c r="X938" s="122">
        <v>852</v>
      </c>
      <c r="Y938" s="168" t="s">
        <v>42</v>
      </c>
      <c r="Z938" s="266"/>
      <c r="AA938" s="266"/>
      <c r="AB938" s="224"/>
      <c r="AC938" s="178">
        <v>9300</v>
      </c>
      <c r="AD938" s="170"/>
      <c r="AE938" s="170"/>
      <c r="AF938" s="191" t="s">
        <v>320</v>
      </c>
      <c r="AG938" s="221">
        <v>8</v>
      </c>
      <c r="AH938" s="220">
        <v>12</v>
      </c>
      <c r="AI938" s="191" t="s">
        <v>320</v>
      </c>
      <c r="AL938" s="166">
        <v>0</v>
      </c>
      <c r="AM938" s="170" t="s">
        <v>43</v>
      </c>
      <c r="AN938" s="165" t="s">
        <v>44</v>
      </c>
      <c r="AO938" s="165"/>
      <c r="AP938" s="166"/>
      <c r="AQ938" s="166"/>
      <c r="AR938" s="166"/>
      <c r="AS938" s="166">
        <f>H938</f>
        <v>100968</v>
      </c>
      <c r="AT938" s="166">
        <f t="shared" si="86"/>
        <v>11034</v>
      </c>
      <c r="AU938" s="166">
        <v>1034</v>
      </c>
      <c r="AV938" s="166"/>
      <c r="AX93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100968, 'Б-100968-13',date'2015-02-02',3, 7, 7, 'RUR', 1, 18, date'2015-02-02', date'2015-02-01', 1009683, 1, to_date('2015-01-01 00:00:02','YYYY-MM-DD HH24:MI:SS'), 6200, 1116, 0, 852, 0, 'c1', 8,null,100968,11034,1034);insert into xxxx_oebs_cash_payment_test (ID, INVOICE_ID, OEBS_PAYMENT, DOC_DATE, COMISS_DATE) values (s_xxxx_oebs_cash_payment_test.NEXTVAL, 100968, 9300, to_date('2015-01-01 00:00:02','YYYY-MM-DD HH24:MI:SS'), date'2015-01-01' );insert into xxxx_client_discount_m  (ID,CLIENT_ID,CLIENT_AVG_DISCOUNT,DT) values (s_xxxx_client_discount_m.NEXTVAL,852, 12, date'2015-01-01');</v>
      </c>
    </row>
    <row r="939" spans="1:50" ht="16.5" customHeight="1" x14ac:dyDescent="0.25">
      <c r="A939" s="285">
        <v>52</v>
      </c>
      <c r="B939" s="72">
        <v>0</v>
      </c>
      <c r="C939" s="165" t="str">
        <f t="shared" si="88"/>
        <v>100052</v>
      </c>
      <c r="D939" s="165" t="str">
        <f t="shared" si="89"/>
        <v>100052/13</v>
      </c>
      <c r="E939" s="167" t="s">
        <v>189</v>
      </c>
      <c r="F939" s="191" t="s">
        <v>37</v>
      </c>
      <c r="G939" s="165">
        <v>48</v>
      </c>
      <c r="H939" s="227">
        <v>100969</v>
      </c>
      <c r="I939" s="170" t="str">
        <f t="shared" si="84"/>
        <v>Б-100969-13</v>
      </c>
      <c r="J939" s="169">
        <v>3</v>
      </c>
      <c r="K939" s="165">
        <v>7</v>
      </c>
      <c r="L939" s="165" t="s">
        <v>38</v>
      </c>
      <c r="M939" s="169">
        <v>1</v>
      </c>
      <c r="N939" s="165">
        <v>18</v>
      </c>
      <c r="O939" s="167" t="s">
        <v>823</v>
      </c>
      <c r="P939" s="167" t="s">
        <v>823</v>
      </c>
      <c r="Q939" s="167" t="s">
        <v>826</v>
      </c>
      <c r="R939" s="166" t="str">
        <f t="shared" si="91"/>
        <v>1009693</v>
      </c>
      <c r="S939" s="170">
        <v>1</v>
      </c>
      <c r="T939" s="191" t="s">
        <v>829</v>
      </c>
      <c r="U939" s="165">
        <v>6200</v>
      </c>
      <c r="V939" s="165">
        <v>1116</v>
      </c>
      <c r="W939" s="165">
        <v>0</v>
      </c>
      <c r="X939" s="234">
        <v>853</v>
      </c>
      <c r="Y939" s="168" t="s">
        <v>42</v>
      </c>
      <c r="Z939" s="266"/>
      <c r="AA939" s="266"/>
      <c r="AB939" s="224"/>
      <c r="AC939" s="178">
        <v>9300</v>
      </c>
      <c r="AD939" s="170"/>
      <c r="AE939" s="170"/>
      <c r="AF939" s="191" t="s">
        <v>320</v>
      </c>
      <c r="AG939" s="221">
        <v>8</v>
      </c>
      <c r="AH939" s="220">
        <v>12</v>
      </c>
      <c r="AI939" s="191" t="s">
        <v>320</v>
      </c>
      <c r="AL939" s="166">
        <v>0</v>
      </c>
      <c r="AM939" s="170" t="s">
        <v>43</v>
      </c>
      <c r="AN939" s="165" t="s">
        <v>44</v>
      </c>
      <c r="AO939" s="165"/>
      <c r="AP939" s="166"/>
      <c r="AQ939" s="166"/>
      <c r="AR939" s="166"/>
      <c r="AS939" s="166">
        <f>H939</f>
        <v>100969</v>
      </c>
      <c r="AT939" s="166">
        <f t="shared" si="86"/>
        <v>11035</v>
      </c>
      <c r="AU939" s="166">
        <v>1035</v>
      </c>
      <c r="AV939" s="166"/>
      <c r="AX93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100969, 'Б-100969-13',date'2015-02-02',3, 7, 7, 'RUR', 1, 18, date'2015-02-02', date'2015-02-01', 1009693, 1, to_date('2015-01-01 00:00:01','YYYY-MM-DD HH24:MI:SS'), 6200, 1116, 0, 853, 0, 'c1', 8,null,100969,11035,1035);insert into xxxx_oebs_cash_payment_test (ID, INVOICE_ID, OEBS_PAYMENT, DOC_DATE, COMISS_DATE) values (s_xxxx_oebs_cash_payment_test.NEXTVAL, 100969, 9300, to_date('2015-01-01 00:00:01','YYYY-MM-DD HH24:MI:SS'), date'2015-01-01' );insert into xxxx_client_discount_m  (ID,CLIENT_ID,CLIENT_AVG_DISCOUNT,DT) values (s_xxxx_client_discount_m.NEXTVAL,853, 12, date'2015-01-01');</v>
      </c>
    </row>
    <row r="940" spans="1:50" ht="16.5" customHeight="1" x14ac:dyDescent="0.25">
      <c r="A940" s="285">
        <v>52</v>
      </c>
      <c r="B940" s="72">
        <v>0</v>
      </c>
      <c r="C940" s="165" t="str">
        <f t="shared" si="88"/>
        <v>100052</v>
      </c>
      <c r="D940" s="165" t="str">
        <f t="shared" si="89"/>
        <v>100052/13</v>
      </c>
      <c r="E940" s="167" t="s">
        <v>189</v>
      </c>
      <c r="F940" s="191" t="s">
        <v>37</v>
      </c>
      <c r="G940" s="165">
        <v>48</v>
      </c>
      <c r="H940" s="227">
        <v>100970</v>
      </c>
      <c r="I940" s="170" t="str">
        <f t="shared" si="84"/>
        <v>Б-100970-13</v>
      </c>
      <c r="J940" s="169">
        <v>3</v>
      </c>
      <c r="K940" s="165">
        <v>7</v>
      </c>
      <c r="L940" s="165" t="s">
        <v>38</v>
      </c>
      <c r="M940" s="169">
        <v>1</v>
      </c>
      <c r="N940" s="165">
        <v>18</v>
      </c>
      <c r="O940" s="167" t="s">
        <v>823</v>
      </c>
      <c r="P940" s="167" t="s">
        <v>823</v>
      </c>
      <c r="Q940" s="167" t="s">
        <v>826</v>
      </c>
      <c r="R940" s="166" t="str">
        <f t="shared" si="91"/>
        <v>1009703</v>
      </c>
      <c r="S940" s="170">
        <v>1</v>
      </c>
      <c r="T940" s="191" t="s">
        <v>829</v>
      </c>
      <c r="U940" s="165">
        <v>6200</v>
      </c>
      <c r="V940" s="165">
        <v>1116</v>
      </c>
      <c r="W940" s="165">
        <v>0</v>
      </c>
      <c r="X940" s="122">
        <v>854</v>
      </c>
      <c r="Y940" s="168" t="s">
        <v>42</v>
      </c>
      <c r="Z940" s="266"/>
      <c r="AA940" s="266"/>
      <c r="AB940" s="224"/>
      <c r="AC940" s="178">
        <v>9300</v>
      </c>
      <c r="AD940" s="170"/>
      <c r="AE940" s="170"/>
      <c r="AF940" s="191" t="s">
        <v>320</v>
      </c>
      <c r="AG940" s="221">
        <v>8</v>
      </c>
      <c r="AH940" s="220">
        <v>12</v>
      </c>
      <c r="AI940" s="191" t="s">
        <v>320</v>
      </c>
      <c r="AL940" s="166">
        <v>0</v>
      </c>
      <c r="AM940" s="170" t="s">
        <v>43</v>
      </c>
      <c r="AN940" s="165" t="s">
        <v>44</v>
      </c>
      <c r="AO940" s="165"/>
      <c r="AP940" s="166"/>
      <c r="AQ940" s="166"/>
      <c r="AR940" s="166"/>
      <c r="AS940" s="166">
        <f>H940</f>
        <v>100970</v>
      </c>
      <c r="AT940" s="166">
        <f t="shared" si="86"/>
        <v>11036</v>
      </c>
      <c r="AU940" s="166">
        <v>1036</v>
      </c>
      <c r="AV940" s="166"/>
      <c r="AX940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100970, 'Б-100970-13',date'2015-02-02',3, 7, 7, 'RUR', 1, 18, date'2015-02-02', date'2015-02-01', 1009703, 1, to_date('2015-01-01 00:00:01','YYYY-MM-DD HH24:MI:SS'), 6200, 1116, 0, 854, 0, 'c1', 8,null,100970,11036,1036);insert into xxxx_oebs_cash_payment_test (ID, INVOICE_ID, OEBS_PAYMENT, DOC_DATE, COMISS_DATE) values (s_xxxx_oebs_cash_payment_test.NEXTVAL, 100970, 9300, to_date('2015-01-01 00:00:01','YYYY-MM-DD HH24:MI:SS'), date'2015-01-01' );insert into xxxx_client_discount_m  (ID,CLIENT_ID,CLIENT_AVG_DISCOUNT,DT) values (s_xxxx_client_discount_m.NEXTVAL,854, 12, date'2015-01-01');</v>
      </c>
    </row>
    <row r="941" spans="1:50" ht="16.5" customHeight="1" x14ac:dyDescent="0.25">
      <c r="A941" s="285">
        <v>52</v>
      </c>
      <c r="B941" s="72">
        <v>0</v>
      </c>
      <c r="C941" s="165" t="str">
        <f t="shared" si="88"/>
        <v>100052</v>
      </c>
      <c r="D941" s="165" t="str">
        <f t="shared" si="89"/>
        <v>100052/13</v>
      </c>
      <c r="E941" s="167" t="s">
        <v>189</v>
      </c>
      <c r="F941" s="191" t="s">
        <v>37</v>
      </c>
      <c r="G941" s="165">
        <v>48</v>
      </c>
      <c r="H941" s="227">
        <v>100971</v>
      </c>
      <c r="I941" s="170" t="str">
        <f t="shared" si="84"/>
        <v>Б-100971-13</v>
      </c>
      <c r="J941" s="169">
        <v>3</v>
      </c>
      <c r="K941" s="165">
        <v>7</v>
      </c>
      <c r="L941" s="165" t="s">
        <v>38</v>
      </c>
      <c r="M941" s="169">
        <v>1</v>
      </c>
      <c r="N941" s="165">
        <v>18</v>
      </c>
      <c r="O941" s="167" t="s">
        <v>823</v>
      </c>
      <c r="P941" s="167" t="s">
        <v>823</v>
      </c>
      <c r="Q941" s="167" t="s">
        <v>826</v>
      </c>
      <c r="R941" s="166" t="str">
        <f t="shared" si="91"/>
        <v>1009713</v>
      </c>
      <c r="S941" s="170">
        <v>1</v>
      </c>
      <c r="T941" s="191" t="s">
        <v>829</v>
      </c>
      <c r="U941" s="165">
        <v>6200</v>
      </c>
      <c r="V941" s="165">
        <v>1116</v>
      </c>
      <c r="W941" s="165">
        <v>0</v>
      </c>
      <c r="X941" s="234">
        <v>855</v>
      </c>
      <c r="Y941" s="168" t="s">
        <v>42</v>
      </c>
      <c r="Z941" s="266"/>
      <c r="AA941" s="266"/>
      <c r="AB941" s="224"/>
      <c r="AC941" s="178">
        <v>9300</v>
      </c>
      <c r="AD941" s="170"/>
      <c r="AE941" s="170"/>
      <c r="AF941" s="191" t="s">
        <v>320</v>
      </c>
      <c r="AG941" s="221">
        <v>8</v>
      </c>
      <c r="AH941" s="220">
        <v>12</v>
      </c>
      <c r="AI941" s="191" t="s">
        <v>320</v>
      </c>
      <c r="AL941" s="166">
        <v>0</v>
      </c>
      <c r="AM941" s="170" t="s">
        <v>43</v>
      </c>
      <c r="AN941" s="165" t="s">
        <v>44</v>
      </c>
      <c r="AO941" s="165"/>
      <c r="AP941" s="166"/>
      <c r="AQ941" s="166"/>
      <c r="AR941" s="166"/>
      <c r="AS941" s="166">
        <f>H941</f>
        <v>100971</v>
      </c>
      <c r="AT941" s="166">
        <f t="shared" si="86"/>
        <v>11037</v>
      </c>
      <c r="AU941" s="166">
        <v>1037</v>
      </c>
      <c r="AX941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100971, 'Б-100971-13',date'2015-02-02',3, 7, 7, 'RUR', 1, 18, date'2015-02-02', date'2015-02-01', 1009713, 1, to_date('2015-01-01 00:00:01','YYYY-MM-DD HH24:MI:SS'), 6200, 1116, 0, 855, 0, 'c1', 8,null,100971,11037,1037);insert into xxxx_oebs_cash_payment_test (ID, INVOICE_ID, OEBS_PAYMENT, DOC_DATE, COMISS_DATE) values (s_xxxx_oebs_cash_payment_test.NEXTVAL, 100971, 9300, to_date('2015-01-01 00:00:01','YYYY-MM-DD HH24:MI:SS'), date'2015-01-01' );insert into xxxx_client_discount_m  (ID,CLIENT_ID,CLIENT_AVG_DISCOUNT,DT) values (s_xxxx_client_discount_m.NEXTVAL,855, 12, date'2015-01-01');</v>
      </c>
    </row>
    <row r="942" spans="1:50" ht="16.5" customHeight="1" x14ac:dyDescent="0.25">
      <c r="A942" s="285">
        <v>52</v>
      </c>
      <c r="B942" s="72">
        <v>0</v>
      </c>
      <c r="C942" s="165" t="str">
        <f t="shared" si="88"/>
        <v>100052</v>
      </c>
      <c r="D942" s="165" t="str">
        <f t="shared" si="89"/>
        <v>100052/13</v>
      </c>
      <c r="E942" s="167" t="s">
        <v>189</v>
      </c>
      <c r="F942" s="191" t="s">
        <v>37</v>
      </c>
      <c r="G942" s="165">
        <v>48</v>
      </c>
      <c r="H942" s="227">
        <v>100972</v>
      </c>
      <c r="I942" s="170" t="str">
        <f t="shared" si="84"/>
        <v>Б-100972-13</v>
      </c>
      <c r="J942" s="169">
        <v>3</v>
      </c>
      <c r="K942" s="165">
        <v>7</v>
      </c>
      <c r="L942" s="165" t="s">
        <v>38</v>
      </c>
      <c r="M942" s="169">
        <v>1</v>
      </c>
      <c r="N942" s="165">
        <v>18</v>
      </c>
      <c r="O942" s="167" t="s">
        <v>823</v>
      </c>
      <c r="P942" s="167" t="s">
        <v>823</v>
      </c>
      <c r="Q942" s="167" t="s">
        <v>826</v>
      </c>
      <c r="R942" s="166" t="str">
        <f t="shared" si="91"/>
        <v>1009723</v>
      </c>
      <c r="S942" s="170">
        <v>1</v>
      </c>
      <c r="T942" s="191" t="s">
        <v>829</v>
      </c>
      <c r="U942" s="165">
        <v>6200</v>
      </c>
      <c r="V942" s="165">
        <v>1116</v>
      </c>
      <c r="W942" s="165">
        <v>0</v>
      </c>
      <c r="X942" s="122">
        <v>856</v>
      </c>
      <c r="Y942" s="168" t="s">
        <v>42</v>
      </c>
      <c r="Z942" s="266"/>
      <c r="AA942" s="266"/>
      <c r="AB942" s="224"/>
      <c r="AC942" s="178">
        <v>9300</v>
      </c>
      <c r="AD942" s="170"/>
      <c r="AE942" s="170"/>
      <c r="AF942" s="191" t="s">
        <v>320</v>
      </c>
      <c r="AG942" s="221">
        <v>8</v>
      </c>
      <c r="AH942" s="220">
        <v>12</v>
      </c>
      <c r="AI942" s="191" t="s">
        <v>320</v>
      </c>
      <c r="AL942" s="166">
        <v>0</v>
      </c>
      <c r="AM942" s="170" t="s">
        <v>43</v>
      </c>
      <c r="AN942" s="165" t="s">
        <v>44</v>
      </c>
      <c r="AO942" s="165"/>
      <c r="AP942" s="166"/>
      <c r="AQ942" s="166"/>
      <c r="AR942" s="166"/>
      <c r="AS942" s="166">
        <f>H942</f>
        <v>100972</v>
      </c>
      <c r="AT942" s="166">
        <f t="shared" si="86"/>
        <v>11038</v>
      </c>
      <c r="AU942" s="166">
        <v>1038</v>
      </c>
      <c r="AV942" s="166"/>
      <c r="AX94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100972, 'Б-100972-13',date'2015-02-02',3, 7, 7, 'RUR', 1, 18, date'2015-02-02', date'2015-02-01', 1009723, 1, to_date('2015-01-01 00:00:01','YYYY-MM-DD HH24:MI:SS'), 6200, 1116, 0, 856, 0, 'c1', 8,null,100972,11038,1038);insert into xxxx_oebs_cash_payment_test (ID, INVOICE_ID, OEBS_PAYMENT, DOC_DATE, COMISS_DATE) values (s_xxxx_oebs_cash_payment_test.NEXTVAL, 100972, 9300, to_date('2015-01-01 00:00:01','YYYY-MM-DD HH24:MI:SS'), date'2015-01-01' );insert into xxxx_client_discount_m  (ID,CLIENT_ID,CLIENT_AVG_DISCOUNT,DT) values (s_xxxx_client_discount_m.NEXTVAL,856, 12, date'2015-01-01');</v>
      </c>
    </row>
    <row r="943" spans="1:50" ht="16.5" customHeight="1" x14ac:dyDescent="0.25">
      <c r="A943" s="285">
        <v>52</v>
      </c>
      <c r="B943" s="72">
        <v>0</v>
      </c>
      <c r="C943" s="165" t="str">
        <f t="shared" si="88"/>
        <v>100052</v>
      </c>
      <c r="D943" s="165" t="str">
        <f t="shared" si="89"/>
        <v>100052/13</v>
      </c>
      <c r="E943" s="167" t="s">
        <v>189</v>
      </c>
      <c r="F943" s="191" t="s">
        <v>37</v>
      </c>
      <c r="G943" s="165">
        <v>48</v>
      </c>
      <c r="H943" s="227">
        <v>100973</v>
      </c>
      <c r="I943" s="170" t="str">
        <f t="shared" si="84"/>
        <v>Б-100973-13</v>
      </c>
      <c r="J943" s="169">
        <v>3</v>
      </c>
      <c r="K943" s="165">
        <v>7</v>
      </c>
      <c r="L943" s="165" t="s">
        <v>38</v>
      </c>
      <c r="M943" s="169">
        <v>1</v>
      </c>
      <c r="N943" s="165">
        <v>18</v>
      </c>
      <c r="O943" s="167" t="s">
        <v>823</v>
      </c>
      <c r="P943" s="167" t="s">
        <v>823</v>
      </c>
      <c r="Q943" s="167" t="s">
        <v>826</v>
      </c>
      <c r="R943" s="166" t="str">
        <f t="shared" si="91"/>
        <v>1009733</v>
      </c>
      <c r="S943" s="170">
        <v>1</v>
      </c>
      <c r="T943" s="191" t="s">
        <v>829</v>
      </c>
      <c r="U943" s="165">
        <v>6200</v>
      </c>
      <c r="V943" s="165">
        <v>1116</v>
      </c>
      <c r="W943" s="165">
        <v>0</v>
      </c>
      <c r="X943" s="234">
        <v>857</v>
      </c>
      <c r="Y943" s="168" t="s">
        <v>42</v>
      </c>
      <c r="Z943" s="266"/>
      <c r="AA943" s="266"/>
      <c r="AB943" s="224"/>
      <c r="AC943" s="178">
        <v>9300</v>
      </c>
      <c r="AD943" s="170"/>
      <c r="AE943" s="170"/>
      <c r="AF943" s="191" t="s">
        <v>320</v>
      </c>
      <c r="AG943" s="221">
        <v>8</v>
      </c>
      <c r="AH943" s="220">
        <v>12</v>
      </c>
      <c r="AI943" s="191" t="s">
        <v>320</v>
      </c>
      <c r="AL943" s="166">
        <v>0</v>
      </c>
      <c r="AM943" s="170" t="s">
        <v>43</v>
      </c>
      <c r="AN943" s="165" t="s">
        <v>44</v>
      </c>
      <c r="AO943" s="165"/>
      <c r="AP943" s="166"/>
      <c r="AQ943" s="166"/>
      <c r="AR943" s="166"/>
      <c r="AS943" s="166">
        <f>H943</f>
        <v>100973</v>
      </c>
      <c r="AT943" s="166">
        <f t="shared" si="86"/>
        <v>11039</v>
      </c>
      <c r="AU943" s="166">
        <v>1039</v>
      </c>
      <c r="AV943" s="166"/>
      <c r="AX94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100973, 'Б-100973-13',date'2015-02-02',3, 7, 7, 'RUR', 1, 18, date'2015-02-02', date'2015-02-01', 1009733, 1, to_date('2015-01-01 00:00:01','YYYY-MM-DD HH24:MI:SS'), 6200, 1116, 0, 857, 0, 'c1', 8,null,100973,11039,1039);insert into xxxx_oebs_cash_payment_test (ID, INVOICE_ID, OEBS_PAYMENT, DOC_DATE, COMISS_DATE) values (s_xxxx_oebs_cash_payment_test.NEXTVAL, 100973, 9300, to_date('2015-01-01 00:00:01','YYYY-MM-DD HH24:MI:SS'), date'2015-01-01' );insert into xxxx_client_discount_m  (ID,CLIENT_ID,CLIENT_AVG_DISCOUNT,DT) values (s_xxxx_client_discount_m.NEXTVAL,857, 12, date'2015-01-01');</v>
      </c>
    </row>
    <row r="944" spans="1:50" ht="16.5" customHeight="1" x14ac:dyDescent="0.25">
      <c r="A944" s="285">
        <v>52</v>
      </c>
      <c r="B944" s="72">
        <v>0</v>
      </c>
      <c r="C944" s="165" t="str">
        <f t="shared" si="88"/>
        <v>100052</v>
      </c>
      <c r="D944" s="165" t="str">
        <f t="shared" si="89"/>
        <v>100052/13</v>
      </c>
      <c r="E944" s="167" t="s">
        <v>189</v>
      </c>
      <c r="F944" s="191" t="s">
        <v>37</v>
      </c>
      <c r="G944" s="165">
        <v>48</v>
      </c>
      <c r="H944" s="227">
        <v>100974</v>
      </c>
      <c r="I944" s="170" t="str">
        <f t="shared" si="84"/>
        <v>Б-100974-13</v>
      </c>
      <c r="J944" s="169">
        <v>3</v>
      </c>
      <c r="K944" s="165">
        <v>7</v>
      </c>
      <c r="L944" s="165" t="s">
        <v>38</v>
      </c>
      <c r="M944" s="169">
        <v>1</v>
      </c>
      <c r="N944" s="165">
        <v>18</v>
      </c>
      <c r="O944" s="167" t="s">
        <v>823</v>
      </c>
      <c r="P944" s="167" t="s">
        <v>823</v>
      </c>
      <c r="Q944" s="167" t="s">
        <v>826</v>
      </c>
      <c r="R944" s="166" t="str">
        <f t="shared" si="91"/>
        <v>1009743</v>
      </c>
      <c r="S944" s="170">
        <v>1</v>
      </c>
      <c r="T944" s="191" t="s">
        <v>829</v>
      </c>
      <c r="U944" s="165">
        <v>6200</v>
      </c>
      <c r="V944" s="165">
        <v>1116</v>
      </c>
      <c r="W944" s="165">
        <v>0</v>
      </c>
      <c r="X944" s="122">
        <v>858</v>
      </c>
      <c r="Y944" s="168" t="s">
        <v>42</v>
      </c>
      <c r="Z944" s="266"/>
      <c r="AA944" s="266"/>
      <c r="AB944" s="224"/>
      <c r="AC944" s="178">
        <v>9300</v>
      </c>
      <c r="AD944" s="170"/>
      <c r="AE944" s="170"/>
      <c r="AF944" s="191" t="s">
        <v>320</v>
      </c>
      <c r="AG944" s="221">
        <v>8</v>
      </c>
      <c r="AH944" s="220">
        <v>12</v>
      </c>
      <c r="AI944" s="191" t="s">
        <v>320</v>
      </c>
      <c r="AL944" s="166">
        <v>0</v>
      </c>
      <c r="AM944" s="170" t="s">
        <v>43</v>
      </c>
      <c r="AN944" s="165" t="s">
        <v>44</v>
      </c>
      <c r="AO944" s="165"/>
      <c r="AP944" s="166"/>
      <c r="AQ944" s="166"/>
      <c r="AR944" s="166"/>
      <c r="AS944" s="166">
        <f>H944</f>
        <v>100974</v>
      </c>
      <c r="AT944" s="166">
        <f t="shared" si="86"/>
        <v>11040</v>
      </c>
      <c r="AU944" s="166">
        <v>1040</v>
      </c>
      <c r="AV944" s="166"/>
      <c r="AX94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100974, 'Б-100974-13',date'2015-02-02',3, 7, 7, 'RUR', 1, 18, date'2015-02-02', date'2015-02-01', 1009743, 1, to_date('2015-01-01 00:00:01','YYYY-MM-DD HH24:MI:SS'), 6200, 1116, 0, 858, 0, 'c1', 8,null,100974,11040,1040);insert into xxxx_oebs_cash_payment_test (ID, INVOICE_ID, OEBS_PAYMENT, DOC_DATE, COMISS_DATE) values (s_xxxx_oebs_cash_payment_test.NEXTVAL, 100974, 9300, to_date('2015-01-01 00:00:01','YYYY-MM-DD HH24:MI:SS'), date'2015-01-01' );insert into xxxx_client_discount_m  (ID,CLIENT_ID,CLIENT_AVG_DISCOUNT,DT) values (s_xxxx_client_discount_m.NEXTVAL,858, 12, date'2015-01-01');</v>
      </c>
    </row>
    <row r="945" spans="1:50" ht="16.5" customHeight="1" x14ac:dyDescent="0.25">
      <c r="A945" s="285">
        <v>52</v>
      </c>
      <c r="B945" s="72">
        <v>0</v>
      </c>
      <c r="C945" s="165" t="str">
        <f t="shared" si="88"/>
        <v>100052</v>
      </c>
      <c r="D945" s="165" t="str">
        <f t="shared" si="89"/>
        <v>100052/13</v>
      </c>
      <c r="E945" s="167" t="s">
        <v>189</v>
      </c>
      <c r="F945" s="191" t="s">
        <v>37</v>
      </c>
      <c r="G945" s="165">
        <v>48</v>
      </c>
      <c r="H945" s="227">
        <v>100975</v>
      </c>
      <c r="I945" s="170" t="str">
        <f t="shared" si="84"/>
        <v>Б-100975-13</v>
      </c>
      <c r="J945" s="169">
        <v>3</v>
      </c>
      <c r="K945" s="165">
        <v>7</v>
      </c>
      <c r="L945" s="165" t="s">
        <v>38</v>
      </c>
      <c r="M945" s="169">
        <v>1</v>
      </c>
      <c r="N945" s="165">
        <v>18</v>
      </c>
      <c r="O945" s="167" t="s">
        <v>823</v>
      </c>
      <c r="P945" s="167" t="s">
        <v>823</v>
      </c>
      <c r="Q945" s="167" t="s">
        <v>826</v>
      </c>
      <c r="R945" s="166" t="str">
        <f t="shared" si="91"/>
        <v>1009753</v>
      </c>
      <c r="S945" s="170">
        <v>1</v>
      </c>
      <c r="T945" s="191" t="s">
        <v>829</v>
      </c>
      <c r="U945" s="165">
        <v>6200</v>
      </c>
      <c r="V945" s="165">
        <v>1116</v>
      </c>
      <c r="W945" s="165">
        <v>0</v>
      </c>
      <c r="X945" s="234">
        <v>859</v>
      </c>
      <c r="Y945" s="168" t="s">
        <v>42</v>
      </c>
      <c r="Z945" s="266"/>
      <c r="AA945" s="266"/>
      <c r="AB945" s="224"/>
      <c r="AC945" s="178">
        <v>9300</v>
      </c>
      <c r="AD945" s="170"/>
      <c r="AE945" s="170"/>
      <c r="AF945" s="191" t="s">
        <v>320</v>
      </c>
      <c r="AG945" s="221">
        <v>8</v>
      </c>
      <c r="AH945" s="220">
        <v>12</v>
      </c>
      <c r="AI945" s="191" t="s">
        <v>320</v>
      </c>
      <c r="AL945" s="166">
        <v>0</v>
      </c>
      <c r="AM945" s="170" t="s">
        <v>43</v>
      </c>
      <c r="AN945" s="165" t="s">
        <v>44</v>
      </c>
      <c r="AO945" s="165"/>
      <c r="AP945" s="166"/>
      <c r="AQ945" s="166"/>
      <c r="AR945" s="166"/>
      <c r="AS945" s="166">
        <f>H945</f>
        <v>100975</v>
      </c>
      <c r="AT945" s="166">
        <f t="shared" si="86"/>
        <v>11041</v>
      </c>
      <c r="AU945" s="166">
        <v>1041</v>
      </c>
      <c r="AX945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100975, 'Б-100975-13',date'2015-02-02',3, 7, 7, 'RUR', 1, 18, date'2015-02-02', date'2015-02-01', 1009753, 1, to_date('2015-01-01 00:00:01','YYYY-MM-DD HH24:MI:SS'), 6200, 1116, 0, 859, 0, 'c1', 8,null,100975,11041,1041);insert into xxxx_oebs_cash_payment_test (ID, INVOICE_ID, OEBS_PAYMENT, DOC_DATE, COMISS_DATE) values (s_xxxx_oebs_cash_payment_test.NEXTVAL, 100975, 9300, to_date('2015-01-01 00:00:01','YYYY-MM-DD HH24:MI:SS'), date'2015-01-01' );insert into xxxx_client_discount_m  (ID,CLIENT_ID,CLIENT_AVG_DISCOUNT,DT) values (s_xxxx_client_discount_m.NEXTVAL,859, 12, date'2015-01-01');</v>
      </c>
    </row>
    <row r="946" spans="1:50" ht="16.5" customHeight="1" x14ac:dyDescent="0.25">
      <c r="A946" s="286">
        <v>52</v>
      </c>
      <c r="B946" s="72">
        <v>0</v>
      </c>
      <c r="C946" s="171" t="str">
        <f t="shared" si="88"/>
        <v>100052</v>
      </c>
      <c r="D946" s="171" t="str">
        <f t="shared" si="89"/>
        <v>100052/13</v>
      </c>
      <c r="E946" s="172" t="s">
        <v>189</v>
      </c>
      <c r="F946" s="191" t="s">
        <v>37</v>
      </c>
      <c r="G946" s="171">
        <v>48</v>
      </c>
      <c r="H946" s="227">
        <v>100976</v>
      </c>
      <c r="I946" s="171" t="str">
        <f t="shared" ref="I946:I1009" si="92">"Б-"&amp;H946&amp;"-13"</f>
        <v>Б-100976-13</v>
      </c>
      <c r="J946" s="169">
        <v>3</v>
      </c>
      <c r="K946" s="171">
        <v>7</v>
      </c>
      <c r="L946" s="171" t="s">
        <v>38</v>
      </c>
      <c r="M946" s="175">
        <v>1</v>
      </c>
      <c r="N946" s="171">
        <v>18</v>
      </c>
      <c r="O946" s="172" t="s">
        <v>823</v>
      </c>
      <c r="P946" s="172" t="s">
        <v>823</v>
      </c>
      <c r="Q946" s="172" t="s">
        <v>826</v>
      </c>
      <c r="R946" s="166" t="str">
        <f t="shared" si="91"/>
        <v>1009763</v>
      </c>
      <c r="S946" s="171">
        <v>1</v>
      </c>
      <c r="T946" s="177" t="s">
        <v>311</v>
      </c>
      <c r="U946" s="171">
        <v>6200</v>
      </c>
      <c r="V946" s="171">
        <v>1116</v>
      </c>
      <c r="W946" s="171">
        <v>0</v>
      </c>
      <c r="X946" s="192">
        <v>860</v>
      </c>
      <c r="Y946" s="174" t="s">
        <v>42</v>
      </c>
      <c r="Z946" s="142"/>
      <c r="AA946" s="142"/>
      <c r="AB946" s="232"/>
      <c r="AC946" s="180">
        <v>9300</v>
      </c>
      <c r="AD946" s="171"/>
      <c r="AE946" s="171"/>
      <c r="AF946" s="191" t="s">
        <v>320</v>
      </c>
      <c r="AG946" s="221">
        <v>8</v>
      </c>
      <c r="AH946" s="220">
        <v>12</v>
      </c>
      <c r="AI946" s="191" t="s">
        <v>320</v>
      </c>
      <c r="AL946" s="166">
        <v>0</v>
      </c>
      <c r="AM946" s="170" t="s">
        <v>43</v>
      </c>
      <c r="AN946" s="171" t="s">
        <v>44</v>
      </c>
      <c r="AO946" s="171"/>
      <c r="AP946" s="166"/>
      <c r="AQ946" s="166"/>
      <c r="AR946" s="166"/>
      <c r="AS946" s="166">
        <f>H946</f>
        <v>100976</v>
      </c>
      <c r="AT946" s="166">
        <f t="shared" si="86"/>
        <v>11042</v>
      </c>
      <c r="AU946" s="166">
        <v>1042</v>
      </c>
      <c r="AV946" s="173"/>
      <c r="AX946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52, 100052, '100052/13', date'2013-03-01', date'2015-03-01', 48, 100976, 'Б-100976-13',date'2015-02-02',3, 7, 7, 'RUR', 1, 18, date'2015-02-02', date'2015-02-01', 1009763, 1, to_date('2015-01-30 23:59:59','YYYY-MM-DD HH24:MI:SS'), 6200, 1116, 0, 860, 0, 'c1', 8,null,100976,11042,1042);insert into xxxx_oebs_cash_payment_test (ID, INVOICE_ID, OEBS_PAYMENT, DOC_DATE, COMISS_DATE) values (s_xxxx_oebs_cash_payment_test.NEXTVAL, 100976, 9300, to_date('2015-01-30 23:59:59','YYYY-MM-DD HH24:MI:SS'), date'2015-01-01' );insert into xxxx_client_discount_m  (ID,CLIENT_ID,CLIENT_AVG_DISCOUNT,DT) values (s_xxxx_client_discount_m.NEXTVAL,860, 12, date'2015-01-01');</v>
      </c>
    </row>
    <row r="947" spans="1:50" ht="16.5" customHeight="1" x14ac:dyDescent="0.25">
      <c r="A947" s="285">
        <v>53</v>
      </c>
      <c r="B947" s="72">
        <v>0</v>
      </c>
      <c r="C947" s="165" t="str">
        <f t="shared" si="88"/>
        <v>100053</v>
      </c>
      <c r="D947" s="165" t="str">
        <f t="shared" si="89"/>
        <v>100053/13</v>
      </c>
      <c r="E947" s="167" t="s">
        <v>189</v>
      </c>
      <c r="F947" s="167" t="s">
        <v>822</v>
      </c>
      <c r="G947" s="165">
        <v>48</v>
      </c>
      <c r="H947" s="178">
        <v>100977</v>
      </c>
      <c r="I947" s="170" t="str">
        <f t="shared" si="92"/>
        <v>Б-100977-13</v>
      </c>
      <c r="J947" s="169">
        <v>3</v>
      </c>
      <c r="K947" s="165">
        <v>7</v>
      </c>
      <c r="L947" s="165" t="s">
        <v>38</v>
      </c>
      <c r="M947" s="169">
        <v>1</v>
      </c>
      <c r="N947" s="165">
        <v>18</v>
      </c>
      <c r="O947" s="167" t="s">
        <v>823</v>
      </c>
      <c r="P947" s="167" t="s">
        <v>823</v>
      </c>
      <c r="Q947" s="167" t="s">
        <v>826</v>
      </c>
      <c r="R947" s="166" t="str">
        <f>H947&amp;"1"</f>
        <v>1009771</v>
      </c>
      <c r="S947" s="170">
        <v>1</v>
      </c>
      <c r="T947" s="167" t="s">
        <v>308</v>
      </c>
      <c r="U947" s="165">
        <v>1000</v>
      </c>
      <c r="V947" s="165">
        <v>180</v>
      </c>
      <c r="W947" s="165">
        <v>0</v>
      </c>
      <c r="X947" s="24">
        <v>861</v>
      </c>
      <c r="Y947" s="168" t="s">
        <v>42</v>
      </c>
      <c r="Z947" s="225" t="s">
        <v>206</v>
      </c>
      <c r="AA947" s="235" t="s">
        <v>206</v>
      </c>
      <c r="AB947" s="225" t="s">
        <v>442</v>
      </c>
      <c r="AC947" s="178">
        <v>2050</v>
      </c>
      <c r="AD947" s="170"/>
      <c r="AE947" s="170"/>
      <c r="AF947" s="167" t="s">
        <v>149</v>
      </c>
      <c r="AG947" s="221">
        <v>8</v>
      </c>
      <c r="AH947" s="220">
        <v>12</v>
      </c>
      <c r="AI947" s="167" t="s">
        <v>319</v>
      </c>
      <c r="AJ947" s="170"/>
      <c r="AK947" s="170"/>
      <c r="AL947" s="227">
        <v>1</v>
      </c>
      <c r="AM947" s="122">
        <v>1</v>
      </c>
      <c r="AN947" s="165" t="s">
        <v>44</v>
      </c>
      <c r="AO947" s="165"/>
      <c r="AP947" s="227">
        <v>10000</v>
      </c>
      <c r="AQ947" s="307" t="s">
        <v>213</v>
      </c>
      <c r="AR947" s="307" t="s">
        <v>155</v>
      </c>
      <c r="AS947" s="166">
        <f>H947</f>
        <v>100977</v>
      </c>
      <c r="AT947" s="166">
        <f t="shared" si="86"/>
        <v>11043</v>
      </c>
      <c r="AU947" s="166">
        <v>1043</v>
      </c>
      <c r="AV947" s="166" t="s">
        <v>193</v>
      </c>
      <c r="AX94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100977, 'Б-100977-13',date'2015-02-02',3, 7, 7, 'RUR', 1, 18, date'2015-02-02', date'2015-02-01', 1009771, 1, to_date('2015-02-01 00:00:00','YYYY-MM-DD HH24:MI:SS'), 1000, 180, 0, 861, 1, 'c1', 8,1,100977,11043,1043);insert into xxxx_oebs_cash_payment_test (ID, INVOICE_ID, OEBS_PAYMENT, DOC_DATE, COMISS_DATE) values (s_xxxx_oebs_cash_payment_test.NEXTVAL, 100977, 2050, to_date('2015-02-01 00:00:00','YYYY-MM-DD HH24:MI:SS'), date'2015-01-31' );insert into xxxx_client_discount_m  (ID,CLIENT_ID,CLIENT_AVG_DISCOUNT,DT) values (s_xxxx_client_discount_m.NEXTVAL,861, 12, date'2015-02-01');insert into xxxx_loyal_clients_contr_attr (ID, CONTRACT_ID, CLIENT_ID, LC_TURNOVER, COLLATERAL_FIRST_DT, COLLATERAL_END_DT) values (s_xxxx_loyal_clients_contr_atr.NEXTVAL, 100053, 861, 10000, date'2014-03-01', date'2014-12-31' );</v>
      </c>
    </row>
    <row r="948" spans="1:50" ht="16.5" customHeight="1" x14ac:dyDescent="0.25">
      <c r="A948" s="285">
        <v>53</v>
      </c>
      <c r="B948" s="72">
        <v>0</v>
      </c>
      <c r="C948" s="165" t="str">
        <f t="shared" si="88"/>
        <v>100053</v>
      </c>
      <c r="D948" s="165" t="str">
        <f t="shared" si="89"/>
        <v>100053/13</v>
      </c>
      <c r="E948" s="167" t="s">
        <v>189</v>
      </c>
      <c r="F948" s="167" t="s">
        <v>822</v>
      </c>
      <c r="G948" s="165">
        <v>48</v>
      </c>
      <c r="H948" s="178">
        <v>100978</v>
      </c>
      <c r="I948" s="170" t="str">
        <f t="shared" si="92"/>
        <v>Б-100978-13</v>
      </c>
      <c r="J948" s="169">
        <v>3</v>
      </c>
      <c r="K948" s="165">
        <v>7</v>
      </c>
      <c r="L948" s="165" t="s">
        <v>38</v>
      </c>
      <c r="M948" s="169">
        <v>1</v>
      </c>
      <c r="N948" s="165">
        <v>18</v>
      </c>
      <c r="O948" s="167" t="s">
        <v>823</v>
      </c>
      <c r="P948" s="167" t="s">
        <v>823</v>
      </c>
      <c r="Q948" s="167" t="s">
        <v>826</v>
      </c>
      <c r="R948" s="166" t="str">
        <f>H948&amp;"1"</f>
        <v>1009781</v>
      </c>
      <c r="S948" s="170">
        <v>1</v>
      </c>
      <c r="T948" s="167" t="s">
        <v>308</v>
      </c>
      <c r="U948" s="165">
        <v>900</v>
      </c>
      <c r="V948" s="165">
        <v>162</v>
      </c>
      <c r="W948" s="165">
        <v>0</v>
      </c>
      <c r="X948" s="24">
        <v>862</v>
      </c>
      <c r="Y948" s="168" t="s">
        <v>42</v>
      </c>
      <c r="Z948" s="224"/>
      <c r="AA948" s="228"/>
      <c r="AB948" s="229"/>
      <c r="AC948" s="178">
        <v>1845</v>
      </c>
      <c r="AD948" s="170"/>
      <c r="AE948" s="170"/>
      <c r="AF948" s="167" t="s">
        <v>149</v>
      </c>
      <c r="AG948" s="221">
        <v>8</v>
      </c>
      <c r="AH948" s="220">
        <v>12</v>
      </c>
      <c r="AI948" s="167" t="s">
        <v>319</v>
      </c>
      <c r="AJ948" s="170"/>
      <c r="AK948" s="170"/>
      <c r="AL948" s="166">
        <v>0</v>
      </c>
      <c r="AM948" s="170" t="s">
        <v>43</v>
      </c>
      <c r="AN948" s="165" t="s">
        <v>44</v>
      </c>
      <c r="AO948" s="165"/>
      <c r="AP948" s="227">
        <v>10000</v>
      </c>
      <c r="AQ948" s="307" t="s">
        <v>213</v>
      </c>
      <c r="AR948" s="307" t="s">
        <v>155</v>
      </c>
      <c r="AS948" s="166">
        <f>H948</f>
        <v>100978</v>
      </c>
      <c r="AT948" s="166">
        <f t="shared" si="86"/>
        <v>11044</v>
      </c>
      <c r="AU948" s="166">
        <v>1044</v>
      </c>
      <c r="AV948" s="250" t="s">
        <v>601</v>
      </c>
      <c r="AX94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100978, 'Б-100978-13',date'2015-02-02',3, 7, 7, 'RUR', 1, 18, date'2015-02-02', date'2015-02-01', 1009781, 1, to_date('2015-02-01 00:00:00','YYYY-MM-DD HH24:MI:SS'), 900, 162, 0, 862, 0, 'c1', 8,null,100978,11044,1044);insert into xxxx_oebs_cash_payment_test (ID, INVOICE_ID, OEBS_PAYMENT, DOC_DATE, COMISS_DATE) values (s_xxxx_oebs_cash_payment_test.NEXTVAL, 100978, 1845, to_date('2015-02-01 00:00:00','YYYY-MM-DD HH24:MI:SS'), date'2015-01-31' );insert into xxxx_client_discount_m  (ID,CLIENT_ID,CLIENT_AVG_DISCOUNT,DT) values (s_xxxx_client_discount_m.NEXTVAL,862, 12, date'2015-02-01');insert into xxxx_loyal_clients_contr_attr (ID, CONTRACT_ID, CLIENT_ID, LC_TURNOVER, COLLATERAL_FIRST_DT, COLLATERAL_END_DT) values (s_xxxx_loyal_clients_contr_atr.NEXTVAL, 100053, 862, 10000, date'2014-03-01', date'2014-12-31' );</v>
      </c>
    </row>
    <row r="949" spans="1:50" ht="16.5" customHeight="1" x14ac:dyDescent="0.25">
      <c r="A949" s="285">
        <v>53</v>
      </c>
      <c r="B949" s="72">
        <v>0</v>
      </c>
      <c r="C949" s="165" t="str">
        <f t="shared" si="88"/>
        <v>100053</v>
      </c>
      <c r="D949" s="165" t="str">
        <f t="shared" si="89"/>
        <v>100053/13</v>
      </c>
      <c r="E949" s="167" t="s">
        <v>189</v>
      </c>
      <c r="F949" s="167" t="s">
        <v>822</v>
      </c>
      <c r="G949" s="165">
        <v>48</v>
      </c>
      <c r="H949" s="178">
        <v>100979</v>
      </c>
      <c r="I949" s="170" t="str">
        <f t="shared" si="92"/>
        <v>Б-100979-13</v>
      </c>
      <c r="J949" s="169">
        <v>3</v>
      </c>
      <c r="K949" s="165">
        <v>7</v>
      </c>
      <c r="L949" s="165" t="s">
        <v>38</v>
      </c>
      <c r="M949" s="169">
        <v>1</v>
      </c>
      <c r="N949" s="165">
        <v>18</v>
      </c>
      <c r="O949" s="167" t="s">
        <v>823</v>
      </c>
      <c r="P949" s="167" t="s">
        <v>823</v>
      </c>
      <c r="Q949" s="167" t="s">
        <v>826</v>
      </c>
      <c r="R949" s="166" t="str">
        <f>H949&amp;"1"</f>
        <v>1009791</v>
      </c>
      <c r="S949" s="170">
        <v>1</v>
      </c>
      <c r="T949" s="167" t="s">
        <v>308</v>
      </c>
      <c r="U949" s="165">
        <v>800</v>
      </c>
      <c r="V949" s="165">
        <v>144</v>
      </c>
      <c r="W949" s="165">
        <v>0</v>
      </c>
      <c r="X949" s="24">
        <v>863</v>
      </c>
      <c r="Y949" s="168" t="s">
        <v>42</v>
      </c>
      <c r="Z949" s="224"/>
      <c r="AA949" s="228"/>
      <c r="AB949" s="224"/>
      <c r="AC949" s="178">
        <v>1640</v>
      </c>
      <c r="AD949" s="170"/>
      <c r="AE949" s="170"/>
      <c r="AF949" s="167" t="s">
        <v>149</v>
      </c>
      <c r="AG949" s="221">
        <v>8</v>
      </c>
      <c r="AH949" s="220">
        <v>12</v>
      </c>
      <c r="AI949" s="167" t="s">
        <v>319</v>
      </c>
      <c r="AJ949" s="170"/>
      <c r="AK949" s="170"/>
      <c r="AL949" s="227">
        <v>1</v>
      </c>
      <c r="AM949" s="122">
        <v>1</v>
      </c>
      <c r="AN949" s="165" t="s">
        <v>44</v>
      </c>
      <c r="AO949" s="165"/>
      <c r="AP949" s="227">
        <v>10000</v>
      </c>
      <c r="AQ949" s="307" t="s">
        <v>213</v>
      </c>
      <c r="AR949" s="307" t="s">
        <v>155</v>
      </c>
      <c r="AS949" s="166">
        <f>H949</f>
        <v>100979</v>
      </c>
      <c r="AT949" s="166">
        <f t="shared" si="86"/>
        <v>11045</v>
      </c>
      <c r="AU949" s="166">
        <v>1045</v>
      </c>
      <c r="AV949" s="308" t="s">
        <v>602</v>
      </c>
      <c r="AX94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100979, 'Б-100979-13',date'2015-02-02',3, 7, 7, 'RUR', 1, 18, date'2015-02-02', date'2015-02-01', 1009791, 1, to_date('2015-02-01 00:00:00','YYYY-MM-DD HH24:MI:SS'), 800, 144, 0, 863, 1, 'c1', 8,1,100979,11045,1045);insert into xxxx_oebs_cash_payment_test (ID, INVOICE_ID, OEBS_PAYMENT, DOC_DATE, COMISS_DATE) values (s_xxxx_oebs_cash_payment_test.NEXTVAL, 100979, 1640, to_date('2015-02-01 00:00:00','YYYY-MM-DD HH24:MI:SS'), date'2015-01-31' );insert into xxxx_client_discount_m  (ID,CLIENT_ID,CLIENT_AVG_DISCOUNT,DT) values (s_xxxx_client_discount_m.NEXTVAL,863, 12, date'2015-02-01');insert into xxxx_loyal_clients_contr_attr (ID, CONTRACT_ID, CLIENT_ID, LC_TURNOVER, COLLATERAL_FIRST_DT, COLLATERAL_END_DT) values (s_xxxx_loyal_clients_contr_atr.NEXTVAL, 100053, 863, 10000, date'2014-03-01', date'2014-12-31' );</v>
      </c>
    </row>
    <row r="950" spans="1:50" ht="16.5" customHeight="1" x14ac:dyDescent="0.25">
      <c r="A950" s="285">
        <v>53</v>
      </c>
      <c r="B950" s="72">
        <v>0</v>
      </c>
      <c r="C950" s="165" t="str">
        <f t="shared" si="88"/>
        <v>100053</v>
      </c>
      <c r="D950" s="165" t="str">
        <f t="shared" si="89"/>
        <v>100053/13</v>
      </c>
      <c r="E950" s="167" t="s">
        <v>189</v>
      </c>
      <c r="F950" s="167" t="s">
        <v>822</v>
      </c>
      <c r="G950" s="165">
        <v>48</v>
      </c>
      <c r="H950" s="178">
        <v>100980</v>
      </c>
      <c r="I950" s="170" t="str">
        <f t="shared" si="92"/>
        <v>Б-100980-13</v>
      </c>
      <c r="J950" s="169">
        <v>3</v>
      </c>
      <c r="K950" s="165">
        <v>7</v>
      </c>
      <c r="L950" s="165" t="s">
        <v>38</v>
      </c>
      <c r="M950" s="169">
        <v>1</v>
      </c>
      <c r="N950" s="165">
        <v>18</v>
      </c>
      <c r="O950" s="167" t="s">
        <v>823</v>
      </c>
      <c r="P950" s="167" t="s">
        <v>823</v>
      </c>
      <c r="Q950" s="167" t="s">
        <v>826</v>
      </c>
      <c r="R950" s="166" t="str">
        <f>H950&amp;"1"</f>
        <v>1009801</v>
      </c>
      <c r="S950" s="170">
        <v>1</v>
      </c>
      <c r="T950" s="167" t="s">
        <v>308</v>
      </c>
      <c r="U950" s="165">
        <v>700</v>
      </c>
      <c r="V950" s="165">
        <v>126</v>
      </c>
      <c r="W950" s="165">
        <v>0</v>
      </c>
      <c r="X950" s="24">
        <v>864</v>
      </c>
      <c r="Y950" s="168" t="s">
        <v>42</v>
      </c>
      <c r="Z950" s="224"/>
      <c r="AA950" s="228"/>
      <c r="AB950" s="224"/>
      <c r="AC950" s="178">
        <v>1435</v>
      </c>
      <c r="AD950" s="170"/>
      <c r="AE950" s="170"/>
      <c r="AF950" s="167" t="s">
        <v>149</v>
      </c>
      <c r="AG950" s="221">
        <v>8</v>
      </c>
      <c r="AH950" s="220">
        <v>12</v>
      </c>
      <c r="AI950" s="167" t="s">
        <v>319</v>
      </c>
      <c r="AJ950" s="170"/>
      <c r="AK950" s="170"/>
      <c r="AL950" s="227">
        <v>1</v>
      </c>
      <c r="AM950" s="122">
        <v>1</v>
      </c>
      <c r="AN950" s="165" t="s">
        <v>44</v>
      </c>
      <c r="AO950" s="165"/>
      <c r="AP950" s="227">
        <v>10000</v>
      </c>
      <c r="AQ950" s="307" t="s">
        <v>213</v>
      </c>
      <c r="AR950" s="307" t="s">
        <v>155</v>
      </c>
      <c r="AS950" s="166">
        <f>H950</f>
        <v>100980</v>
      </c>
      <c r="AT950" s="166">
        <f t="shared" si="86"/>
        <v>11046</v>
      </c>
      <c r="AU950" s="166">
        <v>1046</v>
      </c>
      <c r="AV950" s="166"/>
      <c r="AX950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100980, 'Б-100980-13',date'2015-02-02',3, 7, 7, 'RUR', 1, 18, date'2015-02-02', date'2015-02-01', 1009801, 1, to_date('2015-02-01 00:00:00','YYYY-MM-DD HH24:MI:SS'), 700, 126, 0, 864, 1, 'c1', 8,1,100980,11046,1046);insert into xxxx_oebs_cash_payment_test (ID, INVOICE_ID, OEBS_PAYMENT, DOC_DATE, COMISS_DATE) values (s_xxxx_oebs_cash_payment_test.NEXTVAL, 100980, 1435, to_date('2015-02-01 00:00:00','YYYY-MM-DD HH24:MI:SS'), date'2015-01-31' );insert into xxxx_client_discount_m  (ID,CLIENT_ID,CLIENT_AVG_DISCOUNT,DT) values (s_xxxx_client_discount_m.NEXTVAL,864, 12, date'2015-02-01');insert into xxxx_loyal_clients_contr_attr (ID, CONTRACT_ID, CLIENT_ID, LC_TURNOVER, COLLATERAL_FIRST_DT, COLLATERAL_END_DT) values (s_xxxx_loyal_clients_contr_atr.NEXTVAL, 100053, 864, 10000, date'2014-03-01', date'2014-12-31' );</v>
      </c>
    </row>
    <row r="951" spans="1:50" ht="16.5" customHeight="1" x14ac:dyDescent="0.25">
      <c r="A951" s="285">
        <v>53</v>
      </c>
      <c r="B951" s="72">
        <v>0</v>
      </c>
      <c r="C951" s="165" t="str">
        <f t="shared" si="88"/>
        <v>100053</v>
      </c>
      <c r="D951" s="165" t="str">
        <f t="shared" si="89"/>
        <v>100053/13</v>
      </c>
      <c r="E951" s="167" t="s">
        <v>189</v>
      </c>
      <c r="F951" s="167" t="s">
        <v>822</v>
      </c>
      <c r="G951" s="165">
        <v>48</v>
      </c>
      <c r="H951" s="178">
        <v>100981</v>
      </c>
      <c r="I951" s="170" t="str">
        <f t="shared" si="92"/>
        <v>Б-100981-13</v>
      </c>
      <c r="J951" s="169">
        <v>3</v>
      </c>
      <c r="K951" s="165">
        <v>7</v>
      </c>
      <c r="L951" s="165" t="s">
        <v>38</v>
      </c>
      <c r="M951" s="169">
        <v>1</v>
      </c>
      <c r="N951" s="165">
        <v>18</v>
      </c>
      <c r="O951" s="167" t="s">
        <v>823</v>
      </c>
      <c r="P951" s="167" t="s">
        <v>823</v>
      </c>
      <c r="Q951" s="167" t="s">
        <v>826</v>
      </c>
      <c r="R951" s="166" t="str">
        <f>H951&amp;"1"</f>
        <v>1009811</v>
      </c>
      <c r="S951" s="170">
        <v>1</v>
      </c>
      <c r="T951" s="167" t="s">
        <v>828</v>
      </c>
      <c r="U951" s="165">
        <v>700</v>
      </c>
      <c r="V951" s="165">
        <v>126</v>
      </c>
      <c r="W951" s="165">
        <v>0</v>
      </c>
      <c r="X951" s="24">
        <v>865</v>
      </c>
      <c r="Y951" s="168" t="s">
        <v>42</v>
      </c>
      <c r="Z951" s="224"/>
      <c r="AA951" s="228"/>
      <c r="AB951" s="224"/>
      <c r="AC951" s="178">
        <v>1435</v>
      </c>
      <c r="AD951" s="170"/>
      <c r="AE951" s="170"/>
      <c r="AF951" s="167" t="s">
        <v>149</v>
      </c>
      <c r="AG951" s="221">
        <v>8</v>
      </c>
      <c r="AH951" s="220">
        <v>12</v>
      </c>
      <c r="AI951" s="167" t="s">
        <v>319</v>
      </c>
      <c r="AJ951" s="170"/>
      <c r="AK951" s="170"/>
      <c r="AL951" s="227">
        <v>1</v>
      </c>
      <c r="AM951" s="122">
        <v>1</v>
      </c>
      <c r="AN951" s="165" t="s">
        <v>44</v>
      </c>
      <c r="AO951" s="165"/>
      <c r="AP951" s="227">
        <v>10000</v>
      </c>
      <c r="AQ951" s="307" t="s">
        <v>213</v>
      </c>
      <c r="AR951" s="307" t="s">
        <v>155</v>
      </c>
      <c r="AS951" s="166">
        <f>H951</f>
        <v>100981</v>
      </c>
      <c r="AT951" s="166">
        <f t="shared" si="86"/>
        <v>11047</v>
      </c>
      <c r="AU951" s="166">
        <v>1047</v>
      </c>
      <c r="AV951" s="166"/>
      <c r="AX951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100981, 'Б-100981-13',date'2015-02-02',3, 7, 7, 'RUR', 1, 18, date'2015-02-02', date'2015-02-01', 1009811, 1, to_date('2015-01-31 00:00:00','YYYY-MM-DD HH24:MI:SS'), 700, 126, 0, 865, 1, 'c1', 8,1,100981,11047,1047);insert into xxxx_oebs_cash_payment_test (ID, INVOICE_ID, OEBS_PAYMENT, DOC_DATE, COMISS_DATE) values (s_xxxx_oebs_cash_payment_test.NEXTVAL, 100981, 1435, to_date('2015-01-31 00:00:00','YYYY-MM-DD HH24:MI:SS'), date'2015-01-31' );insert into xxxx_client_discount_m  (ID,CLIENT_ID,CLIENT_AVG_DISCOUNT,DT) values (s_xxxx_client_discount_m.NEXTVAL,865, 12, date'2015-02-01');insert into xxxx_loyal_clients_contr_attr (ID, CONTRACT_ID, CLIENT_ID, LC_TURNOVER, COLLATERAL_FIRST_DT, COLLATERAL_END_DT) values (s_xxxx_loyal_clients_contr_atr.NEXTVAL, 100053, 865, 10000, date'2014-03-01', date'2014-12-31' );</v>
      </c>
    </row>
    <row r="952" spans="1:50" ht="16.5" customHeight="1" x14ac:dyDescent="0.25">
      <c r="A952" s="285">
        <v>53</v>
      </c>
      <c r="B952" s="72">
        <v>0</v>
      </c>
      <c r="C952" s="165" t="str">
        <f t="shared" si="88"/>
        <v>100053</v>
      </c>
      <c r="D952" s="165" t="str">
        <f t="shared" si="89"/>
        <v>100053/13</v>
      </c>
      <c r="E952" s="167" t="s">
        <v>189</v>
      </c>
      <c r="F952" s="167" t="s">
        <v>822</v>
      </c>
      <c r="G952" s="165">
        <v>48</v>
      </c>
      <c r="H952" s="227">
        <v>100977</v>
      </c>
      <c r="I952" s="170" t="str">
        <f t="shared" si="92"/>
        <v>Б-100977-13</v>
      </c>
      <c r="J952" s="169">
        <v>3</v>
      </c>
      <c r="K952" s="165">
        <v>7</v>
      </c>
      <c r="L952" s="165" t="s">
        <v>38</v>
      </c>
      <c r="M952" s="169">
        <v>1</v>
      </c>
      <c r="N952" s="165">
        <v>18</v>
      </c>
      <c r="O952" s="167" t="s">
        <v>823</v>
      </c>
      <c r="P952" s="167" t="s">
        <v>823</v>
      </c>
      <c r="Q952" s="167" t="s">
        <v>826</v>
      </c>
      <c r="R952" s="227" t="str">
        <f>H952&amp;"2"</f>
        <v>1009772</v>
      </c>
      <c r="S952" s="170">
        <v>1</v>
      </c>
      <c r="T952" s="191" t="s">
        <v>308</v>
      </c>
      <c r="U952" s="165">
        <v>1100</v>
      </c>
      <c r="V952" s="165">
        <v>198</v>
      </c>
      <c r="W952" s="165">
        <v>0</v>
      </c>
      <c r="X952" s="234">
        <v>861</v>
      </c>
      <c r="Y952" s="168" t="s">
        <v>42</v>
      </c>
      <c r="Z952" s="225" t="s">
        <v>207</v>
      </c>
      <c r="AA952" s="235" t="s">
        <v>207</v>
      </c>
      <c r="AB952" s="225" t="s">
        <v>443</v>
      </c>
      <c r="AC952" s="178">
        <v>2255</v>
      </c>
      <c r="AD952" s="170"/>
      <c r="AE952" s="170"/>
      <c r="AF952" s="191" t="s">
        <v>149</v>
      </c>
      <c r="AG952" s="221">
        <v>8</v>
      </c>
      <c r="AH952" s="220">
        <v>12</v>
      </c>
      <c r="AI952" s="191" t="s">
        <v>319</v>
      </c>
      <c r="AJ952" s="170"/>
      <c r="AK952" s="170"/>
      <c r="AL952" s="227">
        <v>1</v>
      </c>
      <c r="AM952" s="122">
        <v>1</v>
      </c>
      <c r="AN952" s="165" t="s">
        <v>44</v>
      </c>
      <c r="AO952" s="165"/>
      <c r="AP952" s="166"/>
      <c r="AQ952" s="166"/>
      <c r="AR952" s="166"/>
      <c r="AS952" s="166">
        <f>H952</f>
        <v>100977</v>
      </c>
      <c r="AT952" s="166">
        <f t="shared" si="86"/>
        <v>11048</v>
      </c>
      <c r="AU952" s="166">
        <v>1048</v>
      </c>
      <c r="AV952" s="166"/>
      <c r="AX95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100977, 'Б-100977-13',date'2015-02-02',3, 7, 7, 'RUR', 1, 18, date'2015-02-02', date'2015-02-01', 1009772, 1, to_date('2015-02-01 00:00:00','YYYY-MM-DD HH24:MI:SS'), 1100, 198, 0, 861, 1, 'c1', 8,1,100977,11048,1048);insert into xxxx_oebs_cash_payment_test (ID, INVOICE_ID, OEBS_PAYMENT, DOC_DATE, COMISS_DATE) values (s_xxxx_oebs_cash_payment_test.NEXTVAL, 100977, 2255, to_date('2015-02-01 00:00:00','YYYY-MM-DD HH24:MI:SS'), date'2015-01-31' );insert into xxxx_client_discount_m  (ID,CLIENT_ID,CLIENT_AVG_DISCOUNT,DT) values (s_xxxx_client_discount_m.NEXTVAL,861, 12, date'2015-02-01');</v>
      </c>
    </row>
    <row r="953" spans="1:50" ht="16.5" customHeight="1" x14ac:dyDescent="0.25">
      <c r="A953" s="285">
        <v>53</v>
      </c>
      <c r="B953" s="72">
        <v>0</v>
      </c>
      <c r="C953" s="165" t="str">
        <f t="shared" si="88"/>
        <v>100053</v>
      </c>
      <c r="D953" s="165" t="str">
        <f t="shared" si="89"/>
        <v>100053/13</v>
      </c>
      <c r="E953" s="167" t="s">
        <v>189</v>
      </c>
      <c r="F953" s="167" t="s">
        <v>822</v>
      </c>
      <c r="G953" s="165">
        <v>48</v>
      </c>
      <c r="H953" s="227">
        <v>100978</v>
      </c>
      <c r="I953" s="170" t="str">
        <f t="shared" si="92"/>
        <v>Б-100978-13</v>
      </c>
      <c r="J953" s="169">
        <v>3</v>
      </c>
      <c r="K953" s="165">
        <v>7</v>
      </c>
      <c r="L953" s="165" t="s">
        <v>38</v>
      </c>
      <c r="M953" s="169">
        <v>1</v>
      </c>
      <c r="N953" s="165">
        <v>18</v>
      </c>
      <c r="O953" s="167" t="s">
        <v>823</v>
      </c>
      <c r="P953" s="167" t="s">
        <v>823</v>
      </c>
      <c r="Q953" s="167" t="s">
        <v>826</v>
      </c>
      <c r="R953" s="227" t="str">
        <f>H953&amp;"2"</f>
        <v>1009782</v>
      </c>
      <c r="S953" s="170">
        <v>1</v>
      </c>
      <c r="T953" s="191" t="s">
        <v>308</v>
      </c>
      <c r="U953" s="165">
        <v>1000</v>
      </c>
      <c r="V953" s="165">
        <v>180</v>
      </c>
      <c r="W953" s="165">
        <v>0</v>
      </c>
      <c r="X953" s="234">
        <v>862</v>
      </c>
      <c r="Y953" s="168" t="s">
        <v>42</v>
      </c>
      <c r="Z953" s="224"/>
      <c r="AA953" s="228"/>
      <c r="AB953" s="224"/>
      <c r="AC953" s="178">
        <v>2050</v>
      </c>
      <c r="AD953" s="170"/>
      <c r="AE953" s="170"/>
      <c r="AF953" s="191" t="s">
        <v>149</v>
      </c>
      <c r="AG953" s="221">
        <v>8</v>
      </c>
      <c r="AH953" s="220">
        <v>12</v>
      </c>
      <c r="AI953" s="191" t="s">
        <v>319</v>
      </c>
      <c r="AJ953" s="170"/>
      <c r="AK953" s="170"/>
      <c r="AL953" s="166">
        <v>0</v>
      </c>
      <c r="AM953" s="170" t="s">
        <v>43</v>
      </c>
      <c r="AN953" s="165" t="s">
        <v>44</v>
      </c>
      <c r="AO953" s="165"/>
      <c r="AP953" s="166"/>
      <c r="AQ953" s="166"/>
      <c r="AR953" s="166"/>
      <c r="AS953" s="166">
        <f>H953</f>
        <v>100978</v>
      </c>
      <c r="AT953" s="166">
        <f t="shared" si="86"/>
        <v>11049</v>
      </c>
      <c r="AU953" s="166">
        <v>1049</v>
      </c>
      <c r="AV953" s="166"/>
      <c r="AX95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100978, 'Б-100978-13',date'2015-02-02',3, 7, 7, 'RUR', 1, 18, date'2015-02-02', date'2015-02-01', 1009782, 1, to_date('2015-02-01 00:00:00','YYYY-MM-DD HH24:MI:SS'), 1000, 180, 0, 862, 0, 'c1', 8,null,100978,11049,1049);insert into xxxx_oebs_cash_payment_test (ID, INVOICE_ID, OEBS_PAYMENT, DOC_DATE, COMISS_DATE) values (s_xxxx_oebs_cash_payment_test.NEXTVAL, 100978, 2050, to_date('2015-02-01 00:00:00','YYYY-MM-DD HH24:MI:SS'), date'2015-01-31' );insert into xxxx_client_discount_m  (ID,CLIENT_ID,CLIENT_AVG_DISCOUNT,DT) values (s_xxxx_client_discount_m.NEXTVAL,862, 12, date'2015-02-01');</v>
      </c>
    </row>
    <row r="954" spans="1:50" ht="16.5" customHeight="1" x14ac:dyDescent="0.25">
      <c r="A954" s="285">
        <v>53</v>
      </c>
      <c r="B954" s="72">
        <v>0</v>
      </c>
      <c r="C954" s="165" t="str">
        <f t="shared" si="88"/>
        <v>100053</v>
      </c>
      <c r="D954" s="165" t="str">
        <f t="shared" si="89"/>
        <v>100053/13</v>
      </c>
      <c r="E954" s="167" t="s">
        <v>189</v>
      </c>
      <c r="F954" s="167" t="s">
        <v>822</v>
      </c>
      <c r="G954" s="165">
        <v>48</v>
      </c>
      <c r="H954" s="227">
        <v>100979</v>
      </c>
      <c r="I954" s="170" t="str">
        <f t="shared" si="92"/>
        <v>Б-100979-13</v>
      </c>
      <c r="J954" s="169">
        <v>3</v>
      </c>
      <c r="K954" s="165">
        <v>7</v>
      </c>
      <c r="L954" s="165" t="s">
        <v>38</v>
      </c>
      <c r="M954" s="169">
        <v>1</v>
      </c>
      <c r="N954" s="165">
        <v>18</v>
      </c>
      <c r="O954" s="167" t="s">
        <v>823</v>
      </c>
      <c r="P954" s="167" t="s">
        <v>823</v>
      </c>
      <c r="Q954" s="167" t="s">
        <v>826</v>
      </c>
      <c r="R954" s="227" t="str">
        <f>H954&amp;"2"</f>
        <v>1009792</v>
      </c>
      <c r="S954" s="170">
        <v>1</v>
      </c>
      <c r="T954" s="237" t="s">
        <v>308</v>
      </c>
      <c r="U954" s="165">
        <v>900</v>
      </c>
      <c r="V954" s="165">
        <v>162</v>
      </c>
      <c r="W954" s="165">
        <v>0</v>
      </c>
      <c r="X954" s="234">
        <v>863</v>
      </c>
      <c r="Y954" s="168" t="s">
        <v>42</v>
      </c>
      <c r="Z954" s="225" t="s">
        <v>208</v>
      </c>
      <c r="AA954" s="235" t="s">
        <v>208</v>
      </c>
      <c r="AB954" s="225" t="s">
        <v>444</v>
      </c>
      <c r="AC954" s="178">
        <v>1845</v>
      </c>
      <c r="AD954" s="170"/>
      <c r="AE954" s="170"/>
      <c r="AF954" s="237" t="s">
        <v>149</v>
      </c>
      <c r="AG954" s="221">
        <v>8</v>
      </c>
      <c r="AH954" s="220">
        <v>12</v>
      </c>
      <c r="AI954" s="237" t="s">
        <v>319</v>
      </c>
      <c r="AJ954" s="170"/>
      <c r="AK954" s="170"/>
      <c r="AL954" s="227">
        <v>1</v>
      </c>
      <c r="AM954" s="122">
        <v>1</v>
      </c>
      <c r="AN954" s="165" t="s">
        <v>44</v>
      </c>
      <c r="AO954" s="165"/>
      <c r="AP954" s="166"/>
      <c r="AQ954" s="166"/>
      <c r="AR954" s="166"/>
      <c r="AS954" s="166">
        <f>H954</f>
        <v>100979</v>
      </c>
      <c r="AT954" s="166">
        <f t="shared" si="86"/>
        <v>11050</v>
      </c>
      <c r="AU954" s="166">
        <v>1050</v>
      </c>
      <c r="AV954" s="166"/>
      <c r="AX95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100979, 'Б-100979-13',date'2015-02-02',3, 7, 7, 'RUR', 1, 18, date'2015-02-02', date'2015-02-01', 1009792, 1, to_date('2015-02-01 00:00:00','YYYY-MM-DD HH24:MI:SS'), 900, 162, 0, 863, 1, 'c1', 8,1,100979,11050,1050);insert into xxxx_oebs_cash_payment_test (ID, INVOICE_ID, OEBS_PAYMENT, DOC_DATE, COMISS_DATE) values (s_xxxx_oebs_cash_payment_test.NEXTVAL, 100979, 1845, to_date('2015-02-01 00:00:00','YYYY-MM-DD HH24:MI:SS'), date'2015-01-31' );insert into xxxx_client_discount_m  (ID,CLIENT_ID,CLIENT_AVG_DISCOUNT,DT) values (s_xxxx_client_discount_m.NEXTVAL,863, 12, date'2015-02-01');</v>
      </c>
    </row>
    <row r="955" spans="1:50" ht="16.5" customHeight="1" x14ac:dyDescent="0.25">
      <c r="A955" s="285">
        <v>53</v>
      </c>
      <c r="B955" s="72">
        <v>0</v>
      </c>
      <c r="C955" s="165" t="str">
        <f t="shared" si="88"/>
        <v>100053</v>
      </c>
      <c r="D955" s="165" t="str">
        <f t="shared" si="89"/>
        <v>100053/13</v>
      </c>
      <c r="E955" s="167" t="s">
        <v>189</v>
      </c>
      <c r="F955" s="167" t="s">
        <v>822</v>
      </c>
      <c r="G955" s="165">
        <v>48</v>
      </c>
      <c r="H955" s="227">
        <v>100980</v>
      </c>
      <c r="I955" s="170" t="str">
        <f t="shared" si="92"/>
        <v>Б-100980-13</v>
      </c>
      <c r="J955" s="169">
        <v>3</v>
      </c>
      <c r="K955" s="165">
        <v>7</v>
      </c>
      <c r="L955" s="165" t="s">
        <v>38</v>
      </c>
      <c r="M955" s="169">
        <v>1</v>
      </c>
      <c r="N955" s="165">
        <v>18</v>
      </c>
      <c r="O955" s="167" t="s">
        <v>823</v>
      </c>
      <c r="P955" s="167" t="s">
        <v>823</v>
      </c>
      <c r="Q955" s="167" t="s">
        <v>826</v>
      </c>
      <c r="R955" s="227" t="str">
        <f>H955&amp;"2"</f>
        <v>1009802</v>
      </c>
      <c r="S955" s="170">
        <v>1</v>
      </c>
      <c r="T955" s="237" t="s">
        <v>308</v>
      </c>
      <c r="U955" s="165">
        <v>800</v>
      </c>
      <c r="V955" s="165">
        <v>144</v>
      </c>
      <c r="W955" s="165">
        <v>0</v>
      </c>
      <c r="X955" s="234">
        <v>864</v>
      </c>
      <c r="Y955" s="168" t="s">
        <v>42</v>
      </c>
      <c r="Z955" s="224"/>
      <c r="AA955" s="228"/>
      <c r="AB955" s="224"/>
      <c r="AC955" s="178">
        <v>1640</v>
      </c>
      <c r="AD955" s="170"/>
      <c r="AE955" s="170"/>
      <c r="AF955" s="237" t="s">
        <v>149</v>
      </c>
      <c r="AG955" s="221">
        <v>8</v>
      </c>
      <c r="AH955" s="220">
        <v>12</v>
      </c>
      <c r="AI955" s="237" t="s">
        <v>319</v>
      </c>
      <c r="AJ955" s="170"/>
      <c r="AK955" s="170"/>
      <c r="AL955" s="227">
        <v>1</v>
      </c>
      <c r="AM955" s="122">
        <v>1</v>
      </c>
      <c r="AN955" s="165" t="s">
        <v>44</v>
      </c>
      <c r="AO955" s="165"/>
      <c r="AP955" s="166"/>
      <c r="AQ955" s="166"/>
      <c r="AR955" s="166"/>
      <c r="AS955" s="166">
        <f>H955</f>
        <v>100980</v>
      </c>
      <c r="AT955" s="166">
        <f t="shared" si="86"/>
        <v>11051</v>
      </c>
      <c r="AU955" s="166">
        <v>1051</v>
      </c>
      <c r="AV955" s="166"/>
      <c r="AX955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100980, 'Б-100980-13',date'2015-02-02',3, 7, 7, 'RUR', 1, 18, date'2015-02-02', date'2015-02-01', 1009802, 1, to_date('2015-02-01 00:00:00','YYYY-MM-DD HH24:MI:SS'), 800, 144, 0, 864, 1, 'c1', 8,1,100980,11051,1051);insert into xxxx_oebs_cash_payment_test (ID, INVOICE_ID, OEBS_PAYMENT, DOC_DATE, COMISS_DATE) values (s_xxxx_oebs_cash_payment_test.NEXTVAL, 100980, 1640, to_date('2015-02-01 00:00:00','YYYY-MM-DD HH24:MI:SS'), date'2015-01-31' );insert into xxxx_client_discount_m  (ID,CLIENT_ID,CLIENT_AVG_DISCOUNT,DT) values (s_xxxx_client_discount_m.NEXTVAL,864, 12, date'2015-02-01');</v>
      </c>
    </row>
    <row r="956" spans="1:50" ht="16.5" customHeight="1" x14ac:dyDescent="0.25">
      <c r="A956" s="285">
        <v>53</v>
      </c>
      <c r="B956" s="72">
        <v>0</v>
      </c>
      <c r="C956" s="165" t="str">
        <f t="shared" si="88"/>
        <v>100053</v>
      </c>
      <c r="D956" s="165" t="str">
        <f t="shared" si="89"/>
        <v>100053/13</v>
      </c>
      <c r="E956" s="167" t="s">
        <v>189</v>
      </c>
      <c r="F956" s="167" t="s">
        <v>822</v>
      </c>
      <c r="G956" s="165">
        <v>48</v>
      </c>
      <c r="H956" s="227">
        <v>100981</v>
      </c>
      <c r="I956" s="170" t="str">
        <f t="shared" si="92"/>
        <v>Б-100981-13</v>
      </c>
      <c r="J956" s="169">
        <v>3</v>
      </c>
      <c r="K956" s="165">
        <v>7</v>
      </c>
      <c r="L956" s="165" t="s">
        <v>38</v>
      </c>
      <c r="M956" s="169">
        <v>1</v>
      </c>
      <c r="N956" s="165">
        <v>18</v>
      </c>
      <c r="O956" s="167" t="s">
        <v>823</v>
      </c>
      <c r="P956" s="167" t="s">
        <v>823</v>
      </c>
      <c r="Q956" s="167" t="s">
        <v>826</v>
      </c>
      <c r="R956" s="227" t="str">
        <f>H956&amp;"2"</f>
        <v>1009812</v>
      </c>
      <c r="S956" s="170">
        <v>1</v>
      </c>
      <c r="T956" s="191" t="s">
        <v>828</v>
      </c>
      <c r="U956" s="165">
        <v>800</v>
      </c>
      <c r="V956" s="165">
        <v>144</v>
      </c>
      <c r="W956" s="165">
        <v>0</v>
      </c>
      <c r="X956" s="234">
        <v>865</v>
      </c>
      <c r="Y956" s="168" t="s">
        <v>42</v>
      </c>
      <c r="Z956" s="224" t="s">
        <v>209</v>
      </c>
      <c r="AA956" s="238" t="s">
        <v>209</v>
      </c>
      <c r="AB956" s="224" t="s">
        <v>445</v>
      </c>
      <c r="AC956" s="178">
        <v>1640</v>
      </c>
      <c r="AD956" s="170"/>
      <c r="AE956" s="170"/>
      <c r="AF956" s="191" t="s">
        <v>149</v>
      </c>
      <c r="AG956" s="221">
        <v>8</v>
      </c>
      <c r="AH956" s="220">
        <v>12</v>
      </c>
      <c r="AI956" s="191" t="s">
        <v>319</v>
      </c>
      <c r="AJ956" s="170"/>
      <c r="AK956" s="170"/>
      <c r="AL956" s="227">
        <v>1</v>
      </c>
      <c r="AM956" s="122">
        <v>1</v>
      </c>
      <c r="AN956" s="165" t="s">
        <v>44</v>
      </c>
      <c r="AO956" s="165"/>
      <c r="AP956" s="166"/>
      <c r="AQ956" s="166"/>
      <c r="AR956" s="166"/>
      <c r="AS956" s="166">
        <f>H956</f>
        <v>100981</v>
      </c>
      <c r="AT956" s="166">
        <f t="shared" si="86"/>
        <v>11052</v>
      </c>
      <c r="AU956" s="166">
        <v>1052</v>
      </c>
      <c r="AV956" s="166"/>
      <c r="AX956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100981, 'Б-100981-13',date'2015-02-02',3, 7, 7, 'RUR', 1, 18, date'2015-02-02', date'2015-02-01', 1009812, 1, to_date('2015-01-31 00:00:00','YYYY-MM-DD HH24:MI:SS'), 800, 144, 0, 865, 1, 'c1', 8,1,100981,11052,1052);insert into xxxx_oebs_cash_payment_test (ID, INVOICE_ID, OEBS_PAYMENT, DOC_DATE, COMISS_DATE) values (s_xxxx_oebs_cash_payment_test.NEXTVAL, 100981, 1640, to_date('2015-01-31 00:00:00','YYYY-MM-DD HH24:MI:SS'), date'2015-01-31' );insert into xxxx_client_discount_m  (ID,CLIENT_ID,CLIENT_AVG_DISCOUNT,DT) values (s_xxxx_client_discount_m.NEXTVAL,865, 12, date'2015-02-01');</v>
      </c>
    </row>
    <row r="957" spans="1:50" ht="16.5" customHeight="1" x14ac:dyDescent="0.25">
      <c r="A957" s="285">
        <v>53</v>
      </c>
      <c r="B957" s="72">
        <v>0</v>
      </c>
      <c r="C957" s="165" t="str">
        <f t="shared" si="88"/>
        <v>100053</v>
      </c>
      <c r="D957" s="165" t="str">
        <f t="shared" si="89"/>
        <v>100053/13</v>
      </c>
      <c r="E957" s="167" t="s">
        <v>189</v>
      </c>
      <c r="F957" s="167" t="s">
        <v>822</v>
      </c>
      <c r="G957" s="165">
        <v>48</v>
      </c>
      <c r="H957" s="230">
        <v>100977</v>
      </c>
      <c r="I957" s="170" t="str">
        <f t="shared" si="92"/>
        <v>Б-100977-13</v>
      </c>
      <c r="J957" s="169">
        <v>3</v>
      </c>
      <c r="K957" s="165">
        <v>7</v>
      </c>
      <c r="L957" s="165" t="s">
        <v>38</v>
      </c>
      <c r="M957" s="169">
        <v>1</v>
      </c>
      <c r="N957" s="165">
        <v>18</v>
      </c>
      <c r="O957" s="167" t="s">
        <v>823</v>
      </c>
      <c r="P957" s="167" t="s">
        <v>823</v>
      </c>
      <c r="Q957" s="167" t="s">
        <v>826</v>
      </c>
      <c r="R957" s="230" t="str">
        <f>H957&amp;"3"</f>
        <v>1009773</v>
      </c>
      <c r="S957" s="170">
        <v>1</v>
      </c>
      <c r="T957" s="237" t="s">
        <v>144</v>
      </c>
      <c r="U957" s="165">
        <v>1200</v>
      </c>
      <c r="V957" s="165">
        <v>216</v>
      </c>
      <c r="W957" s="165">
        <v>0</v>
      </c>
      <c r="X957" s="236">
        <v>861</v>
      </c>
      <c r="Y957" s="168" t="s">
        <v>42</v>
      </c>
      <c r="Z957" s="225" t="s">
        <v>210</v>
      </c>
      <c r="AA957" s="235" t="s">
        <v>210</v>
      </c>
      <c r="AB957" s="225" t="s">
        <v>428</v>
      </c>
      <c r="AC957" s="178">
        <v>2460</v>
      </c>
      <c r="AD957" s="170"/>
      <c r="AE957" s="170"/>
      <c r="AF957" s="237" t="s">
        <v>149</v>
      </c>
      <c r="AG957" s="221">
        <v>8</v>
      </c>
      <c r="AH957" s="220">
        <v>12</v>
      </c>
      <c r="AI957" s="237" t="s">
        <v>320</v>
      </c>
      <c r="AJ957" s="170"/>
      <c r="AK957" s="170"/>
      <c r="AL957" s="227">
        <v>1</v>
      </c>
      <c r="AM957" s="122">
        <v>1</v>
      </c>
      <c r="AN957" s="165" t="s">
        <v>44</v>
      </c>
      <c r="AO957" s="165"/>
      <c r="AP957" s="166"/>
      <c r="AQ957" s="166"/>
      <c r="AR957" s="166"/>
      <c r="AS957" s="166">
        <f>H957</f>
        <v>100977</v>
      </c>
      <c r="AT957" s="166">
        <f t="shared" si="86"/>
        <v>11053</v>
      </c>
      <c r="AU957" s="166">
        <v>1053</v>
      </c>
      <c r="AV957" s="166"/>
      <c r="AX95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100977, 'Б-100977-13',date'2015-02-02',3, 7, 7, 'RUR', 1, 18, date'2015-02-02', date'2015-02-01', 1009773, 1, to_date('2015-01-01 00:00:00','YYYY-MM-DD HH24:MI:SS'), 1200, 216, 0, 861, 1, 'c1', 8,1,100977,11053,1053);insert into xxxx_oebs_cash_payment_test (ID, INVOICE_ID, OEBS_PAYMENT, DOC_DATE, COMISS_DATE) values (s_xxxx_oebs_cash_payment_test.NEXTVAL, 100977, 2460, to_date('2015-01-01 00:00:00','YYYY-MM-DD HH24:MI:SS'), date'2015-01-31' );insert into xxxx_client_discount_m  (ID,CLIENT_ID,CLIENT_AVG_DISCOUNT,DT) values (s_xxxx_client_discount_m.NEXTVAL,861, 12, date'2015-01-01');</v>
      </c>
    </row>
    <row r="958" spans="1:50" ht="16.5" customHeight="1" x14ac:dyDescent="0.25">
      <c r="A958" s="285">
        <v>53</v>
      </c>
      <c r="B958" s="72">
        <v>0</v>
      </c>
      <c r="C958" s="165" t="str">
        <f t="shared" si="88"/>
        <v>100053</v>
      </c>
      <c r="D958" s="165" t="str">
        <f t="shared" si="89"/>
        <v>100053/13</v>
      </c>
      <c r="E958" s="167" t="s">
        <v>189</v>
      </c>
      <c r="F958" s="167" t="s">
        <v>822</v>
      </c>
      <c r="G958" s="165">
        <v>48</v>
      </c>
      <c r="H958" s="230">
        <v>100978</v>
      </c>
      <c r="I958" s="170" t="str">
        <f t="shared" si="92"/>
        <v>Б-100978-13</v>
      </c>
      <c r="J958" s="169">
        <v>3</v>
      </c>
      <c r="K958" s="165">
        <v>7</v>
      </c>
      <c r="L958" s="165" t="s">
        <v>38</v>
      </c>
      <c r="M958" s="169">
        <v>1</v>
      </c>
      <c r="N958" s="165">
        <v>18</v>
      </c>
      <c r="O958" s="167" t="s">
        <v>823</v>
      </c>
      <c r="P958" s="167" t="s">
        <v>823</v>
      </c>
      <c r="Q958" s="167" t="s">
        <v>826</v>
      </c>
      <c r="R958" s="230" t="str">
        <f>H958&amp;"3"</f>
        <v>1009783</v>
      </c>
      <c r="S958" s="170">
        <v>1</v>
      </c>
      <c r="T958" s="237" t="s">
        <v>144</v>
      </c>
      <c r="U958" s="165">
        <v>1100</v>
      </c>
      <c r="V958" s="165">
        <v>198</v>
      </c>
      <c r="W958" s="165">
        <v>0</v>
      </c>
      <c r="X958" s="236">
        <v>862</v>
      </c>
      <c r="Y958" s="168" t="s">
        <v>42</v>
      </c>
      <c r="Z958" s="224"/>
      <c r="AA958" s="228"/>
      <c r="AB958" s="224"/>
      <c r="AC958" s="178">
        <v>2255</v>
      </c>
      <c r="AD958" s="170"/>
      <c r="AE958" s="170"/>
      <c r="AF958" s="237" t="s">
        <v>149</v>
      </c>
      <c r="AG958" s="221">
        <v>8</v>
      </c>
      <c r="AH958" s="220">
        <v>12</v>
      </c>
      <c r="AI958" s="237" t="s">
        <v>320</v>
      </c>
      <c r="AJ958" s="170"/>
      <c r="AK958" s="170"/>
      <c r="AL958" s="166">
        <v>0</v>
      </c>
      <c r="AM958" s="170" t="s">
        <v>43</v>
      </c>
      <c r="AN958" s="165" t="s">
        <v>44</v>
      </c>
      <c r="AO958" s="165"/>
      <c r="AP958" s="166"/>
      <c r="AQ958" s="166"/>
      <c r="AR958" s="166"/>
      <c r="AS958" s="166">
        <f>H958</f>
        <v>100978</v>
      </c>
      <c r="AT958" s="166">
        <f t="shared" si="86"/>
        <v>11054</v>
      </c>
      <c r="AU958" s="166">
        <v>1054</v>
      </c>
      <c r="AV958" s="166"/>
      <c r="AX95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100978, 'Б-100978-13',date'2015-02-02',3, 7, 7, 'RUR', 1, 18, date'2015-02-02', date'2015-02-01', 1009783, 1, to_date('2015-01-01 00:00:00','YYYY-MM-DD HH24:MI:SS'), 1100, 198, 0, 862, 0, 'c1', 8,null,100978,11054,1054);insert into xxxx_oebs_cash_payment_test (ID, INVOICE_ID, OEBS_PAYMENT, DOC_DATE, COMISS_DATE) values (s_xxxx_oebs_cash_payment_test.NEXTVAL, 100978, 2255, to_date('2015-01-01 00:00:00','YYYY-MM-DD HH24:MI:SS'), date'2015-01-31' );insert into xxxx_client_discount_m  (ID,CLIENT_ID,CLIENT_AVG_DISCOUNT,DT) values (s_xxxx_client_discount_m.NEXTVAL,862, 12, date'2015-01-01');</v>
      </c>
    </row>
    <row r="959" spans="1:50" ht="16.5" customHeight="1" x14ac:dyDescent="0.25">
      <c r="A959" s="285">
        <v>53</v>
      </c>
      <c r="B959" s="72">
        <v>0</v>
      </c>
      <c r="C959" s="165" t="str">
        <f t="shared" si="88"/>
        <v>100053</v>
      </c>
      <c r="D959" s="165" t="str">
        <f t="shared" si="89"/>
        <v>100053/13</v>
      </c>
      <c r="E959" s="167" t="s">
        <v>189</v>
      </c>
      <c r="F959" s="167" t="s">
        <v>822</v>
      </c>
      <c r="G959" s="165">
        <v>48</v>
      </c>
      <c r="H959" s="230">
        <v>100979</v>
      </c>
      <c r="I959" s="170" t="str">
        <f t="shared" si="92"/>
        <v>Б-100979-13</v>
      </c>
      <c r="J959" s="169">
        <v>3</v>
      </c>
      <c r="K959" s="165">
        <v>7</v>
      </c>
      <c r="L959" s="165" t="s">
        <v>38</v>
      </c>
      <c r="M959" s="169">
        <v>1</v>
      </c>
      <c r="N959" s="165">
        <v>18</v>
      </c>
      <c r="O959" s="167" t="s">
        <v>823</v>
      </c>
      <c r="P959" s="167" t="s">
        <v>823</v>
      </c>
      <c r="Q959" s="167" t="s">
        <v>826</v>
      </c>
      <c r="R959" s="230" t="str">
        <f>H959&amp;"3"</f>
        <v>1009793</v>
      </c>
      <c r="S959" s="170">
        <v>1</v>
      </c>
      <c r="T959" s="191" t="s">
        <v>144</v>
      </c>
      <c r="U959" s="165">
        <v>1000</v>
      </c>
      <c r="V959" s="165">
        <v>180</v>
      </c>
      <c r="W959" s="165">
        <v>0</v>
      </c>
      <c r="X959" s="236">
        <v>863</v>
      </c>
      <c r="Y959" s="168" t="s">
        <v>42</v>
      </c>
      <c r="Z959" s="224" t="s">
        <v>197</v>
      </c>
      <c r="AA959" s="238" t="s">
        <v>197</v>
      </c>
      <c r="AB959" s="224" t="s">
        <v>437</v>
      </c>
      <c r="AC959" s="178">
        <v>2050</v>
      </c>
      <c r="AD959" s="170"/>
      <c r="AE959" s="170"/>
      <c r="AF959" s="191" t="s">
        <v>149</v>
      </c>
      <c r="AG959" s="221">
        <v>8</v>
      </c>
      <c r="AH959" s="220">
        <v>12</v>
      </c>
      <c r="AI959" s="191" t="s">
        <v>320</v>
      </c>
      <c r="AJ959" s="170"/>
      <c r="AK959" s="170"/>
      <c r="AL959" s="227">
        <v>1</v>
      </c>
      <c r="AM959" s="122">
        <v>1</v>
      </c>
      <c r="AN959" s="165" t="s">
        <v>44</v>
      </c>
      <c r="AO959" s="165"/>
      <c r="AP959" s="166"/>
      <c r="AQ959" s="166"/>
      <c r="AR959" s="166"/>
      <c r="AS959" s="166">
        <f>H959</f>
        <v>100979</v>
      </c>
      <c r="AT959" s="166">
        <f t="shared" si="86"/>
        <v>11055</v>
      </c>
      <c r="AU959" s="166">
        <v>1055</v>
      </c>
      <c r="AV959" s="166"/>
      <c r="AX95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100979, 'Б-100979-13',date'2015-02-02',3, 7, 7, 'RUR', 1, 18, date'2015-02-02', date'2015-02-01', 1009793, 1, to_date('2015-01-01 00:00:00','YYYY-MM-DD HH24:MI:SS'), 1000, 180, 0, 863, 1, 'c1', 8,1,100979,11055,1055);insert into xxxx_oebs_cash_payment_test (ID, INVOICE_ID, OEBS_PAYMENT, DOC_DATE, COMISS_DATE) values (s_xxxx_oebs_cash_payment_test.NEXTVAL, 100979, 2050, to_date('2015-01-01 00:00:00','YYYY-MM-DD HH24:MI:SS'), date'2015-01-31' );insert into xxxx_client_discount_m  (ID,CLIENT_ID,CLIENT_AVG_DISCOUNT,DT) values (s_xxxx_client_discount_m.NEXTVAL,863, 12, date'2015-01-01');</v>
      </c>
    </row>
    <row r="960" spans="1:50" ht="16.5" customHeight="1" x14ac:dyDescent="0.25">
      <c r="A960" s="285">
        <v>53</v>
      </c>
      <c r="B960" s="72">
        <v>0</v>
      </c>
      <c r="C960" s="165" t="str">
        <f t="shared" si="88"/>
        <v>100053</v>
      </c>
      <c r="D960" s="165" t="str">
        <f t="shared" si="89"/>
        <v>100053/13</v>
      </c>
      <c r="E960" s="167" t="s">
        <v>189</v>
      </c>
      <c r="F960" s="167" t="s">
        <v>822</v>
      </c>
      <c r="G960" s="165">
        <v>48</v>
      </c>
      <c r="H960" s="230">
        <v>100980</v>
      </c>
      <c r="I960" s="170" t="str">
        <f t="shared" si="92"/>
        <v>Б-100980-13</v>
      </c>
      <c r="J960" s="169">
        <v>3</v>
      </c>
      <c r="K960" s="165">
        <v>7</v>
      </c>
      <c r="L960" s="165" t="s">
        <v>38</v>
      </c>
      <c r="M960" s="169">
        <v>1</v>
      </c>
      <c r="N960" s="165">
        <v>18</v>
      </c>
      <c r="O960" s="167" t="s">
        <v>823</v>
      </c>
      <c r="P960" s="167" t="s">
        <v>823</v>
      </c>
      <c r="Q960" s="167" t="s">
        <v>826</v>
      </c>
      <c r="R960" s="230" t="str">
        <f>H960&amp;"3"</f>
        <v>1009803</v>
      </c>
      <c r="S960" s="170">
        <v>1</v>
      </c>
      <c r="T960" s="237" t="s">
        <v>144</v>
      </c>
      <c r="U960" s="165">
        <v>900</v>
      </c>
      <c r="V960" s="165">
        <v>162</v>
      </c>
      <c r="W960" s="165">
        <v>0</v>
      </c>
      <c r="X960" s="236">
        <v>864</v>
      </c>
      <c r="Y960" s="168" t="s">
        <v>42</v>
      </c>
      <c r="Z960" s="225" t="s">
        <v>202</v>
      </c>
      <c r="AA960" s="235" t="s">
        <v>202</v>
      </c>
      <c r="AB960" s="225" t="s">
        <v>441</v>
      </c>
      <c r="AC960" s="178">
        <v>1845</v>
      </c>
      <c r="AD960" s="170"/>
      <c r="AE960" s="170"/>
      <c r="AF960" s="237" t="s">
        <v>150</v>
      </c>
      <c r="AG960" s="221">
        <v>8</v>
      </c>
      <c r="AH960" s="220">
        <v>12</v>
      </c>
      <c r="AI960" s="237" t="s">
        <v>320</v>
      </c>
      <c r="AJ960" s="170"/>
      <c r="AK960" s="170"/>
      <c r="AL960" s="227">
        <v>1</v>
      </c>
      <c r="AM960" s="122">
        <v>1</v>
      </c>
      <c r="AN960" s="165" t="s">
        <v>44</v>
      </c>
      <c r="AO960" s="165"/>
      <c r="AP960" s="166"/>
      <c r="AQ960" s="166"/>
      <c r="AR960" s="166"/>
      <c r="AS960" s="166">
        <f>H960</f>
        <v>100980</v>
      </c>
      <c r="AT960" s="166">
        <f t="shared" si="86"/>
        <v>11056</v>
      </c>
      <c r="AU960" s="166">
        <v>1056</v>
      </c>
      <c r="AV960" s="166"/>
      <c r="AX960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100980, 'Б-100980-13',date'2015-02-02',3, 7, 7, 'RUR', 1, 18, date'2015-02-02', date'2015-02-01', 1009803, 1, to_date('2015-01-01 00:00:00','YYYY-MM-DD HH24:MI:SS'), 900, 162, 0, 864, 1, 'c1', 8,1,100980,11056,1056);insert into xxxx_oebs_cash_payment_test (ID, INVOICE_ID, OEBS_PAYMENT, DOC_DATE, COMISS_DATE) values (s_xxxx_oebs_cash_payment_test.NEXTVAL, 100980, 1845, to_date('2015-01-01 00:00:00','YYYY-MM-DD HH24:MI:SS'), date'2015-01-30' );insert into xxxx_client_discount_m  (ID,CLIENT_ID,CLIENT_AVG_DISCOUNT,DT) values (s_xxxx_client_discount_m.NEXTVAL,864, 12, date'2015-01-01');</v>
      </c>
    </row>
    <row r="961" spans="1:50" ht="16.5" customHeight="1" x14ac:dyDescent="0.25">
      <c r="A961" s="285">
        <v>53</v>
      </c>
      <c r="B961" s="72">
        <v>0</v>
      </c>
      <c r="C961" s="165" t="str">
        <f t="shared" si="88"/>
        <v>100053</v>
      </c>
      <c r="D961" s="165" t="str">
        <f t="shared" si="89"/>
        <v>100053/13</v>
      </c>
      <c r="E961" s="167" t="s">
        <v>189</v>
      </c>
      <c r="F961" s="167" t="s">
        <v>822</v>
      </c>
      <c r="G961" s="165">
        <v>48</v>
      </c>
      <c r="H961" s="230">
        <v>100981</v>
      </c>
      <c r="I961" s="170" t="str">
        <f t="shared" si="92"/>
        <v>Б-100981-13</v>
      </c>
      <c r="J961" s="169">
        <v>3</v>
      </c>
      <c r="K961" s="165">
        <v>7</v>
      </c>
      <c r="L961" s="165" t="s">
        <v>38</v>
      </c>
      <c r="M961" s="169">
        <v>1</v>
      </c>
      <c r="N961" s="165">
        <v>18</v>
      </c>
      <c r="O961" s="167" t="s">
        <v>823</v>
      </c>
      <c r="P961" s="167" t="s">
        <v>823</v>
      </c>
      <c r="Q961" s="167" t="s">
        <v>826</v>
      </c>
      <c r="R961" s="230" t="str">
        <f>H961&amp;"3"</f>
        <v>1009813</v>
      </c>
      <c r="S961" s="170">
        <v>1</v>
      </c>
      <c r="T961" s="237" t="s">
        <v>831</v>
      </c>
      <c r="U961" s="165">
        <v>900</v>
      </c>
      <c r="V961" s="165">
        <v>162</v>
      </c>
      <c r="W961" s="165">
        <v>0</v>
      </c>
      <c r="X961" s="236">
        <v>865</v>
      </c>
      <c r="Y961" s="168" t="s">
        <v>42</v>
      </c>
      <c r="Z961" s="224"/>
      <c r="AA961" s="228"/>
      <c r="AB961" s="224"/>
      <c r="AC961" s="178">
        <v>1845</v>
      </c>
      <c r="AD961" s="170"/>
      <c r="AE961" s="170"/>
      <c r="AF961" s="237" t="s">
        <v>150</v>
      </c>
      <c r="AG961" s="221">
        <v>8</v>
      </c>
      <c r="AH961" s="220">
        <v>12</v>
      </c>
      <c r="AI961" s="237" t="s">
        <v>320</v>
      </c>
      <c r="AJ961" s="170"/>
      <c r="AK961" s="170"/>
      <c r="AL961" s="227">
        <v>1</v>
      </c>
      <c r="AM961" s="122">
        <v>1</v>
      </c>
      <c r="AN961" s="165" t="s">
        <v>44</v>
      </c>
      <c r="AO961" s="165"/>
      <c r="AP961" s="166"/>
      <c r="AQ961" s="166"/>
      <c r="AR961" s="166"/>
      <c r="AS961" s="166">
        <f>H961</f>
        <v>100981</v>
      </c>
      <c r="AT961" s="166">
        <f t="shared" si="86"/>
        <v>11057</v>
      </c>
      <c r="AU961" s="166">
        <v>1057</v>
      </c>
      <c r="AV961" s="166"/>
      <c r="AX961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100981, 'Б-100981-13',date'2015-02-02',3, 7, 7, 'RUR', 1, 18, date'2015-02-02', date'2015-02-01', 1009813, 1, to_date('2015-01-30 00:00:00','YYYY-MM-DD HH24:MI:SS'), 900, 162, 0, 865, 1, 'c1', 8,1,100981,11057,1057);insert into xxxx_oebs_cash_payment_test (ID, INVOICE_ID, OEBS_PAYMENT, DOC_DATE, COMISS_DATE) values (s_xxxx_oebs_cash_payment_test.NEXTVAL, 100981, 1845, to_date('2015-01-30 00:00:00','YYYY-MM-DD HH24:MI:SS'), date'2015-01-30' );insert into xxxx_client_discount_m  (ID,CLIENT_ID,CLIENT_AVG_DISCOUNT,DT) values (s_xxxx_client_discount_m.NEXTVAL,865, 12, date'2015-01-01');</v>
      </c>
    </row>
    <row r="962" spans="1:50" ht="16.5" customHeight="1" x14ac:dyDescent="0.25">
      <c r="A962" s="285">
        <v>53</v>
      </c>
      <c r="B962" s="72">
        <v>0</v>
      </c>
      <c r="C962" s="165" t="str">
        <f t="shared" si="88"/>
        <v>100053</v>
      </c>
      <c r="D962" s="165" t="str">
        <f t="shared" si="89"/>
        <v>100053/13</v>
      </c>
      <c r="E962" s="167" t="s">
        <v>189</v>
      </c>
      <c r="F962" s="167" t="s">
        <v>822</v>
      </c>
      <c r="G962" s="165">
        <v>48</v>
      </c>
      <c r="H962" s="227">
        <v>100977</v>
      </c>
      <c r="I962" s="170" t="str">
        <f t="shared" si="92"/>
        <v>Б-100977-13</v>
      </c>
      <c r="J962" s="169">
        <v>3</v>
      </c>
      <c r="K962" s="165">
        <v>7</v>
      </c>
      <c r="L962" s="165" t="s">
        <v>38</v>
      </c>
      <c r="M962" s="169">
        <v>1</v>
      </c>
      <c r="N962" s="165">
        <v>18</v>
      </c>
      <c r="O962" s="167" t="s">
        <v>823</v>
      </c>
      <c r="P962" s="167" t="s">
        <v>823</v>
      </c>
      <c r="Q962" s="167" t="s">
        <v>826</v>
      </c>
      <c r="R962" s="227" t="str">
        <f>H962&amp;"4"</f>
        <v>1009774</v>
      </c>
      <c r="S962" s="170">
        <v>1</v>
      </c>
      <c r="T962" s="191" t="s">
        <v>144</v>
      </c>
      <c r="U962" s="165">
        <v>1300</v>
      </c>
      <c r="V962" s="165">
        <v>234</v>
      </c>
      <c r="W962" s="165">
        <v>0</v>
      </c>
      <c r="X962" s="234">
        <v>861</v>
      </c>
      <c r="Y962" s="168" t="s">
        <v>42</v>
      </c>
      <c r="Z962" s="225" t="s">
        <v>211</v>
      </c>
      <c r="AA962" s="235" t="s">
        <v>211</v>
      </c>
      <c r="AB962" s="225" t="s">
        <v>446</v>
      </c>
      <c r="AC962" s="178">
        <v>2665</v>
      </c>
      <c r="AD962" s="170"/>
      <c r="AE962" s="170"/>
      <c r="AF962" s="191" t="s">
        <v>149</v>
      </c>
      <c r="AG962" s="221">
        <v>8</v>
      </c>
      <c r="AH962" s="220">
        <v>12</v>
      </c>
      <c r="AI962" s="191" t="s">
        <v>320</v>
      </c>
      <c r="AJ962" s="170"/>
      <c r="AK962" s="170"/>
      <c r="AL962" s="227">
        <v>1</v>
      </c>
      <c r="AM962" s="122">
        <v>1</v>
      </c>
      <c r="AN962" s="165" t="s">
        <v>44</v>
      </c>
      <c r="AO962" s="165"/>
      <c r="AP962" s="166"/>
      <c r="AQ962" s="166"/>
      <c r="AR962" s="166"/>
      <c r="AS962" s="166">
        <f>H962</f>
        <v>100977</v>
      </c>
      <c r="AT962" s="166">
        <f t="shared" si="86"/>
        <v>11058</v>
      </c>
      <c r="AU962" s="166">
        <v>1058</v>
      </c>
      <c r="AV962" s="166"/>
      <c r="AX962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100977, 'Б-100977-13',date'2015-02-02',3, 7, 7, 'RUR', 1, 18, date'2015-02-02', date'2015-02-01', 1009774, 1, to_date('2015-01-01 00:00:00','YYYY-MM-DD HH24:MI:SS'), 1300, 234, 0, 861, 1, 'c1', 8,1,100977,11058,1058);insert into xxxx_oebs_cash_payment_test (ID, INVOICE_ID, OEBS_PAYMENT, DOC_DATE, COMISS_DATE) values (s_xxxx_oebs_cash_payment_test.NEXTVAL, 100977, 2665, to_date('2015-01-01 00:00:00','YYYY-MM-DD HH24:MI:SS'), date'2015-01-31' );insert into xxxx_client_discount_m  (ID,CLIENT_ID,CLIENT_AVG_DISCOUNT,DT) values (s_xxxx_client_discount_m.NEXTVAL,861, 12, date'2015-01-01');</v>
      </c>
    </row>
    <row r="963" spans="1:50" ht="16.5" customHeight="1" x14ac:dyDescent="0.25">
      <c r="A963" s="285">
        <v>53</v>
      </c>
      <c r="B963" s="72">
        <v>0</v>
      </c>
      <c r="C963" s="165" t="str">
        <f t="shared" si="88"/>
        <v>100053</v>
      </c>
      <c r="D963" s="165" t="str">
        <f t="shared" si="89"/>
        <v>100053/13</v>
      </c>
      <c r="E963" s="167" t="s">
        <v>189</v>
      </c>
      <c r="F963" s="167" t="s">
        <v>822</v>
      </c>
      <c r="G963" s="165">
        <v>48</v>
      </c>
      <c r="H963" s="227">
        <v>100978</v>
      </c>
      <c r="I963" s="170" t="str">
        <f t="shared" si="92"/>
        <v>Б-100978-13</v>
      </c>
      <c r="J963" s="169">
        <v>3</v>
      </c>
      <c r="K963" s="165">
        <v>7</v>
      </c>
      <c r="L963" s="165" t="s">
        <v>38</v>
      </c>
      <c r="M963" s="169">
        <v>1</v>
      </c>
      <c r="N963" s="165">
        <v>18</v>
      </c>
      <c r="O963" s="167" t="s">
        <v>823</v>
      </c>
      <c r="P963" s="167" t="s">
        <v>823</v>
      </c>
      <c r="Q963" s="167" t="s">
        <v>826</v>
      </c>
      <c r="R963" s="227" t="str">
        <f>H963&amp;"4"</f>
        <v>1009784</v>
      </c>
      <c r="S963" s="170">
        <v>1</v>
      </c>
      <c r="T963" s="191" t="s">
        <v>144</v>
      </c>
      <c r="U963" s="165">
        <v>1200</v>
      </c>
      <c r="V963" s="165">
        <v>216</v>
      </c>
      <c r="W963" s="165">
        <v>0</v>
      </c>
      <c r="X963" s="234">
        <v>862</v>
      </c>
      <c r="Y963" s="168" t="s">
        <v>42</v>
      </c>
      <c r="Z963" s="224"/>
      <c r="AA963" s="228"/>
      <c r="AB963" s="224"/>
      <c r="AC963" s="178">
        <v>2460</v>
      </c>
      <c r="AD963" s="170"/>
      <c r="AE963" s="170"/>
      <c r="AF963" s="191" t="s">
        <v>149</v>
      </c>
      <c r="AG963" s="221">
        <v>8</v>
      </c>
      <c r="AH963" s="220">
        <v>12</v>
      </c>
      <c r="AI963" s="191" t="s">
        <v>320</v>
      </c>
      <c r="AJ963" s="170"/>
      <c r="AK963" s="170"/>
      <c r="AL963" s="166">
        <v>0</v>
      </c>
      <c r="AM963" s="170">
        <v>0</v>
      </c>
      <c r="AN963" s="165" t="s">
        <v>44</v>
      </c>
      <c r="AO963" s="165"/>
      <c r="AP963" s="166"/>
      <c r="AQ963" s="166"/>
      <c r="AR963" s="166"/>
      <c r="AS963" s="166">
        <f>H963</f>
        <v>100978</v>
      </c>
      <c r="AT963" s="166">
        <f t="shared" si="86"/>
        <v>11059</v>
      </c>
      <c r="AU963" s="166">
        <v>1059</v>
      </c>
      <c r="AV963" s="166"/>
      <c r="AX963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100978, 'Б-100978-13',date'2015-02-02',3, 7, 7, 'RUR', 1, 18, date'2015-02-02', date'2015-02-01', 1009784, 1, to_date('2015-01-01 00:00:00','YYYY-MM-DD HH24:MI:SS'), 1200, 216, 0, 862, 0, 'c1', 8,0,100978,11059,1059);insert into xxxx_oebs_cash_payment_test (ID, INVOICE_ID, OEBS_PAYMENT, DOC_DATE, COMISS_DATE) values (s_xxxx_oebs_cash_payment_test.NEXTVAL, 100978, 2460, to_date('2015-01-01 00:00:00','YYYY-MM-DD HH24:MI:SS'), date'2015-01-31' );insert into xxxx_client_discount_m  (ID,CLIENT_ID,CLIENT_AVG_DISCOUNT,DT) values (s_xxxx_client_discount_m.NEXTVAL,862, 12, date'2015-01-01');</v>
      </c>
    </row>
    <row r="964" spans="1:50" ht="16.5" customHeight="1" x14ac:dyDescent="0.25">
      <c r="A964" s="285">
        <v>53</v>
      </c>
      <c r="B964" s="72">
        <v>0</v>
      </c>
      <c r="C964" s="165" t="str">
        <f t="shared" si="88"/>
        <v>100053</v>
      </c>
      <c r="D964" s="165" t="str">
        <f t="shared" si="89"/>
        <v>100053/13</v>
      </c>
      <c r="E964" s="167" t="s">
        <v>189</v>
      </c>
      <c r="F964" s="167" t="s">
        <v>822</v>
      </c>
      <c r="G964" s="165">
        <v>48</v>
      </c>
      <c r="H964" s="227">
        <v>100979</v>
      </c>
      <c r="I964" s="170" t="str">
        <f t="shared" si="92"/>
        <v>Б-100979-13</v>
      </c>
      <c r="J964" s="169">
        <v>3</v>
      </c>
      <c r="K964" s="165">
        <v>7</v>
      </c>
      <c r="L964" s="165" t="s">
        <v>38</v>
      </c>
      <c r="M964" s="169">
        <v>1</v>
      </c>
      <c r="N964" s="165">
        <v>18</v>
      </c>
      <c r="O964" s="167" t="s">
        <v>823</v>
      </c>
      <c r="P964" s="167" t="s">
        <v>823</v>
      </c>
      <c r="Q964" s="167" t="s">
        <v>826</v>
      </c>
      <c r="R964" s="227" t="str">
        <f>H964&amp;"4"</f>
        <v>1009794</v>
      </c>
      <c r="S964" s="170">
        <v>1</v>
      </c>
      <c r="T964" s="237" t="s">
        <v>144</v>
      </c>
      <c r="U964" s="165">
        <v>1100</v>
      </c>
      <c r="V964" s="165">
        <v>198</v>
      </c>
      <c r="W964" s="165">
        <v>0</v>
      </c>
      <c r="X964" s="234">
        <v>863</v>
      </c>
      <c r="Y964" s="168" t="s">
        <v>42</v>
      </c>
      <c r="Z964" s="225" t="s">
        <v>207</v>
      </c>
      <c r="AA964" s="235" t="s">
        <v>207</v>
      </c>
      <c r="AB964" s="225" t="s">
        <v>443</v>
      </c>
      <c r="AC964" s="178">
        <v>2255</v>
      </c>
      <c r="AD964" s="170"/>
      <c r="AE964" s="170"/>
      <c r="AF964" s="237" t="s">
        <v>150</v>
      </c>
      <c r="AG964" s="221">
        <v>8</v>
      </c>
      <c r="AH964" s="220">
        <v>12</v>
      </c>
      <c r="AI964" s="237" t="s">
        <v>320</v>
      </c>
      <c r="AJ964" s="170"/>
      <c r="AK964" s="170"/>
      <c r="AL964" s="227">
        <v>1</v>
      </c>
      <c r="AM964" s="122">
        <v>1</v>
      </c>
      <c r="AN964" s="165" t="s">
        <v>44</v>
      </c>
      <c r="AO964" s="165"/>
      <c r="AP964" s="166"/>
      <c r="AQ964" s="166"/>
      <c r="AR964" s="166"/>
      <c r="AS964" s="166">
        <f>H964</f>
        <v>100979</v>
      </c>
      <c r="AT964" s="166">
        <f t="shared" si="86"/>
        <v>11060</v>
      </c>
      <c r="AU964" s="166">
        <v>1060</v>
      </c>
      <c r="AV964" s="166"/>
      <c r="AX964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100979, 'Б-100979-13',date'2015-02-02',3, 7, 7, 'RUR', 1, 18, date'2015-02-02', date'2015-02-01', 1009794, 1, to_date('2015-01-01 00:00:00','YYYY-MM-DD HH24:MI:SS'), 1100, 198, 0, 863, 1, 'c1', 8,1,100979,11060,1060);insert into xxxx_oebs_cash_payment_test (ID, INVOICE_ID, OEBS_PAYMENT, DOC_DATE, COMISS_DATE) values (s_xxxx_oebs_cash_payment_test.NEXTVAL, 100979, 2255, to_date('2015-01-01 00:00:00','YYYY-MM-DD HH24:MI:SS'), date'2015-01-30' );insert into xxxx_client_discount_m  (ID,CLIENT_ID,CLIENT_AVG_DISCOUNT,DT) values (s_xxxx_client_discount_m.NEXTVAL,863, 12, date'2015-01-01');</v>
      </c>
    </row>
    <row r="965" spans="1:50" ht="16.5" customHeight="1" x14ac:dyDescent="0.25">
      <c r="A965" s="285">
        <v>53</v>
      </c>
      <c r="B965" s="72">
        <v>0</v>
      </c>
      <c r="C965" s="165" t="str">
        <f t="shared" si="88"/>
        <v>100053</v>
      </c>
      <c r="D965" s="165" t="str">
        <f t="shared" si="89"/>
        <v>100053/13</v>
      </c>
      <c r="E965" s="167" t="s">
        <v>189</v>
      </c>
      <c r="F965" s="167" t="s">
        <v>822</v>
      </c>
      <c r="G965" s="165">
        <v>48</v>
      </c>
      <c r="H965" s="227">
        <v>100980</v>
      </c>
      <c r="I965" s="170" t="str">
        <f t="shared" si="92"/>
        <v>Б-100980-13</v>
      </c>
      <c r="J965" s="169">
        <v>3</v>
      </c>
      <c r="K965" s="165">
        <v>7</v>
      </c>
      <c r="L965" s="165" t="s">
        <v>38</v>
      </c>
      <c r="M965" s="169">
        <v>1</v>
      </c>
      <c r="N965" s="165">
        <v>18</v>
      </c>
      <c r="O965" s="167" t="s">
        <v>823</v>
      </c>
      <c r="P965" s="167" t="s">
        <v>823</v>
      </c>
      <c r="Q965" s="167" t="s">
        <v>826</v>
      </c>
      <c r="R965" s="227" t="str">
        <f>H965&amp;"4"</f>
        <v>1009804</v>
      </c>
      <c r="S965" s="170">
        <v>1</v>
      </c>
      <c r="T965" s="237" t="s">
        <v>144</v>
      </c>
      <c r="U965" s="165">
        <v>1000</v>
      </c>
      <c r="V965" s="165">
        <v>180</v>
      </c>
      <c r="W965" s="165">
        <v>0</v>
      </c>
      <c r="X965" s="234">
        <v>864</v>
      </c>
      <c r="Y965" s="168" t="s">
        <v>42</v>
      </c>
      <c r="Z965" s="224"/>
      <c r="AA965" s="228"/>
      <c r="AB965" s="224"/>
      <c r="AC965" s="178">
        <v>2050</v>
      </c>
      <c r="AD965" s="170"/>
      <c r="AE965" s="170"/>
      <c r="AF965" s="237" t="s">
        <v>150</v>
      </c>
      <c r="AG965" s="221">
        <v>8</v>
      </c>
      <c r="AH965" s="220">
        <v>12</v>
      </c>
      <c r="AI965" s="237" t="s">
        <v>320</v>
      </c>
      <c r="AJ965" s="170"/>
      <c r="AK965" s="170"/>
      <c r="AL965" s="227">
        <v>1</v>
      </c>
      <c r="AM965" s="122">
        <v>1</v>
      </c>
      <c r="AN965" s="165" t="s">
        <v>44</v>
      </c>
      <c r="AO965" s="165"/>
      <c r="AP965" s="166"/>
      <c r="AQ965" s="166"/>
      <c r="AR965" s="166"/>
      <c r="AS965" s="166">
        <f>H965</f>
        <v>100980</v>
      </c>
      <c r="AT965" s="166">
        <f t="shared" ref="AT965:AT1028" si="93">AU965+10000</f>
        <v>11061</v>
      </c>
      <c r="AU965" s="166">
        <v>1061</v>
      </c>
      <c r="AV965" s="166"/>
      <c r="AX965" s="163" t="str">
        <f t="shared" ref="AX965:AX1028" si="94">IF(B965=0,"insert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"&amp;A965&amp;", "&amp;C965&amp;", '"&amp;D965&amp;"', date'"&amp;E965&amp;"', date'"&amp;F965&amp;"', "&amp;G965&amp;", "&amp;H965&amp;", '"&amp;I965&amp;"',date'"&amp;O965&amp;"',"&amp;J965&amp;", "&amp;K965&amp;", "&amp;K965&amp;", '"&amp;L965&amp;"', "&amp;M965&amp;", "&amp;N965&amp;", date'"&amp;P965&amp;"', date'"&amp;Q965&amp;"', "&amp;R965&amp;", "&amp;S965&amp;", to_date('"&amp;T965&amp;"','YYYY-MM-DD HH24:MI:SS'), "&amp;U965&amp;", "&amp;V965&amp;", "&amp;W965&amp;", "&amp;X965&amp;", "&amp;AL965&amp;", '"&amp;AN965&amp;"', "&amp;AG965&amp;","&amp;AM965&amp;","&amp;AS965&amp;","&amp;AT965&amp;","&amp;AU965&amp;");"&amp;
IF(LEN(AC965)&gt;0,"insert into xxxx_oebs_cash_payment_test (ID, INVOICE_ID, OEBS_PAYMENT, DOC_DATE, COMISS_DATE) values (s_xxxx_oebs_cash_payment_test.NEXTVAL, "&amp;H965&amp;", "&amp;AC965&amp;", to_date('"&amp;T965&amp;"','YYYY-MM-DD HH24:MI:SS'), "&amp;AF965&amp;" );","")&amp;
IF(LEN(AD965)&gt;0,"insert into xxxx_oebs_cash_payment_test (ID, INVOICE_ID, OEBS_PAYMENT, DOC_DATE, COMISS_DATE) values (s_xxxx_oebs_cash_payment_test.NEXTVAL, "&amp;H965&amp;", "&amp;AD965&amp;", to_date('"&amp;T965&amp;"','YYYY-MM-DD HH24:MI:SS'), "&amp;AF965&amp;" );","")&amp;
IF(LEN(AE965)&gt;0,"insert into xxxx_oebs_cash_payment_test (ID, INVOICE_ID, OEBS_PAYMENT, DOC_DATE, COMISS_DATE) values (s_xxxx_oebs_cash_payment_test.NEXTVAL, "&amp;H965&amp;", "&amp;AE965&amp;", to_date('"&amp;T965&amp;"','YYYY-MM-DD HH24:MI:SS'), "&amp;AF965&amp;" );","")&amp;
IF(LEN(AH965)&gt;0,"insert into xxxx_client_discount_m  (ID,CLIENT_ID,CLIENT_AVG_DISCOUNT,DT) values (s_xxxx_client_discount_m.NEXTVAL,"&amp;X965&amp;", "&amp;AH965&amp;", "&amp;AI965&amp;");","")&amp;
IF(LEN(AJ965)&gt;0,"insert into xxxx_client_discount_m  (ID,CLIENT_ID,CLIENT_AVG_DISCOUNT,DT) values (s_xxxx_client_discount_m.NEXTVAL,"&amp;X965&amp;", "&amp;AJ965&amp;", "&amp;AK965&amp;");","")&amp;
IF(LEN(AO965)&gt;0,"insert into xxxx_contract_signed_attr (ID, CONTRACT_ID, CODE, KEY_NUM) values (s_xxxx_contract_signed_attr.NEXTVAL, "&amp;C965&amp;", 'SUPERCOMMISSION_BONUS' , "&amp;AO965&amp;" );","")&amp;
IF(LEN(AP965)&gt;0,"insert into xxxx_loyal_clients_contr_attr (ID, CONTRACT_ID, CLIENT_ID, LC_TURNOVER, COLLATERAL_FIRST_DT, COLLATERAL_END_DT) values (s_xxxx_loyal_clients_contr_atr.NEXTVAL, "&amp;C965&amp;", "&amp;X965&amp;", "&amp;AP965&amp;", "&amp;AQ965&amp;", "&amp;AR965&amp;" );",""),"insert into XXXX_COMMISSION_PART (ID,CONTRACT_ID,FROM_DT,TILL_DT,NDS,CURRENCY,REWARD_TYPE,DISCOUNT_TYPE,REWARD_TO_CHARGE,DELKREDERE_TO_CHARGE,DKV_TO_CHARGE,REWARD_TO_PAY,DELKREDERE_TO_PAY,DKV_TO_PAY) values "&amp;"(s_xxxx_commission_part.NEXTVAL, "&amp;C965&amp;", "&amp;E965&amp;",  "&amp;F965&amp;", "&amp;G965&amp;", '"&amp;H965&amp;"', "&amp;J965&amp;", "&amp;I965&amp;", "&amp;L965&amp;", "&amp;M965&amp;","&amp;N965&amp;","&amp;Q965&amp;","&amp;R965&amp;","&amp;S965&amp;");")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100980, 'Б-100980-13',date'2015-02-02',3, 7, 7, 'RUR', 1, 18, date'2015-02-02', date'2015-02-01', 1009804, 1, to_date('2015-01-01 00:00:00','YYYY-MM-DD HH24:MI:SS'), 1000, 180, 0, 864, 1, 'c1', 8,1,100980,11061,1061);insert into xxxx_oebs_cash_payment_test (ID, INVOICE_ID, OEBS_PAYMENT, DOC_DATE, COMISS_DATE) values (s_xxxx_oebs_cash_payment_test.NEXTVAL, 100980, 2050, to_date('2015-01-01 00:00:00','YYYY-MM-DD HH24:MI:SS'), date'2015-01-30' );insert into xxxx_client_discount_m  (ID,CLIENT_ID,CLIENT_AVG_DISCOUNT,DT) values (s_xxxx_client_discount_m.NEXTVAL,864, 12, date'2015-01-01');</v>
      </c>
    </row>
    <row r="966" spans="1:50" ht="16.5" customHeight="1" x14ac:dyDescent="0.25">
      <c r="A966" s="285">
        <v>53</v>
      </c>
      <c r="B966" s="72">
        <v>0</v>
      </c>
      <c r="C966" s="165" t="str">
        <f t="shared" si="88"/>
        <v>100053</v>
      </c>
      <c r="D966" s="165" t="str">
        <f t="shared" si="89"/>
        <v>100053/13</v>
      </c>
      <c r="E966" s="167" t="s">
        <v>189</v>
      </c>
      <c r="F966" s="167" t="s">
        <v>822</v>
      </c>
      <c r="G966" s="165">
        <v>48</v>
      </c>
      <c r="H966" s="227">
        <v>100981</v>
      </c>
      <c r="I966" s="170" t="str">
        <f t="shared" si="92"/>
        <v>Б-100981-13</v>
      </c>
      <c r="J966" s="169">
        <v>3</v>
      </c>
      <c r="K966" s="165">
        <v>7</v>
      </c>
      <c r="L966" s="165" t="s">
        <v>38</v>
      </c>
      <c r="M966" s="169">
        <v>1</v>
      </c>
      <c r="N966" s="165">
        <v>18</v>
      </c>
      <c r="O966" s="167" t="s">
        <v>823</v>
      </c>
      <c r="P966" s="167" t="s">
        <v>823</v>
      </c>
      <c r="Q966" s="167" t="s">
        <v>826</v>
      </c>
      <c r="R966" s="227" t="str">
        <f>H966&amp;"4"</f>
        <v>1009814</v>
      </c>
      <c r="S966" s="170">
        <v>1</v>
      </c>
      <c r="T966" s="191" t="s">
        <v>828</v>
      </c>
      <c r="U966" s="165">
        <v>1000</v>
      </c>
      <c r="V966" s="165">
        <v>180</v>
      </c>
      <c r="W966" s="165">
        <v>0</v>
      </c>
      <c r="X966" s="234">
        <v>865</v>
      </c>
      <c r="Y966" s="168" t="s">
        <v>42</v>
      </c>
      <c r="Z966" s="224" t="s">
        <v>197</v>
      </c>
      <c r="AA966" s="238" t="s">
        <v>197</v>
      </c>
      <c r="AB966" s="224" t="s">
        <v>437</v>
      </c>
      <c r="AC966" s="178">
        <v>2050</v>
      </c>
      <c r="AD966" s="170"/>
      <c r="AE966" s="170"/>
      <c r="AF966" s="191" t="s">
        <v>149</v>
      </c>
      <c r="AG966" s="221">
        <v>8</v>
      </c>
      <c r="AH966" s="220">
        <v>12</v>
      </c>
      <c r="AI966" s="191" t="s">
        <v>320</v>
      </c>
      <c r="AJ966" s="170"/>
      <c r="AK966" s="170"/>
      <c r="AL966" s="227">
        <v>1</v>
      </c>
      <c r="AM966" s="122">
        <v>1</v>
      </c>
      <c r="AN966" s="165" t="s">
        <v>44</v>
      </c>
      <c r="AO966" s="165"/>
      <c r="AP966" s="166"/>
      <c r="AQ966" s="166"/>
      <c r="AR966" s="166"/>
      <c r="AS966" s="166">
        <f>H966</f>
        <v>100981</v>
      </c>
      <c r="AT966" s="166">
        <f t="shared" si="93"/>
        <v>11062</v>
      </c>
      <c r="AU966" s="166">
        <v>1062</v>
      </c>
      <c r="AV966" s="166"/>
      <c r="AX96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100981, 'Б-100981-13',date'2015-02-02',3, 7, 7, 'RUR', 1, 18, date'2015-02-02', date'2015-02-01', 1009814, 1, to_date('2015-01-31 00:00:00','YYYY-MM-DD HH24:MI:SS'), 1000, 180, 0, 865, 1, 'c1', 8,1,100981,11062,1062);insert into xxxx_oebs_cash_payment_test (ID, INVOICE_ID, OEBS_PAYMENT, DOC_DATE, COMISS_DATE) values (s_xxxx_oebs_cash_payment_test.NEXTVAL, 100981, 2050, to_date('2015-01-31 00:00:00','YYYY-MM-DD HH24:MI:SS'), date'2015-01-31' );insert into xxxx_client_discount_m  (ID,CLIENT_ID,CLIENT_AVG_DISCOUNT,DT) values (s_xxxx_client_discount_m.NEXTVAL,865, 12, date'2015-01-01');</v>
      </c>
    </row>
    <row r="967" spans="1:50" ht="16.5" customHeight="1" x14ac:dyDescent="0.25">
      <c r="A967" s="285">
        <v>53</v>
      </c>
      <c r="B967" s="72">
        <v>0</v>
      </c>
      <c r="C967" s="165" t="str">
        <f t="shared" si="88"/>
        <v>100053</v>
      </c>
      <c r="D967" s="165" t="str">
        <f t="shared" si="89"/>
        <v>100053/13</v>
      </c>
      <c r="E967" s="167" t="s">
        <v>189</v>
      </c>
      <c r="F967" s="167" t="s">
        <v>822</v>
      </c>
      <c r="G967" s="165">
        <v>48</v>
      </c>
      <c r="H967" s="230">
        <v>100977</v>
      </c>
      <c r="I967" s="170" t="str">
        <f t="shared" si="92"/>
        <v>Б-100977-13</v>
      </c>
      <c r="J967" s="169">
        <v>3</v>
      </c>
      <c r="K967" s="165">
        <v>7</v>
      </c>
      <c r="L967" s="165" t="s">
        <v>38</v>
      </c>
      <c r="M967" s="169">
        <v>1</v>
      </c>
      <c r="N967" s="165">
        <v>18</v>
      </c>
      <c r="O967" s="167" t="s">
        <v>823</v>
      </c>
      <c r="P967" s="167" t="s">
        <v>823</v>
      </c>
      <c r="Q967" s="167" t="s">
        <v>826</v>
      </c>
      <c r="R967" s="230" t="str">
        <f>H967&amp;"5"</f>
        <v>1009775</v>
      </c>
      <c r="S967" s="170">
        <v>1</v>
      </c>
      <c r="T967" s="237" t="s">
        <v>144</v>
      </c>
      <c r="U967" s="165">
        <v>1400</v>
      </c>
      <c r="V967" s="165">
        <v>252</v>
      </c>
      <c r="W967" s="165">
        <v>0</v>
      </c>
      <c r="X967" s="236">
        <v>861</v>
      </c>
      <c r="Y967" s="168" t="s">
        <v>42</v>
      </c>
      <c r="Z967" s="224" t="s">
        <v>212</v>
      </c>
      <c r="AA967" s="238" t="s">
        <v>212</v>
      </c>
      <c r="AB967" s="224" t="s">
        <v>448</v>
      </c>
      <c r="AC967" s="178">
        <v>2870</v>
      </c>
      <c r="AD967" s="170"/>
      <c r="AE967" s="170"/>
      <c r="AF967" s="237" t="s">
        <v>149</v>
      </c>
      <c r="AG967" s="221">
        <v>8</v>
      </c>
      <c r="AH967" s="220">
        <v>12</v>
      </c>
      <c r="AI967" s="237" t="s">
        <v>320</v>
      </c>
      <c r="AJ967" s="170"/>
      <c r="AK967" s="170"/>
      <c r="AL967" s="227">
        <v>1</v>
      </c>
      <c r="AM967" s="244">
        <v>0</v>
      </c>
      <c r="AN967" s="165" t="s">
        <v>44</v>
      </c>
      <c r="AO967" s="165"/>
      <c r="AP967" s="166"/>
      <c r="AQ967" s="166"/>
      <c r="AR967" s="166"/>
      <c r="AS967" s="166">
        <f>H967</f>
        <v>100977</v>
      </c>
      <c r="AT967" s="166">
        <f t="shared" si="93"/>
        <v>11063</v>
      </c>
      <c r="AU967" s="166">
        <v>1063</v>
      </c>
      <c r="AV967" s="166"/>
      <c r="AX96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100977, 'Б-100977-13',date'2015-02-02',3, 7, 7, 'RUR', 1, 18, date'2015-02-02', date'2015-02-01', 1009775, 1, to_date('2015-01-01 00:00:00','YYYY-MM-DD HH24:MI:SS'), 1400, 252, 0, 861, 1, 'c1', 8,0,100977,11063,1063);insert into xxxx_oebs_cash_payment_test (ID, INVOICE_ID, OEBS_PAYMENT, DOC_DATE, COMISS_DATE) values (s_xxxx_oebs_cash_payment_test.NEXTVAL, 100977, 2870, to_date('2015-01-01 00:00:00','YYYY-MM-DD HH24:MI:SS'), date'2015-01-31' );insert into xxxx_client_discount_m  (ID,CLIENT_ID,CLIENT_AVG_DISCOUNT,DT) values (s_xxxx_client_discount_m.NEXTVAL,861, 12, date'2015-01-01');</v>
      </c>
    </row>
    <row r="968" spans="1:50" ht="16.5" customHeight="1" x14ac:dyDescent="0.25">
      <c r="A968" s="285">
        <v>53</v>
      </c>
      <c r="B968" s="72">
        <v>0</v>
      </c>
      <c r="C968" s="165" t="str">
        <f t="shared" si="88"/>
        <v>100053</v>
      </c>
      <c r="D968" s="165" t="str">
        <f t="shared" si="89"/>
        <v>100053/13</v>
      </c>
      <c r="E968" s="167" t="s">
        <v>189</v>
      </c>
      <c r="F968" s="167" t="s">
        <v>822</v>
      </c>
      <c r="G968" s="165">
        <v>48</v>
      </c>
      <c r="H968" s="230">
        <v>100978</v>
      </c>
      <c r="I968" s="170" t="str">
        <f t="shared" si="92"/>
        <v>Б-100978-13</v>
      </c>
      <c r="J968" s="169">
        <v>3</v>
      </c>
      <c r="K968" s="165">
        <v>7</v>
      </c>
      <c r="L968" s="165" t="s">
        <v>38</v>
      </c>
      <c r="M968" s="169">
        <v>1</v>
      </c>
      <c r="N968" s="165">
        <v>18</v>
      </c>
      <c r="O968" s="167" t="s">
        <v>823</v>
      </c>
      <c r="P968" s="167" t="s">
        <v>823</v>
      </c>
      <c r="Q968" s="167" t="s">
        <v>826</v>
      </c>
      <c r="R968" s="230" t="str">
        <f>H968&amp;"5"</f>
        <v>1009785</v>
      </c>
      <c r="S968" s="170">
        <v>1</v>
      </c>
      <c r="T968" s="191" t="s">
        <v>309</v>
      </c>
      <c r="U968" s="165">
        <v>1300</v>
      </c>
      <c r="V968" s="165">
        <v>234</v>
      </c>
      <c r="W968" s="165">
        <v>0</v>
      </c>
      <c r="X968" s="236">
        <v>862</v>
      </c>
      <c r="Y968" s="168" t="s">
        <v>42</v>
      </c>
      <c r="Z968" s="225" t="s">
        <v>211</v>
      </c>
      <c r="AA968" s="235" t="s">
        <v>211</v>
      </c>
      <c r="AB968" s="225" t="s">
        <v>446</v>
      </c>
      <c r="AC968" s="178">
        <v>2665</v>
      </c>
      <c r="AD968" s="170"/>
      <c r="AE968" s="170"/>
      <c r="AF968" s="191" t="s">
        <v>148</v>
      </c>
      <c r="AG968" s="221">
        <v>8</v>
      </c>
      <c r="AH968" s="220">
        <v>12</v>
      </c>
      <c r="AI968" s="191" t="s">
        <v>319</v>
      </c>
      <c r="AJ968" s="170"/>
      <c r="AK968" s="170"/>
      <c r="AL968" s="166">
        <v>0</v>
      </c>
      <c r="AM968" s="170">
        <v>0</v>
      </c>
      <c r="AN968" s="165" t="s">
        <v>44</v>
      </c>
      <c r="AO968" s="165"/>
      <c r="AP968" s="166"/>
      <c r="AQ968" s="166"/>
      <c r="AR968" s="166"/>
      <c r="AS968" s="166">
        <f>H968</f>
        <v>100978</v>
      </c>
      <c r="AT968" s="166">
        <f t="shared" si="93"/>
        <v>11064</v>
      </c>
      <c r="AU968" s="166">
        <v>1064</v>
      </c>
      <c r="AV968" s="166"/>
      <c r="AX96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100978, 'Б-100978-13',date'2015-02-02',3, 7, 7, 'RUR', 1, 18, date'2015-02-02', date'2015-02-01', 1009785, 1, to_date('2015-02-28 00:00:00','YYYY-MM-DD HH24:MI:SS'), 1300, 234, 0, 862, 0, 'c1', 8,0,100978,11064,1064);insert into xxxx_oebs_cash_payment_test (ID, INVOICE_ID, OEBS_PAYMENT, DOC_DATE, COMISS_DATE) values (s_xxxx_oebs_cash_payment_test.NEXTVAL, 100978, 2665, to_date('2015-02-28 00:00:00','YYYY-MM-DD HH24:MI:SS'), date'2015-02-28' );insert into xxxx_client_discount_m  (ID,CLIENT_ID,CLIENT_AVG_DISCOUNT,DT) values (s_xxxx_client_discount_m.NEXTVAL,862, 12, date'2015-02-01');</v>
      </c>
    </row>
    <row r="969" spans="1:50" ht="16.5" customHeight="1" x14ac:dyDescent="0.25">
      <c r="A969" s="285">
        <v>53</v>
      </c>
      <c r="B969" s="72">
        <v>0</v>
      </c>
      <c r="C969" s="165" t="str">
        <f t="shared" si="88"/>
        <v>100053</v>
      </c>
      <c r="D969" s="165" t="str">
        <f t="shared" si="89"/>
        <v>100053/13</v>
      </c>
      <c r="E969" s="167" t="s">
        <v>189</v>
      </c>
      <c r="F969" s="167" t="s">
        <v>822</v>
      </c>
      <c r="G969" s="165">
        <v>48</v>
      </c>
      <c r="H969" s="230">
        <v>100979</v>
      </c>
      <c r="I969" s="170" t="str">
        <f t="shared" si="92"/>
        <v>Б-100979-13</v>
      </c>
      <c r="J969" s="169">
        <v>3</v>
      </c>
      <c r="K969" s="165">
        <v>7</v>
      </c>
      <c r="L969" s="165" t="s">
        <v>38</v>
      </c>
      <c r="M969" s="169">
        <v>1</v>
      </c>
      <c r="N969" s="165">
        <v>18</v>
      </c>
      <c r="O969" s="167" t="s">
        <v>823</v>
      </c>
      <c r="P969" s="167" t="s">
        <v>823</v>
      </c>
      <c r="Q969" s="167" t="s">
        <v>826</v>
      </c>
      <c r="R969" s="230" t="str">
        <f>H969&amp;"5"</f>
        <v>1009795</v>
      </c>
      <c r="S969" s="170">
        <v>1</v>
      </c>
      <c r="T969" s="191" t="s">
        <v>309</v>
      </c>
      <c r="U969" s="165">
        <v>1200</v>
      </c>
      <c r="V969" s="165">
        <v>216</v>
      </c>
      <c r="W969" s="165">
        <v>0</v>
      </c>
      <c r="X969" s="236">
        <v>863</v>
      </c>
      <c r="Y969" s="168" t="s">
        <v>42</v>
      </c>
      <c r="Z969" s="224"/>
      <c r="AA969" s="228"/>
      <c r="AB969" s="224"/>
      <c r="AC969" s="178">
        <v>2460</v>
      </c>
      <c r="AD969" s="170"/>
      <c r="AE969" s="170"/>
      <c r="AF969" s="191" t="s">
        <v>148</v>
      </c>
      <c r="AG969" s="221">
        <v>8</v>
      </c>
      <c r="AH969" s="220">
        <v>12</v>
      </c>
      <c r="AI969" s="191" t="s">
        <v>319</v>
      </c>
      <c r="AJ969" s="170"/>
      <c r="AK969" s="170"/>
      <c r="AL969" s="227">
        <v>1</v>
      </c>
      <c r="AM969" s="244">
        <v>0</v>
      </c>
      <c r="AN969" s="165" t="s">
        <v>44</v>
      </c>
      <c r="AO969" s="165"/>
      <c r="AP969" s="166"/>
      <c r="AQ969" s="166"/>
      <c r="AR969" s="166"/>
      <c r="AS969" s="166">
        <f>H969</f>
        <v>100979</v>
      </c>
      <c r="AT969" s="166">
        <f t="shared" si="93"/>
        <v>11065</v>
      </c>
      <c r="AU969" s="166">
        <v>1065</v>
      </c>
      <c r="AV969" s="166"/>
      <c r="AX969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100979, 'Б-100979-13',date'2015-02-02',3, 7, 7, 'RUR', 1, 18, date'2015-02-02', date'2015-02-01', 1009795, 1, to_date('2015-02-28 00:00:00','YYYY-MM-DD HH24:MI:SS'), 1200, 216, 0, 863, 1, 'c1', 8,0,100979,11065,1065);insert into xxxx_oebs_cash_payment_test (ID, INVOICE_ID, OEBS_PAYMENT, DOC_DATE, COMISS_DATE) values (s_xxxx_oebs_cash_payment_test.NEXTVAL, 100979, 2460, to_date('2015-02-28 00:00:00','YYYY-MM-DD HH24:MI:SS'), date'2015-02-28' );insert into xxxx_client_discount_m  (ID,CLIENT_ID,CLIENT_AVG_DISCOUNT,DT) values (s_xxxx_client_discount_m.NEXTVAL,863, 12, date'2015-02-01');</v>
      </c>
    </row>
    <row r="970" spans="1:50" ht="16.5" customHeight="1" x14ac:dyDescent="0.25">
      <c r="A970" s="285">
        <v>53</v>
      </c>
      <c r="B970" s="72">
        <v>0</v>
      </c>
      <c r="C970" s="165" t="str">
        <f t="shared" ref="C970:C1015" si="95">"1000"&amp;A970</f>
        <v>100053</v>
      </c>
      <c r="D970" s="165" t="str">
        <f t="shared" ref="D970:D1015" si="96">"1000"&amp;A970&amp;"/13"</f>
        <v>100053/13</v>
      </c>
      <c r="E970" s="167" t="s">
        <v>189</v>
      </c>
      <c r="F970" s="167" t="s">
        <v>822</v>
      </c>
      <c r="G970" s="165">
        <v>48</v>
      </c>
      <c r="H970" s="230">
        <v>100980</v>
      </c>
      <c r="I970" s="170" t="str">
        <f t="shared" si="92"/>
        <v>Б-100980-13</v>
      </c>
      <c r="J970" s="169">
        <v>3</v>
      </c>
      <c r="K970" s="165">
        <v>7</v>
      </c>
      <c r="L970" s="165" t="s">
        <v>38</v>
      </c>
      <c r="M970" s="169">
        <v>1</v>
      </c>
      <c r="N970" s="165">
        <v>18</v>
      </c>
      <c r="O970" s="167" t="s">
        <v>823</v>
      </c>
      <c r="P970" s="167" t="s">
        <v>823</v>
      </c>
      <c r="Q970" s="167" t="s">
        <v>826</v>
      </c>
      <c r="R970" s="230" t="str">
        <f>H970&amp;"5"</f>
        <v>1009805</v>
      </c>
      <c r="S970" s="170">
        <v>1</v>
      </c>
      <c r="T970" s="237" t="s">
        <v>828</v>
      </c>
      <c r="U970" s="165">
        <v>1200</v>
      </c>
      <c r="V970" s="165">
        <v>216</v>
      </c>
      <c r="W970" s="165">
        <v>0</v>
      </c>
      <c r="X970" s="236">
        <v>864</v>
      </c>
      <c r="Y970" s="168" t="s">
        <v>42</v>
      </c>
      <c r="Z970" s="225" t="s">
        <v>210</v>
      </c>
      <c r="AA970" s="238" t="s">
        <v>210</v>
      </c>
      <c r="AB970" s="225" t="s">
        <v>428</v>
      </c>
      <c r="AC970" s="178">
        <v>2460</v>
      </c>
      <c r="AD970" s="170"/>
      <c r="AF970" s="237" t="s">
        <v>149</v>
      </c>
      <c r="AG970" s="221">
        <v>8</v>
      </c>
      <c r="AH970" s="220">
        <v>12</v>
      </c>
      <c r="AI970" s="191" t="s">
        <v>319</v>
      </c>
      <c r="AJ970" s="170"/>
      <c r="AK970" s="170"/>
      <c r="AL970" s="227">
        <v>1</v>
      </c>
      <c r="AM970" s="244">
        <v>0</v>
      </c>
      <c r="AN970" s="165" t="s">
        <v>44</v>
      </c>
      <c r="AO970" s="165"/>
      <c r="AP970" s="166"/>
      <c r="AQ970" s="166"/>
      <c r="AR970" s="166"/>
      <c r="AS970" s="166">
        <f>H970</f>
        <v>100980</v>
      </c>
      <c r="AT970" s="166">
        <f t="shared" si="93"/>
        <v>11066</v>
      </c>
      <c r="AU970" s="166">
        <v>1066</v>
      </c>
      <c r="AV970" s="166"/>
      <c r="AX970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100980, 'Б-100980-13',date'2015-02-02',3, 7, 7, 'RUR', 1, 18, date'2015-02-02', date'2015-02-01', 1009805, 1, to_date('2015-01-31 00:00:00','YYYY-MM-DD HH24:MI:SS'), 1200, 216, 0, 864, 1, 'c1', 8,0,100980,11066,1066);insert into xxxx_oebs_cash_payment_test (ID, INVOICE_ID, OEBS_PAYMENT, DOC_DATE, COMISS_DATE) values (s_xxxx_oebs_cash_payment_test.NEXTVAL, 100980, 2460, to_date('2015-01-31 00:00:00','YYYY-MM-DD HH24:MI:SS'), date'2015-01-31' );insert into xxxx_client_discount_m  (ID,CLIENT_ID,CLIENT_AVG_DISCOUNT,DT) values (s_xxxx_client_discount_m.NEXTVAL,864, 12, date'2015-02-01');</v>
      </c>
    </row>
    <row r="971" spans="1:50" ht="16.5" customHeight="1" x14ac:dyDescent="0.25">
      <c r="A971" s="285">
        <v>53</v>
      </c>
      <c r="B971" s="72">
        <v>0</v>
      </c>
      <c r="C971" s="170" t="str">
        <f t="shared" si="95"/>
        <v>100053</v>
      </c>
      <c r="D971" s="170" t="str">
        <f t="shared" si="96"/>
        <v>100053/13</v>
      </c>
      <c r="E971" s="184" t="s">
        <v>189</v>
      </c>
      <c r="F971" s="167" t="s">
        <v>822</v>
      </c>
      <c r="G971" s="165">
        <v>48</v>
      </c>
      <c r="H971" s="230">
        <v>100981</v>
      </c>
      <c r="I971" s="170" t="str">
        <f t="shared" si="92"/>
        <v>Б-100981-13</v>
      </c>
      <c r="J971" s="169">
        <v>3</v>
      </c>
      <c r="K971" s="170">
        <v>7</v>
      </c>
      <c r="L971" s="170" t="s">
        <v>38</v>
      </c>
      <c r="M971" s="185">
        <v>1</v>
      </c>
      <c r="N971" s="165">
        <v>18</v>
      </c>
      <c r="O971" s="184" t="s">
        <v>823</v>
      </c>
      <c r="P971" s="184" t="s">
        <v>823</v>
      </c>
      <c r="Q971" s="184" t="s">
        <v>826</v>
      </c>
      <c r="R971" s="230" t="str">
        <f>H971&amp;"5"</f>
        <v>1009815</v>
      </c>
      <c r="S971" s="170">
        <v>1</v>
      </c>
      <c r="T971" s="239" t="s">
        <v>828</v>
      </c>
      <c r="U971" s="170">
        <v>1100</v>
      </c>
      <c r="V971" s="170">
        <v>198</v>
      </c>
      <c r="W971" s="170">
        <v>0</v>
      </c>
      <c r="X971" s="236">
        <v>865</v>
      </c>
      <c r="Y971" s="188" t="s">
        <v>42</v>
      </c>
      <c r="Z971" s="224"/>
      <c r="AA971" s="228"/>
      <c r="AB971" s="224"/>
      <c r="AC971" s="178">
        <v>2255</v>
      </c>
      <c r="AD971" s="170"/>
      <c r="AE971" s="170"/>
      <c r="AF971" s="237" t="s">
        <v>149</v>
      </c>
      <c r="AG971" s="221">
        <v>8</v>
      </c>
      <c r="AH971" s="220">
        <v>12</v>
      </c>
      <c r="AI971" s="191" t="s">
        <v>319</v>
      </c>
      <c r="AJ971" s="170"/>
      <c r="AK971" s="170"/>
      <c r="AL971" s="227">
        <v>1</v>
      </c>
      <c r="AM971" s="244">
        <v>0</v>
      </c>
      <c r="AN971" s="170" t="s">
        <v>44</v>
      </c>
      <c r="AO971" s="170"/>
      <c r="AP971" s="166"/>
      <c r="AQ971" s="166"/>
      <c r="AR971" s="166"/>
      <c r="AS971" s="166">
        <f>H971</f>
        <v>100981</v>
      </c>
      <c r="AT971" s="166">
        <f t="shared" si="93"/>
        <v>11067</v>
      </c>
      <c r="AU971" s="166">
        <v>1067</v>
      </c>
      <c r="AV971" s="166"/>
      <c r="AX971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100981, 'Б-100981-13',date'2015-02-02',3, 7, 7, 'RUR', 1, 18, date'2015-02-02', date'2015-02-01', 1009815, 1, to_date('2015-01-31 00:00:00','YYYY-MM-DD HH24:MI:SS'), 1100, 198, 0, 865, 1, 'c1', 8,0,100981,11067,1067);insert into xxxx_oebs_cash_payment_test (ID, INVOICE_ID, OEBS_PAYMENT, DOC_DATE, COMISS_DATE) values (s_xxxx_oebs_cash_payment_test.NEXTVAL, 100981, 2255, to_date('2015-01-31 00:00:00','YYYY-MM-DD HH24:MI:SS'), date'2015-01-31' );insert into xxxx_client_discount_m  (ID,CLIENT_ID,CLIENT_AVG_DISCOUNT,DT) values (s_xxxx_client_discount_m.NEXTVAL,865, 12, date'2015-02-01');</v>
      </c>
    </row>
    <row r="972" spans="1:50" ht="16.5" customHeight="1" x14ac:dyDescent="0.25">
      <c r="A972" s="286">
        <v>53</v>
      </c>
      <c r="B972" s="72">
        <v>0</v>
      </c>
      <c r="C972" s="171" t="str">
        <f t="shared" si="95"/>
        <v>100053</v>
      </c>
      <c r="D972" s="171" t="str">
        <f t="shared" si="96"/>
        <v>100053/13</v>
      </c>
      <c r="E972" s="172" t="s">
        <v>189</v>
      </c>
      <c r="F972" s="167" t="s">
        <v>822</v>
      </c>
      <c r="G972" s="171">
        <v>48</v>
      </c>
      <c r="H972" s="178">
        <v>100982</v>
      </c>
      <c r="I972" s="171" t="str">
        <f t="shared" si="92"/>
        <v>Б-100982-13</v>
      </c>
      <c r="J972" s="169">
        <v>3</v>
      </c>
      <c r="K972" s="171">
        <v>7</v>
      </c>
      <c r="L972" s="171" t="s">
        <v>38</v>
      </c>
      <c r="M972" s="175">
        <v>1</v>
      </c>
      <c r="N972" s="165">
        <v>18</v>
      </c>
      <c r="O972" s="172" t="s">
        <v>823</v>
      </c>
      <c r="P972" s="172" t="s">
        <v>823</v>
      </c>
      <c r="Q972" s="172" t="s">
        <v>826</v>
      </c>
      <c r="R972" s="166" t="str">
        <f t="shared" ref="R972:R996" si="97">H972&amp;"1"</f>
        <v>1009821</v>
      </c>
      <c r="S972" s="171">
        <v>1</v>
      </c>
      <c r="T972" s="177" t="s">
        <v>308</v>
      </c>
      <c r="U972" s="171">
        <v>1100</v>
      </c>
      <c r="V972" s="171">
        <v>198</v>
      </c>
      <c r="W972" s="171">
        <v>0</v>
      </c>
      <c r="X972" s="234">
        <v>866</v>
      </c>
      <c r="Y972" s="174" t="s">
        <v>42</v>
      </c>
      <c r="Z972" s="224"/>
      <c r="AA972" s="240"/>
      <c r="AB972" s="232"/>
      <c r="AC972" s="178">
        <v>2255</v>
      </c>
      <c r="AD972" s="171"/>
      <c r="AE972" s="171"/>
      <c r="AF972" s="177" t="s">
        <v>149</v>
      </c>
      <c r="AG972" s="221">
        <v>8</v>
      </c>
      <c r="AH972" s="220">
        <v>12</v>
      </c>
      <c r="AI972" s="177" t="s">
        <v>319</v>
      </c>
      <c r="AJ972" s="171"/>
      <c r="AK972" s="171"/>
      <c r="AL972" s="227">
        <v>1</v>
      </c>
      <c r="AM972" s="244">
        <v>0</v>
      </c>
      <c r="AN972" s="171" t="s">
        <v>44</v>
      </c>
      <c r="AO972" s="171"/>
      <c r="AP972" s="205">
        <v>10000</v>
      </c>
      <c r="AQ972" s="307" t="s">
        <v>429</v>
      </c>
      <c r="AR972" s="307" t="s">
        <v>434</v>
      </c>
      <c r="AS972" s="166">
        <f>H972</f>
        <v>100982</v>
      </c>
      <c r="AT972" s="166">
        <f t="shared" si="93"/>
        <v>11068</v>
      </c>
      <c r="AU972" s="166">
        <v>1068</v>
      </c>
      <c r="AV972" s="173"/>
      <c r="AX972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53, 100053, '100053/13', date'2013-03-01', date'2015-09-01', 48, 100982, 'Б-100982-13',date'2015-02-02',3, 7, 7, 'RUR', 1, 18, date'2015-02-02', date'2015-02-01', 1009821, 1, to_date('2015-02-01 00:00:00','YYYY-MM-DD HH24:MI:SS'), 1100, 198, 0, 866, 1, 'c1', 8,0,100982,11068,1068);insert into xxxx_oebs_cash_payment_test (ID, INVOICE_ID, OEBS_PAYMENT, DOC_DATE, COMISS_DATE) values (s_xxxx_oebs_cash_payment_test.NEXTVAL, 100982, 2255, to_date('2015-02-01 00:00:00','YYYY-MM-DD HH24:MI:SS'), date'2015-01-31' );insert into xxxx_client_discount_m  (ID,CLIENT_ID,CLIENT_AVG_DISCOUNT,DT) values (s_xxxx_client_discount_m.NEXTVAL,866, 12, date'2015-02-01');insert into xxxx_loyal_clients_contr_attr (ID, CONTRACT_ID, CLIENT_ID, LC_TURNOVER, COLLATERAL_FIRST_DT, COLLATERAL_END_DT) values (s_xxxx_loyal_clients_contr_atr.NEXTVAL, 100053, 866, 10000, date'2014-06-01', date'2014-08-31' );</v>
      </c>
    </row>
    <row r="973" spans="1:50" ht="16.5" customHeight="1" x14ac:dyDescent="0.25">
      <c r="A973" s="285">
        <v>54</v>
      </c>
      <c r="B973" s="72">
        <v>0</v>
      </c>
      <c r="C973" s="165" t="str">
        <f t="shared" si="95"/>
        <v>100054</v>
      </c>
      <c r="D973" s="165" t="str">
        <f t="shared" si="96"/>
        <v>100054/13</v>
      </c>
      <c r="E973" s="167" t="s">
        <v>189</v>
      </c>
      <c r="F973" s="167" t="s">
        <v>822</v>
      </c>
      <c r="G973" s="165">
        <v>48</v>
      </c>
      <c r="H973" s="178">
        <v>100983</v>
      </c>
      <c r="I973" s="170" t="str">
        <f t="shared" si="92"/>
        <v>Б-100983-13</v>
      </c>
      <c r="J973" s="169">
        <v>3</v>
      </c>
      <c r="K973" s="234">
        <v>11</v>
      </c>
      <c r="L973" s="165" t="s">
        <v>38</v>
      </c>
      <c r="M973" s="169">
        <v>1</v>
      </c>
      <c r="N973" s="165">
        <v>18</v>
      </c>
      <c r="O973" s="191" t="s">
        <v>824</v>
      </c>
      <c r="P973" s="191" t="s">
        <v>823</v>
      </c>
      <c r="Q973" s="191" t="s">
        <v>303</v>
      </c>
      <c r="R973" s="166" t="str">
        <f t="shared" si="97"/>
        <v>1009831</v>
      </c>
      <c r="S973" s="170">
        <v>1</v>
      </c>
      <c r="T973" s="167" t="s">
        <v>308</v>
      </c>
      <c r="U973" s="165">
        <v>1000</v>
      </c>
      <c r="V973" s="165">
        <v>180</v>
      </c>
      <c r="W973" s="165">
        <v>0</v>
      </c>
      <c r="X973" s="24">
        <v>867</v>
      </c>
      <c r="Y973" s="168" t="s">
        <v>42</v>
      </c>
      <c r="Z973" s="225" t="s">
        <v>451</v>
      </c>
      <c r="AA973" s="225" t="s">
        <v>452</v>
      </c>
      <c r="AB973" s="223" t="s">
        <v>453</v>
      </c>
      <c r="AC973" s="178">
        <v>2050</v>
      </c>
      <c r="AD973" s="165"/>
      <c r="AE973" s="165"/>
      <c r="AF973" s="167" t="s">
        <v>149</v>
      </c>
      <c r="AG973" s="221">
        <v>8</v>
      </c>
      <c r="AH973" s="220">
        <v>12</v>
      </c>
      <c r="AI973" s="167" t="s">
        <v>319</v>
      </c>
      <c r="AJ973" s="170"/>
      <c r="AK973" s="170"/>
      <c r="AL973" s="227">
        <v>1</v>
      </c>
      <c r="AM973" s="122">
        <v>1</v>
      </c>
      <c r="AN973" s="165" t="s">
        <v>44</v>
      </c>
      <c r="AO973" s="165"/>
      <c r="AP973" s="227">
        <v>10000</v>
      </c>
      <c r="AQ973" s="307" t="s">
        <v>429</v>
      </c>
      <c r="AR973" s="307" t="s">
        <v>434</v>
      </c>
      <c r="AS973" s="166">
        <f>H973</f>
        <v>100983</v>
      </c>
      <c r="AT973" s="166">
        <f t="shared" si="93"/>
        <v>11069</v>
      </c>
      <c r="AU973" s="166">
        <v>1069</v>
      </c>
      <c r="AV973" s="166" t="s">
        <v>216</v>
      </c>
      <c r="AX973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100983, 'Б-100983-13',date'2015-01-02',3, 11, 11, 'RUR', 1, 18, date'2015-02-02', date'2015-02-28', 1009831, 1, to_date('2015-02-01 00:00:00','YYYY-MM-DD HH24:MI:SS'), 1000, 180, 0, 867, 1, 'c1', 8,1,100983,11069,1069);insert into xxxx_oebs_cash_payment_test (ID, INVOICE_ID, OEBS_PAYMENT, DOC_DATE, COMISS_DATE) values (s_xxxx_oebs_cash_payment_test.NEXTVAL, 100983, 2050, to_date('2015-02-01 00:00:00','YYYY-MM-DD HH24:MI:SS'), date'2015-01-31' );insert into xxxx_client_discount_m  (ID,CLIENT_ID,CLIENT_AVG_DISCOUNT,DT) values (s_xxxx_client_discount_m.NEXTVAL,867, 12, date'2015-02-01');insert into xxxx_loyal_clients_contr_attr (ID, CONTRACT_ID, CLIENT_ID, LC_TURNOVER, COLLATERAL_FIRST_DT, COLLATERAL_END_DT) values (s_xxxx_loyal_clients_contr_atr.NEXTVAL, 100054, 867, 10000, date'2014-06-01', date'2014-08-31' );</v>
      </c>
    </row>
    <row r="974" spans="1:50" ht="16.5" customHeight="1" x14ac:dyDescent="0.25">
      <c r="A974" s="285">
        <v>54</v>
      </c>
      <c r="B974" s="72">
        <v>0</v>
      </c>
      <c r="C974" s="165" t="str">
        <f t="shared" si="95"/>
        <v>100054</v>
      </c>
      <c r="D974" s="165" t="str">
        <f t="shared" si="96"/>
        <v>100054/13</v>
      </c>
      <c r="E974" s="167" t="s">
        <v>189</v>
      </c>
      <c r="F974" s="167" t="s">
        <v>822</v>
      </c>
      <c r="G974" s="165">
        <v>48</v>
      </c>
      <c r="H974" s="178">
        <v>100984</v>
      </c>
      <c r="I974" s="170" t="str">
        <f t="shared" si="92"/>
        <v>Б-100984-13</v>
      </c>
      <c r="J974" s="169">
        <v>3</v>
      </c>
      <c r="K974" s="165">
        <v>7</v>
      </c>
      <c r="L974" s="165" t="s">
        <v>38</v>
      </c>
      <c r="M974" s="169">
        <v>1</v>
      </c>
      <c r="N974" s="165">
        <v>18</v>
      </c>
      <c r="O974" s="191" t="s">
        <v>824</v>
      </c>
      <c r="P974" s="167" t="s">
        <v>823</v>
      </c>
      <c r="Q974" s="167" t="s">
        <v>826</v>
      </c>
      <c r="R974" s="166" t="str">
        <f t="shared" si="97"/>
        <v>1009841</v>
      </c>
      <c r="S974" s="122">
        <v>4</v>
      </c>
      <c r="T974" s="167" t="s">
        <v>308</v>
      </c>
      <c r="U974" s="165">
        <v>900</v>
      </c>
      <c r="V974" s="165">
        <v>162</v>
      </c>
      <c r="W974" s="165">
        <v>0</v>
      </c>
      <c r="X974" s="24">
        <v>868</v>
      </c>
      <c r="Y974" s="168" t="s">
        <v>42</v>
      </c>
      <c r="Z974" s="224"/>
      <c r="AA974" s="238"/>
      <c r="AB974" s="229"/>
      <c r="AC974" s="178">
        <v>1845</v>
      </c>
      <c r="AD974" s="165"/>
      <c r="AE974" s="165"/>
      <c r="AF974" s="167" t="s">
        <v>149</v>
      </c>
      <c r="AG974" s="221">
        <v>8</v>
      </c>
      <c r="AH974" s="220">
        <v>12</v>
      </c>
      <c r="AI974" s="167" t="s">
        <v>319</v>
      </c>
      <c r="AJ974" s="170"/>
      <c r="AK974" s="170"/>
      <c r="AL974" s="227">
        <v>1</v>
      </c>
      <c r="AM974" s="122">
        <v>1</v>
      </c>
      <c r="AN974" s="165" t="s">
        <v>44</v>
      </c>
      <c r="AO974" s="165"/>
      <c r="AP974" s="227">
        <v>10000</v>
      </c>
      <c r="AQ974" s="307" t="s">
        <v>429</v>
      </c>
      <c r="AR974" s="307" t="s">
        <v>434</v>
      </c>
      <c r="AS974" s="166">
        <f>H974</f>
        <v>100984</v>
      </c>
      <c r="AT974" s="166">
        <f t="shared" si="93"/>
        <v>11070</v>
      </c>
      <c r="AU974" s="166">
        <v>1070</v>
      </c>
      <c r="AV974" s="166" t="s">
        <v>454</v>
      </c>
      <c r="AX97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100984, 'Б-100984-13',date'2015-01-02',3, 7, 7, 'RUR', 1, 18, date'2015-02-02', date'2015-02-01', 1009841, 4, to_date('2015-02-01 00:00:00','YYYY-MM-DD HH24:MI:SS'), 900, 162, 0, 868, 1, 'c1', 8,1,100984,11070,1070);insert into xxxx_oebs_cash_payment_test (ID, INVOICE_ID, OEBS_PAYMENT, DOC_DATE, COMISS_DATE) values (s_xxxx_oebs_cash_payment_test.NEXTVAL, 100984, 1845, to_date('2015-02-01 00:00:00','YYYY-MM-DD HH24:MI:SS'), date'2015-01-31' );insert into xxxx_client_discount_m  (ID,CLIENT_ID,CLIENT_AVG_DISCOUNT,DT) values (s_xxxx_client_discount_m.NEXTVAL,868, 12, date'2015-02-01');insert into xxxx_loyal_clients_contr_attr (ID, CONTRACT_ID, CLIENT_ID, LC_TURNOVER, COLLATERAL_FIRST_DT, COLLATERAL_END_DT) values (s_xxxx_loyal_clients_contr_atr.NEXTVAL, 100054, 868, 10000, date'2014-06-01', date'2014-08-31' );</v>
      </c>
    </row>
    <row r="975" spans="1:50" ht="16.5" customHeight="1" x14ac:dyDescent="0.25">
      <c r="A975" s="285">
        <v>54</v>
      </c>
      <c r="B975" s="72">
        <v>0</v>
      </c>
      <c r="C975" s="165" t="str">
        <f t="shared" si="95"/>
        <v>100054</v>
      </c>
      <c r="D975" s="165" t="str">
        <f t="shared" si="96"/>
        <v>100054/13</v>
      </c>
      <c r="E975" s="167" t="s">
        <v>189</v>
      </c>
      <c r="F975" s="167" t="s">
        <v>822</v>
      </c>
      <c r="G975" s="165">
        <v>48</v>
      </c>
      <c r="H975" s="178">
        <v>100985</v>
      </c>
      <c r="I975" s="170" t="str">
        <f t="shared" si="92"/>
        <v>Б-100985-13</v>
      </c>
      <c r="J975" s="169">
        <v>3</v>
      </c>
      <c r="K975" s="165">
        <v>7</v>
      </c>
      <c r="L975" s="165" t="s">
        <v>38</v>
      </c>
      <c r="M975" s="169">
        <v>1</v>
      </c>
      <c r="N975" s="165">
        <v>18</v>
      </c>
      <c r="O975" s="167" t="s">
        <v>823</v>
      </c>
      <c r="P975" s="167" t="s">
        <v>823</v>
      </c>
      <c r="Q975" s="167" t="s">
        <v>826</v>
      </c>
      <c r="R975" s="166" t="str">
        <f t="shared" si="97"/>
        <v>1009851</v>
      </c>
      <c r="S975" s="170">
        <v>1</v>
      </c>
      <c r="T975" s="167" t="s">
        <v>308</v>
      </c>
      <c r="U975" s="165">
        <v>800</v>
      </c>
      <c r="V975" s="165">
        <v>144</v>
      </c>
      <c r="W975" s="165">
        <v>0</v>
      </c>
      <c r="X975" s="24">
        <v>869</v>
      </c>
      <c r="Y975" s="168" t="s">
        <v>42</v>
      </c>
      <c r="Z975" s="225" t="s">
        <v>455</v>
      </c>
      <c r="AA975" s="225" t="s">
        <v>456</v>
      </c>
      <c r="AB975" s="238"/>
      <c r="AC975" s="178">
        <v>1640</v>
      </c>
      <c r="AD975" s="165"/>
      <c r="AE975" s="165"/>
      <c r="AF975" s="167" t="s">
        <v>149</v>
      </c>
      <c r="AG975" s="221">
        <v>8</v>
      </c>
      <c r="AH975" s="220">
        <v>12</v>
      </c>
      <c r="AI975" s="167" t="s">
        <v>319</v>
      </c>
      <c r="AJ975" s="170"/>
      <c r="AK975" s="170"/>
      <c r="AL975" s="227">
        <v>1</v>
      </c>
      <c r="AM975" s="122">
        <v>1</v>
      </c>
      <c r="AN975" s="165" t="s">
        <v>44</v>
      </c>
      <c r="AO975" s="165"/>
      <c r="AP975" s="227">
        <v>10000</v>
      </c>
      <c r="AQ975" s="307" t="s">
        <v>429</v>
      </c>
      <c r="AR975" s="307" t="s">
        <v>434</v>
      </c>
      <c r="AS975" s="166">
        <f>H975</f>
        <v>100985</v>
      </c>
      <c r="AT975" s="166">
        <f t="shared" si="93"/>
        <v>11071</v>
      </c>
      <c r="AU975" s="166">
        <v>1071</v>
      </c>
      <c r="AV975" s="166" t="s">
        <v>457</v>
      </c>
      <c r="AX97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100985, 'Б-100985-13',date'2015-02-02',3, 7, 7, 'RUR', 1, 18, date'2015-02-02', date'2015-02-01', 1009851, 1, to_date('2015-02-01 00:00:00','YYYY-MM-DD HH24:MI:SS'), 800, 144, 0, 869, 1, 'c1', 8,1,100985,11071,1071);insert into xxxx_oebs_cash_payment_test (ID, INVOICE_ID, OEBS_PAYMENT, DOC_DATE, COMISS_DATE) values (s_xxxx_oebs_cash_payment_test.NEXTVAL, 100985, 1640, to_date('2015-02-01 00:00:00','YYYY-MM-DD HH24:MI:SS'), date'2015-01-31' );insert into xxxx_client_discount_m  (ID,CLIENT_ID,CLIENT_AVG_DISCOUNT,DT) values (s_xxxx_client_discount_m.NEXTVAL,869, 12, date'2015-02-01');insert into xxxx_loyal_clients_contr_attr (ID, CONTRACT_ID, CLIENT_ID, LC_TURNOVER, COLLATERAL_FIRST_DT, COLLATERAL_END_DT) values (s_xxxx_loyal_clients_contr_atr.NEXTVAL, 100054, 869, 10000, date'2014-06-01', date'2014-08-31' );</v>
      </c>
    </row>
    <row r="976" spans="1:50" ht="16.5" customHeight="1" x14ac:dyDescent="0.25">
      <c r="A976" s="285">
        <v>54</v>
      </c>
      <c r="B976" s="72">
        <v>0</v>
      </c>
      <c r="C976" s="165" t="str">
        <f t="shared" si="95"/>
        <v>100054</v>
      </c>
      <c r="D976" s="165" t="str">
        <f t="shared" si="96"/>
        <v>100054/13</v>
      </c>
      <c r="E976" s="167" t="s">
        <v>189</v>
      </c>
      <c r="F976" s="167" t="s">
        <v>822</v>
      </c>
      <c r="G976" s="165">
        <v>48</v>
      </c>
      <c r="H976" s="178">
        <v>100986</v>
      </c>
      <c r="I976" s="170" t="str">
        <f t="shared" si="92"/>
        <v>Б-100986-13</v>
      </c>
      <c r="J976" s="169">
        <v>3</v>
      </c>
      <c r="K976" s="234">
        <v>12</v>
      </c>
      <c r="L976" s="165" t="s">
        <v>38</v>
      </c>
      <c r="M976" s="169">
        <v>1</v>
      </c>
      <c r="N976" s="165">
        <v>18</v>
      </c>
      <c r="O976" s="191" t="s">
        <v>824</v>
      </c>
      <c r="P976" s="167" t="s">
        <v>823</v>
      </c>
      <c r="Q976" s="191" t="s">
        <v>303</v>
      </c>
      <c r="R976" s="166" t="str">
        <f t="shared" si="97"/>
        <v>1009861</v>
      </c>
      <c r="S976" s="170">
        <v>1</v>
      </c>
      <c r="T976" s="167" t="s">
        <v>308</v>
      </c>
      <c r="U976" s="165">
        <v>1000</v>
      </c>
      <c r="V976" s="165">
        <v>180</v>
      </c>
      <c r="W976" s="165">
        <v>0</v>
      </c>
      <c r="X976" s="24">
        <v>870</v>
      </c>
      <c r="Y976" s="168" t="s">
        <v>42</v>
      </c>
      <c r="Z976" s="224"/>
      <c r="AA976" s="238"/>
      <c r="AB976" s="228"/>
      <c r="AC976" s="178">
        <v>2050</v>
      </c>
      <c r="AD976" s="165"/>
      <c r="AE976" s="165"/>
      <c r="AF976" s="167" t="s">
        <v>149</v>
      </c>
      <c r="AG976" s="221">
        <v>8</v>
      </c>
      <c r="AH976" s="220">
        <v>12</v>
      </c>
      <c r="AI976" s="167" t="s">
        <v>319</v>
      </c>
      <c r="AJ976" s="170"/>
      <c r="AK976" s="170"/>
      <c r="AL976" s="227">
        <v>1</v>
      </c>
      <c r="AM976" s="122">
        <v>1</v>
      </c>
      <c r="AN976" s="165" t="s">
        <v>44</v>
      </c>
      <c r="AO976" s="165"/>
      <c r="AP976" s="227">
        <v>10000</v>
      </c>
      <c r="AQ976" s="307" t="s">
        <v>429</v>
      </c>
      <c r="AR976" s="307" t="s">
        <v>434</v>
      </c>
      <c r="AS976" s="166">
        <f>H976</f>
        <v>100986</v>
      </c>
      <c r="AT976" s="166">
        <f t="shared" si="93"/>
        <v>11072</v>
      </c>
      <c r="AU976" s="166">
        <v>1072</v>
      </c>
      <c r="AV976" s="250" t="s">
        <v>601</v>
      </c>
      <c r="AX97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100986, 'Б-100986-13',date'2015-01-02',3, 12, 12, 'RUR', 1, 18, date'2015-02-02', date'2015-02-28', 1009861, 1, to_date('2015-02-01 00:00:00','YYYY-MM-DD HH24:MI:SS'), 1000, 180, 0, 870, 1, 'c1', 8,1,100986,11072,1072);insert into xxxx_oebs_cash_payment_test (ID, INVOICE_ID, OEBS_PAYMENT, DOC_DATE, COMISS_DATE) values (s_xxxx_oebs_cash_payment_test.NEXTVAL, 100986, 2050, to_date('2015-02-01 00:00:00','YYYY-MM-DD HH24:MI:SS'), date'2015-01-31' );insert into xxxx_client_discount_m  (ID,CLIENT_ID,CLIENT_AVG_DISCOUNT,DT) values (s_xxxx_client_discount_m.NEXTVAL,870, 12, date'2015-02-01');insert into xxxx_loyal_clients_contr_attr (ID, CONTRACT_ID, CLIENT_ID, LC_TURNOVER, COLLATERAL_FIRST_DT, COLLATERAL_END_DT) values (s_xxxx_loyal_clients_contr_atr.NEXTVAL, 100054, 870, 10000, date'2014-06-01', date'2014-08-31' );</v>
      </c>
    </row>
    <row r="977" spans="1:50" ht="16.5" customHeight="1" x14ac:dyDescent="0.25">
      <c r="A977" s="285">
        <v>54</v>
      </c>
      <c r="B977" s="72">
        <v>0</v>
      </c>
      <c r="C977" s="165" t="str">
        <f t="shared" si="95"/>
        <v>100054</v>
      </c>
      <c r="D977" s="165" t="str">
        <f t="shared" si="96"/>
        <v>100054/13</v>
      </c>
      <c r="E977" s="167" t="s">
        <v>189</v>
      </c>
      <c r="F977" s="167" t="s">
        <v>822</v>
      </c>
      <c r="G977" s="165">
        <v>48</v>
      </c>
      <c r="H977" s="178">
        <v>100987</v>
      </c>
      <c r="I977" s="170" t="str">
        <f t="shared" si="92"/>
        <v>Б-100987-13</v>
      </c>
      <c r="J977" s="169">
        <v>3</v>
      </c>
      <c r="K977" s="234">
        <v>14</v>
      </c>
      <c r="L977" s="165" t="s">
        <v>38</v>
      </c>
      <c r="M977" s="169">
        <v>1</v>
      </c>
      <c r="N977" s="165">
        <v>18</v>
      </c>
      <c r="O977" s="191" t="s">
        <v>824</v>
      </c>
      <c r="P977" s="191" t="s">
        <v>823</v>
      </c>
      <c r="Q977" s="167" t="s">
        <v>826</v>
      </c>
      <c r="R977" s="166" t="str">
        <f t="shared" si="97"/>
        <v>1009871</v>
      </c>
      <c r="S977" s="170">
        <v>1</v>
      </c>
      <c r="T977" s="167" t="s">
        <v>308</v>
      </c>
      <c r="U977" s="165">
        <v>900</v>
      </c>
      <c r="V977" s="165">
        <v>162</v>
      </c>
      <c r="W977" s="165">
        <v>0</v>
      </c>
      <c r="X977" s="24">
        <v>871</v>
      </c>
      <c r="Y977" s="168" t="s">
        <v>42</v>
      </c>
      <c r="Z977" s="224" t="s">
        <v>458</v>
      </c>
      <c r="AA977" s="224" t="s">
        <v>459</v>
      </c>
      <c r="AB977" s="228"/>
      <c r="AC977" s="178">
        <v>1845</v>
      </c>
      <c r="AD977" s="165"/>
      <c r="AE977" s="165"/>
      <c r="AF977" s="167" t="s">
        <v>149</v>
      </c>
      <c r="AG977" s="221">
        <v>8</v>
      </c>
      <c r="AH977" s="220">
        <v>12</v>
      </c>
      <c r="AI977" s="167" t="s">
        <v>319</v>
      </c>
      <c r="AJ977" s="170"/>
      <c r="AK977" s="170"/>
      <c r="AL977" s="227">
        <v>1</v>
      </c>
      <c r="AM977" s="122">
        <v>1</v>
      </c>
      <c r="AN977" s="165" t="s">
        <v>44</v>
      </c>
      <c r="AO977" s="165"/>
      <c r="AP977" s="227">
        <v>10000</v>
      </c>
      <c r="AQ977" s="307" t="s">
        <v>429</v>
      </c>
      <c r="AR977" s="307" t="s">
        <v>434</v>
      </c>
      <c r="AS977" s="166">
        <f>H977</f>
        <v>100987</v>
      </c>
      <c r="AT977" s="166">
        <f t="shared" si="93"/>
        <v>11073</v>
      </c>
      <c r="AU977" s="166">
        <v>1073</v>
      </c>
      <c r="AV977" s="166"/>
      <c r="AX97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100987, 'Б-100987-13',date'2015-01-02',3, 14, 14, 'RUR', 1, 18, date'2015-02-02', date'2015-02-01', 1009871, 1, to_date('2015-02-01 00:00:00','YYYY-MM-DD HH24:MI:SS'), 900, 162, 0, 871, 1, 'c1', 8,1,100987,11073,1073);insert into xxxx_oebs_cash_payment_test (ID, INVOICE_ID, OEBS_PAYMENT, DOC_DATE, COMISS_DATE) values (s_xxxx_oebs_cash_payment_test.NEXTVAL, 100987, 1845, to_date('2015-02-01 00:00:00','YYYY-MM-DD HH24:MI:SS'), date'2015-01-31' );insert into xxxx_client_discount_m  (ID,CLIENT_ID,CLIENT_AVG_DISCOUNT,DT) values (s_xxxx_client_discount_m.NEXTVAL,871, 12, date'2015-02-01');insert into xxxx_loyal_clients_contr_attr (ID, CONTRACT_ID, CLIENT_ID, LC_TURNOVER, COLLATERAL_FIRST_DT, COLLATERAL_END_DT) values (s_xxxx_loyal_clients_contr_atr.NEXTVAL, 100054, 871, 10000, date'2014-06-01', date'2014-08-31' );</v>
      </c>
    </row>
    <row r="978" spans="1:50" ht="16.5" customHeight="1" x14ac:dyDescent="0.25">
      <c r="A978" s="285">
        <v>54</v>
      </c>
      <c r="B978" s="72">
        <v>0</v>
      </c>
      <c r="C978" s="165" t="str">
        <f t="shared" si="95"/>
        <v>100054</v>
      </c>
      <c r="D978" s="165" t="str">
        <f t="shared" si="96"/>
        <v>100054/13</v>
      </c>
      <c r="E978" s="167" t="s">
        <v>189</v>
      </c>
      <c r="F978" s="167" t="s">
        <v>822</v>
      </c>
      <c r="G978" s="165">
        <v>48</v>
      </c>
      <c r="H978" s="178">
        <v>100988</v>
      </c>
      <c r="I978" s="170" t="str">
        <f t="shared" si="92"/>
        <v>Б-100988-13</v>
      </c>
      <c r="J978" s="169">
        <v>3</v>
      </c>
      <c r="K978" s="165">
        <v>7</v>
      </c>
      <c r="L978" s="165" t="s">
        <v>38</v>
      </c>
      <c r="M978" s="169">
        <v>1</v>
      </c>
      <c r="N978" s="165">
        <v>18</v>
      </c>
      <c r="O978" s="167" t="s">
        <v>823</v>
      </c>
      <c r="P978" s="167" t="s">
        <v>823</v>
      </c>
      <c r="Q978" s="167" t="s">
        <v>826</v>
      </c>
      <c r="R978" s="166" t="str">
        <f t="shared" si="97"/>
        <v>1009881</v>
      </c>
      <c r="S978" s="170">
        <v>1</v>
      </c>
      <c r="T978" s="167" t="s">
        <v>308</v>
      </c>
      <c r="U978" s="165">
        <v>900</v>
      </c>
      <c r="V978" s="165">
        <v>162</v>
      </c>
      <c r="W978" s="165">
        <v>0</v>
      </c>
      <c r="X978" s="24">
        <v>872</v>
      </c>
      <c r="Y978" s="168" t="s">
        <v>42</v>
      </c>
      <c r="Z978" s="224" t="s">
        <v>218</v>
      </c>
      <c r="AA978" s="238" t="s">
        <v>218</v>
      </c>
      <c r="AB978" s="224"/>
      <c r="AC978" s="178">
        <v>1845</v>
      </c>
      <c r="AD978" s="122">
        <v>900</v>
      </c>
      <c r="AE978" s="165"/>
      <c r="AF978" s="167" t="s">
        <v>149</v>
      </c>
      <c r="AG978" s="221">
        <v>8</v>
      </c>
      <c r="AH978" s="220">
        <v>12</v>
      </c>
      <c r="AI978" s="167" t="s">
        <v>319</v>
      </c>
      <c r="AJ978" s="170"/>
      <c r="AK978" s="170"/>
      <c r="AL978" s="227">
        <v>1</v>
      </c>
      <c r="AM978" s="122">
        <v>1</v>
      </c>
      <c r="AN978" s="165" t="s">
        <v>44</v>
      </c>
      <c r="AO978" s="165"/>
      <c r="AP978" s="227">
        <v>10000</v>
      </c>
      <c r="AQ978" s="307" t="s">
        <v>429</v>
      </c>
      <c r="AR978" s="307" t="s">
        <v>434</v>
      </c>
      <c r="AS978" s="166">
        <f>H978</f>
        <v>100988</v>
      </c>
      <c r="AT978" s="166">
        <f t="shared" si="93"/>
        <v>11074</v>
      </c>
      <c r="AU978" s="166">
        <v>1074</v>
      </c>
      <c r="AV978" s="166"/>
      <c r="AX97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100988, 'Б-100988-13',date'2015-02-02',3, 7, 7, 'RUR', 1, 18, date'2015-02-02', date'2015-02-01', 1009881, 1, to_date('2015-02-01 00:00:00','YYYY-MM-DD HH24:MI:SS'), 900, 162, 0, 872, 1, 'c1', 8,1,100988,11074,1074);insert into xxxx_oebs_cash_payment_test (ID, INVOICE_ID, OEBS_PAYMENT, DOC_DATE, COMISS_DATE) values (s_xxxx_oebs_cash_payment_test.NEXTVAL, 100988, 1845, to_date('2015-02-01 00:00:00','YYYY-MM-DD HH24:MI:SS'), date'2015-01-31' );insert into xxxx_oebs_cash_payment_test (ID, INVOICE_ID, OEBS_PAYMENT, DOC_DATE, COMISS_DATE) values (s_xxxx_oebs_cash_payment_test.NEXTVAL, 100988, 900, to_date('2015-02-01 00:00:00','YYYY-MM-DD HH24:MI:SS'), date'2015-01-31' );insert into xxxx_client_discount_m  (ID,CLIENT_ID,CLIENT_AVG_DISCOUNT,DT) values (s_xxxx_client_discount_m.NEXTVAL,872, 12, date'2015-02-01');insert into xxxx_loyal_clients_contr_attr (ID, CONTRACT_ID, CLIENT_ID, LC_TURNOVER, COLLATERAL_FIRST_DT, COLLATERAL_END_DT) values (s_xxxx_loyal_clients_contr_atr.NEXTVAL, 100054, 872, 10000, date'2014-06-01', date'2014-08-31' );</v>
      </c>
    </row>
    <row r="979" spans="1:50" ht="16.5" customHeight="1" x14ac:dyDescent="0.25">
      <c r="A979" s="285">
        <v>54</v>
      </c>
      <c r="B979" s="72">
        <v>0</v>
      </c>
      <c r="C979" s="165" t="str">
        <f t="shared" si="95"/>
        <v>100054</v>
      </c>
      <c r="D979" s="165" t="str">
        <f t="shared" si="96"/>
        <v>100054/13</v>
      </c>
      <c r="E979" s="167" t="s">
        <v>189</v>
      </c>
      <c r="F979" s="167" t="s">
        <v>822</v>
      </c>
      <c r="G979" s="165">
        <v>48</v>
      </c>
      <c r="H979" s="178">
        <v>100989</v>
      </c>
      <c r="I979" s="170" t="str">
        <f t="shared" si="92"/>
        <v>Б-100989-13</v>
      </c>
      <c r="J979" s="169">
        <v>3</v>
      </c>
      <c r="K979" s="165">
        <v>7</v>
      </c>
      <c r="L979" s="165" t="s">
        <v>38</v>
      </c>
      <c r="M979" s="169">
        <v>1</v>
      </c>
      <c r="N979" s="165">
        <v>18</v>
      </c>
      <c r="O979" s="191" t="s">
        <v>824</v>
      </c>
      <c r="P979" s="191" t="s">
        <v>823</v>
      </c>
      <c r="Q979" s="191" t="s">
        <v>303</v>
      </c>
      <c r="R979" s="166" t="str">
        <f t="shared" si="97"/>
        <v>1009891</v>
      </c>
      <c r="S979" s="170">
        <v>1</v>
      </c>
      <c r="T979" s="167" t="s">
        <v>308</v>
      </c>
      <c r="U979" s="165">
        <v>800</v>
      </c>
      <c r="V979" s="165">
        <v>144</v>
      </c>
      <c r="W979" s="165">
        <v>0</v>
      </c>
      <c r="X979" s="24">
        <v>873</v>
      </c>
      <c r="Y979" s="168" t="s">
        <v>42</v>
      </c>
      <c r="Z979" s="224" t="s">
        <v>460</v>
      </c>
      <c r="AA979" s="224" t="s">
        <v>461</v>
      </c>
      <c r="AB979" s="238"/>
      <c r="AC979" s="178">
        <v>1640</v>
      </c>
      <c r="AD979" s="165"/>
      <c r="AE979" s="165"/>
      <c r="AF979" s="167" t="s">
        <v>149</v>
      </c>
      <c r="AG979" s="221">
        <v>8</v>
      </c>
      <c r="AH979" s="220">
        <v>12</v>
      </c>
      <c r="AI979" s="167" t="s">
        <v>319</v>
      </c>
      <c r="AJ979" s="170"/>
      <c r="AK979" s="170"/>
      <c r="AL979" s="227">
        <v>1</v>
      </c>
      <c r="AM979" s="122">
        <v>1</v>
      </c>
      <c r="AN979" s="165" t="s">
        <v>44</v>
      </c>
      <c r="AO979" s="165"/>
      <c r="AP979" s="227">
        <v>10000</v>
      </c>
      <c r="AQ979" s="307" t="s">
        <v>429</v>
      </c>
      <c r="AR979" s="307" t="s">
        <v>434</v>
      </c>
      <c r="AS979" s="166">
        <f>H979</f>
        <v>100989</v>
      </c>
      <c r="AT979" s="166">
        <f t="shared" si="93"/>
        <v>11075</v>
      </c>
      <c r="AU979" s="166">
        <v>1075</v>
      </c>
      <c r="AV979" s="166"/>
      <c r="AX979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100989, 'Б-100989-13',date'2015-01-02',3, 7, 7, 'RUR', 1, 18, date'2015-02-02', date'2015-02-28', 1009891, 1, to_date('2015-02-01 00:00:00','YYYY-MM-DD HH24:MI:SS'), 800, 144, 0, 873, 1, 'c1', 8,1,100989,11075,1075);insert into xxxx_oebs_cash_payment_test (ID, INVOICE_ID, OEBS_PAYMENT, DOC_DATE, COMISS_DATE) values (s_xxxx_oebs_cash_payment_test.NEXTVAL, 100989, 1640, to_date('2015-02-01 00:00:00','YYYY-MM-DD HH24:MI:SS'), date'2015-01-31' );insert into xxxx_client_discount_m  (ID,CLIENT_ID,CLIENT_AVG_DISCOUNT,DT) values (s_xxxx_client_discount_m.NEXTVAL,873, 12, date'2015-02-01');insert into xxxx_loyal_clients_contr_attr (ID, CONTRACT_ID, CLIENT_ID, LC_TURNOVER, COLLATERAL_FIRST_DT, COLLATERAL_END_DT) values (s_xxxx_loyal_clients_contr_atr.NEXTVAL, 100054, 873, 10000, date'2014-06-01', date'2014-08-31' );</v>
      </c>
    </row>
    <row r="980" spans="1:50" ht="16.5" customHeight="1" x14ac:dyDescent="0.25">
      <c r="A980" s="285">
        <v>54</v>
      </c>
      <c r="B980" s="72">
        <v>0</v>
      </c>
      <c r="C980" s="165" t="str">
        <f t="shared" si="95"/>
        <v>100054</v>
      </c>
      <c r="D980" s="165" t="str">
        <f t="shared" si="96"/>
        <v>100054/13</v>
      </c>
      <c r="E980" s="167" t="s">
        <v>189</v>
      </c>
      <c r="F980" s="167" t="s">
        <v>822</v>
      </c>
      <c r="G980" s="165">
        <v>48</v>
      </c>
      <c r="H980" s="178">
        <v>100990</v>
      </c>
      <c r="I980" s="170" t="str">
        <f t="shared" si="92"/>
        <v>Б-100990-13</v>
      </c>
      <c r="J980" s="169">
        <v>3</v>
      </c>
      <c r="K980" s="234">
        <v>1</v>
      </c>
      <c r="L980" s="165" t="s">
        <v>38</v>
      </c>
      <c r="M980" s="169">
        <v>1</v>
      </c>
      <c r="N980" s="165">
        <v>18</v>
      </c>
      <c r="O980" s="191" t="s">
        <v>824</v>
      </c>
      <c r="P980" s="167" t="s">
        <v>823</v>
      </c>
      <c r="Q980" s="167" t="s">
        <v>303</v>
      </c>
      <c r="R980" s="166" t="str">
        <f t="shared" si="97"/>
        <v>1009901</v>
      </c>
      <c r="S980" s="170">
        <v>1</v>
      </c>
      <c r="T980" s="167" t="s">
        <v>308</v>
      </c>
      <c r="U980" s="165">
        <v>800</v>
      </c>
      <c r="V980" s="165">
        <v>144</v>
      </c>
      <c r="W980" s="165">
        <v>0</v>
      </c>
      <c r="X980" s="24">
        <v>874</v>
      </c>
      <c r="Y980" s="168" t="s">
        <v>42</v>
      </c>
      <c r="Z980" s="224" t="s">
        <v>219</v>
      </c>
      <c r="AA980" s="238" t="s">
        <v>462</v>
      </c>
      <c r="AB980" s="228"/>
      <c r="AC980" s="178">
        <v>1640</v>
      </c>
      <c r="AD980" s="165"/>
      <c r="AE980" s="165"/>
      <c r="AF980" s="167" t="s">
        <v>149</v>
      </c>
      <c r="AG980" s="221">
        <v>8</v>
      </c>
      <c r="AH980" s="220">
        <v>12</v>
      </c>
      <c r="AI980" s="167" t="s">
        <v>319</v>
      </c>
      <c r="AJ980" s="170"/>
      <c r="AK980" s="170"/>
      <c r="AL980" s="227">
        <v>1</v>
      </c>
      <c r="AM980" s="122">
        <v>1</v>
      </c>
      <c r="AN980" s="165" t="s">
        <v>44</v>
      </c>
      <c r="AO980" s="165"/>
      <c r="AP980" s="227">
        <v>10000</v>
      </c>
      <c r="AQ980" s="307" t="s">
        <v>429</v>
      </c>
      <c r="AR980" s="307" t="s">
        <v>434</v>
      </c>
      <c r="AS980" s="166">
        <f>H980</f>
        <v>100990</v>
      </c>
      <c r="AT980" s="166">
        <f t="shared" si="93"/>
        <v>11076</v>
      </c>
      <c r="AU980" s="166">
        <v>1076</v>
      </c>
      <c r="AV980" s="166"/>
      <c r="AX980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100990, 'Б-100990-13',date'2015-01-02',3, 1, 1, 'RUR', 1, 18, date'2015-02-02', date'2015-02-28', 1009901, 1, to_date('2015-02-01 00:00:00','YYYY-MM-DD HH24:MI:SS'), 800, 144, 0, 874, 1, 'c1', 8,1,100990,11076,1076);insert into xxxx_oebs_cash_payment_test (ID, INVOICE_ID, OEBS_PAYMENT, DOC_DATE, COMISS_DATE) values (s_xxxx_oebs_cash_payment_test.NEXTVAL, 100990, 1640, to_date('2015-02-01 00:00:00','YYYY-MM-DD HH24:MI:SS'), date'2015-01-31' );insert into xxxx_client_discount_m  (ID,CLIENT_ID,CLIENT_AVG_DISCOUNT,DT) values (s_xxxx_client_discount_m.NEXTVAL,874, 12, date'2015-02-01');insert into xxxx_loyal_clients_contr_attr (ID, CONTRACT_ID, CLIENT_ID, LC_TURNOVER, COLLATERAL_FIRST_DT, COLLATERAL_END_DT) values (s_xxxx_loyal_clients_contr_atr.NEXTVAL, 100054, 874, 10000, date'2014-06-01', date'2014-08-31' );</v>
      </c>
    </row>
    <row r="981" spans="1:50" ht="16.5" customHeight="1" x14ac:dyDescent="0.25">
      <c r="A981" s="285">
        <v>54</v>
      </c>
      <c r="B981" s="72">
        <v>0</v>
      </c>
      <c r="C981" s="165" t="str">
        <f t="shared" si="95"/>
        <v>100054</v>
      </c>
      <c r="D981" s="165" t="str">
        <f t="shared" si="96"/>
        <v>100054/13</v>
      </c>
      <c r="E981" s="167" t="s">
        <v>189</v>
      </c>
      <c r="F981" s="167" t="s">
        <v>822</v>
      </c>
      <c r="G981" s="165">
        <v>48</v>
      </c>
      <c r="H981" s="178">
        <v>100991</v>
      </c>
      <c r="I981" s="170" t="str">
        <f t="shared" si="92"/>
        <v>Б-100991-13</v>
      </c>
      <c r="J981" s="169">
        <v>3</v>
      </c>
      <c r="K981" s="236">
        <v>8</v>
      </c>
      <c r="L981" s="165" t="s">
        <v>38</v>
      </c>
      <c r="M981" s="169">
        <v>1</v>
      </c>
      <c r="N981" s="165">
        <v>18</v>
      </c>
      <c r="O981" s="167" t="s">
        <v>823</v>
      </c>
      <c r="P981" s="167" t="s">
        <v>823</v>
      </c>
      <c r="Q981" s="167" t="s">
        <v>826</v>
      </c>
      <c r="R981" s="166" t="str">
        <f t="shared" si="97"/>
        <v>1009911</v>
      </c>
      <c r="S981" s="170">
        <v>1</v>
      </c>
      <c r="T981" s="167" t="s">
        <v>308</v>
      </c>
      <c r="U981" s="165">
        <v>700</v>
      </c>
      <c r="V981" s="165">
        <v>126</v>
      </c>
      <c r="W981" s="165">
        <v>0</v>
      </c>
      <c r="X981" s="24">
        <v>875</v>
      </c>
      <c r="Y981" s="168" t="s">
        <v>42</v>
      </c>
      <c r="Z981" s="225" t="s">
        <v>463</v>
      </c>
      <c r="AA981" s="225" t="s">
        <v>464</v>
      </c>
      <c r="AB981" s="228"/>
      <c r="AC981" s="178">
        <v>1435</v>
      </c>
      <c r="AD981" s="165"/>
      <c r="AE981" s="165"/>
      <c r="AF981" s="167" t="s">
        <v>149</v>
      </c>
      <c r="AG981" s="221">
        <v>8</v>
      </c>
      <c r="AH981" s="220">
        <v>12</v>
      </c>
      <c r="AI981" s="167" t="s">
        <v>319</v>
      </c>
      <c r="AJ981" s="170"/>
      <c r="AK981" s="170"/>
      <c r="AL981" s="227">
        <v>1</v>
      </c>
      <c r="AM981" s="122">
        <v>1</v>
      </c>
      <c r="AN981" s="165" t="s">
        <v>44</v>
      </c>
      <c r="AO981" s="165"/>
      <c r="AP981" s="227">
        <v>10000</v>
      </c>
      <c r="AQ981" s="307" t="s">
        <v>429</v>
      </c>
      <c r="AR981" s="307" t="s">
        <v>434</v>
      </c>
      <c r="AS981" s="166">
        <f>H981</f>
        <v>100991</v>
      </c>
      <c r="AT981" s="166">
        <f t="shared" si="93"/>
        <v>11077</v>
      </c>
      <c r="AU981" s="166">
        <v>1077</v>
      </c>
      <c r="AV981" s="166"/>
      <c r="AX981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100991, 'Б-100991-13',date'2015-02-02',3, 8, 8, 'RUR', 1, 18, date'2015-02-02', date'2015-02-01', 1009911, 1, to_date('2015-02-01 00:00:00','YYYY-MM-DD HH24:MI:SS'), 700, 126, 0, 875, 1, 'c1', 8,1,100991,11077,1077);insert into xxxx_oebs_cash_payment_test (ID, INVOICE_ID, OEBS_PAYMENT, DOC_DATE, COMISS_DATE) values (s_xxxx_oebs_cash_payment_test.NEXTVAL, 100991, 1435, to_date('2015-02-01 00:00:00','YYYY-MM-DD HH24:MI:SS'), date'2015-01-31' );insert into xxxx_client_discount_m  (ID,CLIENT_ID,CLIENT_AVG_DISCOUNT,DT) values (s_xxxx_client_discount_m.NEXTVAL,875, 12, date'2015-02-01');insert into xxxx_loyal_clients_contr_attr (ID, CONTRACT_ID, CLIENT_ID, LC_TURNOVER, COLLATERAL_FIRST_DT, COLLATERAL_END_DT) values (s_xxxx_loyal_clients_contr_atr.NEXTVAL, 100054, 875, 10000, date'2014-06-01', date'2014-08-31' );</v>
      </c>
    </row>
    <row r="982" spans="1:50" ht="16.5" customHeight="1" x14ac:dyDescent="0.25">
      <c r="A982" s="285">
        <v>54</v>
      </c>
      <c r="B982" s="72">
        <v>0</v>
      </c>
      <c r="C982" s="165" t="str">
        <f t="shared" si="95"/>
        <v>100054</v>
      </c>
      <c r="D982" s="165" t="str">
        <f t="shared" si="96"/>
        <v>100054/13</v>
      </c>
      <c r="E982" s="167" t="s">
        <v>189</v>
      </c>
      <c r="F982" s="167" t="s">
        <v>822</v>
      </c>
      <c r="G982" s="165">
        <v>48</v>
      </c>
      <c r="H982" s="178">
        <v>100992</v>
      </c>
      <c r="I982" s="170" t="str">
        <f t="shared" si="92"/>
        <v>Б-100992-13</v>
      </c>
      <c r="J982" s="169">
        <v>3</v>
      </c>
      <c r="K982" s="234">
        <v>2</v>
      </c>
      <c r="L982" s="165" t="s">
        <v>38</v>
      </c>
      <c r="M982" s="169">
        <v>1</v>
      </c>
      <c r="N982" s="165">
        <v>18</v>
      </c>
      <c r="O982" s="191" t="s">
        <v>824</v>
      </c>
      <c r="P982" s="167" t="s">
        <v>823</v>
      </c>
      <c r="Q982" s="191" t="s">
        <v>303</v>
      </c>
      <c r="R982" s="166" t="str">
        <f t="shared" si="97"/>
        <v>1009921</v>
      </c>
      <c r="S982" s="170">
        <v>1</v>
      </c>
      <c r="T982" s="167" t="s">
        <v>308</v>
      </c>
      <c r="U982" s="165">
        <v>700</v>
      </c>
      <c r="V982" s="165">
        <v>126</v>
      </c>
      <c r="W982" s="165">
        <v>0</v>
      </c>
      <c r="X982" s="24">
        <v>876</v>
      </c>
      <c r="Y982" s="168" t="s">
        <v>42</v>
      </c>
      <c r="Z982" s="224"/>
      <c r="AA982" s="238"/>
      <c r="AB982" s="228"/>
      <c r="AC982" s="178">
        <v>1435</v>
      </c>
      <c r="AD982" s="165"/>
      <c r="AE982" s="165">
        <f>SUM(AC974,AC975,AC978,AD978,AC980,AC984)</f>
        <v>9100</v>
      </c>
      <c r="AF982" s="167" t="s">
        <v>149</v>
      </c>
      <c r="AG982" s="221">
        <v>8</v>
      </c>
      <c r="AH982" s="220">
        <v>12</v>
      </c>
      <c r="AI982" s="167" t="s">
        <v>319</v>
      </c>
      <c r="AJ982" s="170"/>
      <c r="AK982" s="170"/>
      <c r="AL982" s="227">
        <v>1</v>
      </c>
      <c r="AM982" s="122">
        <v>1</v>
      </c>
      <c r="AN982" s="165" t="s">
        <v>44</v>
      </c>
      <c r="AO982" s="165"/>
      <c r="AP982" s="227">
        <v>10000</v>
      </c>
      <c r="AQ982" s="307" t="s">
        <v>429</v>
      </c>
      <c r="AR982" s="307" t="s">
        <v>434</v>
      </c>
      <c r="AS982" s="166">
        <f>H982</f>
        <v>100992</v>
      </c>
      <c r="AT982" s="166">
        <f t="shared" si="93"/>
        <v>11078</v>
      </c>
      <c r="AU982" s="166">
        <v>1078</v>
      </c>
      <c r="AV982" s="166"/>
      <c r="AX982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100992, 'Б-100992-13',date'2015-01-02',3, 2, 2, 'RUR', 1, 18, date'2015-02-02', date'2015-02-28', 1009921, 1, to_date('2015-02-01 00:00:00','YYYY-MM-DD HH24:MI:SS'), 700, 126, 0, 876, 1, 'c1', 8,1,100992,11078,1078);insert into xxxx_oebs_cash_payment_test (ID, INVOICE_ID, OEBS_PAYMENT, DOC_DATE, COMISS_DATE) values (s_xxxx_oebs_cash_payment_test.NEXTVAL, 100992, 1435, to_date('2015-02-01 00:00:00','YYYY-MM-DD HH24:MI:SS'), date'2015-01-31' );insert into xxxx_oebs_cash_payment_test (ID, INVOICE_ID, OEBS_PAYMENT, DOC_DATE, COMISS_DATE) values (s_xxxx_oebs_cash_payment_test.NEXTVAL, 100992, 9100, to_date('2015-02-01 00:00:00','YYYY-MM-DD HH24:MI:SS'), date'2015-01-31' );insert into xxxx_client_discount_m  (ID,CLIENT_ID,CLIENT_AVG_DISCOUNT,DT) values (s_xxxx_client_discount_m.NEXTVAL,876, 12, date'2015-02-01');insert into xxxx_loyal_clients_contr_attr (ID, CONTRACT_ID, CLIENT_ID, LC_TURNOVER, COLLATERAL_FIRST_DT, COLLATERAL_END_DT) values (s_xxxx_loyal_clients_contr_atr.NEXTVAL, 100054, 876, 10000, date'2014-06-01', date'2014-08-31' );</v>
      </c>
    </row>
    <row r="983" spans="1:50" ht="16.5" customHeight="1" x14ac:dyDescent="0.25">
      <c r="A983" s="285">
        <v>54</v>
      </c>
      <c r="B983" s="72">
        <v>0</v>
      </c>
      <c r="C983" s="166" t="str">
        <f t="shared" si="95"/>
        <v>100054</v>
      </c>
      <c r="D983" s="170" t="str">
        <f t="shared" si="96"/>
        <v>100054/13</v>
      </c>
      <c r="E983" s="184" t="s">
        <v>189</v>
      </c>
      <c r="F983" s="167" t="s">
        <v>822</v>
      </c>
      <c r="G983" s="170">
        <v>48</v>
      </c>
      <c r="H983" s="178">
        <v>100993</v>
      </c>
      <c r="I983" s="170" t="str">
        <f t="shared" si="92"/>
        <v>Б-100993-13</v>
      </c>
      <c r="J983" s="169">
        <v>3</v>
      </c>
      <c r="K983" s="165">
        <v>7</v>
      </c>
      <c r="L983" s="170" t="s">
        <v>38</v>
      </c>
      <c r="M983" s="185">
        <v>1</v>
      </c>
      <c r="N983" s="165">
        <v>18</v>
      </c>
      <c r="O983" s="186" t="s">
        <v>824</v>
      </c>
      <c r="P983" s="186" t="s">
        <v>823</v>
      </c>
      <c r="Q983" s="186" t="s">
        <v>303</v>
      </c>
      <c r="R983" s="166" t="str">
        <f t="shared" si="97"/>
        <v>1009931</v>
      </c>
      <c r="S983" s="170">
        <v>1</v>
      </c>
      <c r="T983" s="184" t="s">
        <v>308</v>
      </c>
      <c r="U983" s="170">
        <v>600</v>
      </c>
      <c r="V983" s="170">
        <v>108</v>
      </c>
      <c r="W983" s="170">
        <v>0</v>
      </c>
      <c r="X983" s="24">
        <v>877</v>
      </c>
      <c r="Y983" s="188" t="s">
        <v>42</v>
      </c>
      <c r="Z983" s="224" t="s">
        <v>465</v>
      </c>
      <c r="AA983" s="224" t="s">
        <v>466</v>
      </c>
      <c r="AB983" s="228"/>
      <c r="AC983" s="178">
        <v>1230</v>
      </c>
      <c r="AD983" s="170"/>
      <c r="AE983" s="170"/>
      <c r="AF983" s="167" t="s">
        <v>149</v>
      </c>
      <c r="AG983" s="221">
        <v>8</v>
      </c>
      <c r="AH983" s="220">
        <v>12</v>
      </c>
      <c r="AI983" s="167" t="s">
        <v>319</v>
      </c>
      <c r="AJ983" s="170"/>
      <c r="AK983" s="170"/>
      <c r="AL983" s="227">
        <v>1</v>
      </c>
      <c r="AM983" s="122">
        <v>1</v>
      </c>
      <c r="AN983" s="170" t="s">
        <v>44</v>
      </c>
      <c r="AO983" s="170"/>
      <c r="AP983" s="227">
        <v>10000</v>
      </c>
      <c r="AQ983" s="307" t="s">
        <v>429</v>
      </c>
      <c r="AR983" s="307" t="s">
        <v>434</v>
      </c>
      <c r="AS983" s="166">
        <f>H983</f>
        <v>100993</v>
      </c>
      <c r="AT983" s="166">
        <f t="shared" si="93"/>
        <v>11079</v>
      </c>
      <c r="AU983" s="166">
        <v>1079</v>
      </c>
      <c r="AV983" s="166"/>
      <c r="AX983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100993, 'Б-100993-13',date'2015-01-02',3, 7, 7, 'RUR', 1, 18, date'2015-02-02', date'2015-02-28', 1009931, 1, to_date('2015-02-01 00:00:00','YYYY-MM-DD HH24:MI:SS'), 600, 108, 0, 877, 1, 'c1', 8,1,100993,11079,1079);insert into xxxx_oebs_cash_payment_test (ID, INVOICE_ID, OEBS_PAYMENT, DOC_DATE, COMISS_DATE) values (s_xxxx_oebs_cash_payment_test.NEXTVAL, 100993, 1230, to_date('2015-02-01 00:00:00','YYYY-MM-DD HH24:MI:SS'), date'2015-01-31' );insert into xxxx_client_discount_m  (ID,CLIENT_ID,CLIENT_AVG_DISCOUNT,DT) values (s_xxxx_client_discount_m.NEXTVAL,877, 12, date'2015-02-01');insert into xxxx_loyal_clients_contr_attr (ID, CONTRACT_ID, CLIENT_ID, LC_TURNOVER, COLLATERAL_FIRST_DT, COLLATERAL_END_DT) values (s_xxxx_loyal_clients_contr_atr.NEXTVAL, 100054, 877, 10000, date'2014-06-01', date'2014-08-31' );</v>
      </c>
    </row>
    <row r="984" spans="1:50" ht="16.5" customHeight="1" x14ac:dyDescent="0.25">
      <c r="A984" s="286">
        <v>54</v>
      </c>
      <c r="B984" s="72">
        <v>0</v>
      </c>
      <c r="C984" s="171" t="str">
        <f t="shared" si="95"/>
        <v>100054</v>
      </c>
      <c r="D984" s="171" t="str">
        <f t="shared" si="96"/>
        <v>100054/13</v>
      </c>
      <c r="E984" s="172" t="s">
        <v>189</v>
      </c>
      <c r="F984" s="167" t="s">
        <v>822</v>
      </c>
      <c r="G984" s="171">
        <v>48</v>
      </c>
      <c r="H984" s="178">
        <v>100994</v>
      </c>
      <c r="I984" s="171" t="str">
        <f t="shared" si="92"/>
        <v>Б-100994-13</v>
      </c>
      <c r="J984" s="169">
        <v>3</v>
      </c>
      <c r="K984" s="192">
        <v>3</v>
      </c>
      <c r="L984" s="171" t="s">
        <v>38</v>
      </c>
      <c r="M984" s="175">
        <v>1</v>
      </c>
      <c r="N984" s="171">
        <v>18</v>
      </c>
      <c r="O984" s="177" t="s">
        <v>824</v>
      </c>
      <c r="P984" s="172" t="s">
        <v>823</v>
      </c>
      <c r="Q984" s="172" t="s">
        <v>303</v>
      </c>
      <c r="R984" s="173" t="str">
        <f t="shared" si="97"/>
        <v>1009941</v>
      </c>
      <c r="S984" s="171">
        <v>1</v>
      </c>
      <c r="T984" s="172" t="s">
        <v>308</v>
      </c>
      <c r="U984" s="171">
        <v>600</v>
      </c>
      <c r="V984" s="171">
        <v>108</v>
      </c>
      <c r="W984" s="171">
        <v>0</v>
      </c>
      <c r="X984" s="24">
        <v>878</v>
      </c>
      <c r="Y984" s="174" t="s">
        <v>42</v>
      </c>
      <c r="Z984" s="232" t="s">
        <v>221</v>
      </c>
      <c r="AA984" s="240" t="s">
        <v>221</v>
      </c>
      <c r="AB984" s="289"/>
      <c r="AC984" s="180">
        <v>1230</v>
      </c>
      <c r="AD984" s="171"/>
      <c r="AE984" s="171"/>
      <c r="AF984" s="172" t="s">
        <v>149</v>
      </c>
      <c r="AG984" s="221">
        <v>8</v>
      </c>
      <c r="AH984" s="220">
        <v>12</v>
      </c>
      <c r="AI984" s="172" t="s">
        <v>319</v>
      </c>
      <c r="AJ984" s="171"/>
      <c r="AK984" s="171"/>
      <c r="AL984" s="227">
        <v>1</v>
      </c>
      <c r="AM984" s="122">
        <v>1</v>
      </c>
      <c r="AN984" s="171" t="s">
        <v>44</v>
      </c>
      <c r="AO984" s="171"/>
      <c r="AP984" s="205">
        <v>10000</v>
      </c>
      <c r="AQ984" s="307" t="s">
        <v>429</v>
      </c>
      <c r="AR984" s="307" t="s">
        <v>434</v>
      </c>
      <c r="AS984" s="166">
        <f>H984</f>
        <v>100994</v>
      </c>
      <c r="AT984" s="166">
        <f t="shared" si="93"/>
        <v>11080</v>
      </c>
      <c r="AU984" s="166">
        <v>1080</v>
      </c>
      <c r="AV984" s="173"/>
      <c r="AX98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54, 100054, '100054/13', date'2013-03-01', date'2015-09-01', 48, 100994, 'Б-100994-13',date'2015-01-02',3, 3, 3, 'RUR', 1, 18, date'2015-02-02', date'2015-02-28', 1009941, 1, to_date('2015-02-01 00:00:00','YYYY-MM-DD HH24:MI:SS'), 600, 108, 0, 878, 1, 'c1', 8,1,100994,11080,1080);insert into xxxx_oebs_cash_payment_test (ID, INVOICE_ID, OEBS_PAYMENT, DOC_DATE, COMISS_DATE) values (s_xxxx_oebs_cash_payment_test.NEXTVAL, 100994, 1230, to_date('2015-02-01 00:00:00','YYYY-MM-DD HH24:MI:SS'), date'2015-01-31' );insert into xxxx_client_discount_m  (ID,CLIENT_ID,CLIENT_AVG_DISCOUNT,DT) values (s_xxxx_client_discount_m.NEXTVAL,878, 12, date'2015-02-01');insert into xxxx_loyal_clients_contr_attr (ID, CONTRACT_ID, CLIENT_ID, LC_TURNOVER, COLLATERAL_FIRST_DT, COLLATERAL_END_DT) values (s_xxxx_loyal_clients_contr_atr.NEXTVAL, 100054, 878, 10000, date'2014-06-01', date'2014-08-31' );</v>
      </c>
    </row>
    <row r="985" spans="1:50" ht="16.5" customHeight="1" x14ac:dyDescent="0.25">
      <c r="A985" s="285">
        <v>55</v>
      </c>
      <c r="B985" s="72">
        <v>0</v>
      </c>
      <c r="C985" s="165" t="str">
        <f t="shared" si="95"/>
        <v>100055</v>
      </c>
      <c r="D985" s="165" t="str">
        <f t="shared" si="96"/>
        <v>100055/13</v>
      </c>
      <c r="E985" s="167" t="s">
        <v>189</v>
      </c>
      <c r="F985" s="167" t="s">
        <v>822</v>
      </c>
      <c r="G985" s="165">
        <v>48</v>
      </c>
      <c r="H985" s="178">
        <v>100995</v>
      </c>
      <c r="I985" s="170" t="str">
        <f t="shared" si="92"/>
        <v>Б-100995-13</v>
      </c>
      <c r="J985" s="169">
        <v>3</v>
      </c>
      <c r="K985" s="165">
        <v>7</v>
      </c>
      <c r="L985" s="165" t="s">
        <v>38</v>
      </c>
      <c r="M985" s="290">
        <v>0</v>
      </c>
      <c r="N985" s="291">
        <v>0</v>
      </c>
      <c r="O985" s="167" t="s">
        <v>823</v>
      </c>
      <c r="P985" s="167" t="s">
        <v>823</v>
      </c>
      <c r="Q985" s="167" t="s">
        <v>826</v>
      </c>
      <c r="R985" s="166" t="str">
        <f t="shared" si="97"/>
        <v>1009951</v>
      </c>
      <c r="S985" s="170">
        <v>1</v>
      </c>
      <c r="T985" s="167" t="s">
        <v>308</v>
      </c>
      <c r="U985" s="165">
        <v>1000</v>
      </c>
      <c r="V985" s="234">
        <v>0</v>
      </c>
      <c r="W985" s="165">
        <v>0</v>
      </c>
      <c r="X985" s="24">
        <v>879</v>
      </c>
      <c r="Y985" s="168" t="s">
        <v>42</v>
      </c>
      <c r="Z985" s="224" t="s">
        <v>603</v>
      </c>
      <c r="AA985" s="238"/>
      <c r="AB985" s="247" t="s">
        <v>604</v>
      </c>
      <c r="AC985" s="178">
        <v>2500</v>
      </c>
      <c r="AD985" s="170"/>
      <c r="AE985" s="170"/>
      <c r="AF985" s="167" t="s">
        <v>149</v>
      </c>
      <c r="AG985" s="221">
        <v>8</v>
      </c>
      <c r="AH985" s="220">
        <v>12</v>
      </c>
      <c r="AI985" s="167" t="s">
        <v>319</v>
      </c>
      <c r="AJ985" s="170"/>
      <c r="AK985" s="170"/>
      <c r="AL985" s="227">
        <v>1</v>
      </c>
      <c r="AM985" s="122">
        <v>1</v>
      </c>
      <c r="AN985" s="165" t="s">
        <v>44</v>
      </c>
      <c r="AO985" s="165"/>
      <c r="AP985" s="227">
        <v>10000</v>
      </c>
      <c r="AQ985" s="307" t="s">
        <v>429</v>
      </c>
      <c r="AR985" s="307" t="s">
        <v>434</v>
      </c>
      <c r="AS985" s="166">
        <f>H985</f>
        <v>100995</v>
      </c>
      <c r="AT985" s="166">
        <f t="shared" si="93"/>
        <v>11081</v>
      </c>
      <c r="AU985" s="166">
        <v>1081</v>
      </c>
      <c r="AV985" s="166" t="s">
        <v>468</v>
      </c>
      <c r="AX98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100995, 'Б-100995-13',date'2015-02-02',3, 7, 7, 'RUR', 0, 0, date'2015-02-02', date'2015-02-01', 1009951, 1, to_date('2015-02-01 00:00:00','YYYY-MM-DD HH24:MI:SS'), 1000, 0, 0, 879, 1, 'c1', 8,1,100995,11081,1081);insert into xxxx_oebs_cash_payment_test (ID, INVOICE_ID, OEBS_PAYMENT, DOC_DATE, COMISS_DATE) values (s_xxxx_oebs_cash_payment_test.NEXTVAL, 100995, 2500, to_date('2015-02-01 00:00:00','YYYY-MM-DD HH24:MI:SS'), date'2015-01-31' );insert into xxxx_client_discount_m  (ID,CLIENT_ID,CLIENT_AVG_DISCOUNT,DT) values (s_xxxx_client_discount_m.NEXTVAL,879, 12, date'2015-02-01');insert into xxxx_loyal_clients_contr_attr (ID, CONTRACT_ID, CLIENT_ID, LC_TURNOVER, COLLATERAL_FIRST_DT, COLLATERAL_END_DT) values (s_xxxx_loyal_clients_contr_atr.NEXTVAL, 100055, 879, 10000, date'2014-06-01', date'2014-08-31' );</v>
      </c>
    </row>
    <row r="986" spans="1:50" ht="16.5" customHeight="1" x14ac:dyDescent="0.25">
      <c r="A986" s="285">
        <v>55</v>
      </c>
      <c r="B986" s="72">
        <v>0</v>
      </c>
      <c r="C986" s="165" t="str">
        <f t="shared" si="95"/>
        <v>100055</v>
      </c>
      <c r="D986" s="165" t="str">
        <f t="shared" si="96"/>
        <v>100055/13</v>
      </c>
      <c r="E986" s="167" t="s">
        <v>189</v>
      </c>
      <c r="F986" s="167" t="s">
        <v>822</v>
      </c>
      <c r="G986" s="165">
        <v>48</v>
      </c>
      <c r="H986" s="178">
        <v>100996</v>
      </c>
      <c r="I986" s="170" t="str">
        <f t="shared" si="92"/>
        <v>Б-100996-13</v>
      </c>
      <c r="J986" s="169">
        <v>3</v>
      </c>
      <c r="K986" s="165">
        <v>7</v>
      </c>
      <c r="L986" s="236" t="s">
        <v>180</v>
      </c>
      <c r="M986" s="290">
        <v>0</v>
      </c>
      <c r="N986" s="291">
        <v>0</v>
      </c>
      <c r="O986" s="167" t="s">
        <v>823</v>
      </c>
      <c r="P986" s="167" t="s">
        <v>823</v>
      </c>
      <c r="Q986" s="167" t="s">
        <v>826</v>
      </c>
      <c r="R986" s="166" t="str">
        <f t="shared" si="97"/>
        <v>1009961</v>
      </c>
      <c r="S986" s="170">
        <v>1</v>
      </c>
      <c r="T986" s="167" t="s">
        <v>308</v>
      </c>
      <c r="U986" s="165">
        <v>900</v>
      </c>
      <c r="V986" s="234">
        <v>0</v>
      </c>
      <c r="W986" s="165">
        <v>0</v>
      </c>
      <c r="X986" s="24">
        <v>880</v>
      </c>
      <c r="Y986" s="168" t="s">
        <v>42</v>
      </c>
      <c r="Z986" s="224" t="s">
        <v>605</v>
      </c>
      <c r="AA986" s="238">
        <v>36000</v>
      </c>
      <c r="AB986" s="224" t="s">
        <v>606</v>
      </c>
      <c r="AC986" s="178">
        <v>2250</v>
      </c>
      <c r="AD986" s="170"/>
      <c r="AE986" s="170"/>
      <c r="AF986" s="167" t="s">
        <v>149</v>
      </c>
      <c r="AG986" s="221">
        <v>8</v>
      </c>
      <c r="AH986" s="220">
        <v>12</v>
      </c>
      <c r="AI986" s="167" t="s">
        <v>319</v>
      </c>
      <c r="AJ986" s="170"/>
      <c r="AK986" s="170"/>
      <c r="AL986" s="227">
        <v>1</v>
      </c>
      <c r="AM986" s="122">
        <v>1</v>
      </c>
      <c r="AN986" s="165" t="s">
        <v>44</v>
      </c>
      <c r="AO986" s="165"/>
      <c r="AP986" s="227">
        <v>10000</v>
      </c>
      <c r="AQ986" s="307" t="s">
        <v>429</v>
      </c>
      <c r="AR986" s="307" t="s">
        <v>434</v>
      </c>
      <c r="AS986" s="166">
        <f>H986</f>
        <v>100996</v>
      </c>
      <c r="AT986" s="166">
        <f t="shared" si="93"/>
        <v>11082</v>
      </c>
      <c r="AU986" s="166">
        <v>1082</v>
      </c>
      <c r="AV986" s="166" t="s">
        <v>470</v>
      </c>
      <c r="AX98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100996, 'Б-100996-13',date'2015-02-02',3, 7, 7, 'EUR', 0, 0, date'2015-02-02', date'2015-02-01', 1009961, 1, to_date('2015-02-01 00:00:00','YYYY-MM-DD HH24:MI:SS'), 900, 0, 0, 880, 1, 'c1', 8,1,100996,11082,1082);insert into xxxx_oebs_cash_payment_test (ID, INVOICE_ID, OEBS_PAYMENT, DOC_DATE, COMISS_DATE) values (s_xxxx_oebs_cash_payment_test.NEXTVAL, 100996, 2250, to_date('2015-02-01 00:00:00','YYYY-MM-DD HH24:MI:SS'), date'2015-01-31' );insert into xxxx_client_discount_m  (ID,CLIENT_ID,CLIENT_AVG_DISCOUNT,DT) values (s_xxxx_client_discount_m.NEXTVAL,880, 12, date'2015-02-01');insert into xxxx_loyal_clients_contr_attr (ID, CONTRACT_ID, CLIENT_ID, LC_TURNOVER, COLLATERAL_FIRST_DT, COLLATERAL_END_DT) values (s_xxxx_loyal_clients_contr_atr.NEXTVAL, 100055, 880, 10000, date'2014-06-01', date'2014-08-31' );</v>
      </c>
    </row>
    <row r="987" spans="1:50" ht="16.5" customHeight="1" x14ac:dyDescent="0.25">
      <c r="A987" s="285">
        <v>55</v>
      </c>
      <c r="B987" s="72">
        <v>0</v>
      </c>
      <c r="C987" s="165" t="str">
        <f t="shared" si="95"/>
        <v>100055</v>
      </c>
      <c r="D987" s="165" t="str">
        <f t="shared" si="96"/>
        <v>100055/13</v>
      </c>
      <c r="E987" s="167" t="s">
        <v>189</v>
      </c>
      <c r="F987" s="167" t="s">
        <v>822</v>
      </c>
      <c r="G987" s="165">
        <v>48</v>
      </c>
      <c r="H987" s="178">
        <v>100997</v>
      </c>
      <c r="I987" s="170" t="str">
        <f t="shared" si="92"/>
        <v>Б-100997-13</v>
      </c>
      <c r="J987" s="169">
        <v>3</v>
      </c>
      <c r="K987" s="165">
        <v>7</v>
      </c>
      <c r="L987" s="165" t="s">
        <v>38</v>
      </c>
      <c r="M987" s="169">
        <v>1</v>
      </c>
      <c r="N987" s="165">
        <v>18</v>
      </c>
      <c r="O987" s="167" t="s">
        <v>823</v>
      </c>
      <c r="P987" s="167" t="s">
        <v>823</v>
      </c>
      <c r="Q987" s="167" t="s">
        <v>826</v>
      </c>
      <c r="R987" s="166" t="str">
        <f t="shared" si="97"/>
        <v>1009971</v>
      </c>
      <c r="S987" s="170">
        <v>1</v>
      </c>
      <c r="T987" s="167" t="s">
        <v>308</v>
      </c>
      <c r="U987" s="165">
        <v>800</v>
      </c>
      <c r="V987" s="165">
        <v>144</v>
      </c>
      <c r="W987" s="165">
        <v>0</v>
      </c>
      <c r="X987" s="24">
        <v>881</v>
      </c>
      <c r="Y987" s="168" t="s">
        <v>42</v>
      </c>
      <c r="Z987" s="225" t="s">
        <v>607</v>
      </c>
      <c r="AA987" s="235"/>
      <c r="AB987" s="225" t="s">
        <v>608</v>
      </c>
      <c r="AC987" s="178">
        <v>1640</v>
      </c>
      <c r="AD987" s="170"/>
      <c r="AE987" s="170"/>
      <c r="AF987" s="167" t="s">
        <v>149</v>
      </c>
      <c r="AG987" s="221">
        <v>8</v>
      </c>
      <c r="AH987" s="220">
        <v>12</v>
      </c>
      <c r="AI987" s="167" t="s">
        <v>319</v>
      </c>
      <c r="AJ987" s="170"/>
      <c r="AK987" s="170"/>
      <c r="AL987" s="227">
        <v>1</v>
      </c>
      <c r="AM987" s="122">
        <v>1</v>
      </c>
      <c r="AN987" s="165" t="s">
        <v>44</v>
      </c>
      <c r="AO987" s="165"/>
      <c r="AP987" s="227">
        <v>10000</v>
      </c>
      <c r="AQ987" s="307" t="s">
        <v>429</v>
      </c>
      <c r="AR987" s="307" t="s">
        <v>434</v>
      </c>
      <c r="AS987" s="166">
        <f>H987</f>
        <v>100997</v>
      </c>
      <c r="AT987" s="166">
        <f t="shared" si="93"/>
        <v>11083</v>
      </c>
      <c r="AU987" s="166">
        <v>1083</v>
      </c>
      <c r="AV987" s="166" t="s">
        <v>471</v>
      </c>
      <c r="AX98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100997, 'Б-100997-13',date'2015-02-02',3, 7, 7, 'RUR', 1, 18, date'2015-02-02', date'2015-02-01', 1009971, 1, to_date('2015-02-01 00:00:00','YYYY-MM-DD HH24:MI:SS'), 800, 144, 0, 881, 1, 'c1', 8,1,100997,11083,1083);insert into xxxx_oebs_cash_payment_test (ID, INVOICE_ID, OEBS_PAYMENT, DOC_DATE, COMISS_DATE) values (s_xxxx_oebs_cash_payment_test.NEXTVAL, 100997, 1640, to_date('2015-02-01 00:00:00','YYYY-MM-DD HH24:MI:SS'), date'2015-01-31' );insert into xxxx_client_discount_m  (ID,CLIENT_ID,CLIENT_AVG_DISCOUNT,DT) values (s_xxxx_client_discount_m.NEXTVAL,881, 12, date'2015-02-01');insert into xxxx_loyal_clients_contr_attr (ID, CONTRACT_ID, CLIENT_ID, LC_TURNOVER, COLLATERAL_FIRST_DT, COLLATERAL_END_DT) values (s_xxxx_loyal_clients_contr_atr.NEXTVAL, 100055, 881, 10000, date'2014-06-01', date'2014-08-31' );</v>
      </c>
    </row>
    <row r="988" spans="1:50" ht="16.5" customHeight="1" x14ac:dyDescent="0.25">
      <c r="A988" s="285">
        <v>55</v>
      </c>
      <c r="B988" s="72">
        <v>0</v>
      </c>
      <c r="C988" s="165" t="str">
        <f t="shared" si="95"/>
        <v>100055</v>
      </c>
      <c r="D988" s="165" t="str">
        <f t="shared" si="96"/>
        <v>100055/13</v>
      </c>
      <c r="E988" s="167" t="s">
        <v>189</v>
      </c>
      <c r="F988" s="167" t="s">
        <v>822</v>
      </c>
      <c r="G988" s="165">
        <v>48</v>
      </c>
      <c r="H988" s="178">
        <v>100998</v>
      </c>
      <c r="I988" s="170" t="str">
        <f t="shared" si="92"/>
        <v>Б-100998-13</v>
      </c>
      <c r="J988" s="169">
        <v>3</v>
      </c>
      <c r="K988" s="165">
        <v>7</v>
      </c>
      <c r="L988" s="165" t="s">
        <v>38</v>
      </c>
      <c r="M988" s="169">
        <v>1</v>
      </c>
      <c r="N988" s="165">
        <v>18</v>
      </c>
      <c r="O988" s="167" t="s">
        <v>823</v>
      </c>
      <c r="P988" s="167" t="s">
        <v>823</v>
      </c>
      <c r="Q988" s="167" t="s">
        <v>826</v>
      </c>
      <c r="R988" s="166" t="str">
        <f t="shared" si="97"/>
        <v>1009981</v>
      </c>
      <c r="S988" s="170">
        <v>1</v>
      </c>
      <c r="T988" s="167" t="s">
        <v>308</v>
      </c>
      <c r="U988" s="165">
        <v>700</v>
      </c>
      <c r="V988" s="165">
        <v>126</v>
      </c>
      <c r="W988" s="165">
        <v>0</v>
      </c>
      <c r="X988" s="24">
        <v>882</v>
      </c>
      <c r="Y988" s="168" t="s">
        <v>42</v>
      </c>
      <c r="Z988" s="224"/>
      <c r="AA988" s="238"/>
      <c r="AB988" s="224"/>
      <c r="AC988" s="178">
        <v>1435</v>
      </c>
      <c r="AD988" s="170"/>
      <c r="AE988" s="170"/>
      <c r="AF988" s="167" t="s">
        <v>149</v>
      </c>
      <c r="AG988" s="221">
        <v>8</v>
      </c>
      <c r="AH988" s="220">
        <v>12</v>
      </c>
      <c r="AI988" s="167" t="s">
        <v>319</v>
      </c>
      <c r="AJ988" s="170"/>
      <c r="AK988" s="170"/>
      <c r="AL988" s="227">
        <v>1</v>
      </c>
      <c r="AM988" s="122">
        <v>1</v>
      </c>
      <c r="AN988" s="165" t="s">
        <v>44</v>
      </c>
      <c r="AO988" s="165"/>
      <c r="AP988" s="227">
        <v>10000</v>
      </c>
      <c r="AQ988" s="307" t="s">
        <v>429</v>
      </c>
      <c r="AR988" s="307" t="s">
        <v>434</v>
      </c>
      <c r="AS988" s="166">
        <f>H988</f>
        <v>100998</v>
      </c>
      <c r="AT988" s="166">
        <f t="shared" si="93"/>
        <v>11084</v>
      </c>
      <c r="AU988" s="166">
        <v>1084</v>
      </c>
      <c r="AV988" s="250" t="s">
        <v>601</v>
      </c>
      <c r="AX98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100998, 'Б-100998-13',date'2015-02-02',3, 7, 7, 'RUR', 1, 18, date'2015-02-02', date'2015-02-01', 1009981, 1, to_date('2015-02-01 00:00:00','YYYY-MM-DD HH24:MI:SS'), 700, 126, 0, 882, 1, 'c1', 8,1,100998,11084,1084);insert into xxxx_oebs_cash_payment_test (ID, INVOICE_ID, OEBS_PAYMENT, DOC_DATE, COMISS_DATE) values (s_xxxx_oebs_cash_payment_test.NEXTVAL, 100998, 1435, to_date('2015-02-01 00:00:00','YYYY-MM-DD HH24:MI:SS'), date'2015-01-31' );insert into xxxx_client_discount_m  (ID,CLIENT_ID,CLIENT_AVG_DISCOUNT,DT) values (s_xxxx_client_discount_m.NEXTVAL,882, 12, date'2015-02-01');insert into xxxx_loyal_clients_contr_attr (ID, CONTRACT_ID, CLIENT_ID, LC_TURNOVER, COLLATERAL_FIRST_DT, COLLATERAL_END_DT) values (s_xxxx_loyal_clients_contr_atr.NEXTVAL, 100055, 882, 10000, date'2014-06-01', date'2014-08-31' );</v>
      </c>
    </row>
    <row r="989" spans="1:50" ht="16.5" customHeight="1" x14ac:dyDescent="0.25">
      <c r="A989" s="285">
        <v>55</v>
      </c>
      <c r="B989" s="72">
        <v>0</v>
      </c>
      <c r="C989" s="165" t="str">
        <f t="shared" si="95"/>
        <v>100055</v>
      </c>
      <c r="D989" s="165" t="str">
        <f t="shared" si="96"/>
        <v>100055/13</v>
      </c>
      <c r="E989" s="167" t="s">
        <v>189</v>
      </c>
      <c r="F989" s="167" t="s">
        <v>822</v>
      </c>
      <c r="G989" s="165">
        <v>48</v>
      </c>
      <c r="H989" s="178">
        <v>100999</v>
      </c>
      <c r="I989" s="170" t="str">
        <f t="shared" si="92"/>
        <v>Б-100999-13</v>
      </c>
      <c r="J989" s="169">
        <v>3</v>
      </c>
      <c r="K989" s="165">
        <v>7</v>
      </c>
      <c r="L989" s="234" t="s">
        <v>59</v>
      </c>
      <c r="M989" s="169">
        <v>1</v>
      </c>
      <c r="N989" s="165">
        <v>18</v>
      </c>
      <c r="O989" s="167" t="s">
        <v>823</v>
      </c>
      <c r="P989" s="167" t="s">
        <v>823</v>
      </c>
      <c r="Q989" s="167" t="s">
        <v>826</v>
      </c>
      <c r="R989" s="166" t="str">
        <f t="shared" si="97"/>
        <v>1009991</v>
      </c>
      <c r="S989" s="170">
        <v>1</v>
      </c>
      <c r="T989" s="167" t="s">
        <v>310</v>
      </c>
      <c r="U989" s="165">
        <v>700</v>
      </c>
      <c r="V989" s="165">
        <v>126</v>
      </c>
      <c r="W989" s="165">
        <v>0</v>
      </c>
      <c r="X989" s="24">
        <v>883</v>
      </c>
      <c r="Y989" s="168" t="s">
        <v>42</v>
      </c>
      <c r="Z989" s="224" t="s">
        <v>220</v>
      </c>
      <c r="AA989" s="238"/>
      <c r="AB989" s="224" t="s">
        <v>472</v>
      </c>
      <c r="AC989" s="178">
        <v>1435</v>
      </c>
      <c r="AD989" s="170"/>
      <c r="AE989" s="170"/>
      <c r="AF989" s="167" t="s">
        <v>149</v>
      </c>
      <c r="AG989" s="221">
        <v>8</v>
      </c>
      <c r="AH989" s="220">
        <v>12</v>
      </c>
      <c r="AI989" s="167" t="s">
        <v>319</v>
      </c>
      <c r="AJ989" s="170"/>
      <c r="AK989" s="170"/>
      <c r="AL989" s="227">
        <v>1</v>
      </c>
      <c r="AM989" s="122">
        <v>1</v>
      </c>
      <c r="AN989" s="165" t="s">
        <v>44</v>
      </c>
      <c r="AO989" s="165"/>
      <c r="AP989" s="227">
        <v>10000</v>
      </c>
      <c r="AQ989" s="307" t="s">
        <v>429</v>
      </c>
      <c r="AR989" s="307" t="s">
        <v>434</v>
      </c>
      <c r="AS989" s="166">
        <f>H989</f>
        <v>100999</v>
      </c>
      <c r="AT989" s="166">
        <f t="shared" si="93"/>
        <v>11085</v>
      </c>
      <c r="AU989" s="166">
        <v>1085</v>
      </c>
      <c r="AV989" s="166"/>
      <c r="AX989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100999, 'Б-100999-13',date'2015-02-02',3, 7, 7, 'USD', 1, 18, date'2015-02-02', date'2015-02-01', 1009991, 1, to_date('2015-01-31 23:59:59','YYYY-MM-DD HH24:MI:SS'), 700, 126, 0, 883, 1, 'c1', 8,1,100999,11085,1085);insert into xxxx_oebs_cash_payment_test (ID, INVOICE_ID, OEBS_PAYMENT, DOC_DATE, COMISS_DATE) values (s_xxxx_oebs_cash_payment_test.NEXTVAL, 100999, 1435, to_date('2015-01-31 23:59:59','YYYY-MM-DD HH24:MI:SS'), date'2015-01-31' );insert into xxxx_client_discount_m  (ID,CLIENT_ID,CLIENT_AVG_DISCOUNT,DT) values (s_xxxx_client_discount_m.NEXTVAL,883, 12, date'2015-02-01');insert into xxxx_loyal_clients_contr_attr (ID, CONTRACT_ID, CLIENT_ID, LC_TURNOVER, COLLATERAL_FIRST_DT, COLLATERAL_END_DT) values (s_xxxx_loyal_clients_contr_atr.NEXTVAL, 100055, 883, 10000, date'2014-06-01', date'2014-08-31' );</v>
      </c>
    </row>
    <row r="990" spans="1:50" ht="16.5" customHeight="1" x14ac:dyDescent="0.25">
      <c r="A990" s="285">
        <v>55</v>
      </c>
      <c r="B990" s="72">
        <v>0</v>
      </c>
      <c r="C990" s="165" t="str">
        <f t="shared" si="95"/>
        <v>100055</v>
      </c>
      <c r="D990" s="165" t="str">
        <f t="shared" si="96"/>
        <v>100055/13</v>
      </c>
      <c r="E990" s="167" t="s">
        <v>189</v>
      </c>
      <c r="F990" s="167" t="s">
        <v>822</v>
      </c>
      <c r="G990" s="165">
        <v>48</v>
      </c>
      <c r="H990" s="178">
        <v>101000</v>
      </c>
      <c r="I990" s="170" t="str">
        <f t="shared" si="92"/>
        <v>Б-101000-13</v>
      </c>
      <c r="J990" s="169">
        <v>3</v>
      </c>
      <c r="K990" s="165">
        <v>7</v>
      </c>
      <c r="L990" s="236" t="s">
        <v>180</v>
      </c>
      <c r="M990" s="169">
        <v>1</v>
      </c>
      <c r="N990" s="165">
        <v>18</v>
      </c>
      <c r="O990" s="167" t="s">
        <v>823</v>
      </c>
      <c r="P990" s="167" t="s">
        <v>823</v>
      </c>
      <c r="Q990" s="167" t="s">
        <v>826</v>
      </c>
      <c r="R990" s="166" t="str">
        <f t="shared" si="97"/>
        <v>1010001</v>
      </c>
      <c r="S990" s="170">
        <v>1</v>
      </c>
      <c r="T990" s="191" t="s">
        <v>308</v>
      </c>
      <c r="U990" s="165">
        <v>1100</v>
      </c>
      <c r="V990" s="165">
        <v>198</v>
      </c>
      <c r="W990" s="165">
        <v>0</v>
      </c>
      <c r="X990" s="24">
        <v>884</v>
      </c>
      <c r="Y990" s="168" t="s">
        <v>42</v>
      </c>
      <c r="Z990" s="224" t="s">
        <v>235</v>
      </c>
      <c r="AA990" s="238"/>
      <c r="AB990" s="224" t="s">
        <v>449</v>
      </c>
      <c r="AC990" s="178">
        <v>2255</v>
      </c>
      <c r="AD990" s="170"/>
      <c r="AE990" s="170"/>
      <c r="AF990" s="191" t="s">
        <v>149</v>
      </c>
      <c r="AG990" s="221">
        <v>8</v>
      </c>
      <c r="AH990" s="220">
        <v>12</v>
      </c>
      <c r="AI990" s="191" t="s">
        <v>319</v>
      </c>
      <c r="AJ990" s="170"/>
      <c r="AK990" s="170"/>
      <c r="AL990" s="227">
        <v>1</v>
      </c>
      <c r="AM990" s="122">
        <v>1</v>
      </c>
      <c r="AN990" s="165" t="s">
        <v>44</v>
      </c>
      <c r="AO990" s="165"/>
      <c r="AP990" s="227">
        <v>10000</v>
      </c>
      <c r="AQ990" s="307" t="s">
        <v>429</v>
      </c>
      <c r="AR990" s="307" t="s">
        <v>434</v>
      </c>
      <c r="AS990" s="166">
        <f>H990</f>
        <v>101000</v>
      </c>
      <c r="AT990" s="166">
        <f t="shared" si="93"/>
        <v>11086</v>
      </c>
      <c r="AU990" s="166">
        <v>1086</v>
      </c>
      <c r="AV990" s="166"/>
      <c r="AX990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101000, 'Б-101000-13',date'2015-02-02',3, 7, 7, 'EUR', 1, 18, date'2015-02-02', date'2015-02-01', 1010001, 1, to_date('2015-02-01 00:00:00','YYYY-MM-DD HH24:MI:SS'), 1100, 198, 0, 884, 1, 'c1', 8,1,101000,11086,1086);insert into xxxx_oebs_cash_payment_test (ID, INVOICE_ID, OEBS_PAYMENT, DOC_DATE, COMISS_DATE) values (s_xxxx_oebs_cash_payment_test.NEXTVAL, 101000, 2255, to_date('2015-02-01 00:00:00','YYYY-MM-DD HH24:MI:SS'), date'2015-01-31' );insert into xxxx_client_discount_m  (ID,CLIENT_ID,CLIENT_AVG_DISCOUNT,DT) values (s_xxxx_client_discount_m.NEXTVAL,884, 12, date'2015-02-01');insert into xxxx_loyal_clients_contr_attr (ID, CONTRACT_ID, CLIENT_ID, LC_TURNOVER, COLLATERAL_FIRST_DT, COLLATERAL_END_DT) values (s_xxxx_loyal_clients_contr_atr.NEXTVAL, 100055, 884, 10000, date'2014-06-01', date'2014-08-31' );</v>
      </c>
    </row>
    <row r="991" spans="1:50" ht="16.5" customHeight="1" x14ac:dyDescent="0.25">
      <c r="A991" s="285">
        <v>55</v>
      </c>
      <c r="B991" s="72">
        <v>0</v>
      </c>
      <c r="C991" s="165" t="str">
        <f t="shared" si="95"/>
        <v>100055</v>
      </c>
      <c r="D991" s="165" t="str">
        <f t="shared" si="96"/>
        <v>100055/13</v>
      </c>
      <c r="E991" s="167" t="s">
        <v>189</v>
      </c>
      <c r="F991" s="167" t="s">
        <v>822</v>
      </c>
      <c r="G991" s="165">
        <v>48</v>
      </c>
      <c r="H991" s="178">
        <v>101001</v>
      </c>
      <c r="I991" s="170" t="str">
        <f t="shared" si="92"/>
        <v>Б-101001-13</v>
      </c>
      <c r="J991" s="169">
        <v>3</v>
      </c>
      <c r="K991" s="165">
        <v>7</v>
      </c>
      <c r="L991" s="165" t="s">
        <v>38</v>
      </c>
      <c r="M991" s="169">
        <v>1</v>
      </c>
      <c r="N991" s="165">
        <v>18</v>
      </c>
      <c r="O991" s="167" t="s">
        <v>823</v>
      </c>
      <c r="P991" s="167" t="s">
        <v>823</v>
      </c>
      <c r="Q991" s="167" t="s">
        <v>826</v>
      </c>
      <c r="R991" s="166" t="str">
        <f t="shared" si="97"/>
        <v>1010011</v>
      </c>
      <c r="S991" s="170">
        <v>1</v>
      </c>
      <c r="T991" s="191" t="s">
        <v>308</v>
      </c>
      <c r="U991" s="165">
        <v>1000</v>
      </c>
      <c r="V991" s="165">
        <v>180</v>
      </c>
      <c r="W991" s="165">
        <v>0</v>
      </c>
      <c r="X991" s="24">
        <v>885</v>
      </c>
      <c r="Y991" s="168" t="s">
        <v>42</v>
      </c>
      <c r="Z991" s="224" t="s">
        <v>225</v>
      </c>
      <c r="AA991" s="238"/>
      <c r="AB991" s="224" t="s">
        <v>437</v>
      </c>
      <c r="AC991" s="178">
        <v>2050</v>
      </c>
      <c r="AD991" s="170"/>
      <c r="AE991" s="170"/>
      <c r="AF991" s="237" t="s">
        <v>149</v>
      </c>
      <c r="AG991" s="221">
        <v>8</v>
      </c>
      <c r="AH991" s="220">
        <v>12</v>
      </c>
      <c r="AI991" s="237" t="s">
        <v>319</v>
      </c>
      <c r="AJ991" s="170"/>
      <c r="AK991" s="170"/>
      <c r="AL991" s="227">
        <v>1</v>
      </c>
      <c r="AM991" s="122">
        <v>1</v>
      </c>
      <c r="AN991" s="165" t="s">
        <v>44</v>
      </c>
      <c r="AO991" s="165"/>
      <c r="AP991" s="227">
        <v>10000</v>
      </c>
      <c r="AQ991" s="307" t="s">
        <v>429</v>
      </c>
      <c r="AR991" s="307" t="s">
        <v>434</v>
      </c>
      <c r="AS991" s="166">
        <f>H991</f>
        <v>101001</v>
      </c>
      <c r="AT991" s="166">
        <f t="shared" si="93"/>
        <v>11087</v>
      </c>
      <c r="AU991" s="166">
        <v>1087</v>
      </c>
      <c r="AV991" s="166"/>
      <c r="AX991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101001, 'Б-101001-13',date'2015-02-02',3, 7, 7, 'RUR', 1, 18, date'2015-02-02', date'2015-02-01', 1010011, 1, to_date('2015-02-01 00:00:00','YYYY-MM-DD HH24:MI:SS'), 1000, 180, 0, 885, 1, 'c1', 8,1,101001,11087,1087);insert into xxxx_oebs_cash_payment_test (ID, INVOICE_ID, OEBS_PAYMENT, DOC_DATE, COMISS_DATE) values (s_xxxx_oebs_cash_payment_test.NEXTVAL, 101001, 2050, to_date('2015-02-01 00:00:00','YYYY-MM-DD HH24:MI:SS'), date'2015-01-31' );insert into xxxx_client_discount_m  (ID,CLIENT_ID,CLIENT_AVG_DISCOUNT,DT) values (s_xxxx_client_discount_m.NEXTVAL,885, 12, date'2015-02-01');insert into xxxx_loyal_clients_contr_attr (ID, CONTRACT_ID, CLIENT_ID, LC_TURNOVER, COLLATERAL_FIRST_DT, COLLATERAL_END_DT) values (s_xxxx_loyal_clients_contr_atr.NEXTVAL, 100055, 885, 10000, date'2014-06-01', date'2014-08-31' );</v>
      </c>
    </row>
    <row r="992" spans="1:50" ht="16.5" customHeight="1" x14ac:dyDescent="0.25">
      <c r="A992" s="285">
        <v>55</v>
      </c>
      <c r="B992" s="72">
        <v>0</v>
      </c>
      <c r="C992" s="165" t="str">
        <f t="shared" si="95"/>
        <v>100055</v>
      </c>
      <c r="D992" s="165" t="str">
        <f t="shared" si="96"/>
        <v>100055/13</v>
      </c>
      <c r="E992" s="167" t="s">
        <v>189</v>
      </c>
      <c r="F992" s="167" t="s">
        <v>822</v>
      </c>
      <c r="G992" s="165">
        <v>48</v>
      </c>
      <c r="H992" s="178">
        <v>101002</v>
      </c>
      <c r="I992" s="170" t="str">
        <f t="shared" si="92"/>
        <v>Б-101002-13</v>
      </c>
      <c r="J992" s="169">
        <v>3</v>
      </c>
      <c r="K992" s="165">
        <v>7</v>
      </c>
      <c r="L992" s="165" t="s">
        <v>38</v>
      </c>
      <c r="M992" s="169">
        <v>1</v>
      </c>
      <c r="N992" s="165">
        <v>18</v>
      </c>
      <c r="O992" s="167" t="s">
        <v>823</v>
      </c>
      <c r="P992" s="167" t="s">
        <v>823</v>
      </c>
      <c r="Q992" s="167" t="s">
        <v>826</v>
      </c>
      <c r="R992" s="166" t="str">
        <f t="shared" si="97"/>
        <v>1010021</v>
      </c>
      <c r="S992" s="170">
        <v>1</v>
      </c>
      <c r="T992" s="191" t="s">
        <v>310</v>
      </c>
      <c r="U992" s="165">
        <v>800</v>
      </c>
      <c r="V992" s="165">
        <v>144</v>
      </c>
      <c r="W992" s="165">
        <v>0</v>
      </c>
      <c r="X992" s="24">
        <v>886</v>
      </c>
      <c r="Y992" s="168" t="s">
        <v>42</v>
      </c>
      <c r="Z992" s="224" t="s">
        <v>219</v>
      </c>
      <c r="AA992" s="238"/>
      <c r="AB992" s="224" t="s">
        <v>445</v>
      </c>
      <c r="AC992" s="178">
        <v>1640</v>
      </c>
      <c r="AD992" s="170"/>
      <c r="AE992" s="170"/>
      <c r="AF992" s="191" t="s">
        <v>149</v>
      </c>
      <c r="AG992" s="221">
        <v>8</v>
      </c>
      <c r="AH992" s="220">
        <v>12</v>
      </c>
      <c r="AI992" s="191" t="s">
        <v>319</v>
      </c>
      <c r="AJ992" s="170"/>
      <c r="AK992" s="170"/>
      <c r="AL992" s="227">
        <v>1</v>
      </c>
      <c r="AM992" s="122">
        <v>1</v>
      </c>
      <c r="AN992" s="165" t="s">
        <v>44</v>
      </c>
      <c r="AO992" s="165"/>
      <c r="AP992" s="227">
        <v>10000</v>
      </c>
      <c r="AQ992" s="307" t="s">
        <v>429</v>
      </c>
      <c r="AR992" s="307" t="s">
        <v>434</v>
      </c>
      <c r="AS992" s="166">
        <f>H992</f>
        <v>101002</v>
      </c>
      <c r="AT992" s="166">
        <f t="shared" si="93"/>
        <v>11088</v>
      </c>
      <c r="AU992" s="166">
        <v>1088</v>
      </c>
      <c r="AV992" s="166"/>
      <c r="AX992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101002, 'Б-101002-13',date'2015-02-02',3, 7, 7, 'RUR', 1, 18, date'2015-02-02', date'2015-02-01', 1010021, 1, to_date('2015-01-31 23:59:59','YYYY-MM-DD HH24:MI:SS'), 800, 144, 0, 886, 1, 'c1', 8,1,101002,11088,1088);insert into xxxx_oebs_cash_payment_test (ID, INVOICE_ID, OEBS_PAYMENT, DOC_DATE, COMISS_DATE) values (s_xxxx_oebs_cash_payment_test.NEXTVAL, 101002, 1640, to_date('2015-01-31 23:59:59','YYYY-MM-DD HH24:MI:SS'), date'2015-01-31' );insert into xxxx_client_discount_m  (ID,CLIENT_ID,CLIENT_AVG_DISCOUNT,DT) values (s_xxxx_client_discount_m.NEXTVAL,886, 12, date'2015-02-01');insert into xxxx_loyal_clients_contr_attr (ID, CONTRACT_ID, CLIENT_ID, LC_TURNOVER, COLLATERAL_FIRST_DT, COLLATERAL_END_DT) values (s_xxxx_loyal_clients_contr_atr.NEXTVAL, 100055, 886, 10000, date'2014-06-01', date'2014-08-31' );</v>
      </c>
    </row>
    <row r="993" spans="1:50" ht="16.5" customHeight="1" x14ac:dyDescent="0.25">
      <c r="A993" s="285">
        <v>55</v>
      </c>
      <c r="B993" s="72">
        <v>0</v>
      </c>
      <c r="C993" s="165" t="str">
        <f t="shared" si="95"/>
        <v>100055</v>
      </c>
      <c r="D993" s="165" t="str">
        <f t="shared" si="96"/>
        <v>100055/13</v>
      </c>
      <c r="E993" s="167" t="s">
        <v>189</v>
      </c>
      <c r="F993" s="167" t="s">
        <v>822</v>
      </c>
      <c r="G993" s="165">
        <v>48</v>
      </c>
      <c r="H993" s="178">
        <v>101003</v>
      </c>
      <c r="I993" s="170" t="str">
        <f t="shared" si="92"/>
        <v>Б-101003-13</v>
      </c>
      <c r="J993" s="169">
        <v>3</v>
      </c>
      <c r="K993" s="165">
        <v>7</v>
      </c>
      <c r="L993" s="165" t="s">
        <v>38</v>
      </c>
      <c r="M993" s="169">
        <v>1</v>
      </c>
      <c r="N993" s="165">
        <v>18</v>
      </c>
      <c r="O993" s="167" t="s">
        <v>823</v>
      </c>
      <c r="P993" s="167" t="s">
        <v>823</v>
      </c>
      <c r="Q993" s="167" t="s">
        <v>826</v>
      </c>
      <c r="R993" s="166" t="str">
        <f t="shared" si="97"/>
        <v>1010031</v>
      </c>
      <c r="S993" s="170">
        <v>1</v>
      </c>
      <c r="T993" s="237" t="s">
        <v>144</v>
      </c>
      <c r="U993" s="165">
        <v>1200</v>
      </c>
      <c r="V993" s="165">
        <v>216</v>
      </c>
      <c r="W993" s="165">
        <v>0</v>
      </c>
      <c r="X993" s="24">
        <v>887</v>
      </c>
      <c r="Y993" s="168" t="s">
        <v>42</v>
      </c>
      <c r="Z993" s="224" t="s">
        <v>236</v>
      </c>
      <c r="AA993" s="238"/>
      <c r="AB993" s="224" t="s">
        <v>473</v>
      </c>
      <c r="AC993" s="178">
        <v>2460</v>
      </c>
      <c r="AD993" s="170"/>
      <c r="AE993" s="170"/>
      <c r="AF993" s="237" t="s">
        <v>149</v>
      </c>
      <c r="AG993" s="221">
        <v>8</v>
      </c>
      <c r="AH993" s="220">
        <v>12</v>
      </c>
      <c r="AI993" s="237" t="s">
        <v>320</v>
      </c>
      <c r="AJ993" s="170"/>
      <c r="AK993" s="170"/>
      <c r="AL993" s="227">
        <v>1</v>
      </c>
      <c r="AM993" s="122">
        <v>1</v>
      </c>
      <c r="AN993" s="165" t="s">
        <v>44</v>
      </c>
      <c r="AO993" s="165"/>
      <c r="AP993" s="227">
        <v>10000</v>
      </c>
      <c r="AQ993" s="307" t="s">
        <v>429</v>
      </c>
      <c r="AR993" s="307" t="s">
        <v>434</v>
      </c>
      <c r="AS993" s="166">
        <f>H993</f>
        <v>101003</v>
      </c>
      <c r="AT993" s="166">
        <f t="shared" si="93"/>
        <v>11089</v>
      </c>
      <c r="AU993" s="166">
        <v>1089</v>
      </c>
      <c r="AV993" s="166"/>
      <c r="AX993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101003, 'Б-101003-13',date'2015-02-02',3, 7, 7, 'RUR', 1, 18, date'2015-02-02', date'2015-02-01', 1010031, 1, to_date('2015-01-01 00:00:00','YYYY-MM-DD HH24:MI:SS'), 1200, 216, 0, 887, 1, 'c1', 8,1,101003,11089,1089);insert into xxxx_oebs_cash_payment_test (ID, INVOICE_ID, OEBS_PAYMENT, DOC_DATE, COMISS_DATE) values (s_xxxx_oebs_cash_payment_test.NEXTVAL, 101003, 2460, to_date('2015-01-01 00:00:00','YYYY-MM-DD HH24:MI:SS'), date'2015-01-31' );insert into xxxx_client_discount_m  (ID,CLIENT_ID,CLIENT_AVG_DISCOUNT,DT) values (s_xxxx_client_discount_m.NEXTVAL,887, 12, date'2015-01-01');insert into xxxx_loyal_clients_contr_attr (ID, CONTRACT_ID, CLIENT_ID, LC_TURNOVER, COLLATERAL_FIRST_DT, COLLATERAL_END_DT) values (s_xxxx_loyal_clients_contr_atr.NEXTVAL, 100055, 887, 10000, date'2014-06-01', date'2014-08-31' );</v>
      </c>
    </row>
    <row r="994" spans="1:50" ht="16.5" customHeight="1" x14ac:dyDescent="0.25">
      <c r="A994" s="285">
        <v>55</v>
      </c>
      <c r="B994" s="72">
        <v>0</v>
      </c>
      <c r="C994" s="165" t="str">
        <f t="shared" si="95"/>
        <v>100055</v>
      </c>
      <c r="D994" s="165" t="str">
        <f t="shared" si="96"/>
        <v>100055/13</v>
      </c>
      <c r="E994" s="167" t="s">
        <v>189</v>
      </c>
      <c r="F994" s="167" t="s">
        <v>822</v>
      </c>
      <c r="G994" s="165">
        <v>48</v>
      </c>
      <c r="H994" s="178">
        <v>101004</v>
      </c>
      <c r="I994" s="170" t="str">
        <f t="shared" si="92"/>
        <v>Б-101004-13</v>
      </c>
      <c r="J994" s="169">
        <v>3</v>
      </c>
      <c r="K994" s="165">
        <v>7</v>
      </c>
      <c r="L994" s="234" t="s">
        <v>59</v>
      </c>
      <c r="M994" s="169">
        <v>1</v>
      </c>
      <c r="N994" s="165">
        <v>18</v>
      </c>
      <c r="O994" s="167" t="s">
        <v>823</v>
      </c>
      <c r="P994" s="167" t="s">
        <v>823</v>
      </c>
      <c r="Q994" s="167" t="s">
        <v>826</v>
      </c>
      <c r="R994" s="166" t="str">
        <f t="shared" si="97"/>
        <v>1010041</v>
      </c>
      <c r="S994" s="170">
        <v>1</v>
      </c>
      <c r="T994" s="237" t="s">
        <v>144</v>
      </c>
      <c r="U994" s="165">
        <v>1000</v>
      </c>
      <c r="V994" s="165">
        <v>180</v>
      </c>
      <c r="W994" s="165">
        <v>0</v>
      </c>
      <c r="X994" s="24">
        <v>888</v>
      </c>
      <c r="Y994" s="168" t="s">
        <v>42</v>
      </c>
      <c r="Z994" s="224" t="s">
        <v>225</v>
      </c>
      <c r="AA994" s="238"/>
      <c r="AB994" s="224" t="s">
        <v>437</v>
      </c>
      <c r="AC994" s="178">
        <v>2050</v>
      </c>
      <c r="AD994" s="170"/>
      <c r="AE994" s="170"/>
      <c r="AF994" s="191" t="s">
        <v>149</v>
      </c>
      <c r="AG994" s="221">
        <v>8</v>
      </c>
      <c r="AH994" s="220">
        <v>12</v>
      </c>
      <c r="AI994" s="191" t="s">
        <v>320</v>
      </c>
      <c r="AJ994" s="170"/>
      <c r="AK994" s="170"/>
      <c r="AL994" s="227">
        <v>1</v>
      </c>
      <c r="AM994" s="122">
        <v>1</v>
      </c>
      <c r="AN994" s="165" t="s">
        <v>44</v>
      </c>
      <c r="AO994" s="165"/>
      <c r="AP994" s="227">
        <v>10000</v>
      </c>
      <c r="AQ994" s="307" t="s">
        <v>429</v>
      </c>
      <c r="AR994" s="307" t="s">
        <v>434</v>
      </c>
      <c r="AS994" s="166">
        <f>H994</f>
        <v>101004</v>
      </c>
      <c r="AT994" s="166">
        <f t="shared" si="93"/>
        <v>11090</v>
      </c>
      <c r="AU994" s="166">
        <v>1090</v>
      </c>
      <c r="AV994" s="166"/>
      <c r="AX99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101004, 'Б-101004-13',date'2015-02-02',3, 7, 7, 'USD', 1, 18, date'2015-02-02', date'2015-02-01', 1010041, 1, to_date('2015-01-01 00:00:00','YYYY-MM-DD HH24:MI:SS'), 1000, 180, 0, 888, 1, 'c1', 8,1,101004,11090,1090);insert into xxxx_oebs_cash_payment_test (ID, INVOICE_ID, OEBS_PAYMENT, DOC_DATE, COMISS_DATE) values (s_xxxx_oebs_cash_payment_test.NEXTVAL, 101004, 2050, to_date('2015-01-01 00:00:00','YYYY-MM-DD HH24:MI:SS'), date'2015-01-31' );insert into xxxx_client_discount_m  (ID,CLIENT_ID,CLIENT_AVG_DISCOUNT,DT) values (s_xxxx_client_discount_m.NEXTVAL,888, 12, date'2015-01-01');insert into xxxx_loyal_clients_contr_attr (ID, CONTRACT_ID, CLIENT_ID, LC_TURNOVER, COLLATERAL_FIRST_DT, COLLATERAL_END_DT) values (s_xxxx_loyal_clients_contr_atr.NEXTVAL, 100055, 888, 10000, date'2014-06-01', date'2014-08-31' );</v>
      </c>
    </row>
    <row r="995" spans="1:50" ht="16.5" customHeight="1" x14ac:dyDescent="0.25">
      <c r="A995" s="286">
        <v>55</v>
      </c>
      <c r="B995" s="72">
        <v>0</v>
      </c>
      <c r="C995" s="171" t="str">
        <f t="shared" si="95"/>
        <v>100055</v>
      </c>
      <c r="D995" s="171" t="str">
        <f t="shared" si="96"/>
        <v>100055/13</v>
      </c>
      <c r="E995" s="172" t="s">
        <v>189</v>
      </c>
      <c r="F995" s="167" t="s">
        <v>822</v>
      </c>
      <c r="G995" s="171">
        <v>48</v>
      </c>
      <c r="H995" s="178">
        <v>101005</v>
      </c>
      <c r="I995" s="171" t="str">
        <f t="shared" si="92"/>
        <v>Б-101005-13</v>
      </c>
      <c r="J995" s="169">
        <v>3</v>
      </c>
      <c r="K995" s="165">
        <v>7</v>
      </c>
      <c r="L995" s="171" t="s">
        <v>38</v>
      </c>
      <c r="M995" s="175">
        <v>1</v>
      </c>
      <c r="N995" s="165">
        <v>18</v>
      </c>
      <c r="O995" s="172" t="s">
        <v>823</v>
      </c>
      <c r="P995" s="172" t="s">
        <v>823</v>
      </c>
      <c r="Q995" s="172" t="s">
        <v>826</v>
      </c>
      <c r="R995" s="173" t="str">
        <f t="shared" si="97"/>
        <v>1010051</v>
      </c>
      <c r="S995" s="171">
        <v>1</v>
      </c>
      <c r="T995" s="211" t="s">
        <v>311</v>
      </c>
      <c r="U995" s="171">
        <v>900</v>
      </c>
      <c r="V995" s="171">
        <v>162</v>
      </c>
      <c r="W995" s="171">
        <v>0</v>
      </c>
      <c r="X995" s="24">
        <v>889</v>
      </c>
      <c r="Y995" s="174" t="s">
        <v>42</v>
      </c>
      <c r="Z995" s="224" t="s">
        <v>218</v>
      </c>
      <c r="AA995" s="240"/>
      <c r="AB995" s="232" t="s">
        <v>433</v>
      </c>
      <c r="AC995" s="178">
        <v>1845</v>
      </c>
      <c r="AD995" s="171"/>
      <c r="AE995" s="171"/>
      <c r="AF995" s="211" t="s">
        <v>150</v>
      </c>
      <c r="AG995" s="221">
        <v>8</v>
      </c>
      <c r="AH995" s="220">
        <v>12</v>
      </c>
      <c r="AI995" s="211" t="s">
        <v>320</v>
      </c>
      <c r="AJ995" s="171"/>
      <c r="AK995" s="171"/>
      <c r="AL995" s="227">
        <v>1</v>
      </c>
      <c r="AM995" s="122">
        <v>1</v>
      </c>
      <c r="AN995" s="171" t="s">
        <v>44</v>
      </c>
      <c r="AO995" s="171"/>
      <c r="AP995" s="205">
        <v>10000</v>
      </c>
      <c r="AQ995" s="307" t="s">
        <v>429</v>
      </c>
      <c r="AR995" s="307" t="s">
        <v>434</v>
      </c>
      <c r="AS995" s="166">
        <f>H995</f>
        <v>101005</v>
      </c>
      <c r="AT995" s="166">
        <f t="shared" si="93"/>
        <v>11091</v>
      </c>
      <c r="AU995" s="166">
        <v>1091</v>
      </c>
      <c r="AV995" s="173"/>
      <c r="AX99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55, 100055, '100055/13', date'2013-03-01', date'2015-09-01', 48, 101005, 'Б-101005-13',date'2015-02-02',3, 7, 7, 'RUR', 1, 18, date'2015-02-02', date'2015-02-01', 1010051, 1, to_date('2015-01-30 23:59:59','YYYY-MM-DD HH24:MI:SS'), 900, 162, 0, 889, 1, 'c1', 8,1,101005,11091,1091);insert into xxxx_oebs_cash_payment_test (ID, INVOICE_ID, OEBS_PAYMENT, DOC_DATE, COMISS_DATE) values (s_xxxx_oebs_cash_payment_test.NEXTVAL, 101005, 1845, to_date('2015-01-30 23:59:59','YYYY-MM-DD HH24:MI:SS'), date'2015-01-30' );insert into xxxx_client_discount_m  (ID,CLIENT_ID,CLIENT_AVG_DISCOUNT,DT) values (s_xxxx_client_discount_m.NEXTVAL,889, 12, date'2015-01-01');insert into xxxx_loyal_clients_contr_attr (ID, CONTRACT_ID, CLIENT_ID, LC_TURNOVER, COLLATERAL_FIRST_DT, COLLATERAL_END_DT) values (s_xxxx_loyal_clients_contr_atr.NEXTVAL, 100055, 889, 10000, date'2014-06-01', date'2014-08-31' );</v>
      </c>
    </row>
    <row r="996" spans="1:50" ht="16.5" customHeight="1" x14ac:dyDescent="0.25">
      <c r="A996" s="285">
        <v>56</v>
      </c>
      <c r="B996" s="72">
        <v>0</v>
      </c>
      <c r="C996" s="165" t="str">
        <f t="shared" si="95"/>
        <v>100056</v>
      </c>
      <c r="D996" s="165" t="str">
        <f t="shared" si="96"/>
        <v>100056/13</v>
      </c>
      <c r="E996" s="167" t="s">
        <v>189</v>
      </c>
      <c r="F996" s="167" t="s">
        <v>822</v>
      </c>
      <c r="G996" s="165">
        <v>48</v>
      </c>
      <c r="H996" s="227">
        <v>101006</v>
      </c>
      <c r="I996" s="170" t="str">
        <f t="shared" si="92"/>
        <v>Б-101006-13</v>
      </c>
      <c r="J996" s="169">
        <v>3</v>
      </c>
      <c r="K996" s="165">
        <v>7</v>
      </c>
      <c r="L996" s="165" t="s">
        <v>38</v>
      </c>
      <c r="M996" s="169">
        <v>1</v>
      </c>
      <c r="N996" s="165">
        <v>18</v>
      </c>
      <c r="O996" s="167" t="s">
        <v>823</v>
      </c>
      <c r="P996" s="167" t="s">
        <v>823</v>
      </c>
      <c r="Q996" s="167" t="s">
        <v>826</v>
      </c>
      <c r="R996" s="166" t="str">
        <f t="shared" si="97"/>
        <v>1010061</v>
      </c>
      <c r="S996" s="170">
        <v>1</v>
      </c>
      <c r="T996" s="167" t="s">
        <v>308</v>
      </c>
      <c r="U996" s="165">
        <v>1000</v>
      </c>
      <c r="V996" s="165">
        <v>180</v>
      </c>
      <c r="W996" s="165">
        <v>0</v>
      </c>
      <c r="X996" s="234">
        <v>890</v>
      </c>
      <c r="Y996" s="168" t="s">
        <v>42</v>
      </c>
      <c r="Z996" s="225" t="s">
        <v>228</v>
      </c>
      <c r="AA996" s="235" t="s">
        <v>228</v>
      </c>
      <c r="AB996" s="225" t="s">
        <v>476</v>
      </c>
      <c r="AC996" s="178">
        <v>2050</v>
      </c>
      <c r="AD996" s="165"/>
      <c r="AE996" s="165"/>
      <c r="AF996" s="167" t="s">
        <v>149</v>
      </c>
      <c r="AG996" s="221">
        <v>8</v>
      </c>
      <c r="AH996" s="227">
        <v>12</v>
      </c>
      <c r="AI996" s="167" t="s">
        <v>319</v>
      </c>
      <c r="AJ996" s="170"/>
      <c r="AK996" s="170"/>
      <c r="AL996" s="227">
        <v>1</v>
      </c>
      <c r="AM996" s="122">
        <v>1</v>
      </c>
      <c r="AN996" s="165" t="s">
        <v>44</v>
      </c>
      <c r="AO996" s="165"/>
      <c r="AP996" s="227">
        <v>10000</v>
      </c>
      <c r="AQ996" s="307" t="s">
        <v>429</v>
      </c>
      <c r="AR996" s="307" t="s">
        <v>434</v>
      </c>
      <c r="AS996" s="166">
        <f>H996</f>
        <v>101006</v>
      </c>
      <c r="AT996" s="166">
        <f t="shared" si="93"/>
        <v>11092</v>
      </c>
      <c r="AU996" s="166">
        <v>1092</v>
      </c>
      <c r="AV996" s="250" t="s">
        <v>601</v>
      </c>
      <c r="AX99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101006, 'Б-101006-13',date'2015-02-02',3, 7, 7, 'RUR', 1, 18, date'2015-02-02', date'2015-02-01', 1010061, 1, to_date('2015-02-01 00:00:00','YYYY-MM-DD HH24:MI:SS'), 1000, 180, 0, 890, 1, 'c1', 8,1,101006,11092,1092);insert into xxxx_oebs_cash_payment_test (ID, INVOICE_ID, OEBS_PAYMENT, DOC_DATE, COMISS_DATE) values (s_xxxx_oebs_cash_payment_test.NEXTVAL, 101006, 2050, to_date('2015-02-01 00:00:00','YYYY-MM-DD HH24:MI:SS'), date'2015-01-31' );insert into xxxx_client_discount_m  (ID,CLIENT_ID,CLIENT_AVG_DISCOUNT,DT) values (s_xxxx_client_discount_m.NEXTVAL,890, 12, date'2015-02-01');insert into xxxx_loyal_clients_contr_attr (ID, CONTRACT_ID, CLIENT_ID, LC_TURNOVER, COLLATERAL_FIRST_DT, COLLATERAL_END_DT) values (s_xxxx_loyal_clients_contr_atr.NEXTVAL, 100056, 890, 10000, date'2014-06-01', date'2014-08-31' );</v>
      </c>
    </row>
    <row r="997" spans="1:50" ht="16.5" customHeight="1" x14ac:dyDescent="0.25">
      <c r="A997" s="285">
        <v>56</v>
      </c>
      <c r="B997" s="72">
        <v>0</v>
      </c>
      <c r="C997" s="165" t="str">
        <f t="shared" si="95"/>
        <v>100056</v>
      </c>
      <c r="D997" s="165" t="str">
        <f t="shared" si="96"/>
        <v>100056/13</v>
      </c>
      <c r="E997" s="167" t="s">
        <v>189</v>
      </c>
      <c r="F997" s="167" t="s">
        <v>822</v>
      </c>
      <c r="G997" s="165">
        <v>48</v>
      </c>
      <c r="H997" s="227">
        <v>101006</v>
      </c>
      <c r="I997" s="170" t="str">
        <f t="shared" si="92"/>
        <v>Б-101006-13</v>
      </c>
      <c r="J997" s="169">
        <v>3</v>
      </c>
      <c r="K997" s="165">
        <v>7</v>
      </c>
      <c r="L997" s="165" t="s">
        <v>38</v>
      </c>
      <c r="M997" s="169">
        <v>1</v>
      </c>
      <c r="N997" s="165">
        <v>18</v>
      </c>
      <c r="O997" s="167" t="s">
        <v>823</v>
      </c>
      <c r="P997" s="167" t="s">
        <v>823</v>
      </c>
      <c r="Q997" s="167" t="s">
        <v>826</v>
      </c>
      <c r="R997" s="227" t="str">
        <f>H997&amp;"2"</f>
        <v>1010062</v>
      </c>
      <c r="S997" s="170">
        <v>1</v>
      </c>
      <c r="T997" s="167" t="s">
        <v>308</v>
      </c>
      <c r="U997" s="165">
        <v>900</v>
      </c>
      <c r="V997" s="165">
        <v>162</v>
      </c>
      <c r="W997" s="165">
        <v>0</v>
      </c>
      <c r="X997" s="234">
        <v>890</v>
      </c>
      <c r="Y997" s="168" t="s">
        <v>42</v>
      </c>
      <c r="Z997" s="224"/>
      <c r="AA997" s="224"/>
      <c r="AB997" s="224"/>
      <c r="AC997" s="178">
        <v>1845</v>
      </c>
      <c r="AF997" s="167" t="s">
        <v>149</v>
      </c>
      <c r="AG997" s="221">
        <v>8</v>
      </c>
      <c r="AH997" s="227"/>
      <c r="AI997" s="167"/>
      <c r="AJ997" s="170"/>
      <c r="AK997" s="170"/>
      <c r="AL997" s="227">
        <v>1</v>
      </c>
      <c r="AM997" s="122">
        <v>1</v>
      </c>
      <c r="AN997" s="165" t="s">
        <v>44</v>
      </c>
      <c r="AO997" s="165"/>
      <c r="AP997" s="166"/>
      <c r="AQ997" s="166"/>
      <c r="AR997" s="166"/>
      <c r="AS997" s="166">
        <f>H997</f>
        <v>101006</v>
      </c>
      <c r="AT997" s="166">
        <f t="shared" si="93"/>
        <v>11093</v>
      </c>
      <c r="AU997" s="166">
        <v>1093</v>
      </c>
      <c r="AX99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101006, 'Б-101006-13',date'2015-02-02',3, 7, 7, 'RUR', 1, 18, date'2015-02-02', date'2015-02-01', 1010062, 1, to_date('2015-02-01 00:00:00','YYYY-MM-DD HH24:MI:SS'), 900, 162, 0, 890, 1, 'c1', 8,1,101006,11093,1093);insert into xxxx_oebs_cash_payment_test (ID, INVOICE_ID, OEBS_PAYMENT, DOC_DATE, COMISS_DATE) values (s_xxxx_oebs_cash_payment_test.NEXTVAL, 101006, 1845, to_date('2015-02-01 00:00:00','YYYY-MM-DD HH24:MI:SS'), date'2015-01-31' );</v>
      </c>
    </row>
    <row r="998" spans="1:50" ht="16.5" customHeight="1" x14ac:dyDescent="0.25">
      <c r="A998" s="285">
        <v>56</v>
      </c>
      <c r="B998" s="72">
        <v>0</v>
      </c>
      <c r="C998" s="165" t="str">
        <f t="shared" si="95"/>
        <v>100056</v>
      </c>
      <c r="D998" s="165" t="str">
        <f t="shared" si="96"/>
        <v>100056/13</v>
      </c>
      <c r="E998" s="167" t="s">
        <v>189</v>
      </c>
      <c r="F998" s="167" t="s">
        <v>822</v>
      </c>
      <c r="G998" s="165">
        <v>48</v>
      </c>
      <c r="H998" s="227">
        <v>101006</v>
      </c>
      <c r="I998" s="170" t="str">
        <f t="shared" si="92"/>
        <v>Б-101006-13</v>
      </c>
      <c r="J998" s="169">
        <v>3</v>
      </c>
      <c r="K998" s="165">
        <v>7</v>
      </c>
      <c r="L998" s="165" t="s">
        <v>38</v>
      </c>
      <c r="M998" s="169">
        <v>1</v>
      </c>
      <c r="N998" s="165">
        <v>18</v>
      </c>
      <c r="O998" s="167" t="s">
        <v>823</v>
      </c>
      <c r="P998" s="167" t="s">
        <v>823</v>
      </c>
      <c r="Q998" s="167" t="s">
        <v>826</v>
      </c>
      <c r="R998" s="227" t="str">
        <f>H998&amp;"3"</f>
        <v>1010063</v>
      </c>
      <c r="S998" s="170">
        <v>1</v>
      </c>
      <c r="T998" s="167" t="s">
        <v>308</v>
      </c>
      <c r="U998" s="165">
        <v>800</v>
      </c>
      <c r="V998" s="165">
        <v>144</v>
      </c>
      <c r="W998" s="165">
        <v>0</v>
      </c>
      <c r="X998" s="234">
        <v>890</v>
      </c>
      <c r="Y998" s="168" t="s">
        <v>42</v>
      </c>
      <c r="Z998" s="224"/>
      <c r="AA998" s="224"/>
      <c r="AB998" s="224"/>
      <c r="AC998" s="178">
        <v>1640</v>
      </c>
      <c r="AD998" s="165"/>
      <c r="AE998" s="165"/>
      <c r="AF998" s="167" t="s">
        <v>149</v>
      </c>
      <c r="AG998" s="221">
        <v>8</v>
      </c>
      <c r="AH998" s="227"/>
      <c r="AI998" s="167"/>
      <c r="AJ998" s="170"/>
      <c r="AK998" s="170"/>
      <c r="AL998" s="227">
        <v>1</v>
      </c>
      <c r="AM998" s="122">
        <v>1</v>
      </c>
      <c r="AN998" s="165" t="s">
        <v>44</v>
      </c>
      <c r="AO998" s="165"/>
      <c r="AP998" s="166"/>
      <c r="AQ998" s="166"/>
      <c r="AR998" s="166"/>
      <c r="AS998" s="166">
        <f>H998</f>
        <v>101006</v>
      </c>
      <c r="AT998" s="166">
        <f t="shared" si="93"/>
        <v>11094</v>
      </c>
      <c r="AU998" s="166">
        <v>1094</v>
      </c>
      <c r="AV998" s="166"/>
      <c r="AX99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101006, 'Б-101006-13',date'2015-02-02',3, 7, 7, 'RUR', 1, 18, date'2015-02-02', date'2015-02-01', 1010063, 1, to_date('2015-02-01 00:00:00','YYYY-MM-DD HH24:MI:SS'), 800, 144, 0, 890, 1, 'c1', 8,1,101006,11094,1094);insert into xxxx_oebs_cash_payment_test (ID, INVOICE_ID, OEBS_PAYMENT, DOC_DATE, COMISS_DATE) values (s_xxxx_oebs_cash_payment_test.NEXTVAL, 101006, 1640, to_date('2015-02-01 00:00:00','YYYY-MM-DD HH24:MI:SS'), date'2015-01-31' );</v>
      </c>
    </row>
    <row r="999" spans="1:50" ht="16.5" customHeight="1" x14ac:dyDescent="0.25">
      <c r="A999" s="285">
        <v>56</v>
      </c>
      <c r="B999" s="72">
        <v>0</v>
      </c>
      <c r="C999" s="165" t="str">
        <f t="shared" si="95"/>
        <v>100056</v>
      </c>
      <c r="D999" s="165" t="str">
        <f t="shared" si="96"/>
        <v>100056/13</v>
      </c>
      <c r="E999" s="167" t="s">
        <v>189</v>
      </c>
      <c r="F999" s="167" t="s">
        <v>822</v>
      </c>
      <c r="G999" s="165">
        <v>48</v>
      </c>
      <c r="H999" s="230">
        <v>101007</v>
      </c>
      <c r="I999" s="170" t="str">
        <f t="shared" si="92"/>
        <v>Б-101007-13</v>
      </c>
      <c r="J999" s="169">
        <v>3</v>
      </c>
      <c r="K999" s="165">
        <v>7</v>
      </c>
      <c r="L999" s="165" t="s">
        <v>38</v>
      </c>
      <c r="M999" s="169">
        <v>1</v>
      </c>
      <c r="N999" s="165">
        <v>18</v>
      </c>
      <c r="O999" s="167" t="s">
        <v>823</v>
      </c>
      <c r="P999" s="167" t="s">
        <v>823</v>
      </c>
      <c r="Q999" s="167" t="s">
        <v>826</v>
      </c>
      <c r="R999" s="166" t="str">
        <f>H999&amp;"1"</f>
        <v>1010071</v>
      </c>
      <c r="S999" s="170">
        <v>1</v>
      </c>
      <c r="T999" s="167" t="s">
        <v>308</v>
      </c>
      <c r="U999" s="165">
        <v>700</v>
      </c>
      <c r="V999" s="165">
        <v>126</v>
      </c>
      <c r="W999" s="165">
        <v>0</v>
      </c>
      <c r="X999" s="236">
        <v>891</v>
      </c>
      <c r="Y999" s="168" t="s">
        <v>42</v>
      </c>
      <c r="Z999" s="224"/>
      <c r="AA999" s="224"/>
      <c r="AB999" s="224"/>
      <c r="AC999" s="178">
        <v>1435</v>
      </c>
      <c r="AD999" s="165"/>
      <c r="AE999" s="165"/>
      <c r="AF999" s="167" t="s">
        <v>149</v>
      </c>
      <c r="AG999" s="221">
        <v>8</v>
      </c>
      <c r="AH999" s="227">
        <v>12</v>
      </c>
      <c r="AI999" s="167" t="s">
        <v>319</v>
      </c>
      <c r="AJ999" s="170"/>
      <c r="AK999" s="170"/>
      <c r="AL999" s="227">
        <v>1</v>
      </c>
      <c r="AM999" s="122">
        <v>1</v>
      </c>
      <c r="AN999" s="165" t="s">
        <v>44</v>
      </c>
      <c r="AO999" s="165"/>
      <c r="AP999" s="227">
        <v>10000</v>
      </c>
      <c r="AQ999" s="307" t="s">
        <v>429</v>
      </c>
      <c r="AR999" s="307" t="s">
        <v>434</v>
      </c>
      <c r="AS999" s="166">
        <f>H999</f>
        <v>101007</v>
      </c>
      <c r="AT999" s="166">
        <f t="shared" si="93"/>
        <v>11095</v>
      </c>
      <c r="AU999" s="166">
        <v>1095</v>
      </c>
      <c r="AV999" s="166"/>
      <c r="AX999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101007, 'Б-101007-13',date'2015-02-02',3, 7, 7, 'RUR', 1, 18, date'2015-02-02', date'2015-02-01', 1010071, 1, to_date('2015-02-01 00:00:00','YYYY-MM-DD HH24:MI:SS'), 700, 126, 0, 891, 1, 'c1', 8,1,101007,11095,1095);insert into xxxx_oebs_cash_payment_test (ID, INVOICE_ID, OEBS_PAYMENT, DOC_DATE, COMISS_DATE) values (s_xxxx_oebs_cash_payment_test.NEXTVAL, 101007, 1435, to_date('2015-02-01 00:00:00','YYYY-MM-DD HH24:MI:SS'), date'2015-01-31' );insert into xxxx_client_discount_m  (ID,CLIENT_ID,CLIENT_AVG_DISCOUNT,DT) values (s_xxxx_client_discount_m.NEXTVAL,891, 12, date'2015-02-01');insert into xxxx_loyal_clients_contr_attr (ID, CONTRACT_ID, CLIENT_ID, LC_TURNOVER, COLLATERAL_FIRST_DT, COLLATERAL_END_DT) values (s_xxxx_loyal_clients_contr_atr.NEXTVAL, 100056, 891, 10000, date'2014-06-01', date'2014-08-31' );</v>
      </c>
    </row>
    <row r="1000" spans="1:50" ht="16.5" customHeight="1" x14ac:dyDescent="0.25">
      <c r="A1000" s="285">
        <v>56</v>
      </c>
      <c r="B1000" s="72">
        <v>0</v>
      </c>
      <c r="C1000" s="165" t="str">
        <f t="shared" si="95"/>
        <v>100056</v>
      </c>
      <c r="D1000" s="165" t="str">
        <f t="shared" si="96"/>
        <v>100056/13</v>
      </c>
      <c r="E1000" s="167" t="s">
        <v>189</v>
      </c>
      <c r="F1000" s="167" t="s">
        <v>822</v>
      </c>
      <c r="G1000" s="165">
        <v>48</v>
      </c>
      <c r="H1000" s="230">
        <v>101007</v>
      </c>
      <c r="I1000" s="170" t="str">
        <f t="shared" si="92"/>
        <v>Б-101007-13</v>
      </c>
      <c r="J1000" s="169">
        <v>3</v>
      </c>
      <c r="K1000" s="165">
        <v>7</v>
      </c>
      <c r="L1000" s="165" t="s">
        <v>38</v>
      </c>
      <c r="M1000" s="169">
        <v>1</v>
      </c>
      <c r="N1000" s="165">
        <v>18</v>
      </c>
      <c r="O1000" s="167" t="s">
        <v>823</v>
      </c>
      <c r="P1000" s="167" t="s">
        <v>823</v>
      </c>
      <c r="Q1000" s="167" t="s">
        <v>826</v>
      </c>
      <c r="R1000" s="227" t="str">
        <f>H1000&amp;"2"</f>
        <v>1010072</v>
      </c>
      <c r="S1000" s="170">
        <v>1</v>
      </c>
      <c r="T1000" s="167" t="s">
        <v>308</v>
      </c>
      <c r="U1000" s="165">
        <v>800</v>
      </c>
      <c r="V1000" s="165">
        <v>144</v>
      </c>
      <c r="W1000" s="165">
        <v>0</v>
      </c>
      <c r="X1000" s="236">
        <v>891</v>
      </c>
      <c r="Y1000" s="168" t="s">
        <v>42</v>
      </c>
      <c r="Z1000" s="224"/>
      <c r="AA1000" s="224"/>
      <c r="AB1000" s="224"/>
      <c r="AC1000" s="178">
        <v>1640</v>
      </c>
      <c r="AD1000" s="165"/>
      <c r="AE1000" s="165"/>
      <c r="AF1000" s="167" t="s">
        <v>149</v>
      </c>
      <c r="AG1000" s="221">
        <v>8</v>
      </c>
      <c r="AH1000" s="227"/>
      <c r="AI1000" s="167"/>
      <c r="AJ1000" s="170"/>
      <c r="AK1000" s="170"/>
      <c r="AL1000" s="227">
        <v>1</v>
      </c>
      <c r="AM1000" s="122">
        <v>1</v>
      </c>
      <c r="AN1000" s="165" t="s">
        <v>44</v>
      </c>
      <c r="AO1000" s="165"/>
      <c r="AP1000" s="166"/>
      <c r="AQ1000" s="166"/>
      <c r="AR1000" s="166"/>
      <c r="AS1000" s="166">
        <f>H1000</f>
        <v>101007</v>
      </c>
      <c r="AT1000" s="166">
        <f t="shared" si="93"/>
        <v>11096</v>
      </c>
      <c r="AU1000" s="166">
        <v>1096</v>
      </c>
      <c r="AV1000" s="166"/>
      <c r="AX1000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101007, 'Б-101007-13',date'2015-02-02',3, 7, 7, 'RUR', 1, 18, date'2015-02-02', date'2015-02-01', 1010072, 1, to_date('2015-02-01 00:00:00','YYYY-MM-DD HH24:MI:SS'), 800, 144, 0, 891, 1, 'c1', 8,1,101007,11096,1096);insert into xxxx_oebs_cash_payment_test (ID, INVOICE_ID, OEBS_PAYMENT, DOC_DATE, COMISS_DATE) values (s_xxxx_oebs_cash_payment_test.NEXTVAL, 101007, 1640, to_date('2015-02-01 00:00:00','YYYY-MM-DD HH24:MI:SS'), date'2015-01-31' );</v>
      </c>
    </row>
    <row r="1001" spans="1:50" ht="16.5" customHeight="1" x14ac:dyDescent="0.25">
      <c r="A1001" s="285">
        <v>56</v>
      </c>
      <c r="B1001" s="72">
        <v>0</v>
      </c>
      <c r="C1001" s="165" t="str">
        <f t="shared" si="95"/>
        <v>100056</v>
      </c>
      <c r="D1001" s="165" t="str">
        <f t="shared" si="96"/>
        <v>100056/13</v>
      </c>
      <c r="E1001" s="167" t="s">
        <v>189</v>
      </c>
      <c r="F1001" s="167" t="s">
        <v>822</v>
      </c>
      <c r="G1001" s="165">
        <v>48</v>
      </c>
      <c r="H1001" s="178">
        <v>101008</v>
      </c>
      <c r="I1001" s="170" t="str">
        <f t="shared" si="92"/>
        <v>Б-101008-13</v>
      </c>
      <c r="J1001" s="169">
        <v>3</v>
      </c>
      <c r="K1001" s="165">
        <v>7</v>
      </c>
      <c r="L1001" s="165" t="s">
        <v>38</v>
      </c>
      <c r="M1001" s="169">
        <v>1</v>
      </c>
      <c r="N1001" s="165">
        <v>18</v>
      </c>
      <c r="O1001" s="167" t="s">
        <v>823</v>
      </c>
      <c r="P1001" s="167" t="s">
        <v>823</v>
      </c>
      <c r="Q1001" s="167" t="s">
        <v>826</v>
      </c>
      <c r="R1001" s="166" t="str">
        <f>H1001&amp;"1"</f>
        <v>1010081</v>
      </c>
      <c r="S1001" s="170">
        <v>1</v>
      </c>
      <c r="T1001" s="167" t="s">
        <v>308</v>
      </c>
      <c r="U1001" s="165">
        <v>700</v>
      </c>
      <c r="V1001" s="165">
        <v>126</v>
      </c>
      <c r="W1001" s="165">
        <v>0</v>
      </c>
      <c r="X1001" s="24">
        <v>892</v>
      </c>
      <c r="Y1001" s="168" t="s">
        <v>42</v>
      </c>
      <c r="Z1001" s="224"/>
      <c r="AA1001" s="224"/>
      <c r="AB1001" s="224"/>
      <c r="AC1001" s="178">
        <v>1435</v>
      </c>
      <c r="AD1001" s="165"/>
      <c r="AE1001" s="165"/>
      <c r="AF1001" s="167" t="s">
        <v>149</v>
      </c>
      <c r="AG1001" s="221">
        <v>8</v>
      </c>
      <c r="AH1001" s="227">
        <v>12</v>
      </c>
      <c r="AI1001" s="167" t="s">
        <v>319</v>
      </c>
      <c r="AJ1001" s="170"/>
      <c r="AK1001" s="170"/>
      <c r="AL1001" s="227">
        <v>1</v>
      </c>
      <c r="AM1001" s="122">
        <v>1</v>
      </c>
      <c r="AN1001" s="165" t="s">
        <v>44</v>
      </c>
      <c r="AO1001" s="165"/>
      <c r="AP1001" s="227">
        <v>10000</v>
      </c>
      <c r="AQ1001" s="307" t="s">
        <v>429</v>
      </c>
      <c r="AR1001" s="307" t="s">
        <v>434</v>
      </c>
      <c r="AS1001" s="166">
        <f>H1001</f>
        <v>101008</v>
      </c>
      <c r="AT1001" s="166">
        <f t="shared" si="93"/>
        <v>11097</v>
      </c>
      <c r="AU1001" s="166">
        <v>1097</v>
      </c>
      <c r="AV1001" s="166"/>
      <c r="AX1001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101008, 'Б-101008-13',date'2015-02-02',3, 7, 7, 'RUR', 1, 18, date'2015-02-02', date'2015-02-01', 1010081, 1, to_date('2015-02-01 00:00:00','YYYY-MM-DD HH24:MI:SS'), 700, 126, 0, 892, 1, 'c1', 8,1,101008,11097,1097);insert into xxxx_oebs_cash_payment_test (ID, INVOICE_ID, OEBS_PAYMENT, DOC_DATE, COMISS_DATE) values (s_xxxx_oebs_cash_payment_test.NEXTVAL, 101008, 1435, to_date('2015-02-01 00:00:00','YYYY-MM-DD HH24:MI:SS'), date'2015-01-31' );insert into xxxx_client_discount_m  (ID,CLIENT_ID,CLIENT_AVG_DISCOUNT,DT) values (s_xxxx_client_discount_m.NEXTVAL,892, 12, date'2015-02-01');insert into xxxx_loyal_clients_contr_attr (ID, CONTRACT_ID, CLIENT_ID, LC_TURNOVER, COLLATERAL_FIRST_DT, COLLATERAL_END_DT) values (s_xxxx_loyal_clients_contr_atr.NEXTVAL, 100056, 892, 10000, date'2014-06-01', date'2014-08-31' );</v>
      </c>
    </row>
    <row r="1002" spans="1:50" ht="16.5" customHeight="1" x14ac:dyDescent="0.25">
      <c r="A1002" s="285">
        <v>56</v>
      </c>
      <c r="B1002" s="72">
        <v>0</v>
      </c>
      <c r="C1002" s="165" t="str">
        <f t="shared" si="95"/>
        <v>100056</v>
      </c>
      <c r="D1002" s="165" t="str">
        <f t="shared" si="96"/>
        <v>100056/13</v>
      </c>
      <c r="E1002" s="167" t="s">
        <v>189</v>
      </c>
      <c r="F1002" s="167" t="s">
        <v>822</v>
      </c>
      <c r="G1002" s="165">
        <v>48</v>
      </c>
      <c r="H1002" s="227">
        <v>101009</v>
      </c>
      <c r="I1002" s="170" t="str">
        <f t="shared" si="92"/>
        <v>Б-101009-13</v>
      </c>
      <c r="J1002" s="169">
        <v>3</v>
      </c>
      <c r="K1002" s="165">
        <v>7</v>
      </c>
      <c r="L1002" s="165" t="s">
        <v>38</v>
      </c>
      <c r="M1002" s="169">
        <v>1</v>
      </c>
      <c r="N1002" s="165">
        <v>18</v>
      </c>
      <c r="O1002" s="167" t="s">
        <v>823</v>
      </c>
      <c r="P1002" s="167" t="s">
        <v>823</v>
      </c>
      <c r="Q1002" s="167" t="s">
        <v>826</v>
      </c>
      <c r="R1002" s="166" t="str">
        <f>H1002&amp;"1"</f>
        <v>1010091</v>
      </c>
      <c r="S1002" s="170">
        <v>1</v>
      </c>
      <c r="T1002" s="167" t="s">
        <v>308</v>
      </c>
      <c r="U1002" s="165">
        <v>600</v>
      </c>
      <c r="V1002" s="165">
        <v>108</v>
      </c>
      <c r="W1002" s="165">
        <v>0</v>
      </c>
      <c r="X1002" s="234">
        <v>893</v>
      </c>
      <c r="Y1002" s="168" t="s">
        <v>42</v>
      </c>
      <c r="Z1002" s="224"/>
      <c r="AA1002" s="224"/>
      <c r="AB1002" s="224"/>
      <c r="AC1002" s="178">
        <v>1230</v>
      </c>
      <c r="AD1002" s="165"/>
      <c r="AE1002" s="165"/>
      <c r="AF1002" s="167" t="s">
        <v>149</v>
      </c>
      <c r="AG1002" s="221">
        <v>8</v>
      </c>
      <c r="AH1002" s="227">
        <v>12</v>
      </c>
      <c r="AI1002" s="167" t="s">
        <v>319</v>
      </c>
      <c r="AJ1002" s="170"/>
      <c r="AK1002" s="170"/>
      <c r="AL1002" s="227">
        <v>1</v>
      </c>
      <c r="AM1002" s="122">
        <v>1</v>
      </c>
      <c r="AN1002" s="165" t="s">
        <v>44</v>
      </c>
      <c r="AO1002" s="165"/>
      <c r="AP1002" s="227">
        <v>10000</v>
      </c>
      <c r="AQ1002" s="307" t="s">
        <v>429</v>
      </c>
      <c r="AR1002" s="307" t="s">
        <v>434</v>
      </c>
      <c r="AS1002" s="166">
        <f>H1002</f>
        <v>101009</v>
      </c>
      <c r="AT1002" s="166">
        <f t="shared" si="93"/>
        <v>11098</v>
      </c>
      <c r="AU1002" s="166">
        <v>1098</v>
      </c>
      <c r="AV1002" s="166"/>
      <c r="AX1002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101009, 'Б-101009-13',date'2015-02-02',3, 7, 7, 'RUR', 1, 18, date'2015-02-02', date'2015-02-01', 1010091, 1, to_date('2015-02-01 00:00:00','YYYY-MM-DD HH24:MI:SS'), 600, 108, 0, 893, 1, 'c1', 8,1,101009,11098,1098);insert into xxxx_oebs_cash_payment_test (ID, INVOICE_ID, OEBS_PAYMENT, DOC_DATE, COMISS_DATE) values (s_xxxx_oebs_cash_payment_test.NEXTVAL, 101009, 1230, to_date('2015-02-01 00:00:00','YYYY-MM-DD HH24:MI:SS'), date'2015-01-31' );insert into xxxx_client_discount_m  (ID,CLIENT_ID,CLIENT_AVG_DISCOUNT,DT) values (s_xxxx_client_discount_m.NEXTVAL,893, 12, date'2015-02-01');insert into xxxx_loyal_clients_contr_attr (ID, CONTRACT_ID, CLIENT_ID, LC_TURNOVER, COLLATERAL_FIRST_DT, COLLATERAL_END_DT) values (s_xxxx_loyal_clients_contr_atr.NEXTVAL, 100056, 893, 10000, date'2014-06-01', date'2014-08-31' );</v>
      </c>
    </row>
    <row r="1003" spans="1:50" ht="16.5" customHeight="1" x14ac:dyDescent="0.25">
      <c r="A1003" s="286">
        <v>56</v>
      </c>
      <c r="B1003" s="72">
        <v>0</v>
      </c>
      <c r="C1003" s="171" t="str">
        <f t="shared" si="95"/>
        <v>100056</v>
      </c>
      <c r="D1003" s="171" t="str">
        <f t="shared" si="96"/>
        <v>100056/13</v>
      </c>
      <c r="E1003" s="172" t="s">
        <v>189</v>
      </c>
      <c r="F1003" s="167" t="s">
        <v>822</v>
      </c>
      <c r="G1003" s="171">
        <v>48</v>
      </c>
      <c r="H1003" s="227">
        <v>101009</v>
      </c>
      <c r="I1003" s="171" t="str">
        <f t="shared" si="92"/>
        <v>Б-101009-13</v>
      </c>
      <c r="J1003" s="169">
        <v>3</v>
      </c>
      <c r="K1003" s="165">
        <v>7</v>
      </c>
      <c r="L1003" s="171" t="s">
        <v>38</v>
      </c>
      <c r="M1003" s="175">
        <v>1</v>
      </c>
      <c r="N1003" s="165">
        <v>18</v>
      </c>
      <c r="O1003" s="172" t="s">
        <v>823</v>
      </c>
      <c r="P1003" s="172" t="s">
        <v>823</v>
      </c>
      <c r="Q1003" s="172" t="s">
        <v>826</v>
      </c>
      <c r="R1003" s="205" t="str">
        <f>H1003&amp;"2"</f>
        <v>1010092</v>
      </c>
      <c r="S1003" s="171">
        <v>1</v>
      </c>
      <c r="T1003" s="172" t="s">
        <v>308</v>
      </c>
      <c r="U1003" s="171">
        <v>600</v>
      </c>
      <c r="V1003" s="171">
        <v>108</v>
      </c>
      <c r="W1003" s="171">
        <v>0</v>
      </c>
      <c r="X1003" s="192">
        <v>893</v>
      </c>
      <c r="Y1003" s="174" t="s">
        <v>42</v>
      </c>
      <c r="Z1003" s="232"/>
      <c r="AA1003" s="232"/>
      <c r="AB1003" s="232"/>
      <c r="AC1003" s="178">
        <v>1230</v>
      </c>
      <c r="AD1003" s="171"/>
      <c r="AE1003" s="171"/>
      <c r="AF1003" s="172" t="s">
        <v>149</v>
      </c>
      <c r="AG1003" s="221">
        <v>8</v>
      </c>
      <c r="AH1003" s="205"/>
      <c r="AI1003" s="172"/>
      <c r="AJ1003" s="171"/>
      <c r="AK1003" s="171"/>
      <c r="AL1003" s="205">
        <v>1</v>
      </c>
      <c r="AM1003" s="122">
        <v>1</v>
      </c>
      <c r="AN1003" s="171" t="s">
        <v>44</v>
      </c>
      <c r="AO1003" s="171"/>
      <c r="AP1003" s="166"/>
      <c r="AQ1003" s="166"/>
      <c r="AR1003" s="166"/>
      <c r="AS1003" s="166">
        <f>H1003</f>
        <v>101009</v>
      </c>
      <c r="AT1003" s="166">
        <f t="shared" si="93"/>
        <v>11099</v>
      </c>
      <c r="AU1003" s="166">
        <v>1099</v>
      </c>
      <c r="AV1003" s="173"/>
      <c r="AX1003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56, 100056, '100056/13', date'2013-03-01', date'2015-09-01', 48, 101009, 'Б-101009-13',date'2015-02-02',3, 7, 7, 'RUR', 1, 18, date'2015-02-02', date'2015-02-01', 1010092, 1, to_date('2015-02-01 00:00:00','YYYY-MM-DD HH24:MI:SS'), 600, 108, 0, 893, 1, 'c1', 8,1,101009,11099,1099);insert into xxxx_oebs_cash_payment_test (ID, INVOICE_ID, OEBS_PAYMENT, DOC_DATE, COMISS_DATE) values (s_xxxx_oebs_cash_payment_test.NEXTVAL, 101009, 1230, to_date('2015-02-01 00:00:00','YYYY-MM-DD HH24:MI:SS'), date'2015-01-31' );</v>
      </c>
    </row>
    <row r="1004" spans="1:50" ht="16.5" customHeight="1" x14ac:dyDescent="0.25">
      <c r="A1004" s="285">
        <v>57</v>
      </c>
      <c r="B1004" s="72">
        <v>0</v>
      </c>
      <c r="C1004" s="165" t="str">
        <f t="shared" si="95"/>
        <v>100057</v>
      </c>
      <c r="D1004" s="165" t="str">
        <f t="shared" si="96"/>
        <v>100057/13</v>
      </c>
      <c r="E1004" s="167" t="s">
        <v>189</v>
      </c>
      <c r="F1004" s="167" t="s">
        <v>822</v>
      </c>
      <c r="G1004" s="165">
        <v>48</v>
      </c>
      <c r="H1004" s="178">
        <v>101010</v>
      </c>
      <c r="I1004" s="170" t="str">
        <f t="shared" si="92"/>
        <v>Б-101010-13</v>
      </c>
      <c r="J1004" s="169">
        <v>3</v>
      </c>
      <c r="K1004" s="165">
        <v>7</v>
      </c>
      <c r="L1004" s="165" t="s">
        <v>38</v>
      </c>
      <c r="M1004" s="169">
        <v>1</v>
      </c>
      <c r="N1004" s="165">
        <v>18</v>
      </c>
      <c r="O1004" s="167" t="s">
        <v>823</v>
      </c>
      <c r="P1004" s="167" t="s">
        <v>823</v>
      </c>
      <c r="Q1004" s="167" t="s">
        <v>826</v>
      </c>
      <c r="R1004" s="166" t="str">
        <f t="shared" ref="R1004:R1038" si="98">H1004&amp;"1"</f>
        <v>1010101</v>
      </c>
      <c r="S1004" s="170">
        <v>1</v>
      </c>
      <c r="T1004" s="167" t="s">
        <v>308</v>
      </c>
      <c r="U1004" s="165">
        <v>1000</v>
      </c>
      <c r="V1004" s="165">
        <v>180</v>
      </c>
      <c r="W1004" s="165">
        <v>0</v>
      </c>
      <c r="X1004" s="234">
        <v>894</v>
      </c>
      <c r="Y1004" s="168" t="s">
        <v>42</v>
      </c>
      <c r="Z1004" s="309" t="s">
        <v>609</v>
      </c>
      <c r="AA1004" s="292"/>
      <c r="AB1004" s="224"/>
      <c r="AC1004" s="178">
        <v>2050</v>
      </c>
      <c r="AD1004" s="165"/>
      <c r="AE1004" s="165"/>
      <c r="AF1004" s="167" t="s">
        <v>149</v>
      </c>
      <c r="AG1004" s="221">
        <v>8</v>
      </c>
      <c r="AH1004" s="227">
        <v>11.99</v>
      </c>
      <c r="AI1004" s="167" t="s">
        <v>319</v>
      </c>
      <c r="AJ1004" s="170"/>
      <c r="AK1004" s="170"/>
      <c r="AL1004" s="227">
        <v>1</v>
      </c>
      <c r="AM1004" s="122">
        <v>1</v>
      </c>
      <c r="AN1004" s="165" t="s">
        <v>44</v>
      </c>
      <c r="AO1004" s="165"/>
      <c r="AP1004" s="227">
        <v>10000</v>
      </c>
      <c r="AQ1004" s="307" t="s">
        <v>429</v>
      </c>
      <c r="AR1004" s="307" t="s">
        <v>434</v>
      </c>
      <c r="AS1004" s="166">
        <f>H1004</f>
        <v>101010</v>
      </c>
      <c r="AT1004" s="166">
        <f t="shared" si="93"/>
        <v>11100</v>
      </c>
      <c r="AU1004" s="166">
        <v>1100</v>
      </c>
      <c r="AV1004" s="166" t="s">
        <v>477</v>
      </c>
      <c r="AX100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101010, 'Б-101010-13',date'2015-02-02',3, 7, 7, 'RUR', 1, 18, date'2015-02-02', date'2015-02-01', 1010101, 1, to_date('2015-02-01 00:00:00','YYYY-MM-DD HH24:MI:SS'), 1000, 180, 0, 894, 1, 'c1', 8,1,101010,11100,1100);insert into xxxx_oebs_cash_payment_test (ID, INVOICE_ID, OEBS_PAYMENT, DOC_DATE, COMISS_DATE) values (s_xxxx_oebs_cash_payment_test.NEXTVAL, 101010, 2050, to_date('2015-02-01 00:00:00','YYYY-MM-DD HH24:MI:SS'), date'2015-01-31' );insert into xxxx_client_discount_m  (ID,CLIENT_ID,CLIENT_AVG_DISCOUNT,DT) values (s_xxxx_client_discount_m.NEXTVAL,894, 11.99, date'2015-02-01');insert into xxxx_loyal_clients_contr_attr (ID, CONTRACT_ID, CLIENT_ID, LC_TURNOVER, COLLATERAL_FIRST_DT, COLLATERAL_END_DT) values (s_xxxx_loyal_clients_contr_atr.NEXTVAL, 100057, 894, 10000, date'2014-06-01', date'2014-08-31' );</v>
      </c>
    </row>
    <row r="1005" spans="1:50" ht="16.5" customHeight="1" x14ac:dyDescent="0.25">
      <c r="A1005" s="285">
        <v>57</v>
      </c>
      <c r="B1005" s="72">
        <v>0</v>
      </c>
      <c r="C1005" s="165" t="str">
        <f t="shared" si="95"/>
        <v>100057</v>
      </c>
      <c r="D1005" s="165" t="str">
        <f t="shared" si="96"/>
        <v>100057/13</v>
      </c>
      <c r="E1005" s="167" t="s">
        <v>189</v>
      </c>
      <c r="F1005" s="167" t="s">
        <v>822</v>
      </c>
      <c r="G1005" s="165">
        <v>48</v>
      </c>
      <c r="H1005" s="178">
        <v>101011</v>
      </c>
      <c r="I1005" s="170" t="str">
        <f t="shared" si="92"/>
        <v>Б-101011-13</v>
      </c>
      <c r="J1005" s="169">
        <v>3</v>
      </c>
      <c r="K1005" s="165">
        <v>7</v>
      </c>
      <c r="L1005" s="165" t="s">
        <v>38</v>
      </c>
      <c r="M1005" s="169">
        <v>1</v>
      </c>
      <c r="N1005" s="165">
        <v>18</v>
      </c>
      <c r="O1005" s="167" t="s">
        <v>823</v>
      </c>
      <c r="P1005" s="167" t="s">
        <v>823</v>
      </c>
      <c r="Q1005" s="167" t="s">
        <v>826</v>
      </c>
      <c r="R1005" s="166" t="str">
        <f t="shared" si="98"/>
        <v>1010111</v>
      </c>
      <c r="S1005" s="170">
        <v>1</v>
      </c>
      <c r="T1005" s="167" t="s">
        <v>308</v>
      </c>
      <c r="U1005" s="165">
        <v>900</v>
      </c>
      <c r="V1005" s="165">
        <v>162</v>
      </c>
      <c r="W1005" s="165">
        <v>0</v>
      </c>
      <c r="X1005" s="234">
        <v>894</v>
      </c>
      <c r="Y1005" s="168" t="s">
        <v>42</v>
      </c>
      <c r="Z1005" s="224"/>
      <c r="AA1005" s="224"/>
      <c r="AB1005" s="224"/>
      <c r="AC1005" s="178">
        <v>1845</v>
      </c>
      <c r="AD1005" s="165"/>
      <c r="AE1005" s="165"/>
      <c r="AF1005" s="167" t="s">
        <v>149</v>
      </c>
      <c r="AG1005" s="221">
        <v>8</v>
      </c>
      <c r="AI1005" s="167"/>
      <c r="AJ1005" s="170"/>
      <c r="AK1005" s="170"/>
      <c r="AL1005" s="227">
        <v>1</v>
      </c>
      <c r="AM1005" s="122">
        <v>1</v>
      </c>
      <c r="AN1005" s="165" t="s">
        <v>44</v>
      </c>
      <c r="AO1005" s="165"/>
      <c r="AP1005" s="166"/>
      <c r="AQ1005" s="166"/>
      <c r="AR1005" s="166"/>
      <c r="AS1005" s="166">
        <f>H1005</f>
        <v>101011</v>
      </c>
      <c r="AT1005" s="166">
        <f t="shared" si="93"/>
        <v>11101</v>
      </c>
      <c r="AU1005" s="166">
        <v>1101</v>
      </c>
      <c r="AV1005" s="250" t="s">
        <v>601</v>
      </c>
      <c r="AX100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101011, 'Б-101011-13',date'2015-02-02',3, 7, 7, 'RUR', 1, 18, date'2015-02-02', date'2015-02-01', 1010111, 1, to_date('2015-02-01 00:00:00','YYYY-MM-DD HH24:MI:SS'), 900, 162, 0, 894, 1, 'c1', 8,1,101011,11101,1101);insert into xxxx_oebs_cash_payment_test (ID, INVOICE_ID, OEBS_PAYMENT, DOC_DATE, COMISS_DATE) values (s_xxxx_oebs_cash_payment_test.NEXTVAL, 101011, 1845, to_date('2015-02-01 00:00:00','YYYY-MM-DD HH24:MI:SS'), date'2015-01-31' );</v>
      </c>
    </row>
    <row r="1006" spans="1:50" ht="16.5" customHeight="1" x14ac:dyDescent="0.25">
      <c r="A1006" s="285">
        <v>57</v>
      </c>
      <c r="B1006" s="72">
        <v>0</v>
      </c>
      <c r="C1006" s="165" t="str">
        <f t="shared" si="95"/>
        <v>100057</v>
      </c>
      <c r="D1006" s="165" t="str">
        <f t="shared" si="96"/>
        <v>100057/13</v>
      </c>
      <c r="E1006" s="167" t="s">
        <v>189</v>
      </c>
      <c r="F1006" s="167" t="s">
        <v>822</v>
      </c>
      <c r="G1006" s="165">
        <v>48</v>
      </c>
      <c r="H1006" s="178">
        <v>101012</v>
      </c>
      <c r="I1006" s="170" t="str">
        <f t="shared" si="92"/>
        <v>Б-101012-13</v>
      </c>
      <c r="J1006" s="169">
        <v>3</v>
      </c>
      <c r="K1006" s="165">
        <v>7</v>
      </c>
      <c r="L1006" s="165" t="s">
        <v>38</v>
      </c>
      <c r="M1006" s="169">
        <v>1</v>
      </c>
      <c r="N1006" s="165">
        <v>18</v>
      </c>
      <c r="O1006" s="167" t="s">
        <v>823</v>
      </c>
      <c r="P1006" s="167" t="s">
        <v>823</v>
      </c>
      <c r="Q1006" s="167" t="s">
        <v>826</v>
      </c>
      <c r="R1006" s="166" t="str">
        <f t="shared" si="98"/>
        <v>1010121</v>
      </c>
      <c r="S1006" s="170">
        <v>1</v>
      </c>
      <c r="T1006" s="167" t="s">
        <v>308</v>
      </c>
      <c r="U1006" s="165">
        <v>800</v>
      </c>
      <c r="V1006" s="165">
        <v>144</v>
      </c>
      <c r="W1006" s="165">
        <v>0</v>
      </c>
      <c r="X1006" s="236">
        <v>895</v>
      </c>
      <c r="Y1006" s="168" t="s">
        <v>42</v>
      </c>
      <c r="Z1006" s="224"/>
      <c r="AA1006" s="224"/>
      <c r="AB1006" s="224"/>
      <c r="AC1006" s="178">
        <v>1640</v>
      </c>
      <c r="AD1006" s="165"/>
      <c r="AE1006" s="165"/>
      <c r="AF1006" s="167" t="s">
        <v>149</v>
      </c>
      <c r="AG1006" s="221">
        <v>8</v>
      </c>
      <c r="AH1006" s="227">
        <v>12</v>
      </c>
      <c r="AI1006" s="167" t="s">
        <v>319</v>
      </c>
      <c r="AJ1006" s="170"/>
      <c r="AK1006" s="170"/>
      <c r="AL1006" s="227">
        <v>1</v>
      </c>
      <c r="AM1006" s="122">
        <v>1</v>
      </c>
      <c r="AN1006" s="165" t="s">
        <v>44</v>
      </c>
      <c r="AO1006" s="165"/>
      <c r="AP1006" s="227">
        <v>10000</v>
      </c>
      <c r="AQ1006" s="307" t="s">
        <v>429</v>
      </c>
      <c r="AR1006" s="307" t="s">
        <v>434</v>
      </c>
      <c r="AS1006" s="166">
        <f>H1006</f>
        <v>101012</v>
      </c>
      <c r="AT1006" s="166">
        <f t="shared" si="93"/>
        <v>11102</v>
      </c>
      <c r="AU1006" s="166">
        <v>1102</v>
      </c>
      <c r="AV1006" s="166"/>
      <c r="AX100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101012, 'Б-101012-13',date'2015-02-02',3, 7, 7, 'RUR', 1, 18, date'2015-02-02', date'2015-02-01', 1010121, 1, to_date('2015-02-01 00:00:00','YYYY-MM-DD HH24:MI:SS'), 800, 144, 0, 895, 1, 'c1', 8,1,101012,11102,1102);insert into xxxx_oebs_cash_payment_test (ID, INVOICE_ID, OEBS_PAYMENT, DOC_DATE, COMISS_DATE) values (s_xxxx_oebs_cash_payment_test.NEXTVAL, 101012, 1640, to_date('2015-02-01 00:00:00','YYYY-MM-DD HH24:MI:SS'), date'2015-01-31' );insert into xxxx_client_discount_m  (ID,CLIENT_ID,CLIENT_AVG_DISCOUNT,DT) values (s_xxxx_client_discount_m.NEXTVAL,895, 12, date'2015-02-01');insert into xxxx_loyal_clients_contr_attr (ID, CONTRACT_ID, CLIENT_ID, LC_TURNOVER, COLLATERAL_FIRST_DT, COLLATERAL_END_DT) values (s_xxxx_loyal_clients_contr_atr.NEXTVAL, 100057, 895, 10000, date'2014-06-01', date'2014-08-31' );</v>
      </c>
    </row>
    <row r="1007" spans="1:50" ht="16.5" customHeight="1" x14ac:dyDescent="0.25">
      <c r="A1007" s="285">
        <v>57</v>
      </c>
      <c r="B1007" s="72">
        <v>0</v>
      </c>
      <c r="C1007" s="165" t="str">
        <f t="shared" si="95"/>
        <v>100057</v>
      </c>
      <c r="D1007" s="165" t="str">
        <f t="shared" si="96"/>
        <v>100057/13</v>
      </c>
      <c r="E1007" s="167" t="s">
        <v>189</v>
      </c>
      <c r="F1007" s="167" t="s">
        <v>822</v>
      </c>
      <c r="G1007" s="165">
        <v>48</v>
      </c>
      <c r="H1007" s="178">
        <v>101013</v>
      </c>
      <c r="I1007" s="170" t="str">
        <f t="shared" si="92"/>
        <v>Б-101013-13</v>
      </c>
      <c r="J1007" s="169">
        <v>3</v>
      </c>
      <c r="K1007" s="165">
        <v>7</v>
      </c>
      <c r="L1007" s="165" t="s">
        <v>38</v>
      </c>
      <c r="M1007" s="169">
        <v>1</v>
      </c>
      <c r="N1007" s="165">
        <v>18</v>
      </c>
      <c r="O1007" s="167" t="s">
        <v>823</v>
      </c>
      <c r="P1007" s="167" t="s">
        <v>823</v>
      </c>
      <c r="Q1007" s="167" t="s">
        <v>826</v>
      </c>
      <c r="R1007" s="166" t="str">
        <f t="shared" si="98"/>
        <v>1010131</v>
      </c>
      <c r="S1007" s="170">
        <v>1</v>
      </c>
      <c r="T1007" s="167" t="s">
        <v>308</v>
      </c>
      <c r="U1007" s="165">
        <v>1000</v>
      </c>
      <c r="V1007" s="165">
        <v>180</v>
      </c>
      <c r="W1007" s="165">
        <v>0</v>
      </c>
      <c r="X1007" s="236">
        <v>895</v>
      </c>
      <c r="Y1007" s="168" t="s">
        <v>42</v>
      </c>
      <c r="Z1007" s="224"/>
      <c r="AA1007" s="224"/>
      <c r="AB1007" s="224"/>
      <c r="AC1007" s="178">
        <v>2050</v>
      </c>
      <c r="AD1007" s="165"/>
      <c r="AE1007" s="165"/>
      <c r="AF1007" s="167" t="s">
        <v>149</v>
      </c>
      <c r="AG1007" s="221">
        <v>8</v>
      </c>
      <c r="AI1007" s="167"/>
      <c r="AJ1007" s="170"/>
      <c r="AK1007" s="170"/>
      <c r="AL1007" s="227">
        <v>1</v>
      </c>
      <c r="AM1007" s="122">
        <v>1</v>
      </c>
      <c r="AN1007" s="165" t="s">
        <v>44</v>
      </c>
      <c r="AO1007" s="165"/>
      <c r="AP1007" s="166"/>
      <c r="AQ1007" s="166"/>
      <c r="AR1007" s="166"/>
      <c r="AS1007" s="166">
        <f>H1007</f>
        <v>101013</v>
      </c>
      <c r="AT1007" s="166">
        <f t="shared" si="93"/>
        <v>11103</v>
      </c>
      <c r="AU1007" s="166">
        <v>1103</v>
      </c>
      <c r="AV1007" s="166"/>
      <c r="AX100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101013, 'Б-101013-13',date'2015-02-02',3, 7, 7, 'RUR', 1, 18, date'2015-02-02', date'2015-02-01', 1010131, 1, to_date('2015-02-01 00:00:00','YYYY-MM-DD HH24:MI:SS'), 1000, 180, 0, 895, 1, 'c1', 8,1,101013,11103,1103);insert into xxxx_oebs_cash_payment_test (ID, INVOICE_ID, OEBS_PAYMENT, DOC_DATE, COMISS_DATE) values (s_xxxx_oebs_cash_payment_test.NEXTVAL, 101013, 2050, to_date('2015-02-01 00:00:00','YYYY-MM-DD HH24:MI:SS'), date'2015-01-31' );</v>
      </c>
    </row>
    <row r="1008" spans="1:50" ht="16.5" customHeight="1" x14ac:dyDescent="0.25">
      <c r="A1008" s="285">
        <v>57</v>
      </c>
      <c r="B1008" s="72">
        <v>0</v>
      </c>
      <c r="C1008" s="165" t="str">
        <f t="shared" si="95"/>
        <v>100057</v>
      </c>
      <c r="D1008" s="165" t="str">
        <f t="shared" si="96"/>
        <v>100057/13</v>
      </c>
      <c r="E1008" s="167" t="s">
        <v>189</v>
      </c>
      <c r="F1008" s="167" t="s">
        <v>822</v>
      </c>
      <c r="G1008" s="165">
        <v>48</v>
      </c>
      <c r="H1008" s="178">
        <v>101014</v>
      </c>
      <c r="I1008" s="170" t="str">
        <f t="shared" si="92"/>
        <v>Б-101014-13</v>
      </c>
      <c r="J1008" s="169">
        <v>3</v>
      </c>
      <c r="K1008" s="165">
        <v>7</v>
      </c>
      <c r="L1008" s="165" t="s">
        <v>38</v>
      </c>
      <c r="M1008" s="169">
        <v>1</v>
      </c>
      <c r="N1008" s="165">
        <v>18</v>
      </c>
      <c r="O1008" s="167" t="s">
        <v>823</v>
      </c>
      <c r="P1008" s="167" t="s">
        <v>823</v>
      </c>
      <c r="Q1008" s="167" t="s">
        <v>826</v>
      </c>
      <c r="R1008" s="166" t="str">
        <f t="shared" si="98"/>
        <v>1010141</v>
      </c>
      <c r="S1008" s="170">
        <v>1</v>
      </c>
      <c r="T1008" s="167" t="s">
        <v>308</v>
      </c>
      <c r="U1008" s="165">
        <v>900</v>
      </c>
      <c r="V1008" s="165">
        <v>162</v>
      </c>
      <c r="W1008" s="165">
        <v>0</v>
      </c>
      <c r="X1008" s="236">
        <v>895</v>
      </c>
      <c r="Y1008" s="168" t="s">
        <v>42</v>
      </c>
      <c r="Z1008" s="223"/>
      <c r="AA1008" s="224"/>
      <c r="AB1008" s="224"/>
      <c r="AC1008" s="178">
        <v>1845</v>
      </c>
      <c r="AD1008" s="165"/>
      <c r="AE1008" s="165"/>
      <c r="AF1008" s="167" t="s">
        <v>149</v>
      </c>
      <c r="AG1008" s="221">
        <v>8</v>
      </c>
      <c r="AI1008" s="167"/>
      <c r="AJ1008" s="170"/>
      <c r="AK1008" s="170"/>
      <c r="AL1008" s="227">
        <v>1</v>
      </c>
      <c r="AM1008" s="122">
        <v>1</v>
      </c>
      <c r="AN1008" s="165" t="s">
        <v>44</v>
      </c>
      <c r="AO1008" s="165"/>
      <c r="AP1008" s="166"/>
      <c r="AQ1008" s="166"/>
      <c r="AR1008" s="166"/>
      <c r="AS1008" s="166">
        <f>H1008</f>
        <v>101014</v>
      </c>
      <c r="AT1008" s="166">
        <f t="shared" si="93"/>
        <v>11104</v>
      </c>
      <c r="AU1008" s="166">
        <v>1104</v>
      </c>
      <c r="AV1008" s="166"/>
      <c r="AX100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101014, 'Б-101014-13',date'2015-02-02',3, 7, 7, 'RUR', 1, 18, date'2015-02-02', date'2015-02-01', 1010141, 1, to_date('2015-02-01 00:00:00','YYYY-MM-DD HH24:MI:SS'), 900, 162, 0, 895, 1, 'c1', 8,1,101014,11104,1104);insert into xxxx_oebs_cash_payment_test (ID, INVOICE_ID, OEBS_PAYMENT, DOC_DATE, COMISS_DATE) values (s_xxxx_oebs_cash_payment_test.NEXTVAL, 101014, 1845, to_date('2015-02-01 00:00:00','YYYY-MM-DD HH24:MI:SS'), date'2015-01-31' );</v>
      </c>
    </row>
    <row r="1009" spans="1:50" ht="16.5" customHeight="1" x14ac:dyDescent="0.25">
      <c r="A1009" s="285">
        <v>57</v>
      </c>
      <c r="B1009" s="72">
        <v>0</v>
      </c>
      <c r="C1009" s="165" t="str">
        <f t="shared" si="95"/>
        <v>100057</v>
      </c>
      <c r="D1009" s="165" t="str">
        <f t="shared" si="96"/>
        <v>100057/13</v>
      </c>
      <c r="E1009" s="167" t="s">
        <v>189</v>
      </c>
      <c r="F1009" s="167" t="s">
        <v>822</v>
      </c>
      <c r="G1009" s="165">
        <v>48</v>
      </c>
      <c r="H1009" s="178">
        <v>101015</v>
      </c>
      <c r="I1009" s="170" t="str">
        <f t="shared" si="92"/>
        <v>Б-101015-13</v>
      </c>
      <c r="J1009" s="169">
        <v>3</v>
      </c>
      <c r="K1009" s="165">
        <v>7</v>
      </c>
      <c r="L1009" s="165" t="s">
        <v>38</v>
      </c>
      <c r="M1009" s="169">
        <v>1</v>
      </c>
      <c r="N1009" s="165">
        <v>18</v>
      </c>
      <c r="O1009" s="167" t="s">
        <v>823</v>
      </c>
      <c r="P1009" s="167" t="s">
        <v>823</v>
      </c>
      <c r="Q1009" s="167" t="s">
        <v>826</v>
      </c>
      <c r="R1009" s="166" t="str">
        <f t="shared" si="98"/>
        <v>1010151</v>
      </c>
      <c r="S1009" s="170">
        <v>1</v>
      </c>
      <c r="T1009" s="167" t="s">
        <v>308</v>
      </c>
      <c r="U1009" s="165">
        <v>800</v>
      </c>
      <c r="V1009" s="165">
        <v>144</v>
      </c>
      <c r="W1009" s="165">
        <v>0</v>
      </c>
      <c r="X1009" s="24">
        <v>896</v>
      </c>
      <c r="Y1009" s="168" t="s">
        <v>42</v>
      </c>
      <c r="Z1009" s="223"/>
      <c r="AA1009" s="224"/>
      <c r="AB1009" s="224"/>
      <c r="AC1009" s="178">
        <v>1640</v>
      </c>
      <c r="AD1009" s="165"/>
      <c r="AE1009" s="165"/>
      <c r="AF1009" s="167" t="s">
        <v>149</v>
      </c>
      <c r="AG1009" s="221">
        <v>8</v>
      </c>
      <c r="AH1009" s="230">
        <v>17.989999999999998</v>
      </c>
      <c r="AI1009" s="167" t="s">
        <v>319</v>
      </c>
      <c r="AJ1009" s="170"/>
      <c r="AK1009" s="170"/>
      <c r="AL1009" s="227">
        <v>1</v>
      </c>
      <c r="AM1009" s="122">
        <v>1</v>
      </c>
      <c r="AN1009" s="165" t="s">
        <v>44</v>
      </c>
      <c r="AO1009" s="165"/>
      <c r="AP1009" s="227">
        <v>10000</v>
      </c>
      <c r="AQ1009" s="307" t="s">
        <v>429</v>
      </c>
      <c r="AR1009" s="307" t="s">
        <v>434</v>
      </c>
      <c r="AS1009" s="166">
        <f>H1009</f>
        <v>101015</v>
      </c>
      <c r="AT1009" s="166">
        <f t="shared" si="93"/>
        <v>11105</v>
      </c>
      <c r="AU1009" s="166">
        <v>1105</v>
      </c>
      <c r="AV1009" s="166"/>
      <c r="AX1009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101015, 'Б-101015-13',date'2015-02-02',3, 7, 7, 'RUR', 1, 18, date'2015-02-02', date'2015-02-01', 1010151, 1, to_date('2015-02-01 00:00:00','YYYY-MM-DD HH24:MI:SS'), 800, 144, 0, 896, 1, 'c1', 8,1,101015,11105,1105);insert into xxxx_oebs_cash_payment_test (ID, INVOICE_ID, OEBS_PAYMENT, DOC_DATE, COMISS_DATE) values (s_xxxx_oebs_cash_payment_test.NEXTVAL, 101015, 1640, to_date('2015-02-01 00:00:00','YYYY-MM-DD HH24:MI:SS'), date'2015-01-31' );insert into xxxx_client_discount_m  (ID,CLIENT_ID,CLIENT_AVG_DISCOUNT,DT) values (s_xxxx_client_discount_m.NEXTVAL,896, 17.99, date'2015-02-01');insert into xxxx_loyal_clients_contr_attr (ID, CONTRACT_ID, CLIENT_ID, LC_TURNOVER, COLLATERAL_FIRST_DT, COLLATERAL_END_DT) values (s_xxxx_loyal_clients_contr_atr.NEXTVAL, 100057, 896, 10000, date'2014-06-01', date'2014-08-31' );</v>
      </c>
    </row>
    <row r="1010" spans="1:50" ht="16.5" customHeight="1" x14ac:dyDescent="0.25">
      <c r="A1010" s="285">
        <v>57</v>
      </c>
      <c r="B1010" s="72">
        <v>0</v>
      </c>
      <c r="C1010" s="165" t="str">
        <f t="shared" si="95"/>
        <v>100057</v>
      </c>
      <c r="D1010" s="165" t="str">
        <f t="shared" si="96"/>
        <v>100057/13</v>
      </c>
      <c r="E1010" s="167" t="s">
        <v>189</v>
      </c>
      <c r="F1010" s="167" t="s">
        <v>822</v>
      </c>
      <c r="G1010" s="165">
        <v>48</v>
      </c>
      <c r="H1010" s="178">
        <v>101016</v>
      </c>
      <c r="I1010" s="170" t="str">
        <f t="shared" ref="I1010:I1073" si="99">"Б-"&amp;H1010&amp;"-13"</f>
        <v>Б-101016-13</v>
      </c>
      <c r="J1010" s="169">
        <v>3</v>
      </c>
      <c r="K1010" s="165">
        <v>7</v>
      </c>
      <c r="L1010" s="165" t="s">
        <v>38</v>
      </c>
      <c r="M1010" s="169">
        <v>1</v>
      </c>
      <c r="N1010" s="165">
        <v>18</v>
      </c>
      <c r="O1010" s="167" t="s">
        <v>823</v>
      </c>
      <c r="P1010" s="167" t="s">
        <v>823</v>
      </c>
      <c r="Q1010" s="167" t="s">
        <v>826</v>
      </c>
      <c r="R1010" s="166" t="str">
        <f t="shared" si="98"/>
        <v>1010161</v>
      </c>
      <c r="S1010" s="170">
        <v>1</v>
      </c>
      <c r="T1010" s="167" t="s">
        <v>308</v>
      </c>
      <c r="U1010" s="165">
        <v>700</v>
      </c>
      <c r="V1010" s="165">
        <v>126</v>
      </c>
      <c r="W1010" s="165">
        <v>0</v>
      </c>
      <c r="X1010" s="234">
        <v>897</v>
      </c>
      <c r="Y1010" s="168" t="s">
        <v>42</v>
      </c>
      <c r="Z1010" s="223"/>
      <c r="AA1010" s="224"/>
      <c r="AB1010" s="224"/>
      <c r="AC1010" s="178">
        <v>1435</v>
      </c>
      <c r="AD1010" s="165"/>
      <c r="AE1010" s="165"/>
      <c r="AF1010" s="167" t="s">
        <v>149</v>
      </c>
      <c r="AG1010" s="221">
        <v>8</v>
      </c>
      <c r="AH1010" s="227">
        <v>18</v>
      </c>
      <c r="AI1010" s="167" t="s">
        <v>319</v>
      </c>
      <c r="AJ1010" s="170"/>
      <c r="AK1010" s="170"/>
      <c r="AL1010" s="227">
        <v>1</v>
      </c>
      <c r="AM1010" s="122">
        <v>1</v>
      </c>
      <c r="AN1010" s="165" t="s">
        <v>44</v>
      </c>
      <c r="AO1010" s="165"/>
      <c r="AP1010" s="227">
        <v>10000</v>
      </c>
      <c r="AQ1010" s="307" t="s">
        <v>429</v>
      </c>
      <c r="AR1010" s="307" t="s">
        <v>434</v>
      </c>
      <c r="AS1010" s="166">
        <f>H1010</f>
        <v>101016</v>
      </c>
      <c r="AT1010" s="166">
        <f t="shared" si="93"/>
        <v>11106</v>
      </c>
      <c r="AU1010" s="166">
        <v>1106</v>
      </c>
      <c r="AV1010" s="166"/>
      <c r="AX1010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101016, 'Б-101016-13',date'2015-02-02',3, 7, 7, 'RUR', 1, 18, date'2015-02-02', date'2015-02-01', 1010161, 1, to_date('2015-02-01 00:00:00','YYYY-MM-DD HH24:MI:SS'), 700, 126, 0, 897, 1, 'c1', 8,1,101016,11106,1106);insert into xxxx_oebs_cash_payment_test (ID, INVOICE_ID, OEBS_PAYMENT, DOC_DATE, COMISS_DATE) values (s_xxxx_oebs_cash_payment_test.NEXTVAL, 101016, 1435, to_date('2015-02-01 00:00:00','YYYY-MM-DD HH24:MI:SS'), date'2015-01-31' );insert into xxxx_client_discount_m  (ID,CLIENT_ID,CLIENT_AVG_DISCOUNT,DT) values (s_xxxx_client_discount_m.NEXTVAL,897, 18, date'2015-02-01');insert into xxxx_loyal_clients_contr_attr (ID, CONTRACT_ID, CLIENT_ID, LC_TURNOVER, COLLATERAL_FIRST_DT, COLLATERAL_END_DT) values (s_xxxx_loyal_clients_contr_atr.NEXTVAL, 100057, 897, 10000, date'2014-06-01', date'2014-08-31' );</v>
      </c>
    </row>
    <row r="1011" spans="1:50" ht="16.5" customHeight="1" x14ac:dyDescent="0.25">
      <c r="A1011" s="285">
        <v>57</v>
      </c>
      <c r="B1011" s="72">
        <v>0</v>
      </c>
      <c r="C1011" s="170" t="str">
        <f t="shared" si="95"/>
        <v>100057</v>
      </c>
      <c r="D1011" s="170" t="str">
        <f t="shared" si="96"/>
        <v>100057/13</v>
      </c>
      <c r="E1011" s="184" t="s">
        <v>189</v>
      </c>
      <c r="F1011" s="167" t="s">
        <v>822</v>
      </c>
      <c r="G1011" s="170">
        <v>48</v>
      </c>
      <c r="H1011" s="178">
        <v>101017</v>
      </c>
      <c r="I1011" s="170" t="str">
        <f t="shared" si="99"/>
        <v>Б-101017-13</v>
      </c>
      <c r="J1011" s="169">
        <v>3</v>
      </c>
      <c r="K1011" s="170">
        <v>7</v>
      </c>
      <c r="L1011" s="170" t="s">
        <v>38</v>
      </c>
      <c r="M1011" s="185">
        <v>1</v>
      </c>
      <c r="N1011" s="170">
        <v>18</v>
      </c>
      <c r="O1011" s="184" t="s">
        <v>823</v>
      </c>
      <c r="P1011" s="184" t="s">
        <v>823</v>
      </c>
      <c r="Q1011" s="184" t="s">
        <v>826</v>
      </c>
      <c r="R1011" s="166" t="str">
        <f t="shared" si="98"/>
        <v>1010171</v>
      </c>
      <c r="S1011" s="170">
        <v>1</v>
      </c>
      <c r="T1011" s="184" t="s">
        <v>308</v>
      </c>
      <c r="U1011" s="170">
        <v>600</v>
      </c>
      <c r="V1011" s="170">
        <v>108</v>
      </c>
      <c r="W1011" s="170">
        <v>0</v>
      </c>
      <c r="X1011" s="122">
        <v>897</v>
      </c>
      <c r="Y1011" s="188" t="s">
        <v>42</v>
      </c>
      <c r="Z1011" s="224"/>
      <c r="AA1011" s="224"/>
      <c r="AB1011" s="223"/>
      <c r="AC1011" s="178">
        <v>1230</v>
      </c>
      <c r="AD1011" s="170"/>
      <c r="AE1011" s="170"/>
      <c r="AF1011" s="167" t="s">
        <v>149</v>
      </c>
      <c r="AG1011" s="221">
        <v>8</v>
      </c>
      <c r="AI1011" s="184"/>
      <c r="AJ1011" s="170"/>
      <c r="AK1011" s="170"/>
      <c r="AL1011" s="227">
        <v>1</v>
      </c>
      <c r="AM1011" s="122">
        <v>1</v>
      </c>
      <c r="AN1011" s="170" t="s">
        <v>44</v>
      </c>
      <c r="AO1011" s="170"/>
      <c r="AP1011" s="166"/>
      <c r="AQ1011" s="166"/>
      <c r="AR1011" s="166"/>
      <c r="AS1011" s="166">
        <f>H1011</f>
        <v>101017</v>
      </c>
      <c r="AT1011" s="166">
        <f t="shared" si="93"/>
        <v>11107</v>
      </c>
      <c r="AU1011" s="166">
        <v>1107</v>
      </c>
      <c r="AV1011" s="166"/>
      <c r="AX1011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101017, 'Б-101017-13',date'2015-02-02',3, 7, 7, 'RUR', 1, 18, date'2015-02-02', date'2015-02-01', 1010171, 1, to_date('2015-02-01 00:00:00','YYYY-MM-DD HH24:MI:SS'), 600, 108, 0, 897, 1, 'c1', 8,1,101017,11107,1107);insert into xxxx_oebs_cash_payment_test (ID, INVOICE_ID, OEBS_PAYMENT, DOC_DATE, COMISS_DATE) values (s_xxxx_oebs_cash_payment_test.NEXTVAL, 101017, 1230, to_date('2015-02-01 00:00:00','YYYY-MM-DD HH24:MI:SS'), date'2015-01-31' );</v>
      </c>
    </row>
    <row r="1012" spans="1:50" ht="16.5" customHeight="1" x14ac:dyDescent="0.25">
      <c r="A1012" s="285">
        <v>57</v>
      </c>
      <c r="B1012" s="72">
        <v>0</v>
      </c>
      <c r="C1012" s="165" t="str">
        <f t="shared" si="95"/>
        <v>100057</v>
      </c>
      <c r="D1012" s="165" t="str">
        <f t="shared" si="96"/>
        <v>100057/13</v>
      </c>
      <c r="E1012" s="167" t="s">
        <v>189</v>
      </c>
      <c r="F1012" s="167" t="s">
        <v>822</v>
      </c>
      <c r="G1012" s="165">
        <v>48</v>
      </c>
      <c r="H1012" s="178">
        <v>101018</v>
      </c>
      <c r="I1012" s="170" t="str">
        <f t="shared" si="99"/>
        <v>Б-101018-13</v>
      </c>
      <c r="J1012" s="169">
        <v>3</v>
      </c>
      <c r="K1012" s="165">
        <v>7</v>
      </c>
      <c r="L1012" s="165" t="s">
        <v>38</v>
      </c>
      <c r="M1012" s="169">
        <v>1</v>
      </c>
      <c r="N1012" s="165">
        <v>18</v>
      </c>
      <c r="O1012" s="167" t="s">
        <v>823</v>
      </c>
      <c r="P1012" s="167" t="s">
        <v>823</v>
      </c>
      <c r="Q1012" s="167" t="s">
        <v>826</v>
      </c>
      <c r="R1012" s="166" t="str">
        <f t="shared" si="98"/>
        <v>1010181</v>
      </c>
      <c r="S1012" s="170">
        <v>1</v>
      </c>
      <c r="T1012" s="167" t="s">
        <v>308</v>
      </c>
      <c r="U1012" s="165">
        <v>700</v>
      </c>
      <c r="V1012" s="165">
        <v>126</v>
      </c>
      <c r="W1012" s="165">
        <v>0</v>
      </c>
      <c r="X1012" s="236">
        <v>898</v>
      </c>
      <c r="Y1012" s="168" t="s">
        <v>42</v>
      </c>
      <c r="Z1012" s="224"/>
      <c r="AA1012" s="224"/>
      <c r="AB1012" s="229"/>
      <c r="AC1012" s="178">
        <v>1435</v>
      </c>
      <c r="AD1012" s="165"/>
      <c r="AE1012" s="165"/>
      <c r="AF1012" s="167" t="s">
        <v>149</v>
      </c>
      <c r="AG1012" s="221">
        <v>8</v>
      </c>
      <c r="AH1012" s="227">
        <v>0</v>
      </c>
      <c r="AI1012" s="167" t="s">
        <v>319</v>
      </c>
      <c r="AJ1012" s="170"/>
      <c r="AK1012" s="170"/>
      <c r="AL1012" s="227">
        <v>1</v>
      </c>
      <c r="AM1012" s="122">
        <v>1</v>
      </c>
      <c r="AN1012" s="165" t="s">
        <v>44</v>
      </c>
      <c r="AO1012" s="165"/>
      <c r="AP1012" s="227">
        <v>10000</v>
      </c>
      <c r="AQ1012" s="307" t="s">
        <v>429</v>
      </c>
      <c r="AR1012" s="307" t="s">
        <v>434</v>
      </c>
      <c r="AS1012" s="166">
        <f>H1012</f>
        <v>101018</v>
      </c>
      <c r="AT1012" s="166">
        <f t="shared" si="93"/>
        <v>11108</v>
      </c>
      <c r="AU1012" s="166">
        <v>1108</v>
      </c>
      <c r="AV1012" s="166"/>
      <c r="AX1012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101018, 'Б-101018-13',date'2015-02-02',3, 7, 7, 'RUR', 1, 18, date'2015-02-02', date'2015-02-01', 1010181, 1, to_date('2015-02-01 00:00:00','YYYY-MM-DD HH24:MI:SS'), 700, 126, 0, 898, 1, 'c1', 8,1,101018,11108,1108);insert into xxxx_oebs_cash_payment_test (ID, INVOICE_ID, OEBS_PAYMENT, DOC_DATE, COMISS_DATE) values (s_xxxx_oebs_cash_payment_test.NEXTVAL, 101018, 1435, to_date('2015-02-01 00:00:00','YYYY-MM-DD HH24:MI:SS'), date'2015-01-31' );insert into xxxx_client_discount_m  (ID,CLIENT_ID,CLIENT_AVG_DISCOUNT,DT) values (s_xxxx_client_discount_m.NEXTVAL,898, 0, date'2015-02-01');insert into xxxx_loyal_clients_contr_attr (ID, CONTRACT_ID, CLIENT_ID, LC_TURNOVER, COLLATERAL_FIRST_DT, COLLATERAL_END_DT) values (s_xxxx_loyal_clients_contr_atr.NEXTVAL, 100057, 898, 10000, date'2014-06-01', date'2014-08-31' );</v>
      </c>
    </row>
    <row r="1013" spans="1:50" ht="16.5" customHeight="1" x14ac:dyDescent="0.25">
      <c r="A1013" s="285">
        <v>57</v>
      </c>
      <c r="B1013" s="72">
        <v>0</v>
      </c>
      <c r="C1013" s="170" t="str">
        <f t="shared" si="95"/>
        <v>100057</v>
      </c>
      <c r="D1013" s="170" t="str">
        <f t="shared" si="96"/>
        <v>100057/13</v>
      </c>
      <c r="E1013" s="184" t="s">
        <v>189</v>
      </c>
      <c r="F1013" s="167" t="s">
        <v>822</v>
      </c>
      <c r="G1013" s="170">
        <v>48</v>
      </c>
      <c r="H1013" s="178">
        <v>101019</v>
      </c>
      <c r="I1013" s="170" t="str">
        <f t="shared" si="99"/>
        <v>Б-101019-13</v>
      </c>
      <c r="J1013" s="169">
        <v>3</v>
      </c>
      <c r="K1013" s="170">
        <v>7</v>
      </c>
      <c r="L1013" s="170" t="s">
        <v>38</v>
      </c>
      <c r="M1013" s="185">
        <v>1</v>
      </c>
      <c r="N1013" s="170">
        <v>18</v>
      </c>
      <c r="O1013" s="184" t="s">
        <v>823</v>
      </c>
      <c r="P1013" s="184" t="s">
        <v>823</v>
      </c>
      <c r="Q1013" s="184" t="s">
        <v>826</v>
      </c>
      <c r="R1013" s="166" t="str">
        <f t="shared" si="98"/>
        <v>1010191</v>
      </c>
      <c r="S1013" s="170">
        <v>1</v>
      </c>
      <c r="T1013" s="184" t="s">
        <v>308</v>
      </c>
      <c r="U1013" s="170">
        <v>600</v>
      </c>
      <c r="V1013" s="170">
        <v>108</v>
      </c>
      <c r="W1013" s="170">
        <v>0</v>
      </c>
      <c r="X1013" s="244">
        <v>898</v>
      </c>
      <c r="Y1013" s="188" t="s">
        <v>42</v>
      </c>
      <c r="Z1013" s="224"/>
      <c r="AA1013" s="224"/>
      <c r="AB1013" s="224"/>
      <c r="AC1013" s="178">
        <v>1230</v>
      </c>
      <c r="AD1013" s="170"/>
      <c r="AE1013" s="170"/>
      <c r="AF1013" s="167" t="s">
        <v>149</v>
      </c>
      <c r="AG1013" s="221">
        <v>8</v>
      </c>
      <c r="AI1013" s="184"/>
      <c r="AJ1013" s="170"/>
      <c r="AK1013" s="170"/>
      <c r="AL1013" s="227">
        <v>1</v>
      </c>
      <c r="AM1013" s="122">
        <v>1</v>
      </c>
      <c r="AN1013" s="170" t="s">
        <v>44</v>
      </c>
      <c r="AO1013" s="170"/>
      <c r="AP1013" s="166"/>
      <c r="AQ1013" s="166"/>
      <c r="AR1013" s="166"/>
      <c r="AS1013" s="166">
        <f>H1013</f>
        <v>101019</v>
      </c>
      <c r="AT1013" s="166">
        <f t="shared" si="93"/>
        <v>11109</v>
      </c>
      <c r="AU1013" s="166">
        <v>1109</v>
      </c>
      <c r="AV1013" s="166"/>
      <c r="AX1013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101019, 'Б-101019-13',date'2015-02-02',3, 7, 7, 'RUR', 1, 18, date'2015-02-02', date'2015-02-01', 1010191, 1, to_date('2015-02-01 00:00:00','YYYY-MM-DD HH24:MI:SS'), 600, 108, 0, 898, 1, 'c1', 8,1,101019,11109,1109);insert into xxxx_oebs_cash_payment_test (ID, INVOICE_ID, OEBS_PAYMENT, DOC_DATE, COMISS_DATE) values (s_xxxx_oebs_cash_payment_test.NEXTVAL, 101019, 1230, to_date('2015-02-01 00:00:00','YYYY-MM-DD HH24:MI:SS'), date'2015-01-31' );</v>
      </c>
    </row>
    <row r="1014" spans="1:50" ht="16.5" customHeight="1" x14ac:dyDescent="0.25">
      <c r="A1014" s="285">
        <v>57</v>
      </c>
      <c r="B1014" s="72">
        <v>0</v>
      </c>
      <c r="C1014" s="165" t="str">
        <f t="shared" si="95"/>
        <v>100057</v>
      </c>
      <c r="D1014" s="165" t="str">
        <f t="shared" si="96"/>
        <v>100057/13</v>
      </c>
      <c r="E1014" s="167" t="s">
        <v>189</v>
      </c>
      <c r="F1014" s="167" t="s">
        <v>822</v>
      </c>
      <c r="G1014" s="165">
        <v>48</v>
      </c>
      <c r="H1014" s="178">
        <v>101020</v>
      </c>
      <c r="I1014" s="170" t="str">
        <f t="shared" si="99"/>
        <v>Б-101020-13</v>
      </c>
      <c r="J1014" s="169">
        <v>3</v>
      </c>
      <c r="K1014" s="165">
        <v>7</v>
      </c>
      <c r="L1014" s="165" t="s">
        <v>38</v>
      </c>
      <c r="M1014" s="169">
        <v>1</v>
      </c>
      <c r="N1014" s="165">
        <v>18</v>
      </c>
      <c r="O1014" s="167" t="s">
        <v>823</v>
      </c>
      <c r="P1014" s="167" t="s">
        <v>823</v>
      </c>
      <c r="Q1014" s="167" t="s">
        <v>826</v>
      </c>
      <c r="R1014" s="166" t="str">
        <f t="shared" si="98"/>
        <v>1010201</v>
      </c>
      <c r="S1014" s="170">
        <v>1</v>
      </c>
      <c r="T1014" s="167" t="s">
        <v>308</v>
      </c>
      <c r="U1014" s="165">
        <v>700</v>
      </c>
      <c r="V1014" s="165">
        <v>126</v>
      </c>
      <c r="W1014" s="165">
        <v>0</v>
      </c>
      <c r="X1014" s="234">
        <v>899</v>
      </c>
      <c r="Y1014" s="168" t="s">
        <v>42</v>
      </c>
      <c r="Z1014" s="224"/>
      <c r="AA1014" s="224"/>
      <c r="AB1014" s="224"/>
      <c r="AC1014" s="178">
        <v>1435</v>
      </c>
      <c r="AD1014" s="165"/>
      <c r="AE1014" s="165"/>
      <c r="AF1014" s="167" t="s">
        <v>149</v>
      </c>
      <c r="AG1014" s="221">
        <v>8</v>
      </c>
      <c r="AH1014" s="227">
        <v>1E-4</v>
      </c>
      <c r="AI1014" s="167" t="s">
        <v>319</v>
      </c>
      <c r="AJ1014" s="170"/>
      <c r="AK1014" s="170"/>
      <c r="AL1014" s="227">
        <v>1</v>
      </c>
      <c r="AM1014" s="122">
        <v>1</v>
      </c>
      <c r="AN1014" s="165" t="s">
        <v>44</v>
      </c>
      <c r="AO1014" s="165"/>
      <c r="AP1014" s="227">
        <v>10000</v>
      </c>
      <c r="AQ1014" s="307" t="s">
        <v>429</v>
      </c>
      <c r="AR1014" s="307" t="s">
        <v>434</v>
      </c>
      <c r="AS1014" s="166">
        <f>H1014</f>
        <v>101020</v>
      </c>
      <c r="AT1014" s="166">
        <f t="shared" si="93"/>
        <v>11110</v>
      </c>
      <c r="AU1014" s="166">
        <v>1110</v>
      </c>
      <c r="AV1014" s="166"/>
      <c r="AX101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101020, 'Б-101020-13',date'2015-02-02',3, 7, 7, 'RUR', 1, 18, date'2015-02-02', date'2015-02-01', 1010201, 1, to_date('2015-02-01 00:00:00','YYYY-MM-DD HH24:MI:SS'), 700, 126, 0, 899, 1, 'c1', 8,1,101020,11110,1110);insert into xxxx_oebs_cash_payment_test (ID, INVOICE_ID, OEBS_PAYMENT, DOC_DATE, COMISS_DATE) values (s_xxxx_oebs_cash_payment_test.NEXTVAL, 101020, 1435, to_date('2015-02-01 00:00:00','YYYY-MM-DD HH24:MI:SS'), date'2015-01-31' );insert into xxxx_client_discount_m  (ID,CLIENT_ID,CLIENT_AVG_DISCOUNT,DT) values (s_xxxx_client_discount_m.NEXTVAL,899, 0.0001, date'2015-02-01');insert into xxxx_loyal_clients_contr_attr (ID, CONTRACT_ID, CLIENT_ID, LC_TURNOVER, COLLATERAL_FIRST_DT, COLLATERAL_END_DT) values (s_xxxx_loyal_clients_contr_atr.NEXTVAL, 100057, 899, 10000, date'2014-06-01', date'2014-08-31' );</v>
      </c>
    </row>
    <row r="1015" spans="1:50" ht="16.5" customHeight="1" x14ac:dyDescent="0.25">
      <c r="A1015" s="286">
        <v>57</v>
      </c>
      <c r="B1015" s="72">
        <v>0</v>
      </c>
      <c r="C1015" s="171" t="str">
        <f t="shared" si="95"/>
        <v>100057</v>
      </c>
      <c r="D1015" s="171" t="str">
        <f t="shared" si="96"/>
        <v>100057/13</v>
      </c>
      <c r="E1015" s="172" t="s">
        <v>189</v>
      </c>
      <c r="F1015" s="167" t="s">
        <v>822</v>
      </c>
      <c r="G1015" s="171">
        <v>48</v>
      </c>
      <c r="H1015" s="178">
        <v>101021</v>
      </c>
      <c r="I1015" s="171" t="str">
        <f t="shared" si="99"/>
        <v>Б-101021-13</v>
      </c>
      <c r="J1015" s="169">
        <v>3</v>
      </c>
      <c r="K1015" s="165">
        <v>7</v>
      </c>
      <c r="L1015" s="171" t="s">
        <v>38</v>
      </c>
      <c r="M1015" s="175">
        <v>1</v>
      </c>
      <c r="N1015" s="165">
        <v>18</v>
      </c>
      <c r="O1015" s="172" t="s">
        <v>823</v>
      </c>
      <c r="P1015" s="172" t="s">
        <v>823</v>
      </c>
      <c r="Q1015" s="172" t="s">
        <v>826</v>
      </c>
      <c r="R1015" s="173" t="str">
        <f t="shared" si="98"/>
        <v>1010211</v>
      </c>
      <c r="S1015" s="171">
        <v>1</v>
      </c>
      <c r="T1015" s="172" t="s">
        <v>308</v>
      </c>
      <c r="U1015" s="171">
        <v>600</v>
      </c>
      <c r="V1015" s="171">
        <v>108</v>
      </c>
      <c r="W1015" s="171">
        <v>0</v>
      </c>
      <c r="X1015" s="236">
        <v>900</v>
      </c>
      <c r="Y1015" s="174" t="s">
        <v>42</v>
      </c>
      <c r="Z1015" s="232"/>
      <c r="AA1015" s="232"/>
      <c r="AB1015" s="232"/>
      <c r="AC1015" s="178">
        <v>1230</v>
      </c>
      <c r="AD1015" s="171"/>
      <c r="AE1015" s="171"/>
      <c r="AF1015" s="172" t="s">
        <v>149</v>
      </c>
      <c r="AG1015" s="221">
        <v>8</v>
      </c>
      <c r="AH1015" s="227">
        <v>1E-4</v>
      </c>
      <c r="AI1015" s="167" t="s">
        <v>319</v>
      </c>
      <c r="AJ1015" s="171"/>
      <c r="AK1015" s="171"/>
      <c r="AL1015" s="205">
        <v>1</v>
      </c>
      <c r="AM1015" s="122">
        <v>1</v>
      </c>
      <c r="AN1015" s="171" t="s">
        <v>44</v>
      </c>
      <c r="AO1015" s="171"/>
      <c r="AP1015" s="205">
        <v>10000</v>
      </c>
      <c r="AQ1015" s="307" t="s">
        <v>429</v>
      </c>
      <c r="AR1015" s="307" t="s">
        <v>434</v>
      </c>
      <c r="AS1015" s="166">
        <f>H1015</f>
        <v>101021</v>
      </c>
      <c r="AT1015" s="166">
        <f t="shared" si="93"/>
        <v>11111</v>
      </c>
      <c r="AU1015" s="166">
        <v>1111</v>
      </c>
      <c r="AV1015" s="173"/>
      <c r="AX101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57, 100057, '100057/13', date'2013-03-01', date'2015-09-01', 48, 101021, 'Б-101021-13',date'2015-02-02',3, 7, 7, 'RUR', 1, 18, date'2015-02-02', date'2015-02-01', 1010211, 1, to_date('2015-02-01 00:00:00','YYYY-MM-DD HH24:MI:SS'), 600, 108, 0, 900, 1, 'c1', 8,1,101021,11111,1111);insert into xxxx_oebs_cash_payment_test (ID, INVOICE_ID, OEBS_PAYMENT, DOC_DATE, COMISS_DATE) values (s_xxxx_oebs_cash_payment_test.NEXTVAL, 101021, 1230, to_date('2015-02-01 00:00:00','YYYY-MM-DD HH24:MI:SS'), date'2015-01-31' );insert into xxxx_client_discount_m  (ID,CLIENT_ID,CLIENT_AVG_DISCOUNT,DT) values (s_xxxx_client_discount_m.NEXTVAL,900, 0.0001, date'2015-02-01');insert into xxxx_loyal_clients_contr_attr (ID, CONTRACT_ID, CLIENT_ID, LC_TURNOVER, COLLATERAL_FIRST_DT, COLLATERAL_END_DT) values (s_xxxx_loyal_clients_contr_atr.NEXTVAL, 100057, 900, 10000, date'2014-06-01', date'2014-08-31' );</v>
      </c>
    </row>
    <row r="1016" spans="1:50" ht="16.5" customHeight="1" x14ac:dyDescent="0.25">
      <c r="A1016" s="285">
        <v>58</v>
      </c>
      <c r="B1016" s="72">
        <v>0</v>
      </c>
      <c r="C1016" s="165" t="str">
        <f>"1000"&amp;A1016</f>
        <v>100058</v>
      </c>
      <c r="D1016" s="165" t="str">
        <f>"1000"&amp;A1016&amp;"/13"</f>
        <v>100058/13</v>
      </c>
      <c r="E1016" s="167" t="s">
        <v>189</v>
      </c>
      <c r="F1016" s="167" t="s">
        <v>822</v>
      </c>
      <c r="G1016" s="165">
        <v>48</v>
      </c>
      <c r="H1016" s="178">
        <v>101022</v>
      </c>
      <c r="I1016" s="170" t="str">
        <f t="shared" si="99"/>
        <v>Б-101022-13</v>
      </c>
      <c r="J1016" s="169">
        <v>3</v>
      </c>
      <c r="K1016" s="165">
        <v>7</v>
      </c>
      <c r="L1016" s="165" t="s">
        <v>38</v>
      </c>
      <c r="M1016" s="169">
        <v>1</v>
      </c>
      <c r="N1016" s="165">
        <v>18</v>
      </c>
      <c r="O1016" s="167" t="s">
        <v>823</v>
      </c>
      <c r="P1016" s="167" t="s">
        <v>823</v>
      </c>
      <c r="Q1016" s="167" t="s">
        <v>826</v>
      </c>
      <c r="R1016" s="166" t="str">
        <f t="shared" si="98"/>
        <v>1010221</v>
      </c>
      <c r="S1016" s="170">
        <v>1</v>
      </c>
      <c r="T1016" s="167" t="s">
        <v>308</v>
      </c>
      <c r="U1016" s="165">
        <v>1000</v>
      </c>
      <c r="V1016" s="165">
        <v>180</v>
      </c>
      <c r="W1016" s="165">
        <v>0</v>
      </c>
      <c r="X1016" s="234">
        <v>901</v>
      </c>
      <c r="Y1016" s="168" t="s">
        <v>42</v>
      </c>
      <c r="Z1016" s="223" t="s">
        <v>482</v>
      </c>
      <c r="AA1016" s="293">
        <v>3.2012999999999998</v>
      </c>
      <c r="AB1016" s="225" t="s">
        <v>483</v>
      </c>
      <c r="AC1016" s="178">
        <v>2050</v>
      </c>
      <c r="AD1016" s="165"/>
      <c r="AE1016" s="165"/>
      <c r="AF1016" s="167" t="s">
        <v>149</v>
      </c>
      <c r="AG1016" s="226">
        <v>8</v>
      </c>
      <c r="AH1016" s="178">
        <v>10</v>
      </c>
      <c r="AI1016" s="167" t="s">
        <v>319</v>
      </c>
      <c r="AJ1016" s="170"/>
      <c r="AK1016" s="170"/>
      <c r="AL1016" s="227">
        <v>1</v>
      </c>
      <c r="AM1016" s="122">
        <v>1</v>
      </c>
      <c r="AN1016" s="165" t="s">
        <v>44</v>
      </c>
      <c r="AO1016" s="165"/>
      <c r="AP1016" s="227">
        <v>10000</v>
      </c>
      <c r="AQ1016" s="307" t="s">
        <v>429</v>
      </c>
      <c r="AR1016" s="307" t="s">
        <v>434</v>
      </c>
      <c r="AS1016" s="166">
        <f>H1016</f>
        <v>101022</v>
      </c>
      <c r="AT1016" s="166">
        <f t="shared" si="93"/>
        <v>11112</v>
      </c>
      <c r="AU1016" s="166">
        <v>1112</v>
      </c>
      <c r="AV1016" s="166" t="s">
        <v>229</v>
      </c>
      <c r="AX101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101022, 'Б-101022-13',date'2015-02-02',3, 7, 7, 'RUR', 1, 18, date'2015-02-02', date'2015-02-01', 1010221, 1, to_date('2015-02-01 00:00:00','YYYY-MM-DD HH24:MI:SS'), 1000, 180, 0, 901, 1, 'c1', 8,1,101022,11112,1112);insert into xxxx_oebs_cash_payment_test (ID, INVOICE_ID, OEBS_PAYMENT, DOC_DATE, COMISS_DATE) values (s_xxxx_oebs_cash_payment_test.NEXTVAL, 101022, 2050, to_date('2015-02-01 00:00:00','YYYY-MM-DD HH24:MI:SS'), date'2015-01-31' );insert into xxxx_client_discount_m  (ID,CLIENT_ID,CLIENT_AVG_DISCOUNT,DT) values (s_xxxx_client_discount_m.NEXTVAL,901, 10, date'2015-02-01');insert into xxxx_loyal_clients_contr_attr (ID, CONTRACT_ID, CLIENT_ID, LC_TURNOVER, COLLATERAL_FIRST_DT, COLLATERAL_END_DT) values (s_xxxx_loyal_clients_contr_atr.NEXTVAL, 100058, 901, 10000, date'2014-06-01', date'2014-08-31' );</v>
      </c>
    </row>
    <row r="1017" spans="1:50" ht="16.5" customHeight="1" x14ac:dyDescent="0.25">
      <c r="A1017" s="285">
        <v>58</v>
      </c>
      <c r="B1017" s="72">
        <v>0</v>
      </c>
      <c r="C1017" s="165" t="str">
        <f>"1000"&amp;A1017</f>
        <v>100058</v>
      </c>
      <c r="D1017" s="165" t="str">
        <f>"1000"&amp;A1017&amp;"/13"</f>
        <v>100058/13</v>
      </c>
      <c r="E1017" s="167" t="s">
        <v>189</v>
      </c>
      <c r="F1017" s="167" t="s">
        <v>822</v>
      </c>
      <c r="G1017" s="165">
        <v>48</v>
      </c>
      <c r="H1017" s="178">
        <v>101023</v>
      </c>
      <c r="I1017" s="170" t="str">
        <f t="shared" si="99"/>
        <v>Б-101023-13</v>
      </c>
      <c r="J1017" s="169">
        <v>3</v>
      </c>
      <c r="K1017" s="165">
        <v>7</v>
      </c>
      <c r="L1017" s="165" t="s">
        <v>38</v>
      </c>
      <c r="M1017" s="169">
        <v>1</v>
      </c>
      <c r="N1017" s="165">
        <v>18</v>
      </c>
      <c r="O1017" s="167" t="s">
        <v>823</v>
      </c>
      <c r="P1017" s="167" t="s">
        <v>823</v>
      </c>
      <c r="Q1017" s="167" t="s">
        <v>826</v>
      </c>
      <c r="R1017" s="166" t="str">
        <f t="shared" si="98"/>
        <v>1010231</v>
      </c>
      <c r="S1017" s="170">
        <v>1</v>
      </c>
      <c r="T1017" s="191" t="s">
        <v>308</v>
      </c>
      <c r="U1017" s="165">
        <v>900</v>
      </c>
      <c r="V1017" s="165">
        <v>162</v>
      </c>
      <c r="W1017" s="165">
        <v>0</v>
      </c>
      <c r="X1017" s="234">
        <v>901</v>
      </c>
      <c r="Y1017" s="168" t="s">
        <v>42</v>
      </c>
      <c r="Z1017" s="223" t="s">
        <v>196</v>
      </c>
      <c r="AA1017" s="243"/>
      <c r="AB1017" s="225" t="s">
        <v>425</v>
      </c>
      <c r="AC1017" s="178">
        <v>1845</v>
      </c>
      <c r="AD1017" s="165"/>
      <c r="AE1017" s="165"/>
      <c r="AF1017" s="191" t="s">
        <v>149</v>
      </c>
      <c r="AG1017" s="226">
        <v>8</v>
      </c>
      <c r="AH1017" s="178">
        <v>13</v>
      </c>
      <c r="AI1017" s="191" t="s">
        <v>319</v>
      </c>
      <c r="AJ1017" s="170"/>
      <c r="AK1017" s="170"/>
      <c r="AL1017" s="227">
        <v>1</v>
      </c>
      <c r="AM1017" s="122">
        <v>1</v>
      </c>
      <c r="AN1017" s="165" t="s">
        <v>44</v>
      </c>
      <c r="AO1017" s="165"/>
      <c r="AP1017" s="166"/>
      <c r="AQ1017" s="166"/>
      <c r="AR1017" s="166"/>
      <c r="AS1017" s="166">
        <f>H1017</f>
        <v>101023</v>
      </c>
      <c r="AT1017" s="166">
        <f t="shared" si="93"/>
        <v>11113</v>
      </c>
      <c r="AU1017" s="166">
        <v>1113</v>
      </c>
      <c r="AV1017" s="166" t="s">
        <v>230</v>
      </c>
      <c r="AX101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101023, 'Б-101023-13',date'2015-02-02',3, 7, 7, 'RUR', 1, 18, date'2015-02-02', date'2015-02-01', 1010231, 1, to_date('2015-02-01 00:00:00','YYYY-MM-DD HH24:MI:SS'), 900, 162, 0, 901, 1, 'c1', 8,1,101023,11113,1113);insert into xxxx_oebs_cash_payment_test (ID, INVOICE_ID, OEBS_PAYMENT, DOC_DATE, COMISS_DATE) values (s_xxxx_oebs_cash_payment_test.NEXTVAL, 101023, 1845, to_date('2015-02-01 00:00:00','YYYY-MM-DD HH24:MI:SS'), date'2015-01-31' );insert into xxxx_client_discount_m  (ID,CLIENT_ID,CLIENT_AVG_DISCOUNT,DT) values (s_xxxx_client_discount_m.NEXTVAL,901, 13, date'2015-02-01');</v>
      </c>
    </row>
    <row r="1018" spans="1:50" ht="16.5" customHeight="1" x14ac:dyDescent="0.25">
      <c r="A1018" s="285">
        <v>58</v>
      </c>
      <c r="B1018" s="72">
        <v>0</v>
      </c>
      <c r="C1018" s="165" t="str">
        <f>"1000"&amp;A1018</f>
        <v>100058</v>
      </c>
      <c r="D1018" s="165" t="str">
        <f>"1000"&amp;A1018&amp;"/13"</f>
        <v>100058/13</v>
      </c>
      <c r="E1018" s="167" t="s">
        <v>189</v>
      </c>
      <c r="F1018" s="167" t="s">
        <v>822</v>
      </c>
      <c r="G1018" s="165">
        <v>48</v>
      </c>
      <c r="H1018" s="178">
        <v>101024</v>
      </c>
      <c r="I1018" s="170" t="str">
        <f t="shared" si="99"/>
        <v>Б-101024-13</v>
      </c>
      <c r="J1018" s="169">
        <v>3</v>
      </c>
      <c r="K1018" s="165">
        <v>7</v>
      </c>
      <c r="L1018" s="165" t="s">
        <v>38</v>
      </c>
      <c r="M1018" s="169">
        <v>1</v>
      </c>
      <c r="N1018" s="165">
        <v>18</v>
      </c>
      <c r="O1018" s="167" t="s">
        <v>823</v>
      </c>
      <c r="P1018" s="167" t="s">
        <v>823</v>
      </c>
      <c r="Q1018" s="167" t="s">
        <v>826</v>
      </c>
      <c r="R1018" s="166" t="str">
        <f t="shared" si="98"/>
        <v>1010241</v>
      </c>
      <c r="S1018" s="170">
        <v>1</v>
      </c>
      <c r="T1018" s="167" t="s">
        <v>308</v>
      </c>
      <c r="U1018" s="165">
        <v>800</v>
      </c>
      <c r="V1018" s="165">
        <v>144</v>
      </c>
      <c r="W1018" s="165">
        <v>0</v>
      </c>
      <c r="X1018" s="236">
        <v>902</v>
      </c>
      <c r="Y1018" s="168" t="s">
        <v>42</v>
      </c>
      <c r="Z1018" s="223" t="s">
        <v>484</v>
      </c>
      <c r="AA1018" s="243"/>
      <c r="AB1018" s="243"/>
      <c r="AC1018" s="178">
        <v>1640</v>
      </c>
      <c r="AD1018" s="165"/>
      <c r="AE1018" s="165"/>
      <c r="AF1018" s="167" t="s">
        <v>149</v>
      </c>
      <c r="AG1018" s="226">
        <v>8</v>
      </c>
      <c r="AH1018" s="227">
        <v>12</v>
      </c>
      <c r="AI1018" s="167" t="s">
        <v>319</v>
      </c>
      <c r="AJ1018" s="170"/>
      <c r="AK1018" s="170"/>
      <c r="AL1018" s="227">
        <v>1</v>
      </c>
      <c r="AM1018" s="122">
        <v>1</v>
      </c>
      <c r="AN1018" s="165" t="s">
        <v>44</v>
      </c>
      <c r="AO1018" s="165"/>
      <c r="AP1018" s="227">
        <v>10000</v>
      </c>
      <c r="AQ1018" s="307" t="s">
        <v>429</v>
      </c>
      <c r="AR1018" s="307" t="s">
        <v>434</v>
      </c>
      <c r="AS1018" s="166">
        <f>H1018</f>
        <v>101024</v>
      </c>
      <c r="AT1018" s="166">
        <f t="shared" si="93"/>
        <v>11114</v>
      </c>
      <c r="AU1018" s="166">
        <v>1114</v>
      </c>
      <c r="AV1018" s="250" t="s">
        <v>601</v>
      </c>
      <c r="AX101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101024, 'Б-101024-13',date'2015-02-02',3, 7, 7, 'RUR', 1, 18, date'2015-02-02', date'2015-02-01', 1010241, 1, to_date('2015-02-01 00:00:00','YYYY-MM-DD HH24:MI:SS'), 800, 144, 0, 902, 1, 'c1', 8,1,101024,11114,1114);insert into xxxx_oebs_cash_payment_test (ID, INVOICE_ID, OEBS_PAYMENT, DOC_DATE, COMISS_DATE) values (s_xxxx_oebs_cash_payment_test.NEXTVAL, 101024, 1640, to_date('2015-02-01 00:00:00','YYYY-MM-DD HH24:MI:SS'), date'2015-01-31' );insert into xxxx_client_discount_m  (ID,CLIENT_ID,CLIENT_AVG_DISCOUNT,DT) values (s_xxxx_client_discount_m.NEXTVAL,902, 12, date'2015-02-01');insert into xxxx_loyal_clients_contr_attr (ID, CONTRACT_ID, CLIENT_ID, LC_TURNOVER, COLLATERAL_FIRST_DT, COLLATERAL_END_DT) values (s_xxxx_loyal_clients_contr_atr.NEXTVAL, 100058, 902, 10000, date'2014-06-01', date'2014-08-31' );</v>
      </c>
    </row>
    <row r="1019" spans="1:50" ht="16.5" customHeight="1" x14ac:dyDescent="0.25">
      <c r="A1019" s="285">
        <v>58</v>
      </c>
      <c r="B1019" s="72">
        <v>0</v>
      </c>
      <c r="C1019" s="165" t="str">
        <f>"1000"&amp;A1019</f>
        <v>100058</v>
      </c>
      <c r="D1019" s="165" t="str">
        <f>"1000"&amp;A1019&amp;"/13"</f>
        <v>100058/13</v>
      </c>
      <c r="E1019" s="167" t="s">
        <v>189</v>
      </c>
      <c r="F1019" s="167" t="s">
        <v>822</v>
      </c>
      <c r="G1019" s="165">
        <v>48</v>
      </c>
      <c r="H1019" s="178">
        <v>101025</v>
      </c>
      <c r="I1019" s="170" t="str">
        <f t="shared" si="99"/>
        <v>Б-101025-13</v>
      </c>
      <c r="J1019" s="169">
        <v>3</v>
      </c>
      <c r="K1019" s="165">
        <v>7</v>
      </c>
      <c r="L1019" s="165" t="s">
        <v>38</v>
      </c>
      <c r="M1019" s="169">
        <v>1</v>
      </c>
      <c r="N1019" s="165">
        <v>18</v>
      </c>
      <c r="O1019" s="167" t="s">
        <v>823</v>
      </c>
      <c r="P1019" s="167" t="s">
        <v>823</v>
      </c>
      <c r="Q1019" s="167" t="s">
        <v>826</v>
      </c>
      <c r="R1019" s="166" t="str">
        <f t="shared" si="98"/>
        <v>1010251</v>
      </c>
      <c r="S1019" s="170">
        <v>1</v>
      </c>
      <c r="T1019" s="237" t="s">
        <v>308</v>
      </c>
      <c r="U1019" s="165">
        <v>1000</v>
      </c>
      <c r="V1019" s="165">
        <v>180</v>
      </c>
      <c r="W1019" s="165">
        <v>0</v>
      </c>
      <c r="X1019" s="236">
        <v>902</v>
      </c>
      <c r="Y1019" s="168" t="s">
        <v>42</v>
      </c>
      <c r="Z1019" s="224"/>
      <c r="AA1019" s="243"/>
      <c r="AB1019" s="225" t="s">
        <v>444</v>
      </c>
      <c r="AC1019" s="178">
        <v>2050</v>
      </c>
      <c r="AD1019" s="165"/>
      <c r="AE1019" s="165"/>
      <c r="AF1019" s="237" t="s">
        <v>149</v>
      </c>
      <c r="AG1019" s="226">
        <v>8</v>
      </c>
      <c r="AH1019" s="227">
        <v>3</v>
      </c>
      <c r="AI1019" s="237" t="s">
        <v>319</v>
      </c>
      <c r="AJ1019" s="170"/>
      <c r="AK1019" s="170"/>
      <c r="AL1019" s="227">
        <v>1</v>
      </c>
      <c r="AM1019" s="122">
        <v>1</v>
      </c>
      <c r="AN1019" s="165" t="s">
        <v>44</v>
      </c>
      <c r="AO1019" s="165"/>
      <c r="AP1019" s="166"/>
      <c r="AQ1019" s="166"/>
      <c r="AR1019" s="166"/>
      <c r="AS1019" s="166">
        <f>H1019</f>
        <v>101025</v>
      </c>
      <c r="AT1019" s="166">
        <f t="shared" si="93"/>
        <v>11115</v>
      </c>
      <c r="AU1019" s="166">
        <v>1115</v>
      </c>
      <c r="AV1019" s="166"/>
      <c r="AX1019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101025, 'Б-101025-13',date'2015-02-02',3, 7, 7, 'RUR', 1, 18, date'2015-02-02', date'2015-02-01', 1010251, 1, to_date('2015-02-01 00:00:00','YYYY-MM-DD HH24:MI:SS'), 1000, 180, 0, 902, 1, 'c1', 8,1,101025,11115,1115);insert into xxxx_oebs_cash_payment_test (ID, INVOICE_ID, OEBS_PAYMENT, DOC_DATE, COMISS_DATE) values (s_xxxx_oebs_cash_payment_test.NEXTVAL, 101025, 2050, to_date('2015-02-01 00:00:00','YYYY-MM-DD HH24:MI:SS'), date'2015-01-31' );insert into xxxx_client_discount_m  (ID,CLIENT_ID,CLIENT_AVG_DISCOUNT,DT) values (s_xxxx_client_discount_m.NEXTVAL,902, 3, date'2015-02-01');</v>
      </c>
    </row>
    <row r="1020" spans="1:50" ht="16.5" customHeight="1" x14ac:dyDescent="0.25">
      <c r="A1020" s="285">
        <v>58</v>
      </c>
      <c r="B1020" s="72">
        <v>0</v>
      </c>
      <c r="C1020" s="165" t="str">
        <f t="shared" ref="C1020:C1083" si="100">"1000"&amp;A1020</f>
        <v>100058</v>
      </c>
      <c r="D1020" s="165" t="str">
        <f t="shared" ref="D1020:D1083" si="101">"1000"&amp;A1020&amp;"/13"</f>
        <v>100058/13</v>
      </c>
      <c r="E1020" s="167" t="s">
        <v>189</v>
      </c>
      <c r="F1020" s="167" t="s">
        <v>822</v>
      </c>
      <c r="G1020" s="165">
        <v>48</v>
      </c>
      <c r="H1020" s="178">
        <v>101026</v>
      </c>
      <c r="I1020" s="170" t="str">
        <f t="shared" si="99"/>
        <v>Б-101026-13</v>
      </c>
      <c r="J1020" s="169">
        <v>3</v>
      </c>
      <c r="K1020" s="165">
        <v>7</v>
      </c>
      <c r="L1020" s="165" t="s">
        <v>38</v>
      </c>
      <c r="M1020" s="169">
        <v>1</v>
      </c>
      <c r="N1020" s="165">
        <v>18</v>
      </c>
      <c r="O1020" s="167" t="s">
        <v>823</v>
      </c>
      <c r="P1020" s="167" t="s">
        <v>823</v>
      </c>
      <c r="Q1020" s="167" t="s">
        <v>826</v>
      </c>
      <c r="R1020" s="166" t="str">
        <f t="shared" si="98"/>
        <v>1010261</v>
      </c>
      <c r="S1020" s="170">
        <v>1</v>
      </c>
      <c r="T1020" s="167" t="s">
        <v>308</v>
      </c>
      <c r="U1020" s="165">
        <v>800</v>
      </c>
      <c r="V1020" s="165">
        <v>144</v>
      </c>
      <c r="W1020" s="165">
        <v>0</v>
      </c>
      <c r="X1020" s="234">
        <v>903</v>
      </c>
      <c r="Y1020" s="168" t="s">
        <v>42</v>
      </c>
      <c r="Z1020" s="223" t="s">
        <v>485</v>
      </c>
      <c r="AA1020" s="243">
        <v>4.2012999999999998</v>
      </c>
      <c r="AB1020" s="243"/>
      <c r="AC1020" s="178">
        <v>1640</v>
      </c>
      <c r="AD1020" s="165"/>
      <c r="AE1020" s="165"/>
      <c r="AF1020" s="167" t="s">
        <v>149</v>
      </c>
      <c r="AG1020" s="226">
        <v>8</v>
      </c>
      <c r="AH1020" s="230">
        <v>17.989999999999998</v>
      </c>
      <c r="AI1020" s="167" t="s">
        <v>319</v>
      </c>
      <c r="AJ1020" s="170"/>
      <c r="AK1020" s="170"/>
      <c r="AL1020" s="227">
        <v>1</v>
      </c>
      <c r="AM1020" s="122">
        <v>1</v>
      </c>
      <c r="AN1020" s="165" t="s">
        <v>44</v>
      </c>
      <c r="AO1020" s="165"/>
      <c r="AP1020" s="227">
        <v>10000</v>
      </c>
      <c r="AQ1020" s="307" t="s">
        <v>429</v>
      </c>
      <c r="AR1020" s="307" t="s">
        <v>434</v>
      </c>
      <c r="AS1020" s="166">
        <f>H1020</f>
        <v>101026</v>
      </c>
      <c r="AT1020" s="166">
        <f t="shared" si="93"/>
        <v>11116</v>
      </c>
      <c r="AU1020" s="166">
        <v>1116</v>
      </c>
      <c r="AV1020" s="166"/>
      <c r="AX1020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101026, 'Б-101026-13',date'2015-02-02',3, 7, 7, 'RUR', 1, 18, date'2015-02-02', date'2015-02-01', 1010261, 1, to_date('2015-02-01 00:00:00','YYYY-MM-DD HH24:MI:SS'), 800, 144, 0, 903, 1, 'c1', 8,1,101026,11116,1116);insert into xxxx_oebs_cash_payment_test (ID, INVOICE_ID, OEBS_PAYMENT, DOC_DATE, COMISS_DATE) values (s_xxxx_oebs_cash_payment_test.NEXTVAL, 101026, 1640, to_date('2015-02-01 00:00:00','YYYY-MM-DD HH24:MI:SS'), date'2015-01-31' );insert into xxxx_client_discount_m  (ID,CLIENT_ID,CLIENT_AVG_DISCOUNT,DT) values (s_xxxx_client_discount_m.NEXTVAL,903, 17.99, date'2015-02-01');insert into xxxx_loyal_clients_contr_attr (ID, CONTRACT_ID, CLIENT_ID, LC_TURNOVER, COLLATERAL_FIRST_DT, COLLATERAL_END_DT) values (s_xxxx_loyal_clients_contr_atr.NEXTVAL, 100058, 903, 10000, date'2014-06-01', date'2014-08-31' );</v>
      </c>
    </row>
    <row r="1021" spans="1:50" ht="16.5" customHeight="1" x14ac:dyDescent="0.25">
      <c r="A1021" s="285">
        <v>58</v>
      </c>
      <c r="B1021" s="72">
        <v>0</v>
      </c>
      <c r="C1021" s="165" t="str">
        <f t="shared" si="100"/>
        <v>100058</v>
      </c>
      <c r="D1021" s="165" t="str">
        <f t="shared" si="101"/>
        <v>100058/13</v>
      </c>
      <c r="E1021" s="167" t="s">
        <v>189</v>
      </c>
      <c r="F1021" s="167" t="s">
        <v>822</v>
      </c>
      <c r="G1021" s="165">
        <v>48</v>
      </c>
      <c r="H1021" s="178">
        <v>101027</v>
      </c>
      <c r="I1021" s="170" t="str">
        <f t="shared" si="99"/>
        <v>Б-101027-13</v>
      </c>
      <c r="J1021" s="169">
        <v>3</v>
      </c>
      <c r="K1021" s="165">
        <v>7</v>
      </c>
      <c r="L1021" s="165" t="s">
        <v>38</v>
      </c>
      <c r="M1021" s="169">
        <v>1</v>
      </c>
      <c r="N1021" s="165">
        <v>18</v>
      </c>
      <c r="O1021" s="167" t="s">
        <v>823</v>
      </c>
      <c r="P1021" s="167" t="s">
        <v>823</v>
      </c>
      <c r="Q1021" s="167" t="s">
        <v>826</v>
      </c>
      <c r="R1021" s="166" t="str">
        <f t="shared" si="98"/>
        <v>1010271</v>
      </c>
      <c r="S1021" s="170">
        <v>1</v>
      </c>
      <c r="T1021" s="191" t="s">
        <v>310</v>
      </c>
      <c r="U1021" s="165">
        <v>700</v>
      </c>
      <c r="V1021" s="165">
        <v>126</v>
      </c>
      <c r="W1021" s="165">
        <v>0</v>
      </c>
      <c r="X1021" s="234">
        <v>903</v>
      </c>
      <c r="Y1021" s="168" t="s">
        <v>42</v>
      </c>
      <c r="Z1021" s="223" t="s">
        <v>198</v>
      </c>
      <c r="AA1021" s="243"/>
      <c r="AB1021" s="225" t="s">
        <v>472</v>
      </c>
      <c r="AC1021" s="178">
        <v>1435</v>
      </c>
      <c r="AD1021" s="165"/>
      <c r="AE1021" s="165"/>
      <c r="AF1021" s="191" t="s">
        <v>149</v>
      </c>
      <c r="AG1021" s="226">
        <v>8</v>
      </c>
      <c r="AH1021" s="227">
        <v>18</v>
      </c>
      <c r="AI1021" s="191" t="s">
        <v>319</v>
      </c>
      <c r="AJ1021" s="170"/>
      <c r="AK1021" s="170"/>
      <c r="AL1021" s="227">
        <v>1</v>
      </c>
      <c r="AM1021" s="122">
        <v>1</v>
      </c>
      <c r="AN1021" s="165" t="s">
        <v>44</v>
      </c>
      <c r="AO1021" s="165"/>
      <c r="AP1021" s="166"/>
      <c r="AQ1021" s="166"/>
      <c r="AR1021" s="166"/>
      <c r="AS1021" s="166">
        <f>H1021</f>
        <v>101027</v>
      </c>
      <c r="AT1021" s="166">
        <f t="shared" si="93"/>
        <v>11117</v>
      </c>
      <c r="AU1021" s="166">
        <v>1117</v>
      </c>
      <c r="AV1021" s="166"/>
      <c r="AX1021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101027, 'Б-101027-13',date'2015-02-02',3, 7, 7, 'RUR', 1, 18, date'2015-02-02', date'2015-02-01', 1010271, 1, to_date('2015-01-31 23:59:59','YYYY-MM-DD HH24:MI:SS'), 700, 126, 0, 903, 1, 'c1', 8,1,101027,11117,1117);insert into xxxx_oebs_cash_payment_test (ID, INVOICE_ID, OEBS_PAYMENT, DOC_DATE, COMISS_DATE) values (s_xxxx_oebs_cash_payment_test.NEXTVAL, 101027, 1435, to_date('2015-01-31 23:59:59','YYYY-MM-DD HH24:MI:SS'), date'2015-01-31' );insert into xxxx_client_discount_m  (ID,CLIENT_ID,CLIENT_AVG_DISCOUNT,DT) values (s_xxxx_client_discount_m.NEXTVAL,903, 18, date'2015-02-01');</v>
      </c>
    </row>
    <row r="1022" spans="1:50" ht="16.5" customHeight="1" x14ac:dyDescent="0.25">
      <c r="A1022" s="285">
        <v>58</v>
      </c>
      <c r="B1022" s="72">
        <v>0</v>
      </c>
      <c r="C1022" s="170" t="str">
        <f t="shared" si="100"/>
        <v>100058</v>
      </c>
      <c r="D1022" s="170" t="str">
        <f t="shared" si="101"/>
        <v>100058/13</v>
      </c>
      <c r="E1022" s="184" t="s">
        <v>189</v>
      </c>
      <c r="F1022" s="167" t="s">
        <v>822</v>
      </c>
      <c r="G1022" s="170">
        <v>48</v>
      </c>
      <c r="H1022" s="178">
        <v>101028</v>
      </c>
      <c r="I1022" s="170" t="str">
        <f t="shared" si="99"/>
        <v>Б-101028-13</v>
      </c>
      <c r="J1022" s="169">
        <v>3</v>
      </c>
      <c r="K1022" s="170">
        <v>7</v>
      </c>
      <c r="L1022" s="170" t="s">
        <v>38</v>
      </c>
      <c r="M1022" s="185">
        <v>1</v>
      </c>
      <c r="N1022" s="170">
        <v>18</v>
      </c>
      <c r="O1022" s="184" t="s">
        <v>823</v>
      </c>
      <c r="P1022" s="184" t="s">
        <v>823</v>
      </c>
      <c r="Q1022" s="184" t="s">
        <v>826</v>
      </c>
      <c r="R1022" s="166" t="str">
        <f t="shared" si="98"/>
        <v>1010281</v>
      </c>
      <c r="S1022" s="170">
        <v>1</v>
      </c>
      <c r="T1022" s="184" t="s">
        <v>308</v>
      </c>
      <c r="U1022" s="170">
        <v>600</v>
      </c>
      <c r="V1022" s="170">
        <v>108</v>
      </c>
      <c r="W1022" s="170">
        <v>0</v>
      </c>
      <c r="X1022" s="244">
        <v>904</v>
      </c>
      <c r="Y1022" s="188" t="s">
        <v>42</v>
      </c>
      <c r="Z1022" s="224"/>
      <c r="AA1022" s="243"/>
      <c r="AB1022" s="243"/>
      <c r="AC1022" s="178">
        <v>1230</v>
      </c>
      <c r="AD1022" s="170"/>
      <c r="AE1022" s="170"/>
      <c r="AF1022" s="184" t="s">
        <v>149</v>
      </c>
      <c r="AG1022" s="226">
        <v>8</v>
      </c>
      <c r="AH1022" s="227">
        <v>18</v>
      </c>
      <c r="AI1022" s="184" t="s">
        <v>319</v>
      </c>
      <c r="AJ1022" s="170"/>
      <c r="AK1022" s="170"/>
      <c r="AL1022" s="227">
        <v>1</v>
      </c>
      <c r="AM1022" s="122">
        <v>1</v>
      </c>
      <c r="AN1022" s="170" t="s">
        <v>44</v>
      </c>
      <c r="AO1022" s="170"/>
      <c r="AP1022" s="227">
        <v>10000</v>
      </c>
      <c r="AQ1022" s="307" t="s">
        <v>429</v>
      </c>
      <c r="AR1022" s="307" t="s">
        <v>434</v>
      </c>
      <c r="AS1022" s="166">
        <f>H1022</f>
        <v>101028</v>
      </c>
      <c r="AT1022" s="166">
        <f t="shared" si="93"/>
        <v>11118</v>
      </c>
      <c r="AU1022" s="166">
        <v>1118</v>
      </c>
      <c r="AV1022" s="166"/>
      <c r="AX1022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101028, 'Б-101028-13',date'2015-02-02',3, 7, 7, 'RUR', 1, 18, date'2015-02-02', date'2015-02-01', 1010281, 1, to_date('2015-02-01 00:00:00','YYYY-MM-DD HH24:MI:SS'), 600, 108, 0, 904, 1, 'c1', 8,1,101028,11118,1118);insert into xxxx_oebs_cash_payment_test (ID, INVOICE_ID, OEBS_PAYMENT, DOC_DATE, COMISS_DATE) values (s_xxxx_oebs_cash_payment_test.NEXTVAL, 101028, 1230, to_date('2015-02-01 00:00:00','YYYY-MM-DD HH24:MI:SS'), date'2015-01-31' );insert into xxxx_client_discount_m  (ID,CLIENT_ID,CLIENT_AVG_DISCOUNT,DT) values (s_xxxx_client_discount_m.NEXTVAL,904, 18, date'2015-02-01');insert into xxxx_loyal_clients_contr_attr (ID, CONTRACT_ID, CLIENT_ID, LC_TURNOVER, COLLATERAL_FIRST_DT, COLLATERAL_END_DT) values (s_xxxx_loyal_clients_contr_atr.NEXTVAL, 100058, 904, 10000, date'2014-06-01', date'2014-08-31' );</v>
      </c>
    </row>
    <row r="1023" spans="1:50" ht="16.5" customHeight="1" x14ac:dyDescent="0.25">
      <c r="A1023" s="285">
        <v>58</v>
      </c>
      <c r="B1023" s="72">
        <v>0</v>
      </c>
      <c r="C1023" s="165" t="str">
        <f t="shared" si="100"/>
        <v>100058</v>
      </c>
      <c r="D1023" s="165" t="str">
        <f t="shared" si="101"/>
        <v>100058/13</v>
      </c>
      <c r="E1023" s="167" t="s">
        <v>189</v>
      </c>
      <c r="F1023" s="167" t="s">
        <v>822</v>
      </c>
      <c r="G1023" s="165">
        <v>48</v>
      </c>
      <c r="H1023" s="178">
        <v>101029</v>
      </c>
      <c r="I1023" s="170" t="str">
        <f t="shared" si="99"/>
        <v>Б-101029-13</v>
      </c>
      <c r="J1023" s="169">
        <v>3</v>
      </c>
      <c r="K1023" s="165">
        <v>7</v>
      </c>
      <c r="L1023" s="165" t="s">
        <v>38</v>
      </c>
      <c r="M1023" s="169">
        <v>1</v>
      </c>
      <c r="N1023" s="165">
        <v>18</v>
      </c>
      <c r="O1023" s="167" t="s">
        <v>823</v>
      </c>
      <c r="P1023" s="167" t="s">
        <v>823</v>
      </c>
      <c r="Q1023" s="167" t="s">
        <v>826</v>
      </c>
      <c r="R1023" s="166" t="str">
        <f t="shared" si="98"/>
        <v>1010291</v>
      </c>
      <c r="S1023" s="170">
        <v>1</v>
      </c>
      <c r="T1023" s="191" t="s">
        <v>308</v>
      </c>
      <c r="U1023" s="165">
        <v>700</v>
      </c>
      <c r="V1023" s="165">
        <v>126</v>
      </c>
      <c r="W1023" s="165">
        <v>0</v>
      </c>
      <c r="X1023" s="236">
        <v>904</v>
      </c>
      <c r="Y1023" s="168" t="s">
        <v>42</v>
      </c>
      <c r="Z1023" s="223" t="s">
        <v>486</v>
      </c>
      <c r="AA1023" s="243">
        <v>5.2012999999999998</v>
      </c>
      <c r="AB1023" s="243"/>
      <c r="AC1023" s="178">
        <v>1435</v>
      </c>
      <c r="AD1023" s="165"/>
      <c r="AE1023" s="165"/>
      <c r="AF1023" s="237" t="s">
        <v>149</v>
      </c>
      <c r="AG1023" s="226">
        <v>8</v>
      </c>
      <c r="AH1023" s="227">
        <v>0</v>
      </c>
      <c r="AI1023" s="237" t="s">
        <v>319</v>
      </c>
      <c r="AJ1023" s="170"/>
      <c r="AK1023" s="170"/>
      <c r="AL1023" s="227">
        <v>1</v>
      </c>
      <c r="AM1023" s="122">
        <v>1</v>
      </c>
      <c r="AN1023" s="165" t="s">
        <v>44</v>
      </c>
      <c r="AO1023" s="165"/>
      <c r="AP1023" s="166"/>
      <c r="AQ1023" s="166"/>
      <c r="AR1023" s="166"/>
      <c r="AS1023" s="166">
        <f>H1023</f>
        <v>101029</v>
      </c>
      <c r="AT1023" s="166">
        <f t="shared" si="93"/>
        <v>11119</v>
      </c>
      <c r="AU1023" s="166">
        <v>1119</v>
      </c>
      <c r="AV1023" s="166"/>
      <c r="AX1023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101029, 'Б-101029-13',date'2015-02-02',3, 7, 7, 'RUR', 1, 18, date'2015-02-02', date'2015-02-01', 1010291, 1, to_date('2015-02-01 00:00:00','YYYY-MM-DD HH24:MI:SS'), 700, 126, 0, 904, 1, 'c1', 8,1,101029,11119,1119);insert into xxxx_oebs_cash_payment_test (ID, INVOICE_ID, OEBS_PAYMENT, DOC_DATE, COMISS_DATE) values (s_xxxx_oebs_cash_payment_test.NEXTVAL, 101029, 1435, to_date('2015-02-01 00:00:00','YYYY-MM-DD HH24:MI:SS'), date'2015-01-31' );insert into xxxx_client_discount_m  (ID,CLIENT_ID,CLIENT_AVG_DISCOUNT,DT) values (s_xxxx_client_discount_m.NEXTVAL,904, 0, date'2015-02-01');</v>
      </c>
    </row>
    <row r="1024" spans="1:50" ht="16.5" customHeight="1" x14ac:dyDescent="0.25">
      <c r="A1024" s="285">
        <v>58</v>
      </c>
      <c r="B1024" s="72">
        <v>0</v>
      </c>
      <c r="C1024" s="170" t="str">
        <f t="shared" si="100"/>
        <v>100058</v>
      </c>
      <c r="D1024" s="170" t="str">
        <f t="shared" si="101"/>
        <v>100058/13</v>
      </c>
      <c r="E1024" s="184" t="s">
        <v>189</v>
      </c>
      <c r="F1024" s="167" t="s">
        <v>822</v>
      </c>
      <c r="G1024" s="170">
        <v>48</v>
      </c>
      <c r="H1024" s="178">
        <v>101030</v>
      </c>
      <c r="I1024" s="170" t="str">
        <f t="shared" si="99"/>
        <v>Б-101030-13</v>
      </c>
      <c r="J1024" s="169">
        <v>3</v>
      </c>
      <c r="K1024" s="170">
        <v>7</v>
      </c>
      <c r="L1024" s="170" t="s">
        <v>38</v>
      </c>
      <c r="M1024" s="185">
        <v>1</v>
      </c>
      <c r="N1024" s="170">
        <v>18</v>
      </c>
      <c r="O1024" s="184" t="s">
        <v>823</v>
      </c>
      <c r="P1024" s="184" t="s">
        <v>823</v>
      </c>
      <c r="Q1024" s="184" t="s">
        <v>826</v>
      </c>
      <c r="R1024" s="166" t="str">
        <f t="shared" si="98"/>
        <v>1010301</v>
      </c>
      <c r="S1024" s="170">
        <v>1</v>
      </c>
      <c r="T1024" s="184" t="s">
        <v>308</v>
      </c>
      <c r="U1024" s="170">
        <v>600</v>
      </c>
      <c r="V1024" s="170">
        <v>108</v>
      </c>
      <c r="W1024" s="170">
        <v>0</v>
      </c>
      <c r="X1024" s="122">
        <v>905</v>
      </c>
      <c r="Y1024" s="188" t="s">
        <v>42</v>
      </c>
      <c r="Z1024" s="224"/>
      <c r="AA1024" s="243"/>
      <c r="AB1024" s="243"/>
      <c r="AC1024" s="178">
        <v>1230</v>
      </c>
      <c r="AD1024" s="170"/>
      <c r="AE1024" s="170"/>
      <c r="AF1024" s="184" t="s">
        <v>149</v>
      </c>
      <c r="AG1024" s="226">
        <v>8</v>
      </c>
      <c r="AH1024" s="227">
        <v>0</v>
      </c>
      <c r="AI1024" s="184" t="s">
        <v>319</v>
      </c>
      <c r="AJ1024" s="170"/>
      <c r="AK1024" s="170"/>
      <c r="AL1024" s="227">
        <v>1</v>
      </c>
      <c r="AM1024" s="122">
        <v>1</v>
      </c>
      <c r="AN1024" s="170" t="s">
        <v>44</v>
      </c>
      <c r="AO1024" s="170"/>
      <c r="AP1024" s="227">
        <v>10000</v>
      </c>
      <c r="AQ1024" s="307" t="s">
        <v>429</v>
      </c>
      <c r="AR1024" s="307" t="s">
        <v>434</v>
      </c>
      <c r="AS1024" s="166">
        <f>H1024</f>
        <v>101030</v>
      </c>
      <c r="AT1024" s="166">
        <f t="shared" si="93"/>
        <v>11120</v>
      </c>
      <c r="AU1024" s="166">
        <v>1120</v>
      </c>
      <c r="AV1024" s="166"/>
      <c r="AX1024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101030, 'Б-101030-13',date'2015-02-02',3, 7, 7, 'RUR', 1, 18, date'2015-02-02', date'2015-02-01', 1010301, 1, to_date('2015-02-01 00:00:00','YYYY-MM-DD HH24:MI:SS'), 600, 108, 0, 905, 1, 'c1', 8,1,101030,11120,1120);insert into xxxx_oebs_cash_payment_test (ID, INVOICE_ID, OEBS_PAYMENT, DOC_DATE, COMISS_DATE) values (s_xxxx_oebs_cash_payment_test.NEXTVAL, 101030, 1230, to_date('2015-02-01 00:00:00','YYYY-MM-DD HH24:MI:SS'), date'2015-01-31' );insert into xxxx_client_discount_m  (ID,CLIENT_ID,CLIENT_AVG_DISCOUNT,DT) values (s_xxxx_client_discount_m.NEXTVAL,905, 0, date'2015-02-01');insert into xxxx_loyal_clients_contr_attr (ID, CONTRACT_ID, CLIENT_ID, LC_TURNOVER, COLLATERAL_FIRST_DT, COLLATERAL_END_DT) values (s_xxxx_loyal_clients_contr_atr.NEXTVAL, 100058, 905, 10000, date'2014-06-01', date'2014-08-31' );</v>
      </c>
    </row>
    <row r="1025" spans="1:50" ht="16.5" customHeight="1" x14ac:dyDescent="0.25">
      <c r="A1025" s="286">
        <v>58</v>
      </c>
      <c r="B1025" s="72">
        <v>0</v>
      </c>
      <c r="C1025" s="171" t="str">
        <f t="shared" si="100"/>
        <v>100058</v>
      </c>
      <c r="D1025" s="171" t="str">
        <f t="shared" si="101"/>
        <v>100058/13</v>
      </c>
      <c r="E1025" s="172" t="s">
        <v>189</v>
      </c>
      <c r="F1025" s="167" t="s">
        <v>822</v>
      </c>
      <c r="G1025" s="171">
        <v>48</v>
      </c>
      <c r="H1025" s="178">
        <v>101031</v>
      </c>
      <c r="I1025" s="171" t="str">
        <f t="shared" si="99"/>
        <v>Б-101031-13</v>
      </c>
      <c r="J1025" s="169">
        <v>3</v>
      </c>
      <c r="K1025" s="171">
        <v>7</v>
      </c>
      <c r="L1025" s="171" t="s">
        <v>38</v>
      </c>
      <c r="M1025" s="175">
        <v>1</v>
      </c>
      <c r="N1025" s="171">
        <v>18</v>
      </c>
      <c r="O1025" s="172" t="s">
        <v>823</v>
      </c>
      <c r="P1025" s="172" t="s">
        <v>823</v>
      </c>
      <c r="Q1025" s="172" t="s">
        <v>826</v>
      </c>
      <c r="R1025" s="173" t="str">
        <f t="shared" si="98"/>
        <v>1010311</v>
      </c>
      <c r="S1025" s="171">
        <v>1</v>
      </c>
      <c r="T1025" s="177" t="s">
        <v>308</v>
      </c>
      <c r="U1025" s="171">
        <v>700</v>
      </c>
      <c r="V1025" s="171">
        <v>126</v>
      </c>
      <c r="W1025" s="171">
        <v>0</v>
      </c>
      <c r="X1025" s="192">
        <v>905</v>
      </c>
      <c r="Y1025" s="174" t="s">
        <v>42</v>
      </c>
      <c r="Z1025" s="245" t="s">
        <v>487</v>
      </c>
      <c r="AA1025" s="246">
        <v>6.2012999999999998</v>
      </c>
      <c r="AB1025" s="246"/>
      <c r="AC1025" s="180">
        <v>1435</v>
      </c>
      <c r="AD1025" s="171"/>
      <c r="AE1025" s="171"/>
      <c r="AF1025" s="191" t="s">
        <v>149</v>
      </c>
      <c r="AG1025" s="226">
        <v>8</v>
      </c>
      <c r="AH1025" s="205">
        <v>1</v>
      </c>
      <c r="AI1025" s="177" t="s">
        <v>319</v>
      </c>
      <c r="AJ1025" s="171"/>
      <c r="AK1025" s="171"/>
      <c r="AL1025" s="205">
        <v>1</v>
      </c>
      <c r="AM1025" s="122">
        <v>1</v>
      </c>
      <c r="AN1025" s="171" t="s">
        <v>44</v>
      </c>
      <c r="AO1025" s="171"/>
      <c r="AP1025" s="166"/>
      <c r="AQ1025" s="166"/>
      <c r="AR1025" s="166"/>
      <c r="AS1025" s="166">
        <f>H1025</f>
        <v>101031</v>
      </c>
      <c r="AT1025" s="166">
        <f t="shared" si="93"/>
        <v>11121</v>
      </c>
      <c r="AU1025" s="166">
        <v>1121</v>
      </c>
      <c r="AV1025" s="173"/>
      <c r="AX1025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58, 100058, '100058/13', date'2013-03-01', date'2015-09-01', 48, 101031, 'Б-101031-13',date'2015-02-02',3, 7, 7, 'RUR', 1, 18, date'2015-02-02', date'2015-02-01', 1010311, 1, to_date('2015-02-01 00:00:00','YYYY-MM-DD HH24:MI:SS'), 700, 126, 0, 905, 1, 'c1', 8,1,101031,11121,1121);insert into xxxx_oebs_cash_payment_test (ID, INVOICE_ID, OEBS_PAYMENT, DOC_DATE, COMISS_DATE) values (s_xxxx_oebs_cash_payment_test.NEXTVAL, 101031, 1435, to_date('2015-02-01 00:00:00','YYYY-MM-DD HH24:MI:SS'), date'2015-01-31' );insert into xxxx_client_discount_m  (ID,CLIENT_ID,CLIENT_AVG_DISCOUNT,DT) values (s_xxxx_client_discount_m.NEXTVAL,905, 1, date'2015-02-01');</v>
      </c>
    </row>
    <row r="1026" spans="1:50" ht="16.5" customHeight="1" x14ac:dyDescent="0.25">
      <c r="A1026" s="287">
        <v>59</v>
      </c>
      <c r="B1026" s="72">
        <v>0</v>
      </c>
      <c r="C1026" s="165" t="str">
        <f t="shared" si="100"/>
        <v>100059</v>
      </c>
      <c r="D1026" s="165" t="str">
        <f t="shared" si="101"/>
        <v>100059/13</v>
      </c>
      <c r="E1026" s="167" t="s">
        <v>189</v>
      </c>
      <c r="F1026" s="167" t="s">
        <v>822</v>
      </c>
      <c r="G1026" s="165">
        <v>48</v>
      </c>
      <c r="H1026" s="178">
        <v>101032</v>
      </c>
      <c r="I1026" s="170" t="str">
        <f t="shared" si="99"/>
        <v>Б-101032-13</v>
      </c>
      <c r="J1026" s="290">
        <v>3</v>
      </c>
      <c r="K1026" s="165">
        <v>7</v>
      </c>
      <c r="L1026" s="165" t="s">
        <v>38</v>
      </c>
      <c r="M1026" s="169">
        <v>1</v>
      </c>
      <c r="N1026" s="165">
        <v>18</v>
      </c>
      <c r="O1026" s="167" t="s">
        <v>823</v>
      </c>
      <c r="P1026" s="167" t="s">
        <v>823</v>
      </c>
      <c r="Q1026" s="167" t="s">
        <v>826</v>
      </c>
      <c r="R1026" s="166" t="str">
        <f t="shared" si="98"/>
        <v>1010321</v>
      </c>
      <c r="S1026" s="170">
        <v>1</v>
      </c>
      <c r="T1026" s="167" t="s">
        <v>308</v>
      </c>
      <c r="U1026" s="165">
        <v>1000</v>
      </c>
      <c r="V1026" s="165">
        <v>180</v>
      </c>
      <c r="W1026" s="165">
        <v>0</v>
      </c>
      <c r="X1026" s="24">
        <v>906</v>
      </c>
      <c r="Y1026" s="168" t="s">
        <v>42</v>
      </c>
      <c r="Z1026" s="223" t="s">
        <v>418</v>
      </c>
      <c r="AA1026" s="224"/>
      <c r="AB1026" s="223" t="s">
        <v>488</v>
      </c>
      <c r="AC1026" s="178">
        <v>2050</v>
      </c>
      <c r="AD1026" s="165"/>
      <c r="AE1026" s="165"/>
      <c r="AF1026" s="167" t="s">
        <v>149</v>
      </c>
      <c r="AG1026" s="248">
        <v>6</v>
      </c>
      <c r="AH1026" s="227">
        <v>13</v>
      </c>
      <c r="AI1026" s="167" t="s">
        <v>319</v>
      </c>
      <c r="AJ1026" s="167"/>
      <c r="AK1026" s="167"/>
      <c r="AL1026" s="227">
        <v>1</v>
      </c>
      <c r="AM1026" s="122">
        <v>1</v>
      </c>
      <c r="AN1026" s="165" t="s">
        <v>44</v>
      </c>
      <c r="AO1026" s="165"/>
      <c r="AP1026" s="227">
        <v>10000</v>
      </c>
      <c r="AQ1026" s="307" t="s">
        <v>429</v>
      </c>
      <c r="AR1026" s="307" t="s">
        <v>434</v>
      </c>
      <c r="AS1026" s="166">
        <f>H1026</f>
        <v>101032</v>
      </c>
      <c r="AT1026" s="166">
        <f t="shared" si="93"/>
        <v>11122</v>
      </c>
      <c r="AU1026" s="166">
        <v>1122</v>
      </c>
      <c r="AV1026" s="166" t="s">
        <v>489</v>
      </c>
      <c r="AX1026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59, 100059, '100059/13', date'2013-03-01', date'2015-09-01', 48, 101032, 'Б-101032-13',date'2015-02-02',3, 7, 7, 'RUR', 1, 18, date'2015-02-02', date'2015-02-01', 1010321, 1, to_date('2015-02-01 00:00:00','YYYY-MM-DD HH24:MI:SS'), 1000, 180, 0, 906, 1, 'c1', 6,1,101032,11122,1122);insert into xxxx_oebs_cash_payment_test (ID, INVOICE_ID, OEBS_PAYMENT, DOC_DATE, COMISS_DATE) values (s_xxxx_oebs_cash_payment_test.NEXTVAL, 101032, 2050, to_date('2015-02-01 00:00:00','YYYY-MM-DD HH24:MI:SS'), date'2015-01-31' );insert into xxxx_client_discount_m  (ID,CLIENT_ID,CLIENT_AVG_DISCOUNT,DT) values (s_xxxx_client_discount_m.NEXTVAL,906, 13, date'2015-02-01');insert into xxxx_loyal_clients_contr_attr (ID, CONTRACT_ID, CLIENT_ID, LC_TURNOVER, COLLATERAL_FIRST_DT, COLLATERAL_END_DT) values (s_xxxx_loyal_clients_contr_atr.NEXTVAL, 100059, 906, 10000, date'2014-06-01', date'2014-08-31' );</v>
      </c>
    </row>
    <row r="1027" spans="1:50" ht="16.5" customHeight="1" x14ac:dyDescent="0.25">
      <c r="A1027" s="287">
        <v>59</v>
      </c>
      <c r="B1027" s="72">
        <v>0</v>
      </c>
      <c r="C1027" s="165" t="str">
        <f t="shared" si="100"/>
        <v>100059</v>
      </c>
      <c r="D1027" s="165" t="str">
        <f t="shared" si="101"/>
        <v>100059/13</v>
      </c>
      <c r="E1027" s="167" t="s">
        <v>189</v>
      </c>
      <c r="F1027" s="167" t="s">
        <v>822</v>
      </c>
      <c r="G1027" s="165">
        <v>48</v>
      </c>
      <c r="H1027" s="178">
        <v>101033</v>
      </c>
      <c r="I1027" s="170" t="str">
        <f t="shared" si="99"/>
        <v>Б-101033-13</v>
      </c>
      <c r="J1027" s="290">
        <v>3</v>
      </c>
      <c r="K1027" s="165">
        <v>7</v>
      </c>
      <c r="L1027" s="165" t="s">
        <v>38</v>
      </c>
      <c r="M1027" s="169">
        <v>1</v>
      </c>
      <c r="N1027" s="165">
        <v>18</v>
      </c>
      <c r="O1027" s="167" t="s">
        <v>823</v>
      </c>
      <c r="P1027" s="167" t="s">
        <v>823</v>
      </c>
      <c r="Q1027" s="167" t="s">
        <v>826</v>
      </c>
      <c r="R1027" s="166" t="str">
        <f t="shared" si="98"/>
        <v>1010331</v>
      </c>
      <c r="S1027" s="170">
        <v>1</v>
      </c>
      <c r="T1027" s="167" t="s">
        <v>308</v>
      </c>
      <c r="U1027" s="165">
        <v>900</v>
      </c>
      <c r="V1027" s="165">
        <v>162</v>
      </c>
      <c r="W1027" s="165">
        <v>0</v>
      </c>
      <c r="X1027" s="24">
        <v>907</v>
      </c>
      <c r="Y1027" s="168" t="s">
        <v>42</v>
      </c>
      <c r="Z1027" s="223" t="s">
        <v>196</v>
      </c>
      <c r="AA1027" s="229"/>
      <c r="AB1027" s="229"/>
      <c r="AC1027" s="178">
        <v>1845</v>
      </c>
      <c r="AD1027" s="165"/>
      <c r="AE1027" s="165"/>
      <c r="AF1027" s="167" t="s">
        <v>149</v>
      </c>
      <c r="AG1027" s="248">
        <v>6</v>
      </c>
      <c r="AH1027" s="166">
        <v>7</v>
      </c>
      <c r="AI1027" s="167" t="s">
        <v>319</v>
      </c>
      <c r="AJ1027" s="167"/>
      <c r="AK1027" s="167"/>
      <c r="AL1027" s="227">
        <v>1</v>
      </c>
      <c r="AM1027" s="122">
        <v>1</v>
      </c>
      <c r="AN1027" s="165" t="s">
        <v>44</v>
      </c>
      <c r="AO1027" s="165"/>
      <c r="AP1027" s="227">
        <v>10000</v>
      </c>
      <c r="AQ1027" s="307" t="s">
        <v>429</v>
      </c>
      <c r="AR1027" s="307" t="s">
        <v>434</v>
      </c>
      <c r="AS1027" s="166">
        <f>H1027</f>
        <v>101033</v>
      </c>
      <c r="AT1027" s="166">
        <f t="shared" si="93"/>
        <v>11123</v>
      </c>
      <c r="AU1027" s="166">
        <v>1123</v>
      </c>
      <c r="AV1027" s="166" t="s">
        <v>490</v>
      </c>
      <c r="AX1027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59, 100059, '100059/13', date'2013-03-01', date'2015-09-01', 48, 101033, 'Б-101033-13',date'2015-02-02',3, 7, 7, 'RUR', 1, 18, date'2015-02-02', date'2015-02-01', 1010331, 1, to_date('2015-02-01 00:00:00','YYYY-MM-DD HH24:MI:SS'), 900, 162, 0, 907, 1, 'c1', 6,1,101033,11123,1123);insert into xxxx_oebs_cash_payment_test (ID, INVOICE_ID, OEBS_PAYMENT, DOC_DATE, COMISS_DATE) values (s_xxxx_oebs_cash_payment_test.NEXTVAL, 101033, 1845, to_date('2015-02-01 00:00:00','YYYY-MM-DD HH24:MI:SS'), date'2015-01-31' );insert into xxxx_client_discount_m  (ID,CLIENT_ID,CLIENT_AVG_DISCOUNT,DT) values (s_xxxx_client_discount_m.NEXTVAL,907, 7, date'2015-02-01');insert into xxxx_loyal_clients_contr_attr (ID, CONTRACT_ID, CLIENT_ID, LC_TURNOVER, COLLATERAL_FIRST_DT, COLLATERAL_END_DT) values (s_xxxx_loyal_clients_contr_atr.NEXTVAL, 100059, 907, 10000, date'2014-06-01', date'2014-08-31' );</v>
      </c>
    </row>
    <row r="1028" spans="1:50" ht="16.5" customHeight="1" x14ac:dyDescent="0.25">
      <c r="A1028" s="287">
        <v>59</v>
      </c>
      <c r="B1028" s="72">
        <v>0</v>
      </c>
      <c r="C1028" s="165" t="str">
        <f t="shared" si="100"/>
        <v>100059</v>
      </c>
      <c r="D1028" s="165" t="str">
        <f t="shared" si="101"/>
        <v>100059/13</v>
      </c>
      <c r="E1028" s="167" t="s">
        <v>189</v>
      </c>
      <c r="F1028" s="167" t="s">
        <v>822</v>
      </c>
      <c r="G1028" s="165">
        <v>48</v>
      </c>
      <c r="H1028" s="178">
        <v>101034</v>
      </c>
      <c r="I1028" s="170" t="str">
        <f t="shared" si="99"/>
        <v>Б-101034-13</v>
      </c>
      <c r="J1028" s="290">
        <v>3</v>
      </c>
      <c r="K1028" s="165">
        <v>7</v>
      </c>
      <c r="L1028" s="165" t="s">
        <v>38</v>
      </c>
      <c r="M1028" s="169">
        <v>1</v>
      </c>
      <c r="N1028" s="165">
        <v>18</v>
      </c>
      <c r="O1028" s="167" t="s">
        <v>823</v>
      </c>
      <c r="P1028" s="167" t="s">
        <v>823</v>
      </c>
      <c r="Q1028" s="167" t="s">
        <v>826</v>
      </c>
      <c r="R1028" s="166" t="str">
        <f t="shared" si="98"/>
        <v>1010341</v>
      </c>
      <c r="S1028" s="170">
        <v>1</v>
      </c>
      <c r="T1028" s="167" t="s">
        <v>308</v>
      </c>
      <c r="U1028" s="165">
        <v>800</v>
      </c>
      <c r="V1028" s="165">
        <v>144</v>
      </c>
      <c r="W1028" s="165">
        <v>0</v>
      </c>
      <c r="X1028" s="24">
        <v>908</v>
      </c>
      <c r="Y1028" s="168" t="s">
        <v>42</v>
      </c>
      <c r="Z1028" s="223" t="s">
        <v>420</v>
      </c>
      <c r="AA1028" s="224"/>
      <c r="AB1028" s="224"/>
      <c r="AC1028" s="178">
        <v>1640</v>
      </c>
      <c r="AD1028" s="165"/>
      <c r="AE1028" s="165"/>
      <c r="AF1028" s="167" t="s">
        <v>149</v>
      </c>
      <c r="AG1028" s="248">
        <v>6</v>
      </c>
      <c r="AH1028" s="230">
        <v>20</v>
      </c>
      <c r="AI1028" s="167" t="s">
        <v>319</v>
      </c>
      <c r="AJ1028" s="167"/>
      <c r="AK1028" s="167"/>
      <c r="AL1028" s="227">
        <v>1</v>
      </c>
      <c r="AM1028" s="122">
        <v>1</v>
      </c>
      <c r="AN1028" s="165" t="s">
        <v>44</v>
      </c>
      <c r="AO1028" s="165"/>
      <c r="AP1028" s="227">
        <v>10000</v>
      </c>
      <c r="AQ1028" s="307" t="s">
        <v>429</v>
      </c>
      <c r="AR1028" s="307" t="s">
        <v>434</v>
      </c>
      <c r="AS1028" s="166">
        <f>H1028</f>
        <v>101034</v>
      </c>
      <c r="AT1028" s="166">
        <f t="shared" si="93"/>
        <v>11124</v>
      </c>
      <c r="AU1028" s="166">
        <v>1124</v>
      </c>
      <c r="AV1028" s="250" t="s">
        <v>601</v>
      </c>
      <c r="AX1028" s="163" t="str">
        <f t="shared" si="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59, 100059, '100059/13', date'2013-03-01', date'2015-09-01', 48, 101034, 'Б-101034-13',date'2015-02-02',3, 7, 7, 'RUR', 1, 18, date'2015-02-02', date'2015-02-01', 1010341, 1, to_date('2015-02-01 00:00:00','YYYY-MM-DD HH24:MI:SS'), 800, 144, 0, 908, 1, 'c1', 6,1,101034,11124,1124);insert into xxxx_oebs_cash_payment_test (ID, INVOICE_ID, OEBS_PAYMENT, DOC_DATE, COMISS_DATE) values (s_xxxx_oebs_cash_payment_test.NEXTVAL, 101034, 1640, to_date('2015-02-01 00:00:00','YYYY-MM-DD HH24:MI:SS'), date'2015-01-31' );insert into xxxx_client_discount_m  (ID,CLIENT_ID,CLIENT_AVG_DISCOUNT,DT) values (s_xxxx_client_discount_m.NEXTVAL,908, 20, date'2015-02-01');insert into xxxx_loyal_clients_contr_attr (ID, CONTRACT_ID, CLIENT_ID, LC_TURNOVER, COLLATERAL_FIRST_DT, COLLATERAL_END_DT) values (s_xxxx_loyal_clients_contr_atr.NEXTVAL, 100059, 908, 10000, date'2014-06-01', date'2014-08-31' );</v>
      </c>
    </row>
    <row r="1029" spans="1:50" ht="16.5" customHeight="1" x14ac:dyDescent="0.25">
      <c r="A1029" s="288">
        <v>59</v>
      </c>
      <c r="B1029" s="72">
        <v>0</v>
      </c>
      <c r="C1029" s="171" t="str">
        <f t="shared" si="100"/>
        <v>100059</v>
      </c>
      <c r="D1029" s="171" t="str">
        <f t="shared" si="101"/>
        <v>100059/13</v>
      </c>
      <c r="E1029" s="172" t="s">
        <v>189</v>
      </c>
      <c r="F1029" s="167" t="s">
        <v>822</v>
      </c>
      <c r="G1029" s="171">
        <v>48</v>
      </c>
      <c r="H1029" s="178">
        <v>101035</v>
      </c>
      <c r="I1029" s="171" t="str">
        <f t="shared" si="99"/>
        <v>Б-101035-13</v>
      </c>
      <c r="J1029" s="290">
        <v>3</v>
      </c>
      <c r="K1029" s="171">
        <v>7</v>
      </c>
      <c r="L1029" s="171" t="s">
        <v>38</v>
      </c>
      <c r="M1029" s="175">
        <v>1</v>
      </c>
      <c r="N1029" s="165">
        <v>18</v>
      </c>
      <c r="O1029" s="172" t="s">
        <v>823</v>
      </c>
      <c r="P1029" s="172" t="s">
        <v>823</v>
      </c>
      <c r="Q1029" s="172" t="s">
        <v>826</v>
      </c>
      <c r="R1029" s="173" t="str">
        <f t="shared" si="98"/>
        <v>1010351</v>
      </c>
      <c r="S1029" s="171">
        <v>1</v>
      </c>
      <c r="T1029" s="172" t="s">
        <v>308</v>
      </c>
      <c r="U1029" s="171">
        <v>600</v>
      </c>
      <c r="V1029" s="171">
        <v>108</v>
      </c>
      <c r="W1029" s="171">
        <v>0</v>
      </c>
      <c r="X1029" s="24">
        <v>909</v>
      </c>
      <c r="Y1029" s="174" t="s">
        <v>42</v>
      </c>
      <c r="Z1029" s="232"/>
      <c r="AA1029" s="232"/>
      <c r="AB1029" s="232"/>
      <c r="AC1029" s="178">
        <v>1230</v>
      </c>
      <c r="AD1029" s="171"/>
      <c r="AE1029" s="171"/>
      <c r="AF1029" s="172" t="s">
        <v>149</v>
      </c>
      <c r="AG1029" s="251">
        <v>6</v>
      </c>
      <c r="AH1029" s="205">
        <v>13</v>
      </c>
      <c r="AI1029" s="172" t="s">
        <v>319</v>
      </c>
      <c r="AJ1029" s="172"/>
      <c r="AK1029" s="172"/>
      <c r="AL1029" s="173">
        <v>0</v>
      </c>
      <c r="AM1029" s="171">
        <v>0</v>
      </c>
      <c r="AN1029" s="171" t="s">
        <v>44</v>
      </c>
      <c r="AO1029" s="171"/>
      <c r="AP1029" s="205">
        <v>10000</v>
      </c>
      <c r="AQ1029" s="307" t="s">
        <v>429</v>
      </c>
      <c r="AR1029" s="307" t="s">
        <v>434</v>
      </c>
      <c r="AS1029" s="166">
        <f>H1029</f>
        <v>101035</v>
      </c>
      <c r="AT1029" s="166">
        <f t="shared" ref="AT1029:AT1092" si="102">AU1029+10000</f>
        <v>11125</v>
      </c>
      <c r="AU1029" s="166">
        <v>1125</v>
      </c>
      <c r="AV1029" s="258"/>
      <c r="AX1029" s="163" t="str">
        <f t="shared" ref="AX1029:AX1092" si="103">IF(B1029=0,"insert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"&amp;A1029&amp;", "&amp;C1029&amp;", '"&amp;D1029&amp;"', date'"&amp;E1029&amp;"', date'"&amp;F1029&amp;"', "&amp;G1029&amp;", "&amp;H1029&amp;", '"&amp;I1029&amp;"',date'"&amp;O1029&amp;"',"&amp;J1029&amp;", "&amp;K1029&amp;", "&amp;K1029&amp;", '"&amp;L1029&amp;"', "&amp;M1029&amp;", "&amp;N1029&amp;", date'"&amp;P1029&amp;"', date'"&amp;Q1029&amp;"', "&amp;R1029&amp;", "&amp;S1029&amp;", to_date('"&amp;T1029&amp;"','YYYY-MM-DD HH24:MI:SS'), "&amp;U1029&amp;", "&amp;V1029&amp;", "&amp;W1029&amp;", "&amp;X1029&amp;", "&amp;AL1029&amp;", '"&amp;AN1029&amp;"', "&amp;AG1029&amp;","&amp;AM1029&amp;","&amp;AS1029&amp;","&amp;AT1029&amp;","&amp;AU1029&amp;");"&amp;
IF(LEN(AC1029)&gt;0,"insert into xxxx_oebs_cash_payment_test (ID, INVOICE_ID, OEBS_PAYMENT, DOC_DATE, COMISS_DATE) values (s_xxxx_oebs_cash_payment_test.NEXTVAL, "&amp;H1029&amp;", "&amp;AC1029&amp;", to_date('"&amp;T1029&amp;"','YYYY-MM-DD HH24:MI:SS'), "&amp;AF1029&amp;" );","")&amp;
IF(LEN(AD1029)&gt;0,"insert into xxxx_oebs_cash_payment_test (ID, INVOICE_ID, OEBS_PAYMENT, DOC_DATE, COMISS_DATE) values (s_xxxx_oebs_cash_payment_test.NEXTVAL, "&amp;H1029&amp;", "&amp;AD1029&amp;", to_date('"&amp;T1029&amp;"','YYYY-MM-DD HH24:MI:SS'), "&amp;AF1029&amp;" );","")&amp;
IF(LEN(AE1029)&gt;0,"insert into xxxx_oebs_cash_payment_test (ID, INVOICE_ID, OEBS_PAYMENT, DOC_DATE, COMISS_DATE) values (s_xxxx_oebs_cash_payment_test.NEXTVAL, "&amp;H1029&amp;", "&amp;AE1029&amp;", to_date('"&amp;T1029&amp;"','YYYY-MM-DD HH24:MI:SS'), "&amp;AF1029&amp;" );","")&amp;
IF(LEN(AH1029)&gt;0,"insert into xxxx_client_discount_m  (ID,CLIENT_ID,CLIENT_AVG_DISCOUNT,DT) values (s_xxxx_client_discount_m.NEXTVAL,"&amp;X1029&amp;", "&amp;AH1029&amp;", "&amp;AI1029&amp;");","")&amp;
IF(LEN(AJ1029)&gt;0,"insert into xxxx_client_discount_m  (ID,CLIENT_ID,CLIENT_AVG_DISCOUNT,DT) values (s_xxxx_client_discount_m.NEXTVAL,"&amp;X1029&amp;", "&amp;AJ1029&amp;", "&amp;AK1029&amp;");","")&amp;
IF(LEN(AO1029)&gt;0,"insert into xxxx_contract_signed_attr (ID, CONTRACT_ID, CODE, KEY_NUM) values (s_xxxx_contract_signed_attr.NEXTVAL, "&amp;C1029&amp;", 'SUPERCOMMISSION_BONUS' , "&amp;AO1029&amp;" );","")&amp;
IF(LEN(AP1029)&gt;0,"insert into xxxx_loyal_clients_contr_attr (ID, CONTRACT_ID, CLIENT_ID, LC_TURNOVER, COLLATERAL_FIRST_DT, COLLATERAL_END_DT) values (s_xxxx_loyal_clients_contr_atr.NEXTVAL, "&amp;C1029&amp;", "&amp;X1029&amp;", "&amp;AP1029&amp;", "&amp;AQ1029&amp;", "&amp;AR1029&amp;" );",""),"insert into XXXX_COMMISSION_PART (ID,CONTRACT_ID,FROM_DT,TILL_DT,NDS,CURRENCY,REWARD_TYPE,DISCOUNT_TYPE,REWARD_TO_CHARGE,DELKREDERE_TO_CHARGE,DKV_TO_CHARGE,REWARD_TO_PAY,DELKREDERE_TO_PAY,DKV_TO_PAY) values "&amp;"(s_xxxx_commission_part.NEXTVAL, "&amp;C1029&amp;", "&amp;E1029&amp;",  "&amp;F1029&amp;", "&amp;G1029&amp;", '"&amp;H1029&amp;"', "&amp;J1029&amp;", "&amp;I1029&amp;", "&amp;L1029&amp;", "&amp;M1029&amp;","&amp;N1029&amp;","&amp;Q1029&amp;","&amp;R1029&amp;","&amp;S1029&amp;");")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59, 100059, '100059/13', date'2013-03-01', date'2015-09-01', 48, 101035, 'Б-101035-13',date'2015-02-02',3, 7, 7, 'RUR', 1, 18, date'2015-02-02', date'2015-02-01', 1010351, 1, to_date('2015-02-01 00:00:00','YYYY-MM-DD HH24:MI:SS'), 600, 108, 0, 909, 0, 'c1', 6,0,101035,11125,1125);insert into xxxx_oebs_cash_payment_test (ID, INVOICE_ID, OEBS_PAYMENT, DOC_DATE, COMISS_DATE) values (s_xxxx_oebs_cash_payment_test.NEXTVAL, 101035, 1230, to_date('2015-02-01 00:00:00','YYYY-MM-DD HH24:MI:SS'), date'2015-01-31' );insert into xxxx_client_discount_m  (ID,CLIENT_ID,CLIENT_AVG_DISCOUNT,DT) values (s_xxxx_client_discount_m.NEXTVAL,909, 13, date'2015-02-01');insert into xxxx_loyal_clients_contr_attr (ID, CONTRACT_ID, CLIENT_ID, LC_TURNOVER, COLLATERAL_FIRST_DT, COLLATERAL_END_DT) values (s_xxxx_loyal_clients_contr_atr.NEXTVAL, 100059, 909, 10000, date'2014-06-01', date'2014-08-31' );</v>
      </c>
    </row>
    <row r="1030" spans="1:50" ht="16.5" customHeight="1" x14ac:dyDescent="0.25">
      <c r="A1030" s="287">
        <v>60</v>
      </c>
      <c r="B1030" s="72">
        <v>0</v>
      </c>
      <c r="C1030" s="165" t="str">
        <f t="shared" si="100"/>
        <v>100060</v>
      </c>
      <c r="D1030" s="165" t="str">
        <f t="shared" si="101"/>
        <v>100060/13</v>
      </c>
      <c r="E1030" s="167" t="s">
        <v>189</v>
      </c>
      <c r="F1030" s="167" t="s">
        <v>822</v>
      </c>
      <c r="G1030" s="165">
        <v>48</v>
      </c>
      <c r="H1030" s="178">
        <v>101036</v>
      </c>
      <c r="I1030" s="170" t="str">
        <f t="shared" si="99"/>
        <v>Б-101036-13</v>
      </c>
      <c r="J1030" s="295">
        <v>2</v>
      </c>
      <c r="K1030" s="165">
        <v>7</v>
      </c>
      <c r="L1030" s="165" t="s">
        <v>38</v>
      </c>
      <c r="M1030" s="169">
        <v>1</v>
      </c>
      <c r="N1030" s="165">
        <v>18</v>
      </c>
      <c r="O1030" s="167" t="s">
        <v>823</v>
      </c>
      <c r="P1030" s="167" t="s">
        <v>823</v>
      </c>
      <c r="Q1030" s="167" t="s">
        <v>826</v>
      </c>
      <c r="R1030" s="166" t="str">
        <f t="shared" si="98"/>
        <v>1010361</v>
      </c>
      <c r="S1030" s="170">
        <v>1</v>
      </c>
      <c r="T1030" s="167" t="s">
        <v>308</v>
      </c>
      <c r="U1030" s="165">
        <v>1000</v>
      </c>
      <c r="V1030" s="165">
        <v>180</v>
      </c>
      <c r="W1030" s="165">
        <v>0</v>
      </c>
      <c r="X1030" s="24">
        <v>910</v>
      </c>
      <c r="Y1030" s="168" t="s">
        <v>42</v>
      </c>
      <c r="Z1030" s="223" t="s">
        <v>418</v>
      </c>
      <c r="AA1030" s="224"/>
      <c r="AB1030" s="223" t="s">
        <v>488</v>
      </c>
      <c r="AC1030" s="178">
        <v>2050</v>
      </c>
      <c r="AD1030" s="165"/>
      <c r="AE1030" s="165"/>
      <c r="AF1030" s="167" t="s">
        <v>149</v>
      </c>
      <c r="AG1030" s="248">
        <v>6</v>
      </c>
      <c r="AH1030" s="227">
        <v>13</v>
      </c>
      <c r="AI1030" s="167" t="s">
        <v>319</v>
      </c>
      <c r="AJ1030" s="167"/>
      <c r="AK1030" s="167"/>
      <c r="AL1030" s="227">
        <v>1</v>
      </c>
      <c r="AM1030" s="122">
        <v>1</v>
      </c>
      <c r="AN1030" s="165" t="s">
        <v>44</v>
      </c>
      <c r="AO1030" s="165"/>
      <c r="AP1030" s="227">
        <v>10000</v>
      </c>
      <c r="AQ1030" s="307" t="s">
        <v>429</v>
      </c>
      <c r="AR1030" s="307" t="s">
        <v>434</v>
      </c>
      <c r="AS1030" s="166">
        <f>H1030</f>
        <v>101036</v>
      </c>
      <c r="AT1030" s="166">
        <f t="shared" si="102"/>
        <v>11126</v>
      </c>
      <c r="AU1030" s="166">
        <v>1126</v>
      </c>
      <c r="AV1030" s="166" t="s">
        <v>610</v>
      </c>
      <c r="AX103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60, 100060, '100060/13', date'2013-03-01', date'2015-09-01', 48, 101036, 'Б-101036-13',date'2015-02-02',2, 7, 7, 'RUR', 1, 18, date'2015-02-02', date'2015-02-01', 1010361, 1, to_date('2015-02-01 00:00:00','YYYY-MM-DD HH24:MI:SS'), 1000, 180, 0, 910, 1, 'c1', 6,1,101036,11126,1126);insert into xxxx_oebs_cash_payment_test (ID, INVOICE_ID, OEBS_PAYMENT, DOC_DATE, COMISS_DATE) values (s_xxxx_oebs_cash_payment_test.NEXTVAL, 101036, 2050, to_date('2015-02-01 00:00:00','YYYY-MM-DD HH24:MI:SS'), date'2015-01-31' );insert into xxxx_client_discount_m  (ID,CLIENT_ID,CLIENT_AVG_DISCOUNT,DT) values (s_xxxx_client_discount_m.NEXTVAL,910, 13, date'2015-02-01');insert into xxxx_loyal_clients_contr_attr (ID, CONTRACT_ID, CLIENT_ID, LC_TURNOVER, COLLATERAL_FIRST_DT, COLLATERAL_END_DT) values (s_xxxx_loyal_clients_contr_atr.NEXTVAL, 100060, 910, 10000, date'2014-06-01', date'2014-08-31' );</v>
      </c>
    </row>
    <row r="1031" spans="1:50" ht="16.5" customHeight="1" x14ac:dyDescent="0.25">
      <c r="A1031" s="287">
        <v>60</v>
      </c>
      <c r="B1031" s="72">
        <v>0</v>
      </c>
      <c r="C1031" s="165" t="str">
        <f t="shared" si="100"/>
        <v>100060</v>
      </c>
      <c r="D1031" s="165" t="str">
        <f t="shared" si="101"/>
        <v>100060/13</v>
      </c>
      <c r="E1031" s="167" t="s">
        <v>189</v>
      </c>
      <c r="F1031" s="167" t="s">
        <v>822</v>
      </c>
      <c r="G1031" s="165">
        <v>48</v>
      </c>
      <c r="H1031" s="178">
        <v>101037</v>
      </c>
      <c r="I1031" s="170" t="str">
        <f t="shared" si="99"/>
        <v>Б-101037-13</v>
      </c>
      <c r="J1031" s="295">
        <v>2</v>
      </c>
      <c r="K1031" s="165">
        <v>7</v>
      </c>
      <c r="L1031" s="165" t="s">
        <v>38</v>
      </c>
      <c r="M1031" s="169">
        <v>1</v>
      </c>
      <c r="N1031" s="165">
        <v>18</v>
      </c>
      <c r="O1031" s="167" t="s">
        <v>823</v>
      </c>
      <c r="P1031" s="167" t="s">
        <v>823</v>
      </c>
      <c r="Q1031" s="167" t="s">
        <v>826</v>
      </c>
      <c r="R1031" s="166" t="str">
        <f t="shared" si="98"/>
        <v>1010371</v>
      </c>
      <c r="S1031" s="170">
        <v>1</v>
      </c>
      <c r="T1031" s="167" t="s">
        <v>308</v>
      </c>
      <c r="U1031" s="165">
        <v>900</v>
      </c>
      <c r="V1031" s="165">
        <v>162</v>
      </c>
      <c r="W1031" s="165">
        <v>0</v>
      </c>
      <c r="X1031" s="24">
        <v>911</v>
      </c>
      <c r="Y1031" s="168" t="s">
        <v>42</v>
      </c>
      <c r="Z1031" s="223" t="s">
        <v>196</v>
      </c>
      <c r="AA1031" s="229"/>
      <c r="AB1031" s="229"/>
      <c r="AC1031" s="178">
        <v>1845</v>
      </c>
      <c r="AD1031" s="165"/>
      <c r="AE1031" s="165"/>
      <c r="AF1031" s="167" t="s">
        <v>149</v>
      </c>
      <c r="AG1031" s="248">
        <v>6</v>
      </c>
      <c r="AH1031" s="166">
        <v>7</v>
      </c>
      <c r="AI1031" s="167" t="s">
        <v>319</v>
      </c>
      <c r="AJ1031" s="167"/>
      <c r="AK1031" s="167"/>
      <c r="AL1031" s="227">
        <v>1</v>
      </c>
      <c r="AM1031" s="122">
        <v>1</v>
      </c>
      <c r="AN1031" s="165" t="s">
        <v>44</v>
      </c>
      <c r="AO1031" s="165"/>
      <c r="AP1031" s="227">
        <v>10000</v>
      </c>
      <c r="AQ1031" s="307" t="s">
        <v>429</v>
      </c>
      <c r="AR1031" s="307" t="s">
        <v>434</v>
      </c>
      <c r="AS1031" s="166">
        <f>H1031</f>
        <v>101037</v>
      </c>
      <c r="AT1031" s="166">
        <f t="shared" si="102"/>
        <v>11127</v>
      </c>
      <c r="AU1031" s="166">
        <v>1127</v>
      </c>
      <c r="AV1031" s="166" t="s">
        <v>490</v>
      </c>
      <c r="AX103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60, 100060, '100060/13', date'2013-03-01', date'2015-09-01', 48, 101037, 'Б-101037-13',date'2015-02-02',2, 7, 7, 'RUR', 1, 18, date'2015-02-02', date'2015-02-01', 1010371, 1, to_date('2015-02-01 00:00:00','YYYY-MM-DD HH24:MI:SS'), 900, 162, 0, 911, 1, 'c1', 6,1,101037,11127,1127);insert into xxxx_oebs_cash_payment_test (ID, INVOICE_ID, OEBS_PAYMENT, DOC_DATE, COMISS_DATE) values (s_xxxx_oebs_cash_payment_test.NEXTVAL, 101037, 1845, to_date('2015-02-01 00:00:00','YYYY-MM-DD HH24:MI:SS'), date'2015-01-31' );insert into xxxx_client_discount_m  (ID,CLIENT_ID,CLIENT_AVG_DISCOUNT,DT) values (s_xxxx_client_discount_m.NEXTVAL,911, 7, date'2015-02-01');insert into xxxx_loyal_clients_contr_attr (ID, CONTRACT_ID, CLIENT_ID, LC_TURNOVER, COLLATERAL_FIRST_DT, COLLATERAL_END_DT) values (s_xxxx_loyal_clients_contr_atr.NEXTVAL, 100060, 911, 10000, date'2014-06-01', date'2014-08-31' );</v>
      </c>
    </row>
    <row r="1032" spans="1:50" ht="16.5" customHeight="1" x14ac:dyDescent="0.25">
      <c r="A1032" s="287">
        <v>60</v>
      </c>
      <c r="B1032" s="72">
        <v>0</v>
      </c>
      <c r="C1032" s="165" t="str">
        <f t="shared" si="100"/>
        <v>100060</v>
      </c>
      <c r="D1032" s="165" t="str">
        <f t="shared" si="101"/>
        <v>100060/13</v>
      </c>
      <c r="E1032" s="167" t="s">
        <v>189</v>
      </c>
      <c r="F1032" s="167" t="s">
        <v>822</v>
      </c>
      <c r="G1032" s="165">
        <v>48</v>
      </c>
      <c r="H1032" s="178">
        <v>101038</v>
      </c>
      <c r="I1032" s="170" t="str">
        <f t="shared" si="99"/>
        <v>Б-101038-13</v>
      </c>
      <c r="J1032" s="295">
        <v>2</v>
      </c>
      <c r="K1032" s="165">
        <v>7</v>
      </c>
      <c r="L1032" s="165" t="s">
        <v>38</v>
      </c>
      <c r="M1032" s="169">
        <v>1</v>
      </c>
      <c r="N1032" s="165">
        <v>18</v>
      </c>
      <c r="O1032" s="167" t="s">
        <v>823</v>
      </c>
      <c r="P1032" s="167" t="s">
        <v>823</v>
      </c>
      <c r="Q1032" s="167" t="s">
        <v>826</v>
      </c>
      <c r="R1032" s="166" t="str">
        <f t="shared" si="98"/>
        <v>1010381</v>
      </c>
      <c r="S1032" s="170">
        <v>1</v>
      </c>
      <c r="T1032" s="167" t="s">
        <v>308</v>
      </c>
      <c r="U1032" s="165">
        <v>800</v>
      </c>
      <c r="V1032" s="165">
        <v>144</v>
      </c>
      <c r="W1032" s="165">
        <v>0</v>
      </c>
      <c r="X1032" s="24">
        <v>912</v>
      </c>
      <c r="Y1032" s="168" t="s">
        <v>42</v>
      </c>
      <c r="Z1032" s="223" t="s">
        <v>420</v>
      </c>
      <c r="AA1032" s="224"/>
      <c r="AB1032" s="224"/>
      <c r="AC1032" s="178">
        <v>1640</v>
      </c>
      <c r="AD1032" s="165"/>
      <c r="AE1032" s="165"/>
      <c r="AF1032" s="167" t="s">
        <v>149</v>
      </c>
      <c r="AG1032" s="248">
        <v>6</v>
      </c>
      <c r="AH1032" s="230">
        <v>20</v>
      </c>
      <c r="AI1032" s="167" t="s">
        <v>319</v>
      </c>
      <c r="AJ1032" s="167"/>
      <c r="AK1032" s="167"/>
      <c r="AL1032" s="227">
        <v>1</v>
      </c>
      <c r="AM1032" s="122">
        <v>1</v>
      </c>
      <c r="AN1032" s="165" t="s">
        <v>44</v>
      </c>
      <c r="AO1032" s="165"/>
      <c r="AP1032" s="227">
        <v>10000</v>
      </c>
      <c r="AQ1032" s="307" t="s">
        <v>429</v>
      </c>
      <c r="AR1032" s="307" t="s">
        <v>434</v>
      </c>
      <c r="AS1032" s="166">
        <f>H1032</f>
        <v>101038</v>
      </c>
      <c r="AT1032" s="166">
        <f t="shared" si="102"/>
        <v>11128</v>
      </c>
      <c r="AU1032" s="166">
        <v>1128</v>
      </c>
      <c r="AV1032" s="250" t="s">
        <v>601</v>
      </c>
      <c r="AX103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60, 100060, '100060/13', date'2013-03-01', date'2015-09-01', 48, 101038, 'Б-101038-13',date'2015-02-02',2, 7, 7, 'RUR', 1, 18, date'2015-02-02', date'2015-02-01', 1010381, 1, to_date('2015-02-01 00:00:00','YYYY-MM-DD HH24:MI:SS'), 800, 144, 0, 912, 1, 'c1', 6,1,101038,11128,1128);insert into xxxx_oebs_cash_payment_test (ID, INVOICE_ID, OEBS_PAYMENT, DOC_DATE, COMISS_DATE) values (s_xxxx_oebs_cash_payment_test.NEXTVAL, 101038, 1640, to_date('2015-02-01 00:00:00','YYYY-MM-DD HH24:MI:SS'), date'2015-01-31' );insert into xxxx_client_discount_m  (ID,CLIENT_ID,CLIENT_AVG_DISCOUNT,DT) values (s_xxxx_client_discount_m.NEXTVAL,912, 20, date'2015-02-01');insert into xxxx_loyal_clients_contr_attr (ID, CONTRACT_ID, CLIENT_ID, LC_TURNOVER, COLLATERAL_FIRST_DT, COLLATERAL_END_DT) values (s_xxxx_loyal_clients_contr_atr.NEXTVAL, 100060, 912, 10000, date'2014-06-01', date'2014-08-31' );</v>
      </c>
    </row>
    <row r="1033" spans="1:50" ht="16.5" customHeight="1" x14ac:dyDescent="0.25">
      <c r="A1033" s="288">
        <v>60</v>
      </c>
      <c r="B1033" s="72">
        <v>0</v>
      </c>
      <c r="C1033" s="171" t="str">
        <f t="shared" si="100"/>
        <v>100060</v>
      </c>
      <c r="D1033" s="171" t="str">
        <f t="shared" si="101"/>
        <v>100060/13</v>
      </c>
      <c r="E1033" s="172" t="s">
        <v>189</v>
      </c>
      <c r="F1033" s="167" t="s">
        <v>822</v>
      </c>
      <c r="G1033" s="171">
        <v>48</v>
      </c>
      <c r="H1033" s="178">
        <v>101039</v>
      </c>
      <c r="I1033" s="171" t="str">
        <f t="shared" si="99"/>
        <v>Б-101039-13</v>
      </c>
      <c r="J1033" s="295">
        <v>2</v>
      </c>
      <c r="K1033" s="171">
        <v>7</v>
      </c>
      <c r="L1033" s="171" t="s">
        <v>38</v>
      </c>
      <c r="M1033" s="175">
        <v>1</v>
      </c>
      <c r="N1033" s="165">
        <v>18</v>
      </c>
      <c r="O1033" s="172" t="s">
        <v>823</v>
      </c>
      <c r="P1033" s="172" t="s">
        <v>823</v>
      </c>
      <c r="Q1033" s="172" t="s">
        <v>826</v>
      </c>
      <c r="R1033" s="173" t="str">
        <f t="shared" si="98"/>
        <v>1010391</v>
      </c>
      <c r="S1033" s="171">
        <v>1</v>
      </c>
      <c r="T1033" s="172" t="s">
        <v>308</v>
      </c>
      <c r="U1033" s="171">
        <v>600</v>
      </c>
      <c r="V1033" s="171">
        <v>108</v>
      </c>
      <c r="W1033" s="171">
        <v>0</v>
      </c>
      <c r="X1033" s="24">
        <v>913</v>
      </c>
      <c r="Y1033" s="174" t="s">
        <v>42</v>
      </c>
      <c r="Z1033" s="232"/>
      <c r="AA1033" s="232"/>
      <c r="AB1033" s="232"/>
      <c r="AC1033" s="178">
        <v>1230</v>
      </c>
      <c r="AD1033" s="171"/>
      <c r="AE1033" s="171"/>
      <c r="AF1033" s="172" t="s">
        <v>149</v>
      </c>
      <c r="AG1033" s="251">
        <v>6</v>
      </c>
      <c r="AH1033" s="205">
        <v>13</v>
      </c>
      <c r="AI1033" s="172" t="s">
        <v>319</v>
      </c>
      <c r="AJ1033" s="172"/>
      <c r="AK1033" s="172"/>
      <c r="AL1033" s="173">
        <v>0</v>
      </c>
      <c r="AM1033" s="171">
        <v>0</v>
      </c>
      <c r="AN1033" s="171" t="s">
        <v>44</v>
      </c>
      <c r="AO1033" s="171"/>
      <c r="AP1033" s="205">
        <v>10000</v>
      </c>
      <c r="AQ1033" s="307" t="s">
        <v>429</v>
      </c>
      <c r="AR1033" s="307" t="s">
        <v>434</v>
      </c>
      <c r="AS1033" s="166">
        <f>H1033</f>
        <v>101039</v>
      </c>
      <c r="AT1033" s="166">
        <f t="shared" si="102"/>
        <v>11129</v>
      </c>
      <c r="AU1033" s="166">
        <v>1129</v>
      </c>
      <c r="AV1033" s="258"/>
      <c r="AX1033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60, 100060, '100060/13', date'2013-03-01', date'2015-09-01', 48, 101039, 'Б-101039-13',date'2015-02-02',2, 7, 7, 'RUR', 1, 18, date'2015-02-02', date'2015-02-01', 1010391, 1, to_date('2015-02-01 00:00:00','YYYY-MM-DD HH24:MI:SS'), 600, 108, 0, 913, 0, 'c1', 6,0,101039,11129,1129);insert into xxxx_oebs_cash_payment_test (ID, INVOICE_ID, OEBS_PAYMENT, DOC_DATE, COMISS_DATE) values (s_xxxx_oebs_cash_payment_test.NEXTVAL, 101039, 1230, to_date('2015-02-01 00:00:00','YYYY-MM-DD HH24:MI:SS'), date'2015-01-31' );insert into xxxx_client_discount_m  (ID,CLIENT_ID,CLIENT_AVG_DISCOUNT,DT) values (s_xxxx_client_discount_m.NEXTVAL,913, 13, date'2015-02-01');insert into xxxx_loyal_clients_contr_attr (ID, CONTRACT_ID, CLIENT_ID, LC_TURNOVER, COLLATERAL_FIRST_DT, COLLATERAL_END_DT) values (s_xxxx_loyal_clients_contr_atr.NEXTVAL, 100060, 913, 10000, date'2014-06-01', date'2014-08-31' );</v>
      </c>
    </row>
    <row r="1034" spans="1:50" ht="16.5" customHeight="1" x14ac:dyDescent="0.25">
      <c r="A1034" s="287">
        <v>61</v>
      </c>
      <c r="B1034" s="72">
        <v>0</v>
      </c>
      <c r="C1034" s="165" t="str">
        <f t="shared" si="100"/>
        <v>100061</v>
      </c>
      <c r="D1034" s="165" t="str">
        <f t="shared" si="101"/>
        <v>100061/13</v>
      </c>
      <c r="E1034" s="167" t="s">
        <v>189</v>
      </c>
      <c r="F1034" s="167" t="s">
        <v>822</v>
      </c>
      <c r="G1034" s="165">
        <v>48</v>
      </c>
      <c r="H1034" s="178">
        <v>101040</v>
      </c>
      <c r="I1034" s="170" t="str">
        <f t="shared" si="99"/>
        <v>Б-101040-13</v>
      </c>
      <c r="J1034" s="185">
        <v>3</v>
      </c>
      <c r="K1034" s="165">
        <v>7</v>
      </c>
      <c r="L1034" s="165" t="s">
        <v>38</v>
      </c>
      <c r="M1034" s="169">
        <v>1</v>
      </c>
      <c r="N1034" s="165">
        <v>18</v>
      </c>
      <c r="O1034" s="167" t="s">
        <v>823</v>
      </c>
      <c r="P1034" s="167" t="s">
        <v>823</v>
      </c>
      <c r="Q1034" s="167" t="s">
        <v>826</v>
      </c>
      <c r="R1034" s="166" t="str">
        <f t="shared" si="98"/>
        <v>1010401</v>
      </c>
      <c r="S1034" s="170">
        <v>1</v>
      </c>
      <c r="T1034" s="167" t="s">
        <v>308</v>
      </c>
      <c r="U1034" s="165">
        <v>1000</v>
      </c>
      <c r="V1034" s="165">
        <v>180</v>
      </c>
      <c r="W1034" s="165">
        <v>0</v>
      </c>
      <c r="X1034" s="24">
        <v>914</v>
      </c>
      <c r="Y1034" s="168" t="s">
        <v>42</v>
      </c>
      <c r="Z1034" s="223" t="s">
        <v>418</v>
      </c>
      <c r="AA1034" s="224"/>
      <c r="AB1034" s="223" t="s">
        <v>488</v>
      </c>
      <c r="AC1034" s="178">
        <v>2050</v>
      </c>
      <c r="AD1034" s="165"/>
      <c r="AE1034" s="165"/>
      <c r="AF1034" s="167" t="s">
        <v>149</v>
      </c>
      <c r="AG1034" s="254" t="s">
        <v>43</v>
      </c>
      <c r="AH1034" s="227">
        <v>13</v>
      </c>
      <c r="AI1034" s="167" t="s">
        <v>319</v>
      </c>
      <c r="AJ1034" s="167"/>
      <c r="AK1034" s="167"/>
      <c r="AL1034" s="227">
        <v>1</v>
      </c>
      <c r="AM1034" s="122">
        <v>1</v>
      </c>
      <c r="AN1034" s="165" t="s">
        <v>44</v>
      </c>
      <c r="AO1034" s="165"/>
      <c r="AP1034" s="227">
        <v>10000</v>
      </c>
      <c r="AQ1034" s="307" t="s">
        <v>429</v>
      </c>
      <c r="AR1034" s="307" t="s">
        <v>434</v>
      </c>
      <c r="AS1034" s="166">
        <f>H1034</f>
        <v>101040</v>
      </c>
      <c r="AT1034" s="166">
        <f t="shared" si="102"/>
        <v>11130</v>
      </c>
      <c r="AU1034" s="166">
        <v>1130</v>
      </c>
      <c r="AV1034" s="166" t="s">
        <v>610</v>
      </c>
      <c r="AX1034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61, 100061, '100061/13', date'2013-03-01', date'2015-09-01', 48, 101040, 'Б-101040-13',date'2015-02-02',3, 7, 7, 'RUR', 1, 18, date'2015-02-02', date'2015-02-01', 1010401, 1, to_date('2015-02-01 00:00:00','YYYY-MM-DD HH24:MI:SS'), 1000, 180, 0, 914, 1, 'c1', null,1,101040,11130,1130);insert into xxxx_oebs_cash_payment_test (ID, INVOICE_ID, OEBS_PAYMENT, DOC_DATE, COMISS_DATE) values (s_xxxx_oebs_cash_payment_test.NEXTVAL, 101040, 2050, to_date('2015-02-01 00:00:00','YYYY-MM-DD HH24:MI:SS'), date'2015-01-31' );insert into xxxx_client_discount_m  (ID,CLIENT_ID,CLIENT_AVG_DISCOUNT,DT) values (s_xxxx_client_discount_m.NEXTVAL,914, 13, date'2015-02-01');insert into xxxx_loyal_clients_contr_attr (ID, CONTRACT_ID, CLIENT_ID, LC_TURNOVER, COLLATERAL_FIRST_DT, COLLATERAL_END_DT) values (s_xxxx_loyal_clients_contr_atr.NEXTVAL, 100061, 914, 10000, date'2014-06-01', date'2014-08-31' );</v>
      </c>
    </row>
    <row r="1035" spans="1:50" ht="16.5" customHeight="1" x14ac:dyDescent="0.25">
      <c r="A1035" s="287">
        <v>61</v>
      </c>
      <c r="B1035" s="72">
        <v>0</v>
      </c>
      <c r="C1035" s="165" t="str">
        <f t="shared" si="100"/>
        <v>100061</v>
      </c>
      <c r="D1035" s="165" t="str">
        <f t="shared" si="101"/>
        <v>100061/13</v>
      </c>
      <c r="E1035" s="167" t="s">
        <v>189</v>
      </c>
      <c r="F1035" s="167" t="s">
        <v>822</v>
      </c>
      <c r="G1035" s="165">
        <v>48</v>
      </c>
      <c r="H1035" s="178">
        <v>101041</v>
      </c>
      <c r="I1035" s="170" t="str">
        <f t="shared" si="99"/>
        <v>Б-101041-13</v>
      </c>
      <c r="J1035" s="185">
        <v>3</v>
      </c>
      <c r="K1035" s="165">
        <v>7</v>
      </c>
      <c r="L1035" s="165" t="s">
        <v>38</v>
      </c>
      <c r="M1035" s="169">
        <v>1</v>
      </c>
      <c r="N1035" s="165">
        <v>18</v>
      </c>
      <c r="O1035" s="167" t="s">
        <v>823</v>
      </c>
      <c r="P1035" s="167" t="s">
        <v>823</v>
      </c>
      <c r="Q1035" s="167" t="s">
        <v>826</v>
      </c>
      <c r="R1035" s="166" t="str">
        <f t="shared" si="98"/>
        <v>1010411</v>
      </c>
      <c r="S1035" s="170">
        <v>1</v>
      </c>
      <c r="T1035" s="167" t="s">
        <v>308</v>
      </c>
      <c r="U1035" s="165">
        <v>900</v>
      </c>
      <c r="V1035" s="165">
        <v>162</v>
      </c>
      <c r="W1035" s="165">
        <v>0</v>
      </c>
      <c r="X1035" s="24">
        <v>915</v>
      </c>
      <c r="Y1035" s="168" t="s">
        <v>42</v>
      </c>
      <c r="Z1035" s="223" t="s">
        <v>196</v>
      </c>
      <c r="AA1035" s="229"/>
      <c r="AB1035" s="229"/>
      <c r="AC1035" s="178">
        <v>1845</v>
      </c>
      <c r="AD1035" s="165"/>
      <c r="AE1035" s="165"/>
      <c r="AF1035" s="167" t="s">
        <v>149</v>
      </c>
      <c r="AG1035" s="254" t="s">
        <v>43</v>
      </c>
      <c r="AH1035" s="166">
        <v>7</v>
      </c>
      <c r="AI1035" s="167" t="s">
        <v>319</v>
      </c>
      <c r="AJ1035" s="167"/>
      <c r="AK1035" s="167"/>
      <c r="AL1035" s="227">
        <v>1</v>
      </c>
      <c r="AM1035" s="122">
        <v>1</v>
      </c>
      <c r="AN1035" s="165" t="s">
        <v>44</v>
      </c>
      <c r="AO1035" s="165"/>
      <c r="AP1035" s="227">
        <v>10000</v>
      </c>
      <c r="AQ1035" s="307" t="s">
        <v>429</v>
      </c>
      <c r="AR1035" s="307" t="s">
        <v>434</v>
      </c>
      <c r="AS1035" s="166">
        <f>H1035</f>
        <v>101041</v>
      </c>
      <c r="AT1035" s="166">
        <f t="shared" si="102"/>
        <v>11131</v>
      </c>
      <c r="AU1035" s="166">
        <v>1131</v>
      </c>
      <c r="AV1035" s="166" t="s">
        <v>490</v>
      </c>
      <c r="AX1035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61, 100061, '100061/13', date'2013-03-01', date'2015-09-01', 48, 101041, 'Б-101041-13',date'2015-02-02',3, 7, 7, 'RUR', 1, 18, date'2015-02-02', date'2015-02-01', 1010411, 1, to_date('2015-02-01 00:00:00','YYYY-MM-DD HH24:MI:SS'), 900, 162, 0, 915, 1, 'c1', null,1,101041,11131,1131);insert into xxxx_oebs_cash_payment_test (ID, INVOICE_ID, OEBS_PAYMENT, DOC_DATE, COMISS_DATE) values (s_xxxx_oebs_cash_payment_test.NEXTVAL, 101041, 1845, to_date('2015-02-01 00:00:00','YYYY-MM-DD HH24:MI:SS'), date'2015-01-31' );insert into xxxx_client_discount_m  (ID,CLIENT_ID,CLIENT_AVG_DISCOUNT,DT) values (s_xxxx_client_discount_m.NEXTVAL,915, 7, date'2015-02-01');insert into xxxx_loyal_clients_contr_attr (ID, CONTRACT_ID, CLIENT_ID, LC_TURNOVER, COLLATERAL_FIRST_DT, COLLATERAL_END_DT) values (s_xxxx_loyal_clients_contr_atr.NEXTVAL, 100061, 915, 10000, date'2014-06-01', date'2014-08-31' );</v>
      </c>
    </row>
    <row r="1036" spans="1:50" ht="16.5" customHeight="1" x14ac:dyDescent="0.25">
      <c r="A1036" s="287">
        <v>61</v>
      </c>
      <c r="B1036" s="72">
        <v>0</v>
      </c>
      <c r="C1036" s="165" t="str">
        <f t="shared" si="100"/>
        <v>100061</v>
      </c>
      <c r="D1036" s="165" t="str">
        <f t="shared" si="101"/>
        <v>100061/13</v>
      </c>
      <c r="E1036" s="167" t="s">
        <v>189</v>
      </c>
      <c r="F1036" s="167" t="s">
        <v>822</v>
      </c>
      <c r="G1036" s="165">
        <v>48</v>
      </c>
      <c r="H1036" s="178">
        <v>101042</v>
      </c>
      <c r="I1036" s="170" t="str">
        <f t="shared" si="99"/>
        <v>Б-101042-13</v>
      </c>
      <c r="J1036" s="185">
        <v>3</v>
      </c>
      <c r="K1036" s="165">
        <v>7</v>
      </c>
      <c r="L1036" s="165" t="s">
        <v>38</v>
      </c>
      <c r="M1036" s="169">
        <v>1</v>
      </c>
      <c r="N1036" s="165">
        <v>18</v>
      </c>
      <c r="O1036" s="167" t="s">
        <v>823</v>
      </c>
      <c r="P1036" s="167" t="s">
        <v>823</v>
      </c>
      <c r="Q1036" s="167" t="s">
        <v>826</v>
      </c>
      <c r="R1036" s="166" t="str">
        <f t="shared" si="98"/>
        <v>1010421</v>
      </c>
      <c r="S1036" s="170">
        <v>1</v>
      </c>
      <c r="T1036" s="167" t="s">
        <v>308</v>
      </c>
      <c r="U1036" s="165">
        <v>800</v>
      </c>
      <c r="V1036" s="165">
        <v>144</v>
      </c>
      <c r="W1036" s="165">
        <v>0</v>
      </c>
      <c r="X1036" s="24">
        <v>916</v>
      </c>
      <c r="Y1036" s="168" t="s">
        <v>42</v>
      </c>
      <c r="Z1036" s="223" t="s">
        <v>420</v>
      </c>
      <c r="AA1036" s="224"/>
      <c r="AB1036" s="224"/>
      <c r="AC1036" s="178">
        <v>1640</v>
      </c>
      <c r="AD1036" s="165"/>
      <c r="AE1036" s="165"/>
      <c r="AF1036" s="167" t="s">
        <v>149</v>
      </c>
      <c r="AG1036" s="254" t="s">
        <v>43</v>
      </c>
      <c r="AH1036" s="230">
        <v>20</v>
      </c>
      <c r="AI1036" s="167" t="s">
        <v>319</v>
      </c>
      <c r="AJ1036" s="167"/>
      <c r="AK1036" s="167"/>
      <c r="AL1036" s="227">
        <v>1</v>
      </c>
      <c r="AM1036" s="122">
        <v>1</v>
      </c>
      <c r="AN1036" s="165" t="s">
        <v>44</v>
      </c>
      <c r="AO1036" s="165"/>
      <c r="AP1036" s="227">
        <v>10000</v>
      </c>
      <c r="AQ1036" s="307" t="s">
        <v>429</v>
      </c>
      <c r="AR1036" s="307" t="s">
        <v>434</v>
      </c>
      <c r="AS1036" s="166">
        <f>H1036</f>
        <v>101042</v>
      </c>
      <c r="AT1036" s="166">
        <f t="shared" si="102"/>
        <v>11132</v>
      </c>
      <c r="AU1036" s="166">
        <v>1132</v>
      </c>
      <c r="AV1036" s="250" t="s">
        <v>601</v>
      </c>
      <c r="AX1036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61, 100061, '100061/13', date'2013-03-01', date'2015-09-01', 48, 101042, 'Б-101042-13',date'2015-02-02',3, 7, 7, 'RUR', 1, 18, date'2015-02-02', date'2015-02-01', 1010421, 1, to_date('2015-02-01 00:00:00','YYYY-MM-DD HH24:MI:SS'), 800, 144, 0, 916, 1, 'c1', null,1,101042,11132,1132);insert into xxxx_oebs_cash_payment_test (ID, INVOICE_ID, OEBS_PAYMENT, DOC_DATE, COMISS_DATE) values (s_xxxx_oebs_cash_payment_test.NEXTVAL, 101042, 1640, to_date('2015-02-01 00:00:00','YYYY-MM-DD HH24:MI:SS'), date'2015-01-31' );insert into xxxx_client_discount_m  (ID,CLIENT_ID,CLIENT_AVG_DISCOUNT,DT) values (s_xxxx_client_discount_m.NEXTVAL,916, 20, date'2015-02-01');insert into xxxx_loyal_clients_contr_attr (ID, CONTRACT_ID, CLIENT_ID, LC_TURNOVER, COLLATERAL_FIRST_DT, COLLATERAL_END_DT) values (s_xxxx_loyal_clients_contr_atr.NEXTVAL, 100061, 916, 10000, date'2014-06-01', date'2014-08-31' );</v>
      </c>
    </row>
    <row r="1037" spans="1:50" ht="16.5" customHeight="1" x14ac:dyDescent="0.25">
      <c r="A1037" s="286">
        <v>61</v>
      </c>
      <c r="B1037" s="72">
        <v>0</v>
      </c>
      <c r="C1037" s="171" t="str">
        <f t="shared" si="100"/>
        <v>100061</v>
      </c>
      <c r="D1037" s="171" t="str">
        <f t="shared" si="101"/>
        <v>100061/13</v>
      </c>
      <c r="E1037" s="172" t="s">
        <v>189</v>
      </c>
      <c r="F1037" s="167" t="s">
        <v>822</v>
      </c>
      <c r="G1037" s="171">
        <v>48</v>
      </c>
      <c r="H1037" s="178">
        <v>101043</v>
      </c>
      <c r="I1037" s="171" t="str">
        <f t="shared" si="99"/>
        <v>Б-101043-13</v>
      </c>
      <c r="J1037" s="185">
        <v>3</v>
      </c>
      <c r="K1037" s="171">
        <v>7</v>
      </c>
      <c r="L1037" s="171" t="s">
        <v>38</v>
      </c>
      <c r="M1037" s="175">
        <v>1</v>
      </c>
      <c r="N1037" s="165">
        <v>18</v>
      </c>
      <c r="O1037" s="172" t="s">
        <v>823</v>
      </c>
      <c r="P1037" s="172" t="s">
        <v>823</v>
      </c>
      <c r="Q1037" s="172" t="s">
        <v>826</v>
      </c>
      <c r="R1037" s="173" t="str">
        <f t="shared" si="98"/>
        <v>1010431</v>
      </c>
      <c r="S1037" s="171">
        <v>1</v>
      </c>
      <c r="T1037" s="172" t="s">
        <v>308</v>
      </c>
      <c r="U1037" s="171">
        <v>600</v>
      </c>
      <c r="V1037" s="171">
        <v>108</v>
      </c>
      <c r="W1037" s="171">
        <v>0</v>
      </c>
      <c r="X1037" s="24">
        <v>917</v>
      </c>
      <c r="Y1037" s="174" t="s">
        <v>42</v>
      </c>
      <c r="Z1037" s="232"/>
      <c r="AA1037" s="232"/>
      <c r="AB1037" s="232"/>
      <c r="AC1037" s="178">
        <v>1230</v>
      </c>
      <c r="AD1037" s="171"/>
      <c r="AE1037" s="171"/>
      <c r="AF1037" s="172" t="s">
        <v>149</v>
      </c>
      <c r="AG1037" s="256" t="s">
        <v>43</v>
      </c>
      <c r="AH1037" s="205">
        <v>13</v>
      </c>
      <c r="AI1037" s="172" t="s">
        <v>319</v>
      </c>
      <c r="AJ1037" s="172"/>
      <c r="AK1037" s="172"/>
      <c r="AL1037" s="173">
        <v>0</v>
      </c>
      <c r="AM1037" s="171">
        <v>0</v>
      </c>
      <c r="AN1037" s="171" t="s">
        <v>44</v>
      </c>
      <c r="AO1037" s="171"/>
      <c r="AP1037" s="205">
        <v>10000</v>
      </c>
      <c r="AQ1037" s="307" t="s">
        <v>429</v>
      </c>
      <c r="AR1037" s="307" t="s">
        <v>434</v>
      </c>
      <c r="AS1037" s="166">
        <f>H1037</f>
        <v>101043</v>
      </c>
      <c r="AT1037" s="166">
        <f t="shared" si="102"/>
        <v>11133</v>
      </c>
      <c r="AU1037" s="166">
        <v>1133</v>
      </c>
      <c r="AV1037" s="258"/>
      <c r="AX1037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61, 100061, '100061/13', date'2013-03-01', date'2015-09-01', 48, 101043, 'Б-101043-13',date'2015-02-02',3, 7, 7, 'RUR', 1, 18, date'2015-02-02', date'2015-02-01', 1010431, 1, to_date('2015-02-01 00:00:00','YYYY-MM-DD HH24:MI:SS'), 600, 108, 0, 917, 0, 'c1', null,0,101043,11133,1133);insert into xxxx_oebs_cash_payment_test (ID, INVOICE_ID, OEBS_PAYMENT, DOC_DATE, COMISS_DATE) values (s_xxxx_oebs_cash_payment_test.NEXTVAL, 101043, 1230, to_date('2015-02-01 00:00:00','YYYY-MM-DD HH24:MI:SS'), date'2015-01-31' );insert into xxxx_client_discount_m  (ID,CLIENT_ID,CLIENT_AVG_DISCOUNT,DT) values (s_xxxx_client_discount_m.NEXTVAL,917, 13, date'2015-02-01');insert into xxxx_loyal_clients_contr_attr (ID, CONTRACT_ID, CLIENT_ID, LC_TURNOVER, COLLATERAL_FIRST_DT, COLLATERAL_END_DT) values (s_xxxx_loyal_clients_contr_atr.NEXTVAL, 100061, 917, 10000, date'2014-06-01', date'2014-08-31' );</v>
      </c>
    </row>
    <row r="1038" spans="1:50" ht="16.5" customHeight="1" x14ac:dyDescent="0.25">
      <c r="A1038" s="285">
        <v>62</v>
      </c>
      <c r="B1038" s="72">
        <v>0</v>
      </c>
      <c r="C1038" s="203" t="str">
        <f t="shared" si="100"/>
        <v>100062</v>
      </c>
      <c r="D1038" s="165" t="str">
        <f t="shared" si="101"/>
        <v>100062/13</v>
      </c>
      <c r="E1038" s="167" t="s">
        <v>189</v>
      </c>
      <c r="F1038" s="167" t="s">
        <v>822</v>
      </c>
      <c r="G1038" s="165">
        <v>48</v>
      </c>
      <c r="H1038" s="178">
        <v>101044</v>
      </c>
      <c r="I1038" s="170" t="str">
        <f t="shared" si="99"/>
        <v>Б-101044-13</v>
      </c>
      <c r="J1038" s="185">
        <v>3</v>
      </c>
      <c r="K1038" s="165">
        <v>7</v>
      </c>
      <c r="L1038" s="165" t="s">
        <v>38</v>
      </c>
      <c r="M1038" s="169">
        <v>1</v>
      </c>
      <c r="N1038" s="165">
        <v>18</v>
      </c>
      <c r="O1038" s="167" t="s">
        <v>823</v>
      </c>
      <c r="P1038" s="167" t="s">
        <v>823</v>
      </c>
      <c r="Q1038" s="167" t="s">
        <v>826</v>
      </c>
      <c r="R1038" s="166" t="str">
        <f t="shared" si="98"/>
        <v>1010441</v>
      </c>
      <c r="S1038" s="170">
        <v>1</v>
      </c>
      <c r="T1038" s="167" t="s">
        <v>308</v>
      </c>
      <c r="U1038" s="165">
        <v>6200</v>
      </c>
      <c r="V1038" s="165">
        <v>1116</v>
      </c>
      <c r="W1038" s="165">
        <v>0</v>
      </c>
      <c r="X1038" s="24">
        <v>918</v>
      </c>
      <c r="Y1038" s="168" t="s">
        <v>42</v>
      </c>
      <c r="Z1038" s="266"/>
      <c r="AA1038" s="266"/>
      <c r="AB1038" s="224">
        <v>139500</v>
      </c>
      <c r="AC1038" s="178">
        <v>9300</v>
      </c>
      <c r="AD1038" s="170"/>
      <c r="AE1038" s="170"/>
      <c r="AF1038" s="167" t="s">
        <v>149</v>
      </c>
      <c r="AG1038" s="221">
        <v>8</v>
      </c>
      <c r="AH1038" s="220">
        <v>12</v>
      </c>
      <c r="AI1038" s="167" t="s">
        <v>319</v>
      </c>
      <c r="AK1038" s="189"/>
      <c r="AL1038" s="166">
        <v>0</v>
      </c>
      <c r="AM1038" s="170">
        <v>0</v>
      </c>
      <c r="AN1038" s="165" t="s">
        <v>44</v>
      </c>
      <c r="AO1038" s="236">
        <v>140</v>
      </c>
      <c r="AP1038" s="227">
        <v>10000</v>
      </c>
      <c r="AQ1038" s="307" t="s">
        <v>429</v>
      </c>
      <c r="AR1038" s="307" t="s">
        <v>434</v>
      </c>
      <c r="AS1038" s="166">
        <f>H1038</f>
        <v>101044</v>
      </c>
      <c r="AT1038" s="166">
        <f t="shared" si="102"/>
        <v>11134</v>
      </c>
      <c r="AU1038" s="166">
        <v>1134</v>
      </c>
      <c r="AV1038" s="166" t="s">
        <v>525</v>
      </c>
      <c r="AX1038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101044, 'Б-101044-13',date'2015-02-02',3, 7, 7, 'RUR', 1, 18, date'2015-02-02', date'2015-02-01', 1010441, 1, to_date('2015-02-01 00:00:00','YYYY-MM-DD HH24:MI:SS'), 6200, 1116, 0, 918, 0, 'c1', 8,0,101044,11134,1134);insert into xxxx_oebs_cash_payment_test (ID, INVOICE_ID, OEBS_PAYMENT, DOC_DATE, COMISS_DATE) values (s_xxxx_oebs_cash_payment_test.NEXTVAL, 101044, 9300, to_date('2015-02-01 00:00:00','YYYY-MM-DD HH24:MI:SS'), date'2015-01-31' );insert into xxxx_client_discount_m  (ID,CLIENT_ID,CLIENT_AVG_DISCOUNT,DT) values (s_xxxx_client_discount_m.NEXTVAL,918, 12, date'2015-02-01');insert into xxxx_contract_signed_attr (ID, CONTRACT_ID, CODE, KEY_NUM) values (s_xxxx_contract_signed_attr.NEXTVAL, 100062, 'SUPERCOMMISSION_BONUS' , 140 );insert into xxxx_loyal_clients_contr_attr (ID, CONTRACT_ID, CLIENT_ID, LC_TURNOVER, COLLATERAL_FIRST_DT, COLLATERAL_END_DT) values (s_xxxx_loyal_clients_contr_atr.NEXTVAL, 100062, 918, 10000, date'2014-06-01', date'2014-08-31' );</v>
      </c>
    </row>
    <row r="1039" spans="1:50" ht="16.5" customHeight="1" x14ac:dyDescent="0.25">
      <c r="A1039" s="285">
        <v>62</v>
      </c>
      <c r="B1039" s="72">
        <v>0</v>
      </c>
      <c r="C1039" s="166" t="str">
        <f t="shared" si="100"/>
        <v>100062</v>
      </c>
      <c r="D1039" s="165" t="str">
        <f t="shared" si="101"/>
        <v>100062/13</v>
      </c>
      <c r="E1039" s="167" t="s">
        <v>189</v>
      </c>
      <c r="F1039" s="167" t="s">
        <v>822</v>
      </c>
      <c r="G1039" s="165">
        <v>48</v>
      </c>
      <c r="H1039" s="178">
        <v>101045</v>
      </c>
      <c r="I1039" s="170" t="str">
        <f t="shared" si="99"/>
        <v>Б-101045-13</v>
      </c>
      <c r="J1039" s="185">
        <v>3</v>
      </c>
      <c r="K1039" s="165">
        <v>7</v>
      </c>
      <c r="L1039" s="165" t="s">
        <v>38</v>
      </c>
      <c r="M1039" s="169">
        <v>1</v>
      </c>
      <c r="N1039" s="165">
        <v>18</v>
      </c>
      <c r="O1039" s="167" t="s">
        <v>823</v>
      </c>
      <c r="P1039" s="167" t="s">
        <v>823</v>
      </c>
      <c r="Q1039" s="167" t="s">
        <v>826</v>
      </c>
      <c r="R1039" s="166" t="str">
        <f>H1039&amp;"2"</f>
        <v>1010452</v>
      </c>
      <c r="S1039" s="170">
        <v>1</v>
      </c>
      <c r="T1039" s="167" t="s">
        <v>308</v>
      </c>
      <c r="U1039" s="165">
        <v>6200</v>
      </c>
      <c r="V1039" s="165">
        <v>1116</v>
      </c>
      <c r="W1039" s="165">
        <v>0</v>
      </c>
      <c r="X1039" s="24">
        <v>919</v>
      </c>
      <c r="Y1039" s="168" t="s">
        <v>42</v>
      </c>
      <c r="Z1039" s="266"/>
      <c r="AA1039" s="266"/>
      <c r="AB1039" s="224"/>
      <c r="AC1039" s="178">
        <v>9300</v>
      </c>
      <c r="AD1039" s="170"/>
      <c r="AE1039" s="170"/>
      <c r="AF1039" s="167" t="s">
        <v>149</v>
      </c>
      <c r="AG1039" s="221">
        <v>8</v>
      </c>
      <c r="AH1039" s="220">
        <v>12</v>
      </c>
      <c r="AI1039" s="167" t="s">
        <v>319</v>
      </c>
      <c r="AK1039" s="189"/>
      <c r="AL1039" s="166">
        <v>0</v>
      </c>
      <c r="AM1039" s="170">
        <v>0</v>
      </c>
      <c r="AN1039" s="165" t="s">
        <v>44</v>
      </c>
      <c r="AO1039" s="165"/>
      <c r="AP1039" s="227">
        <v>10000</v>
      </c>
      <c r="AQ1039" s="307" t="s">
        <v>429</v>
      </c>
      <c r="AR1039" s="307" t="s">
        <v>434</v>
      </c>
      <c r="AS1039" s="166">
        <f>H1039</f>
        <v>101045</v>
      </c>
      <c r="AT1039" s="166">
        <f t="shared" si="102"/>
        <v>11135</v>
      </c>
      <c r="AU1039" s="166">
        <v>1135</v>
      </c>
      <c r="AV1039" s="166" t="s">
        <v>527</v>
      </c>
      <c r="AX1039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101045, 'Б-101045-13',date'2015-02-02',3, 7, 7, 'RUR', 1, 18, date'2015-02-02', date'2015-02-01', 1010452, 1, to_date('2015-02-01 00:00:00','YYYY-MM-DD HH24:MI:SS'), 6200, 1116, 0, 919, 0, 'c1', 8,0,101045,11135,1135);insert into xxxx_oebs_cash_payment_test (ID, INVOICE_ID, OEBS_PAYMENT, DOC_DATE, COMISS_DATE) values (s_xxxx_oebs_cash_payment_test.NEXTVAL, 101045, 9300, to_date('2015-02-01 00:00:00','YYYY-MM-DD HH24:MI:SS'), date'2015-01-31' );insert into xxxx_client_discount_m  (ID,CLIENT_ID,CLIENT_AVG_DISCOUNT,DT) values (s_xxxx_client_discount_m.NEXTVAL,919, 12, date'2015-02-01');insert into xxxx_loyal_clients_contr_attr (ID, CONTRACT_ID, CLIENT_ID, LC_TURNOVER, COLLATERAL_FIRST_DT, COLLATERAL_END_DT) values (s_xxxx_loyal_clients_contr_atr.NEXTVAL, 100062, 919, 10000, date'2014-06-01', date'2014-08-31' );</v>
      </c>
    </row>
    <row r="1040" spans="1:50" ht="16.5" customHeight="1" x14ac:dyDescent="0.25">
      <c r="A1040" s="285">
        <v>62</v>
      </c>
      <c r="B1040" s="72">
        <v>0</v>
      </c>
      <c r="C1040" s="166" t="str">
        <f t="shared" si="100"/>
        <v>100062</v>
      </c>
      <c r="D1040" s="165" t="str">
        <f t="shared" si="101"/>
        <v>100062/13</v>
      </c>
      <c r="E1040" s="167" t="s">
        <v>189</v>
      </c>
      <c r="F1040" s="167" t="s">
        <v>822</v>
      </c>
      <c r="G1040" s="165">
        <v>48</v>
      </c>
      <c r="H1040" s="178">
        <v>101046</v>
      </c>
      <c r="I1040" s="170" t="str">
        <f t="shared" si="99"/>
        <v>Б-101046-13</v>
      </c>
      <c r="J1040" s="185">
        <v>3</v>
      </c>
      <c r="K1040" s="165">
        <v>7</v>
      </c>
      <c r="L1040" s="165" t="s">
        <v>38</v>
      </c>
      <c r="M1040" s="169">
        <v>1</v>
      </c>
      <c r="N1040" s="165">
        <v>18</v>
      </c>
      <c r="O1040" s="167" t="s">
        <v>823</v>
      </c>
      <c r="P1040" s="167" t="s">
        <v>823</v>
      </c>
      <c r="Q1040" s="167" t="s">
        <v>826</v>
      </c>
      <c r="R1040" s="166" t="str">
        <f>H1040&amp;"3"</f>
        <v>1010463</v>
      </c>
      <c r="S1040" s="170">
        <v>1</v>
      </c>
      <c r="T1040" s="167" t="s">
        <v>308</v>
      </c>
      <c r="U1040" s="165">
        <v>6200</v>
      </c>
      <c r="V1040" s="165">
        <v>1116</v>
      </c>
      <c r="W1040" s="165">
        <v>0</v>
      </c>
      <c r="X1040" s="24">
        <v>920</v>
      </c>
      <c r="Y1040" s="168" t="s">
        <v>42</v>
      </c>
      <c r="Z1040" s="266"/>
      <c r="AA1040" s="266"/>
      <c r="AB1040" s="224"/>
      <c r="AC1040" s="178">
        <v>9300</v>
      </c>
      <c r="AD1040" s="170"/>
      <c r="AE1040" s="170"/>
      <c r="AF1040" s="167" t="s">
        <v>149</v>
      </c>
      <c r="AG1040" s="221">
        <v>8</v>
      </c>
      <c r="AH1040" s="220">
        <v>12</v>
      </c>
      <c r="AI1040" s="167" t="s">
        <v>319</v>
      </c>
      <c r="AK1040" s="189"/>
      <c r="AL1040" s="166">
        <v>0</v>
      </c>
      <c r="AM1040" s="170">
        <v>0</v>
      </c>
      <c r="AN1040" s="165" t="s">
        <v>44</v>
      </c>
      <c r="AO1040" s="165"/>
      <c r="AP1040" s="227">
        <v>10000</v>
      </c>
      <c r="AQ1040" s="307" t="s">
        <v>429</v>
      </c>
      <c r="AR1040" s="307" t="s">
        <v>434</v>
      </c>
      <c r="AS1040" s="166">
        <f>H1040</f>
        <v>101046</v>
      </c>
      <c r="AT1040" s="166">
        <f t="shared" si="102"/>
        <v>11136</v>
      </c>
      <c r="AU1040" s="166">
        <v>1136</v>
      </c>
      <c r="AV1040" s="250" t="s">
        <v>611</v>
      </c>
      <c r="AX104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101046, 'Б-101046-13',date'2015-02-02',3, 7, 7, 'RUR', 1, 18, date'2015-02-02', date'2015-02-01', 1010463, 1, to_date('2015-02-01 00:00:00','YYYY-MM-DD HH24:MI:SS'), 6200, 1116, 0, 920, 0, 'c1', 8,0,101046,11136,1136);insert into xxxx_oebs_cash_payment_test (ID, INVOICE_ID, OEBS_PAYMENT, DOC_DATE, COMISS_DATE) values (s_xxxx_oebs_cash_payment_test.NEXTVAL, 101046, 9300, to_date('2015-02-01 00:00:00','YYYY-MM-DD HH24:MI:SS'), date'2015-01-31' );insert into xxxx_client_discount_m  (ID,CLIENT_ID,CLIENT_AVG_DISCOUNT,DT) values (s_xxxx_client_discount_m.NEXTVAL,920, 12, date'2015-02-01');insert into xxxx_loyal_clients_contr_attr (ID, CONTRACT_ID, CLIENT_ID, LC_TURNOVER, COLLATERAL_FIRST_DT, COLLATERAL_END_DT) values (s_xxxx_loyal_clients_contr_atr.NEXTVAL, 100062, 920, 10000, date'2014-06-01', date'2014-08-31' );</v>
      </c>
    </row>
    <row r="1041" spans="1:50" ht="16.5" customHeight="1" x14ac:dyDescent="0.25">
      <c r="A1041" s="285">
        <v>62</v>
      </c>
      <c r="B1041" s="72">
        <v>0</v>
      </c>
      <c r="C1041" s="166" t="str">
        <f t="shared" si="100"/>
        <v>100062</v>
      </c>
      <c r="D1041" s="165" t="str">
        <f t="shared" si="101"/>
        <v>100062/13</v>
      </c>
      <c r="E1041" s="167" t="s">
        <v>189</v>
      </c>
      <c r="F1041" s="167" t="s">
        <v>822</v>
      </c>
      <c r="G1041" s="165">
        <v>48</v>
      </c>
      <c r="H1041" s="178">
        <v>101047</v>
      </c>
      <c r="I1041" s="170" t="str">
        <f t="shared" si="99"/>
        <v>Б-101047-13</v>
      </c>
      <c r="J1041" s="185">
        <v>3</v>
      </c>
      <c r="K1041" s="165">
        <v>7</v>
      </c>
      <c r="L1041" s="165" t="s">
        <v>38</v>
      </c>
      <c r="M1041" s="169">
        <v>1</v>
      </c>
      <c r="N1041" s="165">
        <v>18</v>
      </c>
      <c r="O1041" s="167" t="s">
        <v>823</v>
      </c>
      <c r="P1041" s="167" t="s">
        <v>823</v>
      </c>
      <c r="Q1041" s="167" t="s">
        <v>826</v>
      </c>
      <c r="R1041" s="166" t="str">
        <f>H1041&amp;"1"</f>
        <v>1010471</v>
      </c>
      <c r="S1041" s="170">
        <v>1</v>
      </c>
      <c r="T1041" s="167" t="s">
        <v>308</v>
      </c>
      <c r="U1041" s="165">
        <v>6200</v>
      </c>
      <c r="V1041" s="165">
        <v>1116</v>
      </c>
      <c r="W1041" s="165">
        <v>0</v>
      </c>
      <c r="X1041" s="24">
        <v>921</v>
      </c>
      <c r="Y1041" s="168" t="s">
        <v>42</v>
      </c>
      <c r="Z1041" s="266"/>
      <c r="AA1041" s="266"/>
      <c r="AB1041" s="224"/>
      <c r="AC1041" s="178">
        <v>9300</v>
      </c>
      <c r="AD1041" s="170"/>
      <c r="AE1041" s="170"/>
      <c r="AF1041" s="167" t="s">
        <v>149</v>
      </c>
      <c r="AG1041" s="221">
        <v>8</v>
      </c>
      <c r="AH1041" s="220">
        <v>12</v>
      </c>
      <c r="AI1041" s="167" t="s">
        <v>319</v>
      </c>
      <c r="AK1041" s="189"/>
      <c r="AL1041" s="166">
        <v>0</v>
      </c>
      <c r="AM1041" s="170">
        <v>0</v>
      </c>
      <c r="AN1041" s="165" t="s">
        <v>44</v>
      </c>
      <c r="AO1041" s="165"/>
      <c r="AP1041" s="227">
        <v>10000</v>
      </c>
      <c r="AQ1041" s="307" t="s">
        <v>429</v>
      </c>
      <c r="AR1041" s="307" t="s">
        <v>434</v>
      </c>
      <c r="AS1041" s="166">
        <f>H1041</f>
        <v>101047</v>
      </c>
      <c r="AT1041" s="166">
        <f t="shared" si="102"/>
        <v>11137</v>
      </c>
      <c r="AU1041" s="166">
        <v>1137</v>
      </c>
      <c r="AV1041" s="166"/>
      <c r="AX104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101047, 'Б-101047-13',date'2015-02-02',3, 7, 7, 'RUR', 1, 18, date'2015-02-02', date'2015-02-01', 1010471, 1, to_date('2015-02-01 00:00:00','YYYY-MM-DD HH24:MI:SS'), 6200, 1116, 0, 921, 0, 'c1', 8,0,101047,11137,1137);insert into xxxx_oebs_cash_payment_test (ID, INVOICE_ID, OEBS_PAYMENT, DOC_DATE, COMISS_DATE) values (s_xxxx_oebs_cash_payment_test.NEXTVAL, 101047, 9300, to_date('2015-02-01 00:00:00','YYYY-MM-DD HH24:MI:SS'), date'2015-01-31' );insert into xxxx_client_discount_m  (ID,CLIENT_ID,CLIENT_AVG_DISCOUNT,DT) values (s_xxxx_client_discount_m.NEXTVAL,921, 12, date'2015-02-01');insert into xxxx_loyal_clients_contr_attr (ID, CONTRACT_ID, CLIENT_ID, LC_TURNOVER, COLLATERAL_FIRST_DT, COLLATERAL_END_DT) values (s_xxxx_loyal_clients_contr_atr.NEXTVAL, 100062, 921, 10000, date'2014-06-01', date'2014-08-31' );</v>
      </c>
    </row>
    <row r="1042" spans="1:50" ht="16.5" customHeight="1" x14ac:dyDescent="0.25">
      <c r="A1042" s="285">
        <v>62</v>
      </c>
      <c r="B1042" s="72">
        <v>0</v>
      </c>
      <c r="C1042" s="166" t="str">
        <f t="shared" si="100"/>
        <v>100062</v>
      </c>
      <c r="D1042" s="165" t="str">
        <f t="shared" si="101"/>
        <v>100062/13</v>
      </c>
      <c r="E1042" s="167" t="s">
        <v>189</v>
      </c>
      <c r="F1042" s="167" t="s">
        <v>822</v>
      </c>
      <c r="G1042" s="165">
        <v>48</v>
      </c>
      <c r="H1042" s="178">
        <v>101048</v>
      </c>
      <c r="I1042" s="170" t="str">
        <f t="shared" si="99"/>
        <v>Б-101048-13</v>
      </c>
      <c r="J1042" s="185">
        <v>3</v>
      </c>
      <c r="K1042" s="165">
        <v>7</v>
      </c>
      <c r="L1042" s="165" t="s">
        <v>38</v>
      </c>
      <c r="M1042" s="169">
        <v>1</v>
      </c>
      <c r="N1042" s="165">
        <v>18</v>
      </c>
      <c r="O1042" s="167" t="s">
        <v>823</v>
      </c>
      <c r="P1042" s="167" t="s">
        <v>823</v>
      </c>
      <c r="Q1042" s="167" t="s">
        <v>826</v>
      </c>
      <c r="R1042" s="166" t="str">
        <f>H1042&amp;"2"</f>
        <v>1010482</v>
      </c>
      <c r="S1042" s="170">
        <v>1</v>
      </c>
      <c r="T1042" s="167" t="s">
        <v>308</v>
      </c>
      <c r="U1042" s="165">
        <v>6200</v>
      </c>
      <c r="V1042" s="165">
        <v>1116</v>
      </c>
      <c r="W1042" s="165">
        <v>0</v>
      </c>
      <c r="X1042" s="24">
        <v>922</v>
      </c>
      <c r="Y1042" s="168" t="s">
        <v>42</v>
      </c>
      <c r="Z1042" s="266"/>
      <c r="AA1042" s="266"/>
      <c r="AB1042" s="224"/>
      <c r="AC1042" s="178">
        <v>9300</v>
      </c>
      <c r="AD1042" s="170"/>
      <c r="AE1042" s="170"/>
      <c r="AF1042" s="167" t="s">
        <v>149</v>
      </c>
      <c r="AG1042" s="221">
        <v>8</v>
      </c>
      <c r="AH1042" s="220">
        <v>12</v>
      </c>
      <c r="AI1042" s="167" t="s">
        <v>319</v>
      </c>
      <c r="AK1042" s="189"/>
      <c r="AL1042" s="166">
        <v>0</v>
      </c>
      <c r="AM1042" s="170">
        <v>0</v>
      </c>
      <c r="AN1042" s="165" t="s">
        <v>44</v>
      </c>
      <c r="AO1042" s="165"/>
      <c r="AP1042" s="227">
        <v>10000</v>
      </c>
      <c r="AQ1042" s="307" t="s">
        <v>429</v>
      </c>
      <c r="AR1042" s="307" t="s">
        <v>434</v>
      </c>
      <c r="AS1042" s="166">
        <f>H1042</f>
        <v>101048</v>
      </c>
      <c r="AT1042" s="166">
        <f t="shared" si="102"/>
        <v>11138</v>
      </c>
      <c r="AU1042" s="166">
        <v>1138</v>
      </c>
      <c r="AV1042" s="166"/>
      <c r="AX104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101048, 'Б-101048-13',date'2015-02-02',3, 7, 7, 'RUR', 1, 18, date'2015-02-02', date'2015-02-01', 1010482, 1, to_date('2015-02-01 00:00:00','YYYY-MM-DD HH24:MI:SS'), 6200, 1116, 0, 922, 0, 'c1', 8,0,101048,11138,1138);insert into xxxx_oebs_cash_payment_test (ID, INVOICE_ID, OEBS_PAYMENT, DOC_DATE, COMISS_DATE) values (s_xxxx_oebs_cash_payment_test.NEXTVAL, 101048, 9300, to_date('2015-02-01 00:00:00','YYYY-MM-DD HH24:MI:SS'), date'2015-01-31' );insert into xxxx_client_discount_m  (ID,CLIENT_ID,CLIENT_AVG_DISCOUNT,DT) values (s_xxxx_client_discount_m.NEXTVAL,922, 12, date'2015-02-01');insert into xxxx_loyal_clients_contr_attr (ID, CONTRACT_ID, CLIENT_ID, LC_TURNOVER, COLLATERAL_FIRST_DT, COLLATERAL_END_DT) values (s_xxxx_loyal_clients_contr_atr.NEXTVAL, 100062, 922, 10000, date'2014-06-01', date'2014-08-31' );</v>
      </c>
    </row>
    <row r="1043" spans="1:50" ht="16.5" customHeight="1" x14ac:dyDescent="0.25">
      <c r="A1043" s="285">
        <v>62</v>
      </c>
      <c r="B1043" s="72">
        <v>0</v>
      </c>
      <c r="C1043" s="166" t="str">
        <f t="shared" si="100"/>
        <v>100062</v>
      </c>
      <c r="D1043" s="165" t="str">
        <f t="shared" si="101"/>
        <v>100062/13</v>
      </c>
      <c r="E1043" s="167" t="s">
        <v>189</v>
      </c>
      <c r="F1043" s="167" t="s">
        <v>822</v>
      </c>
      <c r="G1043" s="165">
        <v>48</v>
      </c>
      <c r="H1043" s="178">
        <v>101049</v>
      </c>
      <c r="I1043" s="170" t="str">
        <f t="shared" si="99"/>
        <v>Б-101049-13</v>
      </c>
      <c r="J1043" s="185">
        <v>3</v>
      </c>
      <c r="K1043" s="165">
        <v>7</v>
      </c>
      <c r="L1043" s="165" t="s">
        <v>38</v>
      </c>
      <c r="M1043" s="169">
        <v>1</v>
      </c>
      <c r="N1043" s="165">
        <v>18</v>
      </c>
      <c r="O1043" s="167" t="s">
        <v>823</v>
      </c>
      <c r="P1043" s="167" t="s">
        <v>823</v>
      </c>
      <c r="Q1043" s="167" t="s">
        <v>826</v>
      </c>
      <c r="R1043" s="166" t="str">
        <f>H1043&amp;"1"</f>
        <v>1010491</v>
      </c>
      <c r="S1043" s="170">
        <v>1</v>
      </c>
      <c r="T1043" s="167" t="s">
        <v>308</v>
      </c>
      <c r="U1043" s="165">
        <v>6200</v>
      </c>
      <c r="V1043" s="165">
        <v>1116</v>
      </c>
      <c r="W1043" s="165">
        <v>0</v>
      </c>
      <c r="X1043" s="24">
        <v>923</v>
      </c>
      <c r="Y1043" s="168" t="s">
        <v>42</v>
      </c>
      <c r="Z1043" s="266"/>
      <c r="AA1043" s="266"/>
      <c r="AB1043" s="224"/>
      <c r="AC1043" s="178">
        <v>9300</v>
      </c>
      <c r="AD1043" s="170"/>
      <c r="AE1043" s="170"/>
      <c r="AF1043" s="167" t="s">
        <v>149</v>
      </c>
      <c r="AG1043" s="221">
        <v>8</v>
      </c>
      <c r="AH1043" s="220">
        <v>12</v>
      </c>
      <c r="AI1043" s="167" t="s">
        <v>319</v>
      </c>
      <c r="AK1043" s="170"/>
      <c r="AL1043" s="166">
        <v>0</v>
      </c>
      <c r="AM1043" s="170">
        <v>0</v>
      </c>
      <c r="AN1043" s="165" t="s">
        <v>44</v>
      </c>
      <c r="AO1043" s="165"/>
      <c r="AP1043" s="227">
        <v>10000</v>
      </c>
      <c r="AQ1043" s="307" t="s">
        <v>429</v>
      </c>
      <c r="AR1043" s="307" t="s">
        <v>434</v>
      </c>
      <c r="AS1043" s="166">
        <f>H1043</f>
        <v>101049</v>
      </c>
      <c r="AT1043" s="166">
        <f t="shared" si="102"/>
        <v>11139</v>
      </c>
      <c r="AU1043" s="166">
        <v>1139</v>
      </c>
      <c r="AV1043" s="166"/>
      <c r="AX1043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101049, 'Б-101049-13',date'2015-02-02',3, 7, 7, 'RUR', 1, 18, date'2015-02-02', date'2015-02-01', 1010491, 1, to_date('2015-02-01 00:00:00','YYYY-MM-DD HH24:MI:SS'), 6200, 1116, 0, 923, 0, 'c1', 8,0,101049,11139,1139);insert into xxxx_oebs_cash_payment_test (ID, INVOICE_ID, OEBS_PAYMENT, DOC_DATE, COMISS_DATE) values (s_xxxx_oebs_cash_payment_test.NEXTVAL, 101049, 9300, to_date('2015-02-01 00:00:00','YYYY-MM-DD HH24:MI:SS'), date'2015-01-31' );insert into xxxx_client_discount_m  (ID,CLIENT_ID,CLIENT_AVG_DISCOUNT,DT) values (s_xxxx_client_discount_m.NEXTVAL,923, 12, date'2015-02-01');insert into xxxx_loyal_clients_contr_attr (ID, CONTRACT_ID, CLIENT_ID, LC_TURNOVER, COLLATERAL_FIRST_DT, COLLATERAL_END_DT) values (s_xxxx_loyal_clients_contr_atr.NEXTVAL, 100062, 923, 10000, date'2014-06-01', date'2014-08-31' );</v>
      </c>
    </row>
    <row r="1044" spans="1:50" ht="16.5" customHeight="1" x14ac:dyDescent="0.25">
      <c r="A1044" s="285">
        <v>62</v>
      </c>
      <c r="B1044" s="72">
        <v>0</v>
      </c>
      <c r="C1044" s="166" t="str">
        <f t="shared" si="100"/>
        <v>100062</v>
      </c>
      <c r="D1044" s="165" t="str">
        <f t="shared" si="101"/>
        <v>100062/13</v>
      </c>
      <c r="E1044" s="167" t="s">
        <v>189</v>
      </c>
      <c r="F1044" s="167" t="s">
        <v>822</v>
      </c>
      <c r="G1044" s="165">
        <v>48</v>
      </c>
      <c r="H1044" s="178">
        <v>101050</v>
      </c>
      <c r="I1044" s="170" t="str">
        <f t="shared" si="99"/>
        <v>Б-101050-13</v>
      </c>
      <c r="J1044" s="185">
        <v>3</v>
      </c>
      <c r="K1044" s="165">
        <v>7</v>
      </c>
      <c r="L1044" s="165" t="s">
        <v>38</v>
      </c>
      <c r="M1044" s="169">
        <v>1</v>
      </c>
      <c r="N1044" s="165">
        <v>18</v>
      </c>
      <c r="O1044" s="167" t="s">
        <v>823</v>
      </c>
      <c r="P1044" s="167" t="s">
        <v>823</v>
      </c>
      <c r="Q1044" s="167" t="s">
        <v>826</v>
      </c>
      <c r="R1044" s="166" t="str">
        <f>H1044&amp;"1"</f>
        <v>1010501</v>
      </c>
      <c r="S1044" s="170">
        <v>1</v>
      </c>
      <c r="T1044" s="167" t="s">
        <v>308</v>
      </c>
      <c r="U1044" s="165">
        <v>6200</v>
      </c>
      <c r="V1044" s="165">
        <v>1116</v>
      </c>
      <c r="W1044" s="165">
        <v>0</v>
      </c>
      <c r="X1044" s="24">
        <v>924</v>
      </c>
      <c r="Y1044" s="168" t="s">
        <v>42</v>
      </c>
      <c r="Z1044" s="266"/>
      <c r="AA1044" s="266"/>
      <c r="AB1044" s="224"/>
      <c r="AC1044" s="178">
        <v>9300</v>
      </c>
      <c r="AD1044" s="170"/>
      <c r="AE1044" s="170"/>
      <c r="AF1044" s="167" t="s">
        <v>149</v>
      </c>
      <c r="AG1044" s="221">
        <v>8</v>
      </c>
      <c r="AH1044" s="220">
        <v>12</v>
      </c>
      <c r="AI1044" s="167" t="s">
        <v>319</v>
      </c>
      <c r="AK1044" s="170"/>
      <c r="AL1044" s="166">
        <v>0</v>
      </c>
      <c r="AM1044" s="170">
        <v>0</v>
      </c>
      <c r="AN1044" s="165" t="s">
        <v>44</v>
      </c>
      <c r="AO1044" s="165"/>
      <c r="AP1044" s="227">
        <v>10000</v>
      </c>
      <c r="AQ1044" s="307" t="s">
        <v>429</v>
      </c>
      <c r="AR1044" s="307" t="s">
        <v>434</v>
      </c>
      <c r="AS1044" s="166">
        <f>H1044</f>
        <v>101050</v>
      </c>
      <c r="AT1044" s="166">
        <f t="shared" si="102"/>
        <v>11140</v>
      </c>
      <c r="AU1044" s="166">
        <v>1140</v>
      </c>
      <c r="AV1044" s="166"/>
      <c r="AX1044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101050, 'Б-101050-13',date'2015-02-02',3, 7, 7, 'RUR', 1, 18, date'2015-02-02', date'2015-02-01', 1010501, 1, to_date('2015-02-01 00:00:00','YYYY-MM-DD HH24:MI:SS'), 6200, 1116, 0, 924, 0, 'c1', 8,0,101050,11140,1140);insert into xxxx_oebs_cash_payment_test (ID, INVOICE_ID, OEBS_PAYMENT, DOC_DATE, COMISS_DATE) values (s_xxxx_oebs_cash_payment_test.NEXTVAL, 101050, 9300, to_date('2015-02-01 00:00:00','YYYY-MM-DD HH24:MI:SS'), date'2015-01-31' );insert into xxxx_client_discount_m  (ID,CLIENT_ID,CLIENT_AVG_DISCOUNT,DT) values (s_xxxx_client_discount_m.NEXTVAL,924, 12, date'2015-02-01');insert into xxxx_loyal_clients_contr_attr (ID, CONTRACT_ID, CLIENT_ID, LC_TURNOVER, COLLATERAL_FIRST_DT, COLLATERAL_END_DT) values (s_xxxx_loyal_clients_contr_atr.NEXTVAL, 100062, 924, 10000, date'2014-06-01', date'2014-08-31' );</v>
      </c>
    </row>
    <row r="1045" spans="1:50" ht="16.5" customHeight="1" x14ac:dyDescent="0.25">
      <c r="A1045" s="285">
        <v>62</v>
      </c>
      <c r="B1045" s="72">
        <v>0</v>
      </c>
      <c r="C1045" s="166" t="str">
        <f t="shared" si="100"/>
        <v>100062</v>
      </c>
      <c r="D1045" s="165" t="str">
        <f t="shared" si="101"/>
        <v>100062/13</v>
      </c>
      <c r="E1045" s="167" t="s">
        <v>189</v>
      </c>
      <c r="F1045" s="167" t="s">
        <v>822</v>
      </c>
      <c r="G1045" s="165">
        <v>48</v>
      </c>
      <c r="H1045" s="178">
        <v>101051</v>
      </c>
      <c r="I1045" s="170" t="str">
        <f t="shared" si="99"/>
        <v>Б-101051-13</v>
      </c>
      <c r="J1045" s="185">
        <v>3</v>
      </c>
      <c r="K1045" s="165">
        <v>7</v>
      </c>
      <c r="L1045" s="165" t="s">
        <v>38</v>
      </c>
      <c r="M1045" s="169">
        <v>1</v>
      </c>
      <c r="N1045" s="165">
        <v>18</v>
      </c>
      <c r="O1045" s="167" t="s">
        <v>823</v>
      </c>
      <c r="P1045" s="167" t="s">
        <v>823</v>
      </c>
      <c r="Q1045" s="167" t="s">
        <v>826</v>
      </c>
      <c r="R1045" s="166" t="str">
        <f>H1045&amp;"2"</f>
        <v>1010512</v>
      </c>
      <c r="S1045" s="170">
        <v>1</v>
      </c>
      <c r="T1045" s="167" t="s">
        <v>308</v>
      </c>
      <c r="U1045" s="165">
        <v>6200</v>
      </c>
      <c r="V1045" s="165">
        <v>1116</v>
      </c>
      <c r="W1045" s="165">
        <v>0</v>
      </c>
      <c r="X1045" s="24">
        <v>925</v>
      </c>
      <c r="Y1045" s="168" t="s">
        <v>42</v>
      </c>
      <c r="Z1045" s="266"/>
      <c r="AA1045" s="266"/>
      <c r="AB1045" s="224"/>
      <c r="AC1045" s="178">
        <v>9300</v>
      </c>
      <c r="AD1045" s="170"/>
      <c r="AE1045" s="170"/>
      <c r="AF1045" s="167" t="s">
        <v>149</v>
      </c>
      <c r="AG1045" s="221">
        <v>8</v>
      </c>
      <c r="AH1045" s="220">
        <v>12</v>
      </c>
      <c r="AI1045" s="167" t="s">
        <v>319</v>
      </c>
      <c r="AK1045" s="170"/>
      <c r="AL1045" s="166">
        <v>0</v>
      </c>
      <c r="AM1045" s="170">
        <v>0</v>
      </c>
      <c r="AN1045" s="165" t="s">
        <v>44</v>
      </c>
      <c r="AO1045" s="165"/>
      <c r="AP1045" s="227">
        <v>10000</v>
      </c>
      <c r="AQ1045" s="307" t="s">
        <v>429</v>
      </c>
      <c r="AR1045" s="307" t="s">
        <v>434</v>
      </c>
      <c r="AS1045" s="166">
        <f>H1045</f>
        <v>101051</v>
      </c>
      <c r="AT1045" s="166">
        <f t="shared" si="102"/>
        <v>11141</v>
      </c>
      <c r="AU1045" s="166">
        <v>1141</v>
      </c>
      <c r="AX1045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101051, 'Б-101051-13',date'2015-02-02',3, 7, 7, 'RUR', 1, 18, date'2015-02-02', date'2015-02-01', 1010512, 1, to_date('2015-02-01 00:00:00','YYYY-MM-DD HH24:MI:SS'), 6200, 1116, 0, 925, 0, 'c1', 8,0,101051,11141,1141);insert into xxxx_oebs_cash_payment_test (ID, INVOICE_ID, OEBS_PAYMENT, DOC_DATE, COMISS_DATE) values (s_xxxx_oebs_cash_payment_test.NEXTVAL, 101051, 9300, to_date('2015-02-01 00:00:00','YYYY-MM-DD HH24:MI:SS'), date'2015-01-31' );insert into xxxx_client_discount_m  (ID,CLIENT_ID,CLIENT_AVG_DISCOUNT,DT) values (s_xxxx_client_discount_m.NEXTVAL,925, 12, date'2015-02-01');insert into xxxx_loyal_clients_contr_attr (ID, CONTRACT_ID, CLIENT_ID, LC_TURNOVER, COLLATERAL_FIRST_DT, COLLATERAL_END_DT) values (s_xxxx_loyal_clients_contr_atr.NEXTVAL, 100062, 925, 10000, date'2014-06-01', date'2014-08-31' );</v>
      </c>
    </row>
    <row r="1046" spans="1:50" ht="16.5" customHeight="1" x14ac:dyDescent="0.25">
      <c r="A1046" s="285">
        <v>62</v>
      </c>
      <c r="B1046" s="72">
        <v>0</v>
      </c>
      <c r="C1046" s="166" t="str">
        <f t="shared" si="100"/>
        <v>100062</v>
      </c>
      <c r="D1046" s="165" t="str">
        <f t="shared" si="101"/>
        <v>100062/13</v>
      </c>
      <c r="E1046" s="167" t="s">
        <v>189</v>
      </c>
      <c r="F1046" s="167" t="s">
        <v>822</v>
      </c>
      <c r="G1046" s="165">
        <v>48</v>
      </c>
      <c r="H1046" s="178">
        <v>101052</v>
      </c>
      <c r="I1046" s="170" t="str">
        <f t="shared" si="99"/>
        <v>Б-101052-13</v>
      </c>
      <c r="J1046" s="185">
        <v>3</v>
      </c>
      <c r="K1046" s="165">
        <v>7</v>
      </c>
      <c r="L1046" s="165" t="s">
        <v>38</v>
      </c>
      <c r="M1046" s="169">
        <v>1</v>
      </c>
      <c r="N1046" s="165">
        <v>18</v>
      </c>
      <c r="O1046" s="167" t="s">
        <v>823</v>
      </c>
      <c r="P1046" s="167" t="s">
        <v>823</v>
      </c>
      <c r="Q1046" s="167" t="s">
        <v>826</v>
      </c>
      <c r="R1046" s="166" t="str">
        <f>H1046&amp;"3"</f>
        <v>1010523</v>
      </c>
      <c r="S1046" s="170">
        <v>1</v>
      </c>
      <c r="T1046" s="167" t="s">
        <v>308</v>
      </c>
      <c r="U1046" s="165">
        <v>6200</v>
      </c>
      <c r="V1046" s="165">
        <v>1116</v>
      </c>
      <c r="W1046" s="165">
        <v>0</v>
      </c>
      <c r="X1046" s="24">
        <v>926</v>
      </c>
      <c r="Y1046" s="168" t="s">
        <v>42</v>
      </c>
      <c r="Z1046" s="266"/>
      <c r="AA1046" s="266"/>
      <c r="AB1046" s="224"/>
      <c r="AC1046" s="178">
        <v>9300</v>
      </c>
      <c r="AD1046" s="170"/>
      <c r="AE1046" s="170"/>
      <c r="AF1046" s="167" t="s">
        <v>149</v>
      </c>
      <c r="AG1046" s="221">
        <v>8</v>
      </c>
      <c r="AH1046" s="220">
        <v>12</v>
      </c>
      <c r="AI1046" s="167" t="s">
        <v>319</v>
      </c>
      <c r="AK1046" s="170"/>
      <c r="AL1046" s="166">
        <v>0</v>
      </c>
      <c r="AM1046" s="170">
        <v>0</v>
      </c>
      <c r="AN1046" s="165" t="s">
        <v>44</v>
      </c>
      <c r="AO1046" s="165"/>
      <c r="AP1046" s="227">
        <v>10000</v>
      </c>
      <c r="AQ1046" s="307" t="s">
        <v>429</v>
      </c>
      <c r="AR1046" s="307" t="s">
        <v>434</v>
      </c>
      <c r="AS1046" s="166">
        <f>H1046</f>
        <v>101052</v>
      </c>
      <c r="AT1046" s="166">
        <f t="shared" si="102"/>
        <v>11142</v>
      </c>
      <c r="AU1046" s="166">
        <v>1142</v>
      </c>
      <c r="AV1046" s="166"/>
      <c r="AX1046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101052, 'Б-101052-13',date'2015-02-02',3, 7, 7, 'RUR', 1, 18, date'2015-02-02', date'2015-02-01', 1010523, 1, to_date('2015-02-01 00:00:00','YYYY-MM-DD HH24:MI:SS'), 6200, 1116, 0, 926, 0, 'c1', 8,0,101052,11142,1142);insert into xxxx_oebs_cash_payment_test (ID, INVOICE_ID, OEBS_PAYMENT, DOC_DATE, COMISS_DATE) values (s_xxxx_oebs_cash_payment_test.NEXTVAL, 101052, 9300, to_date('2015-02-01 00:00:00','YYYY-MM-DD HH24:MI:SS'), date'2015-01-31' );insert into xxxx_client_discount_m  (ID,CLIENT_ID,CLIENT_AVG_DISCOUNT,DT) values (s_xxxx_client_discount_m.NEXTVAL,926, 12, date'2015-02-01');insert into xxxx_loyal_clients_contr_attr (ID, CONTRACT_ID, CLIENT_ID, LC_TURNOVER, COLLATERAL_FIRST_DT, COLLATERAL_END_DT) values (s_xxxx_loyal_clients_contr_atr.NEXTVAL, 100062, 926, 10000, date'2014-06-01', date'2014-08-31' );</v>
      </c>
    </row>
    <row r="1047" spans="1:50" ht="16.5" customHeight="1" x14ac:dyDescent="0.25">
      <c r="A1047" s="285">
        <v>62</v>
      </c>
      <c r="B1047" s="72">
        <v>0</v>
      </c>
      <c r="C1047" s="166" t="str">
        <f t="shared" si="100"/>
        <v>100062</v>
      </c>
      <c r="D1047" s="165" t="str">
        <f t="shared" si="101"/>
        <v>100062/13</v>
      </c>
      <c r="E1047" s="167" t="s">
        <v>189</v>
      </c>
      <c r="F1047" s="167" t="s">
        <v>822</v>
      </c>
      <c r="G1047" s="165">
        <v>48</v>
      </c>
      <c r="H1047" s="178">
        <v>101053</v>
      </c>
      <c r="I1047" s="170" t="str">
        <f t="shared" si="99"/>
        <v>Б-101053-13</v>
      </c>
      <c r="J1047" s="185">
        <v>3</v>
      </c>
      <c r="K1047" s="165">
        <v>7</v>
      </c>
      <c r="L1047" s="165" t="s">
        <v>38</v>
      </c>
      <c r="M1047" s="169">
        <v>1</v>
      </c>
      <c r="N1047" s="165">
        <v>18</v>
      </c>
      <c r="O1047" s="167" t="s">
        <v>823</v>
      </c>
      <c r="P1047" s="167" t="s">
        <v>823</v>
      </c>
      <c r="Q1047" s="167" t="s">
        <v>826</v>
      </c>
      <c r="R1047" s="166" t="str">
        <f>H1047&amp;"1"</f>
        <v>1010531</v>
      </c>
      <c r="S1047" s="170">
        <v>1</v>
      </c>
      <c r="T1047" s="167" t="s">
        <v>308</v>
      </c>
      <c r="U1047" s="165">
        <v>6200</v>
      </c>
      <c r="V1047" s="165">
        <v>1116</v>
      </c>
      <c r="W1047" s="165">
        <v>0</v>
      </c>
      <c r="X1047" s="24">
        <v>927</v>
      </c>
      <c r="Y1047" s="168" t="s">
        <v>42</v>
      </c>
      <c r="Z1047" s="266"/>
      <c r="AA1047" s="266"/>
      <c r="AB1047" s="224"/>
      <c r="AC1047" s="178">
        <v>9300</v>
      </c>
      <c r="AD1047" s="170"/>
      <c r="AE1047" s="170"/>
      <c r="AF1047" s="167" t="s">
        <v>149</v>
      </c>
      <c r="AG1047" s="221">
        <v>8</v>
      </c>
      <c r="AH1047" s="220">
        <v>12</v>
      </c>
      <c r="AI1047" s="167" t="s">
        <v>319</v>
      </c>
      <c r="AK1047" s="170"/>
      <c r="AL1047" s="166">
        <v>0</v>
      </c>
      <c r="AM1047" s="170">
        <v>0</v>
      </c>
      <c r="AN1047" s="165" t="s">
        <v>44</v>
      </c>
      <c r="AO1047" s="165"/>
      <c r="AP1047" s="227">
        <v>10000</v>
      </c>
      <c r="AQ1047" s="307" t="s">
        <v>429</v>
      </c>
      <c r="AR1047" s="307" t="s">
        <v>434</v>
      </c>
      <c r="AS1047" s="166">
        <f>H1047</f>
        <v>101053</v>
      </c>
      <c r="AT1047" s="166">
        <f t="shared" si="102"/>
        <v>11143</v>
      </c>
      <c r="AU1047" s="166">
        <v>1143</v>
      </c>
      <c r="AV1047" s="166"/>
      <c r="AX1047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101053, 'Б-101053-13',date'2015-02-02',3, 7, 7, 'RUR', 1, 18, date'2015-02-02', date'2015-02-01', 1010531, 1, to_date('2015-02-01 00:00:00','YYYY-MM-DD HH24:MI:SS'), 6200, 1116, 0, 927, 0, 'c1', 8,0,101053,11143,1143);insert into xxxx_oebs_cash_payment_test (ID, INVOICE_ID, OEBS_PAYMENT, DOC_DATE, COMISS_DATE) values (s_xxxx_oebs_cash_payment_test.NEXTVAL, 101053, 9300, to_date('2015-02-01 00:00:00','YYYY-MM-DD HH24:MI:SS'), date'2015-01-31' );insert into xxxx_client_discount_m  (ID,CLIENT_ID,CLIENT_AVG_DISCOUNT,DT) values (s_xxxx_client_discount_m.NEXTVAL,927, 12, date'2015-02-01');insert into xxxx_loyal_clients_contr_attr (ID, CONTRACT_ID, CLIENT_ID, LC_TURNOVER, COLLATERAL_FIRST_DT, COLLATERAL_END_DT) values (s_xxxx_loyal_clients_contr_atr.NEXTVAL, 100062, 927, 10000, date'2014-06-01', date'2014-08-31' );</v>
      </c>
    </row>
    <row r="1048" spans="1:50" ht="16.5" customHeight="1" x14ac:dyDescent="0.25">
      <c r="A1048" s="285">
        <v>62</v>
      </c>
      <c r="B1048" s="72">
        <v>0</v>
      </c>
      <c r="C1048" s="166" t="str">
        <f t="shared" si="100"/>
        <v>100062</v>
      </c>
      <c r="D1048" s="165" t="str">
        <f t="shared" si="101"/>
        <v>100062/13</v>
      </c>
      <c r="E1048" s="167" t="s">
        <v>189</v>
      </c>
      <c r="F1048" s="167" t="s">
        <v>822</v>
      </c>
      <c r="G1048" s="165">
        <v>48</v>
      </c>
      <c r="H1048" s="178">
        <v>101054</v>
      </c>
      <c r="I1048" s="170" t="str">
        <f t="shared" si="99"/>
        <v>Б-101054-13</v>
      </c>
      <c r="J1048" s="185">
        <v>3</v>
      </c>
      <c r="K1048" s="165">
        <v>7</v>
      </c>
      <c r="L1048" s="165" t="s">
        <v>38</v>
      </c>
      <c r="M1048" s="169">
        <v>1</v>
      </c>
      <c r="N1048" s="165">
        <v>18</v>
      </c>
      <c r="O1048" s="167" t="s">
        <v>823</v>
      </c>
      <c r="P1048" s="167" t="s">
        <v>823</v>
      </c>
      <c r="Q1048" s="167" t="s">
        <v>826</v>
      </c>
      <c r="R1048" s="166" t="str">
        <f>H1048&amp;"2"</f>
        <v>1010542</v>
      </c>
      <c r="S1048" s="170">
        <v>1</v>
      </c>
      <c r="T1048" s="167" t="s">
        <v>308</v>
      </c>
      <c r="U1048" s="165">
        <v>6200</v>
      </c>
      <c r="V1048" s="165">
        <v>1116</v>
      </c>
      <c r="W1048" s="165">
        <v>0</v>
      </c>
      <c r="X1048" s="24">
        <v>928</v>
      </c>
      <c r="Y1048" s="168" t="s">
        <v>42</v>
      </c>
      <c r="Z1048" s="266"/>
      <c r="AA1048" s="266"/>
      <c r="AB1048" s="224"/>
      <c r="AC1048" s="178">
        <v>9300</v>
      </c>
      <c r="AD1048" s="170"/>
      <c r="AE1048" s="170"/>
      <c r="AF1048" s="167" t="s">
        <v>149</v>
      </c>
      <c r="AG1048" s="221">
        <v>8</v>
      </c>
      <c r="AH1048" s="220">
        <v>12</v>
      </c>
      <c r="AI1048" s="167" t="s">
        <v>319</v>
      </c>
      <c r="AK1048" s="170"/>
      <c r="AL1048" s="227">
        <v>1</v>
      </c>
      <c r="AM1048" s="122">
        <v>1</v>
      </c>
      <c r="AN1048" s="165" t="s">
        <v>44</v>
      </c>
      <c r="AO1048" s="165"/>
      <c r="AP1048" s="227">
        <v>10000</v>
      </c>
      <c r="AQ1048" s="307" t="s">
        <v>429</v>
      </c>
      <c r="AR1048" s="307" t="s">
        <v>434</v>
      </c>
      <c r="AS1048" s="166">
        <f>H1048</f>
        <v>101054</v>
      </c>
      <c r="AT1048" s="166">
        <f t="shared" si="102"/>
        <v>11144</v>
      </c>
      <c r="AU1048" s="166">
        <v>1144</v>
      </c>
      <c r="AV1048" s="166"/>
      <c r="AX1048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101054, 'Б-101054-13',date'2015-02-02',3, 7, 7, 'RUR', 1, 18, date'2015-02-02', date'2015-02-01', 1010542, 1, to_date('2015-02-01 00:00:00','YYYY-MM-DD HH24:MI:SS'), 6200, 1116, 0, 928, 1, 'c1', 8,1,101054,11144,1144);insert into xxxx_oebs_cash_payment_test (ID, INVOICE_ID, OEBS_PAYMENT, DOC_DATE, COMISS_DATE) values (s_xxxx_oebs_cash_payment_test.NEXTVAL, 101054, 9300, to_date('2015-02-01 00:00:00','YYYY-MM-DD HH24:MI:SS'), date'2015-01-31' );insert into xxxx_client_discount_m  (ID,CLIENT_ID,CLIENT_AVG_DISCOUNT,DT) values (s_xxxx_client_discount_m.NEXTVAL,928, 12, date'2015-02-01');insert into xxxx_loyal_clients_contr_attr (ID, CONTRACT_ID, CLIENT_ID, LC_TURNOVER, COLLATERAL_FIRST_DT, COLLATERAL_END_DT) values (s_xxxx_loyal_clients_contr_atr.NEXTVAL, 100062, 928, 10000, date'2014-06-01', date'2014-08-31' );</v>
      </c>
    </row>
    <row r="1049" spans="1:50" ht="16.5" customHeight="1" x14ac:dyDescent="0.25">
      <c r="A1049" s="285">
        <v>62</v>
      </c>
      <c r="B1049" s="72">
        <v>0</v>
      </c>
      <c r="C1049" s="166" t="str">
        <f t="shared" si="100"/>
        <v>100062</v>
      </c>
      <c r="D1049" s="165" t="str">
        <f t="shared" si="101"/>
        <v>100062/13</v>
      </c>
      <c r="E1049" s="167" t="s">
        <v>189</v>
      </c>
      <c r="F1049" s="167" t="s">
        <v>822</v>
      </c>
      <c r="G1049" s="165">
        <v>48</v>
      </c>
      <c r="H1049" s="178">
        <v>101055</v>
      </c>
      <c r="I1049" s="170" t="str">
        <f t="shared" si="99"/>
        <v>Б-101055-13</v>
      </c>
      <c r="J1049" s="185">
        <v>3</v>
      </c>
      <c r="K1049" s="165">
        <v>7</v>
      </c>
      <c r="L1049" s="165" t="s">
        <v>38</v>
      </c>
      <c r="M1049" s="169">
        <v>1</v>
      </c>
      <c r="N1049" s="165">
        <v>18</v>
      </c>
      <c r="O1049" s="167" t="s">
        <v>823</v>
      </c>
      <c r="P1049" s="167" t="s">
        <v>823</v>
      </c>
      <c r="Q1049" s="167" t="s">
        <v>826</v>
      </c>
      <c r="R1049" s="166" t="str">
        <f>H1049&amp;"1"</f>
        <v>1010551</v>
      </c>
      <c r="S1049" s="170">
        <v>1</v>
      </c>
      <c r="T1049" s="167" t="s">
        <v>308</v>
      </c>
      <c r="U1049" s="165">
        <v>6200</v>
      </c>
      <c r="V1049" s="165">
        <v>1116</v>
      </c>
      <c r="W1049" s="165">
        <v>0</v>
      </c>
      <c r="X1049" s="24">
        <v>929</v>
      </c>
      <c r="Y1049" s="168" t="s">
        <v>42</v>
      </c>
      <c r="Z1049" s="266"/>
      <c r="AA1049" s="266"/>
      <c r="AB1049" s="224"/>
      <c r="AC1049" s="178">
        <v>9300</v>
      </c>
      <c r="AD1049" s="170"/>
      <c r="AE1049" s="170"/>
      <c r="AF1049" s="167" t="s">
        <v>149</v>
      </c>
      <c r="AG1049" s="221">
        <v>8</v>
      </c>
      <c r="AH1049" s="220">
        <v>12</v>
      </c>
      <c r="AI1049" s="167" t="s">
        <v>319</v>
      </c>
      <c r="AK1049" s="170"/>
      <c r="AL1049" s="227">
        <v>1</v>
      </c>
      <c r="AM1049" s="122">
        <v>1</v>
      </c>
      <c r="AN1049" s="165" t="s">
        <v>44</v>
      </c>
      <c r="AO1049" s="165"/>
      <c r="AP1049" s="227">
        <v>10000</v>
      </c>
      <c r="AQ1049" s="307" t="s">
        <v>429</v>
      </c>
      <c r="AR1049" s="307" t="s">
        <v>434</v>
      </c>
      <c r="AS1049" s="166">
        <f>H1049</f>
        <v>101055</v>
      </c>
      <c r="AT1049" s="166">
        <f t="shared" si="102"/>
        <v>11145</v>
      </c>
      <c r="AU1049" s="166">
        <v>1145</v>
      </c>
      <c r="AV1049" s="166"/>
      <c r="AX1049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101055, 'Б-101055-13',date'2015-02-02',3, 7, 7, 'RUR', 1, 18, date'2015-02-02', date'2015-02-01', 1010551, 1, to_date('2015-02-01 00:00:00','YYYY-MM-DD HH24:MI:SS'), 6200, 1116, 0, 929, 1, 'c1', 8,1,101055,11145,1145);insert into xxxx_oebs_cash_payment_test (ID, INVOICE_ID, OEBS_PAYMENT, DOC_DATE, COMISS_DATE) values (s_xxxx_oebs_cash_payment_test.NEXTVAL, 101055, 9300, to_date('2015-02-01 00:00:00','YYYY-MM-DD HH24:MI:SS'), date'2015-01-31' );insert into xxxx_client_discount_m  (ID,CLIENT_ID,CLIENT_AVG_DISCOUNT,DT) values (s_xxxx_client_discount_m.NEXTVAL,929, 12, date'2015-02-01');insert into xxxx_loyal_clients_contr_attr (ID, CONTRACT_ID, CLIENT_ID, LC_TURNOVER, COLLATERAL_FIRST_DT, COLLATERAL_END_DT) values (s_xxxx_loyal_clients_contr_atr.NEXTVAL, 100062, 929, 10000, date'2014-06-01', date'2014-08-31' );</v>
      </c>
    </row>
    <row r="1050" spans="1:50" ht="16.5" customHeight="1" x14ac:dyDescent="0.25">
      <c r="A1050" s="285">
        <v>62</v>
      </c>
      <c r="B1050" s="72">
        <v>0</v>
      </c>
      <c r="C1050" s="166" t="str">
        <f t="shared" si="100"/>
        <v>100062</v>
      </c>
      <c r="D1050" s="165" t="str">
        <f t="shared" si="101"/>
        <v>100062/13</v>
      </c>
      <c r="E1050" s="167" t="s">
        <v>189</v>
      </c>
      <c r="F1050" s="167" t="s">
        <v>822</v>
      </c>
      <c r="G1050" s="165">
        <v>48</v>
      </c>
      <c r="H1050" s="178">
        <v>101056</v>
      </c>
      <c r="I1050" s="170" t="str">
        <f t="shared" si="99"/>
        <v>Б-101056-13</v>
      </c>
      <c r="J1050" s="185">
        <v>3</v>
      </c>
      <c r="K1050" s="165">
        <v>7</v>
      </c>
      <c r="L1050" s="165" t="s">
        <v>38</v>
      </c>
      <c r="M1050" s="169">
        <v>1</v>
      </c>
      <c r="N1050" s="165">
        <v>18</v>
      </c>
      <c r="O1050" s="167" t="s">
        <v>823</v>
      </c>
      <c r="P1050" s="167" t="s">
        <v>823</v>
      </c>
      <c r="Q1050" s="167" t="s">
        <v>826</v>
      </c>
      <c r="R1050" s="166" t="str">
        <f>H1050&amp;"1"</f>
        <v>1010561</v>
      </c>
      <c r="S1050" s="170">
        <v>1</v>
      </c>
      <c r="T1050" s="167" t="s">
        <v>308</v>
      </c>
      <c r="U1050" s="165">
        <v>6200</v>
      </c>
      <c r="V1050" s="165">
        <v>1116</v>
      </c>
      <c r="W1050" s="165">
        <v>0</v>
      </c>
      <c r="X1050" s="24">
        <v>930</v>
      </c>
      <c r="Y1050" s="168" t="s">
        <v>42</v>
      </c>
      <c r="Z1050" s="266"/>
      <c r="AA1050" s="266"/>
      <c r="AB1050" s="224"/>
      <c r="AC1050" s="178">
        <v>9300</v>
      </c>
      <c r="AD1050" s="170"/>
      <c r="AE1050" s="170"/>
      <c r="AF1050" s="167" t="s">
        <v>149</v>
      </c>
      <c r="AG1050" s="221">
        <v>8</v>
      </c>
      <c r="AH1050" s="220">
        <v>12</v>
      </c>
      <c r="AI1050" s="167" t="s">
        <v>319</v>
      </c>
      <c r="AK1050" s="170"/>
      <c r="AL1050" s="227">
        <v>1</v>
      </c>
      <c r="AM1050" s="122">
        <v>1</v>
      </c>
      <c r="AN1050" s="165" t="s">
        <v>44</v>
      </c>
      <c r="AO1050" s="165"/>
      <c r="AP1050" s="227">
        <v>10000</v>
      </c>
      <c r="AQ1050" s="307" t="s">
        <v>429</v>
      </c>
      <c r="AR1050" s="307" t="s">
        <v>434</v>
      </c>
      <c r="AS1050" s="166">
        <f>H1050</f>
        <v>101056</v>
      </c>
      <c r="AT1050" s="166">
        <f t="shared" si="102"/>
        <v>11146</v>
      </c>
      <c r="AU1050" s="166">
        <v>1146</v>
      </c>
      <c r="AV1050" s="166"/>
      <c r="AX105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101056, 'Б-101056-13',date'2015-02-02',3, 7, 7, 'RUR', 1, 18, date'2015-02-02', date'2015-02-01', 1010561, 1, to_date('2015-02-01 00:00:00','YYYY-MM-DD HH24:MI:SS'), 6200, 1116, 0, 930, 1, 'c1', 8,1,101056,11146,1146);insert into xxxx_oebs_cash_payment_test (ID, INVOICE_ID, OEBS_PAYMENT, DOC_DATE, COMISS_DATE) values (s_xxxx_oebs_cash_payment_test.NEXTVAL, 101056, 9300, to_date('2015-02-01 00:00:00','YYYY-MM-DD HH24:MI:SS'), date'2015-01-31' );insert into xxxx_client_discount_m  (ID,CLIENT_ID,CLIENT_AVG_DISCOUNT,DT) values (s_xxxx_client_discount_m.NEXTVAL,930, 12, date'2015-02-01');insert into xxxx_loyal_clients_contr_attr (ID, CONTRACT_ID, CLIENT_ID, LC_TURNOVER, COLLATERAL_FIRST_DT, COLLATERAL_END_DT) values (s_xxxx_loyal_clients_contr_atr.NEXTVAL, 100062, 930, 10000, date'2014-06-01', date'2014-08-31' );</v>
      </c>
    </row>
    <row r="1051" spans="1:50" ht="16.5" customHeight="1" x14ac:dyDescent="0.25">
      <c r="A1051" s="285">
        <v>62</v>
      </c>
      <c r="B1051" s="72">
        <v>0</v>
      </c>
      <c r="C1051" s="166" t="str">
        <f t="shared" si="100"/>
        <v>100062</v>
      </c>
      <c r="D1051" s="165" t="str">
        <f t="shared" si="101"/>
        <v>100062/13</v>
      </c>
      <c r="E1051" s="167" t="s">
        <v>189</v>
      </c>
      <c r="F1051" s="167" t="s">
        <v>822</v>
      </c>
      <c r="G1051" s="165">
        <v>48</v>
      </c>
      <c r="H1051" s="178">
        <v>101057</v>
      </c>
      <c r="I1051" s="170" t="str">
        <f t="shared" si="99"/>
        <v>Б-101057-13</v>
      </c>
      <c r="J1051" s="185">
        <v>3</v>
      </c>
      <c r="K1051" s="165">
        <v>7</v>
      </c>
      <c r="L1051" s="165" t="s">
        <v>38</v>
      </c>
      <c r="M1051" s="169">
        <v>1</v>
      </c>
      <c r="N1051" s="165">
        <v>18</v>
      </c>
      <c r="O1051" s="167" t="s">
        <v>823</v>
      </c>
      <c r="P1051" s="167" t="s">
        <v>823</v>
      </c>
      <c r="Q1051" s="167" t="s">
        <v>826</v>
      </c>
      <c r="R1051" s="166" t="str">
        <f>H1051&amp;"2"</f>
        <v>1010572</v>
      </c>
      <c r="S1051" s="170">
        <v>1</v>
      </c>
      <c r="T1051" s="167" t="s">
        <v>308</v>
      </c>
      <c r="U1051" s="165">
        <v>6200</v>
      </c>
      <c r="V1051" s="165">
        <v>1116</v>
      </c>
      <c r="W1051" s="165">
        <v>0</v>
      </c>
      <c r="X1051" s="24">
        <v>931</v>
      </c>
      <c r="Y1051" s="168" t="s">
        <v>42</v>
      </c>
      <c r="Z1051" s="266"/>
      <c r="AA1051" s="266"/>
      <c r="AB1051" s="224"/>
      <c r="AC1051" s="178">
        <v>9300</v>
      </c>
      <c r="AD1051" s="170"/>
      <c r="AE1051" s="170"/>
      <c r="AF1051" s="167" t="s">
        <v>149</v>
      </c>
      <c r="AG1051" s="221">
        <v>8</v>
      </c>
      <c r="AH1051" s="220">
        <v>12</v>
      </c>
      <c r="AI1051" s="167" t="s">
        <v>319</v>
      </c>
      <c r="AK1051" s="170"/>
      <c r="AL1051" s="227">
        <v>1</v>
      </c>
      <c r="AM1051" s="122">
        <v>1</v>
      </c>
      <c r="AN1051" s="165" t="s">
        <v>44</v>
      </c>
      <c r="AO1051" s="165"/>
      <c r="AP1051" s="227">
        <v>10000</v>
      </c>
      <c r="AQ1051" s="307" t="s">
        <v>429</v>
      </c>
      <c r="AR1051" s="307" t="s">
        <v>434</v>
      </c>
      <c r="AS1051" s="166">
        <f>H1051</f>
        <v>101057</v>
      </c>
      <c r="AT1051" s="166">
        <f t="shared" si="102"/>
        <v>11147</v>
      </c>
      <c r="AU1051" s="166">
        <v>1147</v>
      </c>
      <c r="AX105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101057, 'Б-101057-13',date'2015-02-02',3, 7, 7, 'RUR', 1, 18, date'2015-02-02', date'2015-02-01', 1010572, 1, to_date('2015-02-01 00:00:00','YYYY-MM-DD HH24:MI:SS'), 6200, 1116, 0, 931, 1, 'c1', 8,1,101057,11147,1147);insert into xxxx_oebs_cash_payment_test (ID, INVOICE_ID, OEBS_PAYMENT, DOC_DATE, COMISS_DATE) values (s_xxxx_oebs_cash_payment_test.NEXTVAL, 101057, 9300, to_date('2015-02-01 00:00:00','YYYY-MM-DD HH24:MI:SS'), date'2015-01-31' );insert into xxxx_client_discount_m  (ID,CLIENT_ID,CLIENT_AVG_DISCOUNT,DT) values (s_xxxx_client_discount_m.NEXTVAL,931, 12, date'2015-02-01');insert into xxxx_loyal_clients_contr_attr (ID, CONTRACT_ID, CLIENT_ID, LC_TURNOVER, COLLATERAL_FIRST_DT, COLLATERAL_END_DT) values (s_xxxx_loyal_clients_contr_atr.NEXTVAL, 100062, 931, 10000, date'2014-06-01', date'2014-08-31' );</v>
      </c>
    </row>
    <row r="1052" spans="1:50" ht="16.5" customHeight="1" x14ac:dyDescent="0.25">
      <c r="A1052" s="286">
        <v>62</v>
      </c>
      <c r="B1052" s="72">
        <v>0</v>
      </c>
      <c r="C1052" s="173" t="str">
        <f t="shared" si="100"/>
        <v>100062</v>
      </c>
      <c r="D1052" s="171" t="str">
        <f t="shared" si="101"/>
        <v>100062/13</v>
      </c>
      <c r="E1052" s="172" t="s">
        <v>189</v>
      </c>
      <c r="F1052" s="167" t="s">
        <v>822</v>
      </c>
      <c r="G1052" s="165">
        <v>48</v>
      </c>
      <c r="H1052" s="178">
        <v>101058</v>
      </c>
      <c r="I1052" s="171" t="str">
        <f t="shared" si="99"/>
        <v>Б-101058-13</v>
      </c>
      <c r="J1052" s="185">
        <v>3</v>
      </c>
      <c r="K1052" s="171">
        <v>7</v>
      </c>
      <c r="L1052" s="171" t="s">
        <v>38</v>
      </c>
      <c r="M1052" s="175">
        <v>1</v>
      </c>
      <c r="N1052" s="171">
        <v>18</v>
      </c>
      <c r="O1052" s="172" t="s">
        <v>823</v>
      </c>
      <c r="P1052" s="172" t="s">
        <v>823</v>
      </c>
      <c r="Q1052" s="172" t="s">
        <v>826</v>
      </c>
      <c r="R1052" s="173" t="str">
        <f>H1052&amp;"3"</f>
        <v>1010583</v>
      </c>
      <c r="S1052" s="171">
        <v>1</v>
      </c>
      <c r="T1052" s="172" t="s">
        <v>308</v>
      </c>
      <c r="U1052" s="171">
        <v>6200</v>
      </c>
      <c r="V1052" s="171">
        <v>1116</v>
      </c>
      <c r="W1052" s="171">
        <v>0</v>
      </c>
      <c r="X1052" s="24">
        <v>932</v>
      </c>
      <c r="Y1052" s="174" t="s">
        <v>42</v>
      </c>
      <c r="Z1052" s="142"/>
      <c r="AA1052" s="142"/>
      <c r="AB1052" s="232"/>
      <c r="AC1052" s="180">
        <v>9300</v>
      </c>
      <c r="AD1052" s="171"/>
      <c r="AE1052" s="171"/>
      <c r="AF1052" s="172" t="s">
        <v>149</v>
      </c>
      <c r="AG1052" s="302">
        <v>8</v>
      </c>
      <c r="AH1052" s="258">
        <v>12</v>
      </c>
      <c r="AI1052" s="172" t="s">
        <v>319</v>
      </c>
      <c r="AJ1052" s="179"/>
      <c r="AK1052" s="171"/>
      <c r="AL1052" s="205">
        <v>1</v>
      </c>
      <c r="AM1052" s="122">
        <v>1</v>
      </c>
      <c r="AN1052" s="171" t="s">
        <v>44</v>
      </c>
      <c r="AO1052" s="171"/>
      <c r="AP1052" s="205">
        <v>10000</v>
      </c>
      <c r="AQ1052" s="307" t="s">
        <v>429</v>
      </c>
      <c r="AR1052" s="307" t="s">
        <v>434</v>
      </c>
      <c r="AS1052" s="166">
        <f>H1052</f>
        <v>101058</v>
      </c>
      <c r="AT1052" s="166">
        <f t="shared" si="102"/>
        <v>11148</v>
      </c>
      <c r="AU1052" s="166">
        <v>1148</v>
      </c>
      <c r="AV1052" s="173"/>
      <c r="AX105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62, 100062, '100062/13', date'2013-03-01', date'2015-09-01', 48, 101058, 'Б-101058-13',date'2015-02-02',3, 7, 7, 'RUR', 1, 18, date'2015-02-02', date'2015-02-01', 1010583, 1, to_date('2015-02-01 00:00:00','YYYY-MM-DD HH24:MI:SS'), 6200, 1116, 0, 932, 1, 'c1', 8,1,101058,11148,1148);insert into xxxx_oebs_cash_payment_test (ID, INVOICE_ID, OEBS_PAYMENT, DOC_DATE, COMISS_DATE) values (s_xxxx_oebs_cash_payment_test.NEXTVAL, 101058, 9300, to_date('2015-02-01 00:00:00','YYYY-MM-DD HH24:MI:SS'), date'2015-01-31' );insert into xxxx_client_discount_m  (ID,CLIENT_ID,CLIENT_AVG_DISCOUNT,DT) values (s_xxxx_client_discount_m.NEXTVAL,932, 12, date'2015-02-01');insert into xxxx_loyal_clients_contr_attr (ID, CONTRACT_ID, CLIENT_ID, LC_TURNOVER, COLLATERAL_FIRST_DT, COLLATERAL_END_DT) values (s_xxxx_loyal_clients_contr_atr.NEXTVAL, 100062, 932, 10000, date'2014-06-01', date'2014-08-31' );</v>
      </c>
    </row>
    <row r="1053" spans="1:50" ht="16.5" customHeight="1" x14ac:dyDescent="0.25">
      <c r="A1053" s="285">
        <v>63</v>
      </c>
      <c r="B1053" s="72">
        <v>0</v>
      </c>
      <c r="C1053" s="165" t="str">
        <f t="shared" si="100"/>
        <v>100063</v>
      </c>
      <c r="D1053" s="165" t="str">
        <f t="shared" si="101"/>
        <v>100063/13</v>
      </c>
      <c r="E1053" s="167" t="s">
        <v>189</v>
      </c>
      <c r="F1053" s="167" t="s">
        <v>822</v>
      </c>
      <c r="G1053" s="165">
        <v>48</v>
      </c>
      <c r="H1053" s="178">
        <v>101059</v>
      </c>
      <c r="I1053" s="170" t="str">
        <f t="shared" si="99"/>
        <v>Б-101059-13</v>
      </c>
      <c r="J1053" s="185">
        <v>3</v>
      </c>
      <c r="K1053" s="165">
        <v>7</v>
      </c>
      <c r="L1053" s="165" t="s">
        <v>38</v>
      </c>
      <c r="M1053" s="169">
        <v>1</v>
      </c>
      <c r="N1053" s="165">
        <v>18</v>
      </c>
      <c r="O1053" s="191" t="s">
        <v>824</v>
      </c>
      <c r="P1053" s="191" t="s">
        <v>823</v>
      </c>
      <c r="Q1053" s="191" t="s">
        <v>303</v>
      </c>
      <c r="R1053" s="166" t="str">
        <f t="shared" ref="R1053:R1116" si="104">H1053&amp;"1"</f>
        <v>1010591</v>
      </c>
      <c r="S1053" s="170">
        <v>1</v>
      </c>
      <c r="T1053" s="167" t="s">
        <v>308</v>
      </c>
      <c r="U1053" s="165">
        <v>1000</v>
      </c>
      <c r="V1053" s="165">
        <v>180</v>
      </c>
      <c r="W1053" s="165">
        <v>0</v>
      </c>
      <c r="X1053" s="24">
        <v>933</v>
      </c>
      <c r="Y1053" s="168" t="s">
        <v>42</v>
      </c>
      <c r="Z1053" s="225" t="s">
        <v>451</v>
      </c>
      <c r="AA1053" s="225" t="s">
        <v>452</v>
      </c>
      <c r="AB1053" s="223" t="s">
        <v>453</v>
      </c>
      <c r="AC1053" s="178">
        <v>2050</v>
      </c>
      <c r="AD1053" s="165"/>
      <c r="AE1053" s="165"/>
      <c r="AF1053" s="167" t="s">
        <v>149</v>
      </c>
      <c r="AG1053" s="221">
        <v>8</v>
      </c>
      <c r="AH1053" s="220">
        <v>12</v>
      </c>
      <c r="AI1053" s="167" t="s">
        <v>319</v>
      </c>
      <c r="AJ1053" s="170"/>
      <c r="AK1053" s="170"/>
      <c r="AL1053" s="227">
        <v>1</v>
      </c>
      <c r="AM1053" s="122">
        <v>1</v>
      </c>
      <c r="AN1053" s="165" t="s">
        <v>44</v>
      </c>
      <c r="AO1053" s="165"/>
      <c r="AP1053" s="227">
        <v>10000</v>
      </c>
      <c r="AQ1053" s="307" t="s">
        <v>429</v>
      </c>
      <c r="AR1053" s="307" t="s">
        <v>434</v>
      </c>
      <c r="AS1053" s="166">
        <f>H1053</f>
        <v>101059</v>
      </c>
      <c r="AT1053" s="166">
        <f t="shared" si="102"/>
        <v>11149</v>
      </c>
      <c r="AU1053" s="166">
        <v>1149</v>
      </c>
      <c r="AV1053" s="166" t="s">
        <v>216</v>
      </c>
      <c r="AX1053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101059, 'Б-101059-13',date'2015-01-02',3, 7, 7, 'RUR', 1, 18, date'2015-02-02', date'2015-02-28', 1010591, 1, to_date('2015-02-01 00:00:00','YYYY-MM-DD HH24:MI:SS'), 1000, 180, 0, 933, 1, 'c1', 8,1,101059,11149,1149);insert into xxxx_oebs_cash_payment_test (ID, INVOICE_ID, OEBS_PAYMENT, DOC_DATE, COMISS_DATE) values (s_xxxx_oebs_cash_payment_test.NEXTVAL, 101059, 2050, to_date('2015-02-01 00:00:00','YYYY-MM-DD HH24:MI:SS'), date'2015-01-31' );insert into xxxx_client_discount_m  (ID,CLIENT_ID,CLIENT_AVG_DISCOUNT,DT) values (s_xxxx_client_discount_m.NEXTVAL,933, 12, date'2015-02-01');insert into xxxx_loyal_clients_contr_attr (ID, CONTRACT_ID, CLIENT_ID, LC_TURNOVER, COLLATERAL_FIRST_DT, COLLATERAL_END_DT) values (s_xxxx_loyal_clients_contr_atr.NEXTVAL, 100063, 933, 10000, date'2014-06-01', date'2014-08-31' );</v>
      </c>
    </row>
    <row r="1054" spans="1:50" ht="16.5" customHeight="1" x14ac:dyDescent="0.25">
      <c r="A1054" s="285">
        <v>63</v>
      </c>
      <c r="B1054" s="72">
        <v>0</v>
      </c>
      <c r="C1054" s="165" t="str">
        <f t="shared" si="100"/>
        <v>100063</v>
      </c>
      <c r="D1054" s="165" t="str">
        <f t="shared" si="101"/>
        <v>100063/13</v>
      </c>
      <c r="E1054" s="167" t="s">
        <v>189</v>
      </c>
      <c r="F1054" s="167" t="s">
        <v>822</v>
      </c>
      <c r="G1054" s="165">
        <v>48</v>
      </c>
      <c r="H1054" s="178">
        <v>101060</v>
      </c>
      <c r="I1054" s="170" t="str">
        <f t="shared" si="99"/>
        <v>Б-101060-13</v>
      </c>
      <c r="J1054" s="185">
        <v>3</v>
      </c>
      <c r="K1054" s="165">
        <v>7</v>
      </c>
      <c r="L1054" s="165" t="s">
        <v>38</v>
      </c>
      <c r="M1054" s="169">
        <v>1</v>
      </c>
      <c r="N1054" s="165">
        <v>18</v>
      </c>
      <c r="O1054" s="191" t="s">
        <v>824</v>
      </c>
      <c r="P1054" s="167" t="s">
        <v>823</v>
      </c>
      <c r="Q1054" s="167" t="s">
        <v>826</v>
      </c>
      <c r="R1054" s="166" t="str">
        <f t="shared" si="104"/>
        <v>1010601</v>
      </c>
      <c r="S1054" s="170">
        <v>1</v>
      </c>
      <c r="T1054" s="167" t="s">
        <v>308</v>
      </c>
      <c r="U1054" s="165">
        <v>900</v>
      </c>
      <c r="V1054" s="165">
        <v>162</v>
      </c>
      <c r="W1054" s="165">
        <v>0</v>
      </c>
      <c r="X1054" s="24">
        <v>934</v>
      </c>
      <c r="Y1054" s="168" t="s">
        <v>42</v>
      </c>
      <c r="Z1054" s="224"/>
      <c r="AA1054" s="238"/>
      <c r="AB1054" s="229"/>
      <c r="AC1054" s="178">
        <v>1845</v>
      </c>
      <c r="AD1054" s="165"/>
      <c r="AE1054" s="165"/>
      <c r="AF1054" s="167" t="s">
        <v>149</v>
      </c>
      <c r="AG1054" s="221">
        <v>8</v>
      </c>
      <c r="AH1054" s="220">
        <v>12</v>
      </c>
      <c r="AI1054" s="167" t="s">
        <v>319</v>
      </c>
      <c r="AJ1054" s="170"/>
      <c r="AK1054" s="170"/>
      <c r="AL1054" s="227">
        <v>1</v>
      </c>
      <c r="AM1054" s="122">
        <v>1</v>
      </c>
      <c r="AN1054" s="165" t="s">
        <v>44</v>
      </c>
      <c r="AO1054" s="165"/>
      <c r="AP1054" s="227">
        <v>10000</v>
      </c>
      <c r="AQ1054" s="307" t="s">
        <v>429</v>
      </c>
      <c r="AR1054" s="307" t="s">
        <v>434</v>
      </c>
      <c r="AS1054" s="166">
        <f>H1054</f>
        <v>101060</v>
      </c>
      <c r="AT1054" s="166">
        <f t="shared" si="102"/>
        <v>11150</v>
      </c>
      <c r="AU1054" s="166">
        <v>1150</v>
      </c>
      <c r="AV1054" s="166" t="s">
        <v>454</v>
      </c>
      <c r="AX1054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101060, 'Б-101060-13',date'2015-01-02',3, 7, 7, 'RUR', 1, 18, date'2015-02-02', date'2015-02-01', 1010601, 1, to_date('2015-02-01 00:00:00','YYYY-MM-DD HH24:MI:SS'), 900, 162, 0, 934, 1, 'c1', 8,1,101060,11150,1150);insert into xxxx_oebs_cash_payment_test (ID, INVOICE_ID, OEBS_PAYMENT, DOC_DATE, COMISS_DATE) values (s_xxxx_oebs_cash_payment_test.NEXTVAL, 101060, 1845, to_date('2015-02-01 00:00:00','YYYY-MM-DD HH24:MI:SS'), date'2015-01-31' );insert into xxxx_client_discount_m  (ID,CLIENT_ID,CLIENT_AVG_DISCOUNT,DT) values (s_xxxx_client_discount_m.NEXTVAL,934, 12, date'2015-02-01');insert into xxxx_loyal_clients_contr_attr (ID, CONTRACT_ID, CLIENT_ID, LC_TURNOVER, COLLATERAL_FIRST_DT, COLLATERAL_END_DT) values (s_xxxx_loyal_clients_contr_atr.NEXTVAL, 100063, 934, 10000, date'2014-06-01', date'2014-08-31' );</v>
      </c>
    </row>
    <row r="1055" spans="1:50" ht="16.5" customHeight="1" x14ac:dyDescent="0.25">
      <c r="A1055" s="285">
        <v>63</v>
      </c>
      <c r="B1055" s="72">
        <v>0</v>
      </c>
      <c r="C1055" s="165" t="str">
        <f t="shared" si="100"/>
        <v>100063</v>
      </c>
      <c r="D1055" s="165" t="str">
        <f t="shared" si="101"/>
        <v>100063/13</v>
      </c>
      <c r="E1055" s="167" t="s">
        <v>189</v>
      </c>
      <c r="F1055" s="167" t="s">
        <v>822</v>
      </c>
      <c r="G1055" s="165">
        <v>48</v>
      </c>
      <c r="H1055" s="178">
        <v>101061</v>
      </c>
      <c r="I1055" s="170" t="str">
        <f t="shared" si="99"/>
        <v>Б-101061-13</v>
      </c>
      <c r="J1055" s="185">
        <v>3</v>
      </c>
      <c r="K1055" s="165">
        <v>7</v>
      </c>
      <c r="L1055" s="165" t="s">
        <v>38</v>
      </c>
      <c r="M1055" s="169">
        <v>1</v>
      </c>
      <c r="N1055" s="165">
        <v>18</v>
      </c>
      <c r="O1055" s="167" t="s">
        <v>823</v>
      </c>
      <c r="P1055" s="167" t="s">
        <v>823</v>
      </c>
      <c r="Q1055" s="167" t="s">
        <v>826</v>
      </c>
      <c r="R1055" s="166" t="str">
        <f t="shared" si="104"/>
        <v>1010611</v>
      </c>
      <c r="S1055" s="170">
        <v>1</v>
      </c>
      <c r="T1055" s="167" t="s">
        <v>308</v>
      </c>
      <c r="U1055" s="165">
        <v>800</v>
      </c>
      <c r="V1055" s="165">
        <v>144</v>
      </c>
      <c r="W1055" s="165">
        <v>0</v>
      </c>
      <c r="X1055" s="24">
        <v>935</v>
      </c>
      <c r="Y1055" s="168" t="s">
        <v>42</v>
      </c>
      <c r="Z1055" s="225" t="s">
        <v>455</v>
      </c>
      <c r="AA1055" s="225" t="s">
        <v>456</v>
      </c>
      <c r="AB1055" s="238"/>
      <c r="AC1055" s="178">
        <v>1640</v>
      </c>
      <c r="AD1055" s="165"/>
      <c r="AE1055" s="165"/>
      <c r="AF1055" s="167" t="s">
        <v>149</v>
      </c>
      <c r="AG1055" s="221">
        <v>8</v>
      </c>
      <c r="AH1055" s="220">
        <v>12</v>
      </c>
      <c r="AI1055" s="167" t="s">
        <v>319</v>
      </c>
      <c r="AJ1055" s="170"/>
      <c r="AK1055" s="170"/>
      <c r="AL1055" s="227">
        <v>1</v>
      </c>
      <c r="AM1055" s="122">
        <v>1</v>
      </c>
      <c r="AN1055" s="165" t="s">
        <v>44</v>
      </c>
      <c r="AO1055" s="165"/>
      <c r="AP1055" s="227">
        <v>10000</v>
      </c>
      <c r="AQ1055" s="307" t="s">
        <v>429</v>
      </c>
      <c r="AR1055" s="307" t="s">
        <v>434</v>
      </c>
      <c r="AS1055" s="166">
        <f>H1055</f>
        <v>101061</v>
      </c>
      <c r="AT1055" s="166">
        <f t="shared" si="102"/>
        <v>11151</v>
      </c>
      <c r="AU1055" s="166">
        <v>1151</v>
      </c>
      <c r="AV1055" s="166" t="s">
        <v>457</v>
      </c>
      <c r="AX1055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101061, 'Б-101061-13',date'2015-02-02',3, 7, 7, 'RUR', 1, 18, date'2015-02-02', date'2015-02-01', 1010611, 1, to_date('2015-02-01 00:00:00','YYYY-MM-DD HH24:MI:SS'), 800, 144, 0, 935, 1, 'c1', 8,1,101061,11151,1151);insert into xxxx_oebs_cash_payment_test (ID, INVOICE_ID, OEBS_PAYMENT, DOC_DATE, COMISS_DATE) values (s_xxxx_oebs_cash_payment_test.NEXTVAL, 101061, 1640, to_date('2015-02-01 00:00:00','YYYY-MM-DD HH24:MI:SS'), date'2015-01-31' );insert into xxxx_client_discount_m  (ID,CLIENT_ID,CLIENT_AVG_DISCOUNT,DT) values (s_xxxx_client_discount_m.NEXTVAL,935, 12, date'2015-02-01');insert into xxxx_loyal_clients_contr_attr (ID, CONTRACT_ID, CLIENT_ID, LC_TURNOVER, COLLATERAL_FIRST_DT, COLLATERAL_END_DT) values (s_xxxx_loyal_clients_contr_atr.NEXTVAL, 100063, 935, 10000, date'2014-06-01', date'2014-08-31' );</v>
      </c>
    </row>
    <row r="1056" spans="1:50" ht="16.5" customHeight="1" x14ac:dyDescent="0.25">
      <c r="A1056" s="285">
        <v>63</v>
      </c>
      <c r="B1056" s="72">
        <v>0</v>
      </c>
      <c r="C1056" s="165" t="str">
        <f t="shared" si="100"/>
        <v>100063</v>
      </c>
      <c r="D1056" s="165" t="str">
        <f t="shared" si="101"/>
        <v>100063/13</v>
      </c>
      <c r="E1056" s="167" t="s">
        <v>189</v>
      </c>
      <c r="F1056" s="167" t="s">
        <v>822</v>
      </c>
      <c r="G1056" s="165">
        <v>48</v>
      </c>
      <c r="H1056" s="178">
        <v>101062</v>
      </c>
      <c r="I1056" s="170" t="str">
        <f t="shared" si="99"/>
        <v>Б-101062-13</v>
      </c>
      <c r="J1056" s="185">
        <v>3</v>
      </c>
      <c r="K1056" s="165">
        <v>7</v>
      </c>
      <c r="L1056" s="165" t="s">
        <v>38</v>
      </c>
      <c r="M1056" s="169">
        <v>1</v>
      </c>
      <c r="N1056" s="165">
        <v>18</v>
      </c>
      <c r="O1056" s="191" t="s">
        <v>824</v>
      </c>
      <c r="P1056" s="167" t="s">
        <v>823</v>
      </c>
      <c r="Q1056" s="191" t="s">
        <v>303</v>
      </c>
      <c r="R1056" s="166" t="str">
        <f t="shared" si="104"/>
        <v>1010621</v>
      </c>
      <c r="S1056" s="170">
        <v>1</v>
      </c>
      <c r="T1056" s="167" t="s">
        <v>308</v>
      </c>
      <c r="U1056" s="165">
        <v>1000</v>
      </c>
      <c r="V1056" s="165">
        <v>180</v>
      </c>
      <c r="W1056" s="165">
        <v>0</v>
      </c>
      <c r="X1056" s="24">
        <v>936</v>
      </c>
      <c r="Y1056" s="168" t="s">
        <v>42</v>
      </c>
      <c r="Z1056" s="224"/>
      <c r="AA1056" s="238"/>
      <c r="AB1056" s="228"/>
      <c r="AC1056" s="178">
        <v>2050</v>
      </c>
      <c r="AD1056" s="165"/>
      <c r="AE1056" s="165"/>
      <c r="AF1056" s="167" t="s">
        <v>149</v>
      </c>
      <c r="AG1056" s="221">
        <v>8</v>
      </c>
      <c r="AH1056" s="220">
        <v>12</v>
      </c>
      <c r="AI1056" s="167" t="s">
        <v>319</v>
      </c>
      <c r="AJ1056" s="170"/>
      <c r="AK1056" s="170"/>
      <c r="AL1056" s="227">
        <v>1</v>
      </c>
      <c r="AM1056" s="122">
        <v>1</v>
      </c>
      <c r="AN1056" s="165" t="s">
        <v>44</v>
      </c>
      <c r="AO1056" s="165"/>
      <c r="AP1056" s="227">
        <v>10000</v>
      </c>
      <c r="AQ1056" s="307" t="s">
        <v>429</v>
      </c>
      <c r="AR1056" s="307" t="s">
        <v>434</v>
      </c>
      <c r="AS1056" s="166">
        <f>H1056</f>
        <v>101062</v>
      </c>
      <c r="AT1056" s="166">
        <f t="shared" si="102"/>
        <v>11152</v>
      </c>
      <c r="AU1056" s="166">
        <v>1152</v>
      </c>
      <c r="AV1056" s="250" t="s">
        <v>601</v>
      </c>
      <c r="AX1056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101062, 'Б-101062-13',date'2015-01-02',3, 7, 7, 'RUR', 1, 18, date'2015-02-02', date'2015-02-28', 1010621, 1, to_date('2015-02-01 00:00:00','YYYY-MM-DD HH24:MI:SS'), 1000, 180, 0, 936, 1, 'c1', 8,1,101062,11152,1152);insert into xxxx_oebs_cash_payment_test (ID, INVOICE_ID, OEBS_PAYMENT, DOC_DATE, COMISS_DATE) values (s_xxxx_oebs_cash_payment_test.NEXTVAL, 101062, 2050, to_date('2015-02-01 00:00:00','YYYY-MM-DD HH24:MI:SS'), date'2015-01-31' );insert into xxxx_client_discount_m  (ID,CLIENT_ID,CLIENT_AVG_DISCOUNT,DT) values (s_xxxx_client_discount_m.NEXTVAL,936, 12, date'2015-02-01');insert into xxxx_loyal_clients_contr_attr (ID, CONTRACT_ID, CLIENT_ID, LC_TURNOVER, COLLATERAL_FIRST_DT, COLLATERAL_END_DT) values (s_xxxx_loyal_clients_contr_atr.NEXTVAL, 100063, 936, 10000, date'2014-06-01', date'2014-08-31' );</v>
      </c>
    </row>
    <row r="1057" spans="1:50" ht="16.5" customHeight="1" x14ac:dyDescent="0.25">
      <c r="A1057" s="285">
        <v>63</v>
      </c>
      <c r="B1057" s="72">
        <v>0</v>
      </c>
      <c r="C1057" s="165" t="str">
        <f t="shared" si="100"/>
        <v>100063</v>
      </c>
      <c r="D1057" s="165" t="str">
        <f t="shared" si="101"/>
        <v>100063/13</v>
      </c>
      <c r="E1057" s="167" t="s">
        <v>189</v>
      </c>
      <c r="F1057" s="167" t="s">
        <v>822</v>
      </c>
      <c r="G1057" s="165">
        <v>48</v>
      </c>
      <c r="H1057" s="178">
        <v>101063</v>
      </c>
      <c r="I1057" s="170" t="str">
        <f t="shared" si="99"/>
        <v>Б-101063-13</v>
      </c>
      <c r="J1057" s="185">
        <v>3</v>
      </c>
      <c r="K1057" s="165">
        <v>7</v>
      </c>
      <c r="L1057" s="165" t="s">
        <v>38</v>
      </c>
      <c r="M1057" s="169">
        <v>1</v>
      </c>
      <c r="N1057" s="165">
        <v>18</v>
      </c>
      <c r="O1057" s="191" t="s">
        <v>824</v>
      </c>
      <c r="P1057" s="191" t="s">
        <v>823</v>
      </c>
      <c r="Q1057" s="167" t="s">
        <v>826</v>
      </c>
      <c r="R1057" s="166" t="str">
        <f t="shared" si="104"/>
        <v>1010631</v>
      </c>
      <c r="S1057" s="170">
        <v>1</v>
      </c>
      <c r="T1057" s="167" t="s">
        <v>308</v>
      </c>
      <c r="U1057" s="165">
        <v>900</v>
      </c>
      <c r="V1057" s="165">
        <v>162</v>
      </c>
      <c r="W1057" s="165">
        <v>0</v>
      </c>
      <c r="X1057" s="24">
        <v>937</v>
      </c>
      <c r="Y1057" s="168" t="s">
        <v>42</v>
      </c>
      <c r="Z1057" s="224" t="s">
        <v>458</v>
      </c>
      <c r="AA1057" s="224" t="s">
        <v>459</v>
      </c>
      <c r="AB1057" s="228"/>
      <c r="AC1057" s="178">
        <v>1845</v>
      </c>
      <c r="AD1057" s="165"/>
      <c r="AE1057" s="165"/>
      <c r="AF1057" s="167" t="s">
        <v>149</v>
      </c>
      <c r="AG1057" s="221">
        <v>8</v>
      </c>
      <c r="AH1057" s="220">
        <v>12</v>
      </c>
      <c r="AI1057" s="167" t="s">
        <v>319</v>
      </c>
      <c r="AJ1057" s="170"/>
      <c r="AK1057" s="170"/>
      <c r="AL1057" s="227">
        <v>1</v>
      </c>
      <c r="AM1057" s="122">
        <v>1</v>
      </c>
      <c r="AN1057" s="165" t="s">
        <v>44</v>
      </c>
      <c r="AO1057" s="165"/>
      <c r="AP1057" s="227">
        <v>10000</v>
      </c>
      <c r="AQ1057" s="307" t="s">
        <v>429</v>
      </c>
      <c r="AR1057" s="307" t="s">
        <v>434</v>
      </c>
      <c r="AS1057" s="166">
        <f>H1057</f>
        <v>101063</v>
      </c>
      <c r="AT1057" s="166">
        <f t="shared" si="102"/>
        <v>11153</v>
      </c>
      <c r="AU1057" s="166">
        <v>1153</v>
      </c>
      <c r="AV1057" s="166"/>
      <c r="AX1057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101063, 'Б-101063-13',date'2015-01-02',3, 7, 7, 'RUR', 1, 18, date'2015-02-02', date'2015-02-01', 1010631, 1, to_date('2015-02-01 00:00:00','YYYY-MM-DD HH24:MI:SS'), 900, 162, 0, 937, 1, 'c1', 8,1,101063,11153,1153);insert into xxxx_oebs_cash_payment_test (ID, INVOICE_ID, OEBS_PAYMENT, DOC_DATE, COMISS_DATE) values (s_xxxx_oebs_cash_payment_test.NEXTVAL, 101063, 1845, to_date('2015-02-01 00:00:00','YYYY-MM-DD HH24:MI:SS'), date'2015-01-31' );insert into xxxx_client_discount_m  (ID,CLIENT_ID,CLIENT_AVG_DISCOUNT,DT) values (s_xxxx_client_discount_m.NEXTVAL,937, 12, date'2015-02-01');insert into xxxx_loyal_clients_contr_attr (ID, CONTRACT_ID, CLIENT_ID, LC_TURNOVER, COLLATERAL_FIRST_DT, COLLATERAL_END_DT) values (s_xxxx_loyal_clients_contr_atr.NEXTVAL, 100063, 937, 10000, date'2014-06-01', date'2014-08-31' );</v>
      </c>
    </row>
    <row r="1058" spans="1:50" ht="16.5" customHeight="1" x14ac:dyDescent="0.25">
      <c r="A1058" s="285">
        <v>63</v>
      </c>
      <c r="B1058" s="72">
        <v>0</v>
      </c>
      <c r="C1058" s="165" t="str">
        <f t="shared" si="100"/>
        <v>100063</v>
      </c>
      <c r="D1058" s="165" t="str">
        <f t="shared" si="101"/>
        <v>100063/13</v>
      </c>
      <c r="E1058" s="167" t="s">
        <v>189</v>
      </c>
      <c r="F1058" s="167" t="s">
        <v>822</v>
      </c>
      <c r="G1058" s="165">
        <v>48</v>
      </c>
      <c r="H1058" s="178">
        <v>101064</v>
      </c>
      <c r="I1058" s="170" t="str">
        <f t="shared" si="99"/>
        <v>Б-101064-13</v>
      </c>
      <c r="J1058" s="185">
        <v>3</v>
      </c>
      <c r="K1058" s="165">
        <v>7</v>
      </c>
      <c r="L1058" s="165" t="s">
        <v>38</v>
      </c>
      <c r="M1058" s="169">
        <v>1</v>
      </c>
      <c r="N1058" s="165">
        <v>18</v>
      </c>
      <c r="O1058" s="167" t="s">
        <v>823</v>
      </c>
      <c r="P1058" s="167" t="s">
        <v>823</v>
      </c>
      <c r="Q1058" s="167" t="s">
        <v>826</v>
      </c>
      <c r="R1058" s="166" t="str">
        <f t="shared" si="104"/>
        <v>1010641</v>
      </c>
      <c r="S1058" s="170">
        <v>1</v>
      </c>
      <c r="T1058" s="167" t="s">
        <v>308</v>
      </c>
      <c r="U1058" s="165">
        <v>900</v>
      </c>
      <c r="V1058" s="165">
        <v>162</v>
      </c>
      <c r="W1058" s="165">
        <v>0</v>
      </c>
      <c r="X1058" s="24">
        <v>938</v>
      </c>
      <c r="Y1058" s="168" t="s">
        <v>42</v>
      </c>
      <c r="Z1058" s="224" t="s">
        <v>218</v>
      </c>
      <c r="AA1058" s="238" t="s">
        <v>218</v>
      </c>
      <c r="AB1058" s="224"/>
      <c r="AC1058" s="178">
        <v>1845</v>
      </c>
      <c r="AD1058" s="122">
        <v>900</v>
      </c>
      <c r="AE1058" s="165"/>
      <c r="AF1058" s="167" t="s">
        <v>149</v>
      </c>
      <c r="AG1058" s="221">
        <v>8</v>
      </c>
      <c r="AH1058" s="220">
        <v>12</v>
      </c>
      <c r="AI1058" s="167" t="s">
        <v>319</v>
      </c>
      <c r="AJ1058" s="170"/>
      <c r="AK1058" s="170"/>
      <c r="AL1058" s="227">
        <v>1</v>
      </c>
      <c r="AM1058" s="122">
        <v>1</v>
      </c>
      <c r="AN1058" s="165" t="s">
        <v>44</v>
      </c>
      <c r="AO1058" s="165"/>
      <c r="AP1058" s="227">
        <v>10000</v>
      </c>
      <c r="AQ1058" s="307" t="s">
        <v>429</v>
      </c>
      <c r="AR1058" s="307" t="s">
        <v>434</v>
      </c>
      <c r="AS1058" s="166">
        <f>H1058</f>
        <v>101064</v>
      </c>
      <c r="AT1058" s="166">
        <f t="shared" si="102"/>
        <v>11154</v>
      </c>
      <c r="AU1058" s="166">
        <v>1154</v>
      </c>
      <c r="AV1058" s="166"/>
      <c r="AX1058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101064, 'Б-101064-13',date'2015-02-02',3, 7, 7, 'RUR', 1, 18, date'2015-02-02', date'2015-02-01', 1010641, 1, to_date('2015-02-01 00:00:00','YYYY-MM-DD HH24:MI:SS'), 900, 162, 0, 938, 1, 'c1', 8,1,101064,11154,1154);insert into xxxx_oebs_cash_payment_test (ID, INVOICE_ID, OEBS_PAYMENT, DOC_DATE, COMISS_DATE) values (s_xxxx_oebs_cash_payment_test.NEXTVAL, 101064, 1845, to_date('2015-02-01 00:00:00','YYYY-MM-DD HH24:MI:SS'), date'2015-01-31' );insert into xxxx_oebs_cash_payment_test (ID, INVOICE_ID, OEBS_PAYMENT, DOC_DATE, COMISS_DATE) values (s_xxxx_oebs_cash_payment_test.NEXTVAL, 101064, 900, to_date('2015-02-01 00:00:00','YYYY-MM-DD HH24:MI:SS'), date'2015-01-31' );insert into xxxx_client_discount_m  (ID,CLIENT_ID,CLIENT_AVG_DISCOUNT,DT) values (s_xxxx_client_discount_m.NEXTVAL,938, 12, date'2015-02-01');insert into xxxx_loyal_clients_contr_attr (ID, CONTRACT_ID, CLIENT_ID, LC_TURNOVER, COLLATERAL_FIRST_DT, COLLATERAL_END_DT) values (s_xxxx_loyal_clients_contr_atr.NEXTVAL, 100063, 938, 10000, date'2014-06-01', date'2014-08-31' );</v>
      </c>
    </row>
    <row r="1059" spans="1:50" ht="16.5" customHeight="1" x14ac:dyDescent="0.25">
      <c r="A1059" s="285">
        <v>63</v>
      </c>
      <c r="B1059" s="72">
        <v>0</v>
      </c>
      <c r="C1059" s="165" t="str">
        <f t="shared" si="100"/>
        <v>100063</v>
      </c>
      <c r="D1059" s="165" t="str">
        <f t="shared" si="101"/>
        <v>100063/13</v>
      </c>
      <c r="E1059" s="167" t="s">
        <v>189</v>
      </c>
      <c r="F1059" s="167" t="s">
        <v>822</v>
      </c>
      <c r="G1059" s="165">
        <v>48</v>
      </c>
      <c r="H1059" s="178">
        <v>101065</v>
      </c>
      <c r="I1059" s="170" t="str">
        <f t="shared" si="99"/>
        <v>Б-101065-13</v>
      </c>
      <c r="J1059" s="185">
        <v>3</v>
      </c>
      <c r="K1059" s="165">
        <v>7</v>
      </c>
      <c r="L1059" s="165" t="s">
        <v>38</v>
      </c>
      <c r="M1059" s="169">
        <v>1</v>
      </c>
      <c r="N1059" s="165">
        <v>18</v>
      </c>
      <c r="O1059" s="191" t="s">
        <v>824</v>
      </c>
      <c r="P1059" s="191" t="s">
        <v>823</v>
      </c>
      <c r="Q1059" s="191" t="s">
        <v>303</v>
      </c>
      <c r="R1059" s="166" t="str">
        <f t="shared" si="104"/>
        <v>1010651</v>
      </c>
      <c r="S1059" s="170">
        <v>1</v>
      </c>
      <c r="T1059" s="167" t="s">
        <v>308</v>
      </c>
      <c r="U1059" s="165">
        <v>800</v>
      </c>
      <c r="V1059" s="165">
        <v>144</v>
      </c>
      <c r="W1059" s="165">
        <v>0</v>
      </c>
      <c r="X1059" s="24">
        <v>939</v>
      </c>
      <c r="Y1059" s="168" t="s">
        <v>42</v>
      </c>
      <c r="Z1059" s="224" t="s">
        <v>460</v>
      </c>
      <c r="AA1059" s="224" t="s">
        <v>461</v>
      </c>
      <c r="AB1059" s="238"/>
      <c r="AC1059" s="178">
        <v>1640</v>
      </c>
      <c r="AD1059" s="165"/>
      <c r="AE1059" s="165"/>
      <c r="AF1059" s="167" t="s">
        <v>149</v>
      </c>
      <c r="AG1059" s="221">
        <v>8</v>
      </c>
      <c r="AH1059" s="220">
        <v>12</v>
      </c>
      <c r="AI1059" s="167" t="s">
        <v>319</v>
      </c>
      <c r="AJ1059" s="170"/>
      <c r="AK1059" s="170"/>
      <c r="AL1059" s="227">
        <v>1</v>
      </c>
      <c r="AM1059" s="122">
        <v>1</v>
      </c>
      <c r="AN1059" s="165" t="s">
        <v>44</v>
      </c>
      <c r="AO1059" s="165"/>
      <c r="AP1059" s="227">
        <v>10000</v>
      </c>
      <c r="AQ1059" s="307" t="s">
        <v>429</v>
      </c>
      <c r="AR1059" s="307" t="s">
        <v>434</v>
      </c>
      <c r="AS1059" s="166">
        <f>H1059</f>
        <v>101065</v>
      </c>
      <c r="AT1059" s="166">
        <f t="shared" si="102"/>
        <v>11155</v>
      </c>
      <c r="AU1059" s="166">
        <v>1155</v>
      </c>
      <c r="AV1059" s="166"/>
      <c r="AX1059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101065, 'Б-101065-13',date'2015-01-02',3, 7, 7, 'RUR', 1, 18, date'2015-02-02', date'2015-02-28', 1010651, 1, to_date('2015-02-01 00:00:00','YYYY-MM-DD HH24:MI:SS'), 800, 144, 0, 939, 1, 'c1', 8,1,101065,11155,1155);insert into xxxx_oebs_cash_payment_test (ID, INVOICE_ID, OEBS_PAYMENT, DOC_DATE, COMISS_DATE) values (s_xxxx_oebs_cash_payment_test.NEXTVAL, 101065, 1640, to_date('2015-02-01 00:00:00','YYYY-MM-DD HH24:MI:SS'), date'2015-01-31' );insert into xxxx_client_discount_m  (ID,CLIENT_ID,CLIENT_AVG_DISCOUNT,DT) values (s_xxxx_client_discount_m.NEXTVAL,939, 12, date'2015-02-01');insert into xxxx_loyal_clients_contr_attr (ID, CONTRACT_ID, CLIENT_ID, LC_TURNOVER, COLLATERAL_FIRST_DT, COLLATERAL_END_DT) values (s_xxxx_loyal_clients_contr_atr.NEXTVAL, 100063, 939, 10000, date'2014-06-01', date'2014-08-31' );</v>
      </c>
    </row>
    <row r="1060" spans="1:50" ht="16.5" customHeight="1" x14ac:dyDescent="0.25">
      <c r="A1060" s="285">
        <v>63</v>
      </c>
      <c r="B1060" s="72">
        <v>0</v>
      </c>
      <c r="C1060" s="165" t="str">
        <f t="shared" si="100"/>
        <v>100063</v>
      </c>
      <c r="D1060" s="165" t="str">
        <f t="shared" si="101"/>
        <v>100063/13</v>
      </c>
      <c r="E1060" s="167" t="s">
        <v>189</v>
      </c>
      <c r="F1060" s="167" t="s">
        <v>822</v>
      </c>
      <c r="G1060" s="165">
        <v>48</v>
      </c>
      <c r="H1060" s="178">
        <v>101066</v>
      </c>
      <c r="I1060" s="170" t="str">
        <f t="shared" si="99"/>
        <v>Б-101066-13</v>
      </c>
      <c r="J1060" s="185">
        <v>3</v>
      </c>
      <c r="K1060" s="165">
        <v>7</v>
      </c>
      <c r="L1060" s="165" t="s">
        <v>38</v>
      </c>
      <c r="M1060" s="169">
        <v>1</v>
      </c>
      <c r="N1060" s="165">
        <v>18</v>
      </c>
      <c r="O1060" s="191" t="s">
        <v>824</v>
      </c>
      <c r="P1060" s="167" t="s">
        <v>823</v>
      </c>
      <c r="Q1060" s="167" t="s">
        <v>303</v>
      </c>
      <c r="R1060" s="166" t="str">
        <f t="shared" si="104"/>
        <v>1010661</v>
      </c>
      <c r="S1060" s="170">
        <v>1</v>
      </c>
      <c r="T1060" s="167" t="s">
        <v>308</v>
      </c>
      <c r="U1060" s="165">
        <v>800</v>
      </c>
      <c r="V1060" s="165">
        <v>144</v>
      </c>
      <c r="W1060" s="165">
        <v>0</v>
      </c>
      <c r="X1060" s="24">
        <v>940</v>
      </c>
      <c r="Y1060" s="168" t="s">
        <v>42</v>
      </c>
      <c r="Z1060" s="224" t="s">
        <v>219</v>
      </c>
      <c r="AA1060" s="238" t="s">
        <v>462</v>
      </c>
      <c r="AB1060" s="228"/>
      <c r="AC1060" s="178">
        <v>1640</v>
      </c>
      <c r="AD1060" s="165"/>
      <c r="AE1060" s="165"/>
      <c r="AF1060" s="167" t="s">
        <v>149</v>
      </c>
      <c r="AG1060" s="221">
        <v>8</v>
      </c>
      <c r="AH1060" s="220">
        <v>12</v>
      </c>
      <c r="AI1060" s="167" t="s">
        <v>319</v>
      </c>
      <c r="AJ1060" s="170"/>
      <c r="AK1060" s="170"/>
      <c r="AL1060" s="227">
        <v>1</v>
      </c>
      <c r="AM1060" s="122">
        <v>1</v>
      </c>
      <c r="AN1060" s="165" t="s">
        <v>44</v>
      </c>
      <c r="AO1060" s="165"/>
      <c r="AP1060" s="227">
        <v>10000</v>
      </c>
      <c r="AQ1060" s="307" t="s">
        <v>429</v>
      </c>
      <c r="AR1060" s="307" t="s">
        <v>434</v>
      </c>
      <c r="AS1060" s="166">
        <f>H1060</f>
        <v>101066</v>
      </c>
      <c r="AT1060" s="166">
        <f t="shared" si="102"/>
        <v>11156</v>
      </c>
      <c r="AU1060" s="166">
        <v>1156</v>
      </c>
      <c r="AV1060" s="166"/>
      <c r="AX106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101066, 'Б-101066-13',date'2015-01-02',3, 7, 7, 'RUR', 1, 18, date'2015-02-02', date'2015-02-28', 1010661, 1, to_date('2015-02-01 00:00:00','YYYY-MM-DD HH24:MI:SS'), 800, 144, 0, 940, 1, 'c1', 8,1,101066,11156,1156);insert into xxxx_oebs_cash_payment_test (ID, INVOICE_ID, OEBS_PAYMENT, DOC_DATE, COMISS_DATE) values (s_xxxx_oebs_cash_payment_test.NEXTVAL, 101066, 1640, to_date('2015-02-01 00:00:00','YYYY-MM-DD HH24:MI:SS'), date'2015-01-31' );insert into xxxx_client_discount_m  (ID,CLIENT_ID,CLIENT_AVG_DISCOUNT,DT) values (s_xxxx_client_discount_m.NEXTVAL,940, 12, date'2015-02-01');insert into xxxx_loyal_clients_contr_attr (ID, CONTRACT_ID, CLIENT_ID, LC_TURNOVER, COLLATERAL_FIRST_DT, COLLATERAL_END_DT) values (s_xxxx_loyal_clients_contr_atr.NEXTVAL, 100063, 940, 10000, date'2014-06-01', date'2014-08-31' );</v>
      </c>
    </row>
    <row r="1061" spans="1:50" ht="16.5" customHeight="1" x14ac:dyDescent="0.25">
      <c r="A1061" s="285">
        <v>63</v>
      </c>
      <c r="B1061" s="72">
        <v>0</v>
      </c>
      <c r="C1061" s="165" t="str">
        <f t="shared" si="100"/>
        <v>100063</v>
      </c>
      <c r="D1061" s="165" t="str">
        <f t="shared" si="101"/>
        <v>100063/13</v>
      </c>
      <c r="E1061" s="167" t="s">
        <v>189</v>
      </c>
      <c r="F1061" s="167" t="s">
        <v>822</v>
      </c>
      <c r="G1061" s="165">
        <v>48</v>
      </c>
      <c r="H1061" s="178">
        <v>101067</v>
      </c>
      <c r="I1061" s="170" t="str">
        <f t="shared" si="99"/>
        <v>Б-101067-13</v>
      </c>
      <c r="J1061" s="185">
        <v>3</v>
      </c>
      <c r="K1061" s="165">
        <v>7</v>
      </c>
      <c r="L1061" s="165" t="s">
        <v>38</v>
      </c>
      <c r="M1061" s="169">
        <v>1</v>
      </c>
      <c r="N1061" s="165">
        <v>18</v>
      </c>
      <c r="O1061" s="167" t="s">
        <v>823</v>
      </c>
      <c r="P1061" s="167" t="s">
        <v>823</v>
      </c>
      <c r="Q1061" s="167" t="s">
        <v>826</v>
      </c>
      <c r="R1061" s="166" t="str">
        <f t="shared" si="104"/>
        <v>1010671</v>
      </c>
      <c r="S1061" s="170">
        <v>1</v>
      </c>
      <c r="T1061" s="167" t="s">
        <v>308</v>
      </c>
      <c r="U1061" s="165">
        <v>700</v>
      </c>
      <c r="V1061" s="165">
        <v>126</v>
      </c>
      <c r="W1061" s="165">
        <v>0</v>
      </c>
      <c r="X1061" s="24">
        <v>941</v>
      </c>
      <c r="Y1061" s="168" t="s">
        <v>42</v>
      </c>
      <c r="Z1061" s="225" t="s">
        <v>463</v>
      </c>
      <c r="AA1061" s="225" t="s">
        <v>464</v>
      </c>
      <c r="AB1061" s="228"/>
      <c r="AC1061" s="178">
        <v>1435</v>
      </c>
      <c r="AD1061" s="165"/>
      <c r="AE1061" s="165"/>
      <c r="AF1061" s="167" t="s">
        <v>149</v>
      </c>
      <c r="AG1061" s="221">
        <v>8</v>
      </c>
      <c r="AH1061" s="220">
        <v>12</v>
      </c>
      <c r="AI1061" s="167" t="s">
        <v>319</v>
      </c>
      <c r="AJ1061" s="170"/>
      <c r="AK1061" s="170"/>
      <c r="AL1061" s="227">
        <v>1</v>
      </c>
      <c r="AM1061" s="122">
        <v>1</v>
      </c>
      <c r="AN1061" s="165" t="s">
        <v>44</v>
      </c>
      <c r="AO1061" s="165"/>
      <c r="AP1061" s="227">
        <v>10000</v>
      </c>
      <c r="AQ1061" s="307" t="s">
        <v>429</v>
      </c>
      <c r="AR1061" s="307" t="s">
        <v>434</v>
      </c>
      <c r="AS1061" s="166">
        <f>H1061</f>
        <v>101067</v>
      </c>
      <c r="AT1061" s="166">
        <f t="shared" si="102"/>
        <v>11157</v>
      </c>
      <c r="AU1061" s="166">
        <v>1157</v>
      </c>
      <c r="AV1061" s="166"/>
      <c r="AX106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101067, 'Б-101067-13',date'2015-02-02',3, 7, 7, 'RUR', 1, 18, date'2015-02-02', date'2015-02-01', 1010671, 1, to_date('2015-02-01 00:00:00','YYYY-MM-DD HH24:MI:SS'), 700, 126, 0, 941, 1, 'c1', 8,1,101067,11157,1157);insert into xxxx_oebs_cash_payment_test (ID, INVOICE_ID, OEBS_PAYMENT, DOC_DATE, COMISS_DATE) values (s_xxxx_oebs_cash_payment_test.NEXTVAL, 101067, 1435, to_date('2015-02-01 00:00:00','YYYY-MM-DD HH24:MI:SS'), date'2015-01-31' );insert into xxxx_client_discount_m  (ID,CLIENT_ID,CLIENT_AVG_DISCOUNT,DT) values (s_xxxx_client_discount_m.NEXTVAL,941, 12, date'2015-02-01');insert into xxxx_loyal_clients_contr_attr (ID, CONTRACT_ID, CLIENT_ID, LC_TURNOVER, COLLATERAL_FIRST_DT, COLLATERAL_END_DT) values (s_xxxx_loyal_clients_contr_atr.NEXTVAL, 100063, 941, 10000, date'2014-06-01', date'2014-08-31' );</v>
      </c>
    </row>
    <row r="1062" spans="1:50" ht="16.5" customHeight="1" x14ac:dyDescent="0.25">
      <c r="A1062" s="285">
        <v>63</v>
      </c>
      <c r="B1062" s="72">
        <v>0</v>
      </c>
      <c r="C1062" s="165" t="str">
        <f t="shared" si="100"/>
        <v>100063</v>
      </c>
      <c r="D1062" s="165" t="str">
        <f t="shared" si="101"/>
        <v>100063/13</v>
      </c>
      <c r="E1062" s="167" t="s">
        <v>189</v>
      </c>
      <c r="F1062" s="167" t="s">
        <v>822</v>
      </c>
      <c r="G1062" s="165">
        <v>48</v>
      </c>
      <c r="H1062" s="178">
        <v>101068</v>
      </c>
      <c r="I1062" s="170" t="str">
        <f t="shared" si="99"/>
        <v>Б-101068-13</v>
      </c>
      <c r="J1062" s="185">
        <v>3</v>
      </c>
      <c r="K1062" s="165">
        <v>7</v>
      </c>
      <c r="L1062" s="165" t="s">
        <v>38</v>
      </c>
      <c r="M1062" s="169">
        <v>1</v>
      </c>
      <c r="N1062" s="165">
        <v>18</v>
      </c>
      <c r="O1062" s="191" t="s">
        <v>824</v>
      </c>
      <c r="P1062" s="167" t="s">
        <v>823</v>
      </c>
      <c r="Q1062" s="191" t="s">
        <v>303</v>
      </c>
      <c r="R1062" s="166" t="str">
        <f t="shared" si="104"/>
        <v>1010681</v>
      </c>
      <c r="S1062" s="170">
        <v>1</v>
      </c>
      <c r="T1062" s="167" t="s">
        <v>308</v>
      </c>
      <c r="U1062" s="165">
        <v>700</v>
      </c>
      <c r="V1062" s="165">
        <v>126</v>
      </c>
      <c r="W1062" s="165">
        <v>0</v>
      </c>
      <c r="X1062" s="24">
        <v>942</v>
      </c>
      <c r="Y1062" s="168" t="s">
        <v>42</v>
      </c>
      <c r="Z1062" s="224"/>
      <c r="AA1062" s="238"/>
      <c r="AB1062" s="228"/>
      <c r="AC1062" s="178">
        <v>1435</v>
      </c>
      <c r="AD1062" s="165"/>
      <c r="AE1062" s="165"/>
      <c r="AF1062" s="167" t="s">
        <v>149</v>
      </c>
      <c r="AG1062" s="221">
        <v>8</v>
      </c>
      <c r="AH1062" s="220">
        <v>12</v>
      </c>
      <c r="AI1062" s="167" t="s">
        <v>319</v>
      </c>
      <c r="AJ1062" s="170"/>
      <c r="AK1062" s="170"/>
      <c r="AL1062" s="227">
        <v>1</v>
      </c>
      <c r="AM1062" s="122">
        <v>1</v>
      </c>
      <c r="AN1062" s="165" t="s">
        <v>44</v>
      </c>
      <c r="AO1062" s="165"/>
      <c r="AP1062" s="227">
        <v>10000</v>
      </c>
      <c r="AQ1062" s="307" t="s">
        <v>429</v>
      </c>
      <c r="AR1062" s="307" t="s">
        <v>434</v>
      </c>
      <c r="AS1062" s="166">
        <f>H1062</f>
        <v>101068</v>
      </c>
      <c r="AT1062" s="166">
        <f t="shared" si="102"/>
        <v>11158</v>
      </c>
      <c r="AU1062" s="166">
        <v>1158</v>
      </c>
      <c r="AV1062" s="166"/>
      <c r="AX106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101068, 'Б-101068-13',date'2015-01-02',3, 7, 7, 'RUR', 1, 18, date'2015-02-02', date'2015-02-28', 1010681, 1, to_date('2015-02-01 00:00:00','YYYY-MM-DD HH24:MI:SS'), 700, 126, 0, 942, 1, 'c1', 8,1,101068,11158,1158);insert into xxxx_oebs_cash_payment_test (ID, INVOICE_ID, OEBS_PAYMENT, DOC_DATE, COMISS_DATE) values (s_xxxx_oebs_cash_payment_test.NEXTVAL, 101068, 1435, to_date('2015-02-01 00:00:00','YYYY-MM-DD HH24:MI:SS'), date'2015-01-31' );insert into xxxx_client_discount_m  (ID,CLIENT_ID,CLIENT_AVG_DISCOUNT,DT) values (s_xxxx_client_discount_m.NEXTVAL,942, 12, date'2015-02-01');insert into xxxx_loyal_clients_contr_attr (ID, CONTRACT_ID, CLIENT_ID, LC_TURNOVER, COLLATERAL_FIRST_DT, COLLATERAL_END_DT) values (s_xxxx_loyal_clients_contr_atr.NEXTVAL, 100063, 942, 10000, date'2014-06-01', date'2014-08-31' );</v>
      </c>
    </row>
    <row r="1063" spans="1:50" ht="16.5" customHeight="1" x14ac:dyDescent="0.25">
      <c r="A1063" s="285">
        <v>63</v>
      </c>
      <c r="B1063" s="72">
        <v>0</v>
      </c>
      <c r="C1063" s="166" t="str">
        <f t="shared" si="100"/>
        <v>100063</v>
      </c>
      <c r="D1063" s="170" t="str">
        <f t="shared" si="101"/>
        <v>100063/13</v>
      </c>
      <c r="E1063" s="184" t="s">
        <v>189</v>
      </c>
      <c r="F1063" s="167" t="s">
        <v>822</v>
      </c>
      <c r="G1063" s="170">
        <v>48</v>
      </c>
      <c r="H1063" s="178">
        <v>101069</v>
      </c>
      <c r="I1063" s="170" t="str">
        <f t="shared" si="99"/>
        <v>Б-101069-13</v>
      </c>
      <c r="J1063" s="185">
        <v>3</v>
      </c>
      <c r="K1063" s="165">
        <v>7</v>
      </c>
      <c r="L1063" s="170" t="s">
        <v>38</v>
      </c>
      <c r="M1063" s="185">
        <v>1</v>
      </c>
      <c r="N1063" s="165">
        <v>18</v>
      </c>
      <c r="O1063" s="186" t="s">
        <v>824</v>
      </c>
      <c r="P1063" s="186" t="s">
        <v>823</v>
      </c>
      <c r="Q1063" s="186" t="s">
        <v>303</v>
      </c>
      <c r="R1063" s="166" t="str">
        <f t="shared" si="104"/>
        <v>1010691</v>
      </c>
      <c r="S1063" s="170">
        <v>1</v>
      </c>
      <c r="T1063" s="184" t="s">
        <v>308</v>
      </c>
      <c r="U1063" s="170">
        <v>600</v>
      </c>
      <c r="V1063" s="170">
        <v>108</v>
      </c>
      <c r="W1063" s="170">
        <v>0</v>
      </c>
      <c r="X1063" s="24">
        <v>943</v>
      </c>
      <c r="Y1063" s="188" t="s">
        <v>42</v>
      </c>
      <c r="Z1063" s="224" t="s">
        <v>465</v>
      </c>
      <c r="AA1063" s="224" t="s">
        <v>466</v>
      </c>
      <c r="AB1063" s="228"/>
      <c r="AC1063" s="178">
        <v>1230</v>
      </c>
      <c r="AD1063" s="170"/>
      <c r="AE1063" s="170"/>
      <c r="AF1063" s="167" t="s">
        <v>149</v>
      </c>
      <c r="AG1063" s="221">
        <v>8</v>
      </c>
      <c r="AH1063" s="220">
        <v>12</v>
      </c>
      <c r="AI1063" s="167" t="s">
        <v>319</v>
      </c>
      <c r="AJ1063" s="170"/>
      <c r="AK1063" s="170"/>
      <c r="AL1063" s="227">
        <v>1</v>
      </c>
      <c r="AM1063" s="122">
        <v>1</v>
      </c>
      <c r="AN1063" s="170" t="s">
        <v>44</v>
      </c>
      <c r="AO1063" s="170"/>
      <c r="AP1063" s="227">
        <v>10000</v>
      </c>
      <c r="AQ1063" s="307" t="s">
        <v>429</v>
      </c>
      <c r="AR1063" s="307" t="s">
        <v>434</v>
      </c>
      <c r="AS1063" s="166">
        <f>H1063</f>
        <v>101069</v>
      </c>
      <c r="AT1063" s="166">
        <f t="shared" si="102"/>
        <v>11159</v>
      </c>
      <c r="AU1063" s="166">
        <v>1159</v>
      </c>
      <c r="AV1063" s="166"/>
      <c r="AX1063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101069, 'Б-101069-13',date'2015-01-02',3, 7, 7, 'RUR', 1, 18, date'2015-02-02', date'2015-02-28', 1010691, 1, to_date('2015-02-01 00:00:00','YYYY-MM-DD HH24:MI:SS'), 600, 108, 0, 943, 1, 'c1', 8,1,101069,11159,1159);insert into xxxx_oebs_cash_payment_test (ID, INVOICE_ID, OEBS_PAYMENT, DOC_DATE, COMISS_DATE) values (s_xxxx_oebs_cash_payment_test.NEXTVAL, 101069, 1230, to_date('2015-02-01 00:00:00','YYYY-MM-DD HH24:MI:SS'), date'2015-01-31' );insert into xxxx_client_discount_m  (ID,CLIENT_ID,CLIENT_AVG_DISCOUNT,DT) values (s_xxxx_client_discount_m.NEXTVAL,943, 12, date'2015-02-01');insert into xxxx_loyal_clients_contr_attr (ID, CONTRACT_ID, CLIENT_ID, LC_TURNOVER, COLLATERAL_FIRST_DT, COLLATERAL_END_DT) values (s_xxxx_loyal_clients_contr_atr.NEXTVAL, 100063, 943, 10000, date'2014-06-01', date'2014-08-31' );</v>
      </c>
    </row>
    <row r="1064" spans="1:50" ht="16.5" customHeight="1" x14ac:dyDescent="0.25">
      <c r="A1064" s="286">
        <v>63</v>
      </c>
      <c r="B1064" s="72">
        <v>0</v>
      </c>
      <c r="C1064" s="171" t="str">
        <f t="shared" si="100"/>
        <v>100063</v>
      </c>
      <c r="D1064" s="171" t="str">
        <f t="shared" si="101"/>
        <v>100063/13</v>
      </c>
      <c r="E1064" s="172" t="s">
        <v>189</v>
      </c>
      <c r="F1064" s="167" t="s">
        <v>822</v>
      </c>
      <c r="G1064" s="171">
        <v>48</v>
      </c>
      <c r="H1064" s="178">
        <v>101070</v>
      </c>
      <c r="I1064" s="171" t="str">
        <f t="shared" si="99"/>
        <v>Б-101070-13</v>
      </c>
      <c r="J1064" s="185">
        <v>3</v>
      </c>
      <c r="K1064" s="165">
        <v>7</v>
      </c>
      <c r="L1064" s="171" t="s">
        <v>38</v>
      </c>
      <c r="M1064" s="175">
        <v>1</v>
      </c>
      <c r="N1064" s="171">
        <v>18</v>
      </c>
      <c r="O1064" s="177" t="s">
        <v>824</v>
      </c>
      <c r="P1064" s="172" t="s">
        <v>823</v>
      </c>
      <c r="Q1064" s="172" t="s">
        <v>303</v>
      </c>
      <c r="R1064" s="173" t="str">
        <f t="shared" si="104"/>
        <v>1010701</v>
      </c>
      <c r="S1064" s="171">
        <v>1</v>
      </c>
      <c r="T1064" s="172" t="s">
        <v>308</v>
      </c>
      <c r="U1064" s="171">
        <v>600</v>
      </c>
      <c r="V1064" s="171">
        <v>108</v>
      </c>
      <c r="W1064" s="171">
        <v>0</v>
      </c>
      <c r="X1064" s="24">
        <v>944</v>
      </c>
      <c r="Y1064" s="174" t="s">
        <v>42</v>
      </c>
      <c r="Z1064" s="232" t="s">
        <v>221</v>
      </c>
      <c r="AA1064" s="240" t="s">
        <v>221</v>
      </c>
      <c r="AB1064" s="289"/>
      <c r="AC1064" s="180">
        <v>1230</v>
      </c>
      <c r="AD1064" s="171"/>
      <c r="AE1064" s="171"/>
      <c r="AF1064" s="172" t="s">
        <v>149</v>
      </c>
      <c r="AG1064" s="221">
        <v>8</v>
      </c>
      <c r="AH1064" s="220">
        <v>12</v>
      </c>
      <c r="AI1064" s="172" t="s">
        <v>319</v>
      </c>
      <c r="AJ1064" s="171"/>
      <c r="AK1064" s="171"/>
      <c r="AL1064" s="227">
        <v>1</v>
      </c>
      <c r="AM1064" s="122">
        <v>1</v>
      </c>
      <c r="AN1064" s="171" t="s">
        <v>44</v>
      </c>
      <c r="AO1064" s="171"/>
      <c r="AP1064" s="205">
        <v>10000</v>
      </c>
      <c r="AQ1064" s="307" t="s">
        <v>429</v>
      </c>
      <c r="AR1064" s="307" t="s">
        <v>434</v>
      </c>
      <c r="AS1064" s="166">
        <f>H1064</f>
        <v>101070</v>
      </c>
      <c r="AT1064" s="166">
        <f t="shared" si="102"/>
        <v>11160</v>
      </c>
      <c r="AU1064" s="166">
        <v>1160</v>
      </c>
      <c r="AV1064" s="173"/>
      <c r="AX1064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63, 100063, '100063/13', date'2013-03-01', date'2015-09-01', 48, 101070, 'Б-101070-13',date'2015-01-02',3, 7, 7, 'RUR', 1, 18, date'2015-02-02', date'2015-02-28', 1010701, 1, to_date('2015-02-01 00:00:00','YYYY-MM-DD HH24:MI:SS'), 600, 108, 0, 944, 1, 'c1', 8,1,101070,11160,1160);insert into xxxx_oebs_cash_payment_test (ID, INVOICE_ID, OEBS_PAYMENT, DOC_DATE, COMISS_DATE) values (s_xxxx_oebs_cash_payment_test.NEXTVAL, 101070, 1230, to_date('2015-02-01 00:00:00','YYYY-MM-DD HH24:MI:SS'), date'2015-01-31' );insert into xxxx_client_discount_m  (ID,CLIENT_ID,CLIENT_AVG_DISCOUNT,DT) values (s_xxxx_client_discount_m.NEXTVAL,944, 12, date'2015-02-01');insert into xxxx_loyal_clients_contr_attr (ID, CONTRACT_ID, CLIENT_ID, LC_TURNOVER, COLLATERAL_FIRST_DT, COLLATERAL_END_DT) values (s_xxxx_loyal_clients_contr_atr.NEXTVAL, 100063, 944, 10000, date'2014-06-01', date'2014-08-31' );</v>
      </c>
    </row>
    <row r="1065" spans="1:50" ht="16.5" customHeight="1" x14ac:dyDescent="0.25">
      <c r="A1065" s="285">
        <v>64</v>
      </c>
      <c r="B1065" s="72">
        <v>0</v>
      </c>
      <c r="C1065" s="165" t="str">
        <f t="shared" si="100"/>
        <v>100064</v>
      </c>
      <c r="D1065" s="165" t="str">
        <f t="shared" si="101"/>
        <v>100064/13</v>
      </c>
      <c r="E1065" s="167" t="s">
        <v>189</v>
      </c>
      <c r="F1065" s="167" t="s">
        <v>822</v>
      </c>
      <c r="G1065" s="165">
        <v>48</v>
      </c>
      <c r="H1065" s="178">
        <v>101071</v>
      </c>
      <c r="I1065" s="170" t="str">
        <f t="shared" si="99"/>
        <v>Б-101071-13</v>
      </c>
      <c r="J1065" s="185">
        <v>3</v>
      </c>
      <c r="K1065" s="165">
        <v>7</v>
      </c>
      <c r="L1065" s="165" t="s">
        <v>38</v>
      </c>
      <c r="M1065" s="169">
        <v>1</v>
      </c>
      <c r="N1065" s="165">
        <v>18</v>
      </c>
      <c r="O1065" s="167" t="s">
        <v>823</v>
      </c>
      <c r="P1065" s="167" t="s">
        <v>823</v>
      </c>
      <c r="Q1065" s="167" t="s">
        <v>826</v>
      </c>
      <c r="R1065" s="166" t="str">
        <f t="shared" si="104"/>
        <v>1010711</v>
      </c>
      <c r="S1065" s="170">
        <v>1</v>
      </c>
      <c r="T1065" s="167" t="s">
        <v>308</v>
      </c>
      <c r="U1065" s="165">
        <v>1000</v>
      </c>
      <c r="V1065" s="165">
        <v>180</v>
      </c>
      <c r="W1065" s="165">
        <v>0</v>
      </c>
      <c r="X1065" s="24">
        <v>945</v>
      </c>
      <c r="Y1065" s="168" t="s">
        <v>42</v>
      </c>
      <c r="Z1065" s="224" t="s">
        <v>225</v>
      </c>
      <c r="AA1065" s="238" t="s">
        <v>221</v>
      </c>
      <c r="AB1065" s="247" t="s">
        <v>612</v>
      </c>
      <c r="AC1065" s="178">
        <v>656</v>
      </c>
      <c r="AD1065" s="170"/>
      <c r="AE1065" s="170"/>
      <c r="AF1065" s="167" t="s">
        <v>149</v>
      </c>
      <c r="AG1065" s="221">
        <v>8</v>
      </c>
      <c r="AH1065" s="220">
        <v>12</v>
      </c>
      <c r="AI1065" s="167" t="s">
        <v>319</v>
      </c>
      <c r="AJ1065" s="170"/>
      <c r="AK1065" s="170"/>
      <c r="AL1065" s="227">
        <v>1</v>
      </c>
      <c r="AM1065" s="122">
        <v>1</v>
      </c>
      <c r="AN1065" s="165" t="s">
        <v>44</v>
      </c>
      <c r="AO1065" s="165"/>
      <c r="AP1065" s="227">
        <v>10000</v>
      </c>
      <c r="AQ1065" s="307" t="s">
        <v>429</v>
      </c>
      <c r="AR1065" s="307" t="s">
        <v>434</v>
      </c>
      <c r="AS1065" s="166">
        <f>H1065</f>
        <v>101071</v>
      </c>
      <c r="AT1065" s="166">
        <f t="shared" si="102"/>
        <v>11161</v>
      </c>
      <c r="AU1065" s="166">
        <v>1161</v>
      </c>
      <c r="AV1065" s="203" t="s">
        <v>468</v>
      </c>
      <c r="AX1065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101071, 'Б-101071-13',date'2015-02-02',3, 7, 7, 'RUR', 1, 18, date'2015-02-02', date'2015-02-01', 1010711, 1, to_date('2015-02-01 00:00:00','YYYY-MM-DD HH24:MI:SS'), 1000, 180, 0, 945, 1, 'c1', 8,1,101071,11161,1161);insert into xxxx_oebs_cash_payment_test (ID, INVOICE_ID, OEBS_PAYMENT, DOC_DATE, COMISS_DATE) values (s_xxxx_oebs_cash_payment_test.NEXTVAL, 101071, 656, to_date('2015-02-01 00:00:00','YYYY-MM-DD HH24:MI:SS'), date'2015-01-31' );insert into xxxx_client_discount_m  (ID,CLIENT_ID,CLIENT_AVG_DISCOUNT,DT) values (s_xxxx_client_discount_m.NEXTVAL,945, 12, date'2015-02-01');insert into xxxx_loyal_clients_contr_attr (ID, CONTRACT_ID, CLIENT_ID, LC_TURNOVER, COLLATERAL_FIRST_DT, COLLATERAL_END_DT) values (s_xxxx_loyal_clients_contr_atr.NEXTVAL, 100064, 945, 10000, date'2014-06-01', date'2014-08-31' );</v>
      </c>
    </row>
    <row r="1066" spans="1:50" ht="16.5" customHeight="1" x14ac:dyDescent="0.25">
      <c r="A1066" s="285">
        <v>64</v>
      </c>
      <c r="B1066" s="72">
        <v>0</v>
      </c>
      <c r="C1066" s="165" t="str">
        <f t="shared" si="100"/>
        <v>100064</v>
      </c>
      <c r="D1066" s="165" t="str">
        <f t="shared" si="101"/>
        <v>100064/13</v>
      </c>
      <c r="E1066" s="167" t="s">
        <v>189</v>
      </c>
      <c r="F1066" s="167" t="s">
        <v>822</v>
      </c>
      <c r="G1066" s="165">
        <v>48</v>
      </c>
      <c r="H1066" s="178">
        <v>101072</v>
      </c>
      <c r="I1066" s="170" t="str">
        <f t="shared" si="99"/>
        <v>Б-101072-13</v>
      </c>
      <c r="J1066" s="185">
        <v>3</v>
      </c>
      <c r="K1066" s="165">
        <v>7</v>
      </c>
      <c r="L1066" s="165" t="s">
        <v>38</v>
      </c>
      <c r="M1066" s="169">
        <v>1</v>
      </c>
      <c r="N1066" s="165">
        <v>18</v>
      </c>
      <c r="O1066" s="167" t="s">
        <v>823</v>
      </c>
      <c r="P1066" s="167" t="s">
        <v>823</v>
      </c>
      <c r="Q1066" s="167" t="s">
        <v>826</v>
      </c>
      <c r="R1066" s="166" t="str">
        <f t="shared" si="104"/>
        <v>1010721</v>
      </c>
      <c r="S1066" s="170">
        <v>1</v>
      </c>
      <c r="T1066" s="167" t="s">
        <v>308</v>
      </c>
      <c r="U1066" s="165">
        <v>900</v>
      </c>
      <c r="V1066" s="165">
        <v>162</v>
      </c>
      <c r="W1066" s="165">
        <v>0</v>
      </c>
      <c r="X1066" s="24">
        <v>946</v>
      </c>
      <c r="Y1066" s="168" t="s">
        <v>42</v>
      </c>
      <c r="Z1066" s="225" t="s">
        <v>232</v>
      </c>
      <c r="AA1066" s="235" t="s">
        <v>232</v>
      </c>
      <c r="AB1066" s="225" t="s">
        <v>613</v>
      </c>
      <c r="AC1066" s="178">
        <v>590.4</v>
      </c>
      <c r="AD1066" s="170"/>
      <c r="AE1066" s="170"/>
      <c r="AF1066" s="167" t="s">
        <v>149</v>
      </c>
      <c r="AG1066" s="221">
        <v>8</v>
      </c>
      <c r="AH1066" s="220">
        <v>12</v>
      </c>
      <c r="AI1066" s="167" t="s">
        <v>319</v>
      </c>
      <c r="AJ1066" s="170"/>
      <c r="AK1066" s="170"/>
      <c r="AL1066" s="227">
        <v>1</v>
      </c>
      <c r="AM1066" s="122">
        <v>1</v>
      </c>
      <c r="AN1066" s="165" t="s">
        <v>44</v>
      </c>
      <c r="AO1066" s="165"/>
      <c r="AP1066" s="227">
        <v>10000</v>
      </c>
      <c r="AQ1066" s="307" t="s">
        <v>429</v>
      </c>
      <c r="AR1066" s="307" t="s">
        <v>434</v>
      </c>
      <c r="AS1066" s="166">
        <f>H1066</f>
        <v>101072</v>
      </c>
      <c r="AT1066" s="166">
        <f t="shared" si="102"/>
        <v>11162</v>
      </c>
      <c r="AU1066" s="166">
        <v>1162</v>
      </c>
      <c r="AV1066" s="166" t="s">
        <v>470</v>
      </c>
      <c r="AX1066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101072, 'Б-101072-13',date'2015-02-02',3, 7, 7, 'RUR', 1, 18, date'2015-02-02', date'2015-02-01', 1010721, 1, to_date('2015-02-01 00:00:00','YYYY-MM-DD HH24:MI:SS'), 900, 162, 0, 946, 1, 'c1', 8,1,101072,11162,1162);insert into xxxx_oebs_cash_payment_test (ID, INVOICE_ID, OEBS_PAYMENT, DOC_DATE, COMISS_DATE) values (s_xxxx_oebs_cash_payment_test.NEXTVAL, 101072, 590.4, to_date('2015-02-01 00:00:00','YYYY-MM-DD HH24:MI:SS'), date'2015-01-31' );insert into xxxx_client_discount_m  (ID,CLIENT_ID,CLIENT_AVG_DISCOUNT,DT) values (s_xxxx_client_discount_m.NEXTVAL,946, 12, date'2015-02-01');insert into xxxx_loyal_clients_contr_attr (ID, CONTRACT_ID, CLIENT_ID, LC_TURNOVER, COLLATERAL_FIRST_DT, COLLATERAL_END_DT) values (s_xxxx_loyal_clients_contr_atr.NEXTVAL, 100064, 946, 10000, date'2014-06-01', date'2014-08-31' );</v>
      </c>
    </row>
    <row r="1067" spans="1:50" ht="16.5" customHeight="1" x14ac:dyDescent="0.25">
      <c r="A1067" s="285">
        <v>64</v>
      </c>
      <c r="B1067" s="72">
        <v>0</v>
      </c>
      <c r="C1067" s="165" t="str">
        <f t="shared" si="100"/>
        <v>100064</v>
      </c>
      <c r="D1067" s="165" t="str">
        <f t="shared" si="101"/>
        <v>100064/13</v>
      </c>
      <c r="E1067" s="167" t="s">
        <v>189</v>
      </c>
      <c r="F1067" s="167" t="s">
        <v>822</v>
      </c>
      <c r="G1067" s="165">
        <v>48</v>
      </c>
      <c r="H1067" s="178">
        <v>101073</v>
      </c>
      <c r="I1067" s="170" t="str">
        <f t="shared" si="99"/>
        <v>Б-101073-13</v>
      </c>
      <c r="J1067" s="185">
        <v>3</v>
      </c>
      <c r="K1067" s="165">
        <v>7</v>
      </c>
      <c r="L1067" s="165" t="s">
        <v>38</v>
      </c>
      <c r="M1067" s="169">
        <v>1</v>
      </c>
      <c r="N1067" s="165">
        <v>18</v>
      </c>
      <c r="O1067" s="167" t="s">
        <v>823</v>
      </c>
      <c r="P1067" s="167" t="s">
        <v>823</v>
      </c>
      <c r="Q1067" s="167" t="s">
        <v>826</v>
      </c>
      <c r="R1067" s="166" t="str">
        <f t="shared" si="104"/>
        <v>1010731</v>
      </c>
      <c r="S1067" s="170">
        <v>1</v>
      </c>
      <c r="T1067" s="167" t="s">
        <v>308</v>
      </c>
      <c r="U1067" s="165">
        <v>800</v>
      </c>
      <c r="V1067" s="165">
        <v>144</v>
      </c>
      <c r="W1067" s="165">
        <v>0</v>
      </c>
      <c r="X1067" s="24">
        <v>947</v>
      </c>
      <c r="Y1067" s="168" t="s">
        <v>42</v>
      </c>
      <c r="Z1067" s="224"/>
      <c r="AA1067" s="224"/>
      <c r="AB1067" s="224"/>
      <c r="AC1067" s="178">
        <v>524.79999999999995</v>
      </c>
      <c r="AD1067" s="170"/>
      <c r="AE1067" s="170"/>
      <c r="AF1067" s="167" t="s">
        <v>149</v>
      </c>
      <c r="AG1067" s="221">
        <v>8</v>
      </c>
      <c r="AH1067" s="220">
        <v>12</v>
      </c>
      <c r="AI1067" s="167" t="s">
        <v>319</v>
      </c>
      <c r="AJ1067" s="170"/>
      <c r="AK1067" s="170"/>
      <c r="AL1067" s="227">
        <v>1</v>
      </c>
      <c r="AM1067" s="122">
        <v>1</v>
      </c>
      <c r="AN1067" s="165" t="s">
        <v>44</v>
      </c>
      <c r="AO1067" s="165"/>
      <c r="AP1067" s="227">
        <v>10000</v>
      </c>
      <c r="AQ1067" s="307" t="s">
        <v>429</v>
      </c>
      <c r="AR1067" s="307" t="s">
        <v>434</v>
      </c>
      <c r="AS1067" s="166">
        <f>H1067</f>
        <v>101073</v>
      </c>
      <c r="AT1067" s="166">
        <f t="shared" si="102"/>
        <v>11163</v>
      </c>
      <c r="AU1067" s="166">
        <v>1163</v>
      </c>
      <c r="AV1067" s="166" t="s">
        <v>471</v>
      </c>
      <c r="AX1067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101073, 'Б-101073-13',date'2015-02-02',3, 7, 7, 'RUR', 1, 18, date'2015-02-02', date'2015-02-01', 1010731, 1, to_date('2015-02-01 00:00:00','YYYY-MM-DD HH24:MI:SS'), 800, 144, 0, 947, 1, 'c1', 8,1,101073,11163,1163);insert into xxxx_oebs_cash_payment_test (ID, INVOICE_ID, OEBS_PAYMENT, DOC_DATE, COMISS_DATE) values (s_xxxx_oebs_cash_payment_test.NEXTVAL, 101073, 524.8, to_date('2015-02-01 00:00:00','YYYY-MM-DD HH24:MI:SS'), date'2015-01-31' );insert into xxxx_client_discount_m  (ID,CLIENT_ID,CLIENT_AVG_DISCOUNT,DT) values (s_xxxx_client_discount_m.NEXTVAL,947, 12, date'2015-02-01');insert into xxxx_loyal_clients_contr_attr (ID, CONTRACT_ID, CLIENT_ID, LC_TURNOVER, COLLATERAL_FIRST_DT, COLLATERAL_END_DT) values (s_xxxx_loyal_clients_contr_atr.NEXTVAL, 100064, 947, 10000, date'2014-06-01', date'2014-08-31' );</v>
      </c>
    </row>
    <row r="1068" spans="1:50" ht="16.5" customHeight="1" x14ac:dyDescent="0.25">
      <c r="A1068" s="285">
        <v>64</v>
      </c>
      <c r="B1068" s="72">
        <v>0</v>
      </c>
      <c r="C1068" s="165" t="str">
        <f t="shared" si="100"/>
        <v>100064</v>
      </c>
      <c r="D1068" s="165" t="str">
        <f t="shared" si="101"/>
        <v>100064/13</v>
      </c>
      <c r="E1068" s="167" t="s">
        <v>189</v>
      </c>
      <c r="F1068" s="167" t="s">
        <v>822</v>
      </c>
      <c r="G1068" s="165">
        <v>48</v>
      </c>
      <c r="H1068" s="178">
        <v>101074</v>
      </c>
      <c r="I1068" s="170" t="str">
        <f t="shared" si="99"/>
        <v>Б-101074-13</v>
      </c>
      <c r="J1068" s="185">
        <v>3</v>
      </c>
      <c r="K1068" s="165">
        <v>7</v>
      </c>
      <c r="L1068" s="165" t="s">
        <v>38</v>
      </c>
      <c r="M1068" s="169">
        <v>1</v>
      </c>
      <c r="N1068" s="165">
        <v>18</v>
      </c>
      <c r="O1068" s="167" t="s">
        <v>823</v>
      </c>
      <c r="P1068" s="167" t="s">
        <v>823</v>
      </c>
      <c r="Q1068" s="167" t="s">
        <v>826</v>
      </c>
      <c r="R1068" s="166" t="str">
        <f t="shared" si="104"/>
        <v>1010741</v>
      </c>
      <c r="S1068" s="170">
        <v>1</v>
      </c>
      <c r="T1068" s="167" t="s">
        <v>308</v>
      </c>
      <c r="U1068" s="165">
        <v>700</v>
      </c>
      <c r="V1068" s="165">
        <v>126</v>
      </c>
      <c r="W1068" s="165">
        <v>0</v>
      </c>
      <c r="X1068" s="24">
        <v>948</v>
      </c>
      <c r="Y1068" s="168" t="s">
        <v>42</v>
      </c>
      <c r="Z1068" s="224"/>
      <c r="AA1068" s="224"/>
      <c r="AB1068" s="224"/>
      <c r="AC1068" s="178">
        <v>459.2</v>
      </c>
      <c r="AD1068" s="170"/>
      <c r="AE1068" s="170"/>
      <c r="AF1068" s="167" t="s">
        <v>149</v>
      </c>
      <c r="AG1068" s="221">
        <v>8</v>
      </c>
      <c r="AH1068" s="220">
        <v>12</v>
      </c>
      <c r="AI1068" s="167" t="s">
        <v>319</v>
      </c>
      <c r="AJ1068" s="170"/>
      <c r="AK1068" s="170"/>
      <c r="AL1068" s="227">
        <v>1</v>
      </c>
      <c r="AM1068" s="122">
        <v>1</v>
      </c>
      <c r="AN1068" s="165" t="s">
        <v>44</v>
      </c>
      <c r="AO1068" s="165"/>
      <c r="AP1068" s="227">
        <v>10000</v>
      </c>
      <c r="AQ1068" s="310" t="s">
        <v>432</v>
      </c>
      <c r="AR1068" s="307" t="s">
        <v>434</v>
      </c>
      <c r="AS1068" s="166">
        <f>H1068</f>
        <v>101074</v>
      </c>
      <c r="AT1068" s="166">
        <f t="shared" si="102"/>
        <v>11164</v>
      </c>
      <c r="AU1068" s="166">
        <v>1164</v>
      </c>
      <c r="AV1068" s="250" t="s">
        <v>601</v>
      </c>
      <c r="AX1068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101074, 'Б-101074-13',date'2015-02-02',3, 7, 7, 'RUR', 1, 18, date'2015-02-02', date'2015-02-01', 1010741, 1, to_date('2015-02-01 00:00:00','YYYY-MM-DD HH24:MI:SS'), 700, 126, 0, 948, 1, 'c1', 8,1,101074,11164,1164);insert into xxxx_oebs_cash_payment_test (ID, INVOICE_ID, OEBS_PAYMENT, DOC_DATE, COMISS_DATE) values (s_xxxx_oebs_cash_payment_test.NEXTVAL, 101074, 459.2, to_date('2015-02-01 00:00:00','YYYY-MM-DD HH24:MI:SS'), date'2015-01-31' );insert into xxxx_client_discount_m  (ID,CLIENT_ID,CLIENT_AVG_DISCOUNT,DT) values (s_xxxx_client_discount_m.NEXTVAL,948, 12, date'2015-02-01');insert into xxxx_loyal_clients_contr_attr (ID, CONTRACT_ID, CLIENT_ID, LC_TURNOVER, COLLATERAL_FIRST_DT, COLLATERAL_END_DT) values (s_xxxx_loyal_clients_contr_atr.NEXTVAL, 100064, 948, 10000, date'2014-07-01', date'2014-08-31' );</v>
      </c>
    </row>
    <row r="1069" spans="1:50" ht="16.5" customHeight="1" x14ac:dyDescent="0.25">
      <c r="A1069" s="285">
        <v>64</v>
      </c>
      <c r="B1069" s="72">
        <v>0</v>
      </c>
      <c r="C1069" s="165" t="str">
        <f t="shared" si="100"/>
        <v>100064</v>
      </c>
      <c r="D1069" s="165" t="str">
        <f t="shared" si="101"/>
        <v>100064/13</v>
      </c>
      <c r="E1069" s="167" t="s">
        <v>189</v>
      </c>
      <c r="F1069" s="167" t="s">
        <v>822</v>
      </c>
      <c r="G1069" s="165">
        <v>48</v>
      </c>
      <c r="H1069" s="178">
        <v>101075</v>
      </c>
      <c r="I1069" s="170" t="str">
        <f t="shared" si="99"/>
        <v>Б-101075-13</v>
      </c>
      <c r="J1069" s="185">
        <v>3</v>
      </c>
      <c r="K1069" s="165">
        <v>7</v>
      </c>
      <c r="L1069" s="165" t="s">
        <v>38</v>
      </c>
      <c r="M1069" s="169">
        <v>1</v>
      </c>
      <c r="N1069" s="165">
        <v>18</v>
      </c>
      <c r="O1069" s="167" t="s">
        <v>823</v>
      </c>
      <c r="P1069" s="167" t="s">
        <v>823</v>
      </c>
      <c r="Q1069" s="167" t="s">
        <v>826</v>
      </c>
      <c r="R1069" s="166" t="str">
        <f t="shared" si="104"/>
        <v>1010751</v>
      </c>
      <c r="S1069" s="170">
        <v>1</v>
      </c>
      <c r="T1069" s="167" t="s">
        <v>310</v>
      </c>
      <c r="U1069" s="165">
        <v>700</v>
      </c>
      <c r="V1069" s="165">
        <v>126</v>
      </c>
      <c r="W1069" s="165">
        <v>0</v>
      </c>
      <c r="X1069" s="24">
        <v>949</v>
      </c>
      <c r="Y1069" s="168" t="s">
        <v>42</v>
      </c>
      <c r="Z1069" s="224" t="s">
        <v>220</v>
      </c>
      <c r="AA1069" s="238" t="s">
        <v>220</v>
      </c>
      <c r="AB1069" s="224" t="s">
        <v>614</v>
      </c>
      <c r="AC1069" s="178">
        <v>459.2</v>
      </c>
      <c r="AD1069" s="170"/>
      <c r="AE1069" s="170"/>
      <c r="AF1069" s="167" t="s">
        <v>149</v>
      </c>
      <c r="AG1069" s="221">
        <v>8</v>
      </c>
      <c r="AH1069" s="220">
        <v>12</v>
      </c>
      <c r="AI1069" s="167" t="s">
        <v>319</v>
      </c>
      <c r="AJ1069" s="170"/>
      <c r="AK1069" s="170"/>
      <c r="AL1069" s="227">
        <v>1</v>
      </c>
      <c r="AM1069" s="122">
        <v>1</v>
      </c>
      <c r="AN1069" s="165" t="s">
        <v>44</v>
      </c>
      <c r="AO1069" s="165"/>
      <c r="AP1069" s="227">
        <v>10000</v>
      </c>
      <c r="AQ1069" s="307" t="s">
        <v>429</v>
      </c>
      <c r="AR1069" s="307" t="s">
        <v>434</v>
      </c>
      <c r="AS1069" s="166">
        <f>H1069</f>
        <v>101075</v>
      </c>
      <c r="AT1069" s="166">
        <f t="shared" si="102"/>
        <v>11165</v>
      </c>
      <c r="AU1069" s="166">
        <v>1165</v>
      </c>
      <c r="AV1069" s="166"/>
      <c r="AX1069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101075, 'Б-101075-13',date'2015-02-02',3, 7, 7, 'RUR', 1, 18, date'2015-02-02', date'2015-02-01', 1010751, 1, to_date('2015-01-31 23:59:59','YYYY-MM-DD HH24:MI:SS'), 700, 126, 0, 949, 1, 'c1', 8,1,101075,11165,1165);insert into xxxx_oebs_cash_payment_test (ID, INVOICE_ID, OEBS_PAYMENT, DOC_DATE, COMISS_DATE) values (s_xxxx_oebs_cash_payment_test.NEXTVAL, 101075, 459.2, to_date('2015-01-31 23:59:59','YYYY-MM-DD HH24:MI:SS'), date'2015-01-31' );insert into xxxx_client_discount_m  (ID,CLIENT_ID,CLIENT_AVG_DISCOUNT,DT) values (s_xxxx_client_discount_m.NEXTVAL,949, 12, date'2015-02-01');insert into xxxx_loyal_clients_contr_attr (ID, CONTRACT_ID, CLIENT_ID, LC_TURNOVER, COLLATERAL_FIRST_DT, COLLATERAL_END_DT) values (s_xxxx_loyal_clients_contr_atr.NEXTVAL, 100064, 949, 10000, date'2014-06-01', date'2014-08-31' );</v>
      </c>
    </row>
    <row r="1070" spans="1:50" ht="16.5" customHeight="1" x14ac:dyDescent="0.25">
      <c r="A1070" s="285">
        <v>64</v>
      </c>
      <c r="B1070" s="72">
        <v>0</v>
      </c>
      <c r="C1070" s="165" t="str">
        <f t="shared" si="100"/>
        <v>100064</v>
      </c>
      <c r="D1070" s="165" t="str">
        <f t="shared" si="101"/>
        <v>100064/13</v>
      </c>
      <c r="E1070" s="167" t="s">
        <v>189</v>
      </c>
      <c r="F1070" s="167" t="s">
        <v>822</v>
      </c>
      <c r="G1070" s="165">
        <v>48</v>
      </c>
      <c r="H1070" s="178">
        <v>101076</v>
      </c>
      <c r="I1070" s="170" t="str">
        <f t="shared" si="99"/>
        <v>Б-101076-13</v>
      </c>
      <c r="J1070" s="185">
        <v>3</v>
      </c>
      <c r="K1070" s="165">
        <v>7</v>
      </c>
      <c r="L1070" s="165" t="s">
        <v>38</v>
      </c>
      <c r="M1070" s="169">
        <v>1</v>
      </c>
      <c r="N1070" s="165">
        <v>18</v>
      </c>
      <c r="O1070" s="167" t="s">
        <v>823</v>
      </c>
      <c r="P1070" s="167" t="s">
        <v>823</v>
      </c>
      <c r="Q1070" s="167" t="s">
        <v>826</v>
      </c>
      <c r="R1070" s="166" t="str">
        <f t="shared" si="104"/>
        <v>1010761</v>
      </c>
      <c r="S1070" s="170">
        <v>1</v>
      </c>
      <c r="T1070" s="191" t="s">
        <v>308</v>
      </c>
      <c r="U1070" s="165">
        <v>1100</v>
      </c>
      <c r="V1070" s="165">
        <v>198</v>
      </c>
      <c r="W1070" s="165">
        <v>0</v>
      </c>
      <c r="X1070" s="24">
        <v>950</v>
      </c>
      <c r="Y1070" s="168" t="s">
        <v>42</v>
      </c>
      <c r="Z1070" s="224" t="s">
        <v>615</v>
      </c>
      <c r="AA1070" s="238" t="s">
        <v>235</v>
      </c>
      <c r="AB1070" s="224" t="s">
        <v>616</v>
      </c>
      <c r="AC1070" s="178">
        <v>721.6</v>
      </c>
      <c r="AD1070" s="170"/>
      <c r="AE1070" s="170"/>
      <c r="AF1070" s="191" t="s">
        <v>149</v>
      </c>
      <c r="AG1070" s="221">
        <v>8</v>
      </c>
      <c r="AH1070" s="220">
        <v>12</v>
      </c>
      <c r="AI1070" s="191" t="s">
        <v>319</v>
      </c>
      <c r="AJ1070" s="170"/>
      <c r="AK1070" s="170"/>
      <c r="AL1070" s="227">
        <v>1</v>
      </c>
      <c r="AM1070" s="122">
        <v>1</v>
      </c>
      <c r="AN1070" s="165" t="s">
        <v>44</v>
      </c>
      <c r="AO1070" s="165"/>
      <c r="AP1070" s="227">
        <v>10000</v>
      </c>
      <c r="AQ1070" s="307" t="s">
        <v>429</v>
      </c>
      <c r="AR1070" s="307" t="s">
        <v>434</v>
      </c>
      <c r="AS1070" s="166">
        <f>H1070</f>
        <v>101076</v>
      </c>
      <c r="AT1070" s="166">
        <f t="shared" si="102"/>
        <v>11166</v>
      </c>
      <c r="AU1070" s="166">
        <v>1166</v>
      </c>
      <c r="AV1070" s="166"/>
      <c r="AX107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101076, 'Б-101076-13',date'2015-02-02',3, 7, 7, 'RUR', 1, 18, date'2015-02-02', date'2015-02-01', 1010761, 1, to_date('2015-02-01 00:00:00','YYYY-MM-DD HH24:MI:SS'), 1100, 198, 0, 950, 1, 'c1', 8,1,101076,11166,1166);insert into xxxx_oebs_cash_payment_test (ID, INVOICE_ID, OEBS_PAYMENT, DOC_DATE, COMISS_DATE) values (s_xxxx_oebs_cash_payment_test.NEXTVAL, 101076, 721.6, to_date('2015-02-01 00:00:00','YYYY-MM-DD HH24:MI:SS'), date'2015-01-31' );insert into xxxx_client_discount_m  (ID,CLIENT_ID,CLIENT_AVG_DISCOUNT,DT) values (s_xxxx_client_discount_m.NEXTVAL,950, 12, date'2015-02-01');insert into xxxx_loyal_clients_contr_attr (ID, CONTRACT_ID, CLIENT_ID, LC_TURNOVER, COLLATERAL_FIRST_DT, COLLATERAL_END_DT) values (s_xxxx_loyal_clients_contr_atr.NEXTVAL, 100064, 950, 10000, date'2014-06-01', date'2014-08-31' );</v>
      </c>
    </row>
    <row r="1071" spans="1:50" ht="16.5" customHeight="1" x14ac:dyDescent="0.25">
      <c r="A1071" s="285">
        <v>64</v>
      </c>
      <c r="B1071" s="72">
        <v>0</v>
      </c>
      <c r="C1071" s="165" t="str">
        <f t="shared" si="100"/>
        <v>100064</v>
      </c>
      <c r="D1071" s="165" t="str">
        <f t="shared" si="101"/>
        <v>100064/13</v>
      </c>
      <c r="E1071" s="167" t="s">
        <v>189</v>
      </c>
      <c r="F1071" s="167" t="s">
        <v>822</v>
      </c>
      <c r="G1071" s="165">
        <v>48</v>
      </c>
      <c r="H1071" s="178">
        <v>101077</v>
      </c>
      <c r="I1071" s="170" t="str">
        <f t="shared" si="99"/>
        <v>Б-101077-13</v>
      </c>
      <c r="J1071" s="185">
        <v>3</v>
      </c>
      <c r="K1071" s="165">
        <v>7</v>
      </c>
      <c r="L1071" s="165" t="s">
        <v>38</v>
      </c>
      <c r="M1071" s="169">
        <v>1</v>
      </c>
      <c r="N1071" s="165">
        <v>18</v>
      </c>
      <c r="O1071" s="167" t="s">
        <v>823</v>
      </c>
      <c r="P1071" s="167" t="s">
        <v>823</v>
      </c>
      <c r="Q1071" s="167" t="s">
        <v>826</v>
      </c>
      <c r="R1071" s="166" t="str">
        <f t="shared" si="104"/>
        <v>1010771</v>
      </c>
      <c r="S1071" s="170">
        <v>1</v>
      </c>
      <c r="T1071" s="191" t="s">
        <v>308</v>
      </c>
      <c r="U1071" s="165">
        <v>1000</v>
      </c>
      <c r="V1071" s="165">
        <v>180</v>
      </c>
      <c r="W1071" s="165">
        <v>0</v>
      </c>
      <c r="X1071" s="24">
        <v>951</v>
      </c>
      <c r="Y1071" s="168" t="s">
        <v>42</v>
      </c>
      <c r="Z1071" s="224" t="s">
        <v>225</v>
      </c>
      <c r="AA1071" s="238" t="s">
        <v>225</v>
      </c>
      <c r="AB1071" s="224" t="s">
        <v>617</v>
      </c>
      <c r="AC1071" s="178">
        <v>656</v>
      </c>
      <c r="AD1071" s="170"/>
      <c r="AE1071" s="170"/>
      <c r="AF1071" s="237" t="s">
        <v>149</v>
      </c>
      <c r="AG1071" s="221">
        <v>8</v>
      </c>
      <c r="AH1071" s="220">
        <v>12</v>
      </c>
      <c r="AI1071" s="237" t="s">
        <v>319</v>
      </c>
      <c r="AJ1071" s="170"/>
      <c r="AK1071" s="170"/>
      <c r="AL1071" s="227">
        <v>1</v>
      </c>
      <c r="AM1071" s="122">
        <v>1</v>
      </c>
      <c r="AN1071" s="165" t="s">
        <v>44</v>
      </c>
      <c r="AO1071" s="165"/>
      <c r="AP1071" s="227">
        <v>10000</v>
      </c>
      <c r="AQ1071" s="307" t="s">
        <v>429</v>
      </c>
      <c r="AR1071" s="310" t="s">
        <v>47</v>
      </c>
      <c r="AS1071" s="166">
        <f>H1071</f>
        <v>101077</v>
      </c>
      <c r="AT1071" s="166">
        <f t="shared" si="102"/>
        <v>11167</v>
      </c>
      <c r="AU1071" s="166">
        <v>1167</v>
      </c>
      <c r="AV1071" s="166"/>
      <c r="AX107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101077, 'Б-101077-13',date'2015-02-02',3, 7, 7, 'RUR', 1, 18, date'2015-02-02', date'2015-02-01', 1010771, 1, to_date('2015-02-01 00:00:00','YYYY-MM-DD HH24:MI:SS'), 1000, 180, 0, 951, 1, 'c1', 8,1,101077,11167,1167);insert into xxxx_oebs_cash_payment_test (ID, INVOICE_ID, OEBS_PAYMENT, DOC_DATE, COMISS_DATE) values (s_xxxx_oebs_cash_payment_test.NEXTVAL, 101077, 656, to_date('2015-02-01 00:00:00','YYYY-MM-DD HH24:MI:SS'), date'2015-01-31' );insert into xxxx_client_discount_m  (ID,CLIENT_ID,CLIENT_AVG_DISCOUNT,DT) values (s_xxxx_client_discount_m.NEXTVAL,951, 12, date'2015-02-01');insert into xxxx_loyal_clients_contr_attr (ID, CONTRACT_ID, CLIENT_ID, LC_TURNOVER, COLLATERAL_FIRST_DT, COLLATERAL_END_DT) values (s_xxxx_loyal_clients_contr_atr.NEXTVAL, 100064, 951, 10000, date'2014-06-01', date'2014-04-30' );</v>
      </c>
    </row>
    <row r="1072" spans="1:50" ht="16.5" customHeight="1" x14ac:dyDescent="0.25">
      <c r="A1072" s="285">
        <v>64</v>
      </c>
      <c r="B1072" s="72">
        <v>0</v>
      </c>
      <c r="C1072" s="165" t="str">
        <f t="shared" si="100"/>
        <v>100064</v>
      </c>
      <c r="D1072" s="165" t="str">
        <f t="shared" si="101"/>
        <v>100064/13</v>
      </c>
      <c r="E1072" s="167" t="s">
        <v>189</v>
      </c>
      <c r="F1072" s="167" t="s">
        <v>822</v>
      </c>
      <c r="G1072" s="165">
        <v>48</v>
      </c>
      <c r="H1072" s="178">
        <v>101078</v>
      </c>
      <c r="I1072" s="170" t="str">
        <f t="shared" si="99"/>
        <v>Б-101078-13</v>
      </c>
      <c r="J1072" s="185">
        <v>3</v>
      </c>
      <c r="K1072" s="165">
        <v>7</v>
      </c>
      <c r="L1072" s="165" t="s">
        <v>38</v>
      </c>
      <c r="M1072" s="169">
        <v>1</v>
      </c>
      <c r="N1072" s="165">
        <v>18</v>
      </c>
      <c r="O1072" s="167" t="s">
        <v>823</v>
      </c>
      <c r="P1072" s="167" t="s">
        <v>823</v>
      </c>
      <c r="Q1072" s="167" t="s">
        <v>826</v>
      </c>
      <c r="R1072" s="166" t="str">
        <f t="shared" si="104"/>
        <v>1010781</v>
      </c>
      <c r="S1072" s="170">
        <v>1</v>
      </c>
      <c r="T1072" s="191" t="s">
        <v>310</v>
      </c>
      <c r="U1072" s="165">
        <v>800</v>
      </c>
      <c r="V1072" s="165">
        <v>144</v>
      </c>
      <c r="W1072" s="165">
        <v>0</v>
      </c>
      <c r="X1072" s="24">
        <v>952</v>
      </c>
      <c r="Y1072" s="168" t="s">
        <v>42</v>
      </c>
      <c r="Z1072" s="224" t="s">
        <v>219</v>
      </c>
      <c r="AA1072" s="238" t="s">
        <v>219</v>
      </c>
      <c r="AB1072" s="224" t="s">
        <v>618</v>
      </c>
      <c r="AC1072" s="178">
        <v>524.79999999999995</v>
      </c>
      <c r="AD1072" s="170"/>
      <c r="AE1072" s="170"/>
      <c r="AF1072" s="191" t="s">
        <v>149</v>
      </c>
      <c r="AG1072" s="221">
        <v>8</v>
      </c>
      <c r="AH1072" s="220">
        <v>12</v>
      </c>
      <c r="AI1072" s="191" t="s">
        <v>319</v>
      </c>
      <c r="AJ1072" s="170"/>
      <c r="AK1072" s="170"/>
      <c r="AL1072" s="227">
        <v>1</v>
      </c>
      <c r="AM1072" s="122">
        <v>1</v>
      </c>
      <c r="AN1072" s="165" t="s">
        <v>44</v>
      </c>
      <c r="AO1072" s="165"/>
      <c r="AP1072" s="227">
        <v>10000</v>
      </c>
      <c r="AQ1072" s="307" t="s">
        <v>429</v>
      </c>
      <c r="AR1072" s="310" t="s">
        <v>47</v>
      </c>
      <c r="AS1072" s="166">
        <f>H1072</f>
        <v>101078</v>
      </c>
      <c r="AT1072" s="166">
        <f t="shared" si="102"/>
        <v>11168</v>
      </c>
      <c r="AU1072" s="166">
        <v>1168</v>
      </c>
      <c r="AV1072" s="166"/>
      <c r="AX107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101078, 'Б-101078-13',date'2015-02-02',3, 7, 7, 'RUR', 1, 18, date'2015-02-02', date'2015-02-01', 1010781, 1, to_date('2015-01-31 23:59:59','YYYY-MM-DD HH24:MI:SS'), 800, 144, 0, 952, 1, 'c1', 8,1,101078,11168,1168);insert into xxxx_oebs_cash_payment_test (ID, INVOICE_ID, OEBS_PAYMENT, DOC_DATE, COMISS_DATE) values (s_xxxx_oebs_cash_payment_test.NEXTVAL, 101078, 524.8, to_date('2015-01-31 23:59:59','YYYY-MM-DD HH24:MI:SS'), date'2015-01-31' );insert into xxxx_client_discount_m  (ID,CLIENT_ID,CLIENT_AVG_DISCOUNT,DT) values (s_xxxx_client_discount_m.NEXTVAL,952, 12, date'2015-02-01');insert into xxxx_loyal_clients_contr_attr (ID, CONTRACT_ID, CLIENT_ID, LC_TURNOVER, COLLATERAL_FIRST_DT, COLLATERAL_END_DT) values (s_xxxx_loyal_clients_contr_atr.NEXTVAL, 100064, 952, 10000, date'2014-06-01', date'2014-04-30' );</v>
      </c>
    </row>
    <row r="1073" spans="1:50" ht="16.5" customHeight="1" x14ac:dyDescent="0.25">
      <c r="A1073" s="285">
        <v>64</v>
      </c>
      <c r="B1073" s="72">
        <v>0</v>
      </c>
      <c r="C1073" s="165" t="str">
        <f t="shared" si="100"/>
        <v>100064</v>
      </c>
      <c r="D1073" s="165" t="str">
        <f t="shared" si="101"/>
        <v>100064/13</v>
      </c>
      <c r="E1073" s="167" t="s">
        <v>189</v>
      </c>
      <c r="F1073" s="167" t="s">
        <v>822</v>
      </c>
      <c r="G1073" s="165">
        <v>48</v>
      </c>
      <c r="H1073" s="178">
        <v>101079</v>
      </c>
      <c r="I1073" s="170" t="str">
        <f t="shared" si="99"/>
        <v>Б-101079-13</v>
      </c>
      <c r="J1073" s="185">
        <v>3</v>
      </c>
      <c r="K1073" s="165">
        <v>7</v>
      </c>
      <c r="L1073" s="165" t="s">
        <v>38</v>
      </c>
      <c r="M1073" s="169">
        <v>1</v>
      </c>
      <c r="N1073" s="165">
        <v>18</v>
      </c>
      <c r="O1073" s="167" t="s">
        <v>823</v>
      </c>
      <c r="P1073" s="167" t="s">
        <v>823</v>
      </c>
      <c r="Q1073" s="167" t="s">
        <v>826</v>
      </c>
      <c r="R1073" s="166" t="str">
        <f t="shared" si="104"/>
        <v>1010791</v>
      </c>
      <c r="S1073" s="170">
        <v>1</v>
      </c>
      <c r="T1073" s="237" t="s">
        <v>144</v>
      </c>
      <c r="U1073" s="165">
        <v>1200</v>
      </c>
      <c r="V1073" s="165">
        <v>216</v>
      </c>
      <c r="W1073" s="165">
        <v>0</v>
      </c>
      <c r="X1073" s="24">
        <v>953</v>
      </c>
      <c r="Y1073" s="168" t="s">
        <v>42</v>
      </c>
      <c r="Z1073" s="224" t="s">
        <v>236</v>
      </c>
      <c r="AA1073" s="238" t="s">
        <v>236</v>
      </c>
      <c r="AB1073" s="224" t="s">
        <v>619</v>
      </c>
      <c r="AC1073" s="178">
        <v>787.2</v>
      </c>
      <c r="AD1073" s="170"/>
      <c r="AE1073" s="170"/>
      <c r="AF1073" s="237" t="s">
        <v>149</v>
      </c>
      <c r="AG1073" s="221">
        <v>8</v>
      </c>
      <c r="AH1073" s="220">
        <v>12</v>
      </c>
      <c r="AI1073" s="237" t="s">
        <v>320</v>
      </c>
      <c r="AJ1073" s="170"/>
      <c r="AK1073" s="170"/>
      <c r="AL1073" s="227">
        <v>1</v>
      </c>
      <c r="AM1073" s="122">
        <v>1</v>
      </c>
      <c r="AN1073" s="165" t="s">
        <v>44</v>
      </c>
      <c r="AO1073" s="165"/>
      <c r="AP1073" s="227">
        <v>10000</v>
      </c>
      <c r="AQ1073" s="307" t="s">
        <v>429</v>
      </c>
      <c r="AR1073" s="307" t="s">
        <v>434</v>
      </c>
      <c r="AS1073" s="166">
        <f>H1073</f>
        <v>101079</v>
      </c>
      <c r="AT1073" s="166">
        <f t="shared" si="102"/>
        <v>11169</v>
      </c>
      <c r="AU1073" s="166">
        <v>1169</v>
      </c>
      <c r="AV1073" s="166"/>
      <c r="AX1073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101079, 'Б-101079-13',date'2015-02-02',3, 7, 7, 'RUR', 1, 18, date'2015-02-02', date'2015-02-01', 1010791, 1, to_date('2015-01-01 00:00:00','YYYY-MM-DD HH24:MI:SS'), 1200, 216, 0, 953, 1, 'c1', 8,1,101079,11169,1169);insert into xxxx_oebs_cash_payment_test (ID, INVOICE_ID, OEBS_PAYMENT, DOC_DATE, COMISS_DATE) values (s_xxxx_oebs_cash_payment_test.NEXTVAL, 101079, 787.2, to_date('2015-01-01 00:00:00','YYYY-MM-DD HH24:MI:SS'), date'2015-01-31' );insert into xxxx_client_discount_m  (ID,CLIENT_ID,CLIENT_AVG_DISCOUNT,DT) values (s_xxxx_client_discount_m.NEXTVAL,953, 12, date'2015-01-01');insert into xxxx_loyal_clients_contr_attr (ID, CONTRACT_ID, CLIENT_ID, LC_TURNOVER, COLLATERAL_FIRST_DT, COLLATERAL_END_DT) values (s_xxxx_loyal_clients_contr_atr.NEXTVAL, 100064, 953, 10000, date'2014-06-01', date'2014-08-31' );</v>
      </c>
    </row>
    <row r="1074" spans="1:50" ht="16.5" customHeight="1" x14ac:dyDescent="0.25">
      <c r="A1074" s="285">
        <v>64</v>
      </c>
      <c r="B1074" s="72">
        <v>0</v>
      </c>
      <c r="C1074" s="165" t="str">
        <f t="shared" si="100"/>
        <v>100064</v>
      </c>
      <c r="D1074" s="165" t="str">
        <f t="shared" si="101"/>
        <v>100064/13</v>
      </c>
      <c r="E1074" s="167" t="s">
        <v>189</v>
      </c>
      <c r="F1074" s="167" t="s">
        <v>822</v>
      </c>
      <c r="G1074" s="165">
        <v>48</v>
      </c>
      <c r="H1074" s="178">
        <v>101080</v>
      </c>
      <c r="I1074" s="170" t="str">
        <f t="shared" ref="I1074:I1137" si="105">"Б-"&amp;H1074&amp;"-13"</f>
        <v>Б-101080-13</v>
      </c>
      <c r="J1074" s="185">
        <v>3</v>
      </c>
      <c r="K1074" s="165">
        <v>7</v>
      </c>
      <c r="L1074" s="165" t="s">
        <v>38</v>
      </c>
      <c r="M1074" s="169">
        <v>1</v>
      </c>
      <c r="N1074" s="165">
        <v>18</v>
      </c>
      <c r="O1074" s="167" t="s">
        <v>823</v>
      </c>
      <c r="P1074" s="167" t="s">
        <v>823</v>
      </c>
      <c r="Q1074" s="167" t="s">
        <v>826</v>
      </c>
      <c r="R1074" s="166" t="str">
        <f t="shared" si="104"/>
        <v>1010801</v>
      </c>
      <c r="S1074" s="170">
        <v>1</v>
      </c>
      <c r="T1074" s="237" t="s">
        <v>144</v>
      </c>
      <c r="U1074" s="165">
        <v>1000</v>
      </c>
      <c r="V1074" s="165">
        <v>180</v>
      </c>
      <c r="W1074" s="165">
        <v>0</v>
      </c>
      <c r="X1074" s="24">
        <v>954</v>
      </c>
      <c r="Y1074" s="168" t="s">
        <v>42</v>
      </c>
      <c r="Z1074" s="224" t="s">
        <v>225</v>
      </c>
      <c r="AA1074" s="238" t="s">
        <v>225</v>
      </c>
      <c r="AB1074" s="224" t="s">
        <v>617</v>
      </c>
      <c r="AC1074" s="178">
        <v>656</v>
      </c>
      <c r="AD1074" s="170"/>
      <c r="AE1074" s="170"/>
      <c r="AF1074" s="191" t="s">
        <v>149</v>
      </c>
      <c r="AG1074" s="221">
        <v>8</v>
      </c>
      <c r="AH1074" s="220">
        <v>12</v>
      </c>
      <c r="AI1074" s="191" t="s">
        <v>320</v>
      </c>
      <c r="AJ1074" s="170"/>
      <c r="AK1074" s="170"/>
      <c r="AL1074" s="227">
        <v>1</v>
      </c>
      <c r="AM1074" s="122">
        <v>1</v>
      </c>
      <c r="AN1074" s="165" t="s">
        <v>44</v>
      </c>
      <c r="AO1074" s="165"/>
      <c r="AP1074" s="227">
        <v>10000</v>
      </c>
      <c r="AQ1074" s="310" t="s">
        <v>440</v>
      </c>
      <c r="AR1074" s="310" t="s">
        <v>148</v>
      </c>
      <c r="AS1074" s="166">
        <f>H1074</f>
        <v>101080</v>
      </c>
      <c r="AT1074" s="166">
        <f t="shared" si="102"/>
        <v>11170</v>
      </c>
      <c r="AU1074" s="166">
        <v>1170</v>
      </c>
      <c r="AV1074" s="166"/>
      <c r="AX1074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101080, 'Б-101080-13',date'2015-02-02',3, 7, 7, 'RUR', 1, 18, date'2015-02-02', date'2015-02-01', 1010801, 1, to_date('2015-01-01 00:00:00','YYYY-MM-DD HH24:MI:SS'), 1000, 180, 0, 954, 1, 'c1', 8,1,101080,11170,1170);insert into xxxx_oebs_cash_payment_test (ID, INVOICE_ID, OEBS_PAYMENT, DOC_DATE, COMISS_DATE) values (s_xxxx_oebs_cash_payment_test.NEXTVAL, 101080, 656, to_date('2015-01-01 00:00:00','YYYY-MM-DD HH24:MI:SS'), date'2015-01-31' );insert into xxxx_client_discount_m  (ID,CLIENT_ID,CLIENT_AVG_DISCOUNT,DT) values (s_xxxx_client_discount_m.NEXTVAL,954, 12, date'2015-01-01');insert into xxxx_loyal_clients_contr_attr (ID, CONTRACT_ID, CLIENT_ID, LC_TURNOVER, COLLATERAL_FIRST_DT, COLLATERAL_END_DT) values (s_xxxx_loyal_clients_contr_atr.NEXTVAL, 100064, 954, 10000, date'2014-12-01', date'2015-02-28' );</v>
      </c>
    </row>
    <row r="1075" spans="1:50" ht="16.5" customHeight="1" x14ac:dyDescent="0.25">
      <c r="A1075" s="286">
        <v>64</v>
      </c>
      <c r="B1075" s="72">
        <v>0</v>
      </c>
      <c r="C1075" s="171" t="str">
        <f t="shared" si="100"/>
        <v>100064</v>
      </c>
      <c r="D1075" s="171" t="str">
        <f t="shared" si="101"/>
        <v>100064/13</v>
      </c>
      <c r="E1075" s="172" t="s">
        <v>189</v>
      </c>
      <c r="F1075" s="167" t="s">
        <v>822</v>
      </c>
      <c r="G1075" s="171">
        <v>48</v>
      </c>
      <c r="H1075" s="178">
        <v>101081</v>
      </c>
      <c r="I1075" s="171" t="str">
        <f t="shared" si="105"/>
        <v>Б-101081-13</v>
      </c>
      <c r="J1075" s="185">
        <v>3</v>
      </c>
      <c r="K1075" s="165">
        <v>7</v>
      </c>
      <c r="L1075" s="165" t="s">
        <v>38</v>
      </c>
      <c r="M1075" s="175">
        <v>1</v>
      </c>
      <c r="N1075" s="165">
        <v>18</v>
      </c>
      <c r="O1075" s="172" t="s">
        <v>823</v>
      </c>
      <c r="P1075" s="172" t="s">
        <v>823</v>
      </c>
      <c r="Q1075" s="172" t="s">
        <v>826</v>
      </c>
      <c r="R1075" s="173" t="str">
        <f t="shared" si="104"/>
        <v>1010811</v>
      </c>
      <c r="S1075" s="171">
        <v>1</v>
      </c>
      <c r="T1075" s="211" t="s">
        <v>311</v>
      </c>
      <c r="U1075" s="171">
        <v>900</v>
      </c>
      <c r="V1075" s="171">
        <v>162</v>
      </c>
      <c r="W1075" s="171">
        <v>0</v>
      </c>
      <c r="X1075" s="24">
        <v>955</v>
      </c>
      <c r="Y1075" s="174" t="s">
        <v>42</v>
      </c>
      <c r="Z1075" s="224" t="s">
        <v>218</v>
      </c>
      <c r="AA1075" s="240" t="s">
        <v>218</v>
      </c>
      <c r="AB1075" s="232" t="s">
        <v>620</v>
      </c>
      <c r="AC1075" s="178">
        <v>590.4</v>
      </c>
      <c r="AD1075" s="171"/>
      <c r="AE1075" s="171"/>
      <c r="AF1075" s="211" t="s">
        <v>150</v>
      </c>
      <c r="AG1075" s="221">
        <v>8</v>
      </c>
      <c r="AH1075" s="220">
        <v>12</v>
      </c>
      <c r="AI1075" s="211" t="s">
        <v>320</v>
      </c>
      <c r="AJ1075" s="171"/>
      <c r="AK1075" s="171"/>
      <c r="AL1075" s="227">
        <v>1</v>
      </c>
      <c r="AM1075" s="122">
        <v>1</v>
      </c>
      <c r="AN1075" s="171" t="s">
        <v>44</v>
      </c>
      <c r="AO1075" s="171"/>
      <c r="AP1075" s="205">
        <v>10000</v>
      </c>
      <c r="AQ1075" s="307" t="s">
        <v>429</v>
      </c>
      <c r="AR1075" s="311" t="s">
        <v>434</v>
      </c>
      <c r="AS1075" s="166">
        <f>H1075</f>
        <v>101081</v>
      </c>
      <c r="AT1075" s="166">
        <f t="shared" si="102"/>
        <v>11171</v>
      </c>
      <c r="AU1075" s="166">
        <v>1171</v>
      </c>
      <c r="AV1075" s="173"/>
      <c r="AX1075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64, 100064, '100064/13', date'2013-03-01', date'2015-09-01', 48, 101081, 'Б-101081-13',date'2015-02-02',3, 7, 7, 'RUR', 1, 18, date'2015-02-02', date'2015-02-01', 1010811, 1, to_date('2015-01-30 23:59:59','YYYY-MM-DD HH24:MI:SS'), 900, 162, 0, 955, 1, 'c1', 8,1,101081,11171,1171);insert into xxxx_oebs_cash_payment_test (ID, INVOICE_ID, OEBS_PAYMENT, DOC_DATE, COMISS_DATE) values (s_xxxx_oebs_cash_payment_test.NEXTVAL, 101081, 590.4, to_date('2015-01-30 23:59:59','YYYY-MM-DD HH24:MI:SS'), date'2015-01-30' );insert into xxxx_client_discount_m  (ID,CLIENT_ID,CLIENT_AVG_DISCOUNT,DT) values (s_xxxx_client_discount_m.NEXTVAL,955, 12, date'2015-01-01');insert into xxxx_loyal_clients_contr_attr (ID, CONTRACT_ID, CLIENT_ID, LC_TURNOVER, COLLATERAL_FIRST_DT, COLLATERAL_END_DT) values (s_xxxx_loyal_clients_contr_atr.NEXTVAL, 100064, 955, 10000, date'2014-06-01', date'2014-08-31' );</v>
      </c>
    </row>
    <row r="1076" spans="1:50" ht="16.5" customHeight="1" x14ac:dyDescent="0.25">
      <c r="A1076" s="285">
        <v>65</v>
      </c>
      <c r="B1076" s="72">
        <v>0</v>
      </c>
      <c r="C1076" s="165" t="str">
        <f t="shared" si="100"/>
        <v>100065</v>
      </c>
      <c r="D1076" s="165" t="str">
        <f t="shared" si="101"/>
        <v>100065/13</v>
      </c>
      <c r="E1076" s="167" t="s">
        <v>189</v>
      </c>
      <c r="F1076" s="167" t="s">
        <v>822</v>
      </c>
      <c r="G1076" s="165">
        <v>48</v>
      </c>
      <c r="H1076" s="178">
        <v>101082</v>
      </c>
      <c r="I1076" s="170" t="str">
        <f t="shared" si="105"/>
        <v>Б-101082-13</v>
      </c>
      <c r="J1076" s="185">
        <v>3</v>
      </c>
      <c r="K1076" s="165">
        <v>7</v>
      </c>
      <c r="L1076" s="165" t="s">
        <v>38</v>
      </c>
      <c r="M1076" s="169">
        <v>1</v>
      </c>
      <c r="N1076" s="165">
        <v>18</v>
      </c>
      <c r="O1076" s="167" t="s">
        <v>823</v>
      </c>
      <c r="P1076" s="167" t="s">
        <v>823</v>
      </c>
      <c r="Q1076" s="167" t="s">
        <v>826</v>
      </c>
      <c r="R1076" s="166" t="str">
        <f t="shared" si="104"/>
        <v>1010821</v>
      </c>
      <c r="S1076" s="170">
        <v>1</v>
      </c>
      <c r="T1076" s="167" t="s">
        <v>308</v>
      </c>
      <c r="U1076" s="165">
        <v>1000</v>
      </c>
      <c r="V1076" s="165">
        <v>180</v>
      </c>
      <c r="W1076" s="165">
        <v>0</v>
      </c>
      <c r="X1076" s="24">
        <v>956</v>
      </c>
      <c r="Y1076" s="168" t="s">
        <v>42</v>
      </c>
      <c r="Z1076" s="224" t="s">
        <v>225</v>
      </c>
      <c r="AA1076" s="238" t="s">
        <v>221</v>
      </c>
      <c r="AB1076" s="247" t="s">
        <v>621</v>
      </c>
      <c r="AC1076" s="227">
        <v>410</v>
      </c>
      <c r="AD1076" s="170"/>
      <c r="AE1076" s="170"/>
      <c r="AF1076" s="167" t="s">
        <v>149</v>
      </c>
      <c r="AG1076" s="248">
        <v>8</v>
      </c>
      <c r="AH1076" s="249">
        <v>19</v>
      </c>
      <c r="AI1076" s="167" t="s">
        <v>319</v>
      </c>
      <c r="AJ1076" s="167"/>
      <c r="AK1076" s="167"/>
      <c r="AL1076" s="227">
        <v>1</v>
      </c>
      <c r="AM1076" s="122">
        <v>1</v>
      </c>
      <c r="AN1076" s="165" t="s">
        <v>44</v>
      </c>
      <c r="AO1076" s="165"/>
      <c r="AP1076" s="227">
        <v>10000</v>
      </c>
      <c r="AQ1076" s="307" t="s">
        <v>429</v>
      </c>
      <c r="AR1076" s="307" t="s">
        <v>434</v>
      </c>
      <c r="AS1076" s="166">
        <f>H1076</f>
        <v>101082</v>
      </c>
      <c r="AT1076" s="166">
        <f t="shared" si="102"/>
        <v>11172</v>
      </c>
      <c r="AU1076" s="166">
        <v>1172</v>
      </c>
      <c r="AV1076" s="166" t="s">
        <v>231</v>
      </c>
      <c r="AX1076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101082, 'Б-101082-13',date'2015-02-02',3, 7, 7, 'RUR', 1, 18, date'2015-02-02', date'2015-02-01', 1010821, 1, to_date('2015-02-01 00:00:00','YYYY-MM-DD HH24:MI:SS'), 1000, 180, 0, 956, 1, 'c1', 8,1,101082,11172,1172);insert into xxxx_oebs_cash_payment_test (ID, INVOICE_ID, OEBS_PAYMENT, DOC_DATE, COMISS_DATE) values (s_xxxx_oebs_cash_payment_test.NEXTVAL, 101082, 410, to_date('2015-02-01 00:00:00','YYYY-MM-DD HH24:MI:SS'), date'2015-01-31' );insert into xxxx_client_discount_m  (ID,CLIENT_ID,CLIENT_AVG_DISCOUNT,DT) values (s_xxxx_client_discount_m.NEXTVAL,956, 19, date'2015-02-01');insert into xxxx_loyal_clients_contr_attr (ID, CONTRACT_ID, CLIENT_ID, LC_TURNOVER, COLLATERAL_FIRST_DT, COLLATERAL_END_DT) values (s_xxxx_loyal_clients_contr_atr.NEXTVAL, 100065, 956, 10000, date'2014-06-01', date'2014-08-31' );</v>
      </c>
    </row>
    <row r="1077" spans="1:50" ht="16.5" customHeight="1" x14ac:dyDescent="0.25">
      <c r="A1077" s="285">
        <v>65</v>
      </c>
      <c r="B1077" s="72">
        <v>0</v>
      </c>
      <c r="C1077" s="165" t="str">
        <f t="shared" si="100"/>
        <v>100065</v>
      </c>
      <c r="D1077" s="165" t="str">
        <f t="shared" si="101"/>
        <v>100065/13</v>
      </c>
      <c r="E1077" s="167" t="s">
        <v>189</v>
      </c>
      <c r="F1077" s="167" t="s">
        <v>822</v>
      </c>
      <c r="G1077" s="165">
        <v>48</v>
      </c>
      <c r="H1077" s="178">
        <v>101083</v>
      </c>
      <c r="I1077" s="170" t="str">
        <f t="shared" si="105"/>
        <v>Б-101083-13</v>
      </c>
      <c r="J1077" s="185">
        <v>3</v>
      </c>
      <c r="K1077" s="165">
        <v>7</v>
      </c>
      <c r="L1077" s="165" t="s">
        <v>38</v>
      </c>
      <c r="M1077" s="169">
        <v>1</v>
      </c>
      <c r="N1077" s="165">
        <v>18</v>
      </c>
      <c r="O1077" s="167" t="s">
        <v>823</v>
      </c>
      <c r="P1077" s="167" t="s">
        <v>823</v>
      </c>
      <c r="Q1077" s="167" t="s">
        <v>826</v>
      </c>
      <c r="R1077" s="166" t="str">
        <f t="shared" si="104"/>
        <v>1010831</v>
      </c>
      <c r="S1077" s="170">
        <v>1</v>
      </c>
      <c r="T1077" s="167" t="s">
        <v>308</v>
      </c>
      <c r="U1077" s="165">
        <v>900</v>
      </c>
      <c r="V1077" s="165">
        <v>162</v>
      </c>
      <c r="W1077" s="165">
        <v>0</v>
      </c>
      <c r="X1077" s="24">
        <v>957</v>
      </c>
      <c r="Y1077" s="168" t="s">
        <v>42</v>
      </c>
      <c r="Z1077" s="225" t="s">
        <v>232</v>
      </c>
      <c r="AA1077" s="235" t="s">
        <v>232</v>
      </c>
      <c r="AB1077" s="225" t="s">
        <v>622</v>
      </c>
      <c r="AC1077" s="227">
        <v>369</v>
      </c>
      <c r="AD1077" s="170"/>
      <c r="AE1077" s="170"/>
      <c r="AF1077" s="167" t="s">
        <v>149</v>
      </c>
      <c r="AG1077" s="248">
        <v>8</v>
      </c>
      <c r="AH1077" s="249">
        <v>19</v>
      </c>
      <c r="AI1077" s="167" t="s">
        <v>319</v>
      </c>
      <c r="AJ1077" s="167"/>
      <c r="AK1077" s="167"/>
      <c r="AL1077" s="227">
        <v>1</v>
      </c>
      <c r="AM1077" s="122">
        <v>1</v>
      </c>
      <c r="AN1077" s="165" t="s">
        <v>44</v>
      </c>
      <c r="AO1077" s="165"/>
      <c r="AP1077" s="227">
        <v>10000</v>
      </c>
      <c r="AQ1077" s="307" t="s">
        <v>429</v>
      </c>
      <c r="AR1077" s="307" t="s">
        <v>434</v>
      </c>
      <c r="AS1077" s="166">
        <f>H1077</f>
        <v>101083</v>
      </c>
      <c r="AT1077" s="166">
        <f t="shared" si="102"/>
        <v>11173</v>
      </c>
      <c r="AU1077" s="166">
        <v>1173</v>
      </c>
      <c r="AV1077" s="166" t="s">
        <v>233</v>
      </c>
      <c r="AX1077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101083, 'Б-101083-13',date'2015-02-02',3, 7, 7, 'RUR', 1, 18, date'2015-02-02', date'2015-02-01', 1010831, 1, to_date('2015-02-01 00:00:00','YYYY-MM-DD HH24:MI:SS'), 900, 162, 0, 957, 1, 'c1', 8,1,101083,11173,1173);insert into xxxx_oebs_cash_payment_test (ID, INVOICE_ID, OEBS_PAYMENT, DOC_DATE, COMISS_DATE) values (s_xxxx_oebs_cash_payment_test.NEXTVAL, 101083, 369, to_date('2015-02-01 00:00:00','YYYY-MM-DD HH24:MI:SS'), date'2015-01-31' );insert into xxxx_client_discount_m  (ID,CLIENT_ID,CLIENT_AVG_DISCOUNT,DT) values (s_xxxx_client_discount_m.NEXTVAL,957, 19, date'2015-02-01');insert into xxxx_loyal_clients_contr_attr (ID, CONTRACT_ID, CLIENT_ID, LC_TURNOVER, COLLATERAL_FIRST_DT, COLLATERAL_END_DT) values (s_xxxx_loyal_clients_contr_atr.NEXTVAL, 100065, 957, 10000, date'2014-06-01', date'2014-08-31' );</v>
      </c>
    </row>
    <row r="1078" spans="1:50" ht="16.5" customHeight="1" x14ac:dyDescent="0.25">
      <c r="A1078" s="285">
        <v>65</v>
      </c>
      <c r="B1078" s="72">
        <v>0</v>
      </c>
      <c r="C1078" s="165" t="str">
        <f t="shared" si="100"/>
        <v>100065</v>
      </c>
      <c r="D1078" s="165" t="str">
        <f t="shared" si="101"/>
        <v>100065/13</v>
      </c>
      <c r="E1078" s="167" t="s">
        <v>189</v>
      </c>
      <c r="F1078" s="167" t="s">
        <v>822</v>
      </c>
      <c r="G1078" s="165">
        <v>48</v>
      </c>
      <c r="H1078" s="178">
        <v>101084</v>
      </c>
      <c r="I1078" s="170" t="str">
        <f t="shared" si="105"/>
        <v>Б-101084-13</v>
      </c>
      <c r="J1078" s="185">
        <v>3</v>
      </c>
      <c r="K1078" s="165">
        <v>7</v>
      </c>
      <c r="L1078" s="165" t="s">
        <v>38</v>
      </c>
      <c r="M1078" s="169">
        <v>1</v>
      </c>
      <c r="N1078" s="165">
        <v>18</v>
      </c>
      <c r="O1078" s="167" t="s">
        <v>823</v>
      </c>
      <c r="P1078" s="167" t="s">
        <v>823</v>
      </c>
      <c r="Q1078" s="167" t="s">
        <v>826</v>
      </c>
      <c r="R1078" s="166" t="str">
        <f t="shared" si="104"/>
        <v>1010841</v>
      </c>
      <c r="S1078" s="170">
        <v>1</v>
      </c>
      <c r="T1078" s="167" t="s">
        <v>308</v>
      </c>
      <c r="U1078" s="165">
        <v>800</v>
      </c>
      <c r="V1078" s="165">
        <v>144</v>
      </c>
      <c r="W1078" s="165">
        <v>0</v>
      </c>
      <c r="X1078" s="24">
        <v>958</v>
      </c>
      <c r="Y1078" s="168" t="s">
        <v>42</v>
      </c>
      <c r="Z1078" s="224"/>
      <c r="AA1078" s="224"/>
      <c r="AB1078" s="224"/>
      <c r="AC1078" s="227">
        <v>328</v>
      </c>
      <c r="AD1078" s="170"/>
      <c r="AE1078" s="170"/>
      <c r="AF1078" s="167" t="s">
        <v>149</v>
      </c>
      <c r="AG1078" s="248">
        <v>8</v>
      </c>
      <c r="AH1078" s="249">
        <v>19</v>
      </c>
      <c r="AI1078" s="167" t="s">
        <v>319</v>
      </c>
      <c r="AJ1078" s="167"/>
      <c r="AK1078" s="167"/>
      <c r="AL1078" s="227">
        <v>1</v>
      </c>
      <c r="AM1078" s="122">
        <v>1</v>
      </c>
      <c r="AN1078" s="165" t="s">
        <v>44</v>
      </c>
      <c r="AO1078" s="165"/>
      <c r="AP1078" s="227">
        <v>10000</v>
      </c>
      <c r="AQ1078" s="307" t="s">
        <v>429</v>
      </c>
      <c r="AR1078" s="307" t="s">
        <v>434</v>
      </c>
      <c r="AS1078" s="166">
        <f>H1078</f>
        <v>101084</v>
      </c>
      <c r="AT1078" s="166">
        <f t="shared" si="102"/>
        <v>11174</v>
      </c>
      <c r="AU1078" s="166">
        <v>1174</v>
      </c>
      <c r="AV1078" s="250" t="s">
        <v>234</v>
      </c>
      <c r="AX1078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101084, 'Б-101084-13',date'2015-02-02',3, 7, 7, 'RUR', 1, 18, date'2015-02-02', date'2015-02-01', 1010841, 1, to_date('2015-02-01 00:00:00','YYYY-MM-DD HH24:MI:SS'), 800, 144, 0, 958, 1, 'c1', 8,1,101084,11174,1174);insert into xxxx_oebs_cash_payment_test (ID, INVOICE_ID, OEBS_PAYMENT, DOC_DATE, COMISS_DATE) values (s_xxxx_oebs_cash_payment_test.NEXTVAL, 101084, 328, to_date('2015-02-01 00:00:00','YYYY-MM-DD HH24:MI:SS'), date'2015-01-31' );insert into xxxx_client_discount_m  (ID,CLIENT_ID,CLIENT_AVG_DISCOUNT,DT) values (s_xxxx_client_discount_m.NEXTVAL,958, 19, date'2015-02-01');insert into xxxx_loyal_clients_contr_attr (ID, CONTRACT_ID, CLIENT_ID, LC_TURNOVER, COLLATERAL_FIRST_DT, COLLATERAL_END_DT) values (s_xxxx_loyal_clients_contr_atr.NEXTVAL, 100065, 958, 10000, date'2014-06-01', date'2014-08-31' );</v>
      </c>
    </row>
    <row r="1079" spans="1:50" ht="16.5" customHeight="1" x14ac:dyDescent="0.25">
      <c r="A1079" s="285">
        <v>65</v>
      </c>
      <c r="B1079" s="72">
        <v>0</v>
      </c>
      <c r="C1079" s="165" t="str">
        <f t="shared" si="100"/>
        <v>100065</v>
      </c>
      <c r="D1079" s="165" t="str">
        <f t="shared" si="101"/>
        <v>100065/13</v>
      </c>
      <c r="E1079" s="167" t="s">
        <v>189</v>
      </c>
      <c r="F1079" s="167" t="s">
        <v>822</v>
      </c>
      <c r="G1079" s="165">
        <v>48</v>
      </c>
      <c r="H1079" s="178">
        <v>101085</v>
      </c>
      <c r="I1079" s="170" t="str">
        <f t="shared" si="105"/>
        <v>Б-101085-13</v>
      </c>
      <c r="J1079" s="185">
        <v>3</v>
      </c>
      <c r="K1079" s="165">
        <v>7</v>
      </c>
      <c r="L1079" s="165" t="s">
        <v>38</v>
      </c>
      <c r="M1079" s="169">
        <v>1</v>
      </c>
      <c r="N1079" s="165">
        <v>18</v>
      </c>
      <c r="O1079" s="167" t="s">
        <v>823</v>
      </c>
      <c r="P1079" s="167" t="s">
        <v>823</v>
      </c>
      <c r="Q1079" s="167" t="s">
        <v>826</v>
      </c>
      <c r="R1079" s="166" t="str">
        <f t="shared" si="104"/>
        <v>1010851</v>
      </c>
      <c r="S1079" s="170">
        <v>1</v>
      </c>
      <c r="T1079" s="167" t="s">
        <v>308</v>
      </c>
      <c r="U1079" s="165">
        <v>700</v>
      </c>
      <c r="V1079" s="165">
        <v>126</v>
      </c>
      <c r="W1079" s="165">
        <v>0</v>
      </c>
      <c r="X1079" s="24">
        <v>959</v>
      </c>
      <c r="Y1079" s="168" t="s">
        <v>42</v>
      </c>
      <c r="Z1079" s="224"/>
      <c r="AA1079" s="224"/>
      <c r="AB1079" s="224"/>
      <c r="AC1079" s="227">
        <v>287</v>
      </c>
      <c r="AD1079" s="170"/>
      <c r="AE1079" s="170"/>
      <c r="AF1079" s="167" t="s">
        <v>149</v>
      </c>
      <c r="AG1079" s="248">
        <v>8</v>
      </c>
      <c r="AH1079" s="249">
        <v>19</v>
      </c>
      <c r="AI1079" s="167" t="s">
        <v>319</v>
      </c>
      <c r="AJ1079" s="167"/>
      <c r="AK1079" s="167"/>
      <c r="AL1079" s="227">
        <v>1</v>
      </c>
      <c r="AM1079" s="122">
        <v>1</v>
      </c>
      <c r="AN1079" s="165" t="s">
        <v>44</v>
      </c>
      <c r="AO1079" s="165"/>
      <c r="AP1079" s="227">
        <v>10000</v>
      </c>
      <c r="AQ1079" s="307" t="s">
        <v>429</v>
      </c>
      <c r="AR1079" s="307" t="s">
        <v>434</v>
      </c>
      <c r="AS1079" s="166">
        <f>H1079</f>
        <v>101085</v>
      </c>
      <c r="AT1079" s="166">
        <f t="shared" si="102"/>
        <v>11175</v>
      </c>
      <c r="AU1079" s="166">
        <v>1175</v>
      </c>
      <c r="AV1079" s="250"/>
      <c r="AX1079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101085, 'Б-101085-13',date'2015-02-02',3, 7, 7, 'RUR', 1, 18, date'2015-02-02', date'2015-02-01', 1010851, 1, to_date('2015-02-01 00:00:00','YYYY-MM-DD HH24:MI:SS'), 700, 126, 0, 959, 1, 'c1', 8,1,101085,11175,1175);insert into xxxx_oebs_cash_payment_test (ID, INVOICE_ID, OEBS_PAYMENT, DOC_DATE, COMISS_DATE) values (s_xxxx_oebs_cash_payment_test.NEXTVAL, 101085, 287, to_date('2015-02-01 00:00:00','YYYY-MM-DD HH24:MI:SS'), date'2015-01-31' );insert into xxxx_client_discount_m  (ID,CLIENT_ID,CLIENT_AVG_DISCOUNT,DT) values (s_xxxx_client_discount_m.NEXTVAL,959, 19, date'2015-02-01');insert into xxxx_loyal_clients_contr_attr (ID, CONTRACT_ID, CLIENT_ID, LC_TURNOVER, COLLATERAL_FIRST_DT, COLLATERAL_END_DT) values (s_xxxx_loyal_clients_contr_atr.NEXTVAL, 100065, 959, 10000, date'2014-06-01', date'2014-08-31' );</v>
      </c>
    </row>
    <row r="1080" spans="1:50" ht="16.5" customHeight="1" x14ac:dyDescent="0.25">
      <c r="A1080" s="285">
        <v>65</v>
      </c>
      <c r="B1080" s="72">
        <v>0</v>
      </c>
      <c r="C1080" s="165" t="str">
        <f t="shared" si="100"/>
        <v>100065</v>
      </c>
      <c r="D1080" s="165" t="str">
        <f t="shared" si="101"/>
        <v>100065/13</v>
      </c>
      <c r="E1080" s="167" t="s">
        <v>189</v>
      </c>
      <c r="F1080" s="167" t="s">
        <v>822</v>
      </c>
      <c r="G1080" s="165">
        <v>48</v>
      </c>
      <c r="H1080" s="178">
        <v>101086</v>
      </c>
      <c r="I1080" s="170" t="str">
        <f t="shared" si="105"/>
        <v>Б-101086-13</v>
      </c>
      <c r="J1080" s="185">
        <v>3</v>
      </c>
      <c r="K1080" s="165">
        <v>7</v>
      </c>
      <c r="L1080" s="165" t="s">
        <v>38</v>
      </c>
      <c r="M1080" s="169">
        <v>1</v>
      </c>
      <c r="N1080" s="165">
        <v>18</v>
      </c>
      <c r="O1080" s="167" t="s">
        <v>823</v>
      </c>
      <c r="P1080" s="167" t="s">
        <v>823</v>
      </c>
      <c r="Q1080" s="167" t="s">
        <v>826</v>
      </c>
      <c r="R1080" s="166" t="str">
        <f t="shared" si="104"/>
        <v>1010861</v>
      </c>
      <c r="S1080" s="170">
        <v>1</v>
      </c>
      <c r="T1080" s="167" t="s">
        <v>310</v>
      </c>
      <c r="U1080" s="165">
        <v>700</v>
      </c>
      <c r="V1080" s="165">
        <v>126</v>
      </c>
      <c r="W1080" s="165">
        <v>0</v>
      </c>
      <c r="X1080" s="24">
        <v>960</v>
      </c>
      <c r="Y1080" s="168" t="s">
        <v>42</v>
      </c>
      <c r="Z1080" s="224" t="s">
        <v>220</v>
      </c>
      <c r="AA1080" s="238" t="s">
        <v>220</v>
      </c>
      <c r="AB1080" s="224" t="s">
        <v>623</v>
      </c>
      <c r="AC1080" s="227">
        <v>430.5</v>
      </c>
      <c r="AD1080" s="170"/>
      <c r="AE1080" s="170"/>
      <c r="AF1080" s="167" t="s">
        <v>149</v>
      </c>
      <c r="AG1080" s="248">
        <v>8</v>
      </c>
      <c r="AH1080" s="249">
        <v>19</v>
      </c>
      <c r="AI1080" s="167" t="s">
        <v>319</v>
      </c>
      <c r="AJ1080" s="167"/>
      <c r="AK1080" s="167"/>
      <c r="AL1080" s="227">
        <v>1</v>
      </c>
      <c r="AM1080" s="122">
        <v>1</v>
      </c>
      <c r="AN1080" s="165" t="s">
        <v>44</v>
      </c>
      <c r="AO1080" s="165"/>
      <c r="AP1080" s="227">
        <v>10000</v>
      </c>
      <c r="AQ1080" s="307" t="s">
        <v>429</v>
      </c>
      <c r="AR1080" s="307" t="s">
        <v>434</v>
      </c>
      <c r="AS1080" s="166">
        <f>H1080</f>
        <v>101086</v>
      </c>
      <c r="AT1080" s="166">
        <f t="shared" si="102"/>
        <v>11176</v>
      </c>
      <c r="AU1080" s="166">
        <v>1176</v>
      </c>
      <c r="AV1080" s="250"/>
      <c r="AX108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101086, 'Б-101086-13',date'2015-02-02',3, 7, 7, 'RUR', 1, 18, date'2015-02-02', date'2015-02-01', 1010861, 1, to_date('2015-01-31 23:59:59','YYYY-MM-DD HH24:MI:SS'), 700, 126, 0, 960, 1, 'c1', 8,1,101086,11176,1176);insert into xxxx_oebs_cash_payment_test (ID, INVOICE_ID, OEBS_PAYMENT, DOC_DATE, COMISS_DATE) values (s_xxxx_oebs_cash_payment_test.NEXTVAL, 101086, 430.5, to_date('2015-01-31 23:59:59','YYYY-MM-DD HH24:MI:SS'), date'2015-01-31' );insert into xxxx_client_discount_m  (ID,CLIENT_ID,CLIENT_AVG_DISCOUNT,DT) values (s_xxxx_client_discount_m.NEXTVAL,960, 19, date'2015-02-01');insert into xxxx_loyal_clients_contr_attr (ID, CONTRACT_ID, CLIENT_ID, LC_TURNOVER, COLLATERAL_FIRST_DT, COLLATERAL_END_DT) values (s_xxxx_loyal_clients_contr_atr.NEXTVAL, 100065, 960, 10000, date'2014-06-01', date'2014-08-31' );</v>
      </c>
    </row>
    <row r="1081" spans="1:50" ht="16.5" customHeight="1" x14ac:dyDescent="0.25">
      <c r="A1081" s="285">
        <v>65</v>
      </c>
      <c r="B1081" s="72">
        <v>0</v>
      </c>
      <c r="C1081" s="165" t="str">
        <f t="shared" si="100"/>
        <v>100065</v>
      </c>
      <c r="D1081" s="165" t="str">
        <f t="shared" si="101"/>
        <v>100065/13</v>
      </c>
      <c r="E1081" s="167" t="s">
        <v>189</v>
      </c>
      <c r="F1081" s="167" t="s">
        <v>822</v>
      </c>
      <c r="G1081" s="165">
        <v>48</v>
      </c>
      <c r="H1081" s="178">
        <v>101087</v>
      </c>
      <c r="I1081" s="170" t="str">
        <f t="shared" si="105"/>
        <v>Б-101087-13</v>
      </c>
      <c r="J1081" s="185">
        <v>3</v>
      </c>
      <c r="K1081" s="165">
        <v>7</v>
      </c>
      <c r="L1081" s="165" t="s">
        <v>38</v>
      </c>
      <c r="M1081" s="169">
        <v>1</v>
      </c>
      <c r="N1081" s="165">
        <v>18</v>
      </c>
      <c r="O1081" s="167" t="s">
        <v>823</v>
      </c>
      <c r="P1081" s="167" t="s">
        <v>823</v>
      </c>
      <c r="Q1081" s="167" t="s">
        <v>826</v>
      </c>
      <c r="R1081" s="166" t="str">
        <f t="shared" si="104"/>
        <v>1010871</v>
      </c>
      <c r="S1081" s="170">
        <v>1</v>
      </c>
      <c r="T1081" s="191" t="s">
        <v>308</v>
      </c>
      <c r="U1081" s="165">
        <v>1100</v>
      </c>
      <c r="V1081" s="165">
        <v>198</v>
      </c>
      <c r="W1081" s="165">
        <v>0</v>
      </c>
      <c r="X1081" s="24">
        <v>961</v>
      </c>
      <c r="Y1081" s="168" t="s">
        <v>42</v>
      </c>
      <c r="Z1081" s="224" t="s">
        <v>615</v>
      </c>
      <c r="AA1081" s="238" t="s">
        <v>235</v>
      </c>
      <c r="AB1081" s="224" t="s">
        <v>624</v>
      </c>
      <c r="AC1081" s="227">
        <v>676.5</v>
      </c>
      <c r="AD1081" s="170"/>
      <c r="AE1081" s="170"/>
      <c r="AF1081" s="191" t="s">
        <v>149</v>
      </c>
      <c r="AG1081" s="248">
        <v>8</v>
      </c>
      <c r="AH1081" s="249">
        <v>19</v>
      </c>
      <c r="AI1081" s="191" t="s">
        <v>319</v>
      </c>
      <c r="AJ1081" s="167"/>
      <c r="AK1081" s="167"/>
      <c r="AL1081" s="227">
        <v>1</v>
      </c>
      <c r="AM1081" s="122">
        <v>1</v>
      </c>
      <c r="AN1081" s="165" t="s">
        <v>44</v>
      </c>
      <c r="AO1081" s="165"/>
      <c r="AP1081" s="227">
        <v>10000</v>
      </c>
      <c r="AQ1081" s="307" t="s">
        <v>429</v>
      </c>
      <c r="AR1081" s="307" t="s">
        <v>434</v>
      </c>
      <c r="AS1081" s="166">
        <f>H1081</f>
        <v>101087</v>
      </c>
      <c r="AT1081" s="166">
        <f t="shared" si="102"/>
        <v>11177</v>
      </c>
      <c r="AU1081" s="166">
        <v>1177</v>
      </c>
      <c r="AV1081" s="250"/>
      <c r="AX108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101087, 'Б-101087-13',date'2015-02-02',3, 7, 7, 'RUR', 1, 18, date'2015-02-02', date'2015-02-01', 1010871, 1, to_date('2015-02-01 00:00:00','YYYY-MM-DD HH24:MI:SS'), 1100, 198, 0, 961, 1, 'c1', 8,1,101087,11177,1177);insert into xxxx_oebs_cash_payment_test (ID, INVOICE_ID, OEBS_PAYMENT, DOC_DATE, COMISS_DATE) values (s_xxxx_oebs_cash_payment_test.NEXTVAL, 101087, 676.5, to_date('2015-02-01 00:00:00','YYYY-MM-DD HH24:MI:SS'), date'2015-01-31' );insert into xxxx_client_discount_m  (ID,CLIENT_ID,CLIENT_AVG_DISCOUNT,DT) values (s_xxxx_client_discount_m.NEXTVAL,961, 19, date'2015-02-01');insert into xxxx_loyal_clients_contr_attr (ID, CONTRACT_ID, CLIENT_ID, LC_TURNOVER, COLLATERAL_FIRST_DT, COLLATERAL_END_DT) values (s_xxxx_loyal_clients_contr_atr.NEXTVAL, 100065, 961, 10000, date'2014-06-01', date'2014-08-31' );</v>
      </c>
    </row>
    <row r="1082" spans="1:50" ht="16.5" customHeight="1" x14ac:dyDescent="0.25">
      <c r="A1082" s="285">
        <v>65</v>
      </c>
      <c r="B1082" s="72">
        <v>0</v>
      </c>
      <c r="C1082" s="165" t="str">
        <f t="shared" si="100"/>
        <v>100065</v>
      </c>
      <c r="D1082" s="165" t="str">
        <f t="shared" si="101"/>
        <v>100065/13</v>
      </c>
      <c r="E1082" s="167" t="s">
        <v>189</v>
      </c>
      <c r="F1082" s="167" t="s">
        <v>822</v>
      </c>
      <c r="G1082" s="165">
        <v>48</v>
      </c>
      <c r="H1082" s="178">
        <v>101088</v>
      </c>
      <c r="I1082" s="170" t="str">
        <f t="shared" si="105"/>
        <v>Б-101088-13</v>
      </c>
      <c r="J1082" s="185">
        <v>3</v>
      </c>
      <c r="K1082" s="165">
        <v>7</v>
      </c>
      <c r="L1082" s="165" t="s">
        <v>38</v>
      </c>
      <c r="M1082" s="169">
        <v>1</v>
      </c>
      <c r="N1082" s="165">
        <v>18</v>
      </c>
      <c r="O1082" s="167" t="s">
        <v>823</v>
      </c>
      <c r="P1082" s="167" t="s">
        <v>823</v>
      </c>
      <c r="Q1082" s="167" t="s">
        <v>826</v>
      </c>
      <c r="R1082" s="166" t="str">
        <f t="shared" si="104"/>
        <v>1010881</v>
      </c>
      <c r="S1082" s="170">
        <v>1</v>
      </c>
      <c r="T1082" s="191" t="s">
        <v>308</v>
      </c>
      <c r="U1082" s="165">
        <v>1000</v>
      </c>
      <c r="V1082" s="165">
        <v>180</v>
      </c>
      <c r="W1082" s="165">
        <v>0</v>
      </c>
      <c r="X1082" s="24">
        <v>962</v>
      </c>
      <c r="Y1082" s="168" t="s">
        <v>42</v>
      </c>
      <c r="Z1082" s="224" t="s">
        <v>225</v>
      </c>
      <c r="AA1082" s="238" t="s">
        <v>225</v>
      </c>
      <c r="AB1082" s="224" t="s">
        <v>625</v>
      </c>
      <c r="AC1082" s="227">
        <v>615</v>
      </c>
      <c r="AD1082" s="170"/>
      <c r="AE1082" s="170"/>
      <c r="AF1082" s="237" t="s">
        <v>149</v>
      </c>
      <c r="AG1082" s="248">
        <v>8</v>
      </c>
      <c r="AH1082" s="249">
        <v>19</v>
      </c>
      <c r="AI1082" s="237" t="s">
        <v>319</v>
      </c>
      <c r="AJ1082" s="167"/>
      <c r="AK1082" s="167"/>
      <c r="AL1082" s="227">
        <v>1</v>
      </c>
      <c r="AM1082" s="122">
        <v>1</v>
      </c>
      <c r="AN1082" s="165" t="s">
        <v>44</v>
      </c>
      <c r="AO1082" s="165"/>
      <c r="AP1082" s="227">
        <v>10000</v>
      </c>
      <c r="AQ1082" s="307" t="s">
        <v>429</v>
      </c>
      <c r="AR1082" s="307" t="s">
        <v>434</v>
      </c>
      <c r="AS1082" s="166">
        <f>H1082</f>
        <v>101088</v>
      </c>
      <c r="AT1082" s="166">
        <f t="shared" si="102"/>
        <v>11178</v>
      </c>
      <c r="AU1082" s="166">
        <v>1178</v>
      </c>
      <c r="AV1082" s="250"/>
      <c r="AX108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101088, 'Б-101088-13',date'2015-02-02',3, 7, 7, 'RUR', 1, 18, date'2015-02-02', date'2015-02-01', 1010881, 1, to_date('2015-02-01 00:00:00','YYYY-MM-DD HH24:MI:SS'), 1000, 180, 0, 962, 1, 'c1', 8,1,101088,11178,1178);insert into xxxx_oebs_cash_payment_test (ID, INVOICE_ID, OEBS_PAYMENT, DOC_DATE, COMISS_DATE) values (s_xxxx_oebs_cash_payment_test.NEXTVAL, 101088, 615, to_date('2015-02-01 00:00:00','YYYY-MM-DD HH24:MI:SS'), date'2015-01-31' );insert into xxxx_client_discount_m  (ID,CLIENT_ID,CLIENT_AVG_DISCOUNT,DT) values (s_xxxx_client_discount_m.NEXTVAL,962, 19, date'2015-02-01');insert into xxxx_loyal_clients_contr_attr (ID, CONTRACT_ID, CLIENT_ID, LC_TURNOVER, COLLATERAL_FIRST_DT, COLLATERAL_END_DT) values (s_xxxx_loyal_clients_contr_atr.NEXTVAL, 100065, 962, 10000, date'2014-06-01', date'2014-08-31' );</v>
      </c>
    </row>
    <row r="1083" spans="1:50" ht="16.5" customHeight="1" x14ac:dyDescent="0.25">
      <c r="A1083" s="285">
        <v>65</v>
      </c>
      <c r="B1083" s="72">
        <v>0</v>
      </c>
      <c r="C1083" s="165" t="str">
        <f t="shared" si="100"/>
        <v>100065</v>
      </c>
      <c r="D1083" s="165" t="str">
        <f t="shared" si="101"/>
        <v>100065/13</v>
      </c>
      <c r="E1083" s="167" t="s">
        <v>189</v>
      </c>
      <c r="F1083" s="167" t="s">
        <v>822</v>
      </c>
      <c r="G1083" s="165">
        <v>48</v>
      </c>
      <c r="H1083" s="178">
        <v>101089</v>
      </c>
      <c r="I1083" s="170" t="str">
        <f t="shared" si="105"/>
        <v>Б-101089-13</v>
      </c>
      <c r="J1083" s="185">
        <v>3</v>
      </c>
      <c r="K1083" s="165">
        <v>7</v>
      </c>
      <c r="L1083" s="165" t="s">
        <v>38</v>
      </c>
      <c r="M1083" s="169">
        <v>1</v>
      </c>
      <c r="N1083" s="165">
        <v>18</v>
      </c>
      <c r="O1083" s="167" t="s">
        <v>823</v>
      </c>
      <c r="P1083" s="167" t="s">
        <v>823</v>
      </c>
      <c r="Q1083" s="167" t="s">
        <v>826</v>
      </c>
      <c r="R1083" s="166" t="str">
        <f t="shared" si="104"/>
        <v>1010891</v>
      </c>
      <c r="S1083" s="170">
        <v>1</v>
      </c>
      <c r="T1083" s="191" t="s">
        <v>310</v>
      </c>
      <c r="U1083" s="165">
        <v>800</v>
      </c>
      <c r="V1083" s="165">
        <v>144</v>
      </c>
      <c r="W1083" s="165">
        <v>0</v>
      </c>
      <c r="X1083" s="24">
        <v>963</v>
      </c>
      <c r="Y1083" s="168" t="s">
        <v>42</v>
      </c>
      <c r="Z1083" s="224" t="s">
        <v>219</v>
      </c>
      <c r="AA1083" s="238" t="s">
        <v>219</v>
      </c>
      <c r="AB1083" s="224" t="s">
        <v>445</v>
      </c>
      <c r="AC1083" s="178">
        <v>1640</v>
      </c>
      <c r="AD1083" s="170"/>
      <c r="AE1083" s="170"/>
      <c r="AF1083" s="191" t="s">
        <v>149</v>
      </c>
      <c r="AG1083" s="248">
        <v>8</v>
      </c>
      <c r="AH1083" s="249">
        <v>19</v>
      </c>
      <c r="AI1083" s="191" t="s">
        <v>319</v>
      </c>
      <c r="AJ1083" s="167"/>
      <c r="AK1083" s="167"/>
      <c r="AL1083" s="227">
        <v>1</v>
      </c>
      <c r="AM1083" s="122">
        <v>1</v>
      </c>
      <c r="AN1083" s="165" t="s">
        <v>44</v>
      </c>
      <c r="AO1083" s="165"/>
      <c r="AP1083" s="227">
        <v>10000</v>
      </c>
      <c r="AQ1083" s="307" t="s">
        <v>429</v>
      </c>
      <c r="AR1083" s="307" t="s">
        <v>434</v>
      </c>
      <c r="AS1083" s="166">
        <f>H1083</f>
        <v>101089</v>
      </c>
      <c r="AT1083" s="166">
        <f t="shared" si="102"/>
        <v>11179</v>
      </c>
      <c r="AU1083" s="166">
        <v>1179</v>
      </c>
      <c r="AV1083" s="250"/>
      <c r="AX1083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101089, 'Б-101089-13',date'2015-02-02',3, 7, 7, 'RUR', 1, 18, date'2015-02-02', date'2015-02-01', 1010891, 1, to_date('2015-01-31 23:59:59','YYYY-MM-DD HH24:MI:SS'), 800, 144, 0, 963, 1, 'c1', 8,1,101089,11179,1179);insert into xxxx_oebs_cash_payment_test (ID, INVOICE_ID, OEBS_PAYMENT, DOC_DATE, COMISS_DATE) values (s_xxxx_oebs_cash_payment_test.NEXTVAL, 101089, 1640, to_date('2015-01-31 23:59:59','YYYY-MM-DD HH24:MI:SS'), date'2015-01-31' );insert into xxxx_client_discount_m  (ID,CLIENT_ID,CLIENT_AVG_DISCOUNT,DT) values (s_xxxx_client_discount_m.NEXTVAL,963, 19, date'2015-02-01');insert into xxxx_loyal_clients_contr_attr (ID, CONTRACT_ID, CLIENT_ID, LC_TURNOVER, COLLATERAL_FIRST_DT, COLLATERAL_END_DT) values (s_xxxx_loyal_clients_contr_atr.NEXTVAL, 100065, 963, 10000, date'2014-06-01', date'2014-08-31' );</v>
      </c>
    </row>
    <row r="1084" spans="1:50" ht="16.5" customHeight="1" x14ac:dyDescent="0.25">
      <c r="A1084" s="285">
        <v>65</v>
      </c>
      <c r="B1084" s="72">
        <v>0</v>
      </c>
      <c r="C1084" s="165" t="str">
        <f t="shared" ref="C1084:C1147" si="106">"1000"&amp;A1084</f>
        <v>100065</v>
      </c>
      <c r="D1084" s="165" t="str">
        <f t="shared" ref="D1084:D1147" si="107">"1000"&amp;A1084&amp;"/13"</f>
        <v>100065/13</v>
      </c>
      <c r="E1084" s="167" t="s">
        <v>189</v>
      </c>
      <c r="F1084" s="167" t="s">
        <v>822</v>
      </c>
      <c r="G1084" s="165">
        <v>48</v>
      </c>
      <c r="H1084" s="178">
        <v>101090</v>
      </c>
      <c r="I1084" s="170" t="str">
        <f t="shared" si="105"/>
        <v>Б-101090-13</v>
      </c>
      <c r="J1084" s="185">
        <v>3</v>
      </c>
      <c r="K1084" s="165">
        <v>7</v>
      </c>
      <c r="L1084" s="165" t="s">
        <v>38</v>
      </c>
      <c r="M1084" s="169">
        <v>1</v>
      </c>
      <c r="N1084" s="165">
        <v>18</v>
      </c>
      <c r="O1084" s="167" t="s">
        <v>823</v>
      </c>
      <c r="P1084" s="167" t="s">
        <v>823</v>
      </c>
      <c r="Q1084" s="167" t="s">
        <v>826</v>
      </c>
      <c r="R1084" s="166" t="str">
        <f t="shared" si="104"/>
        <v>1010901</v>
      </c>
      <c r="S1084" s="170">
        <v>1</v>
      </c>
      <c r="T1084" s="237" t="s">
        <v>144</v>
      </c>
      <c r="U1084" s="165">
        <v>1200</v>
      </c>
      <c r="V1084" s="165">
        <v>216</v>
      </c>
      <c r="W1084" s="165">
        <v>0</v>
      </c>
      <c r="X1084" s="24">
        <v>964</v>
      </c>
      <c r="Y1084" s="168" t="s">
        <v>42</v>
      </c>
      <c r="Z1084" s="224" t="s">
        <v>236</v>
      </c>
      <c r="AA1084" s="238" t="s">
        <v>236</v>
      </c>
      <c r="AB1084" s="224" t="s">
        <v>473</v>
      </c>
      <c r="AC1084" s="178">
        <v>2460</v>
      </c>
      <c r="AD1084" s="170"/>
      <c r="AE1084" s="170"/>
      <c r="AF1084" s="237" t="s">
        <v>149</v>
      </c>
      <c r="AG1084" s="248">
        <v>8</v>
      </c>
      <c r="AH1084" s="249">
        <v>19</v>
      </c>
      <c r="AI1084" s="237" t="s">
        <v>320</v>
      </c>
      <c r="AJ1084" s="167"/>
      <c r="AK1084" s="167"/>
      <c r="AL1084" s="227">
        <v>1</v>
      </c>
      <c r="AM1084" s="122">
        <v>1</v>
      </c>
      <c r="AN1084" s="165" t="s">
        <v>44</v>
      </c>
      <c r="AO1084" s="165"/>
      <c r="AP1084" s="227">
        <v>10000</v>
      </c>
      <c r="AQ1084" s="307" t="s">
        <v>429</v>
      </c>
      <c r="AR1084" s="307" t="s">
        <v>434</v>
      </c>
      <c r="AS1084" s="166">
        <f>H1084</f>
        <v>101090</v>
      </c>
      <c r="AT1084" s="166">
        <f t="shared" si="102"/>
        <v>11180</v>
      </c>
      <c r="AU1084" s="166">
        <v>1180</v>
      </c>
      <c r="AV1084" s="250"/>
      <c r="AX1084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101090, 'Б-101090-13',date'2015-02-02',3, 7, 7, 'RUR', 1, 18, date'2015-02-02', date'2015-02-01', 1010901, 1, to_date('2015-01-01 00:00:00','YYYY-MM-DD HH24:MI:SS'), 1200, 216, 0, 964, 1, 'c1', 8,1,101090,11180,1180);insert into xxxx_oebs_cash_payment_test (ID, INVOICE_ID, OEBS_PAYMENT, DOC_DATE, COMISS_DATE) values (s_xxxx_oebs_cash_payment_test.NEXTVAL, 101090, 2460, to_date('2015-01-01 00:00:00','YYYY-MM-DD HH24:MI:SS'), date'2015-01-31' );insert into xxxx_client_discount_m  (ID,CLIENT_ID,CLIENT_AVG_DISCOUNT,DT) values (s_xxxx_client_discount_m.NEXTVAL,964, 19, date'2015-01-01');insert into xxxx_loyal_clients_contr_attr (ID, CONTRACT_ID, CLIENT_ID, LC_TURNOVER, COLLATERAL_FIRST_DT, COLLATERAL_END_DT) values (s_xxxx_loyal_clients_contr_atr.NEXTVAL, 100065, 964, 10000, date'2014-06-01', date'2014-08-31' );</v>
      </c>
    </row>
    <row r="1085" spans="1:50" ht="16.5" customHeight="1" x14ac:dyDescent="0.25">
      <c r="A1085" s="285">
        <v>65</v>
      </c>
      <c r="B1085" s="72">
        <v>0</v>
      </c>
      <c r="C1085" s="165" t="str">
        <f t="shared" si="106"/>
        <v>100065</v>
      </c>
      <c r="D1085" s="165" t="str">
        <f t="shared" si="107"/>
        <v>100065/13</v>
      </c>
      <c r="E1085" s="167" t="s">
        <v>189</v>
      </c>
      <c r="F1085" s="167" t="s">
        <v>822</v>
      </c>
      <c r="G1085" s="165">
        <v>48</v>
      </c>
      <c r="H1085" s="178">
        <v>101091</v>
      </c>
      <c r="I1085" s="170" t="str">
        <f t="shared" si="105"/>
        <v>Б-101091-13</v>
      </c>
      <c r="J1085" s="185">
        <v>3</v>
      </c>
      <c r="K1085" s="165">
        <v>7</v>
      </c>
      <c r="L1085" s="165" t="s">
        <v>38</v>
      </c>
      <c r="M1085" s="169">
        <v>1</v>
      </c>
      <c r="N1085" s="165">
        <v>18</v>
      </c>
      <c r="O1085" s="167" t="s">
        <v>823</v>
      </c>
      <c r="P1085" s="167" t="s">
        <v>823</v>
      </c>
      <c r="Q1085" s="167" t="s">
        <v>826</v>
      </c>
      <c r="R1085" s="166" t="str">
        <f t="shared" si="104"/>
        <v>1010911</v>
      </c>
      <c r="S1085" s="170">
        <v>1</v>
      </c>
      <c r="T1085" s="237" t="s">
        <v>144</v>
      </c>
      <c r="U1085" s="165">
        <v>1000</v>
      </c>
      <c r="V1085" s="165">
        <v>180</v>
      </c>
      <c r="W1085" s="165">
        <v>0</v>
      </c>
      <c r="X1085" s="24">
        <v>965</v>
      </c>
      <c r="Y1085" s="168" t="s">
        <v>42</v>
      </c>
      <c r="Z1085" s="224" t="s">
        <v>225</v>
      </c>
      <c r="AA1085" s="238" t="s">
        <v>225</v>
      </c>
      <c r="AB1085" s="224" t="s">
        <v>437</v>
      </c>
      <c r="AC1085" s="178">
        <v>2050</v>
      </c>
      <c r="AD1085" s="170"/>
      <c r="AE1085" s="170"/>
      <c r="AF1085" s="191" t="s">
        <v>149</v>
      </c>
      <c r="AG1085" s="248">
        <v>8</v>
      </c>
      <c r="AH1085" s="249">
        <v>19</v>
      </c>
      <c r="AI1085" s="191" t="s">
        <v>320</v>
      </c>
      <c r="AJ1085" s="167"/>
      <c r="AK1085" s="167"/>
      <c r="AL1085" s="227">
        <v>1</v>
      </c>
      <c r="AM1085" s="122">
        <v>1</v>
      </c>
      <c r="AN1085" s="165" t="s">
        <v>44</v>
      </c>
      <c r="AO1085" s="165"/>
      <c r="AP1085" s="227">
        <v>10000</v>
      </c>
      <c r="AQ1085" s="307" t="s">
        <v>429</v>
      </c>
      <c r="AR1085" s="307" t="s">
        <v>434</v>
      </c>
      <c r="AS1085" s="166">
        <f>H1085</f>
        <v>101091</v>
      </c>
      <c r="AT1085" s="166">
        <f t="shared" si="102"/>
        <v>11181</v>
      </c>
      <c r="AU1085" s="166">
        <v>1181</v>
      </c>
      <c r="AV1085" s="250"/>
      <c r="AX1085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101091, 'Б-101091-13',date'2015-02-02',3, 7, 7, 'RUR', 1, 18, date'2015-02-02', date'2015-02-01', 1010911, 1, to_date('2015-01-01 00:00:00','YYYY-MM-DD HH24:MI:SS'), 1000, 180, 0, 965, 1, 'c1', 8,1,101091,11181,1181);insert into xxxx_oebs_cash_payment_test (ID, INVOICE_ID, OEBS_PAYMENT, DOC_DATE, COMISS_DATE) values (s_xxxx_oebs_cash_payment_test.NEXTVAL, 101091, 2050, to_date('2015-01-01 00:00:00','YYYY-MM-DD HH24:MI:SS'), date'2015-01-31' );insert into xxxx_client_discount_m  (ID,CLIENT_ID,CLIENT_AVG_DISCOUNT,DT) values (s_xxxx_client_discount_m.NEXTVAL,965, 19, date'2015-01-01');insert into xxxx_loyal_clients_contr_attr (ID, CONTRACT_ID, CLIENT_ID, LC_TURNOVER, COLLATERAL_FIRST_DT, COLLATERAL_END_DT) values (s_xxxx_loyal_clients_contr_atr.NEXTVAL, 100065, 965, 10000, date'2014-06-01', date'2014-08-31' );</v>
      </c>
    </row>
    <row r="1086" spans="1:50" ht="16.5" customHeight="1" x14ac:dyDescent="0.25">
      <c r="A1086" s="286">
        <v>65</v>
      </c>
      <c r="B1086" s="72">
        <v>0</v>
      </c>
      <c r="C1086" s="171" t="str">
        <f t="shared" si="106"/>
        <v>100065</v>
      </c>
      <c r="D1086" s="171" t="str">
        <f t="shared" si="107"/>
        <v>100065/13</v>
      </c>
      <c r="E1086" s="172" t="s">
        <v>189</v>
      </c>
      <c r="F1086" s="167" t="s">
        <v>822</v>
      </c>
      <c r="G1086" s="171">
        <v>48</v>
      </c>
      <c r="H1086" s="178">
        <v>101092</v>
      </c>
      <c r="I1086" s="171" t="str">
        <f t="shared" si="105"/>
        <v>Б-101092-13</v>
      </c>
      <c r="J1086" s="185">
        <v>3</v>
      </c>
      <c r="K1086" s="171">
        <v>7</v>
      </c>
      <c r="L1086" s="171" t="s">
        <v>38</v>
      </c>
      <c r="M1086" s="175">
        <v>1</v>
      </c>
      <c r="N1086" s="171">
        <v>18</v>
      </c>
      <c r="O1086" s="172" t="s">
        <v>823</v>
      </c>
      <c r="P1086" s="172" t="s">
        <v>823</v>
      </c>
      <c r="Q1086" s="172" t="s">
        <v>826</v>
      </c>
      <c r="R1086" s="173" t="str">
        <f t="shared" si="104"/>
        <v>1010921</v>
      </c>
      <c r="S1086" s="171">
        <v>1</v>
      </c>
      <c r="T1086" s="211" t="s">
        <v>311</v>
      </c>
      <c r="U1086" s="171">
        <v>900</v>
      </c>
      <c r="V1086" s="171">
        <v>162</v>
      </c>
      <c r="W1086" s="171">
        <v>0</v>
      </c>
      <c r="X1086" s="24">
        <v>966</v>
      </c>
      <c r="Y1086" s="174" t="s">
        <v>42</v>
      </c>
      <c r="Z1086" s="232" t="s">
        <v>218</v>
      </c>
      <c r="AA1086" s="240" t="s">
        <v>218</v>
      </c>
      <c r="AB1086" s="232" t="s">
        <v>433</v>
      </c>
      <c r="AC1086" s="178">
        <v>1845</v>
      </c>
      <c r="AD1086" s="171"/>
      <c r="AE1086" s="171"/>
      <c r="AF1086" s="211" t="s">
        <v>150</v>
      </c>
      <c r="AG1086" s="251">
        <v>8</v>
      </c>
      <c r="AH1086" s="252">
        <v>19</v>
      </c>
      <c r="AI1086" s="211" t="s">
        <v>320</v>
      </c>
      <c r="AJ1086" s="172"/>
      <c r="AK1086" s="172"/>
      <c r="AL1086" s="205">
        <v>1</v>
      </c>
      <c r="AM1086" s="122">
        <v>1</v>
      </c>
      <c r="AN1086" s="171" t="s">
        <v>44</v>
      </c>
      <c r="AO1086" s="171"/>
      <c r="AP1086" s="205">
        <v>10000</v>
      </c>
      <c r="AQ1086" s="307" t="s">
        <v>429</v>
      </c>
      <c r="AR1086" s="311" t="s">
        <v>434</v>
      </c>
      <c r="AS1086" s="166">
        <f>H1086</f>
        <v>101092</v>
      </c>
      <c r="AT1086" s="166">
        <f t="shared" si="102"/>
        <v>11182</v>
      </c>
      <c r="AU1086" s="166">
        <v>1182</v>
      </c>
      <c r="AV1086" s="253"/>
      <c r="AX1086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65, 100065, '100065/13', date'2013-03-01', date'2015-09-01', 48, 101092, 'Б-101092-13',date'2015-02-02',3, 7, 7, 'RUR', 1, 18, date'2015-02-02', date'2015-02-01', 1010921, 1, to_date('2015-01-30 23:59:59','YYYY-MM-DD HH24:MI:SS'), 900, 162, 0, 966, 1, 'c1', 8,1,101092,11182,1182);insert into xxxx_oebs_cash_payment_test (ID, INVOICE_ID, OEBS_PAYMENT, DOC_DATE, COMISS_DATE) values (s_xxxx_oebs_cash_payment_test.NEXTVAL, 101092, 1845, to_date('2015-01-30 23:59:59','YYYY-MM-DD HH24:MI:SS'), date'2015-01-30' );insert into xxxx_client_discount_m  (ID,CLIENT_ID,CLIENT_AVG_DISCOUNT,DT) values (s_xxxx_client_discount_m.NEXTVAL,966, 19, date'2015-01-01');insert into xxxx_loyal_clients_contr_attr (ID, CONTRACT_ID, CLIENT_ID, LC_TURNOVER, COLLATERAL_FIRST_DT, COLLATERAL_END_DT) values (s_xxxx_loyal_clients_contr_atr.NEXTVAL, 100065, 966, 10000, date'2014-06-01', date'2014-08-31' );</v>
      </c>
    </row>
    <row r="1087" spans="1:50" ht="16.5" customHeight="1" x14ac:dyDescent="0.25">
      <c r="A1087" s="285">
        <v>66</v>
      </c>
      <c r="B1087" s="72">
        <v>0</v>
      </c>
      <c r="C1087" s="165" t="str">
        <f t="shared" si="106"/>
        <v>100066</v>
      </c>
      <c r="D1087" s="165" t="str">
        <f t="shared" si="107"/>
        <v>100066/13</v>
      </c>
      <c r="E1087" s="167" t="s">
        <v>189</v>
      </c>
      <c r="F1087" s="167" t="s">
        <v>822</v>
      </c>
      <c r="G1087" s="165">
        <v>48</v>
      </c>
      <c r="H1087" s="178">
        <v>101093</v>
      </c>
      <c r="I1087" s="170" t="str">
        <f t="shared" si="105"/>
        <v>Б-101093-13</v>
      </c>
      <c r="J1087" s="185">
        <v>3</v>
      </c>
      <c r="K1087" s="165">
        <v>7</v>
      </c>
      <c r="L1087" s="165" t="s">
        <v>38</v>
      </c>
      <c r="M1087" s="169">
        <v>1</v>
      </c>
      <c r="N1087" s="165">
        <v>18</v>
      </c>
      <c r="O1087" s="167" t="s">
        <v>823</v>
      </c>
      <c r="P1087" s="167" t="s">
        <v>823</v>
      </c>
      <c r="Q1087" s="167" t="s">
        <v>826</v>
      </c>
      <c r="R1087" s="166" t="str">
        <f t="shared" si="104"/>
        <v>1010931</v>
      </c>
      <c r="S1087" s="170">
        <v>1</v>
      </c>
      <c r="T1087" s="167" t="s">
        <v>308</v>
      </c>
      <c r="U1087" s="165">
        <v>1000</v>
      </c>
      <c r="V1087" s="165">
        <v>180</v>
      </c>
      <c r="W1087" s="165">
        <v>0</v>
      </c>
      <c r="X1087" s="24">
        <v>967</v>
      </c>
      <c r="Y1087" s="168" t="s">
        <v>42</v>
      </c>
      <c r="Z1087" s="224" t="s">
        <v>225</v>
      </c>
      <c r="AA1087" s="238" t="s">
        <v>221</v>
      </c>
      <c r="AB1087" s="247" t="s">
        <v>467</v>
      </c>
      <c r="AC1087" s="178">
        <v>2050</v>
      </c>
      <c r="AD1087" s="170"/>
      <c r="AE1087" s="170"/>
      <c r="AF1087" s="167" t="s">
        <v>149</v>
      </c>
      <c r="AG1087" s="254">
        <v>5</v>
      </c>
      <c r="AH1087" s="255">
        <v>2</v>
      </c>
      <c r="AI1087" s="167" t="s">
        <v>319</v>
      </c>
      <c r="AJ1087" s="167"/>
      <c r="AK1087" s="167"/>
      <c r="AL1087" s="227">
        <v>1</v>
      </c>
      <c r="AM1087" s="122">
        <v>1</v>
      </c>
      <c r="AN1087" s="165" t="s">
        <v>44</v>
      </c>
      <c r="AO1087" s="165"/>
      <c r="AP1087" s="227">
        <v>10000</v>
      </c>
      <c r="AQ1087" s="307" t="s">
        <v>429</v>
      </c>
      <c r="AR1087" s="307" t="s">
        <v>434</v>
      </c>
      <c r="AS1087" s="166">
        <f>H1087</f>
        <v>101093</v>
      </c>
      <c r="AT1087" s="166">
        <f t="shared" si="102"/>
        <v>11183</v>
      </c>
      <c r="AU1087" s="166">
        <v>1183</v>
      </c>
      <c r="AV1087" s="166" t="s">
        <v>231</v>
      </c>
      <c r="AX1087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101093, 'Б-101093-13',date'2015-02-02',3, 7, 7, 'RUR', 1, 18, date'2015-02-02', date'2015-02-01', 1010931, 1, to_date('2015-02-01 00:00:00','YYYY-MM-DD HH24:MI:SS'), 1000, 180, 0, 967, 1, 'c1', 5,1,101093,11183,1183);insert into xxxx_oebs_cash_payment_test (ID, INVOICE_ID, OEBS_PAYMENT, DOC_DATE, COMISS_DATE) values (s_xxxx_oebs_cash_payment_test.NEXTVAL, 101093, 2050, to_date('2015-02-01 00:00:00','YYYY-MM-DD HH24:MI:SS'), date'2015-01-31' );insert into xxxx_client_discount_m  (ID,CLIENT_ID,CLIENT_AVG_DISCOUNT,DT) values (s_xxxx_client_discount_m.NEXTVAL,967, 2, date'2015-02-01');insert into xxxx_loyal_clients_contr_attr (ID, CONTRACT_ID, CLIENT_ID, LC_TURNOVER, COLLATERAL_FIRST_DT, COLLATERAL_END_DT) values (s_xxxx_loyal_clients_contr_atr.NEXTVAL, 100066, 967, 10000, date'2014-06-01', date'2014-08-31' );</v>
      </c>
    </row>
    <row r="1088" spans="1:50" ht="16.5" customHeight="1" x14ac:dyDescent="0.25">
      <c r="A1088" s="285">
        <v>66</v>
      </c>
      <c r="B1088" s="72">
        <v>0</v>
      </c>
      <c r="C1088" s="165" t="str">
        <f t="shared" si="106"/>
        <v>100066</v>
      </c>
      <c r="D1088" s="165" t="str">
        <f t="shared" si="107"/>
        <v>100066/13</v>
      </c>
      <c r="E1088" s="167" t="s">
        <v>189</v>
      </c>
      <c r="F1088" s="167" t="s">
        <v>822</v>
      </c>
      <c r="G1088" s="165">
        <v>48</v>
      </c>
      <c r="H1088" s="178">
        <v>101094</v>
      </c>
      <c r="I1088" s="170" t="str">
        <f t="shared" si="105"/>
        <v>Б-101094-13</v>
      </c>
      <c r="J1088" s="185">
        <v>3</v>
      </c>
      <c r="K1088" s="165">
        <v>7</v>
      </c>
      <c r="L1088" s="165" t="s">
        <v>38</v>
      </c>
      <c r="M1088" s="169">
        <v>1</v>
      </c>
      <c r="N1088" s="165">
        <v>18</v>
      </c>
      <c r="O1088" s="167" t="s">
        <v>823</v>
      </c>
      <c r="P1088" s="167" t="s">
        <v>823</v>
      </c>
      <c r="Q1088" s="167" t="s">
        <v>826</v>
      </c>
      <c r="R1088" s="166" t="str">
        <f t="shared" si="104"/>
        <v>1010941</v>
      </c>
      <c r="S1088" s="170">
        <v>1</v>
      </c>
      <c r="T1088" s="167" t="s">
        <v>308</v>
      </c>
      <c r="U1088" s="165">
        <v>900</v>
      </c>
      <c r="V1088" s="165">
        <v>162</v>
      </c>
      <c r="W1088" s="165">
        <v>0</v>
      </c>
      <c r="X1088" s="24">
        <v>968</v>
      </c>
      <c r="Y1088" s="168" t="s">
        <v>42</v>
      </c>
      <c r="Z1088" s="225" t="s">
        <v>232</v>
      </c>
      <c r="AA1088" s="235" t="s">
        <v>232</v>
      </c>
      <c r="AB1088" s="225" t="s">
        <v>626</v>
      </c>
      <c r="AC1088" s="178">
        <v>1845</v>
      </c>
      <c r="AD1088" s="170"/>
      <c r="AE1088" s="170"/>
      <c r="AF1088" s="167" t="s">
        <v>149</v>
      </c>
      <c r="AG1088" s="254">
        <v>5</v>
      </c>
      <c r="AH1088" s="255">
        <v>2</v>
      </c>
      <c r="AI1088" s="167" t="s">
        <v>319</v>
      </c>
      <c r="AJ1088" s="167"/>
      <c r="AK1088" s="167"/>
      <c r="AL1088" s="227">
        <v>1</v>
      </c>
      <c r="AM1088" s="122">
        <v>1</v>
      </c>
      <c r="AN1088" s="165" t="s">
        <v>44</v>
      </c>
      <c r="AO1088" s="165"/>
      <c r="AP1088" s="227">
        <v>10000</v>
      </c>
      <c r="AQ1088" s="307" t="s">
        <v>429</v>
      </c>
      <c r="AR1088" s="307" t="s">
        <v>434</v>
      </c>
      <c r="AS1088" s="166">
        <f>H1088</f>
        <v>101094</v>
      </c>
      <c r="AT1088" s="166">
        <f t="shared" si="102"/>
        <v>11184</v>
      </c>
      <c r="AU1088" s="166">
        <v>1184</v>
      </c>
      <c r="AV1088" s="166" t="s">
        <v>233</v>
      </c>
      <c r="AX1088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101094, 'Б-101094-13',date'2015-02-02',3, 7, 7, 'RUR', 1, 18, date'2015-02-02', date'2015-02-01', 1010941, 1, to_date('2015-02-01 00:00:00','YYYY-MM-DD HH24:MI:SS'), 900, 162, 0, 968, 1, 'c1', 5,1,101094,11184,1184);insert into xxxx_oebs_cash_payment_test (ID, INVOICE_ID, OEBS_PAYMENT, DOC_DATE, COMISS_DATE) values (s_xxxx_oebs_cash_payment_test.NEXTVAL, 101094, 1845, to_date('2015-02-01 00:00:00','YYYY-MM-DD HH24:MI:SS'), date'2015-01-31' );insert into xxxx_client_discount_m  (ID,CLIENT_ID,CLIENT_AVG_DISCOUNT,DT) values (s_xxxx_client_discount_m.NEXTVAL,968, 2, date'2015-02-01');insert into xxxx_loyal_clients_contr_attr (ID, CONTRACT_ID, CLIENT_ID, LC_TURNOVER, COLLATERAL_FIRST_DT, COLLATERAL_END_DT) values (s_xxxx_loyal_clients_contr_atr.NEXTVAL, 100066, 968, 10000, date'2014-06-01', date'2014-08-31' );</v>
      </c>
    </row>
    <row r="1089" spans="1:50" ht="16.5" customHeight="1" x14ac:dyDescent="0.25">
      <c r="A1089" s="285">
        <v>66</v>
      </c>
      <c r="B1089" s="72">
        <v>0</v>
      </c>
      <c r="C1089" s="165" t="str">
        <f t="shared" si="106"/>
        <v>100066</v>
      </c>
      <c r="D1089" s="165" t="str">
        <f t="shared" si="107"/>
        <v>100066/13</v>
      </c>
      <c r="E1089" s="167" t="s">
        <v>189</v>
      </c>
      <c r="F1089" s="167" t="s">
        <v>822</v>
      </c>
      <c r="G1089" s="165">
        <v>48</v>
      </c>
      <c r="H1089" s="178">
        <v>101095</v>
      </c>
      <c r="I1089" s="170" t="str">
        <f t="shared" si="105"/>
        <v>Б-101095-13</v>
      </c>
      <c r="J1089" s="185">
        <v>3</v>
      </c>
      <c r="K1089" s="165">
        <v>7</v>
      </c>
      <c r="L1089" s="165" t="s">
        <v>38</v>
      </c>
      <c r="M1089" s="169">
        <v>1</v>
      </c>
      <c r="N1089" s="165">
        <v>18</v>
      </c>
      <c r="O1089" s="167" t="s">
        <v>823</v>
      </c>
      <c r="P1089" s="167" t="s">
        <v>823</v>
      </c>
      <c r="Q1089" s="167" t="s">
        <v>826</v>
      </c>
      <c r="R1089" s="166" t="str">
        <f t="shared" si="104"/>
        <v>1010951</v>
      </c>
      <c r="S1089" s="170">
        <v>1</v>
      </c>
      <c r="T1089" s="167" t="s">
        <v>308</v>
      </c>
      <c r="U1089" s="165">
        <v>800</v>
      </c>
      <c r="V1089" s="165">
        <v>144</v>
      </c>
      <c r="W1089" s="165">
        <v>0</v>
      </c>
      <c r="X1089" s="24">
        <v>969</v>
      </c>
      <c r="Y1089" s="168" t="s">
        <v>42</v>
      </c>
      <c r="Z1089" s="224"/>
      <c r="AA1089" s="224"/>
      <c r="AB1089" s="224"/>
      <c r="AC1089" s="227">
        <v>492</v>
      </c>
      <c r="AD1089" s="170"/>
      <c r="AE1089" s="170"/>
      <c r="AF1089" s="167" t="s">
        <v>149</v>
      </c>
      <c r="AG1089" s="254">
        <v>5</v>
      </c>
      <c r="AH1089" s="255">
        <v>2</v>
      </c>
      <c r="AI1089" s="167" t="s">
        <v>319</v>
      </c>
      <c r="AJ1089" s="167"/>
      <c r="AK1089" s="167"/>
      <c r="AL1089" s="227">
        <v>1</v>
      </c>
      <c r="AM1089" s="122">
        <v>1</v>
      </c>
      <c r="AN1089" s="165" t="s">
        <v>44</v>
      </c>
      <c r="AO1089" s="165"/>
      <c r="AP1089" s="227">
        <v>10000</v>
      </c>
      <c r="AQ1089" s="307" t="s">
        <v>429</v>
      </c>
      <c r="AR1089" s="307" t="s">
        <v>434</v>
      </c>
      <c r="AS1089" s="166">
        <f>H1089</f>
        <v>101095</v>
      </c>
      <c r="AT1089" s="166">
        <f t="shared" si="102"/>
        <v>11185</v>
      </c>
      <c r="AU1089" s="166">
        <v>1185</v>
      </c>
      <c r="AV1089" s="250" t="s">
        <v>238</v>
      </c>
      <c r="AX1089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101095, 'Б-101095-13',date'2015-02-02',3, 7, 7, 'RUR', 1, 18, date'2015-02-02', date'2015-02-01', 1010951, 1, to_date('2015-02-01 00:00:00','YYYY-MM-DD HH24:MI:SS'), 800, 144, 0, 969, 1, 'c1', 5,1,101095,11185,1185);insert into xxxx_oebs_cash_payment_test (ID, INVOICE_ID, OEBS_PAYMENT, DOC_DATE, COMISS_DATE) values (s_xxxx_oebs_cash_payment_test.NEXTVAL, 101095, 492, to_date('2015-02-01 00:00:00','YYYY-MM-DD HH24:MI:SS'), date'2015-01-31' );insert into xxxx_client_discount_m  (ID,CLIENT_ID,CLIENT_AVG_DISCOUNT,DT) values (s_xxxx_client_discount_m.NEXTVAL,969, 2, date'2015-02-01');insert into xxxx_loyal_clients_contr_attr (ID, CONTRACT_ID, CLIENT_ID, LC_TURNOVER, COLLATERAL_FIRST_DT, COLLATERAL_END_DT) values (s_xxxx_loyal_clients_contr_atr.NEXTVAL, 100066, 969, 10000, date'2014-06-01', date'2014-08-31' );</v>
      </c>
    </row>
    <row r="1090" spans="1:50" ht="16.5" customHeight="1" x14ac:dyDescent="0.25">
      <c r="A1090" s="285">
        <v>66</v>
      </c>
      <c r="B1090" s="72">
        <v>0</v>
      </c>
      <c r="C1090" s="165" t="str">
        <f t="shared" si="106"/>
        <v>100066</v>
      </c>
      <c r="D1090" s="165" t="str">
        <f t="shared" si="107"/>
        <v>100066/13</v>
      </c>
      <c r="E1090" s="167" t="s">
        <v>189</v>
      </c>
      <c r="F1090" s="167" t="s">
        <v>822</v>
      </c>
      <c r="G1090" s="165">
        <v>48</v>
      </c>
      <c r="H1090" s="178">
        <v>101096</v>
      </c>
      <c r="I1090" s="170" t="str">
        <f t="shared" si="105"/>
        <v>Б-101096-13</v>
      </c>
      <c r="J1090" s="185">
        <v>3</v>
      </c>
      <c r="K1090" s="165">
        <v>7</v>
      </c>
      <c r="L1090" s="165" t="s">
        <v>38</v>
      </c>
      <c r="M1090" s="169">
        <v>1</v>
      </c>
      <c r="N1090" s="165">
        <v>18</v>
      </c>
      <c r="O1090" s="167" t="s">
        <v>823</v>
      </c>
      <c r="P1090" s="167" t="s">
        <v>823</v>
      </c>
      <c r="Q1090" s="167" t="s">
        <v>826</v>
      </c>
      <c r="R1090" s="166" t="str">
        <f t="shared" si="104"/>
        <v>1010961</v>
      </c>
      <c r="S1090" s="170">
        <v>1</v>
      </c>
      <c r="T1090" s="167" t="s">
        <v>308</v>
      </c>
      <c r="U1090" s="165">
        <v>700</v>
      </c>
      <c r="V1090" s="165">
        <v>126</v>
      </c>
      <c r="W1090" s="165">
        <v>0</v>
      </c>
      <c r="X1090" s="24">
        <v>970</v>
      </c>
      <c r="Y1090" s="168" t="s">
        <v>42</v>
      </c>
      <c r="Z1090" s="224"/>
      <c r="AA1090" s="224"/>
      <c r="AB1090" s="224"/>
      <c r="AC1090" s="227">
        <v>430.5</v>
      </c>
      <c r="AD1090" s="170"/>
      <c r="AE1090" s="170"/>
      <c r="AF1090" s="167" t="s">
        <v>149</v>
      </c>
      <c r="AG1090" s="254">
        <v>5</v>
      </c>
      <c r="AH1090" s="255">
        <v>2</v>
      </c>
      <c r="AI1090" s="167" t="s">
        <v>319</v>
      </c>
      <c r="AJ1090" s="167"/>
      <c r="AK1090" s="167"/>
      <c r="AL1090" s="227">
        <v>1</v>
      </c>
      <c r="AM1090" s="122">
        <v>1</v>
      </c>
      <c r="AN1090" s="165" t="s">
        <v>44</v>
      </c>
      <c r="AO1090" s="165"/>
      <c r="AP1090" s="227">
        <v>10000</v>
      </c>
      <c r="AQ1090" s="307" t="s">
        <v>429</v>
      </c>
      <c r="AR1090" s="307" t="s">
        <v>434</v>
      </c>
      <c r="AS1090" s="166">
        <f>H1090</f>
        <v>101096</v>
      </c>
      <c r="AT1090" s="166">
        <f t="shared" si="102"/>
        <v>11186</v>
      </c>
      <c r="AU1090" s="166">
        <v>1186</v>
      </c>
      <c r="AV1090" s="250"/>
      <c r="AX1090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101096, 'Б-101096-13',date'2015-02-02',3, 7, 7, 'RUR', 1, 18, date'2015-02-02', date'2015-02-01', 1010961, 1, to_date('2015-02-01 00:00:00','YYYY-MM-DD HH24:MI:SS'), 700, 126, 0, 970, 1, 'c1', 5,1,101096,11186,1186);insert into xxxx_oebs_cash_payment_test (ID, INVOICE_ID, OEBS_PAYMENT, DOC_DATE, COMISS_DATE) values (s_xxxx_oebs_cash_payment_test.NEXTVAL, 101096, 430.5, to_date('2015-02-01 00:00:00','YYYY-MM-DD HH24:MI:SS'), date'2015-01-31' );insert into xxxx_client_discount_m  (ID,CLIENT_ID,CLIENT_AVG_DISCOUNT,DT) values (s_xxxx_client_discount_m.NEXTVAL,970, 2, date'2015-02-01');insert into xxxx_loyal_clients_contr_attr (ID, CONTRACT_ID, CLIENT_ID, LC_TURNOVER, COLLATERAL_FIRST_DT, COLLATERAL_END_DT) values (s_xxxx_loyal_clients_contr_atr.NEXTVAL, 100066, 970, 10000, date'2014-06-01', date'2014-08-31' );</v>
      </c>
    </row>
    <row r="1091" spans="1:50" ht="16.5" customHeight="1" x14ac:dyDescent="0.25">
      <c r="A1091" s="285">
        <v>66</v>
      </c>
      <c r="B1091" s="72">
        <v>0</v>
      </c>
      <c r="C1091" s="165" t="str">
        <f t="shared" si="106"/>
        <v>100066</v>
      </c>
      <c r="D1091" s="165" t="str">
        <f t="shared" si="107"/>
        <v>100066/13</v>
      </c>
      <c r="E1091" s="167" t="s">
        <v>189</v>
      </c>
      <c r="F1091" s="167" t="s">
        <v>822</v>
      </c>
      <c r="G1091" s="165">
        <v>48</v>
      </c>
      <c r="H1091" s="178">
        <v>101097</v>
      </c>
      <c r="I1091" s="170" t="str">
        <f t="shared" si="105"/>
        <v>Б-101097-13</v>
      </c>
      <c r="J1091" s="185">
        <v>3</v>
      </c>
      <c r="K1091" s="165">
        <v>7</v>
      </c>
      <c r="L1091" s="165" t="s">
        <v>38</v>
      </c>
      <c r="M1091" s="169">
        <v>1</v>
      </c>
      <c r="N1091" s="165">
        <v>18</v>
      </c>
      <c r="O1091" s="167" t="s">
        <v>823</v>
      </c>
      <c r="P1091" s="167" t="s">
        <v>823</v>
      </c>
      <c r="Q1091" s="167" t="s">
        <v>826</v>
      </c>
      <c r="R1091" s="166" t="str">
        <f t="shared" si="104"/>
        <v>1010971</v>
      </c>
      <c r="S1091" s="170">
        <v>1</v>
      </c>
      <c r="T1091" s="167" t="s">
        <v>310</v>
      </c>
      <c r="U1091" s="165">
        <v>700</v>
      </c>
      <c r="V1091" s="165">
        <v>126</v>
      </c>
      <c r="W1091" s="165">
        <v>0</v>
      </c>
      <c r="X1091" s="24">
        <v>971</v>
      </c>
      <c r="Y1091" s="168" t="s">
        <v>42</v>
      </c>
      <c r="Z1091" s="224" t="s">
        <v>220</v>
      </c>
      <c r="AA1091" s="238" t="s">
        <v>220</v>
      </c>
      <c r="AB1091" s="224" t="s">
        <v>623</v>
      </c>
      <c r="AC1091" s="227">
        <v>430.5</v>
      </c>
      <c r="AD1091" s="170"/>
      <c r="AE1091" s="170"/>
      <c r="AF1091" s="167" t="s">
        <v>149</v>
      </c>
      <c r="AG1091" s="254">
        <v>5</v>
      </c>
      <c r="AH1091" s="255">
        <v>2</v>
      </c>
      <c r="AI1091" s="167" t="s">
        <v>319</v>
      </c>
      <c r="AJ1091" s="167"/>
      <c r="AK1091" s="167"/>
      <c r="AL1091" s="227">
        <v>1</v>
      </c>
      <c r="AM1091" s="122">
        <v>1</v>
      </c>
      <c r="AN1091" s="165" t="s">
        <v>44</v>
      </c>
      <c r="AO1091" s="165"/>
      <c r="AP1091" s="227">
        <v>10000</v>
      </c>
      <c r="AQ1091" s="307" t="s">
        <v>429</v>
      </c>
      <c r="AR1091" s="307" t="s">
        <v>434</v>
      </c>
      <c r="AS1091" s="166">
        <f>H1091</f>
        <v>101097</v>
      </c>
      <c r="AT1091" s="166">
        <f t="shared" si="102"/>
        <v>11187</v>
      </c>
      <c r="AU1091" s="166">
        <v>1187</v>
      </c>
      <c r="AV1091" s="250"/>
      <c r="AX1091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101097, 'Б-101097-13',date'2015-02-02',3, 7, 7, 'RUR', 1, 18, date'2015-02-02', date'2015-02-01', 1010971, 1, to_date('2015-01-31 23:59:59','YYYY-MM-DD HH24:MI:SS'), 700, 126, 0, 971, 1, 'c1', 5,1,101097,11187,1187);insert into xxxx_oebs_cash_payment_test (ID, INVOICE_ID, OEBS_PAYMENT, DOC_DATE, COMISS_DATE) values (s_xxxx_oebs_cash_payment_test.NEXTVAL, 101097, 430.5, to_date('2015-01-31 23:59:59','YYYY-MM-DD HH24:MI:SS'), date'2015-01-31' );insert into xxxx_client_discount_m  (ID,CLIENT_ID,CLIENT_AVG_DISCOUNT,DT) values (s_xxxx_client_discount_m.NEXTVAL,971, 2, date'2015-02-01');insert into xxxx_loyal_clients_contr_attr (ID, CONTRACT_ID, CLIENT_ID, LC_TURNOVER, COLLATERAL_FIRST_DT, COLLATERAL_END_DT) values (s_xxxx_loyal_clients_contr_atr.NEXTVAL, 100066, 971, 10000, date'2014-06-01', date'2014-08-31' );</v>
      </c>
    </row>
    <row r="1092" spans="1:50" ht="16.5" customHeight="1" x14ac:dyDescent="0.25">
      <c r="A1092" s="285">
        <v>66</v>
      </c>
      <c r="B1092" s="72">
        <v>0</v>
      </c>
      <c r="C1092" s="165" t="str">
        <f t="shared" si="106"/>
        <v>100066</v>
      </c>
      <c r="D1092" s="165" t="str">
        <f t="shared" si="107"/>
        <v>100066/13</v>
      </c>
      <c r="E1092" s="167" t="s">
        <v>189</v>
      </c>
      <c r="F1092" s="167" t="s">
        <v>822</v>
      </c>
      <c r="G1092" s="165">
        <v>48</v>
      </c>
      <c r="H1092" s="178">
        <v>101098</v>
      </c>
      <c r="I1092" s="170" t="str">
        <f t="shared" si="105"/>
        <v>Б-101098-13</v>
      </c>
      <c r="J1092" s="185">
        <v>3</v>
      </c>
      <c r="K1092" s="165">
        <v>7</v>
      </c>
      <c r="L1092" s="165" t="s">
        <v>38</v>
      </c>
      <c r="M1092" s="169">
        <v>1</v>
      </c>
      <c r="N1092" s="165">
        <v>18</v>
      </c>
      <c r="O1092" s="167" t="s">
        <v>823</v>
      </c>
      <c r="P1092" s="167" t="s">
        <v>823</v>
      </c>
      <c r="Q1092" s="167" t="s">
        <v>826</v>
      </c>
      <c r="R1092" s="166" t="str">
        <f t="shared" si="104"/>
        <v>1010981</v>
      </c>
      <c r="S1092" s="170">
        <v>1</v>
      </c>
      <c r="T1092" s="191" t="s">
        <v>308</v>
      </c>
      <c r="U1092" s="165">
        <v>1100</v>
      </c>
      <c r="V1092" s="165">
        <v>198</v>
      </c>
      <c r="W1092" s="165">
        <v>0</v>
      </c>
      <c r="X1092" s="24">
        <v>972</v>
      </c>
      <c r="Y1092" s="168" t="s">
        <v>42</v>
      </c>
      <c r="Z1092" s="224" t="s">
        <v>615</v>
      </c>
      <c r="AA1092" s="238" t="s">
        <v>235</v>
      </c>
      <c r="AB1092" s="224" t="s">
        <v>624</v>
      </c>
      <c r="AC1092" s="227">
        <v>676.5</v>
      </c>
      <c r="AD1092" s="170"/>
      <c r="AE1092" s="170"/>
      <c r="AF1092" s="191" t="s">
        <v>149</v>
      </c>
      <c r="AG1092" s="254">
        <v>5</v>
      </c>
      <c r="AH1092" s="255">
        <v>2</v>
      </c>
      <c r="AI1092" s="191" t="s">
        <v>319</v>
      </c>
      <c r="AJ1092" s="167"/>
      <c r="AK1092" s="167"/>
      <c r="AL1092" s="227">
        <v>1</v>
      </c>
      <c r="AM1092" s="122">
        <v>1</v>
      </c>
      <c r="AN1092" s="165" t="s">
        <v>44</v>
      </c>
      <c r="AO1092" s="165"/>
      <c r="AP1092" s="227">
        <v>10000</v>
      </c>
      <c r="AQ1092" s="307" t="s">
        <v>429</v>
      </c>
      <c r="AR1092" s="307" t="s">
        <v>434</v>
      </c>
      <c r="AS1092" s="166">
        <f>H1092</f>
        <v>101098</v>
      </c>
      <c r="AT1092" s="166">
        <f t="shared" si="102"/>
        <v>11188</v>
      </c>
      <c r="AU1092" s="166">
        <v>1188</v>
      </c>
      <c r="AV1092" s="250"/>
      <c r="AX1092" s="163" t="str">
        <f t="shared" si="10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101098, 'Б-101098-13',date'2015-02-02',3, 7, 7, 'RUR', 1, 18, date'2015-02-02', date'2015-02-01', 1010981, 1, to_date('2015-02-01 00:00:00','YYYY-MM-DD HH24:MI:SS'), 1100, 198, 0, 972, 1, 'c1', 5,1,101098,11188,1188);insert into xxxx_oebs_cash_payment_test (ID, INVOICE_ID, OEBS_PAYMENT, DOC_DATE, COMISS_DATE) values (s_xxxx_oebs_cash_payment_test.NEXTVAL, 101098, 676.5, to_date('2015-02-01 00:00:00','YYYY-MM-DD HH24:MI:SS'), date'2015-01-31' );insert into xxxx_client_discount_m  (ID,CLIENT_ID,CLIENT_AVG_DISCOUNT,DT) values (s_xxxx_client_discount_m.NEXTVAL,972, 2, date'2015-02-01');insert into xxxx_loyal_clients_contr_attr (ID, CONTRACT_ID, CLIENT_ID, LC_TURNOVER, COLLATERAL_FIRST_DT, COLLATERAL_END_DT) values (s_xxxx_loyal_clients_contr_atr.NEXTVAL, 100066, 972, 10000, date'2014-06-01', date'2014-08-31' );</v>
      </c>
    </row>
    <row r="1093" spans="1:50" ht="16.5" customHeight="1" x14ac:dyDescent="0.25">
      <c r="A1093" s="285">
        <v>66</v>
      </c>
      <c r="B1093" s="72">
        <v>0</v>
      </c>
      <c r="C1093" s="165" t="str">
        <f t="shared" si="106"/>
        <v>100066</v>
      </c>
      <c r="D1093" s="165" t="str">
        <f t="shared" si="107"/>
        <v>100066/13</v>
      </c>
      <c r="E1093" s="167" t="s">
        <v>189</v>
      </c>
      <c r="F1093" s="167" t="s">
        <v>822</v>
      </c>
      <c r="G1093" s="165">
        <v>48</v>
      </c>
      <c r="H1093" s="178">
        <v>101099</v>
      </c>
      <c r="I1093" s="170" t="str">
        <f t="shared" si="105"/>
        <v>Б-101099-13</v>
      </c>
      <c r="J1093" s="185">
        <v>3</v>
      </c>
      <c r="K1093" s="165">
        <v>7</v>
      </c>
      <c r="L1093" s="165" t="s">
        <v>38</v>
      </c>
      <c r="M1093" s="169">
        <v>1</v>
      </c>
      <c r="N1093" s="165">
        <v>18</v>
      </c>
      <c r="O1093" s="167" t="s">
        <v>823</v>
      </c>
      <c r="P1093" s="167" t="s">
        <v>823</v>
      </c>
      <c r="Q1093" s="167" t="s">
        <v>826</v>
      </c>
      <c r="R1093" s="166" t="str">
        <f t="shared" si="104"/>
        <v>1010991</v>
      </c>
      <c r="S1093" s="170">
        <v>1</v>
      </c>
      <c r="T1093" s="191" t="s">
        <v>308</v>
      </c>
      <c r="U1093" s="165">
        <v>1000</v>
      </c>
      <c r="V1093" s="165">
        <v>180</v>
      </c>
      <c r="W1093" s="165">
        <v>0</v>
      </c>
      <c r="X1093" s="24">
        <v>973</v>
      </c>
      <c r="Y1093" s="168" t="s">
        <v>42</v>
      </c>
      <c r="Z1093" s="224" t="s">
        <v>225</v>
      </c>
      <c r="AA1093" s="238" t="s">
        <v>225</v>
      </c>
      <c r="AB1093" s="224" t="s">
        <v>625</v>
      </c>
      <c r="AC1093" s="227">
        <v>615</v>
      </c>
      <c r="AD1093" s="170"/>
      <c r="AE1093" s="170"/>
      <c r="AF1093" s="237" t="s">
        <v>149</v>
      </c>
      <c r="AG1093" s="254">
        <v>5</v>
      </c>
      <c r="AH1093" s="255">
        <v>2</v>
      </c>
      <c r="AI1093" s="237" t="s">
        <v>319</v>
      </c>
      <c r="AJ1093" s="167"/>
      <c r="AK1093" s="167"/>
      <c r="AL1093" s="227">
        <v>1</v>
      </c>
      <c r="AM1093" s="122">
        <v>1</v>
      </c>
      <c r="AN1093" s="165" t="s">
        <v>44</v>
      </c>
      <c r="AO1093" s="165"/>
      <c r="AP1093" s="227">
        <v>10000</v>
      </c>
      <c r="AQ1093" s="307" t="s">
        <v>429</v>
      </c>
      <c r="AR1093" s="307" t="s">
        <v>434</v>
      </c>
      <c r="AS1093" s="166">
        <f>H1093</f>
        <v>101099</v>
      </c>
      <c r="AT1093" s="166">
        <f t="shared" ref="AT1093:AT1156" si="108">AU1093+10000</f>
        <v>11189</v>
      </c>
      <c r="AU1093" s="166">
        <v>1189</v>
      </c>
      <c r="AV1093" s="250"/>
      <c r="AX1093" s="163" t="str">
        <f t="shared" ref="AX1093:AX1156" si="109">IF(B1093=0,"insert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"&amp;A1093&amp;", "&amp;C1093&amp;", '"&amp;D1093&amp;"', date'"&amp;E1093&amp;"', date'"&amp;F1093&amp;"', "&amp;G1093&amp;", "&amp;H1093&amp;", '"&amp;I1093&amp;"',date'"&amp;O1093&amp;"',"&amp;J1093&amp;", "&amp;K1093&amp;", "&amp;K1093&amp;", '"&amp;L1093&amp;"', "&amp;M1093&amp;", "&amp;N1093&amp;", date'"&amp;P1093&amp;"', date'"&amp;Q1093&amp;"', "&amp;R1093&amp;", "&amp;S1093&amp;", to_date('"&amp;T1093&amp;"','YYYY-MM-DD HH24:MI:SS'), "&amp;U1093&amp;", "&amp;V1093&amp;", "&amp;W1093&amp;", "&amp;X1093&amp;", "&amp;AL1093&amp;", '"&amp;AN1093&amp;"', "&amp;AG1093&amp;","&amp;AM1093&amp;","&amp;AS1093&amp;","&amp;AT1093&amp;","&amp;AU1093&amp;");"&amp;
IF(LEN(AC1093)&gt;0,"insert into xxxx_oebs_cash_payment_test (ID, INVOICE_ID, OEBS_PAYMENT, DOC_DATE, COMISS_DATE) values (s_xxxx_oebs_cash_payment_test.NEXTVAL, "&amp;H1093&amp;", "&amp;AC1093&amp;", to_date('"&amp;T1093&amp;"','YYYY-MM-DD HH24:MI:SS'), "&amp;AF1093&amp;" );","")&amp;
IF(LEN(AD1093)&gt;0,"insert into xxxx_oebs_cash_payment_test (ID, INVOICE_ID, OEBS_PAYMENT, DOC_DATE, COMISS_DATE) values (s_xxxx_oebs_cash_payment_test.NEXTVAL, "&amp;H1093&amp;", "&amp;AD1093&amp;", to_date('"&amp;T1093&amp;"','YYYY-MM-DD HH24:MI:SS'), "&amp;AF1093&amp;" );","")&amp;
IF(LEN(AE1093)&gt;0,"insert into xxxx_oebs_cash_payment_test (ID, INVOICE_ID, OEBS_PAYMENT, DOC_DATE, COMISS_DATE) values (s_xxxx_oebs_cash_payment_test.NEXTVAL, "&amp;H1093&amp;", "&amp;AE1093&amp;", to_date('"&amp;T1093&amp;"','YYYY-MM-DD HH24:MI:SS'), "&amp;AF1093&amp;" );","")&amp;
IF(LEN(AH1093)&gt;0,"insert into xxxx_client_discount_m  (ID,CLIENT_ID,CLIENT_AVG_DISCOUNT,DT) values (s_xxxx_client_discount_m.NEXTVAL,"&amp;X1093&amp;", "&amp;AH1093&amp;", "&amp;AI1093&amp;");","")&amp;
IF(LEN(AJ1093)&gt;0,"insert into xxxx_client_discount_m  (ID,CLIENT_ID,CLIENT_AVG_DISCOUNT,DT) values (s_xxxx_client_discount_m.NEXTVAL,"&amp;X1093&amp;", "&amp;AJ1093&amp;", "&amp;AK1093&amp;");","")&amp;
IF(LEN(AO1093)&gt;0,"insert into xxxx_contract_signed_attr (ID, CONTRACT_ID, CODE, KEY_NUM) values (s_xxxx_contract_signed_attr.NEXTVAL, "&amp;C1093&amp;", 'SUPERCOMMISSION_BONUS' , "&amp;AO1093&amp;" );","")&amp;
IF(LEN(AP1093)&gt;0,"insert into xxxx_loyal_clients_contr_attr (ID, CONTRACT_ID, CLIENT_ID, LC_TURNOVER, COLLATERAL_FIRST_DT, COLLATERAL_END_DT) values (s_xxxx_loyal_clients_contr_atr.NEXTVAL, "&amp;C1093&amp;", "&amp;X1093&amp;", "&amp;AP1093&amp;", "&amp;AQ1093&amp;", "&amp;AR1093&amp;" );",""),"insert into XXXX_COMMISSION_PART (ID,CONTRACT_ID,FROM_DT,TILL_DT,NDS,CURRENCY,REWARD_TYPE,DISCOUNT_TYPE,REWARD_TO_CHARGE,DELKREDERE_TO_CHARGE,DKV_TO_CHARGE,REWARD_TO_PAY,DELKREDERE_TO_PAY,DKV_TO_PAY) values "&amp;"(s_xxxx_commission_part.NEXTVAL, "&amp;C1093&amp;", "&amp;E1093&amp;",  "&amp;F1093&amp;", "&amp;G1093&amp;", '"&amp;H1093&amp;"', "&amp;J1093&amp;", "&amp;I1093&amp;", "&amp;L1093&amp;", "&amp;M1093&amp;","&amp;N1093&amp;","&amp;Q1093&amp;","&amp;R1093&amp;","&amp;S1093&amp;");")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101099, 'Б-101099-13',date'2015-02-02',3, 7, 7, 'RUR', 1, 18, date'2015-02-02', date'2015-02-01', 1010991, 1, to_date('2015-02-01 00:00:00','YYYY-MM-DD HH24:MI:SS'), 1000, 180, 0, 973, 1, 'c1', 5,1,101099,11189,1189);insert into xxxx_oebs_cash_payment_test (ID, INVOICE_ID, OEBS_PAYMENT, DOC_DATE, COMISS_DATE) values (s_xxxx_oebs_cash_payment_test.NEXTVAL, 101099, 615, to_date('2015-02-01 00:00:00','YYYY-MM-DD HH24:MI:SS'), date'2015-01-31' );insert into xxxx_client_discount_m  (ID,CLIENT_ID,CLIENT_AVG_DISCOUNT,DT) values (s_xxxx_client_discount_m.NEXTVAL,973, 2, date'2015-02-01');insert into xxxx_loyal_clients_contr_attr (ID, CONTRACT_ID, CLIENT_ID, LC_TURNOVER, COLLATERAL_FIRST_DT, COLLATERAL_END_DT) values (s_xxxx_loyal_clients_contr_atr.NEXTVAL, 100066, 973, 10000, date'2014-06-01', date'2014-08-31' );</v>
      </c>
    </row>
    <row r="1094" spans="1:50" ht="16.5" customHeight="1" x14ac:dyDescent="0.25">
      <c r="A1094" s="285">
        <v>66</v>
      </c>
      <c r="B1094" s="72">
        <v>0</v>
      </c>
      <c r="C1094" s="165" t="str">
        <f t="shared" si="106"/>
        <v>100066</v>
      </c>
      <c r="D1094" s="165" t="str">
        <f t="shared" si="107"/>
        <v>100066/13</v>
      </c>
      <c r="E1094" s="167" t="s">
        <v>189</v>
      </c>
      <c r="F1094" s="167" t="s">
        <v>822</v>
      </c>
      <c r="G1094" s="165">
        <v>48</v>
      </c>
      <c r="H1094" s="178">
        <v>101100</v>
      </c>
      <c r="I1094" s="170" t="str">
        <f t="shared" si="105"/>
        <v>Б-101100-13</v>
      </c>
      <c r="J1094" s="185">
        <v>3</v>
      </c>
      <c r="K1094" s="165">
        <v>7</v>
      </c>
      <c r="L1094" s="165" t="s">
        <v>38</v>
      </c>
      <c r="M1094" s="169">
        <v>1</v>
      </c>
      <c r="N1094" s="165">
        <v>18</v>
      </c>
      <c r="O1094" s="167" t="s">
        <v>823</v>
      </c>
      <c r="P1094" s="167" t="s">
        <v>823</v>
      </c>
      <c r="Q1094" s="167" t="s">
        <v>826</v>
      </c>
      <c r="R1094" s="166" t="str">
        <f t="shared" si="104"/>
        <v>1011001</v>
      </c>
      <c r="S1094" s="170">
        <v>1</v>
      </c>
      <c r="T1094" s="191" t="s">
        <v>310</v>
      </c>
      <c r="U1094" s="165">
        <v>800</v>
      </c>
      <c r="V1094" s="165">
        <v>144</v>
      </c>
      <c r="W1094" s="165">
        <v>0</v>
      </c>
      <c r="X1094" s="24">
        <v>974</v>
      </c>
      <c r="Y1094" s="168" t="s">
        <v>42</v>
      </c>
      <c r="Z1094" s="224" t="s">
        <v>219</v>
      </c>
      <c r="AA1094" s="238" t="s">
        <v>219</v>
      </c>
      <c r="AB1094" s="224" t="s">
        <v>627</v>
      </c>
      <c r="AC1094" s="178">
        <v>1968</v>
      </c>
      <c r="AD1094" s="170"/>
      <c r="AE1094" s="170"/>
      <c r="AF1094" s="191" t="s">
        <v>149</v>
      </c>
      <c r="AG1094" s="254">
        <v>5</v>
      </c>
      <c r="AH1094" s="255">
        <v>2</v>
      </c>
      <c r="AI1094" s="191" t="s">
        <v>319</v>
      </c>
      <c r="AJ1094" s="167"/>
      <c r="AK1094" s="167"/>
      <c r="AL1094" s="227">
        <v>1</v>
      </c>
      <c r="AM1094" s="122">
        <v>1</v>
      </c>
      <c r="AN1094" s="165" t="s">
        <v>44</v>
      </c>
      <c r="AO1094" s="165"/>
      <c r="AP1094" s="227">
        <v>10000</v>
      </c>
      <c r="AQ1094" s="307" t="s">
        <v>429</v>
      </c>
      <c r="AR1094" s="307" t="s">
        <v>434</v>
      </c>
      <c r="AS1094" s="166">
        <f>H1094</f>
        <v>101100</v>
      </c>
      <c r="AT1094" s="166">
        <f t="shared" si="108"/>
        <v>11190</v>
      </c>
      <c r="AU1094" s="166">
        <v>1190</v>
      </c>
      <c r="AV1094" s="250"/>
      <c r="AX109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101100, 'Б-101100-13',date'2015-02-02',3, 7, 7, 'RUR', 1, 18, date'2015-02-02', date'2015-02-01', 1011001, 1, to_date('2015-01-31 23:59:59','YYYY-MM-DD HH24:MI:SS'), 800, 144, 0, 974, 1, 'c1', 5,1,101100,11190,1190);insert into xxxx_oebs_cash_payment_test (ID, INVOICE_ID, OEBS_PAYMENT, DOC_DATE, COMISS_DATE) values (s_xxxx_oebs_cash_payment_test.NEXTVAL, 101100, 1968, to_date('2015-01-31 23:59:59','YYYY-MM-DD HH24:MI:SS'), date'2015-01-31' );insert into xxxx_client_discount_m  (ID,CLIENT_ID,CLIENT_AVG_DISCOUNT,DT) values (s_xxxx_client_discount_m.NEXTVAL,974, 2, date'2015-02-01');insert into xxxx_loyal_clients_contr_attr (ID, CONTRACT_ID, CLIENT_ID, LC_TURNOVER, COLLATERAL_FIRST_DT, COLLATERAL_END_DT) values (s_xxxx_loyal_clients_contr_atr.NEXTVAL, 100066, 974, 10000, date'2014-06-01', date'2014-08-31' );</v>
      </c>
    </row>
    <row r="1095" spans="1:50" ht="16.5" customHeight="1" x14ac:dyDescent="0.25">
      <c r="A1095" s="285">
        <v>66</v>
      </c>
      <c r="B1095" s="72">
        <v>0</v>
      </c>
      <c r="C1095" s="165" t="str">
        <f t="shared" si="106"/>
        <v>100066</v>
      </c>
      <c r="D1095" s="165" t="str">
        <f t="shared" si="107"/>
        <v>100066/13</v>
      </c>
      <c r="E1095" s="167" t="s">
        <v>189</v>
      </c>
      <c r="F1095" s="167" t="s">
        <v>822</v>
      </c>
      <c r="G1095" s="165">
        <v>48</v>
      </c>
      <c r="H1095" s="178">
        <v>101101</v>
      </c>
      <c r="I1095" s="170" t="str">
        <f t="shared" si="105"/>
        <v>Б-101101-13</v>
      </c>
      <c r="J1095" s="185">
        <v>3</v>
      </c>
      <c r="K1095" s="165">
        <v>7</v>
      </c>
      <c r="L1095" s="165" t="s">
        <v>38</v>
      </c>
      <c r="M1095" s="169">
        <v>1</v>
      </c>
      <c r="N1095" s="165">
        <v>18</v>
      </c>
      <c r="O1095" s="167" t="s">
        <v>823</v>
      </c>
      <c r="P1095" s="167" t="s">
        <v>823</v>
      </c>
      <c r="Q1095" s="167" t="s">
        <v>826</v>
      </c>
      <c r="R1095" s="166" t="str">
        <f t="shared" si="104"/>
        <v>1011011</v>
      </c>
      <c r="S1095" s="170">
        <v>1</v>
      </c>
      <c r="T1095" s="237" t="s">
        <v>144</v>
      </c>
      <c r="U1095" s="165">
        <v>1200</v>
      </c>
      <c r="V1095" s="165">
        <v>216</v>
      </c>
      <c r="W1095" s="165">
        <v>0</v>
      </c>
      <c r="X1095" s="24">
        <v>975</v>
      </c>
      <c r="Y1095" s="168" t="s">
        <v>42</v>
      </c>
      <c r="Z1095" s="224" t="s">
        <v>236</v>
      </c>
      <c r="AA1095" s="238" t="s">
        <v>236</v>
      </c>
      <c r="AB1095" s="224" t="s">
        <v>628</v>
      </c>
      <c r="AC1095" s="178">
        <v>2952</v>
      </c>
      <c r="AD1095" s="170"/>
      <c r="AE1095" s="170"/>
      <c r="AF1095" s="237" t="s">
        <v>149</v>
      </c>
      <c r="AG1095" s="254">
        <v>5</v>
      </c>
      <c r="AH1095" s="255">
        <v>2</v>
      </c>
      <c r="AI1095" s="237" t="s">
        <v>320</v>
      </c>
      <c r="AJ1095" s="167"/>
      <c r="AK1095" s="167"/>
      <c r="AL1095" s="227">
        <v>1</v>
      </c>
      <c r="AM1095" s="122">
        <v>1</v>
      </c>
      <c r="AN1095" s="165" t="s">
        <v>44</v>
      </c>
      <c r="AO1095" s="165"/>
      <c r="AP1095" s="227">
        <v>10000</v>
      </c>
      <c r="AQ1095" s="307" t="s">
        <v>429</v>
      </c>
      <c r="AR1095" s="307" t="s">
        <v>434</v>
      </c>
      <c r="AS1095" s="166">
        <f>H1095</f>
        <v>101101</v>
      </c>
      <c r="AT1095" s="166">
        <f t="shared" si="108"/>
        <v>11191</v>
      </c>
      <c r="AU1095" s="166">
        <v>1191</v>
      </c>
      <c r="AV1095" s="250"/>
      <c r="AX109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101101, 'Б-101101-13',date'2015-02-02',3, 7, 7, 'RUR', 1, 18, date'2015-02-02', date'2015-02-01', 1011011, 1, to_date('2015-01-01 00:00:00','YYYY-MM-DD HH24:MI:SS'), 1200, 216, 0, 975, 1, 'c1', 5,1,101101,11191,1191);insert into xxxx_oebs_cash_payment_test (ID, INVOICE_ID, OEBS_PAYMENT, DOC_DATE, COMISS_DATE) values (s_xxxx_oebs_cash_payment_test.NEXTVAL, 101101, 2952, to_date('2015-01-01 00:00:00','YYYY-MM-DD HH24:MI:SS'), date'2015-01-31' );insert into xxxx_client_discount_m  (ID,CLIENT_ID,CLIENT_AVG_DISCOUNT,DT) values (s_xxxx_client_discount_m.NEXTVAL,975, 2, date'2015-01-01');insert into xxxx_loyal_clients_contr_attr (ID, CONTRACT_ID, CLIENT_ID, LC_TURNOVER, COLLATERAL_FIRST_DT, COLLATERAL_END_DT) values (s_xxxx_loyal_clients_contr_atr.NEXTVAL, 100066, 975, 10000, date'2014-06-01', date'2014-08-31' );</v>
      </c>
    </row>
    <row r="1096" spans="1:50" ht="16.5" customHeight="1" x14ac:dyDescent="0.25">
      <c r="A1096" s="285">
        <v>66</v>
      </c>
      <c r="B1096" s="72">
        <v>0</v>
      </c>
      <c r="C1096" s="165" t="str">
        <f t="shared" si="106"/>
        <v>100066</v>
      </c>
      <c r="D1096" s="165" t="str">
        <f t="shared" si="107"/>
        <v>100066/13</v>
      </c>
      <c r="E1096" s="167" t="s">
        <v>189</v>
      </c>
      <c r="F1096" s="167" t="s">
        <v>822</v>
      </c>
      <c r="G1096" s="165">
        <v>48</v>
      </c>
      <c r="H1096" s="178">
        <v>101102</v>
      </c>
      <c r="I1096" s="170" t="str">
        <f t="shared" si="105"/>
        <v>Б-101102-13</v>
      </c>
      <c r="J1096" s="185">
        <v>3</v>
      </c>
      <c r="K1096" s="165">
        <v>7</v>
      </c>
      <c r="L1096" s="165" t="s">
        <v>38</v>
      </c>
      <c r="M1096" s="169">
        <v>1</v>
      </c>
      <c r="N1096" s="165">
        <v>18</v>
      </c>
      <c r="O1096" s="167" t="s">
        <v>823</v>
      </c>
      <c r="P1096" s="167" t="s">
        <v>823</v>
      </c>
      <c r="Q1096" s="167" t="s">
        <v>826</v>
      </c>
      <c r="R1096" s="166" t="str">
        <f t="shared" si="104"/>
        <v>1011021</v>
      </c>
      <c r="S1096" s="170">
        <v>1</v>
      </c>
      <c r="T1096" s="237" t="s">
        <v>144</v>
      </c>
      <c r="U1096" s="165">
        <v>1000</v>
      </c>
      <c r="V1096" s="165">
        <v>180</v>
      </c>
      <c r="W1096" s="165">
        <v>0</v>
      </c>
      <c r="X1096" s="24">
        <v>976</v>
      </c>
      <c r="Y1096" s="168" t="s">
        <v>42</v>
      </c>
      <c r="Z1096" s="224" t="s">
        <v>225</v>
      </c>
      <c r="AA1096" s="238" t="s">
        <v>225</v>
      </c>
      <c r="AB1096" s="224" t="s">
        <v>473</v>
      </c>
      <c r="AC1096" s="178">
        <v>2460</v>
      </c>
      <c r="AD1096" s="170"/>
      <c r="AE1096" s="170"/>
      <c r="AF1096" s="191" t="s">
        <v>149</v>
      </c>
      <c r="AG1096" s="254">
        <v>5</v>
      </c>
      <c r="AH1096" s="255">
        <v>2</v>
      </c>
      <c r="AI1096" s="191" t="s">
        <v>320</v>
      </c>
      <c r="AJ1096" s="167"/>
      <c r="AK1096" s="167"/>
      <c r="AL1096" s="227">
        <v>1</v>
      </c>
      <c r="AM1096" s="122">
        <v>1</v>
      </c>
      <c r="AN1096" s="165" t="s">
        <v>44</v>
      </c>
      <c r="AO1096" s="165"/>
      <c r="AP1096" s="227">
        <v>10000</v>
      </c>
      <c r="AQ1096" s="307" t="s">
        <v>429</v>
      </c>
      <c r="AR1096" s="307" t="s">
        <v>434</v>
      </c>
      <c r="AS1096" s="166">
        <f>H1096</f>
        <v>101102</v>
      </c>
      <c r="AT1096" s="166">
        <f t="shared" si="108"/>
        <v>11192</v>
      </c>
      <c r="AU1096" s="166">
        <v>1192</v>
      </c>
      <c r="AV1096" s="250"/>
      <c r="AX109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101102, 'Б-101102-13',date'2015-02-02',3, 7, 7, 'RUR', 1, 18, date'2015-02-02', date'2015-02-01', 1011021, 1, to_date('2015-01-01 00:00:00','YYYY-MM-DD HH24:MI:SS'), 1000, 180, 0, 976, 1, 'c1', 5,1,101102,11192,1192);insert into xxxx_oebs_cash_payment_test (ID, INVOICE_ID, OEBS_PAYMENT, DOC_DATE, COMISS_DATE) values (s_xxxx_oebs_cash_payment_test.NEXTVAL, 101102, 2460, to_date('2015-01-01 00:00:00','YYYY-MM-DD HH24:MI:SS'), date'2015-01-31' );insert into xxxx_client_discount_m  (ID,CLIENT_ID,CLIENT_AVG_DISCOUNT,DT) values (s_xxxx_client_discount_m.NEXTVAL,976, 2, date'2015-01-01');insert into xxxx_loyal_clients_contr_attr (ID, CONTRACT_ID, CLIENT_ID, LC_TURNOVER, COLLATERAL_FIRST_DT, COLLATERAL_END_DT) values (s_xxxx_loyal_clients_contr_atr.NEXTVAL, 100066, 976, 10000, date'2014-06-01', date'2014-08-31' );</v>
      </c>
    </row>
    <row r="1097" spans="1:50" ht="16.5" customHeight="1" x14ac:dyDescent="0.25">
      <c r="A1097" s="286">
        <v>66</v>
      </c>
      <c r="B1097" s="72">
        <v>0</v>
      </c>
      <c r="C1097" s="171" t="str">
        <f t="shared" si="106"/>
        <v>100066</v>
      </c>
      <c r="D1097" s="171" t="str">
        <f t="shared" si="107"/>
        <v>100066/13</v>
      </c>
      <c r="E1097" s="172" t="s">
        <v>189</v>
      </c>
      <c r="F1097" s="167" t="s">
        <v>822</v>
      </c>
      <c r="G1097" s="171">
        <v>48</v>
      </c>
      <c r="H1097" s="178">
        <v>101103</v>
      </c>
      <c r="I1097" s="171" t="str">
        <f t="shared" si="105"/>
        <v>Б-101103-13</v>
      </c>
      <c r="J1097" s="185">
        <v>3</v>
      </c>
      <c r="K1097" s="171">
        <v>7</v>
      </c>
      <c r="L1097" s="171" t="s">
        <v>38</v>
      </c>
      <c r="M1097" s="175">
        <v>1</v>
      </c>
      <c r="N1097" s="171">
        <v>18</v>
      </c>
      <c r="O1097" s="172" t="s">
        <v>823</v>
      </c>
      <c r="P1097" s="172" t="s">
        <v>823</v>
      </c>
      <c r="Q1097" s="172" t="s">
        <v>826</v>
      </c>
      <c r="R1097" s="173" t="str">
        <f t="shared" si="104"/>
        <v>1011031</v>
      </c>
      <c r="S1097" s="171">
        <v>1</v>
      </c>
      <c r="T1097" s="211" t="s">
        <v>311</v>
      </c>
      <c r="U1097" s="171">
        <v>900</v>
      </c>
      <c r="V1097" s="171">
        <v>162</v>
      </c>
      <c r="W1097" s="171">
        <v>0</v>
      </c>
      <c r="X1097" s="24">
        <v>977</v>
      </c>
      <c r="Y1097" s="174" t="s">
        <v>42</v>
      </c>
      <c r="Z1097" s="232" t="s">
        <v>218</v>
      </c>
      <c r="AA1097" s="240" t="s">
        <v>218</v>
      </c>
      <c r="AB1097" s="232" t="s">
        <v>629</v>
      </c>
      <c r="AC1097" s="178">
        <v>2214</v>
      </c>
      <c r="AD1097" s="171"/>
      <c r="AE1097" s="171"/>
      <c r="AF1097" s="211" t="s">
        <v>150</v>
      </c>
      <c r="AG1097" s="256">
        <v>5</v>
      </c>
      <c r="AH1097" s="257">
        <v>2</v>
      </c>
      <c r="AI1097" s="211" t="s">
        <v>320</v>
      </c>
      <c r="AJ1097" s="172"/>
      <c r="AK1097" s="172"/>
      <c r="AL1097" s="205">
        <v>1</v>
      </c>
      <c r="AM1097" s="122">
        <v>1</v>
      </c>
      <c r="AN1097" s="171" t="s">
        <v>44</v>
      </c>
      <c r="AO1097" s="171"/>
      <c r="AP1097" s="205">
        <v>10000</v>
      </c>
      <c r="AQ1097" s="307" t="s">
        <v>429</v>
      </c>
      <c r="AR1097" s="311" t="s">
        <v>434</v>
      </c>
      <c r="AS1097" s="166">
        <f>H1097</f>
        <v>101103</v>
      </c>
      <c r="AT1097" s="166">
        <f t="shared" si="108"/>
        <v>11193</v>
      </c>
      <c r="AU1097" s="166">
        <v>1193</v>
      </c>
      <c r="AV1097" s="253"/>
      <c r="AX1097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66, 100066, '100066/13', date'2013-03-01', date'2015-09-01', 48, 101103, 'Б-101103-13',date'2015-02-02',3, 7, 7, 'RUR', 1, 18, date'2015-02-02', date'2015-02-01', 1011031, 1, to_date('2015-01-30 23:59:59','YYYY-MM-DD HH24:MI:SS'), 900, 162, 0, 977, 1, 'c1', 5,1,101103,11193,1193);insert into xxxx_oebs_cash_payment_test (ID, INVOICE_ID, OEBS_PAYMENT, DOC_DATE, COMISS_DATE) values (s_xxxx_oebs_cash_payment_test.NEXTVAL, 101103, 2214, to_date('2015-01-30 23:59:59','YYYY-MM-DD HH24:MI:SS'), date'2015-01-30' );insert into xxxx_client_discount_m  (ID,CLIENT_ID,CLIENT_AVG_DISCOUNT,DT) values (s_xxxx_client_discount_m.NEXTVAL,977, 2, date'2015-01-01');insert into xxxx_loyal_clients_contr_attr (ID, CONTRACT_ID, CLIENT_ID, LC_TURNOVER, COLLATERAL_FIRST_DT, COLLATERAL_END_DT) values (s_xxxx_loyal_clients_contr_atr.NEXTVAL, 100066, 977, 10000, date'2014-06-01', date'2014-08-31' );</v>
      </c>
    </row>
    <row r="1098" spans="1:50" ht="16.5" customHeight="1" x14ac:dyDescent="0.25">
      <c r="A1098" s="285">
        <v>67</v>
      </c>
      <c r="B1098" s="72">
        <v>0</v>
      </c>
      <c r="C1098" s="165" t="str">
        <f t="shared" si="106"/>
        <v>100067</v>
      </c>
      <c r="D1098" s="165" t="str">
        <f t="shared" si="107"/>
        <v>100067/13</v>
      </c>
      <c r="E1098" s="167" t="s">
        <v>189</v>
      </c>
      <c r="F1098" s="167" t="s">
        <v>822</v>
      </c>
      <c r="G1098" s="165">
        <v>48</v>
      </c>
      <c r="H1098" s="178">
        <v>101104</v>
      </c>
      <c r="I1098" s="170" t="str">
        <f t="shared" si="105"/>
        <v>Б-101104-13</v>
      </c>
      <c r="J1098" s="185">
        <v>3</v>
      </c>
      <c r="K1098" s="165">
        <v>7</v>
      </c>
      <c r="L1098" s="165" t="s">
        <v>38</v>
      </c>
      <c r="M1098" s="169">
        <v>1</v>
      </c>
      <c r="N1098" s="165">
        <v>18</v>
      </c>
      <c r="O1098" s="167" t="s">
        <v>823</v>
      </c>
      <c r="P1098" s="167" t="s">
        <v>823</v>
      </c>
      <c r="Q1098" s="167" t="s">
        <v>826</v>
      </c>
      <c r="R1098" s="166" t="str">
        <f t="shared" si="104"/>
        <v>1011041</v>
      </c>
      <c r="S1098" s="170">
        <v>1</v>
      </c>
      <c r="T1098" s="167" t="s">
        <v>308</v>
      </c>
      <c r="U1098" s="165">
        <v>1000</v>
      </c>
      <c r="V1098" s="165">
        <v>180</v>
      </c>
      <c r="W1098" s="165">
        <v>0</v>
      </c>
      <c r="X1098" s="24">
        <v>978</v>
      </c>
      <c r="Y1098" s="168" t="s">
        <v>42</v>
      </c>
      <c r="Z1098" s="224" t="s">
        <v>225</v>
      </c>
      <c r="AA1098" s="238" t="s">
        <v>221</v>
      </c>
      <c r="AB1098" s="247" t="s">
        <v>467</v>
      </c>
      <c r="AC1098" s="178">
        <v>2050</v>
      </c>
      <c r="AD1098" s="170"/>
      <c r="AE1098" s="170"/>
      <c r="AF1098" s="167" t="s">
        <v>149</v>
      </c>
      <c r="AG1098" s="254">
        <v>5</v>
      </c>
      <c r="AH1098" s="249">
        <v>19</v>
      </c>
      <c r="AI1098" s="167" t="s">
        <v>319</v>
      </c>
      <c r="AJ1098" s="167"/>
      <c r="AK1098" s="167"/>
      <c r="AL1098" s="227">
        <v>1</v>
      </c>
      <c r="AM1098" s="122">
        <v>1</v>
      </c>
      <c r="AN1098" s="165" t="s">
        <v>44</v>
      </c>
      <c r="AO1098" s="165"/>
      <c r="AP1098" s="227">
        <v>10000</v>
      </c>
      <c r="AQ1098" s="307" t="s">
        <v>429</v>
      </c>
      <c r="AR1098" s="307" t="s">
        <v>434</v>
      </c>
      <c r="AS1098" s="166">
        <f>H1098</f>
        <v>101104</v>
      </c>
      <c r="AT1098" s="166">
        <f t="shared" si="108"/>
        <v>11194</v>
      </c>
      <c r="AU1098" s="166">
        <v>1194</v>
      </c>
      <c r="AV1098" s="166" t="s">
        <v>231</v>
      </c>
      <c r="AX1098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101104, 'Б-101104-13',date'2015-02-02',3, 7, 7, 'RUR', 1, 18, date'2015-02-02', date'2015-02-01', 1011041, 1, to_date('2015-02-01 00:00:00','YYYY-MM-DD HH24:MI:SS'), 1000, 180, 0, 978, 1, 'c1', 5,1,101104,11194,1194);insert into xxxx_oebs_cash_payment_test (ID, INVOICE_ID, OEBS_PAYMENT, DOC_DATE, COMISS_DATE) values (s_xxxx_oebs_cash_payment_test.NEXTVAL, 101104, 2050, to_date('2015-02-01 00:00:00','YYYY-MM-DD HH24:MI:SS'), date'2015-01-31' );insert into xxxx_client_discount_m  (ID,CLIENT_ID,CLIENT_AVG_DISCOUNT,DT) values (s_xxxx_client_discount_m.NEXTVAL,978, 19, date'2015-02-01');insert into xxxx_loyal_clients_contr_attr (ID, CONTRACT_ID, CLIENT_ID, LC_TURNOVER, COLLATERAL_FIRST_DT, COLLATERAL_END_DT) values (s_xxxx_loyal_clients_contr_atr.NEXTVAL, 100067, 978, 10000, date'2014-06-01', date'2014-08-31' );</v>
      </c>
    </row>
    <row r="1099" spans="1:50" ht="16.5" customHeight="1" x14ac:dyDescent="0.25">
      <c r="A1099" s="285">
        <v>67</v>
      </c>
      <c r="B1099" s="72">
        <v>0</v>
      </c>
      <c r="C1099" s="165" t="str">
        <f t="shared" si="106"/>
        <v>100067</v>
      </c>
      <c r="D1099" s="165" t="str">
        <f t="shared" si="107"/>
        <v>100067/13</v>
      </c>
      <c r="E1099" s="167" t="s">
        <v>189</v>
      </c>
      <c r="F1099" s="167" t="s">
        <v>822</v>
      </c>
      <c r="G1099" s="165">
        <v>48</v>
      </c>
      <c r="H1099" s="178">
        <v>101105</v>
      </c>
      <c r="I1099" s="170" t="str">
        <f t="shared" si="105"/>
        <v>Б-101105-13</v>
      </c>
      <c r="J1099" s="185">
        <v>3</v>
      </c>
      <c r="K1099" s="165">
        <v>7</v>
      </c>
      <c r="L1099" s="165" t="s">
        <v>38</v>
      </c>
      <c r="M1099" s="169">
        <v>1</v>
      </c>
      <c r="N1099" s="165">
        <v>18</v>
      </c>
      <c r="O1099" s="167" t="s">
        <v>823</v>
      </c>
      <c r="P1099" s="167" t="s">
        <v>823</v>
      </c>
      <c r="Q1099" s="167" t="s">
        <v>826</v>
      </c>
      <c r="R1099" s="166" t="str">
        <f t="shared" si="104"/>
        <v>1011051</v>
      </c>
      <c r="S1099" s="170">
        <v>1</v>
      </c>
      <c r="T1099" s="167" t="s">
        <v>308</v>
      </c>
      <c r="U1099" s="165">
        <v>900</v>
      </c>
      <c r="V1099" s="165">
        <v>162</v>
      </c>
      <c r="W1099" s="165">
        <v>0</v>
      </c>
      <c r="X1099" s="24">
        <v>979</v>
      </c>
      <c r="Y1099" s="168" t="s">
        <v>42</v>
      </c>
      <c r="Z1099" s="225" t="s">
        <v>232</v>
      </c>
      <c r="AA1099" s="235" t="s">
        <v>232</v>
      </c>
      <c r="AB1099" s="225" t="s">
        <v>630</v>
      </c>
      <c r="AC1099" s="178">
        <v>1845</v>
      </c>
      <c r="AD1099" s="170"/>
      <c r="AE1099" s="170"/>
      <c r="AF1099" s="167" t="s">
        <v>149</v>
      </c>
      <c r="AG1099" s="254">
        <v>5</v>
      </c>
      <c r="AH1099" s="249">
        <v>19</v>
      </c>
      <c r="AI1099" s="167" t="s">
        <v>319</v>
      </c>
      <c r="AJ1099" s="167"/>
      <c r="AK1099" s="167"/>
      <c r="AL1099" s="227">
        <v>1</v>
      </c>
      <c r="AM1099" s="122">
        <v>1</v>
      </c>
      <c r="AN1099" s="165" t="s">
        <v>44</v>
      </c>
      <c r="AO1099" s="165"/>
      <c r="AP1099" s="227">
        <v>10000</v>
      </c>
      <c r="AQ1099" s="307" t="s">
        <v>429</v>
      </c>
      <c r="AR1099" s="307" t="s">
        <v>434</v>
      </c>
      <c r="AS1099" s="166">
        <f>H1099</f>
        <v>101105</v>
      </c>
      <c r="AT1099" s="166">
        <f t="shared" si="108"/>
        <v>11195</v>
      </c>
      <c r="AU1099" s="166">
        <v>1195</v>
      </c>
      <c r="AV1099" s="166" t="s">
        <v>233</v>
      </c>
      <c r="AX1099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101105, 'Б-101105-13',date'2015-02-02',3, 7, 7, 'RUR', 1, 18, date'2015-02-02', date'2015-02-01', 1011051, 1, to_date('2015-02-01 00:00:00','YYYY-MM-DD HH24:MI:SS'), 900, 162, 0, 979, 1, 'c1', 5,1,101105,11195,1195);insert into xxxx_oebs_cash_payment_test (ID, INVOICE_ID, OEBS_PAYMENT, DOC_DATE, COMISS_DATE) values (s_xxxx_oebs_cash_payment_test.NEXTVAL, 101105, 1845, to_date('2015-02-01 00:00:00','YYYY-MM-DD HH24:MI:SS'), date'2015-01-31' );insert into xxxx_client_discount_m  (ID,CLIENT_ID,CLIENT_AVG_DISCOUNT,DT) values (s_xxxx_client_discount_m.NEXTVAL,979, 19, date'2015-02-01');insert into xxxx_loyal_clients_contr_attr (ID, CONTRACT_ID, CLIENT_ID, LC_TURNOVER, COLLATERAL_FIRST_DT, COLLATERAL_END_DT) values (s_xxxx_loyal_clients_contr_atr.NEXTVAL, 100067, 979, 10000, date'2014-06-01', date'2014-08-31' );</v>
      </c>
    </row>
    <row r="1100" spans="1:50" ht="16.5" customHeight="1" x14ac:dyDescent="0.25">
      <c r="A1100" s="285">
        <v>67</v>
      </c>
      <c r="B1100" s="72">
        <v>0</v>
      </c>
      <c r="C1100" s="165" t="str">
        <f t="shared" si="106"/>
        <v>100067</v>
      </c>
      <c r="D1100" s="165" t="str">
        <f t="shared" si="107"/>
        <v>100067/13</v>
      </c>
      <c r="E1100" s="167" t="s">
        <v>189</v>
      </c>
      <c r="F1100" s="167" t="s">
        <v>822</v>
      </c>
      <c r="G1100" s="165">
        <v>48</v>
      </c>
      <c r="H1100" s="178">
        <v>101106</v>
      </c>
      <c r="I1100" s="170" t="str">
        <f t="shared" si="105"/>
        <v>Б-101106-13</v>
      </c>
      <c r="J1100" s="185">
        <v>3</v>
      </c>
      <c r="K1100" s="165">
        <v>7</v>
      </c>
      <c r="L1100" s="165" t="s">
        <v>38</v>
      </c>
      <c r="M1100" s="169">
        <v>1</v>
      </c>
      <c r="N1100" s="165">
        <v>18</v>
      </c>
      <c r="O1100" s="167" t="s">
        <v>823</v>
      </c>
      <c r="P1100" s="167" t="s">
        <v>823</v>
      </c>
      <c r="Q1100" s="167" t="s">
        <v>826</v>
      </c>
      <c r="R1100" s="166" t="str">
        <f t="shared" si="104"/>
        <v>1011061</v>
      </c>
      <c r="S1100" s="170">
        <v>1</v>
      </c>
      <c r="T1100" s="167" t="s">
        <v>308</v>
      </c>
      <c r="U1100" s="165">
        <v>800</v>
      </c>
      <c r="V1100" s="165">
        <v>144</v>
      </c>
      <c r="W1100" s="165">
        <v>0</v>
      </c>
      <c r="X1100" s="24">
        <v>980</v>
      </c>
      <c r="Y1100" s="168" t="s">
        <v>42</v>
      </c>
      <c r="Z1100" s="224"/>
      <c r="AA1100" s="224"/>
      <c r="AB1100" s="224"/>
      <c r="AC1100" s="178">
        <v>1640</v>
      </c>
      <c r="AD1100" s="170"/>
      <c r="AE1100" s="170"/>
      <c r="AF1100" s="167" t="s">
        <v>149</v>
      </c>
      <c r="AG1100" s="254">
        <v>5</v>
      </c>
      <c r="AH1100" s="249">
        <v>19</v>
      </c>
      <c r="AI1100" s="167" t="s">
        <v>319</v>
      </c>
      <c r="AJ1100" s="167"/>
      <c r="AK1100" s="167"/>
      <c r="AL1100" s="227">
        <v>1</v>
      </c>
      <c r="AM1100" s="122">
        <v>1</v>
      </c>
      <c r="AN1100" s="165" t="s">
        <v>44</v>
      </c>
      <c r="AO1100" s="165"/>
      <c r="AP1100" s="227">
        <v>10000</v>
      </c>
      <c r="AQ1100" s="307" t="s">
        <v>429</v>
      </c>
      <c r="AR1100" s="307" t="s">
        <v>434</v>
      </c>
      <c r="AS1100" s="166">
        <f>H1100</f>
        <v>101106</v>
      </c>
      <c r="AT1100" s="166">
        <f t="shared" si="108"/>
        <v>11196</v>
      </c>
      <c r="AU1100" s="166">
        <v>1196</v>
      </c>
      <c r="AV1100" s="250" t="s">
        <v>239</v>
      </c>
      <c r="AX1100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101106, 'Б-101106-13',date'2015-02-02',3, 7, 7, 'RUR', 1, 18, date'2015-02-02', date'2015-02-01', 1011061, 1, to_date('2015-02-01 00:00:00','YYYY-MM-DD HH24:MI:SS'), 800, 144, 0, 980, 1, 'c1', 5,1,101106,11196,1196);insert into xxxx_oebs_cash_payment_test (ID, INVOICE_ID, OEBS_PAYMENT, DOC_DATE, COMISS_DATE) values (s_xxxx_oebs_cash_payment_test.NEXTVAL, 101106, 1640, to_date('2015-02-01 00:00:00','YYYY-MM-DD HH24:MI:SS'), date'2015-01-31' );insert into xxxx_client_discount_m  (ID,CLIENT_ID,CLIENT_AVG_DISCOUNT,DT) values (s_xxxx_client_discount_m.NEXTVAL,980, 19, date'2015-02-01');insert into xxxx_loyal_clients_contr_attr (ID, CONTRACT_ID, CLIENT_ID, LC_TURNOVER, COLLATERAL_FIRST_DT, COLLATERAL_END_DT) values (s_xxxx_loyal_clients_contr_atr.NEXTVAL, 100067, 980, 10000, date'2014-06-01', date'2014-08-31' );</v>
      </c>
    </row>
    <row r="1101" spans="1:50" ht="16.5" customHeight="1" x14ac:dyDescent="0.25">
      <c r="A1101" s="285">
        <v>67</v>
      </c>
      <c r="B1101" s="72">
        <v>0</v>
      </c>
      <c r="C1101" s="165" t="str">
        <f t="shared" si="106"/>
        <v>100067</v>
      </c>
      <c r="D1101" s="165" t="str">
        <f t="shared" si="107"/>
        <v>100067/13</v>
      </c>
      <c r="E1101" s="167" t="s">
        <v>189</v>
      </c>
      <c r="F1101" s="167" t="s">
        <v>822</v>
      </c>
      <c r="G1101" s="165">
        <v>48</v>
      </c>
      <c r="H1101" s="178">
        <v>101107</v>
      </c>
      <c r="I1101" s="170" t="str">
        <f t="shared" si="105"/>
        <v>Б-101107-13</v>
      </c>
      <c r="J1101" s="185">
        <v>3</v>
      </c>
      <c r="K1101" s="165">
        <v>7</v>
      </c>
      <c r="L1101" s="165" t="s">
        <v>38</v>
      </c>
      <c r="M1101" s="169">
        <v>1</v>
      </c>
      <c r="N1101" s="165">
        <v>18</v>
      </c>
      <c r="O1101" s="167" t="s">
        <v>823</v>
      </c>
      <c r="P1101" s="167" t="s">
        <v>823</v>
      </c>
      <c r="Q1101" s="167" t="s">
        <v>826</v>
      </c>
      <c r="R1101" s="166" t="str">
        <f t="shared" si="104"/>
        <v>1011071</v>
      </c>
      <c r="S1101" s="170">
        <v>1</v>
      </c>
      <c r="T1101" s="167" t="s">
        <v>308</v>
      </c>
      <c r="U1101" s="165">
        <v>700</v>
      </c>
      <c r="V1101" s="165">
        <v>126</v>
      </c>
      <c r="W1101" s="165">
        <v>0</v>
      </c>
      <c r="X1101" s="24">
        <v>981</v>
      </c>
      <c r="Y1101" s="168" t="s">
        <v>42</v>
      </c>
      <c r="Z1101" s="224"/>
      <c r="AA1101" s="224"/>
      <c r="AB1101" s="224"/>
      <c r="AC1101" s="227">
        <v>430.5</v>
      </c>
      <c r="AD1101" s="170"/>
      <c r="AE1101" s="170"/>
      <c r="AF1101" s="167" t="s">
        <v>149</v>
      </c>
      <c r="AG1101" s="254">
        <v>5</v>
      </c>
      <c r="AH1101" s="249">
        <v>19</v>
      </c>
      <c r="AI1101" s="167" t="s">
        <v>319</v>
      </c>
      <c r="AJ1101" s="167"/>
      <c r="AK1101" s="167"/>
      <c r="AL1101" s="227">
        <v>1</v>
      </c>
      <c r="AM1101" s="122">
        <v>1</v>
      </c>
      <c r="AN1101" s="165" t="s">
        <v>44</v>
      </c>
      <c r="AO1101" s="165"/>
      <c r="AP1101" s="227">
        <v>10000</v>
      </c>
      <c r="AQ1101" s="307" t="s">
        <v>429</v>
      </c>
      <c r="AR1101" s="307" t="s">
        <v>434</v>
      </c>
      <c r="AS1101" s="166">
        <f>H1101</f>
        <v>101107</v>
      </c>
      <c r="AT1101" s="166">
        <f t="shared" si="108"/>
        <v>11197</v>
      </c>
      <c r="AU1101" s="166">
        <v>1197</v>
      </c>
      <c r="AV1101" s="166"/>
      <c r="AX1101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101107, 'Б-101107-13',date'2015-02-02',3, 7, 7, 'RUR', 1, 18, date'2015-02-02', date'2015-02-01', 1011071, 1, to_date('2015-02-01 00:00:00','YYYY-MM-DD HH24:MI:SS'), 700, 126, 0, 981, 1, 'c1', 5,1,101107,11197,1197);insert into xxxx_oebs_cash_payment_test (ID, INVOICE_ID, OEBS_PAYMENT, DOC_DATE, COMISS_DATE) values (s_xxxx_oebs_cash_payment_test.NEXTVAL, 101107, 430.5, to_date('2015-02-01 00:00:00','YYYY-MM-DD HH24:MI:SS'), date'2015-01-31' );insert into xxxx_client_discount_m  (ID,CLIENT_ID,CLIENT_AVG_DISCOUNT,DT) values (s_xxxx_client_discount_m.NEXTVAL,981, 19, date'2015-02-01');insert into xxxx_loyal_clients_contr_attr (ID, CONTRACT_ID, CLIENT_ID, LC_TURNOVER, COLLATERAL_FIRST_DT, COLLATERAL_END_DT) values (s_xxxx_loyal_clients_contr_atr.NEXTVAL, 100067, 981, 10000, date'2014-06-01', date'2014-08-31' );</v>
      </c>
    </row>
    <row r="1102" spans="1:50" ht="16.5" customHeight="1" x14ac:dyDescent="0.25">
      <c r="A1102" s="285">
        <v>67</v>
      </c>
      <c r="B1102" s="72">
        <v>0</v>
      </c>
      <c r="C1102" s="165" t="str">
        <f t="shared" si="106"/>
        <v>100067</v>
      </c>
      <c r="D1102" s="165" t="str">
        <f t="shared" si="107"/>
        <v>100067/13</v>
      </c>
      <c r="E1102" s="167" t="s">
        <v>189</v>
      </c>
      <c r="F1102" s="167" t="s">
        <v>822</v>
      </c>
      <c r="G1102" s="165">
        <v>48</v>
      </c>
      <c r="H1102" s="178">
        <v>101108</v>
      </c>
      <c r="I1102" s="170" t="str">
        <f t="shared" si="105"/>
        <v>Б-101108-13</v>
      </c>
      <c r="J1102" s="185">
        <v>3</v>
      </c>
      <c r="K1102" s="165">
        <v>7</v>
      </c>
      <c r="L1102" s="165" t="s">
        <v>38</v>
      </c>
      <c r="M1102" s="169">
        <v>1</v>
      </c>
      <c r="N1102" s="165">
        <v>18</v>
      </c>
      <c r="O1102" s="167" t="s">
        <v>823</v>
      </c>
      <c r="P1102" s="167" t="s">
        <v>823</v>
      </c>
      <c r="Q1102" s="167" t="s">
        <v>826</v>
      </c>
      <c r="R1102" s="166" t="str">
        <f t="shared" si="104"/>
        <v>1011081</v>
      </c>
      <c r="S1102" s="170">
        <v>1</v>
      </c>
      <c r="T1102" s="167" t="s">
        <v>310</v>
      </c>
      <c r="U1102" s="165">
        <v>700</v>
      </c>
      <c r="V1102" s="165">
        <v>126</v>
      </c>
      <c r="W1102" s="165">
        <v>0</v>
      </c>
      <c r="X1102" s="24">
        <v>982</v>
      </c>
      <c r="Y1102" s="168" t="s">
        <v>42</v>
      </c>
      <c r="Z1102" s="224" t="s">
        <v>220</v>
      </c>
      <c r="AA1102" s="238" t="s">
        <v>220</v>
      </c>
      <c r="AB1102" s="224" t="s">
        <v>623</v>
      </c>
      <c r="AC1102" s="227">
        <v>430.5</v>
      </c>
      <c r="AD1102" s="170"/>
      <c r="AE1102" s="170"/>
      <c r="AF1102" s="167" t="s">
        <v>149</v>
      </c>
      <c r="AG1102" s="254">
        <v>5</v>
      </c>
      <c r="AH1102" s="249">
        <v>19</v>
      </c>
      <c r="AI1102" s="167" t="s">
        <v>319</v>
      </c>
      <c r="AJ1102" s="167"/>
      <c r="AK1102" s="167"/>
      <c r="AL1102" s="227">
        <v>1</v>
      </c>
      <c r="AM1102" s="122">
        <v>1</v>
      </c>
      <c r="AN1102" s="165" t="s">
        <v>44</v>
      </c>
      <c r="AO1102" s="165"/>
      <c r="AP1102" s="227">
        <v>10000</v>
      </c>
      <c r="AQ1102" s="307" t="s">
        <v>429</v>
      </c>
      <c r="AR1102" s="307" t="s">
        <v>434</v>
      </c>
      <c r="AS1102" s="166">
        <f>H1102</f>
        <v>101108</v>
      </c>
      <c r="AT1102" s="166">
        <f t="shared" si="108"/>
        <v>11198</v>
      </c>
      <c r="AU1102" s="166">
        <v>1198</v>
      </c>
      <c r="AV1102" s="166"/>
      <c r="AX110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101108, 'Б-101108-13',date'2015-02-02',3, 7, 7, 'RUR', 1, 18, date'2015-02-02', date'2015-02-01', 1011081, 1, to_date('2015-01-31 23:59:59','YYYY-MM-DD HH24:MI:SS'), 700, 126, 0, 982, 1, 'c1', 5,1,101108,11198,1198);insert into xxxx_oebs_cash_payment_test (ID, INVOICE_ID, OEBS_PAYMENT, DOC_DATE, COMISS_DATE) values (s_xxxx_oebs_cash_payment_test.NEXTVAL, 101108, 430.5, to_date('2015-01-31 23:59:59','YYYY-MM-DD HH24:MI:SS'), date'2015-01-31' );insert into xxxx_client_discount_m  (ID,CLIENT_ID,CLIENT_AVG_DISCOUNT,DT) values (s_xxxx_client_discount_m.NEXTVAL,982, 19, date'2015-02-01');insert into xxxx_loyal_clients_contr_attr (ID, CONTRACT_ID, CLIENT_ID, LC_TURNOVER, COLLATERAL_FIRST_DT, COLLATERAL_END_DT) values (s_xxxx_loyal_clients_contr_atr.NEXTVAL, 100067, 982, 10000, date'2014-06-01', date'2014-08-31' );</v>
      </c>
    </row>
    <row r="1103" spans="1:50" ht="16.5" customHeight="1" x14ac:dyDescent="0.25">
      <c r="A1103" s="285">
        <v>67</v>
      </c>
      <c r="B1103" s="72">
        <v>0</v>
      </c>
      <c r="C1103" s="165" t="str">
        <f t="shared" si="106"/>
        <v>100067</v>
      </c>
      <c r="D1103" s="165" t="str">
        <f t="shared" si="107"/>
        <v>100067/13</v>
      </c>
      <c r="E1103" s="167" t="s">
        <v>189</v>
      </c>
      <c r="F1103" s="167" t="s">
        <v>822</v>
      </c>
      <c r="G1103" s="165">
        <v>48</v>
      </c>
      <c r="H1103" s="178">
        <v>101109</v>
      </c>
      <c r="I1103" s="170" t="str">
        <f t="shared" si="105"/>
        <v>Б-101109-13</v>
      </c>
      <c r="J1103" s="185">
        <v>3</v>
      </c>
      <c r="K1103" s="165">
        <v>7</v>
      </c>
      <c r="L1103" s="165" t="s">
        <v>38</v>
      </c>
      <c r="M1103" s="169">
        <v>1</v>
      </c>
      <c r="N1103" s="165">
        <v>18</v>
      </c>
      <c r="O1103" s="167" t="s">
        <v>823</v>
      </c>
      <c r="P1103" s="167" t="s">
        <v>823</v>
      </c>
      <c r="Q1103" s="167" t="s">
        <v>826</v>
      </c>
      <c r="R1103" s="166" t="str">
        <f t="shared" si="104"/>
        <v>1011091</v>
      </c>
      <c r="S1103" s="170">
        <v>1</v>
      </c>
      <c r="T1103" s="191" t="s">
        <v>308</v>
      </c>
      <c r="U1103" s="165">
        <v>1100</v>
      </c>
      <c r="V1103" s="165">
        <v>198</v>
      </c>
      <c r="W1103" s="165">
        <v>0</v>
      </c>
      <c r="X1103" s="24">
        <v>983</v>
      </c>
      <c r="Y1103" s="168" t="s">
        <v>42</v>
      </c>
      <c r="Z1103" s="224" t="s">
        <v>615</v>
      </c>
      <c r="AA1103" s="238" t="s">
        <v>235</v>
      </c>
      <c r="AB1103" s="224" t="s">
        <v>631</v>
      </c>
      <c r="AC1103" s="227">
        <v>541.20000000000005</v>
      </c>
      <c r="AD1103" s="170"/>
      <c r="AE1103" s="170"/>
      <c r="AF1103" s="191" t="s">
        <v>149</v>
      </c>
      <c r="AG1103" s="254">
        <v>5</v>
      </c>
      <c r="AH1103" s="249">
        <v>19</v>
      </c>
      <c r="AI1103" s="191" t="s">
        <v>319</v>
      </c>
      <c r="AJ1103" s="167"/>
      <c r="AK1103" s="167"/>
      <c r="AL1103" s="227">
        <v>1</v>
      </c>
      <c r="AM1103" s="122">
        <v>1</v>
      </c>
      <c r="AN1103" s="165" t="s">
        <v>44</v>
      </c>
      <c r="AO1103" s="165"/>
      <c r="AP1103" s="227">
        <v>10000</v>
      </c>
      <c r="AQ1103" s="307" t="s">
        <v>429</v>
      </c>
      <c r="AR1103" s="307" t="s">
        <v>434</v>
      </c>
      <c r="AS1103" s="166">
        <f>H1103</f>
        <v>101109</v>
      </c>
      <c r="AT1103" s="166">
        <f t="shared" si="108"/>
        <v>11199</v>
      </c>
      <c r="AU1103" s="166">
        <v>1199</v>
      </c>
      <c r="AV1103" s="166"/>
      <c r="AX110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101109, 'Б-101109-13',date'2015-02-02',3, 7, 7, 'RUR', 1, 18, date'2015-02-02', date'2015-02-01', 1011091, 1, to_date('2015-02-01 00:00:00','YYYY-MM-DD HH24:MI:SS'), 1100, 198, 0, 983, 1, 'c1', 5,1,101109,11199,1199);insert into xxxx_oebs_cash_payment_test (ID, INVOICE_ID, OEBS_PAYMENT, DOC_DATE, COMISS_DATE) values (s_xxxx_oebs_cash_payment_test.NEXTVAL, 101109, 541.2, to_date('2015-02-01 00:00:00','YYYY-MM-DD HH24:MI:SS'), date'2015-01-31' );insert into xxxx_client_discount_m  (ID,CLIENT_ID,CLIENT_AVG_DISCOUNT,DT) values (s_xxxx_client_discount_m.NEXTVAL,983, 19, date'2015-02-01');insert into xxxx_loyal_clients_contr_attr (ID, CONTRACT_ID, CLIENT_ID, LC_TURNOVER, COLLATERAL_FIRST_DT, COLLATERAL_END_DT) values (s_xxxx_loyal_clients_contr_atr.NEXTVAL, 100067, 983, 10000, date'2014-06-01', date'2014-08-31' );</v>
      </c>
    </row>
    <row r="1104" spans="1:50" ht="16.5" customHeight="1" x14ac:dyDescent="0.25">
      <c r="A1104" s="285">
        <v>67</v>
      </c>
      <c r="B1104" s="72">
        <v>0</v>
      </c>
      <c r="C1104" s="165" t="str">
        <f t="shared" si="106"/>
        <v>100067</v>
      </c>
      <c r="D1104" s="165" t="str">
        <f t="shared" si="107"/>
        <v>100067/13</v>
      </c>
      <c r="E1104" s="167" t="s">
        <v>189</v>
      </c>
      <c r="F1104" s="167" t="s">
        <v>822</v>
      </c>
      <c r="G1104" s="165">
        <v>48</v>
      </c>
      <c r="H1104" s="178">
        <v>101110</v>
      </c>
      <c r="I1104" s="170" t="str">
        <f t="shared" si="105"/>
        <v>Б-101110-13</v>
      </c>
      <c r="J1104" s="185">
        <v>3</v>
      </c>
      <c r="K1104" s="165">
        <v>7</v>
      </c>
      <c r="L1104" s="165" t="s">
        <v>38</v>
      </c>
      <c r="M1104" s="169">
        <v>1</v>
      </c>
      <c r="N1104" s="165">
        <v>18</v>
      </c>
      <c r="O1104" s="167" t="s">
        <v>823</v>
      </c>
      <c r="P1104" s="167" t="s">
        <v>823</v>
      </c>
      <c r="Q1104" s="167" t="s">
        <v>826</v>
      </c>
      <c r="R1104" s="166" t="str">
        <f t="shared" si="104"/>
        <v>1011101</v>
      </c>
      <c r="S1104" s="170">
        <v>1</v>
      </c>
      <c r="T1104" s="191" t="s">
        <v>308</v>
      </c>
      <c r="U1104" s="165">
        <v>1000</v>
      </c>
      <c r="V1104" s="165">
        <v>180</v>
      </c>
      <c r="W1104" s="165">
        <v>0</v>
      </c>
      <c r="X1104" s="24">
        <v>984</v>
      </c>
      <c r="Y1104" s="168" t="s">
        <v>42</v>
      </c>
      <c r="Z1104" s="224" t="s">
        <v>225</v>
      </c>
      <c r="AA1104" s="238" t="s">
        <v>225</v>
      </c>
      <c r="AB1104" s="224" t="s">
        <v>632</v>
      </c>
      <c r="AC1104" s="227">
        <v>410</v>
      </c>
      <c r="AD1104" s="170"/>
      <c r="AE1104" s="170"/>
      <c r="AF1104" s="237" t="s">
        <v>149</v>
      </c>
      <c r="AG1104" s="254">
        <v>5</v>
      </c>
      <c r="AH1104" s="249">
        <v>19</v>
      </c>
      <c r="AI1104" s="237" t="s">
        <v>319</v>
      </c>
      <c r="AJ1104" s="167"/>
      <c r="AK1104" s="167"/>
      <c r="AL1104" s="227">
        <v>1</v>
      </c>
      <c r="AM1104" s="122">
        <v>1</v>
      </c>
      <c r="AN1104" s="165" t="s">
        <v>44</v>
      </c>
      <c r="AO1104" s="165"/>
      <c r="AP1104" s="227">
        <v>10000</v>
      </c>
      <c r="AQ1104" s="307" t="s">
        <v>429</v>
      </c>
      <c r="AR1104" s="307" t="s">
        <v>434</v>
      </c>
      <c r="AS1104" s="166">
        <f>H1104</f>
        <v>101110</v>
      </c>
      <c r="AT1104" s="166">
        <f t="shared" si="108"/>
        <v>11200</v>
      </c>
      <c r="AU1104" s="166">
        <v>1200</v>
      </c>
      <c r="AV1104" s="166"/>
      <c r="AX110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101110, 'Б-101110-13',date'2015-02-02',3, 7, 7, 'RUR', 1, 18, date'2015-02-02', date'2015-02-01', 1011101, 1, to_date('2015-02-01 00:00:00','YYYY-MM-DD HH24:MI:SS'), 1000, 180, 0, 984, 1, 'c1', 5,1,101110,11200,1200);insert into xxxx_oebs_cash_payment_test (ID, INVOICE_ID, OEBS_PAYMENT, DOC_DATE, COMISS_DATE) values (s_xxxx_oebs_cash_payment_test.NEXTVAL, 101110, 410, to_date('2015-02-01 00:00:00','YYYY-MM-DD HH24:MI:SS'), date'2015-01-31' );insert into xxxx_client_discount_m  (ID,CLIENT_ID,CLIENT_AVG_DISCOUNT,DT) values (s_xxxx_client_discount_m.NEXTVAL,984, 19, date'2015-02-01');insert into xxxx_loyal_clients_contr_attr (ID, CONTRACT_ID, CLIENT_ID, LC_TURNOVER, COLLATERAL_FIRST_DT, COLLATERAL_END_DT) values (s_xxxx_loyal_clients_contr_atr.NEXTVAL, 100067, 984, 10000, date'2014-06-01', date'2014-08-31' );</v>
      </c>
    </row>
    <row r="1105" spans="1:50" ht="16.5" customHeight="1" x14ac:dyDescent="0.25">
      <c r="A1105" s="285">
        <v>67</v>
      </c>
      <c r="B1105" s="72">
        <v>0</v>
      </c>
      <c r="C1105" s="165" t="str">
        <f t="shared" si="106"/>
        <v>100067</v>
      </c>
      <c r="D1105" s="165" t="str">
        <f t="shared" si="107"/>
        <v>100067/13</v>
      </c>
      <c r="E1105" s="167" t="s">
        <v>189</v>
      </c>
      <c r="F1105" s="167" t="s">
        <v>822</v>
      </c>
      <c r="G1105" s="165">
        <v>48</v>
      </c>
      <c r="H1105" s="178">
        <v>101111</v>
      </c>
      <c r="I1105" s="170" t="str">
        <f t="shared" si="105"/>
        <v>Б-101111-13</v>
      </c>
      <c r="J1105" s="185">
        <v>3</v>
      </c>
      <c r="K1105" s="165">
        <v>7</v>
      </c>
      <c r="L1105" s="165" t="s">
        <v>38</v>
      </c>
      <c r="M1105" s="169">
        <v>1</v>
      </c>
      <c r="N1105" s="165">
        <v>18</v>
      </c>
      <c r="O1105" s="167" t="s">
        <v>823</v>
      </c>
      <c r="P1105" s="167" t="s">
        <v>823</v>
      </c>
      <c r="Q1105" s="167" t="s">
        <v>826</v>
      </c>
      <c r="R1105" s="166" t="str">
        <f t="shared" si="104"/>
        <v>1011111</v>
      </c>
      <c r="S1105" s="170">
        <v>1</v>
      </c>
      <c r="T1105" s="191" t="s">
        <v>310</v>
      </c>
      <c r="U1105" s="165">
        <v>800</v>
      </c>
      <c r="V1105" s="165">
        <v>144</v>
      </c>
      <c r="W1105" s="165">
        <v>0</v>
      </c>
      <c r="X1105" s="24">
        <v>985</v>
      </c>
      <c r="Y1105" s="168" t="s">
        <v>42</v>
      </c>
      <c r="Z1105" s="224" t="s">
        <v>219</v>
      </c>
      <c r="AA1105" s="238" t="s">
        <v>219</v>
      </c>
      <c r="AB1105" s="224" t="s">
        <v>633</v>
      </c>
      <c r="AC1105" s="227">
        <v>164</v>
      </c>
      <c r="AD1105" s="170"/>
      <c r="AE1105" s="170"/>
      <c r="AF1105" s="191" t="s">
        <v>149</v>
      </c>
      <c r="AG1105" s="254">
        <v>5</v>
      </c>
      <c r="AH1105" s="249">
        <v>19</v>
      </c>
      <c r="AI1105" s="191" t="s">
        <v>319</v>
      </c>
      <c r="AJ1105" s="167"/>
      <c r="AK1105" s="167"/>
      <c r="AL1105" s="227">
        <v>1</v>
      </c>
      <c r="AM1105" s="122">
        <v>1</v>
      </c>
      <c r="AN1105" s="165" t="s">
        <v>44</v>
      </c>
      <c r="AO1105" s="165"/>
      <c r="AP1105" s="227">
        <v>10000</v>
      </c>
      <c r="AQ1105" s="307" t="s">
        <v>429</v>
      </c>
      <c r="AR1105" s="307" t="s">
        <v>434</v>
      </c>
      <c r="AS1105" s="166">
        <f>H1105</f>
        <v>101111</v>
      </c>
      <c r="AT1105" s="166">
        <f t="shared" si="108"/>
        <v>11201</v>
      </c>
      <c r="AU1105" s="166">
        <v>1201</v>
      </c>
      <c r="AV1105" s="166"/>
      <c r="AX110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101111, 'Б-101111-13',date'2015-02-02',3, 7, 7, 'RUR', 1, 18, date'2015-02-02', date'2015-02-01', 1011111, 1, to_date('2015-01-31 23:59:59','YYYY-MM-DD HH24:MI:SS'), 800, 144, 0, 985, 1, 'c1', 5,1,101111,11201,1201);insert into xxxx_oebs_cash_payment_test (ID, INVOICE_ID, OEBS_PAYMENT, DOC_DATE, COMISS_DATE) values (s_xxxx_oebs_cash_payment_test.NEXTVAL, 101111, 164, to_date('2015-01-31 23:59:59','YYYY-MM-DD HH24:MI:SS'), date'2015-01-31' );insert into xxxx_client_discount_m  (ID,CLIENT_ID,CLIENT_AVG_DISCOUNT,DT) values (s_xxxx_client_discount_m.NEXTVAL,985, 19, date'2015-02-01');insert into xxxx_loyal_clients_contr_attr (ID, CONTRACT_ID, CLIENT_ID, LC_TURNOVER, COLLATERAL_FIRST_DT, COLLATERAL_END_DT) values (s_xxxx_loyal_clients_contr_atr.NEXTVAL, 100067, 985, 10000, date'2014-06-01', date'2014-08-31' );</v>
      </c>
    </row>
    <row r="1106" spans="1:50" ht="16.5" customHeight="1" x14ac:dyDescent="0.25">
      <c r="A1106" s="285">
        <v>67</v>
      </c>
      <c r="B1106" s="72">
        <v>0</v>
      </c>
      <c r="C1106" s="165" t="str">
        <f t="shared" si="106"/>
        <v>100067</v>
      </c>
      <c r="D1106" s="165" t="str">
        <f t="shared" si="107"/>
        <v>100067/13</v>
      </c>
      <c r="E1106" s="167" t="s">
        <v>189</v>
      </c>
      <c r="F1106" s="167" t="s">
        <v>822</v>
      </c>
      <c r="G1106" s="165">
        <v>48</v>
      </c>
      <c r="H1106" s="178">
        <v>101112</v>
      </c>
      <c r="I1106" s="170" t="str">
        <f t="shared" si="105"/>
        <v>Б-101112-13</v>
      </c>
      <c r="J1106" s="185">
        <v>3</v>
      </c>
      <c r="K1106" s="165">
        <v>7</v>
      </c>
      <c r="L1106" s="165" t="s">
        <v>38</v>
      </c>
      <c r="M1106" s="169">
        <v>1</v>
      </c>
      <c r="N1106" s="165">
        <v>18</v>
      </c>
      <c r="O1106" s="167" t="s">
        <v>823</v>
      </c>
      <c r="P1106" s="167" t="s">
        <v>823</v>
      </c>
      <c r="Q1106" s="167" t="s">
        <v>826</v>
      </c>
      <c r="R1106" s="166" t="str">
        <f t="shared" si="104"/>
        <v>1011121</v>
      </c>
      <c r="S1106" s="170">
        <v>1</v>
      </c>
      <c r="T1106" s="237" t="s">
        <v>144</v>
      </c>
      <c r="U1106" s="165">
        <v>1200</v>
      </c>
      <c r="V1106" s="165">
        <v>216</v>
      </c>
      <c r="W1106" s="165">
        <v>0</v>
      </c>
      <c r="X1106" s="24">
        <v>986</v>
      </c>
      <c r="Y1106" s="168" t="s">
        <v>42</v>
      </c>
      <c r="Z1106" s="224" t="s">
        <v>236</v>
      </c>
      <c r="AA1106" s="238" t="s">
        <v>236</v>
      </c>
      <c r="AB1106" s="224" t="s">
        <v>634</v>
      </c>
      <c r="AC1106" s="227">
        <v>246</v>
      </c>
      <c r="AD1106" s="170"/>
      <c r="AE1106" s="170"/>
      <c r="AF1106" s="237" t="s">
        <v>149</v>
      </c>
      <c r="AG1106" s="254">
        <v>5</v>
      </c>
      <c r="AH1106" s="249">
        <v>19</v>
      </c>
      <c r="AI1106" s="237" t="s">
        <v>320</v>
      </c>
      <c r="AJ1106" s="167"/>
      <c r="AK1106" s="167"/>
      <c r="AL1106" s="227">
        <v>1</v>
      </c>
      <c r="AM1106" s="122">
        <v>1</v>
      </c>
      <c r="AN1106" s="165" t="s">
        <v>44</v>
      </c>
      <c r="AO1106" s="165"/>
      <c r="AP1106" s="227">
        <v>10000</v>
      </c>
      <c r="AQ1106" s="307" t="s">
        <v>429</v>
      </c>
      <c r="AR1106" s="307" t="s">
        <v>434</v>
      </c>
      <c r="AS1106" s="166">
        <f>H1106</f>
        <v>101112</v>
      </c>
      <c r="AT1106" s="166">
        <f t="shared" si="108"/>
        <v>11202</v>
      </c>
      <c r="AU1106" s="166">
        <v>1202</v>
      </c>
      <c r="AV1106" s="166"/>
      <c r="AX110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101112, 'Б-101112-13',date'2015-02-02',3, 7, 7, 'RUR', 1, 18, date'2015-02-02', date'2015-02-01', 1011121, 1, to_date('2015-01-01 00:00:00','YYYY-MM-DD HH24:MI:SS'), 1200, 216, 0, 986, 1, 'c1', 5,1,101112,11202,1202);insert into xxxx_oebs_cash_payment_test (ID, INVOICE_ID, OEBS_PAYMENT, DOC_DATE, COMISS_DATE) values (s_xxxx_oebs_cash_payment_test.NEXTVAL, 101112, 246, to_date('2015-01-01 00:00:00','YYYY-MM-DD HH24:MI:SS'), date'2015-01-31' );insert into xxxx_client_discount_m  (ID,CLIENT_ID,CLIENT_AVG_DISCOUNT,DT) values (s_xxxx_client_discount_m.NEXTVAL,986, 19, date'2015-01-01');insert into xxxx_loyal_clients_contr_attr (ID, CONTRACT_ID, CLIENT_ID, LC_TURNOVER, COLLATERAL_FIRST_DT, COLLATERAL_END_DT) values (s_xxxx_loyal_clients_contr_atr.NEXTVAL, 100067, 986, 10000, date'2014-06-01', date'2014-08-31' );</v>
      </c>
    </row>
    <row r="1107" spans="1:50" ht="16.5" customHeight="1" x14ac:dyDescent="0.25">
      <c r="A1107" s="285">
        <v>67</v>
      </c>
      <c r="B1107" s="72">
        <v>0</v>
      </c>
      <c r="C1107" s="165" t="str">
        <f t="shared" si="106"/>
        <v>100067</v>
      </c>
      <c r="D1107" s="165" t="str">
        <f t="shared" si="107"/>
        <v>100067/13</v>
      </c>
      <c r="E1107" s="167" t="s">
        <v>189</v>
      </c>
      <c r="F1107" s="167" t="s">
        <v>822</v>
      </c>
      <c r="G1107" s="165">
        <v>48</v>
      </c>
      <c r="H1107" s="178">
        <v>101113</v>
      </c>
      <c r="I1107" s="170" t="str">
        <f t="shared" si="105"/>
        <v>Б-101113-13</v>
      </c>
      <c r="J1107" s="185">
        <v>3</v>
      </c>
      <c r="K1107" s="165">
        <v>7</v>
      </c>
      <c r="L1107" s="165" t="s">
        <v>38</v>
      </c>
      <c r="M1107" s="169">
        <v>1</v>
      </c>
      <c r="N1107" s="165">
        <v>18</v>
      </c>
      <c r="O1107" s="167" t="s">
        <v>823</v>
      </c>
      <c r="P1107" s="167" t="s">
        <v>823</v>
      </c>
      <c r="Q1107" s="167" t="s">
        <v>826</v>
      </c>
      <c r="R1107" s="166" t="str">
        <f t="shared" si="104"/>
        <v>1011131</v>
      </c>
      <c r="S1107" s="170">
        <v>1</v>
      </c>
      <c r="T1107" s="237" t="s">
        <v>144</v>
      </c>
      <c r="U1107" s="165">
        <v>1000</v>
      </c>
      <c r="V1107" s="165">
        <v>180</v>
      </c>
      <c r="W1107" s="165">
        <v>0</v>
      </c>
      <c r="X1107" s="24">
        <v>987</v>
      </c>
      <c r="Y1107" s="168" t="s">
        <v>42</v>
      </c>
      <c r="Z1107" s="224" t="s">
        <v>225</v>
      </c>
      <c r="AA1107" s="238" t="s">
        <v>225</v>
      </c>
      <c r="AB1107" s="224" t="s">
        <v>635</v>
      </c>
      <c r="AC1107" s="227">
        <v>205</v>
      </c>
      <c r="AD1107" s="170"/>
      <c r="AE1107" s="170"/>
      <c r="AF1107" s="191" t="s">
        <v>149</v>
      </c>
      <c r="AG1107" s="254">
        <v>5</v>
      </c>
      <c r="AH1107" s="249">
        <v>19</v>
      </c>
      <c r="AI1107" s="191" t="s">
        <v>320</v>
      </c>
      <c r="AJ1107" s="167"/>
      <c r="AK1107" s="167"/>
      <c r="AL1107" s="227">
        <v>1</v>
      </c>
      <c r="AM1107" s="122">
        <v>1</v>
      </c>
      <c r="AN1107" s="165" t="s">
        <v>44</v>
      </c>
      <c r="AO1107" s="165"/>
      <c r="AP1107" s="227">
        <v>10000</v>
      </c>
      <c r="AQ1107" s="307" t="s">
        <v>429</v>
      </c>
      <c r="AR1107" s="307" t="s">
        <v>434</v>
      </c>
      <c r="AS1107" s="166">
        <f>H1107</f>
        <v>101113</v>
      </c>
      <c r="AT1107" s="166">
        <f t="shared" si="108"/>
        <v>11203</v>
      </c>
      <c r="AU1107" s="166">
        <v>1203</v>
      </c>
      <c r="AV1107" s="166"/>
      <c r="AX1107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101113, 'Б-101113-13',date'2015-02-02',3, 7, 7, 'RUR', 1, 18, date'2015-02-02', date'2015-02-01', 1011131, 1, to_date('2015-01-01 00:00:00','YYYY-MM-DD HH24:MI:SS'), 1000, 180, 0, 987, 1, 'c1', 5,1,101113,11203,1203);insert into xxxx_oebs_cash_payment_test (ID, INVOICE_ID, OEBS_PAYMENT, DOC_DATE, COMISS_DATE) values (s_xxxx_oebs_cash_payment_test.NEXTVAL, 101113, 205, to_date('2015-01-01 00:00:00','YYYY-MM-DD HH24:MI:SS'), date'2015-01-31' );insert into xxxx_client_discount_m  (ID,CLIENT_ID,CLIENT_AVG_DISCOUNT,DT) values (s_xxxx_client_discount_m.NEXTVAL,987, 19, date'2015-01-01');insert into xxxx_loyal_clients_contr_attr (ID, CONTRACT_ID, CLIENT_ID, LC_TURNOVER, COLLATERAL_FIRST_DT, COLLATERAL_END_DT) values (s_xxxx_loyal_clients_contr_atr.NEXTVAL, 100067, 987, 10000, date'2014-06-01', date'2014-08-31' );</v>
      </c>
    </row>
    <row r="1108" spans="1:50" ht="16.5" customHeight="1" x14ac:dyDescent="0.25">
      <c r="A1108" s="286">
        <v>67</v>
      </c>
      <c r="B1108" s="72">
        <v>0</v>
      </c>
      <c r="C1108" s="171" t="str">
        <f t="shared" si="106"/>
        <v>100067</v>
      </c>
      <c r="D1108" s="171" t="str">
        <f t="shared" si="107"/>
        <v>100067/13</v>
      </c>
      <c r="E1108" s="172" t="s">
        <v>189</v>
      </c>
      <c r="F1108" s="167" t="s">
        <v>822</v>
      </c>
      <c r="G1108" s="171">
        <v>48</v>
      </c>
      <c r="H1108" s="178">
        <v>101114</v>
      </c>
      <c r="I1108" s="171" t="str">
        <f t="shared" si="105"/>
        <v>Б-101114-13</v>
      </c>
      <c r="J1108" s="185">
        <v>3</v>
      </c>
      <c r="K1108" s="171">
        <v>7</v>
      </c>
      <c r="L1108" s="171" t="s">
        <v>38</v>
      </c>
      <c r="M1108" s="175">
        <v>1</v>
      </c>
      <c r="N1108" s="171">
        <v>18</v>
      </c>
      <c r="O1108" s="172" t="s">
        <v>823</v>
      </c>
      <c r="P1108" s="172" t="s">
        <v>823</v>
      </c>
      <c r="Q1108" s="172" t="s">
        <v>826</v>
      </c>
      <c r="R1108" s="173" t="str">
        <f t="shared" si="104"/>
        <v>1011141</v>
      </c>
      <c r="S1108" s="171">
        <v>1</v>
      </c>
      <c r="T1108" s="211" t="s">
        <v>311</v>
      </c>
      <c r="U1108" s="171">
        <v>900</v>
      </c>
      <c r="V1108" s="171">
        <v>162</v>
      </c>
      <c r="W1108" s="171">
        <v>0</v>
      </c>
      <c r="X1108" s="24">
        <v>988</v>
      </c>
      <c r="Y1108" s="174" t="s">
        <v>42</v>
      </c>
      <c r="Z1108" s="232" t="s">
        <v>218</v>
      </c>
      <c r="AA1108" s="240" t="s">
        <v>218</v>
      </c>
      <c r="AB1108" s="232" t="s">
        <v>433</v>
      </c>
      <c r="AC1108" s="180">
        <v>1845</v>
      </c>
      <c r="AD1108" s="171"/>
      <c r="AE1108" s="171"/>
      <c r="AF1108" s="211" t="s">
        <v>150</v>
      </c>
      <c r="AG1108" s="256">
        <v>5</v>
      </c>
      <c r="AH1108" s="252">
        <v>19</v>
      </c>
      <c r="AI1108" s="211" t="s">
        <v>320</v>
      </c>
      <c r="AJ1108" s="172"/>
      <c r="AK1108" s="172"/>
      <c r="AL1108" s="205">
        <v>1</v>
      </c>
      <c r="AM1108" s="122">
        <v>1</v>
      </c>
      <c r="AN1108" s="171" t="s">
        <v>44</v>
      </c>
      <c r="AO1108" s="171"/>
      <c r="AP1108" s="205">
        <v>10000</v>
      </c>
      <c r="AQ1108" s="307" t="s">
        <v>429</v>
      </c>
      <c r="AR1108" s="311" t="s">
        <v>434</v>
      </c>
      <c r="AS1108" s="166">
        <f>H1108</f>
        <v>101114</v>
      </c>
      <c r="AT1108" s="166">
        <f t="shared" si="108"/>
        <v>11204</v>
      </c>
      <c r="AU1108" s="166">
        <v>1204</v>
      </c>
      <c r="AV1108" s="173"/>
      <c r="AX1108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67, 100067, '100067/13', date'2013-03-01', date'2015-09-01', 48, 101114, 'Б-101114-13',date'2015-02-02',3, 7, 7, 'RUR', 1, 18, date'2015-02-02', date'2015-02-01', 1011141, 1, to_date('2015-01-30 23:59:59','YYYY-MM-DD HH24:MI:SS'), 900, 162, 0, 988, 1, 'c1', 5,1,101114,11204,1204);insert into xxxx_oebs_cash_payment_test (ID, INVOICE_ID, OEBS_PAYMENT, DOC_DATE, COMISS_DATE) values (s_xxxx_oebs_cash_payment_test.NEXTVAL, 101114, 1845, to_date('2015-01-30 23:59:59','YYYY-MM-DD HH24:MI:SS'), date'2015-01-30' );insert into xxxx_client_discount_m  (ID,CLIENT_ID,CLIENT_AVG_DISCOUNT,DT) values (s_xxxx_client_discount_m.NEXTVAL,988, 19, date'2015-01-01');insert into xxxx_loyal_clients_contr_attr (ID, CONTRACT_ID, CLIENT_ID, LC_TURNOVER, COLLATERAL_FIRST_DT, COLLATERAL_END_DT) values (s_xxxx_loyal_clients_contr_atr.NEXTVAL, 100067, 988, 10000, date'2014-06-01', date'2014-08-31' );</v>
      </c>
    </row>
    <row r="1109" spans="1:50" ht="16.5" customHeight="1" x14ac:dyDescent="0.25">
      <c r="A1109" s="285">
        <v>68</v>
      </c>
      <c r="B1109" s="72">
        <v>0</v>
      </c>
      <c r="C1109" s="165" t="str">
        <f t="shared" si="106"/>
        <v>100068</v>
      </c>
      <c r="D1109" s="165" t="str">
        <f t="shared" si="107"/>
        <v>100068/13</v>
      </c>
      <c r="E1109" s="167" t="s">
        <v>189</v>
      </c>
      <c r="F1109" s="167" t="s">
        <v>822</v>
      </c>
      <c r="G1109" s="165">
        <v>48</v>
      </c>
      <c r="H1109" s="178">
        <v>101115</v>
      </c>
      <c r="I1109" s="170" t="str">
        <f t="shared" si="105"/>
        <v>Б-101115-13</v>
      </c>
      <c r="J1109" s="185">
        <v>3</v>
      </c>
      <c r="K1109" s="165">
        <v>7</v>
      </c>
      <c r="L1109" s="165" t="s">
        <v>38</v>
      </c>
      <c r="M1109" s="169">
        <v>1</v>
      </c>
      <c r="N1109" s="165">
        <v>18</v>
      </c>
      <c r="O1109" s="167" t="s">
        <v>823</v>
      </c>
      <c r="P1109" s="167" t="s">
        <v>823</v>
      </c>
      <c r="Q1109" s="167" t="s">
        <v>826</v>
      </c>
      <c r="R1109" s="166" t="str">
        <f t="shared" si="104"/>
        <v>1011151</v>
      </c>
      <c r="S1109" s="170">
        <v>1</v>
      </c>
      <c r="T1109" s="167" t="s">
        <v>308</v>
      </c>
      <c r="U1109" s="165">
        <v>1000</v>
      </c>
      <c r="V1109" s="165">
        <v>180</v>
      </c>
      <c r="W1109" s="165">
        <v>0</v>
      </c>
      <c r="X1109" s="24">
        <v>989</v>
      </c>
      <c r="Y1109" s="168" t="s">
        <v>42</v>
      </c>
      <c r="Z1109" s="224" t="s">
        <v>225</v>
      </c>
      <c r="AA1109" s="238" t="s">
        <v>221</v>
      </c>
      <c r="AB1109" s="247" t="s">
        <v>467</v>
      </c>
      <c r="AC1109" s="178">
        <v>2050</v>
      </c>
      <c r="AD1109" s="170"/>
      <c r="AE1109" s="170"/>
      <c r="AF1109" s="167" t="s">
        <v>149</v>
      </c>
      <c r="AG1109" s="248">
        <v>8</v>
      </c>
      <c r="AH1109" s="255">
        <v>2</v>
      </c>
      <c r="AI1109" s="167" t="s">
        <v>319</v>
      </c>
      <c r="AJ1109" s="167"/>
      <c r="AK1109" s="167"/>
      <c r="AL1109" s="227">
        <v>1</v>
      </c>
      <c r="AM1109" s="122">
        <v>1</v>
      </c>
      <c r="AN1109" s="165" t="s">
        <v>44</v>
      </c>
      <c r="AO1109" s="165"/>
      <c r="AP1109" s="227">
        <v>10000</v>
      </c>
      <c r="AQ1109" s="307" t="s">
        <v>429</v>
      </c>
      <c r="AR1109" s="307" t="s">
        <v>434</v>
      </c>
      <c r="AS1109" s="166">
        <f>H1109</f>
        <v>101115</v>
      </c>
      <c r="AT1109" s="166">
        <f t="shared" si="108"/>
        <v>11205</v>
      </c>
      <c r="AU1109" s="166">
        <v>1205</v>
      </c>
      <c r="AV1109" s="166" t="s">
        <v>231</v>
      </c>
      <c r="AX1109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101115, 'Б-101115-13',date'2015-02-02',3, 7, 7, 'RUR', 1, 18, date'2015-02-02', date'2015-02-01', 1011151, 1, to_date('2015-02-01 00:00:00','YYYY-MM-DD HH24:MI:SS'), 1000, 180, 0, 989, 1, 'c1', 8,1,101115,11205,1205);insert into xxxx_oebs_cash_payment_test (ID, INVOICE_ID, OEBS_PAYMENT, DOC_DATE, COMISS_DATE) values (s_xxxx_oebs_cash_payment_test.NEXTVAL, 101115, 2050, to_date('2015-02-01 00:00:00','YYYY-MM-DD HH24:MI:SS'), date'2015-01-31' );insert into xxxx_client_discount_m  (ID,CLIENT_ID,CLIENT_AVG_DISCOUNT,DT) values (s_xxxx_client_discount_m.NEXTVAL,989, 2, date'2015-02-01');insert into xxxx_loyal_clients_contr_attr (ID, CONTRACT_ID, CLIENT_ID, LC_TURNOVER, COLLATERAL_FIRST_DT, COLLATERAL_END_DT) values (s_xxxx_loyal_clients_contr_atr.NEXTVAL, 100068, 989, 10000, date'2014-06-01', date'2014-08-31' );</v>
      </c>
    </row>
    <row r="1110" spans="1:50" ht="16.5" customHeight="1" x14ac:dyDescent="0.25">
      <c r="A1110" s="285">
        <v>68</v>
      </c>
      <c r="B1110" s="72">
        <v>0</v>
      </c>
      <c r="C1110" s="165" t="str">
        <f t="shared" si="106"/>
        <v>100068</v>
      </c>
      <c r="D1110" s="165" t="str">
        <f t="shared" si="107"/>
        <v>100068/13</v>
      </c>
      <c r="E1110" s="167" t="s">
        <v>189</v>
      </c>
      <c r="F1110" s="167" t="s">
        <v>822</v>
      </c>
      <c r="G1110" s="165">
        <v>48</v>
      </c>
      <c r="H1110" s="178">
        <v>101116</v>
      </c>
      <c r="I1110" s="170" t="str">
        <f t="shared" si="105"/>
        <v>Б-101116-13</v>
      </c>
      <c r="J1110" s="185">
        <v>3</v>
      </c>
      <c r="K1110" s="165">
        <v>7</v>
      </c>
      <c r="L1110" s="165" t="s">
        <v>38</v>
      </c>
      <c r="M1110" s="169">
        <v>1</v>
      </c>
      <c r="N1110" s="165">
        <v>18</v>
      </c>
      <c r="O1110" s="167" t="s">
        <v>823</v>
      </c>
      <c r="P1110" s="167" t="s">
        <v>823</v>
      </c>
      <c r="Q1110" s="167" t="s">
        <v>826</v>
      </c>
      <c r="R1110" s="166" t="str">
        <f t="shared" si="104"/>
        <v>1011161</v>
      </c>
      <c r="S1110" s="170">
        <v>1</v>
      </c>
      <c r="T1110" s="167" t="s">
        <v>308</v>
      </c>
      <c r="U1110" s="165">
        <v>900</v>
      </c>
      <c r="V1110" s="165">
        <v>162</v>
      </c>
      <c r="W1110" s="165">
        <v>0</v>
      </c>
      <c r="X1110" s="24">
        <v>990</v>
      </c>
      <c r="Y1110" s="168" t="s">
        <v>42</v>
      </c>
      <c r="Z1110" s="225" t="s">
        <v>232</v>
      </c>
      <c r="AA1110" s="235" t="s">
        <v>232</v>
      </c>
      <c r="AB1110" s="225" t="s">
        <v>626</v>
      </c>
      <c r="AC1110" s="178">
        <v>1845</v>
      </c>
      <c r="AD1110" s="170"/>
      <c r="AE1110" s="170"/>
      <c r="AF1110" s="167" t="s">
        <v>149</v>
      </c>
      <c r="AG1110" s="248">
        <v>8</v>
      </c>
      <c r="AH1110" s="255">
        <v>2</v>
      </c>
      <c r="AI1110" s="167" t="s">
        <v>319</v>
      </c>
      <c r="AJ1110" s="167"/>
      <c r="AK1110" s="167"/>
      <c r="AL1110" s="227">
        <v>1</v>
      </c>
      <c r="AM1110" s="122">
        <v>1</v>
      </c>
      <c r="AN1110" s="165" t="s">
        <v>44</v>
      </c>
      <c r="AO1110" s="165"/>
      <c r="AP1110" s="227">
        <v>10000</v>
      </c>
      <c r="AQ1110" s="307" t="s">
        <v>429</v>
      </c>
      <c r="AR1110" s="307" t="s">
        <v>434</v>
      </c>
      <c r="AS1110" s="166">
        <f>H1110</f>
        <v>101116</v>
      </c>
      <c r="AT1110" s="166">
        <f t="shared" si="108"/>
        <v>11206</v>
      </c>
      <c r="AU1110" s="166">
        <v>1206</v>
      </c>
      <c r="AV1110" s="166" t="s">
        <v>233</v>
      </c>
      <c r="AX1110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101116, 'Б-101116-13',date'2015-02-02',3, 7, 7, 'RUR', 1, 18, date'2015-02-02', date'2015-02-01', 1011161, 1, to_date('2015-02-01 00:00:00','YYYY-MM-DD HH24:MI:SS'), 900, 162, 0, 990, 1, 'c1', 8,1,101116,11206,1206);insert into xxxx_oebs_cash_payment_test (ID, INVOICE_ID, OEBS_PAYMENT, DOC_DATE, COMISS_DATE) values (s_xxxx_oebs_cash_payment_test.NEXTVAL, 101116, 1845, to_date('2015-02-01 00:00:00','YYYY-MM-DD HH24:MI:SS'), date'2015-01-31' );insert into xxxx_client_discount_m  (ID,CLIENT_ID,CLIENT_AVG_DISCOUNT,DT) values (s_xxxx_client_discount_m.NEXTVAL,990, 2, date'2015-02-01');insert into xxxx_loyal_clients_contr_attr (ID, CONTRACT_ID, CLIENT_ID, LC_TURNOVER, COLLATERAL_FIRST_DT, COLLATERAL_END_DT) values (s_xxxx_loyal_clients_contr_atr.NEXTVAL, 100068, 990, 10000, date'2014-06-01', date'2014-08-31' );</v>
      </c>
    </row>
    <row r="1111" spans="1:50" ht="16.5" customHeight="1" x14ac:dyDescent="0.25">
      <c r="A1111" s="285">
        <v>68</v>
      </c>
      <c r="B1111" s="72">
        <v>0</v>
      </c>
      <c r="C1111" s="165" t="str">
        <f t="shared" si="106"/>
        <v>100068</v>
      </c>
      <c r="D1111" s="165" t="str">
        <f t="shared" si="107"/>
        <v>100068/13</v>
      </c>
      <c r="E1111" s="167" t="s">
        <v>189</v>
      </c>
      <c r="F1111" s="167" t="s">
        <v>822</v>
      </c>
      <c r="G1111" s="165">
        <v>48</v>
      </c>
      <c r="H1111" s="178">
        <v>101117</v>
      </c>
      <c r="I1111" s="170" t="str">
        <f t="shared" si="105"/>
        <v>Б-101117-13</v>
      </c>
      <c r="J1111" s="185">
        <v>3</v>
      </c>
      <c r="K1111" s="165">
        <v>7</v>
      </c>
      <c r="L1111" s="165" t="s">
        <v>38</v>
      </c>
      <c r="M1111" s="169">
        <v>1</v>
      </c>
      <c r="N1111" s="165">
        <v>18</v>
      </c>
      <c r="O1111" s="167" t="s">
        <v>823</v>
      </c>
      <c r="P1111" s="167" t="s">
        <v>823</v>
      </c>
      <c r="Q1111" s="167" t="s">
        <v>826</v>
      </c>
      <c r="R1111" s="166" t="str">
        <f t="shared" si="104"/>
        <v>1011171</v>
      </c>
      <c r="S1111" s="170">
        <v>1</v>
      </c>
      <c r="T1111" s="167" t="s">
        <v>308</v>
      </c>
      <c r="U1111" s="165">
        <v>800</v>
      </c>
      <c r="V1111" s="165">
        <v>144</v>
      </c>
      <c r="W1111" s="165">
        <v>0</v>
      </c>
      <c r="X1111" s="24">
        <v>991</v>
      </c>
      <c r="Y1111" s="168" t="s">
        <v>42</v>
      </c>
      <c r="Z1111" s="224"/>
      <c r="AA1111" s="224"/>
      <c r="AB1111" s="224"/>
      <c r="AC1111" s="227">
        <v>492</v>
      </c>
      <c r="AD1111" s="170"/>
      <c r="AE1111" s="170"/>
      <c r="AF1111" s="167" t="s">
        <v>149</v>
      </c>
      <c r="AG1111" s="248">
        <v>8</v>
      </c>
      <c r="AH1111" s="255">
        <v>2</v>
      </c>
      <c r="AI1111" s="167" t="s">
        <v>319</v>
      </c>
      <c r="AJ1111" s="167"/>
      <c r="AK1111" s="167"/>
      <c r="AL1111" s="227">
        <v>1</v>
      </c>
      <c r="AM1111" s="122">
        <v>1</v>
      </c>
      <c r="AN1111" s="165" t="s">
        <v>44</v>
      </c>
      <c r="AO1111" s="165"/>
      <c r="AP1111" s="227">
        <v>10000</v>
      </c>
      <c r="AQ1111" s="307" t="s">
        <v>429</v>
      </c>
      <c r="AR1111" s="307" t="s">
        <v>434</v>
      </c>
      <c r="AS1111" s="166">
        <f>H1111</f>
        <v>101117</v>
      </c>
      <c r="AT1111" s="166">
        <f t="shared" si="108"/>
        <v>11207</v>
      </c>
      <c r="AU1111" s="166">
        <v>1207</v>
      </c>
      <c r="AV1111" s="250" t="s">
        <v>240</v>
      </c>
      <c r="AX1111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101117, 'Б-101117-13',date'2015-02-02',3, 7, 7, 'RUR', 1, 18, date'2015-02-02', date'2015-02-01', 1011171, 1, to_date('2015-02-01 00:00:00','YYYY-MM-DD HH24:MI:SS'), 800, 144, 0, 991, 1, 'c1', 8,1,101117,11207,1207);insert into xxxx_oebs_cash_payment_test (ID, INVOICE_ID, OEBS_PAYMENT, DOC_DATE, COMISS_DATE) values (s_xxxx_oebs_cash_payment_test.NEXTVAL, 101117, 492, to_date('2015-02-01 00:00:00','YYYY-MM-DD HH24:MI:SS'), date'2015-01-31' );insert into xxxx_client_discount_m  (ID,CLIENT_ID,CLIENT_AVG_DISCOUNT,DT) values (s_xxxx_client_discount_m.NEXTVAL,991, 2, date'2015-02-01');insert into xxxx_loyal_clients_contr_attr (ID, CONTRACT_ID, CLIENT_ID, LC_TURNOVER, COLLATERAL_FIRST_DT, COLLATERAL_END_DT) values (s_xxxx_loyal_clients_contr_atr.NEXTVAL, 100068, 991, 10000, date'2014-06-01', date'2014-08-31' );</v>
      </c>
    </row>
    <row r="1112" spans="1:50" ht="16.5" customHeight="1" x14ac:dyDescent="0.25">
      <c r="A1112" s="285">
        <v>68</v>
      </c>
      <c r="B1112" s="72">
        <v>0</v>
      </c>
      <c r="C1112" s="165" t="str">
        <f t="shared" si="106"/>
        <v>100068</v>
      </c>
      <c r="D1112" s="165" t="str">
        <f t="shared" si="107"/>
        <v>100068/13</v>
      </c>
      <c r="E1112" s="167" t="s">
        <v>189</v>
      </c>
      <c r="F1112" s="167" t="s">
        <v>822</v>
      </c>
      <c r="G1112" s="165">
        <v>48</v>
      </c>
      <c r="H1112" s="178">
        <v>101118</v>
      </c>
      <c r="I1112" s="170" t="str">
        <f t="shared" si="105"/>
        <v>Б-101118-13</v>
      </c>
      <c r="J1112" s="185">
        <v>3</v>
      </c>
      <c r="K1112" s="165">
        <v>7</v>
      </c>
      <c r="L1112" s="165" t="s">
        <v>38</v>
      </c>
      <c r="M1112" s="169">
        <v>1</v>
      </c>
      <c r="N1112" s="165">
        <v>18</v>
      </c>
      <c r="O1112" s="167" t="s">
        <v>823</v>
      </c>
      <c r="P1112" s="167" t="s">
        <v>823</v>
      </c>
      <c r="Q1112" s="167" t="s">
        <v>826</v>
      </c>
      <c r="R1112" s="166" t="str">
        <f t="shared" si="104"/>
        <v>1011181</v>
      </c>
      <c r="S1112" s="170">
        <v>1</v>
      </c>
      <c r="T1112" s="167" t="s">
        <v>308</v>
      </c>
      <c r="U1112" s="165">
        <v>700</v>
      </c>
      <c r="V1112" s="165">
        <v>126</v>
      </c>
      <c r="W1112" s="165">
        <v>0</v>
      </c>
      <c r="X1112" s="24">
        <v>992</v>
      </c>
      <c r="Y1112" s="168" t="s">
        <v>42</v>
      </c>
      <c r="Z1112" s="224"/>
      <c r="AA1112" s="224"/>
      <c r="AB1112" s="224"/>
      <c r="AC1112" s="227">
        <v>430.5</v>
      </c>
      <c r="AD1112" s="170"/>
      <c r="AE1112" s="170"/>
      <c r="AF1112" s="167" t="s">
        <v>149</v>
      </c>
      <c r="AG1112" s="248">
        <v>8</v>
      </c>
      <c r="AH1112" s="255">
        <v>2</v>
      </c>
      <c r="AI1112" s="167" t="s">
        <v>319</v>
      </c>
      <c r="AJ1112" s="167"/>
      <c r="AK1112" s="167"/>
      <c r="AL1112" s="227">
        <v>1</v>
      </c>
      <c r="AM1112" s="122">
        <v>1</v>
      </c>
      <c r="AN1112" s="165" t="s">
        <v>44</v>
      </c>
      <c r="AO1112" s="165"/>
      <c r="AP1112" s="227">
        <v>10000</v>
      </c>
      <c r="AQ1112" s="307" t="s">
        <v>429</v>
      </c>
      <c r="AR1112" s="307" t="s">
        <v>434</v>
      </c>
      <c r="AS1112" s="166">
        <f>H1112</f>
        <v>101118</v>
      </c>
      <c r="AT1112" s="166">
        <f t="shared" si="108"/>
        <v>11208</v>
      </c>
      <c r="AU1112" s="166">
        <v>1208</v>
      </c>
      <c r="AX111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101118, 'Б-101118-13',date'2015-02-02',3, 7, 7, 'RUR', 1, 18, date'2015-02-02', date'2015-02-01', 1011181, 1, to_date('2015-02-01 00:00:00','YYYY-MM-DD HH24:MI:SS'), 700, 126, 0, 992, 1, 'c1', 8,1,101118,11208,1208);insert into xxxx_oebs_cash_payment_test (ID, INVOICE_ID, OEBS_PAYMENT, DOC_DATE, COMISS_DATE) values (s_xxxx_oebs_cash_payment_test.NEXTVAL, 101118, 430.5, to_date('2015-02-01 00:00:00','YYYY-MM-DD HH24:MI:SS'), date'2015-01-31' );insert into xxxx_client_discount_m  (ID,CLIENT_ID,CLIENT_AVG_DISCOUNT,DT) values (s_xxxx_client_discount_m.NEXTVAL,992, 2, date'2015-02-01');insert into xxxx_loyal_clients_contr_attr (ID, CONTRACT_ID, CLIENT_ID, LC_TURNOVER, COLLATERAL_FIRST_DT, COLLATERAL_END_DT) values (s_xxxx_loyal_clients_contr_atr.NEXTVAL, 100068, 992, 10000, date'2014-06-01', date'2014-08-31' );</v>
      </c>
    </row>
    <row r="1113" spans="1:50" ht="16.5" customHeight="1" x14ac:dyDescent="0.25">
      <c r="A1113" s="285">
        <v>68</v>
      </c>
      <c r="B1113" s="72">
        <v>0</v>
      </c>
      <c r="C1113" s="165" t="str">
        <f t="shared" si="106"/>
        <v>100068</v>
      </c>
      <c r="D1113" s="165" t="str">
        <f t="shared" si="107"/>
        <v>100068/13</v>
      </c>
      <c r="E1113" s="167" t="s">
        <v>189</v>
      </c>
      <c r="F1113" s="167" t="s">
        <v>822</v>
      </c>
      <c r="G1113" s="165">
        <v>48</v>
      </c>
      <c r="H1113" s="178">
        <v>101119</v>
      </c>
      <c r="I1113" s="170" t="str">
        <f t="shared" si="105"/>
        <v>Б-101119-13</v>
      </c>
      <c r="J1113" s="185">
        <v>3</v>
      </c>
      <c r="K1113" s="165">
        <v>7</v>
      </c>
      <c r="L1113" s="165" t="s">
        <v>38</v>
      </c>
      <c r="M1113" s="169">
        <v>1</v>
      </c>
      <c r="N1113" s="165">
        <v>18</v>
      </c>
      <c r="O1113" s="167" t="s">
        <v>823</v>
      </c>
      <c r="P1113" s="167" t="s">
        <v>823</v>
      </c>
      <c r="Q1113" s="167" t="s">
        <v>826</v>
      </c>
      <c r="R1113" s="166" t="str">
        <f t="shared" si="104"/>
        <v>1011191</v>
      </c>
      <c r="S1113" s="170">
        <v>1</v>
      </c>
      <c r="T1113" s="167" t="s">
        <v>310</v>
      </c>
      <c r="U1113" s="165">
        <v>700</v>
      </c>
      <c r="V1113" s="165">
        <v>126</v>
      </c>
      <c r="W1113" s="165">
        <v>0</v>
      </c>
      <c r="X1113" s="24">
        <v>993</v>
      </c>
      <c r="Y1113" s="168" t="s">
        <v>42</v>
      </c>
      <c r="Z1113" s="224" t="s">
        <v>220</v>
      </c>
      <c r="AA1113" s="238" t="s">
        <v>220</v>
      </c>
      <c r="AB1113" s="224" t="s">
        <v>623</v>
      </c>
      <c r="AC1113" s="227">
        <v>430.5</v>
      </c>
      <c r="AD1113" s="170"/>
      <c r="AE1113" s="170"/>
      <c r="AF1113" s="167" t="s">
        <v>149</v>
      </c>
      <c r="AG1113" s="248">
        <v>8</v>
      </c>
      <c r="AH1113" s="255">
        <v>2</v>
      </c>
      <c r="AI1113" s="167" t="s">
        <v>319</v>
      </c>
      <c r="AJ1113" s="167"/>
      <c r="AK1113" s="167"/>
      <c r="AL1113" s="227">
        <v>1</v>
      </c>
      <c r="AM1113" s="122">
        <v>1</v>
      </c>
      <c r="AN1113" s="165" t="s">
        <v>44</v>
      </c>
      <c r="AO1113" s="165"/>
      <c r="AP1113" s="227">
        <v>10000</v>
      </c>
      <c r="AQ1113" s="307" t="s">
        <v>429</v>
      </c>
      <c r="AR1113" s="307" t="s">
        <v>434</v>
      </c>
      <c r="AS1113" s="166">
        <f>H1113</f>
        <v>101119</v>
      </c>
      <c r="AT1113" s="166">
        <f t="shared" si="108"/>
        <v>11209</v>
      </c>
      <c r="AU1113" s="166">
        <v>1209</v>
      </c>
      <c r="AX111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101119, 'Б-101119-13',date'2015-02-02',3, 7, 7, 'RUR', 1, 18, date'2015-02-02', date'2015-02-01', 1011191, 1, to_date('2015-01-31 23:59:59','YYYY-MM-DD HH24:MI:SS'), 700, 126, 0, 993, 1, 'c1', 8,1,101119,11209,1209);insert into xxxx_oebs_cash_payment_test (ID, INVOICE_ID, OEBS_PAYMENT, DOC_DATE, COMISS_DATE) values (s_xxxx_oebs_cash_payment_test.NEXTVAL, 101119, 430.5, to_date('2015-01-31 23:59:59','YYYY-MM-DD HH24:MI:SS'), date'2015-01-31' );insert into xxxx_client_discount_m  (ID,CLIENT_ID,CLIENT_AVG_DISCOUNT,DT) values (s_xxxx_client_discount_m.NEXTVAL,993, 2, date'2015-02-01');insert into xxxx_loyal_clients_contr_attr (ID, CONTRACT_ID, CLIENT_ID, LC_TURNOVER, COLLATERAL_FIRST_DT, COLLATERAL_END_DT) values (s_xxxx_loyal_clients_contr_atr.NEXTVAL, 100068, 993, 10000, date'2014-06-01', date'2014-08-31' );</v>
      </c>
    </row>
    <row r="1114" spans="1:50" ht="16.5" customHeight="1" x14ac:dyDescent="0.25">
      <c r="A1114" s="285">
        <v>68</v>
      </c>
      <c r="B1114" s="72">
        <v>0</v>
      </c>
      <c r="C1114" s="165" t="str">
        <f t="shared" si="106"/>
        <v>100068</v>
      </c>
      <c r="D1114" s="165" t="str">
        <f t="shared" si="107"/>
        <v>100068/13</v>
      </c>
      <c r="E1114" s="167" t="s">
        <v>189</v>
      </c>
      <c r="F1114" s="167" t="s">
        <v>822</v>
      </c>
      <c r="G1114" s="165">
        <v>48</v>
      </c>
      <c r="H1114" s="178">
        <v>101120</v>
      </c>
      <c r="I1114" s="170" t="str">
        <f t="shared" si="105"/>
        <v>Б-101120-13</v>
      </c>
      <c r="J1114" s="185">
        <v>3</v>
      </c>
      <c r="K1114" s="165">
        <v>7</v>
      </c>
      <c r="L1114" s="165" t="s">
        <v>38</v>
      </c>
      <c r="M1114" s="169">
        <v>1</v>
      </c>
      <c r="N1114" s="165">
        <v>18</v>
      </c>
      <c r="O1114" s="167" t="s">
        <v>823</v>
      </c>
      <c r="P1114" s="167" t="s">
        <v>823</v>
      </c>
      <c r="Q1114" s="167" t="s">
        <v>826</v>
      </c>
      <c r="R1114" s="166" t="str">
        <f t="shared" si="104"/>
        <v>1011201</v>
      </c>
      <c r="S1114" s="170">
        <v>1</v>
      </c>
      <c r="T1114" s="191" t="s">
        <v>308</v>
      </c>
      <c r="U1114" s="165">
        <v>1100</v>
      </c>
      <c r="V1114" s="165">
        <v>198</v>
      </c>
      <c r="W1114" s="165">
        <v>0</v>
      </c>
      <c r="X1114" s="24">
        <v>994</v>
      </c>
      <c r="Y1114" s="168" t="s">
        <v>42</v>
      </c>
      <c r="Z1114" s="224" t="s">
        <v>615</v>
      </c>
      <c r="AA1114" s="238" t="s">
        <v>235</v>
      </c>
      <c r="AB1114" s="224" t="s">
        <v>631</v>
      </c>
      <c r="AC1114" s="227">
        <v>541.20000000000005</v>
      </c>
      <c r="AD1114" s="170"/>
      <c r="AE1114" s="170"/>
      <c r="AF1114" s="191" t="s">
        <v>149</v>
      </c>
      <c r="AG1114" s="248">
        <v>8</v>
      </c>
      <c r="AH1114" s="255">
        <v>2</v>
      </c>
      <c r="AI1114" s="191" t="s">
        <v>319</v>
      </c>
      <c r="AJ1114" s="167"/>
      <c r="AK1114" s="167"/>
      <c r="AL1114" s="227">
        <v>1</v>
      </c>
      <c r="AM1114" s="122">
        <v>1</v>
      </c>
      <c r="AN1114" s="165" t="s">
        <v>44</v>
      </c>
      <c r="AO1114" s="165"/>
      <c r="AP1114" s="227">
        <v>10000</v>
      </c>
      <c r="AQ1114" s="307" t="s">
        <v>429</v>
      </c>
      <c r="AR1114" s="307" t="s">
        <v>434</v>
      </c>
      <c r="AS1114" s="166">
        <f>H1114</f>
        <v>101120</v>
      </c>
      <c r="AT1114" s="166">
        <f t="shared" si="108"/>
        <v>11210</v>
      </c>
      <c r="AU1114" s="166">
        <v>1210</v>
      </c>
      <c r="AX111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101120, 'Б-101120-13',date'2015-02-02',3, 7, 7, 'RUR', 1, 18, date'2015-02-02', date'2015-02-01', 1011201, 1, to_date('2015-02-01 00:00:00','YYYY-MM-DD HH24:MI:SS'), 1100, 198, 0, 994, 1, 'c1', 8,1,101120,11210,1210);insert into xxxx_oebs_cash_payment_test (ID, INVOICE_ID, OEBS_PAYMENT, DOC_DATE, COMISS_DATE) values (s_xxxx_oebs_cash_payment_test.NEXTVAL, 101120, 541.2, to_date('2015-02-01 00:00:00','YYYY-MM-DD HH24:MI:SS'), date'2015-01-31' );insert into xxxx_client_discount_m  (ID,CLIENT_ID,CLIENT_AVG_DISCOUNT,DT) values (s_xxxx_client_discount_m.NEXTVAL,994, 2, date'2015-02-01');insert into xxxx_loyal_clients_contr_attr (ID, CONTRACT_ID, CLIENT_ID, LC_TURNOVER, COLLATERAL_FIRST_DT, COLLATERAL_END_DT) values (s_xxxx_loyal_clients_contr_atr.NEXTVAL, 100068, 994, 10000, date'2014-06-01', date'2014-08-31' );</v>
      </c>
    </row>
    <row r="1115" spans="1:50" ht="16.5" customHeight="1" x14ac:dyDescent="0.25">
      <c r="A1115" s="285">
        <v>68</v>
      </c>
      <c r="B1115" s="72">
        <v>0</v>
      </c>
      <c r="C1115" s="165" t="str">
        <f t="shared" si="106"/>
        <v>100068</v>
      </c>
      <c r="D1115" s="165" t="str">
        <f t="shared" si="107"/>
        <v>100068/13</v>
      </c>
      <c r="E1115" s="167" t="s">
        <v>189</v>
      </c>
      <c r="F1115" s="167" t="s">
        <v>822</v>
      </c>
      <c r="G1115" s="165">
        <v>48</v>
      </c>
      <c r="H1115" s="178">
        <v>101121</v>
      </c>
      <c r="I1115" s="170" t="str">
        <f t="shared" si="105"/>
        <v>Б-101121-13</v>
      </c>
      <c r="J1115" s="185">
        <v>3</v>
      </c>
      <c r="K1115" s="165">
        <v>7</v>
      </c>
      <c r="L1115" s="165" t="s">
        <v>38</v>
      </c>
      <c r="M1115" s="169">
        <v>1</v>
      </c>
      <c r="N1115" s="165">
        <v>18</v>
      </c>
      <c r="O1115" s="167" t="s">
        <v>823</v>
      </c>
      <c r="P1115" s="167" t="s">
        <v>823</v>
      </c>
      <c r="Q1115" s="167" t="s">
        <v>826</v>
      </c>
      <c r="R1115" s="166" t="str">
        <f t="shared" si="104"/>
        <v>1011211</v>
      </c>
      <c r="S1115" s="170">
        <v>1</v>
      </c>
      <c r="T1115" s="191" t="s">
        <v>308</v>
      </c>
      <c r="U1115" s="165">
        <v>1000</v>
      </c>
      <c r="V1115" s="165">
        <v>180</v>
      </c>
      <c r="W1115" s="165">
        <v>0</v>
      </c>
      <c r="X1115" s="24">
        <v>995</v>
      </c>
      <c r="Y1115" s="168" t="s">
        <v>42</v>
      </c>
      <c r="Z1115" s="224" t="s">
        <v>225</v>
      </c>
      <c r="AA1115" s="238" t="s">
        <v>225</v>
      </c>
      <c r="AB1115" s="224" t="s">
        <v>632</v>
      </c>
      <c r="AC1115" s="227">
        <v>410</v>
      </c>
      <c r="AD1115" s="170"/>
      <c r="AE1115" s="170"/>
      <c r="AF1115" s="237" t="s">
        <v>149</v>
      </c>
      <c r="AG1115" s="248">
        <v>8</v>
      </c>
      <c r="AH1115" s="255">
        <v>2</v>
      </c>
      <c r="AI1115" s="237" t="s">
        <v>319</v>
      </c>
      <c r="AJ1115" s="167"/>
      <c r="AK1115" s="167"/>
      <c r="AL1115" s="227">
        <v>1</v>
      </c>
      <c r="AM1115" s="122">
        <v>1</v>
      </c>
      <c r="AN1115" s="165" t="s">
        <v>44</v>
      </c>
      <c r="AO1115" s="165"/>
      <c r="AP1115" s="227">
        <v>10000</v>
      </c>
      <c r="AQ1115" s="307" t="s">
        <v>429</v>
      </c>
      <c r="AR1115" s="307" t="s">
        <v>434</v>
      </c>
      <c r="AS1115" s="166">
        <f>H1115</f>
        <v>101121</v>
      </c>
      <c r="AT1115" s="166">
        <f t="shared" si="108"/>
        <v>11211</v>
      </c>
      <c r="AU1115" s="166">
        <v>1211</v>
      </c>
      <c r="AX111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101121, 'Б-101121-13',date'2015-02-02',3, 7, 7, 'RUR', 1, 18, date'2015-02-02', date'2015-02-01', 1011211, 1, to_date('2015-02-01 00:00:00','YYYY-MM-DD HH24:MI:SS'), 1000, 180, 0, 995, 1, 'c1', 8,1,101121,11211,1211);insert into xxxx_oebs_cash_payment_test (ID, INVOICE_ID, OEBS_PAYMENT, DOC_DATE, COMISS_DATE) values (s_xxxx_oebs_cash_payment_test.NEXTVAL, 101121, 410, to_date('2015-02-01 00:00:00','YYYY-MM-DD HH24:MI:SS'), date'2015-01-31' );insert into xxxx_client_discount_m  (ID,CLIENT_ID,CLIENT_AVG_DISCOUNT,DT) values (s_xxxx_client_discount_m.NEXTVAL,995, 2, date'2015-02-01');insert into xxxx_loyal_clients_contr_attr (ID, CONTRACT_ID, CLIENT_ID, LC_TURNOVER, COLLATERAL_FIRST_DT, COLLATERAL_END_DT) values (s_xxxx_loyal_clients_contr_atr.NEXTVAL, 100068, 995, 10000, date'2014-06-01', date'2014-08-31' );</v>
      </c>
    </row>
    <row r="1116" spans="1:50" ht="16.5" customHeight="1" x14ac:dyDescent="0.25">
      <c r="A1116" s="285">
        <v>68</v>
      </c>
      <c r="B1116" s="72">
        <v>0</v>
      </c>
      <c r="C1116" s="165" t="str">
        <f t="shared" si="106"/>
        <v>100068</v>
      </c>
      <c r="D1116" s="165" t="str">
        <f t="shared" si="107"/>
        <v>100068/13</v>
      </c>
      <c r="E1116" s="167" t="s">
        <v>189</v>
      </c>
      <c r="F1116" s="167" t="s">
        <v>822</v>
      </c>
      <c r="G1116" s="165">
        <v>48</v>
      </c>
      <c r="H1116" s="178">
        <v>101122</v>
      </c>
      <c r="I1116" s="170" t="str">
        <f t="shared" si="105"/>
        <v>Б-101122-13</v>
      </c>
      <c r="J1116" s="185">
        <v>3</v>
      </c>
      <c r="K1116" s="165">
        <v>7</v>
      </c>
      <c r="L1116" s="165" t="s">
        <v>38</v>
      </c>
      <c r="M1116" s="169">
        <v>1</v>
      </c>
      <c r="N1116" s="165">
        <v>18</v>
      </c>
      <c r="O1116" s="167" t="s">
        <v>823</v>
      </c>
      <c r="P1116" s="167" t="s">
        <v>823</v>
      </c>
      <c r="Q1116" s="167" t="s">
        <v>826</v>
      </c>
      <c r="R1116" s="166" t="str">
        <f t="shared" si="104"/>
        <v>1011221</v>
      </c>
      <c r="S1116" s="170">
        <v>1</v>
      </c>
      <c r="T1116" s="191" t="s">
        <v>310</v>
      </c>
      <c r="U1116" s="165">
        <v>800</v>
      </c>
      <c r="V1116" s="165">
        <v>144</v>
      </c>
      <c r="W1116" s="165">
        <v>0</v>
      </c>
      <c r="X1116" s="24">
        <v>996</v>
      </c>
      <c r="Y1116" s="168" t="s">
        <v>42</v>
      </c>
      <c r="Z1116" s="224" t="s">
        <v>219</v>
      </c>
      <c r="AA1116" s="238" t="s">
        <v>219</v>
      </c>
      <c r="AB1116" s="224" t="s">
        <v>633</v>
      </c>
      <c r="AC1116" s="227">
        <v>164</v>
      </c>
      <c r="AD1116" s="170"/>
      <c r="AE1116" s="170"/>
      <c r="AF1116" s="191" t="s">
        <v>149</v>
      </c>
      <c r="AG1116" s="248">
        <v>8</v>
      </c>
      <c r="AH1116" s="255">
        <v>2</v>
      </c>
      <c r="AI1116" s="191" t="s">
        <v>319</v>
      </c>
      <c r="AJ1116" s="167"/>
      <c r="AK1116" s="167"/>
      <c r="AL1116" s="227">
        <v>1</v>
      </c>
      <c r="AM1116" s="122">
        <v>1</v>
      </c>
      <c r="AN1116" s="165" t="s">
        <v>44</v>
      </c>
      <c r="AO1116" s="165"/>
      <c r="AP1116" s="227">
        <v>10000</v>
      </c>
      <c r="AQ1116" s="307" t="s">
        <v>429</v>
      </c>
      <c r="AR1116" s="307" t="s">
        <v>434</v>
      </c>
      <c r="AS1116" s="166">
        <f>H1116</f>
        <v>101122</v>
      </c>
      <c r="AT1116" s="166">
        <f t="shared" si="108"/>
        <v>11212</v>
      </c>
      <c r="AU1116" s="166">
        <v>1212</v>
      </c>
      <c r="AX111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101122, 'Б-101122-13',date'2015-02-02',3, 7, 7, 'RUR', 1, 18, date'2015-02-02', date'2015-02-01', 1011221, 1, to_date('2015-01-31 23:59:59','YYYY-MM-DD HH24:MI:SS'), 800, 144, 0, 996, 1, 'c1', 8,1,101122,11212,1212);insert into xxxx_oebs_cash_payment_test (ID, INVOICE_ID, OEBS_PAYMENT, DOC_DATE, COMISS_DATE) values (s_xxxx_oebs_cash_payment_test.NEXTVAL, 101122, 164, to_date('2015-01-31 23:59:59','YYYY-MM-DD HH24:MI:SS'), date'2015-01-31' );insert into xxxx_client_discount_m  (ID,CLIENT_ID,CLIENT_AVG_DISCOUNT,DT) values (s_xxxx_client_discount_m.NEXTVAL,996, 2, date'2015-02-01');insert into xxxx_loyal_clients_contr_attr (ID, CONTRACT_ID, CLIENT_ID, LC_TURNOVER, COLLATERAL_FIRST_DT, COLLATERAL_END_DT) values (s_xxxx_loyal_clients_contr_atr.NEXTVAL, 100068, 996, 10000, date'2014-06-01', date'2014-08-31' );</v>
      </c>
    </row>
    <row r="1117" spans="1:50" ht="16.5" customHeight="1" x14ac:dyDescent="0.25">
      <c r="A1117" s="285">
        <v>68</v>
      </c>
      <c r="B1117" s="72">
        <v>0</v>
      </c>
      <c r="C1117" s="165" t="str">
        <f t="shared" si="106"/>
        <v>100068</v>
      </c>
      <c r="D1117" s="165" t="str">
        <f t="shared" si="107"/>
        <v>100068/13</v>
      </c>
      <c r="E1117" s="167" t="s">
        <v>189</v>
      </c>
      <c r="F1117" s="167" t="s">
        <v>822</v>
      </c>
      <c r="G1117" s="165">
        <v>48</v>
      </c>
      <c r="H1117" s="178">
        <v>101123</v>
      </c>
      <c r="I1117" s="170" t="str">
        <f t="shared" si="105"/>
        <v>Б-101123-13</v>
      </c>
      <c r="J1117" s="185">
        <v>3</v>
      </c>
      <c r="K1117" s="165">
        <v>7</v>
      </c>
      <c r="L1117" s="165" t="s">
        <v>38</v>
      </c>
      <c r="M1117" s="169">
        <v>1</v>
      </c>
      <c r="N1117" s="165">
        <v>18</v>
      </c>
      <c r="O1117" s="167" t="s">
        <v>823</v>
      </c>
      <c r="P1117" s="167" t="s">
        <v>823</v>
      </c>
      <c r="Q1117" s="167" t="s">
        <v>826</v>
      </c>
      <c r="R1117" s="166" t="str">
        <f t="shared" ref="R1117:R1180" si="110">H1117&amp;"1"</f>
        <v>1011231</v>
      </c>
      <c r="S1117" s="170">
        <v>1</v>
      </c>
      <c r="T1117" s="237" t="s">
        <v>144</v>
      </c>
      <c r="U1117" s="165">
        <v>1200</v>
      </c>
      <c r="V1117" s="165">
        <v>216</v>
      </c>
      <c r="W1117" s="165">
        <v>0</v>
      </c>
      <c r="X1117" s="24">
        <v>997</v>
      </c>
      <c r="Y1117" s="168" t="s">
        <v>42</v>
      </c>
      <c r="Z1117" s="224" t="s">
        <v>236</v>
      </c>
      <c r="AA1117" s="238" t="s">
        <v>236</v>
      </c>
      <c r="AB1117" s="224" t="s">
        <v>634</v>
      </c>
      <c r="AC1117" s="227">
        <v>246</v>
      </c>
      <c r="AD1117" s="170"/>
      <c r="AE1117" s="170"/>
      <c r="AF1117" s="237" t="s">
        <v>149</v>
      </c>
      <c r="AG1117" s="248">
        <v>8</v>
      </c>
      <c r="AH1117" s="255">
        <v>2</v>
      </c>
      <c r="AI1117" s="237" t="s">
        <v>320</v>
      </c>
      <c r="AJ1117" s="167"/>
      <c r="AK1117" s="167"/>
      <c r="AL1117" s="227">
        <v>1</v>
      </c>
      <c r="AM1117" s="122">
        <v>1</v>
      </c>
      <c r="AN1117" s="165" t="s">
        <v>44</v>
      </c>
      <c r="AO1117" s="165"/>
      <c r="AP1117" s="227">
        <v>10000</v>
      </c>
      <c r="AQ1117" s="307" t="s">
        <v>429</v>
      </c>
      <c r="AR1117" s="307" t="s">
        <v>434</v>
      </c>
      <c r="AS1117" s="166">
        <f>H1117</f>
        <v>101123</v>
      </c>
      <c r="AT1117" s="166">
        <f t="shared" si="108"/>
        <v>11213</v>
      </c>
      <c r="AU1117" s="166">
        <v>1213</v>
      </c>
      <c r="AX1117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101123, 'Б-101123-13',date'2015-02-02',3, 7, 7, 'RUR', 1, 18, date'2015-02-02', date'2015-02-01', 1011231, 1, to_date('2015-01-01 00:00:00','YYYY-MM-DD HH24:MI:SS'), 1200, 216, 0, 997, 1, 'c1', 8,1,101123,11213,1213);insert into xxxx_oebs_cash_payment_test (ID, INVOICE_ID, OEBS_PAYMENT, DOC_DATE, COMISS_DATE) values (s_xxxx_oebs_cash_payment_test.NEXTVAL, 101123, 246, to_date('2015-01-01 00:00:00','YYYY-MM-DD HH24:MI:SS'), date'2015-01-31' );insert into xxxx_client_discount_m  (ID,CLIENT_ID,CLIENT_AVG_DISCOUNT,DT) values (s_xxxx_client_discount_m.NEXTVAL,997, 2, date'2015-01-01');insert into xxxx_loyal_clients_contr_attr (ID, CONTRACT_ID, CLIENT_ID, LC_TURNOVER, COLLATERAL_FIRST_DT, COLLATERAL_END_DT) values (s_xxxx_loyal_clients_contr_atr.NEXTVAL, 100068, 997, 10000, date'2014-06-01', date'2014-08-31' );</v>
      </c>
    </row>
    <row r="1118" spans="1:50" ht="16.5" customHeight="1" x14ac:dyDescent="0.25">
      <c r="A1118" s="285">
        <v>68</v>
      </c>
      <c r="B1118" s="72">
        <v>0</v>
      </c>
      <c r="C1118" s="165" t="str">
        <f t="shared" si="106"/>
        <v>100068</v>
      </c>
      <c r="D1118" s="165" t="str">
        <f t="shared" si="107"/>
        <v>100068/13</v>
      </c>
      <c r="E1118" s="167" t="s">
        <v>189</v>
      </c>
      <c r="F1118" s="167" t="s">
        <v>822</v>
      </c>
      <c r="G1118" s="165">
        <v>48</v>
      </c>
      <c r="H1118" s="178">
        <v>101124</v>
      </c>
      <c r="I1118" s="170" t="str">
        <f t="shared" si="105"/>
        <v>Б-101124-13</v>
      </c>
      <c r="J1118" s="185">
        <v>3</v>
      </c>
      <c r="K1118" s="165">
        <v>7</v>
      </c>
      <c r="L1118" s="165" t="s">
        <v>38</v>
      </c>
      <c r="M1118" s="169">
        <v>1</v>
      </c>
      <c r="N1118" s="165">
        <v>18</v>
      </c>
      <c r="O1118" s="167" t="s">
        <v>823</v>
      </c>
      <c r="P1118" s="167" t="s">
        <v>823</v>
      </c>
      <c r="Q1118" s="167" t="s">
        <v>826</v>
      </c>
      <c r="R1118" s="166" t="str">
        <f t="shared" si="110"/>
        <v>1011241</v>
      </c>
      <c r="S1118" s="170">
        <v>1</v>
      </c>
      <c r="T1118" s="237" t="s">
        <v>144</v>
      </c>
      <c r="U1118" s="165">
        <v>1000</v>
      </c>
      <c r="V1118" s="165">
        <v>180</v>
      </c>
      <c r="W1118" s="165">
        <v>0</v>
      </c>
      <c r="X1118" s="24">
        <v>998</v>
      </c>
      <c r="Y1118" s="168" t="s">
        <v>42</v>
      </c>
      <c r="Z1118" s="224" t="s">
        <v>225</v>
      </c>
      <c r="AA1118" s="238" t="s">
        <v>225</v>
      </c>
      <c r="AB1118" s="224" t="s">
        <v>635</v>
      </c>
      <c r="AC1118" s="227">
        <v>205</v>
      </c>
      <c r="AD1118" s="170"/>
      <c r="AE1118" s="170"/>
      <c r="AF1118" s="191" t="s">
        <v>149</v>
      </c>
      <c r="AG1118" s="248">
        <v>8</v>
      </c>
      <c r="AH1118" s="255">
        <v>2</v>
      </c>
      <c r="AI1118" s="191" t="s">
        <v>320</v>
      </c>
      <c r="AJ1118" s="167"/>
      <c r="AK1118" s="167"/>
      <c r="AL1118" s="227">
        <v>1</v>
      </c>
      <c r="AM1118" s="122">
        <v>1</v>
      </c>
      <c r="AN1118" s="165" t="s">
        <v>44</v>
      </c>
      <c r="AO1118" s="165"/>
      <c r="AP1118" s="227">
        <v>10000</v>
      </c>
      <c r="AQ1118" s="307" t="s">
        <v>429</v>
      </c>
      <c r="AR1118" s="307" t="s">
        <v>434</v>
      </c>
      <c r="AS1118" s="166">
        <f>H1118</f>
        <v>101124</v>
      </c>
      <c r="AT1118" s="166">
        <f t="shared" si="108"/>
        <v>11214</v>
      </c>
      <c r="AU1118" s="166">
        <v>1214</v>
      </c>
      <c r="AX1118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101124, 'Б-101124-13',date'2015-02-02',3, 7, 7, 'RUR', 1, 18, date'2015-02-02', date'2015-02-01', 1011241, 1, to_date('2015-01-01 00:00:00','YYYY-MM-DD HH24:MI:SS'), 1000, 180, 0, 998, 1, 'c1', 8,1,101124,11214,1214);insert into xxxx_oebs_cash_payment_test (ID, INVOICE_ID, OEBS_PAYMENT, DOC_DATE, COMISS_DATE) values (s_xxxx_oebs_cash_payment_test.NEXTVAL, 101124, 205, to_date('2015-01-01 00:00:00','YYYY-MM-DD HH24:MI:SS'), date'2015-01-31' );insert into xxxx_client_discount_m  (ID,CLIENT_ID,CLIENT_AVG_DISCOUNT,DT) values (s_xxxx_client_discount_m.NEXTVAL,998, 2, date'2015-01-01');insert into xxxx_loyal_clients_contr_attr (ID, CONTRACT_ID, CLIENT_ID, LC_TURNOVER, COLLATERAL_FIRST_DT, COLLATERAL_END_DT) values (s_xxxx_loyal_clients_contr_atr.NEXTVAL, 100068, 998, 10000, date'2014-06-01', date'2014-08-31' );</v>
      </c>
    </row>
    <row r="1119" spans="1:50" ht="16.5" customHeight="1" x14ac:dyDescent="0.25">
      <c r="A1119" s="286">
        <v>68</v>
      </c>
      <c r="B1119" s="72">
        <v>0</v>
      </c>
      <c r="C1119" s="171" t="str">
        <f t="shared" si="106"/>
        <v>100068</v>
      </c>
      <c r="D1119" s="171" t="str">
        <f t="shared" si="107"/>
        <v>100068/13</v>
      </c>
      <c r="E1119" s="172" t="s">
        <v>189</v>
      </c>
      <c r="F1119" s="167" t="s">
        <v>822</v>
      </c>
      <c r="G1119" s="171">
        <v>48</v>
      </c>
      <c r="H1119" s="178">
        <v>101125</v>
      </c>
      <c r="I1119" s="171" t="str">
        <f t="shared" si="105"/>
        <v>Б-101125-13</v>
      </c>
      <c r="J1119" s="185">
        <v>3</v>
      </c>
      <c r="K1119" s="171">
        <v>7</v>
      </c>
      <c r="L1119" s="171" t="s">
        <v>38</v>
      </c>
      <c r="M1119" s="175">
        <v>1</v>
      </c>
      <c r="N1119" s="171">
        <v>18</v>
      </c>
      <c r="O1119" s="172" t="s">
        <v>823</v>
      </c>
      <c r="P1119" s="172" t="s">
        <v>823</v>
      </c>
      <c r="Q1119" s="172" t="s">
        <v>826</v>
      </c>
      <c r="R1119" s="173" t="str">
        <f t="shared" si="110"/>
        <v>1011251</v>
      </c>
      <c r="S1119" s="171">
        <v>1</v>
      </c>
      <c r="T1119" s="211" t="s">
        <v>311</v>
      </c>
      <c r="U1119" s="171">
        <v>900</v>
      </c>
      <c r="V1119" s="171">
        <v>162</v>
      </c>
      <c r="W1119" s="171">
        <v>0</v>
      </c>
      <c r="X1119" s="24">
        <v>999</v>
      </c>
      <c r="Y1119" s="174" t="s">
        <v>42</v>
      </c>
      <c r="Z1119" s="232" t="s">
        <v>218</v>
      </c>
      <c r="AA1119" s="240" t="s">
        <v>218</v>
      </c>
      <c r="AB1119" s="232" t="s">
        <v>433</v>
      </c>
      <c r="AC1119" s="180">
        <v>1845</v>
      </c>
      <c r="AD1119" s="171"/>
      <c r="AE1119" s="171"/>
      <c r="AF1119" s="211" t="s">
        <v>150</v>
      </c>
      <c r="AG1119" s="251">
        <v>8</v>
      </c>
      <c r="AH1119" s="257">
        <v>2</v>
      </c>
      <c r="AI1119" s="211" t="s">
        <v>320</v>
      </c>
      <c r="AJ1119" s="172"/>
      <c r="AK1119" s="172"/>
      <c r="AL1119" s="205">
        <v>1</v>
      </c>
      <c r="AM1119" s="122">
        <v>1</v>
      </c>
      <c r="AN1119" s="171" t="s">
        <v>44</v>
      </c>
      <c r="AO1119" s="171"/>
      <c r="AP1119" s="205">
        <v>10000</v>
      </c>
      <c r="AQ1119" s="307" t="s">
        <v>429</v>
      </c>
      <c r="AR1119" s="311" t="s">
        <v>434</v>
      </c>
      <c r="AS1119" s="166">
        <f>H1119</f>
        <v>101125</v>
      </c>
      <c r="AT1119" s="166">
        <f t="shared" si="108"/>
        <v>11215</v>
      </c>
      <c r="AU1119" s="166">
        <v>1215</v>
      </c>
      <c r="AV1119" s="258"/>
      <c r="AX1119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68, 100068, '100068/13', date'2013-03-01', date'2015-09-01', 48, 101125, 'Б-101125-13',date'2015-02-02',3, 7, 7, 'RUR', 1, 18, date'2015-02-02', date'2015-02-01', 1011251, 1, to_date('2015-01-30 23:59:59','YYYY-MM-DD HH24:MI:SS'), 900, 162, 0, 999, 1, 'c1', 8,1,101125,11215,1215);insert into xxxx_oebs_cash_payment_test (ID, INVOICE_ID, OEBS_PAYMENT, DOC_DATE, COMISS_DATE) values (s_xxxx_oebs_cash_payment_test.NEXTVAL, 101125, 1845, to_date('2015-01-30 23:59:59','YYYY-MM-DD HH24:MI:SS'), date'2015-01-30' );insert into xxxx_client_discount_m  (ID,CLIENT_ID,CLIENT_AVG_DISCOUNT,DT) values (s_xxxx_client_discount_m.NEXTVAL,999, 2, date'2015-01-01');insert into xxxx_loyal_clients_contr_attr (ID, CONTRACT_ID, CLIENT_ID, LC_TURNOVER, COLLATERAL_FIRST_DT, COLLATERAL_END_DT) values (s_xxxx_loyal_clients_contr_atr.NEXTVAL, 100068, 999, 10000, date'2014-06-01', date'2014-08-31' );</v>
      </c>
    </row>
    <row r="1120" spans="1:50" ht="16.5" customHeight="1" x14ac:dyDescent="0.25">
      <c r="A1120" s="285">
        <v>69</v>
      </c>
      <c r="B1120" s="72">
        <v>0</v>
      </c>
      <c r="C1120" s="165" t="str">
        <f t="shared" si="106"/>
        <v>100069</v>
      </c>
      <c r="D1120" s="165" t="str">
        <f t="shared" si="107"/>
        <v>100069/13</v>
      </c>
      <c r="E1120" s="167" t="s">
        <v>189</v>
      </c>
      <c r="F1120" s="167" t="s">
        <v>822</v>
      </c>
      <c r="G1120" s="165">
        <v>48</v>
      </c>
      <c r="H1120" s="178">
        <v>101126</v>
      </c>
      <c r="I1120" s="170" t="str">
        <f t="shared" si="105"/>
        <v>Б-101126-13</v>
      </c>
      <c r="J1120" s="185">
        <v>3</v>
      </c>
      <c r="K1120" s="165">
        <v>7</v>
      </c>
      <c r="L1120" s="165" t="s">
        <v>38</v>
      </c>
      <c r="M1120" s="169">
        <v>1</v>
      </c>
      <c r="N1120" s="165">
        <v>18</v>
      </c>
      <c r="O1120" s="167" t="s">
        <v>823</v>
      </c>
      <c r="P1120" s="167" t="s">
        <v>823</v>
      </c>
      <c r="Q1120" s="167" t="s">
        <v>826</v>
      </c>
      <c r="R1120" s="166" t="str">
        <f t="shared" si="110"/>
        <v>1011261</v>
      </c>
      <c r="S1120" s="170">
        <v>1</v>
      </c>
      <c r="T1120" s="167" t="s">
        <v>308</v>
      </c>
      <c r="U1120" s="165">
        <v>1000</v>
      </c>
      <c r="V1120" s="165">
        <v>180</v>
      </c>
      <c r="W1120" s="165">
        <v>0</v>
      </c>
      <c r="X1120" s="24">
        <v>1000</v>
      </c>
      <c r="Y1120" s="168" t="s">
        <v>42</v>
      </c>
      <c r="Z1120" s="224" t="s">
        <v>225</v>
      </c>
      <c r="AA1120" s="238" t="s">
        <v>221</v>
      </c>
      <c r="AB1120" s="247" t="s">
        <v>467</v>
      </c>
      <c r="AC1120" s="178">
        <v>2050</v>
      </c>
      <c r="AD1120" s="170"/>
      <c r="AE1120" s="170"/>
      <c r="AF1120" s="167" t="s">
        <v>149</v>
      </c>
      <c r="AG1120" s="248">
        <v>8</v>
      </c>
      <c r="AH1120" s="249">
        <v>19</v>
      </c>
      <c r="AI1120" s="167" t="s">
        <v>319</v>
      </c>
      <c r="AJ1120" s="167"/>
      <c r="AK1120" s="167"/>
      <c r="AL1120" s="227">
        <v>1</v>
      </c>
      <c r="AM1120" s="122">
        <v>1</v>
      </c>
      <c r="AN1120" s="165" t="s">
        <v>44</v>
      </c>
      <c r="AO1120" s="165"/>
      <c r="AP1120" s="227">
        <v>10000</v>
      </c>
      <c r="AQ1120" s="307" t="s">
        <v>429</v>
      </c>
      <c r="AR1120" s="307" t="s">
        <v>434</v>
      </c>
      <c r="AS1120" s="166">
        <f>H1120</f>
        <v>101126</v>
      </c>
      <c r="AT1120" s="166">
        <f t="shared" si="108"/>
        <v>11216</v>
      </c>
      <c r="AU1120" s="166">
        <v>1216</v>
      </c>
      <c r="AV1120" s="166" t="s">
        <v>231</v>
      </c>
      <c r="AX1120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101126, 'Б-101126-13',date'2015-02-02',3, 7, 7, 'RUR', 1, 18, date'2015-02-02', date'2015-02-01', 1011261, 1, to_date('2015-02-01 00:00:00','YYYY-MM-DD HH24:MI:SS'), 1000, 180, 0, 1000, 1, 'c1', 8,1,101126,11216,1216);insert into xxxx_oebs_cash_payment_test (ID, INVOICE_ID, OEBS_PAYMENT, DOC_DATE, COMISS_DATE) values (s_xxxx_oebs_cash_payment_test.NEXTVAL, 101126, 2050, to_date('2015-02-01 00:00:00','YYYY-MM-DD HH24:MI:SS'), date'2015-01-31' );insert into xxxx_client_discount_m  (ID,CLIENT_ID,CLIENT_AVG_DISCOUNT,DT) values (s_xxxx_client_discount_m.NEXTVAL,1000, 19, date'2015-02-01');insert into xxxx_loyal_clients_contr_attr (ID, CONTRACT_ID, CLIENT_ID, LC_TURNOVER, COLLATERAL_FIRST_DT, COLLATERAL_END_DT) values (s_xxxx_loyal_clients_contr_atr.NEXTVAL, 100069, 1000, 10000, date'2014-06-01', date'2014-08-31' );</v>
      </c>
    </row>
    <row r="1121" spans="1:50" ht="16.5" customHeight="1" x14ac:dyDescent="0.25">
      <c r="A1121" s="285">
        <v>69</v>
      </c>
      <c r="B1121" s="72">
        <v>0</v>
      </c>
      <c r="C1121" s="165" t="str">
        <f t="shared" si="106"/>
        <v>100069</v>
      </c>
      <c r="D1121" s="165" t="str">
        <f t="shared" si="107"/>
        <v>100069/13</v>
      </c>
      <c r="E1121" s="167" t="s">
        <v>189</v>
      </c>
      <c r="F1121" s="167" t="s">
        <v>822</v>
      </c>
      <c r="G1121" s="165">
        <v>48</v>
      </c>
      <c r="H1121" s="178">
        <v>101127</v>
      </c>
      <c r="I1121" s="170" t="str">
        <f t="shared" si="105"/>
        <v>Б-101127-13</v>
      </c>
      <c r="J1121" s="185">
        <v>3</v>
      </c>
      <c r="K1121" s="165">
        <v>7</v>
      </c>
      <c r="L1121" s="165" t="s">
        <v>38</v>
      </c>
      <c r="M1121" s="169">
        <v>1</v>
      </c>
      <c r="N1121" s="165">
        <v>18</v>
      </c>
      <c r="O1121" s="167" t="s">
        <v>823</v>
      </c>
      <c r="P1121" s="167" t="s">
        <v>823</v>
      </c>
      <c r="Q1121" s="167" t="s">
        <v>826</v>
      </c>
      <c r="R1121" s="166" t="str">
        <f t="shared" si="110"/>
        <v>1011271</v>
      </c>
      <c r="S1121" s="170">
        <v>1</v>
      </c>
      <c r="T1121" s="167" t="s">
        <v>308</v>
      </c>
      <c r="U1121" s="165">
        <v>900</v>
      </c>
      <c r="V1121" s="165">
        <v>162</v>
      </c>
      <c r="W1121" s="165">
        <v>0</v>
      </c>
      <c r="X1121" s="24">
        <v>1001</v>
      </c>
      <c r="Y1121" s="168" t="s">
        <v>42</v>
      </c>
      <c r="Z1121" s="225" t="s">
        <v>232</v>
      </c>
      <c r="AA1121" s="235" t="s">
        <v>232</v>
      </c>
      <c r="AB1121" s="225" t="s">
        <v>630</v>
      </c>
      <c r="AC1121" s="178">
        <v>1845</v>
      </c>
      <c r="AD1121" s="170"/>
      <c r="AE1121" s="170"/>
      <c r="AF1121" s="167" t="s">
        <v>149</v>
      </c>
      <c r="AG1121" s="248">
        <v>8</v>
      </c>
      <c r="AH1121" s="249">
        <v>19</v>
      </c>
      <c r="AI1121" s="167" t="s">
        <v>319</v>
      </c>
      <c r="AJ1121" s="167"/>
      <c r="AK1121" s="167"/>
      <c r="AL1121" s="227">
        <v>1</v>
      </c>
      <c r="AM1121" s="122">
        <v>1</v>
      </c>
      <c r="AN1121" s="165" t="s">
        <v>44</v>
      </c>
      <c r="AO1121" s="165"/>
      <c r="AP1121" s="227">
        <v>10000</v>
      </c>
      <c r="AQ1121" s="307" t="s">
        <v>429</v>
      </c>
      <c r="AR1121" s="307" t="s">
        <v>434</v>
      </c>
      <c r="AS1121" s="166">
        <f>H1121</f>
        <v>101127</v>
      </c>
      <c r="AT1121" s="166">
        <f t="shared" si="108"/>
        <v>11217</v>
      </c>
      <c r="AU1121" s="166">
        <v>1217</v>
      </c>
      <c r="AV1121" s="166" t="s">
        <v>233</v>
      </c>
      <c r="AX1121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101127, 'Б-101127-13',date'2015-02-02',3, 7, 7, 'RUR', 1, 18, date'2015-02-02', date'2015-02-01', 1011271, 1, to_date('2015-02-01 00:00:00','YYYY-MM-DD HH24:MI:SS'), 900, 162, 0, 1001, 1, 'c1', 8,1,101127,11217,1217);insert into xxxx_oebs_cash_payment_test (ID, INVOICE_ID, OEBS_PAYMENT, DOC_DATE, COMISS_DATE) values (s_xxxx_oebs_cash_payment_test.NEXTVAL, 101127, 1845, to_date('2015-02-01 00:00:00','YYYY-MM-DD HH24:MI:SS'), date'2015-01-31' );insert into xxxx_client_discount_m  (ID,CLIENT_ID,CLIENT_AVG_DISCOUNT,DT) values (s_xxxx_client_discount_m.NEXTVAL,1001, 19, date'2015-02-01');insert into xxxx_loyal_clients_contr_attr (ID, CONTRACT_ID, CLIENT_ID, LC_TURNOVER, COLLATERAL_FIRST_DT, COLLATERAL_END_DT) values (s_xxxx_loyal_clients_contr_atr.NEXTVAL, 100069, 1001, 10000, date'2014-06-01', date'2014-08-31' );</v>
      </c>
    </row>
    <row r="1122" spans="1:50" ht="16.5" customHeight="1" x14ac:dyDescent="0.25">
      <c r="A1122" s="285">
        <v>69</v>
      </c>
      <c r="B1122" s="72">
        <v>0</v>
      </c>
      <c r="C1122" s="165" t="str">
        <f t="shared" si="106"/>
        <v>100069</v>
      </c>
      <c r="D1122" s="165" t="str">
        <f t="shared" si="107"/>
        <v>100069/13</v>
      </c>
      <c r="E1122" s="167" t="s">
        <v>189</v>
      </c>
      <c r="F1122" s="167" t="s">
        <v>822</v>
      </c>
      <c r="G1122" s="165">
        <v>48</v>
      </c>
      <c r="H1122" s="178">
        <v>101128</v>
      </c>
      <c r="I1122" s="170" t="str">
        <f t="shared" si="105"/>
        <v>Б-101128-13</v>
      </c>
      <c r="J1122" s="185">
        <v>3</v>
      </c>
      <c r="K1122" s="165">
        <v>7</v>
      </c>
      <c r="L1122" s="165" t="s">
        <v>38</v>
      </c>
      <c r="M1122" s="169">
        <v>1</v>
      </c>
      <c r="N1122" s="165">
        <v>18</v>
      </c>
      <c r="O1122" s="167" t="s">
        <v>823</v>
      </c>
      <c r="P1122" s="167" t="s">
        <v>823</v>
      </c>
      <c r="Q1122" s="167" t="s">
        <v>826</v>
      </c>
      <c r="R1122" s="166" t="str">
        <f t="shared" si="110"/>
        <v>1011281</v>
      </c>
      <c r="S1122" s="170">
        <v>1</v>
      </c>
      <c r="T1122" s="167" t="s">
        <v>308</v>
      </c>
      <c r="U1122" s="165">
        <v>800</v>
      </c>
      <c r="V1122" s="165">
        <v>144</v>
      </c>
      <c r="W1122" s="165">
        <v>0</v>
      </c>
      <c r="X1122" s="24">
        <v>1002</v>
      </c>
      <c r="Y1122" s="168" t="s">
        <v>42</v>
      </c>
      <c r="Z1122" s="224"/>
      <c r="AA1122" s="224"/>
      <c r="AB1122" s="224"/>
      <c r="AC1122" s="178">
        <v>1640</v>
      </c>
      <c r="AD1122" s="170"/>
      <c r="AE1122" s="170"/>
      <c r="AF1122" s="167" t="s">
        <v>149</v>
      </c>
      <c r="AG1122" s="248">
        <v>8</v>
      </c>
      <c r="AH1122" s="249">
        <v>19</v>
      </c>
      <c r="AI1122" s="167" t="s">
        <v>319</v>
      </c>
      <c r="AJ1122" s="167"/>
      <c r="AK1122" s="167"/>
      <c r="AL1122" s="227">
        <v>1</v>
      </c>
      <c r="AM1122" s="122">
        <v>1</v>
      </c>
      <c r="AN1122" s="165" t="s">
        <v>44</v>
      </c>
      <c r="AO1122" s="165"/>
      <c r="AP1122" s="227">
        <v>10000</v>
      </c>
      <c r="AQ1122" s="307" t="s">
        <v>429</v>
      </c>
      <c r="AR1122" s="307" t="s">
        <v>434</v>
      </c>
      <c r="AS1122" s="166">
        <f>H1122</f>
        <v>101128</v>
      </c>
      <c r="AT1122" s="166">
        <f t="shared" si="108"/>
        <v>11218</v>
      </c>
      <c r="AU1122" s="166">
        <v>1218</v>
      </c>
      <c r="AV1122" s="250" t="s">
        <v>234</v>
      </c>
      <c r="AX112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101128, 'Б-101128-13',date'2015-02-02',3, 7, 7, 'RUR', 1, 18, date'2015-02-02', date'2015-02-01', 1011281, 1, to_date('2015-02-01 00:00:00','YYYY-MM-DD HH24:MI:SS'), 800, 144, 0, 1002, 1, 'c1', 8,1,101128,11218,1218);insert into xxxx_oebs_cash_payment_test (ID, INVOICE_ID, OEBS_PAYMENT, DOC_DATE, COMISS_DATE) values (s_xxxx_oebs_cash_payment_test.NEXTVAL, 101128, 1640, to_date('2015-02-01 00:00:00','YYYY-MM-DD HH24:MI:SS'), date'2015-01-31' );insert into xxxx_client_discount_m  (ID,CLIENT_ID,CLIENT_AVG_DISCOUNT,DT) values (s_xxxx_client_discount_m.NEXTVAL,1002, 19, date'2015-02-01');insert into xxxx_loyal_clients_contr_attr (ID, CONTRACT_ID, CLIENT_ID, LC_TURNOVER, COLLATERAL_FIRST_DT, COLLATERAL_END_DT) values (s_xxxx_loyal_clients_contr_atr.NEXTVAL, 100069, 1002, 10000, date'2014-06-01', date'2014-08-31' );</v>
      </c>
    </row>
    <row r="1123" spans="1:50" ht="16.5" customHeight="1" x14ac:dyDescent="0.25">
      <c r="A1123" s="285">
        <v>69</v>
      </c>
      <c r="B1123" s="72">
        <v>0</v>
      </c>
      <c r="C1123" s="165" t="str">
        <f t="shared" si="106"/>
        <v>100069</v>
      </c>
      <c r="D1123" s="165" t="str">
        <f t="shared" si="107"/>
        <v>100069/13</v>
      </c>
      <c r="E1123" s="167" t="s">
        <v>189</v>
      </c>
      <c r="F1123" s="167" t="s">
        <v>822</v>
      </c>
      <c r="G1123" s="165">
        <v>48</v>
      </c>
      <c r="H1123" s="178">
        <v>101129</v>
      </c>
      <c r="I1123" s="170" t="str">
        <f t="shared" si="105"/>
        <v>Б-101129-13</v>
      </c>
      <c r="J1123" s="185">
        <v>3</v>
      </c>
      <c r="K1123" s="165">
        <v>7</v>
      </c>
      <c r="L1123" s="165" t="s">
        <v>38</v>
      </c>
      <c r="M1123" s="169">
        <v>1</v>
      </c>
      <c r="N1123" s="165">
        <v>18</v>
      </c>
      <c r="O1123" s="167" t="s">
        <v>823</v>
      </c>
      <c r="P1123" s="167" t="s">
        <v>823</v>
      </c>
      <c r="Q1123" s="167" t="s">
        <v>826</v>
      </c>
      <c r="R1123" s="166" t="str">
        <f t="shared" si="110"/>
        <v>1011291</v>
      </c>
      <c r="S1123" s="170">
        <v>1</v>
      </c>
      <c r="T1123" s="167" t="s">
        <v>308</v>
      </c>
      <c r="U1123" s="165">
        <v>700</v>
      </c>
      <c r="V1123" s="165">
        <v>126</v>
      </c>
      <c r="W1123" s="165">
        <v>0</v>
      </c>
      <c r="X1123" s="24">
        <v>1003</v>
      </c>
      <c r="Y1123" s="168" t="s">
        <v>42</v>
      </c>
      <c r="Z1123" s="224"/>
      <c r="AA1123" s="224"/>
      <c r="AB1123" s="224"/>
      <c r="AC1123" s="227">
        <v>430.5</v>
      </c>
      <c r="AD1123" s="170"/>
      <c r="AE1123" s="170"/>
      <c r="AF1123" s="167" t="s">
        <v>149</v>
      </c>
      <c r="AG1123" s="248">
        <v>8</v>
      </c>
      <c r="AH1123" s="249">
        <v>19</v>
      </c>
      <c r="AI1123" s="167" t="s">
        <v>319</v>
      </c>
      <c r="AJ1123" s="167"/>
      <c r="AK1123" s="167"/>
      <c r="AL1123" s="227">
        <v>1</v>
      </c>
      <c r="AM1123" s="122">
        <v>1</v>
      </c>
      <c r="AN1123" s="165" t="s">
        <v>44</v>
      </c>
      <c r="AO1123" s="165"/>
      <c r="AP1123" s="227">
        <v>10000</v>
      </c>
      <c r="AQ1123" s="307" t="s">
        <v>429</v>
      </c>
      <c r="AR1123" s="307" t="s">
        <v>434</v>
      </c>
      <c r="AS1123" s="166">
        <f>H1123</f>
        <v>101129</v>
      </c>
      <c r="AT1123" s="166">
        <f t="shared" si="108"/>
        <v>11219</v>
      </c>
      <c r="AU1123" s="166">
        <v>1219</v>
      </c>
      <c r="AV1123" s="250"/>
      <c r="AX112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101129, 'Б-101129-13',date'2015-02-02',3, 7, 7, 'RUR', 1, 18, date'2015-02-02', date'2015-02-01', 1011291, 1, to_date('2015-02-01 00:00:00','YYYY-MM-DD HH24:MI:SS'), 700, 126, 0, 1003, 1, 'c1', 8,1,101129,11219,1219);insert into xxxx_oebs_cash_payment_test (ID, INVOICE_ID, OEBS_PAYMENT, DOC_DATE, COMISS_DATE) values (s_xxxx_oebs_cash_payment_test.NEXTVAL, 101129, 430.5, to_date('2015-02-01 00:00:00','YYYY-MM-DD HH24:MI:SS'), date'2015-01-31' );insert into xxxx_client_discount_m  (ID,CLIENT_ID,CLIENT_AVG_DISCOUNT,DT) values (s_xxxx_client_discount_m.NEXTVAL,1003, 19, date'2015-02-01');insert into xxxx_loyal_clients_contr_attr (ID, CONTRACT_ID, CLIENT_ID, LC_TURNOVER, COLLATERAL_FIRST_DT, COLLATERAL_END_DT) values (s_xxxx_loyal_clients_contr_atr.NEXTVAL, 100069, 1003, 10000, date'2014-06-01', date'2014-08-31' );</v>
      </c>
    </row>
    <row r="1124" spans="1:50" ht="16.5" customHeight="1" x14ac:dyDescent="0.25">
      <c r="A1124" s="285">
        <v>69</v>
      </c>
      <c r="B1124" s="72">
        <v>0</v>
      </c>
      <c r="C1124" s="165" t="str">
        <f t="shared" si="106"/>
        <v>100069</v>
      </c>
      <c r="D1124" s="165" t="str">
        <f t="shared" si="107"/>
        <v>100069/13</v>
      </c>
      <c r="E1124" s="167" t="s">
        <v>189</v>
      </c>
      <c r="F1124" s="167" t="s">
        <v>822</v>
      </c>
      <c r="G1124" s="165">
        <v>48</v>
      </c>
      <c r="H1124" s="178">
        <v>101130</v>
      </c>
      <c r="I1124" s="170" t="str">
        <f t="shared" si="105"/>
        <v>Б-101130-13</v>
      </c>
      <c r="J1124" s="185">
        <v>3</v>
      </c>
      <c r="K1124" s="165">
        <v>7</v>
      </c>
      <c r="L1124" s="165" t="s">
        <v>38</v>
      </c>
      <c r="M1124" s="169">
        <v>1</v>
      </c>
      <c r="N1124" s="165">
        <v>18</v>
      </c>
      <c r="O1124" s="167" t="s">
        <v>823</v>
      </c>
      <c r="P1124" s="167" t="s">
        <v>823</v>
      </c>
      <c r="Q1124" s="167" t="s">
        <v>826</v>
      </c>
      <c r="R1124" s="166" t="str">
        <f t="shared" si="110"/>
        <v>1011301</v>
      </c>
      <c r="S1124" s="170">
        <v>1</v>
      </c>
      <c r="T1124" s="167" t="s">
        <v>310</v>
      </c>
      <c r="U1124" s="165">
        <v>700</v>
      </c>
      <c r="V1124" s="165">
        <v>126</v>
      </c>
      <c r="W1124" s="165">
        <v>0</v>
      </c>
      <c r="X1124" s="24">
        <v>1004</v>
      </c>
      <c r="Y1124" s="168" t="s">
        <v>42</v>
      </c>
      <c r="Z1124" s="224" t="s">
        <v>220</v>
      </c>
      <c r="AA1124" s="238" t="s">
        <v>220</v>
      </c>
      <c r="AB1124" s="224" t="s">
        <v>623</v>
      </c>
      <c r="AC1124" s="227">
        <v>430.5</v>
      </c>
      <c r="AD1124" s="170"/>
      <c r="AE1124" s="170"/>
      <c r="AF1124" s="167" t="s">
        <v>149</v>
      </c>
      <c r="AG1124" s="248">
        <v>8</v>
      </c>
      <c r="AH1124" s="249">
        <v>19</v>
      </c>
      <c r="AI1124" s="167" t="s">
        <v>319</v>
      </c>
      <c r="AJ1124" s="167"/>
      <c r="AK1124" s="167"/>
      <c r="AL1124" s="227">
        <v>1</v>
      </c>
      <c r="AM1124" s="122">
        <v>1</v>
      </c>
      <c r="AN1124" s="165" t="s">
        <v>44</v>
      </c>
      <c r="AO1124" s="165"/>
      <c r="AP1124" s="227">
        <v>10000</v>
      </c>
      <c r="AQ1124" s="307" t="s">
        <v>429</v>
      </c>
      <c r="AR1124" s="307" t="s">
        <v>434</v>
      </c>
      <c r="AS1124" s="166">
        <f>H1124</f>
        <v>101130</v>
      </c>
      <c r="AT1124" s="166">
        <f t="shared" si="108"/>
        <v>11220</v>
      </c>
      <c r="AU1124" s="166">
        <v>1220</v>
      </c>
      <c r="AV1124" s="250"/>
      <c r="AX112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101130, 'Б-101130-13',date'2015-02-02',3, 7, 7, 'RUR', 1, 18, date'2015-02-02', date'2015-02-01', 1011301, 1, to_date('2015-01-31 23:59:59','YYYY-MM-DD HH24:MI:SS'), 700, 126, 0, 1004, 1, 'c1', 8,1,101130,11220,1220);insert into xxxx_oebs_cash_payment_test (ID, INVOICE_ID, OEBS_PAYMENT, DOC_DATE, COMISS_DATE) values (s_xxxx_oebs_cash_payment_test.NEXTVAL, 101130, 430.5, to_date('2015-01-31 23:59:59','YYYY-MM-DD HH24:MI:SS'), date'2015-01-31' );insert into xxxx_client_discount_m  (ID,CLIENT_ID,CLIENT_AVG_DISCOUNT,DT) values (s_xxxx_client_discount_m.NEXTVAL,1004, 19, date'2015-02-01');insert into xxxx_loyal_clients_contr_attr (ID, CONTRACT_ID, CLIENT_ID, LC_TURNOVER, COLLATERAL_FIRST_DT, COLLATERAL_END_DT) values (s_xxxx_loyal_clients_contr_atr.NEXTVAL, 100069, 1004, 10000, date'2014-06-01', date'2014-08-31' );</v>
      </c>
    </row>
    <row r="1125" spans="1:50" ht="16.5" customHeight="1" x14ac:dyDescent="0.25">
      <c r="A1125" s="285">
        <v>69</v>
      </c>
      <c r="B1125" s="72">
        <v>0</v>
      </c>
      <c r="C1125" s="165" t="str">
        <f t="shared" si="106"/>
        <v>100069</v>
      </c>
      <c r="D1125" s="165" t="str">
        <f t="shared" si="107"/>
        <v>100069/13</v>
      </c>
      <c r="E1125" s="167" t="s">
        <v>189</v>
      </c>
      <c r="F1125" s="167" t="s">
        <v>822</v>
      </c>
      <c r="G1125" s="165">
        <v>48</v>
      </c>
      <c r="H1125" s="178">
        <v>101131</v>
      </c>
      <c r="I1125" s="170" t="str">
        <f t="shared" si="105"/>
        <v>Б-101131-13</v>
      </c>
      <c r="J1125" s="185">
        <v>3</v>
      </c>
      <c r="K1125" s="165">
        <v>7</v>
      </c>
      <c r="L1125" s="165" t="s">
        <v>38</v>
      </c>
      <c r="M1125" s="169">
        <v>1</v>
      </c>
      <c r="N1125" s="165">
        <v>18</v>
      </c>
      <c r="O1125" s="167" t="s">
        <v>823</v>
      </c>
      <c r="P1125" s="167" t="s">
        <v>823</v>
      </c>
      <c r="Q1125" s="167" t="s">
        <v>826</v>
      </c>
      <c r="R1125" s="166" t="str">
        <f t="shared" si="110"/>
        <v>1011311</v>
      </c>
      <c r="S1125" s="170">
        <v>1</v>
      </c>
      <c r="T1125" s="191" t="s">
        <v>308</v>
      </c>
      <c r="U1125" s="165">
        <v>1100</v>
      </c>
      <c r="V1125" s="165">
        <v>198</v>
      </c>
      <c r="W1125" s="165">
        <v>0</v>
      </c>
      <c r="X1125" s="24">
        <v>1005</v>
      </c>
      <c r="Y1125" s="168" t="s">
        <v>42</v>
      </c>
      <c r="Z1125" s="224" t="s">
        <v>615</v>
      </c>
      <c r="AA1125" s="238" t="s">
        <v>235</v>
      </c>
      <c r="AB1125" s="224" t="s">
        <v>631</v>
      </c>
      <c r="AC1125" s="227">
        <v>541.20000000000005</v>
      </c>
      <c r="AD1125" s="170"/>
      <c r="AE1125" s="170"/>
      <c r="AF1125" s="191" t="s">
        <v>149</v>
      </c>
      <c r="AG1125" s="248">
        <v>8</v>
      </c>
      <c r="AH1125" s="249">
        <v>19</v>
      </c>
      <c r="AI1125" s="191" t="s">
        <v>319</v>
      </c>
      <c r="AJ1125" s="167"/>
      <c r="AK1125" s="167"/>
      <c r="AL1125" s="227">
        <v>1</v>
      </c>
      <c r="AM1125" s="122">
        <v>1</v>
      </c>
      <c r="AN1125" s="165" t="s">
        <v>44</v>
      </c>
      <c r="AO1125" s="165"/>
      <c r="AP1125" s="227">
        <v>10000</v>
      </c>
      <c r="AQ1125" s="307" t="s">
        <v>429</v>
      </c>
      <c r="AR1125" s="307" t="s">
        <v>434</v>
      </c>
      <c r="AS1125" s="166">
        <f>H1125</f>
        <v>101131</v>
      </c>
      <c r="AT1125" s="166">
        <f t="shared" si="108"/>
        <v>11221</v>
      </c>
      <c r="AU1125" s="166">
        <v>1221</v>
      </c>
      <c r="AV1125" s="250"/>
      <c r="AX112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101131, 'Б-101131-13',date'2015-02-02',3, 7, 7, 'RUR', 1, 18, date'2015-02-02', date'2015-02-01', 1011311, 1, to_date('2015-02-01 00:00:00','YYYY-MM-DD HH24:MI:SS'), 1100, 198, 0, 1005, 1, 'c1', 8,1,101131,11221,1221);insert into xxxx_oebs_cash_payment_test (ID, INVOICE_ID, OEBS_PAYMENT, DOC_DATE, COMISS_DATE) values (s_xxxx_oebs_cash_payment_test.NEXTVAL, 101131, 541.2, to_date('2015-02-01 00:00:00','YYYY-MM-DD HH24:MI:SS'), date'2015-01-31' );insert into xxxx_client_discount_m  (ID,CLIENT_ID,CLIENT_AVG_DISCOUNT,DT) values (s_xxxx_client_discount_m.NEXTVAL,1005, 19, date'2015-02-01');insert into xxxx_loyal_clients_contr_attr (ID, CONTRACT_ID, CLIENT_ID, LC_TURNOVER, COLLATERAL_FIRST_DT, COLLATERAL_END_DT) values (s_xxxx_loyal_clients_contr_atr.NEXTVAL, 100069, 1005, 10000, date'2014-06-01', date'2014-08-31' );</v>
      </c>
    </row>
    <row r="1126" spans="1:50" ht="16.5" customHeight="1" x14ac:dyDescent="0.25">
      <c r="A1126" s="285">
        <v>69</v>
      </c>
      <c r="B1126" s="72">
        <v>0</v>
      </c>
      <c r="C1126" s="165" t="str">
        <f t="shared" si="106"/>
        <v>100069</v>
      </c>
      <c r="D1126" s="165" t="str">
        <f t="shared" si="107"/>
        <v>100069/13</v>
      </c>
      <c r="E1126" s="167" t="s">
        <v>189</v>
      </c>
      <c r="F1126" s="167" t="s">
        <v>822</v>
      </c>
      <c r="G1126" s="165">
        <v>48</v>
      </c>
      <c r="H1126" s="178">
        <v>101132</v>
      </c>
      <c r="I1126" s="170" t="str">
        <f t="shared" si="105"/>
        <v>Б-101132-13</v>
      </c>
      <c r="J1126" s="185">
        <v>3</v>
      </c>
      <c r="K1126" s="165">
        <v>7</v>
      </c>
      <c r="L1126" s="165" t="s">
        <v>38</v>
      </c>
      <c r="M1126" s="169">
        <v>1</v>
      </c>
      <c r="N1126" s="165">
        <v>18</v>
      </c>
      <c r="O1126" s="167" t="s">
        <v>823</v>
      </c>
      <c r="P1126" s="167" t="s">
        <v>823</v>
      </c>
      <c r="Q1126" s="167" t="s">
        <v>826</v>
      </c>
      <c r="R1126" s="166" t="str">
        <f t="shared" si="110"/>
        <v>1011321</v>
      </c>
      <c r="S1126" s="170">
        <v>1</v>
      </c>
      <c r="T1126" s="191" t="s">
        <v>308</v>
      </c>
      <c r="U1126" s="165">
        <v>1000</v>
      </c>
      <c r="V1126" s="165">
        <v>180</v>
      </c>
      <c r="W1126" s="165">
        <v>0</v>
      </c>
      <c r="X1126" s="24">
        <v>1006</v>
      </c>
      <c r="Y1126" s="168" t="s">
        <v>42</v>
      </c>
      <c r="Z1126" s="224" t="s">
        <v>225</v>
      </c>
      <c r="AA1126" s="238" t="s">
        <v>225</v>
      </c>
      <c r="AB1126" s="224" t="s">
        <v>632</v>
      </c>
      <c r="AC1126" s="227">
        <v>410</v>
      </c>
      <c r="AD1126" s="170"/>
      <c r="AE1126" s="170"/>
      <c r="AF1126" s="237" t="s">
        <v>149</v>
      </c>
      <c r="AG1126" s="248">
        <v>8</v>
      </c>
      <c r="AH1126" s="249">
        <v>19</v>
      </c>
      <c r="AI1126" s="237" t="s">
        <v>319</v>
      </c>
      <c r="AJ1126" s="167"/>
      <c r="AK1126" s="167"/>
      <c r="AL1126" s="227">
        <v>1</v>
      </c>
      <c r="AM1126" s="122">
        <v>1</v>
      </c>
      <c r="AN1126" s="165" t="s">
        <v>44</v>
      </c>
      <c r="AO1126" s="165"/>
      <c r="AP1126" s="227">
        <v>10000</v>
      </c>
      <c r="AQ1126" s="307" t="s">
        <v>429</v>
      </c>
      <c r="AR1126" s="307" t="s">
        <v>434</v>
      </c>
      <c r="AS1126" s="166">
        <f>H1126</f>
        <v>101132</v>
      </c>
      <c r="AT1126" s="166">
        <f t="shared" si="108"/>
        <v>11222</v>
      </c>
      <c r="AU1126" s="166">
        <v>1222</v>
      </c>
      <c r="AV1126" s="250"/>
      <c r="AX112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101132, 'Б-101132-13',date'2015-02-02',3, 7, 7, 'RUR', 1, 18, date'2015-02-02', date'2015-02-01', 1011321, 1, to_date('2015-02-01 00:00:00','YYYY-MM-DD HH24:MI:SS'), 1000, 180, 0, 1006, 1, 'c1', 8,1,101132,11222,1222);insert into xxxx_oebs_cash_payment_test (ID, INVOICE_ID, OEBS_PAYMENT, DOC_DATE, COMISS_DATE) values (s_xxxx_oebs_cash_payment_test.NEXTVAL, 101132, 410, to_date('2015-02-01 00:00:00','YYYY-MM-DD HH24:MI:SS'), date'2015-01-31' );insert into xxxx_client_discount_m  (ID,CLIENT_ID,CLIENT_AVG_DISCOUNT,DT) values (s_xxxx_client_discount_m.NEXTVAL,1006, 19, date'2015-02-01');insert into xxxx_loyal_clients_contr_attr (ID, CONTRACT_ID, CLIENT_ID, LC_TURNOVER, COLLATERAL_FIRST_DT, COLLATERAL_END_DT) values (s_xxxx_loyal_clients_contr_atr.NEXTVAL, 100069, 1006, 10000, date'2014-06-01', date'2014-08-31' );</v>
      </c>
    </row>
    <row r="1127" spans="1:50" ht="16.5" customHeight="1" x14ac:dyDescent="0.25">
      <c r="A1127" s="285">
        <v>69</v>
      </c>
      <c r="B1127" s="72">
        <v>0</v>
      </c>
      <c r="C1127" s="165" t="str">
        <f t="shared" si="106"/>
        <v>100069</v>
      </c>
      <c r="D1127" s="165" t="str">
        <f t="shared" si="107"/>
        <v>100069/13</v>
      </c>
      <c r="E1127" s="167" t="s">
        <v>189</v>
      </c>
      <c r="F1127" s="167" t="s">
        <v>822</v>
      </c>
      <c r="G1127" s="165">
        <v>48</v>
      </c>
      <c r="H1127" s="178">
        <v>101133</v>
      </c>
      <c r="I1127" s="170" t="str">
        <f t="shared" si="105"/>
        <v>Б-101133-13</v>
      </c>
      <c r="J1127" s="185">
        <v>3</v>
      </c>
      <c r="K1127" s="165">
        <v>7</v>
      </c>
      <c r="L1127" s="165" t="s">
        <v>38</v>
      </c>
      <c r="M1127" s="169">
        <v>1</v>
      </c>
      <c r="N1127" s="165">
        <v>18</v>
      </c>
      <c r="O1127" s="167" t="s">
        <v>823</v>
      </c>
      <c r="P1127" s="167" t="s">
        <v>823</v>
      </c>
      <c r="Q1127" s="167" t="s">
        <v>826</v>
      </c>
      <c r="R1127" s="166" t="str">
        <f t="shared" si="110"/>
        <v>1011331</v>
      </c>
      <c r="S1127" s="170">
        <v>1</v>
      </c>
      <c r="T1127" s="191" t="s">
        <v>310</v>
      </c>
      <c r="U1127" s="165">
        <v>800</v>
      </c>
      <c r="V1127" s="165">
        <v>144</v>
      </c>
      <c r="W1127" s="165">
        <v>0</v>
      </c>
      <c r="X1127" s="24">
        <v>1007</v>
      </c>
      <c r="Y1127" s="168" t="s">
        <v>42</v>
      </c>
      <c r="Z1127" s="224" t="s">
        <v>219</v>
      </c>
      <c r="AA1127" s="238" t="s">
        <v>219</v>
      </c>
      <c r="AB1127" s="224" t="s">
        <v>633</v>
      </c>
      <c r="AC1127" s="227">
        <v>164</v>
      </c>
      <c r="AD1127" s="170"/>
      <c r="AE1127" s="170"/>
      <c r="AF1127" s="191" t="s">
        <v>149</v>
      </c>
      <c r="AG1127" s="248">
        <v>8</v>
      </c>
      <c r="AH1127" s="249">
        <v>19</v>
      </c>
      <c r="AI1127" s="191" t="s">
        <v>319</v>
      </c>
      <c r="AJ1127" s="167"/>
      <c r="AK1127" s="167"/>
      <c r="AL1127" s="227">
        <v>1</v>
      </c>
      <c r="AM1127" s="122">
        <v>1</v>
      </c>
      <c r="AN1127" s="165" t="s">
        <v>44</v>
      </c>
      <c r="AO1127" s="165"/>
      <c r="AP1127" s="227">
        <v>10000</v>
      </c>
      <c r="AQ1127" s="307" t="s">
        <v>429</v>
      </c>
      <c r="AR1127" s="307" t="s">
        <v>434</v>
      </c>
      <c r="AS1127" s="166">
        <f>H1127</f>
        <v>101133</v>
      </c>
      <c r="AT1127" s="166">
        <f t="shared" si="108"/>
        <v>11223</v>
      </c>
      <c r="AU1127" s="166">
        <v>1223</v>
      </c>
      <c r="AV1127" s="250"/>
      <c r="AX1127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101133, 'Б-101133-13',date'2015-02-02',3, 7, 7, 'RUR', 1, 18, date'2015-02-02', date'2015-02-01', 1011331, 1, to_date('2015-01-31 23:59:59','YYYY-MM-DD HH24:MI:SS'), 800, 144, 0, 1007, 1, 'c1', 8,1,101133,11223,1223);insert into xxxx_oebs_cash_payment_test (ID, INVOICE_ID, OEBS_PAYMENT, DOC_DATE, COMISS_DATE) values (s_xxxx_oebs_cash_payment_test.NEXTVAL, 101133, 164, to_date('2015-01-31 23:59:59','YYYY-MM-DD HH24:MI:SS'), date'2015-01-31' );insert into xxxx_client_discount_m  (ID,CLIENT_ID,CLIENT_AVG_DISCOUNT,DT) values (s_xxxx_client_discount_m.NEXTVAL,1007, 19, date'2015-02-01');insert into xxxx_loyal_clients_contr_attr (ID, CONTRACT_ID, CLIENT_ID, LC_TURNOVER, COLLATERAL_FIRST_DT, COLLATERAL_END_DT) values (s_xxxx_loyal_clients_contr_atr.NEXTVAL, 100069, 1007, 10000, date'2014-06-01', date'2014-08-31' );</v>
      </c>
    </row>
    <row r="1128" spans="1:50" ht="16.5" customHeight="1" x14ac:dyDescent="0.25">
      <c r="A1128" s="285">
        <v>69</v>
      </c>
      <c r="B1128" s="72">
        <v>0</v>
      </c>
      <c r="C1128" s="165" t="str">
        <f t="shared" si="106"/>
        <v>100069</v>
      </c>
      <c r="D1128" s="165" t="str">
        <f t="shared" si="107"/>
        <v>100069/13</v>
      </c>
      <c r="E1128" s="167" t="s">
        <v>189</v>
      </c>
      <c r="F1128" s="167" t="s">
        <v>822</v>
      </c>
      <c r="G1128" s="165">
        <v>48</v>
      </c>
      <c r="H1128" s="178">
        <v>101134</v>
      </c>
      <c r="I1128" s="170" t="str">
        <f t="shared" si="105"/>
        <v>Б-101134-13</v>
      </c>
      <c r="J1128" s="185">
        <v>3</v>
      </c>
      <c r="K1128" s="165">
        <v>7</v>
      </c>
      <c r="L1128" s="165" t="s">
        <v>38</v>
      </c>
      <c r="M1128" s="169">
        <v>1</v>
      </c>
      <c r="N1128" s="165">
        <v>18</v>
      </c>
      <c r="O1128" s="167" t="s">
        <v>823</v>
      </c>
      <c r="P1128" s="167" t="s">
        <v>823</v>
      </c>
      <c r="Q1128" s="167" t="s">
        <v>826</v>
      </c>
      <c r="R1128" s="166" t="str">
        <f t="shared" si="110"/>
        <v>1011341</v>
      </c>
      <c r="S1128" s="170">
        <v>1</v>
      </c>
      <c r="T1128" s="237" t="s">
        <v>144</v>
      </c>
      <c r="U1128" s="165">
        <v>1200</v>
      </c>
      <c r="V1128" s="165">
        <v>216</v>
      </c>
      <c r="W1128" s="165">
        <v>0</v>
      </c>
      <c r="X1128" s="24">
        <v>1008</v>
      </c>
      <c r="Y1128" s="168" t="s">
        <v>42</v>
      </c>
      <c r="Z1128" s="224" t="s">
        <v>236</v>
      </c>
      <c r="AA1128" s="238" t="s">
        <v>236</v>
      </c>
      <c r="AB1128" s="224" t="s">
        <v>634</v>
      </c>
      <c r="AC1128" s="227">
        <v>246</v>
      </c>
      <c r="AD1128" s="170"/>
      <c r="AE1128" s="170"/>
      <c r="AF1128" s="237" t="s">
        <v>149</v>
      </c>
      <c r="AG1128" s="248">
        <v>8</v>
      </c>
      <c r="AH1128" s="249">
        <v>19</v>
      </c>
      <c r="AI1128" s="237" t="s">
        <v>320</v>
      </c>
      <c r="AJ1128" s="167"/>
      <c r="AK1128" s="167"/>
      <c r="AL1128" s="227">
        <v>1</v>
      </c>
      <c r="AM1128" s="122">
        <v>1</v>
      </c>
      <c r="AN1128" s="165" t="s">
        <v>44</v>
      </c>
      <c r="AO1128" s="165"/>
      <c r="AP1128" s="227">
        <v>10000</v>
      </c>
      <c r="AQ1128" s="307" t="s">
        <v>429</v>
      </c>
      <c r="AR1128" s="307" t="s">
        <v>434</v>
      </c>
      <c r="AS1128" s="166">
        <f>H1128</f>
        <v>101134</v>
      </c>
      <c r="AT1128" s="166">
        <f t="shared" si="108"/>
        <v>11224</v>
      </c>
      <c r="AU1128" s="166">
        <v>1224</v>
      </c>
      <c r="AV1128" s="250"/>
      <c r="AX1128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101134, 'Б-101134-13',date'2015-02-02',3, 7, 7, 'RUR', 1, 18, date'2015-02-02', date'2015-02-01', 1011341, 1, to_date('2015-01-01 00:00:00','YYYY-MM-DD HH24:MI:SS'), 1200, 216, 0, 1008, 1, 'c1', 8,1,101134,11224,1224);insert into xxxx_oebs_cash_payment_test (ID, INVOICE_ID, OEBS_PAYMENT, DOC_DATE, COMISS_DATE) values (s_xxxx_oebs_cash_payment_test.NEXTVAL, 101134, 246, to_date('2015-01-01 00:00:00','YYYY-MM-DD HH24:MI:SS'), date'2015-01-31' );insert into xxxx_client_discount_m  (ID,CLIENT_ID,CLIENT_AVG_DISCOUNT,DT) values (s_xxxx_client_discount_m.NEXTVAL,1008, 19, date'2015-01-01');insert into xxxx_loyal_clients_contr_attr (ID, CONTRACT_ID, CLIENT_ID, LC_TURNOVER, COLLATERAL_FIRST_DT, COLLATERAL_END_DT) values (s_xxxx_loyal_clients_contr_atr.NEXTVAL, 100069, 1008, 10000, date'2014-06-01', date'2014-08-31' );</v>
      </c>
    </row>
    <row r="1129" spans="1:50" ht="16.5" customHeight="1" x14ac:dyDescent="0.25">
      <c r="A1129" s="285">
        <v>69</v>
      </c>
      <c r="B1129" s="72">
        <v>0</v>
      </c>
      <c r="C1129" s="165" t="str">
        <f t="shared" si="106"/>
        <v>100069</v>
      </c>
      <c r="D1129" s="165" t="str">
        <f t="shared" si="107"/>
        <v>100069/13</v>
      </c>
      <c r="E1129" s="167" t="s">
        <v>189</v>
      </c>
      <c r="F1129" s="167" t="s">
        <v>822</v>
      </c>
      <c r="G1129" s="165">
        <v>48</v>
      </c>
      <c r="H1129" s="178">
        <v>101135</v>
      </c>
      <c r="I1129" s="170" t="str">
        <f t="shared" si="105"/>
        <v>Б-101135-13</v>
      </c>
      <c r="J1129" s="185">
        <v>3</v>
      </c>
      <c r="K1129" s="165">
        <v>7</v>
      </c>
      <c r="L1129" s="165" t="s">
        <v>38</v>
      </c>
      <c r="M1129" s="169">
        <v>1</v>
      </c>
      <c r="N1129" s="165">
        <v>18</v>
      </c>
      <c r="O1129" s="167" t="s">
        <v>823</v>
      </c>
      <c r="P1129" s="167" t="s">
        <v>823</v>
      </c>
      <c r="Q1129" s="167" t="s">
        <v>826</v>
      </c>
      <c r="R1129" s="166" t="str">
        <f t="shared" si="110"/>
        <v>1011351</v>
      </c>
      <c r="S1129" s="170">
        <v>1</v>
      </c>
      <c r="T1129" s="237" t="s">
        <v>144</v>
      </c>
      <c r="U1129" s="165">
        <v>1000</v>
      </c>
      <c r="V1129" s="165">
        <v>180</v>
      </c>
      <c r="W1129" s="165">
        <v>0</v>
      </c>
      <c r="X1129" s="24">
        <v>1009</v>
      </c>
      <c r="Y1129" s="168" t="s">
        <v>42</v>
      </c>
      <c r="Z1129" s="224" t="s">
        <v>225</v>
      </c>
      <c r="AA1129" s="238" t="s">
        <v>225</v>
      </c>
      <c r="AB1129" s="224" t="s">
        <v>635</v>
      </c>
      <c r="AC1129" s="227">
        <v>205</v>
      </c>
      <c r="AD1129" s="170"/>
      <c r="AE1129" s="170"/>
      <c r="AF1129" s="191" t="s">
        <v>149</v>
      </c>
      <c r="AG1129" s="248">
        <v>8</v>
      </c>
      <c r="AH1129" s="249">
        <v>19</v>
      </c>
      <c r="AI1129" s="191" t="s">
        <v>320</v>
      </c>
      <c r="AJ1129" s="167"/>
      <c r="AK1129" s="167"/>
      <c r="AL1129" s="227">
        <v>1</v>
      </c>
      <c r="AM1129" s="122">
        <v>1</v>
      </c>
      <c r="AN1129" s="165" t="s">
        <v>44</v>
      </c>
      <c r="AO1129" s="165"/>
      <c r="AP1129" s="227">
        <v>10000</v>
      </c>
      <c r="AQ1129" s="307" t="s">
        <v>429</v>
      </c>
      <c r="AR1129" s="307" t="s">
        <v>434</v>
      </c>
      <c r="AS1129" s="166">
        <f>H1129</f>
        <v>101135</v>
      </c>
      <c r="AT1129" s="166">
        <f t="shared" si="108"/>
        <v>11225</v>
      </c>
      <c r="AU1129" s="166">
        <v>1225</v>
      </c>
      <c r="AV1129" s="250"/>
      <c r="AX1129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101135, 'Б-101135-13',date'2015-02-02',3, 7, 7, 'RUR', 1, 18, date'2015-02-02', date'2015-02-01', 1011351, 1, to_date('2015-01-01 00:00:00','YYYY-MM-DD HH24:MI:SS'), 1000, 180, 0, 1009, 1, 'c1', 8,1,101135,11225,1225);insert into xxxx_oebs_cash_payment_test (ID, INVOICE_ID, OEBS_PAYMENT, DOC_DATE, COMISS_DATE) values (s_xxxx_oebs_cash_payment_test.NEXTVAL, 101135, 205, to_date('2015-01-01 00:00:00','YYYY-MM-DD HH24:MI:SS'), date'2015-01-31' );insert into xxxx_client_discount_m  (ID,CLIENT_ID,CLIENT_AVG_DISCOUNT,DT) values (s_xxxx_client_discount_m.NEXTVAL,1009, 19, date'2015-01-01');insert into xxxx_loyal_clients_contr_attr (ID, CONTRACT_ID, CLIENT_ID, LC_TURNOVER, COLLATERAL_FIRST_DT, COLLATERAL_END_DT) values (s_xxxx_loyal_clients_contr_atr.NEXTVAL, 100069, 1009, 10000, date'2014-06-01', date'2014-08-31' );</v>
      </c>
    </row>
    <row r="1130" spans="1:50" ht="16.5" customHeight="1" x14ac:dyDescent="0.25">
      <c r="A1130" s="288">
        <v>69</v>
      </c>
      <c r="B1130" s="72">
        <v>0</v>
      </c>
      <c r="C1130" s="171" t="str">
        <f t="shared" si="106"/>
        <v>100069</v>
      </c>
      <c r="D1130" s="171" t="str">
        <f t="shared" si="107"/>
        <v>100069/13</v>
      </c>
      <c r="E1130" s="172" t="s">
        <v>189</v>
      </c>
      <c r="F1130" s="167" t="s">
        <v>822</v>
      </c>
      <c r="G1130" s="171">
        <v>48</v>
      </c>
      <c r="H1130" s="178">
        <v>101136</v>
      </c>
      <c r="I1130" s="171" t="str">
        <f t="shared" si="105"/>
        <v>Б-101136-13</v>
      </c>
      <c r="J1130" s="185">
        <v>3</v>
      </c>
      <c r="K1130" s="171">
        <v>7</v>
      </c>
      <c r="L1130" s="171" t="s">
        <v>38</v>
      </c>
      <c r="M1130" s="175">
        <v>1</v>
      </c>
      <c r="N1130" s="171">
        <v>18</v>
      </c>
      <c r="O1130" s="172" t="s">
        <v>823</v>
      </c>
      <c r="P1130" s="172" t="s">
        <v>823</v>
      </c>
      <c r="Q1130" s="172" t="s">
        <v>826</v>
      </c>
      <c r="R1130" s="173" t="str">
        <f t="shared" si="110"/>
        <v>1011361</v>
      </c>
      <c r="S1130" s="171">
        <v>1</v>
      </c>
      <c r="T1130" s="211" t="s">
        <v>311</v>
      </c>
      <c r="U1130" s="171">
        <v>900</v>
      </c>
      <c r="V1130" s="171">
        <v>162</v>
      </c>
      <c r="W1130" s="171">
        <v>0</v>
      </c>
      <c r="X1130" s="24">
        <v>1010</v>
      </c>
      <c r="Y1130" s="174" t="s">
        <v>42</v>
      </c>
      <c r="Z1130" s="232" t="s">
        <v>218</v>
      </c>
      <c r="AA1130" s="240" t="s">
        <v>218</v>
      </c>
      <c r="AB1130" s="232" t="s">
        <v>433</v>
      </c>
      <c r="AC1130" s="180">
        <v>1845</v>
      </c>
      <c r="AD1130" s="171"/>
      <c r="AE1130" s="171"/>
      <c r="AF1130" s="211" t="s">
        <v>150</v>
      </c>
      <c r="AG1130" s="251">
        <v>8</v>
      </c>
      <c r="AH1130" s="252">
        <v>19</v>
      </c>
      <c r="AI1130" s="211" t="s">
        <v>320</v>
      </c>
      <c r="AJ1130" s="172"/>
      <c r="AK1130" s="172"/>
      <c r="AL1130" s="205">
        <v>1</v>
      </c>
      <c r="AM1130" s="122">
        <v>1</v>
      </c>
      <c r="AN1130" s="171" t="s">
        <v>44</v>
      </c>
      <c r="AO1130" s="171"/>
      <c r="AP1130" s="205">
        <v>10000</v>
      </c>
      <c r="AQ1130" s="307" t="s">
        <v>429</v>
      </c>
      <c r="AR1130" s="311" t="s">
        <v>434</v>
      </c>
      <c r="AS1130" s="166">
        <f>H1130</f>
        <v>101136</v>
      </c>
      <c r="AT1130" s="166">
        <f t="shared" si="108"/>
        <v>11226</v>
      </c>
      <c r="AU1130" s="166">
        <v>1226</v>
      </c>
      <c r="AV1130" s="253"/>
      <c r="AX1130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69, 100069, '100069/13', date'2013-03-01', date'2015-09-01', 48, 101136, 'Б-101136-13',date'2015-02-02',3, 7, 7, 'RUR', 1, 18, date'2015-02-02', date'2015-02-01', 1011361, 1, to_date('2015-01-30 23:59:59','YYYY-MM-DD HH24:MI:SS'), 900, 162, 0, 1010, 1, 'c1', 8,1,101136,11226,1226);insert into xxxx_oebs_cash_payment_test (ID, INVOICE_ID, OEBS_PAYMENT, DOC_DATE, COMISS_DATE) values (s_xxxx_oebs_cash_payment_test.NEXTVAL, 101136, 1845, to_date('2015-01-30 23:59:59','YYYY-MM-DD HH24:MI:SS'), date'2015-01-30' );insert into xxxx_client_discount_m  (ID,CLIENT_ID,CLIENT_AVG_DISCOUNT,DT) values (s_xxxx_client_discount_m.NEXTVAL,1010, 19, date'2015-01-01');insert into xxxx_loyal_clients_contr_attr (ID, CONTRACT_ID, CLIENT_ID, LC_TURNOVER, COLLATERAL_FIRST_DT, COLLATERAL_END_DT) values (s_xxxx_loyal_clients_contr_atr.NEXTVAL, 100069, 1010, 10000, date'2014-06-01', date'2014-08-31' );</v>
      </c>
    </row>
    <row r="1131" spans="1:50" ht="16.5" customHeight="1" x14ac:dyDescent="0.25">
      <c r="A1131" s="285">
        <v>70</v>
      </c>
      <c r="B1131" s="72">
        <v>0</v>
      </c>
      <c r="C1131" s="165" t="str">
        <f t="shared" si="106"/>
        <v>100070</v>
      </c>
      <c r="D1131" s="165" t="str">
        <f t="shared" si="107"/>
        <v>100070/13</v>
      </c>
      <c r="E1131" s="167" t="s">
        <v>189</v>
      </c>
      <c r="F1131" s="167" t="s">
        <v>822</v>
      </c>
      <c r="G1131" s="165">
        <v>48</v>
      </c>
      <c r="H1131" s="178">
        <v>101137</v>
      </c>
      <c r="I1131" s="170" t="str">
        <f t="shared" si="105"/>
        <v>Б-101137-13</v>
      </c>
      <c r="J1131" s="185">
        <v>3</v>
      </c>
      <c r="K1131" s="165">
        <v>7</v>
      </c>
      <c r="L1131" s="165" t="s">
        <v>38</v>
      </c>
      <c r="M1131" s="169">
        <v>1</v>
      </c>
      <c r="N1131" s="165">
        <v>18</v>
      </c>
      <c r="O1131" s="167" t="s">
        <v>823</v>
      </c>
      <c r="P1131" s="167" t="s">
        <v>823</v>
      </c>
      <c r="Q1131" s="167" t="s">
        <v>826</v>
      </c>
      <c r="R1131" s="166" t="str">
        <f t="shared" si="110"/>
        <v>1011371</v>
      </c>
      <c r="S1131" s="170">
        <v>1</v>
      </c>
      <c r="T1131" s="167" t="s">
        <v>308</v>
      </c>
      <c r="U1131" s="165">
        <v>1000</v>
      </c>
      <c r="V1131" s="165">
        <v>180</v>
      </c>
      <c r="W1131" s="165">
        <v>0</v>
      </c>
      <c r="X1131" s="24">
        <v>1011</v>
      </c>
      <c r="Y1131" s="168" t="s">
        <v>42</v>
      </c>
      <c r="Z1131" s="224" t="s">
        <v>225</v>
      </c>
      <c r="AA1131" s="238" t="s">
        <v>221</v>
      </c>
      <c r="AB1131" s="247" t="s">
        <v>467</v>
      </c>
      <c r="AC1131" s="178">
        <v>2050</v>
      </c>
      <c r="AD1131" s="170"/>
      <c r="AE1131" s="170"/>
      <c r="AF1131" s="167" t="s">
        <v>149</v>
      </c>
      <c r="AG1131" s="254">
        <v>5</v>
      </c>
      <c r="AH1131" s="255">
        <v>2</v>
      </c>
      <c r="AI1131" s="167" t="s">
        <v>319</v>
      </c>
      <c r="AJ1131" s="167"/>
      <c r="AK1131" s="167"/>
      <c r="AL1131" s="227">
        <v>1</v>
      </c>
      <c r="AM1131" s="122">
        <v>1</v>
      </c>
      <c r="AN1131" s="165" t="s">
        <v>44</v>
      </c>
      <c r="AO1131" s="165"/>
      <c r="AP1131" s="227">
        <v>10000</v>
      </c>
      <c r="AQ1131" s="307" t="s">
        <v>429</v>
      </c>
      <c r="AR1131" s="307" t="s">
        <v>434</v>
      </c>
      <c r="AS1131" s="166">
        <f>H1131</f>
        <v>101137</v>
      </c>
      <c r="AT1131" s="166">
        <f t="shared" si="108"/>
        <v>11227</v>
      </c>
      <c r="AU1131" s="166">
        <v>1227</v>
      </c>
      <c r="AV1131" s="166" t="s">
        <v>231</v>
      </c>
      <c r="AX1131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101137, 'Б-101137-13',date'2015-02-02',3, 7, 7, 'RUR', 1, 18, date'2015-02-02', date'2015-02-01', 1011371, 1, to_date('2015-02-01 00:00:00','YYYY-MM-DD HH24:MI:SS'), 1000, 180, 0, 1011, 1, 'c1', 5,1,101137,11227,1227);insert into xxxx_oebs_cash_payment_test (ID, INVOICE_ID, OEBS_PAYMENT, DOC_DATE, COMISS_DATE) values (s_xxxx_oebs_cash_payment_test.NEXTVAL, 101137, 2050, to_date('2015-02-01 00:00:00','YYYY-MM-DD HH24:MI:SS'), date'2015-01-31' );insert into xxxx_client_discount_m  (ID,CLIENT_ID,CLIENT_AVG_DISCOUNT,DT) values (s_xxxx_client_discount_m.NEXTVAL,1011, 2, date'2015-02-01');insert into xxxx_loyal_clients_contr_attr (ID, CONTRACT_ID, CLIENT_ID, LC_TURNOVER, COLLATERAL_FIRST_DT, COLLATERAL_END_DT) values (s_xxxx_loyal_clients_contr_atr.NEXTVAL, 100070, 1011, 10000, date'2014-06-01', date'2014-08-31' );</v>
      </c>
    </row>
    <row r="1132" spans="1:50" ht="16.5" customHeight="1" x14ac:dyDescent="0.25">
      <c r="A1132" s="285">
        <v>70</v>
      </c>
      <c r="B1132" s="72">
        <v>0</v>
      </c>
      <c r="C1132" s="165" t="str">
        <f t="shared" si="106"/>
        <v>100070</v>
      </c>
      <c r="D1132" s="165" t="str">
        <f t="shared" si="107"/>
        <v>100070/13</v>
      </c>
      <c r="E1132" s="167" t="s">
        <v>189</v>
      </c>
      <c r="F1132" s="167" t="s">
        <v>822</v>
      </c>
      <c r="G1132" s="165">
        <v>48</v>
      </c>
      <c r="H1132" s="178">
        <v>101138</v>
      </c>
      <c r="I1132" s="170" t="str">
        <f t="shared" si="105"/>
        <v>Б-101138-13</v>
      </c>
      <c r="J1132" s="185">
        <v>3</v>
      </c>
      <c r="K1132" s="165">
        <v>7</v>
      </c>
      <c r="L1132" s="165" t="s">
        <v>38</v>
      </c>
      <c r="M1132" s="169">
        <v>1</v>
      </c>
      <c r="N1132" s="165">
        <v>18</v>
      </c>
      <c r="O1132" s="167" t="s">
        <v>823</v>
      </c>
      <c r="P1132" s="167" t="s">
        <v>823</v>
      </c>
      <c r="Q1132" s="167" t="s">
        <v>826</v>
      </c>
      <c r="R1132" s="166" t="str">
        <f t="shared" si="110"/>
        <v>1011381</v>
      </c>
      <c r="S1132" s="170">
        <v>1</v>
      </c>
      <c r="T1132" s="167" t="s">
        <v>308</v>
      </c>
      <c r="U1132" s="165">
        <v>900</v>
      </c>
      <c r="V1132" s="165">
        <v>162</v>
      </c>
      <c r="W1132" s="165">
        <v>0</v>
      </c>
      <c r="X1132" s="24">
        <v>1012</v>
      </c>
      <c r="Y1132" s="168" t="s">
        <v>42</v>
      </c>
      <c r="Z1132" s="225" t="s">
        <v>232</v>
      </c>
      <c r="AA1132" s="235" t="s">
        <v>232</v>
      </c>
      <c r="AB1132" s="225" t="s">
        <v>626</v>
      </c>
      <c r="AC1132" s="178">
        <v>1845</v>
      </c>
      <c r="AD1132" s="170"/>
      <c r="AE1132" s="170"/>
      <c r="AF1132" s="167" t="s">
        <v>149</v>
      </c>
      <c r="AG1132" s="254">
        <v>5</v>
      </c>
      <c r="AH1132" s="255">
        <v>2</v>
      </c>
      <c r="AI1132" s="167" t="s">
        <v>319</v>
      </c>
      <c r="AJ1132" s="167"/>
      <c r="AK1132" s="167"/>
      <c r="AL1132" s="227">
        <v>1</v>
      </c>
      <c r="AM1132" s="122">
        <v>1</v>
      </c>
      <c r="AN1132" s="165" t="s">
        <v>44</v>
      </c>
      <c r="AO1132" s="165"/>
      <c r="AP1132" s="227">
        <v>10000</v>
      </c>
      <c r="AQ1132" s="307" t="s">
        <v>429</v>
      </c>
      <c r="AR1132" s="307" t="s">
        <v>434</v>
      </c>
      <c r="AS1132" s="166">
        <f>H1132</f>
        <v>101138</v>
      </c>
      <c r="AT1132" s="166">
        <f t="shared" si="108"/>
        <v>11228</v>
      </c>
      <c r="AU1132" s="166">
        <v>1228</v>
      </c>
      <c r="AV1132" s="166" t="s">
        <v>233</v>
      </c>
      <c r="AX113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101138, 'Б-101138-13',date'2015-02-02',3, 7, 7, 'RUR', 1, 18, date'2015-02-02', date'2015-02-01', 1011381, 1, to_date('2015-02-01 00:00:00','YYYY-MM-DD HH24:MI:SS'), 900, 162, 0, 1012, 1, 'c1', 5,1,101138,11228,1228);insert into xxxx_oebs_cash_payment_test (ID, INVOICE_ID, OEBS_PAYMENT, DOC_DATE, COMISS_DATE) values (s_xxxx_oebs_cash_payment_test.NEXTVAL, 101138, 1845, to_date('2015-02-01 00:00:00','YYYY-MM-DD HH24:MI:SS'), date'2015-01-31' );insert into xxxx_client_discount_m  (ID,CLIENT_ID,CLIENT_AVG_DISCOUNT,DT) values (s_xxxx_client_discount_m.NEXTVAL,1012, 2, date'2015-02-01');insert into xxxx_loyal_clients_contr_attr (ID, CONTRACT_ID, CLIENT_ID, LC_TURNOVER, COLLATERAL_FIRST_DT, COLLATERAL_END_DT) values (s_xxxx_loyal_clients_contr_atr.NEXTVAL, 100070, 1012, 10000, date'2014-06-01', date'2014-08-31' );</v>
      </c>
    </row>
    <row r="1133" spans="1:50" ht="16.5" customHeight="1" x14ac:dyDescent="0.25">
      <c r="A1133" s="285">
        <v>70</v>
      </c>
      <c r="B1133" s="72">
        <v>0</v>
      </c>
      <c r="C1133" s="165" t="str">
        <f t="shared" si="106"/>
        <v>100070</v>
      </c>
      <c r="D1133" s="165" t="str">
        <f t="shared" si="107"/>
        <v>100070/13</v>
      </c>
      <c r="E1133" s="167" t="s">
        <v>189</v>
      </c>
      <c r="F1133" s="167" t="s">
        <v>822</v>
      </c>
      <c r="G1133" s="165">
        <v>48</v>
      </c>
      <c r="H1133" s="178">
        <v>101139</v>
      </c>
      <c r="I1133" s="170" t="str">
        <f t="shared" si="105"/>
        <v>Б-101139-13</v>
      </c>
      <c r="J1133" s="185">
        <v>3</v>
      </c>
      <c r="K1133" s="165">
        <v>7</v>
      </c>
      <c r="L1133" s="165" t="s">
        <v>38</v>
      </c>
      <c r="M1133" s="169">
        <v>1</v>
      </c>
      <c r="N1133" s="165">
        <v>18</v>
      </c>
      <c r="O1133" s="167" t="s">
        <v>823</v>
      </c>
      <c r="P1133" s="167" t="s">
        <v>823</v>
      </c>
      <c r="Q1133" s="167" t="s">
        <v>826</v>
      </c>
      <c r="R1133" s="166" t="str">
        <f t="shared" si="110"/>
        <v>1011391</v>
      </c>
      <c r="S1133" s="170">
        <v>1</v>
      </c>
      <c r="T1133" s="167" t="s">
        <v>308</v>
      </c>
      <c r="U1133" s="165">
        <v>800</v>
      </c>
      <c r="V1133" s="165">
        <v>144</v>
      </c>
      <c r="W1133" s="165">
        <v>0</v>
      </c>
      <c r="X1133" s="24">
        <v>1013</v>
      </c>
      <c r="Y1133" s="168" t="s">
        <v>42</v>
      </c>
      <c r="Z1133" s="224"/>
      <c r="AA1133" s="224"/>
      <c r="AB1133" s="224"/>
      <c r="AC1133" s="227">
        <v>492</v>
      </c>
      <c r="AD1133" s="170"/>
      <c r="AE1133" s="170"/>
      <c r="AF1133" s="167" t="s">
        <v>149</v>
      </c>
      <c r="AG1133" s="254">
        <v>5</v>
      </c>
      <c r="AH1133" s="255">
        <v>2</v>
      </c>
      <c r="AI1133" s="167" t="s">
        <v>319</v>
      </c>
      <c r="AJ1133" s="167"/>
      <c r="AK1133" s="167"/>
      <c r="AL1133" s="227">
        <v>1</v>
      </c>
      <c r="AM1133" s="122">
        <v>1</v>
      </c>
      <c r="AN1133" s="165" t="s">
        <v>44</v>
      </c>
      <c r="AO1133" s="165"/>
      <c r="AP1133" s="227">
        <v>10000</v>
      </c>
      <c r="AQ1133" s="307" t="s">
        <v>429</v>
      </c>
      <c r="AR1133" s="307" t="s">
        <v>434</v>
      </c>
      <c r="AS1133" s="166">
        <f>H1133</f>
        <v>101139</v>
      </c>
      <c r="AT1133" s="166">
        <f t="shared" si="108"/>
        <v>11229</v>
      </c>
      <c r="AU1133" s="166">
        <v>1229</v>
      </c>
      <c r="AV1133" s="250" t="s">
        <v>238</v>
      </c>
      <c r="AX113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101139, 'Б-101139-13',date'2015-02-02',3, 7, 7, 'RUR', 1, 18, date'2015-02-02', date'2015-02-01', 1011391, 1, to_date('2015-02-01 00:00:00','YYYY-MM-DD HH24:MI:SS'), 800, 144, 0, 1013, 1, 'c1', 5,1,101139,11229,1229);insert into xxxx_oebs_cash_payment_test (ID, INVOICE_ID, OEBS_PAYMENT, DOC_DATE, COMISS_DATE) values (s_xxxx_oebs_cash_payment_test.NEXTVAL, 101139, 492, to_date('2015-02-01 00:00:00','YYYY-MM-DD HH24:MI:SS'), date'2015-01-31' );insert into xxxx_client_discount_m  (ID,CLIENT_ID,CLIENT_AVG_DISCOUNT,DT) values (s_xxxx_client_discount_m.NEXTVAL,1013, 2, date'2015-02-01');insert into xxxx_loyal_clients_contr_attr (ID, CONTRACT_ID, CLIENT_ID, LC_TURNOVER, COLLATERAL_FIRST_DT, COLLATERAL_END_DT) values (s_xxxx_loyal_clients_contr_atr.NEXTVAL, 100070, 1013, 10000, date'2014-06-01', date'2014-08-31' );</v>
      </c>
    </row>
    <row r="1134" spans="1:50" ht="16.5" customHeight="1" x14ac:dyDescent="0.25">
      <c r="A1134" s="285">
        <v>70</v>
      </c>
      <c r="B1134" s="72">
        <v>0</v>
      </c>
      <c r="C1134" s="165" t="str">
        <f t="shared" si="106"/>
        <v>100070</v>
      </c>
      <c r="D1134" s="165" t="str">
        <f t="shared" si="107"/>
        <v>100070/13</v>
      </c>
      <c r="E1134" s="167" t="s">
        <v>189</v>
      </c>
      <c r="F1134" s="167" t="s">
        <v>822</v>
      </c>
      <c r="G1134" s="165">
        <v>48</v>
      </c>
      <c r="H1134" s="178">
        <v>101140</v>
      </c>
      <c r="I1134" s="170" t="str">
        <f t="shared" si="105"/>
        <v>Б-101140-13</v>
      </c>
      <c r="J1134" s="185">
        <v>3</v>
      </c>
      <c r="K1134" s="165">
        <v>7</v>
      </c>
      <c r="L1134" s="165" t="s">
        <v>38</v>
      </c>
      <c r="M1134" s="169">
        <v>1</v>
      </c>
      <c r="N1134" s="165">
        <v>18</v>
      </c>
      <c r="O1134" s="167" t="s">
        <v>823</v>
      </c>
      <c r="P1134" s="167" t="s">
        <v>823</v>
      </c>
      <c r="Q1134" s="167" t="s">
        <v>826</v>
      </c>
      <c r="R1134" s="166" t="str">
        <f t="shared" si="110"/>
        <v>1011401</v>
      </c>
      <c r="S1134" s="170">
        <v>1</v>
      </c>
      <c r="T1134" s="167" t="s">
        <v>308</v>
      </c>
      <c r="U1134" s="165">
        <v>700</v>
      </c>
      <c r="V1134" s="165">
        <v>126</v>
      </c>
      <c r="W1134" s="165">
        <v>0</v>
      </c>
      <c r="X1134" s="24">
        <v>1014</v>
      </c>
      <c r="Y1134" s="168" t="s">
        <v>42</v>
      </c>
      <c r="Z1134" s="224"/>
      <c r="AA1134" s="224"/>
      <c r="AB1134" s="224"/>
      <c r="AC1134" s="227">
        <v>430.5</v>
      </c>
      <c r="AD1134" s="170"/>
      <c r="AE1134" s="170"/>
      <c r="AF1134" s="167" t="s">
        <v>149</v>
      </c>
      <c r="AG1134" s="254">
        <v>5</v>
      </c>
      <c r="AH1134" s="255">
        <v>2</v>
      </c>
      <c r="AI1134" s="167" t="s">
        <v>319</v>
      </c>
      <c r="AJ1134" s="167"/>
      <c r="AK1134" s="167"/>
      <c r="AL1134" s="227">
        <v>1</v>
      </c>
      <c r="AM1134" s="122">
        <v>1</v>
      </c>
      <c r="AN1134" s="165" t="s">
        <v>44</v>
      </c>
      <c r="AO1134" s="165"/>
      <c r="AP1134" s="227">
        <v>10000</v>
      </c>
      <c r="AQ1134" s="307" t="s">
        <v>429</v>
      </c>
      <c r="AR1134" s="307" t="s">
        <v>434</v>
      </c>
      <c r="AS1134" s="166">
        <f>H1134</f>
        <v>101140</v>
      </c>
      <c r="AT1134" s="166">
        <f t="shared" si="108"/>
        <v>11230</v>
      </c>
      <c r="AU1134" s="166">
        <v>1230</v>
      </c>
      <c r="AV1134" s="250"/>
      <c r="AX113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101140, 'Б-101140-13',date'2015-02-02',3, 7, 7, 'RUR', 1, 18, date'2015-02-02', date'2015-02-01', 1011401, 1, to_date('2015-02-01 00:00:00','YYYY-MM-DD HH24:MI:SS'), 700, 126, 0, 1014, 1, 'c1', 5,1,101140,11230,1230);insert into xxxx_oebs_cash_payment_test (ID, INVOICE_ID, OEBS_PAYMENT, DOC_DATE, COMISS_DATE) values (s_xxxx_oebs_cash_payment_test.NEXTVAL, 101140, 430.5, to_date('2015-02-01 00:00:00','YYYY-MM-DD HH24:MI:SS'), date'2015-01-31' );insert into xxxx_client_discount_m  (ID,CLIENT_ID,CLIENT_AVG_DISCOUNT,DT) values (s_xxxx_client_discount_m.NEXTVAL,1014, 2, date'2015-02-01');insert into xxxx_loyal_clients_contr_attr (ID, CONTRACT_ID, CLIENT_ID, LC_TURNOVER, COLLATERAL_FIRST_DT, COLLATERAL_END_DT) values (s_xxxx_loyal_clients_contr_atr.NEXTVAL, 100070, 1014, 10000, date'2014-06-01', date'2014-08-31' );</v>
      </c>
    </row>
    <row r="1135" spans="1:50" ht="16.5" customHeight="1" x14ac:dyDescent="0.25">
      <c r="A1135" s="285">
        <v>70</v>
      </c>
      <c r="B1135" s="72">
        <v>0</v>
      </c>
      <c r="C1135" s="165" t="str">
        <f t="shared" si="106"/>
        <v>100070</v>
      </c>
      <c r="D1135" s="165" t="str">
        <f t="shared" si="107"/>
        <v>100070/13</v>
      </c>
      <c r="E1135" s="167" t="s">
        <v>189</v>
      </c>
      <c r="F1135" s="167" t="s">
        <v>822</v>
      </c>
      <c r="G1135" s="165">
        <v>48</v>
      </c>
      <c r="H1135" s="178">
        <v>101141</v>
      </c>
      <c r="I1135" s="170" t="str">
        <f t="shared" si="105"/>
        <v>Б-101141-13</v>
      </c>
      <c r="J1135" s="185">
        <v>3</v>
      </c>
      <c r="K1135" s="165">
        <v>7</v>
      </c>
      <c r="L1135" s="165" t="s">
        <v>38</v>
      </c>
      <c r="M1135" s="169">
        <v>1</v>
      </c>
      <c r="N1135" s="165">
        <v>18</v>
      </c>
      <c r="O1135" s="167" t="s">
        <v>823</v>
      </c>
      <c r="P1135" s="167" t="s">
        <v>823</v>
      </c>
      <c r="Q1135" s="167" t="s">
        <v>826</v>
      </c>
      <c r="R1135" s="166" t="str">
        <f t="shared" si="110"/>
        <v>1011411</v>
      </c>
      <c r="S1135" s="170">
        <v>1</v>
      </c>
      <c r="T1135" s="167" t="s">
        <v>310</v>
      </c>
      <c r="U1135" s="165">
        <v>700</v>
      </c>
      <c r="V1135" s="165">
        <v>126</v>
      </c>
      <c r="W1135" s="165">
        <v>0</v>
      </c>
      <c r="X1135" s="24">
        <v>1015</v>
      </c>
      <c r="Y1135" s="168" t="s">
        <v>42</v>
      </c>
      <c r="Z1135" s="224" t="s">
        <v>220</v>
      </c>
      <c r="AA1135" s="238" t="s">
        <v>220</v>
      </c>
      <c r="AB1135" s="224" t="s">
        <v>623</v>
      </c>
      <c r="AC1135" s="227">
        <v>430.5</v>
      </c>
      <c r="AD1135" s="170"/>
      <c r="AE1135" s="170"/>
      <c r="AF1135" s="167" t="s">
        <v>149</v>
      </c>
      <c r="AG1135" s="254">
        <v>5</v>
      </c>
      <c r="AH1135" s="255">
        <v>2</v>
      </c>
      <c r="AI1135" s="167" t="s">
        <v>319</v>
      </c>
      <c r="AJ1135" s="167"/>
      <c r="AK1135" s="167"/>
      <c r="AL1135" s="227">
        <v>1</v>
      </c>
      <c r="AM1135" s="122">
        <v>1</v>
      </c>
      <c r="AN1135" s="165" t="s">
        <v>44</v>
      </c>
      <c r="AO1135" s="165"/>
      <c r="AP1135" s="227">
        <v>10000</v>
      </c>
      <c r="AQ1135" s="307" t="s">
        <v>429</v>
      </c>
      <c r="AR1135" s="307" t="s">
        <v>434</v>
      </c>
      <c r="AS1135" s="166">
        <f>H1135</f>
        <v>101141</v>
      </c>
      <c r="AT1135" s="166">
        <f t="shared" si="108"/>
        <v>11231</v>
      </c>
      <c r="AU1135" s="166">
        <v>1231</v>
      </c>
      <c r="AV1135" s="250"/>
      <c r="AX113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101141, 'Б-101141-13',date'2015-02-02',3, 7, 7, 'RUR', 1, 18, date'2015-02-02', date'2015-02-01', 1011411, 1, to_date('2015-01-31 23:59:59','YYYY-MM-DD HH24:MI:SS'), 700, 126, 0, 1015, 1, 'c1', 5,1,101141,11231,1231);insert into xxxx_oebs_cash_payment_test (ID, INVOICE_ID, OEBS_PAYMENT, DOC_DATE, COMISS_DATE) values (s_xxxx_oebs_cash_payment_test.NEXTVAL, 101141, 430.5, to_date('2015-01-31 23:59:59','YYYY-MM-DD HH24:MI:SS'), date'2015-01-31' );insert into xxxx_client_discount_m  (ID,CLIENT_ID,CLIENT_AVG_DISCOUNT,DT) values (s_xxxx_client_discount_m.NEXTVAL,1015, 2, date'2015-02-01');insert into xxxx_loyal_clients_contr_attr (ID, CONTRACT_ID, CLIENT_ID, LC_TURNOVER, COLLATERAL_FIRST_DT, COLLATERAL_END_DT) values (s_xxxx_loyal_clients_contr_atr.NEXTVAL, 100070, 1015, 10000, date'2014-06-01', date'2014-08-31' );</v>
      </c>
    </row>
    <row r="1136" spans="1:50" ht="16.5" customHeight="1" x14ac:dyDescent="0.25">
      <c r="A1136" s="285">
        <v>70</v>
      </c>
      <c r="B1136" s="72">
        <v>0</v>
      </c>
      <c r="C1136" s="165" t="str">
        <f t="shared" si="106"/>
        <v>100070</v>
      </c>
      <c r="D1136" s="165" t="str">
        <f t="shared" si="107"/>
        <v>100070/13</v>
      </c>
      <c r="E1136" s="167" t="s">
        <v>189</v>
      </c>
      <c r="F1136" s="167" t="s">
        <v>822</v>
      </c>
      <c r="G1136" s="165">
        <v>48</v>
      </c>
      <c r="H1136" s="178">
        <v>101142</v>
      </c>
      <c r="I1136" s="170" t="str">
        <f t="shared" si="105"/>
        <v>Б-101142-13</v>
      </c>
      <c r="J1136" s="185">
        <v>3</v>
      </c>
      <c r="K1136" s="165">
        <v>7</v>
      </c>
      <c r="L1136" s="165" t="s">
        <v>38</v>
      </c>
      <c r="M1136" s="169">
        <v>1</v>
      </c>
      <c r="N1136" s="165">
        <v>18</v>
      </c>
      <c r="O1136" s="167" t="s">
        <v>823</v>
      </c>
      <c r="P1136" s="167" t="s">
        <v>823</v>
      </c>
      <c r="Q1136" s="167" t="s">
        <v>826</v>
      </c>
      <c r="R1136" s="166" t="str">
        <f t="shared" si="110"/>
        <v>1011421</v>
      </c>
      <c r="S1136" s="170">
        <v>1</v>
      </c>
      <c r="T1136" s="191" t="s">
        <v>308</v>
      </c>
      <c r="U1136" s="165">
        <v>1100</v>
      </c>
      <c r="V1136" s="165">
        <v>198</v>
      </c>
      <c r="W1136" s="165">
        <v>0</v>
      </c>
      <c r="X1136" s="24">
        <v>1016</v>
      </c>
      <c r="Y1136" s="168" t="s">
        <v>42</v>
      </c>
      <c r="Z1136" s="224" t="s">
        <v>615</v>
      </c>
      <c r="AA1136" s="238" t="s">
        <v>235</v>
      </c>
      <c r="AB1136" s="224" t="s">
        <v>631</v>
      </c>
      <c r="AC1136" s="227">
        <v>541.20000000000005</v>
      </c>
      <c r="AD1136" s="170"/>
      <c r="AE1136" s="170"/>
      <c r="AF1136" s="191" t="s">
        <v>149</v>
      </c>
      <c r="AG1136" s="254">
        <v>5</v>
      </c>
      <c r="AH1136" s="255">
        <v>2</v>
      </c>
      <c r="AI1136" s="191" t="s">
        <v>319</v>
      </c>
      <c r="AJ1136" s="167"/>
      <c r="AK1136" s="167"/>
      <c r="AL1136" s="227">
        <v>1</v>
      </c>
      <c r="AM1136" s="122">
        <v>1</v>
      </c>
      <c r="AN1136" s="165" t="s">
        <v>44</v>
      </c>
      <c r="AO1136" s="165"/>
      <c r="AP1136" s="227">
        <v>10000</v>
      </c>
      <c r="AQ1136" s="307" t="s">
        <v>429</v>
      </c>
      <c r="AR1136" s="307" t="s">
        <v>434</v>
      </c>
      <c r="AS1136" s="166">
        <f>H1136</f>
        <v>101142</v>
      </c>
      <c r="AT1136" s="166">
        <f t="shared" si="108"/>
        <v>11232</v>
      </c>
      <c r="AU1136" s="166">
        <v>1232</v>
      </c>
      <c r="AV1136" s="250"/>
      <c r="AX113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101142, 'Б-101142-13',date'2015-02-02',3, 7, 7, 'RUR', 1, 18, date'2015-02-02', date'2015-02-01', 1011421, 1, to_date('2015-02-01 00:00:00','YYYY-MM-DD HH24:MI:SS'), 1100, 198, 0, 1016, 1, 'c1', 5,1,101142,11232,1232);insert into xxxx_oebs_cash_payment_test (ID, INVOICE_ID, OEBS_PAYMENT, DOC_DATE, COMISS_DATE) values (s_xxxx_oebs_cash_payment_test.NEXTVAL, 101142, 541.2, to_date('2015-02-01 00:00:00','YYYY-MM-DD HH24:MI:SS'), date'2015-01-31' );insert into xxxx_client_discount_m  (ID,CLIENT_ID,CLIENT_AVG_DISCOUNT,DT) values (s_xxxx_client_discount_m.NEXTVAL,1016, 2, date'2015-02-01');insert into xxxx_loyal_clients_contr_attr (ID, CONTRACT_ID, CLIENT_ID, LC_TURNOVER, COLLATERAL_FIRST_DT, COLLATERAL_END_DT) values (s_xxxx_loyal_clients_contr_atr.NEXTVAL, 100070, 1016, 10000, date'2014-06-01', date'2014-08-31' );</v>
      </c>
    </row>
    <row r="1137" spans="1:50" ht="16.5" customHeight="1" x14ac:dyDescent="0.25">
      <c r="A1137" s="285">
        <v>70</v>
      </c>
      <c r="B1137" s="72">
        <v>0</v>
      </c>
      <c r="C1137" s="165" t="str">
        <f t="shared" si="106"/>
        <v>100070</v>
      </c>
      <c r="D1137" s="165" t="str">
        <f t="shared" si="107"/>
        <v>100070/13</v>
      </c>
      <c r="E1137" s="167" t="s">
        <v>189</v>
      </c>
      <c r="F1137" s="167" t="s">
        <v>822</v>
      </c>
      <c r="G1137" s="165">
        <v>48</v>
      </c>
      <c r="H1137" s="178">
        <v>101143</v>
      </c>
      <c r="I1137" s="170" t="str">
        <f t="shared" si="105"/>
        <v>Б-101143-13</v>
      </c>
      <c r="J1137" s="185">
        <v>3</v>
      </c>
      <c r="K1137" s="165">
        <v>7</v>
      </c>
      <c r="L1137" s="165" t="s">
        <v>38</v>
      </c>
      <c r="M1137" s="169">
        <v>1</v>
      </c>
      <c r="N1137" s="165">
        <v>18</v>
      </c>
      <c r="O1137" s="167" t="s">
        <v>823</v>
      </c>
      <c r="P1137" s="167" t="s">
        <v>823</v>
      </c>
      <c r="Q1137" s="167" t="s">
        <v>826</v>
      </c>
      <c r="R1137" s="166" t="str">
        <f t="shared" si="110"/>
        <v>1011431</v>
      </c>
      <c r="S1137" s="170">
        <v>1</v>
      </c>
      <c r="T1137" s="191" t="s">
        <v>308</v>
      </c>
      <c r="U1137" s="165">
        <v>1000</v>
      </c>
      <c r="V1137" s="165">
        <v>180</v>
      </c>
      <c r="W1137" s="165">
        <v>0</v>
      </c>
      <c r="X1137" s="24">
        <v>1017</v>
      </c>
      <c r="Y1137" s="168" t="s">
        <v>42</v>
      </c>
      <c r="Z1137" s="224" t="s">
        <v>225</v>
      </c>
      <c r="AA1137" s="238" t="s">
        <v>225</v>
      </c>
      <c r="AB1137" s="224" t="s">
        <v>632</v>
      </c>
      <c r="AC1137" s="227">
        <v>410</v>
      </c>
      <c r="AD1137" s="170"/>
      <c r="AE1137" s="170"/>
      <c r="AF1137" s="237" t="s">
        <v>149</v>
      </c>
      <c r="AG1137" s="254">
        <v>5</v>
      </c>
      <c r="AH1137" s="255">
        <v>2</v>
      </c>
      <c r="AI1137" s="237" t="s">
        <v>319</v>
      </c>
      <c r="AJ1137" s="167"/>
      <c r="AK1137" s="167"/>
      <c r="AL1137" s="227">
        <v>1</v>
      </c>
      <c r="AM1137" s="122">
        <v>1</v>
      </c>
      <c r="AN1137" s="165" t="s">
        <v>44</v>
      </c>
      <c r="AO1137" s="165"/>
      <c r="AP1137" s="227">
        <v>10000</v>
      </c>
      <c r="AQ1137" s="307" t="s">
        <v>429</v>
      </c>
      <c r="AR1137" s="307" t="s">
        <v>434</v>
      </c>
      <c r="AS1137" s="166">
        <f>H1137</f>
        <v>101143</v>
      </c>
      <c r="AT1137" s="166">
        <f t="shared" si="108"/>
        <v>11233</v>
      </c>
      <c r="AU1137" s="166">
        <v>1233</v>
      </c>
      <c r="AV1137" s="250"/>
      <c r="AX1137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101143, 'Б-101143-13',date'2015-02-02',3, 7, 7, 'RUR', 1, 18, date'2015-02-02', date'2015-02-01', 1011431, 1, to_date('2015-02-01 00:00:00','YYYY-MM-DD HH24:MI:SS'), 1000, 180, 0, 1017, 1, 'c1', 5,1,101143,11233,1233);insert into xxxx_oebs_cash_payment_test (ID, INVOICE_ID, OEBS_PAYMENT, DOC_DATE, COMISS_DATE) values (s_xxxx_oebs_cash_payment_test.NEXTVAL, 101143, 410, to_date('2015-02-01 00:00:00','YYYY-MM-DD HH24:MI:SS'), date'2015-01-31' );insert into xxxx_client_discount_m  (ID,CLIENT_ID,CLIENT_AVG_DISCOUNT,DT) values (s_xxxx_client_discount_m.NEXTVAL,1017, 2, date'2015-02-01');insert into xxxx_loyal_clients_contr_attr (ID, CONTRACT_ID, CLIENT_ID, LC_TURNOVER, COLLATERAL_FIRST_DT, COLLATERAL_END_DT) values (s_xxxx_loyal_clients_contr_atr.NEXTVAL, 100070, 1017, 10000, date'2014-06-01', date'2014-08-31' );</v>
      </c>
    </row>
    <row r="1138" spans="1:50" ht="16.5" customHeight="1" x14ac:dyDescent="0.25">
      <c r="A1138" s="285">
        <v>70</v>
      </c>
      <c r="B1138" s="72">
        <v>0</v>
      </c>
      <c r="C1138" s="165" t="str">
        <f t="shared" si="106"/>
        <v>100070</v>
      </c>
      <c r="D1138" s="165" t="str">
        <f t="shared" si="107"/>
        <v>100070/13</v>
      </c>
      <c r="E1138" s="167" t="s">
        <v>189</v>
      </c>
      <c r="F1138" s="167" t="s">
        <v>822</v>
      </c>
      <c r="G1138" s="165">
        <v>48</v>
      </c>
      <c r="H1138" s="178">
        <v>101144</v>
      </c>
      <c r="I1138" s="170" t="str">
        <f t="shared" ref="I1138:I1201" si="111">"Б-"&amp;H1138&amp;"-13"</f>
        <v>Б-101144-13</v>
      </c>
      <c r="J1138" s="185">
        <v>3</v>
      </c>
      <c r="K1138" s="165">
        <v>7</v>
      </c>
      <c r="L1138" s="165" t="s">
        <v>38</v>
      </c>
      <c r="M1138" s="169">
        <v>1</v>
      </c>
      <c r="N1138" s="165">
        <v>18</v>
      </c>
      <c r="O1138" s="167" t="s">
        <v>823</v>
      </c>
      <c r="P1138" s="167" t="s">
        <v>823</v>
      </c>
      <c r="Q1138" s="167" t="s">
        <v>826</v>
      </c>
      <c r="R1138" s="166" t="str">
        <f t="shared" si="110"/>
        <v>1011441</v>
      </c>
      <c r="S1138" s="170">
        <v>1</v>
      </c>
      <c r="T1138" s="191" t="s">
        <v>310</v>
      </c>
      <c r="U1138" s="165">
        <v>800</v>
      </c>
      <c r="V1138" s="165">
        <v>144</v>
      </c>
      <c r="W1138" s="165">
        <v>0</v>
      </c>
      <c r="X1138" s="24">
        <v>1018</v>
      </c>
      <c r="Y1138" s="168" t="s">
        <v>42</v>
      </c>
      <c r="Z1138" s="224" t="s">
        <v>219</v>
      </c>
      <c r="AA1138" s="238" t="s">
        <v>219</v>
      </c>
      <c r="AB1138" s="224" t="s">
        <v>633</v>
      </c>
      <c r="AC1138" s="227">
        <v>164</v>
      </c>
      <c r="AD1138" s="170"/>
      <c r="AE1138" s="170"/>
      <c r="AF1138" s="191" t="s">
        <v>149</v>
      </c>
      <c r="AG1138" s="254">
        <v>5</v>
      </c>
      <c r="AH1138" s="255">
        <v>2</v>
      </c>
      <c r="AI1138" s="191" t="s">
        <v>319</v>
      </c>
      <c r="AJ1138" s="167"/>
      <c r="AK1138" s="167"/>
      <c r="AL1138" s="227">
        <v>1</v>
      </c>
      <c r="AM1138" s="122">
        <v>1</v>
      </c>
      <c r="AN1138" s="165" t="s">
        <v>44</v>
      </c>
      <c r="AO1138" s="165"/>
      <c r="AP1138" s="227">
        <v>10000</v>
      </c>
      <c r="AQ1138" s="307" t="s">
        <v>429</v>
      </c>
      <c r="AR1138" s="307" t="s">
        <v>434</v>
      </c>
      <c r="AS1138" s="166">
        <f>H1138</f>
        <v>101144</v>
      </c>
      <c r="AT1138" s="166">
        <f t="shared" si="108"/>
        <v>11234</v>
      </c>
      <c r="AU1138" s="166">
        <v>1234</v>
      </c>
      <c r="AV1138" s="250"/>
      <c r="AX1138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101144, 'Б-101144-13',date'2015-02-02',3, 7, 7, 'RUR', 1, 18, date'2015-02-02', date'2015-02-01', 1011441, 1, to_date('2015-01-31 23:59:59','YYYY-MM-DD HH24:MI:SS'), 800, 144, 0, 1018, 1, 'c1', 5,1,101144,11234,1234);insert into xxxx_oebs_cash_payment_test (ID, INVOICE_ID, OEBS_PAYMENT, DOC_DATE, COMISS_DATE) values (s_xxxx_oebs_cash_payment_test.NEXTVAL, 101144, 164, to_date('2015-01-31 23:59:59','YYYY-MM-DD HH24:MI:SS'), date'2015-01-31' );insert into xxxx_client_discount_m  (ID,CLIENT_ID,CLIENT_AVG_DISCOUNT,DT) values (s_xxxx_client_discount_m.NEXTVAL,1018, 2, date'2015-02-01');insert into xxxx_loyal_clients_contr_attr (ID, CONTRACT_ID, CLIENT_ID, LC_TURNOVER, COLLATERAL_FIRST_DT, COLLATERAL_END_DT) values (s_xxxx_loyal_clients_contr_atr.NEXTVAL, 100070, 1018, 10000, date'2014-06-01', date'2014-08-31' );</v>
      </c>
    </row>
    <row r="1139" spans="1:50" ht="16.5" customHeight="1" x14ac:dyDescent="0.25">
      <c r="A1139" s="285">
        <v>70</v>
      </c>
      <c r="B1139" s="72">
        <v>0</v>
      </c>
      <c r="C1139" s="165" t="str">
        <f t="shared" si="106"/>
        <v>100070</v>
      </c>
      <c r="D1139" s="165" t="str">
        <f t="shared" si="107"/>
        <v>100070/13</v>
      </c>
      <c r="E1139" s="167" t="s">
        <v>189</v>
      </c>
      <c r="F1139" s="167" t="s">
        <v>822</v>
      </c>
      <c r="G1139" s="165">
        <v>48</v>
      </c>
      <c r="H1139" s="178">
        <v>101145</v>
      </c>
      <c r="I1139" s="170" t="str">
        <f t="shared" si="111"/>
        <v>Б-101145-13</v>
      </c>
      <c r="J1139" s="185">
        <v>3</v>
      </c>
      <c r="K1139" s="165">
        <v>7</v>
      </c>
      <c r="L1139" s="165" t="s">
        <v>38</v>
      </c>
      <c r="M1139" s="169">
        <v>1</v>
      </c>
      <c r="N1139" s="165">
        <v>18</v>
      </c>
      <c r="O1139" s="167" t="s">
        <v>823</v>
      </c>
      <c r="P1139" s="167" t="s">
        <v>823</v>
      </c>
      <c r="Q1139" s="167" t="s">
        <v>826</v>
      </c>
      <c r="R1139" s="166" t="str">
        <f t="shared" si="110"/>
        <v>1011451</v>
      </c>
      <c r="S1139" s="170">
        <v>1</v>
      </c>
      <c r="T1139" s="237" t="s">
        <v>144</v>
      </c>
      <c r="U1139" s="165">
        <v>1200</v>
      </c>
      <c r="V1139" s="165">
        <v>216</v>
      </c>
      <c r="W1139" s="165">
        <v>0</v>
      </c>
      <c r="X1139" s="24">
        <v>1019</v>
      </c>
      <c r="Y1139" s="168" t="s">
        <v>42</v>
      </c>
      <c r="Z1139" s="224" t="s">
        <v>236</v>
      </c>
      <c r="AA1139" s="238" t="s">
        <v>236</v>
      </c>
      <c r="AB1139" s="224" t="s">
        <v>634</v>
      </c>
      <c r="AC1139" s="227">
        <v>246</v>
      </c>
      <c r="AD1139" s="170"/>
      <c r="AE1139" s="170"/>
      <c r="AF1139" s="237" t="s">
        <v>149</v>
      </c>
      <c r="AG1139" s="254">
        <v>5</v>
      </c>
      <c r="AH1139" s="255">
        <v>2</v>
      </c>
      <c r="AI1139" s="237" t="s">
        <v>320</v>
      </c>
      <c r="AJ1139" s="167"/>
      <c r="AK1139" s="167"/>
      <c r="AL1139" s="227">
        <v>1</v>
      </c>
      <c r="AM1139" s="122">
        <v>1</v>
      </c>
      <c r="AN1139" s="165" t="s">
        <v>44</v>
      </c>
      <c r="AO1139" s="165"/>
      <c r="AP1139" s="227">
        <v>10000</v>
      </c>
      <c r="AQ1139" s="307" t="s">
        <v>429</v>
      </c>
      <c r="AR1139" s="307" t="s">
        <v>434</v>
      </c>
      <c r="AS1139" s="166">
        <f>H1139</f>
        <v>101145</v>
      </c>
      <c r="AT1139" s="166">
        <f t="shared" si="108"/>
        <v>11235</v>
      </c>
      <c r="AU1139" s="166">
        <v>1235</v>
      </c>
      <c r="AV1139" s="250"/>
      <c r="AX1139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101145, 'Б-101145-13',date'2015-02-02',3, 7, 7, 'RUR', 1, 18, date'2015-02-02', date'2015-02-01', 1011451, 1, to_date('2015-01-01 00:00:00','YYYY-MM-DD HH24:MI:SS'), 1200, 216, 0, 1019, 1, 'c1', 5,1,101145,11235,1235);insert into xxxx_oebs_cash_payment_test (ID, INVOICE_ID, OEBS_PAYMENT, DOC_DATE, COMISS_DATE) values (s_xxxx_oebs_cash_payment_test.NEXTVAL, 101145, 246, to_date('2015-01-01 00:00:00','YYYY-MM-DD HH24:MI:SS'), date'2015-01-31' );insert into xxxx_client_discount_m  (ID,CLIENT_ID,CLIENT_AVG_DISCOUNT,DT) values (s_xxxx_client_discount_m.NEXTVAL,1019, 2, date'2015-01-01');insert into xxxx_loyal_clients_contr_attr (ID, CONTRACT_ID, CLIENT_ID, LC_TURNOVER, COLLATERAL_FIRST_DT, COLLATERAL_END_DT) values (s_xxxx_loyal_clients_contr_atr.NEXTVAL, 100070, 1019, 10000, date'2014-06-01', date'2014-08-31' );</v>
      </c>
    </row>
    <row r="1140" spans="1:50" ht="16.5" customHeight="1" x14ac:dyDescent="0.25">
      <c r="A1140" s="285">
        <v>70</v>
      </c>
      <c r="B1140" s="72">
        <v>0</v>
      </c>
      <c r="C1140" s="165" t="str">
        <f t="shared" si="106"/>
        <v>100070</v>
      </c>
      <c r="D1140" s="165" t="str">
        <f t="shared" si="107"/>
        <v>100070/13</v>
      </c>
      <c r="E1140" s="167" t="s">
        <v>189</v>
      </c>
      <c r="F1140" s="167" t="s">
        <v>822</v>
      </c>
      <c r="G1140" s="165">
        <v>48</v>
      </c>
      <c r="H1140" s="178">
        <v>101146</v>
      </c>
      <c r="I1140" s="170" t="str">
        <f t="shared" si="111"/>
        <v>Б-101146-13</v>
      </c>
      <c r="J1140" s="185">
        <v>3</v>
      </c>
      <c r="K1140" s="165">
        <v>7</v>
      </c>
      <c r="L1140" s="165" t="s">
        <v>38</v>
      </c>
      <c r="M1140" s="169">
        <v>1</v>
      </c>
      <c r="N1140" s="165">
        <v>18</v>
      </c>
      <c r="O1140" s="167" t="s">
        <v>823</v>
      </c>
      <c r="P1140" s="167" t="s">
        <v>823</v>
      </c>
      <c r="Q1140" s="167" t="s">
        <v>826</v>
      </c>
      <c r="R1140" s="166" t="str">
        <f t="shared" si="110"/>
        <v>1011461</v>
      </c>
      <c r="S1140" s="170">
        <v>1</v>
      </c>
      <c r="T1140" s="237" t="s">
        <v>144</v>
      </c>
      <c r="U1140" s="165">
        <v>1000</v>
      </c>
      <c r="V1140" s="165">
        <v>180</v>
      </c>
      <c r="W1140" s="165">
        <v>0</v>
      </c>
      <c r="X1140" s="24">
        <v>1020</v>
      </c>
      <c r="Y1140" s="168" t="s">
        <v>42</v>
      </c>
      <c r="Z1140" s="224" t="s">
        <v>225</v>
      </c>
      <c r="AA1140" s="238" t="s">
        <v>225</v>
      </c>
      <c r="AB1140" s="224" t="s">
        <v>635</v>
      </c>
      <c r="AC1140" s="227">
        <v>205</v>
      </c>
      <c r="AD1140" s="170"/>
      <c r="AE1140" s="170"/>
      <c r="AF1140" s="191" t="s">
        <v>149</v>
      </c>
      <c r="AG1140" s="254">
        <v>5</v>
      </c>
      <c r="AH1140" s="255">
        <v>2</v>
      </c>
      <c r="AI1140" s="191" t="s">
        <v>320</v>
      </c>
      <c r="AJ1140" s="167"/>
      <c r="AK1140" s="167"/>
      <c r="AL1140" s="227">
        <v>1</v>
      </c>
      <c r="AM1140" s="122">
        <v>1</v>
      </c>
      <c r="AN1140" s="165" t="s">
        <v>44</v>
      </c>
      <c r="AO1140" s="165"/>
      <c r="AP1140" s="227">
        <v>10000</v>
      </c>
      <c r="AQ1140" s="307" t="s">
        <v>429</v>
      </c>
      <c r="AR1140" s="307" t="s">
        <v>434</v>
      </c>
      <c r="AS1140" s="166">
        <f>H1140</f>
        <v>101146</v>
      </c>
      <c r="AT1140" s="166">
        <f t="shared" si="108"/>
        <v>11236</v>
      </c>
      <c r="AU1140" s="166">
        <v>1236</v>
      </c>
      <c r="AV1140" s="250"/>
      <c r="AX1140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101146, 'Б-101146-13',date'2015-02-02',3, 7, 7, 'RUR', 1, 18, date'2015-02-02', date'2015-02-01', 1011461, 1, to_date('2015-01-01 00:00:00','YYYY-MM-DD HH24:MI:SS'), 1000, 180, 0, 1020, 1, 'c1', 5,1,101146,11236,1236);insert into xxxx_oebs_cash_payment_test (ID, INVOICE_ID, OEBS_PAYMENT, DOC_DATE, COMISS_DATE) values (s_xxxx_oebs_cash_payment_test.NEXTVAL, 101146, 205, to_date('2015-01-01 00:00:00','YYYY-MM-DD HH24:MI:SS'), date'2015-01-31' );insert into xxxx_client_discount_m  (ID,CLIENT_ID,CLIENT_AVG_DISCOUNT,DT) values (s_xxxx_client_discount_m.NEXTVAL,1020, 2, date'2015-01-01');insert into xxxx_loyal_clients_contr_attr (ID, CONTRACT_ID, CLIENT_ID, LC_TURNOVER, COLLATERAL_FIRST_DT, COLLATERAL_END_DT) values (s_xxxx_loyal_clients_contr_atr.NEXTVAL, 100070, 1020, 10000, date'2014-06-01', date'2014-08-31' );</v>
      </c>
    </row>
    <row r="1141" spans="1:50" ht="16.5" customHeight="1" x14ac:dyDescent="0.25">
      <c r="A1141" s="288">
        <v>70</v>
      </c>
      <c r="B1141" s="72">
        <v>0</v>
      </c>
      <c r="C1141" s="171" t="str">
        <f t="shared" si="106"/>
        <v>100070</v>
      </c>
      <c r="D1141" s="171" t="str">
        <f t="shared" si="107"/>
        <v>100070/13</v>
      </c>
      <c r="E1141" s="172" t="s">
        <v>189</v>
      </c>
      <c r="F1141" s="167" t="s">
        <v>822</v>
      </c>
      <c r="G1141" s="171">
        <v>48</v>
      </c>
      <c r="H1141" s="178">
        <v>101147</v>
      </c>
      <c r="I1141" s="171" t="str">
        <f t="shared" si="111"/>
        <v>Б-101147-13</v>
      </c>
      <c r="J1141" s="185">
        <v>3</v>
      </c>
      <c r="K1141" s="171">
        <v>7</v>
      </c>
      <c r="L1141" s="171" t="s">
        <v>38</v>
      </c>
      <c r="M1141" s="175">
        <v>1</v>
      </c>
      <c r="N1141" s="171">
        <v>18</v>
      </c>
      <c r="O1141" s="172" t="s">
        <v>823</v>
      </c>
      <c r="P1141" s="172" t="s">
        <v>823</v>
      </c>
      <c r="Q1141" s="172" t="s">
        <v>826</v>
      </c>
      <c r="R1141" s="173" t="str">
        <f t="shared" si="110"/>
        <v>1011471</v>
      </c>
      <c r="S1141" s="171">
        <v>1</v>
      </c>
      <c r="T1141" s="211" t="s">
        <v>311</v>
      </c>
      <c r="U1141" s="171">
        <v>900</v>
      </c>
      <c r="V1141" s="171">
        <v>162</v>
      </c>
      <c r="W1141" s="171">
        <v>0</v>
      </c>
      <c r="X1141" s="24">
        <v>1021</v>
      </c>
      <c r="Y1141" s="174" t="s">
        <v>42</v>
      </c>
      <c r="Z1141" s="232" t="s">
        <v>218</v>
      </c>
      <c r="AA1141" s="240" t="s">
        <v>218</v>
      </c>
      <c r="AB1141" s="232" t="s">
        <v>433</v>
      </c>
      <c r="AC1141" s="180">
        <v>1845</v>
      </c>
      <c r="AD1141" s="171"/>
      <c r="AE1141" s="171"/>
      <c r="AF1141" s="211" t="s">
        <v>150</v>
      </c>
      <c r="AG1141" s="256">
        <v>5</v>
      </c>
      <c r="AH1141" s="257">
        <v>2</v>
      </c>
      <c r="AI1141" s="211" t="s">
        <v>320</v>
      </c>
      <c r="AJ1141" s="172"/>
      <c r="AK1141" s="172"/>
      <c r="AL1141" s="205">
        <v>1</v>
      </c>
      <c r="AM1141" s="122">
        <v>1</v>
      </c>
      <c r="AN1141" s="171" t="s">
        <v>44</v>
      </c>
      <c r="AO1141" s="171"/>
      <c r="AP1141" s="205">
        <v>10000</v>
      </c>
      <c r="AQ1141" s="307" t="s">
        <v>429</v>
      </c>
      <c r="AR1141" s="311" t="s">
        <v>434</v>
      </c>
      <c r="AS1141" s="166">
        <f>H1141</f>
        <v>101147</v>
      </c>
      <c r="AT1141" s="166">
        <f t="shared" si="108"/>
        <v>11237</v>
      </c>
      <c r="AU1141" s="166">
        <v>1237</v>
      </c>
      <c r="AV1141" s="253"/>
      <c r="AX1141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70, 100070, '100070/13', date'2013-03-01', date'2015-09-01', 48, 101147, 'Б-101147-13',date'2015-02-02',3, 7, 7, 'RUR', 1, 18, date'2015-02-02', date'2015-02-01', 1011471, 1, to_date('2015-01-30 23:59:59','YYYY-MM-DD HH24:MI:SS'), 900, 162, 0, 1021, 1, 'c1', 5,1,101147,11237,1237);insert into xxxx_oebs_cash_payment_test (ID, INVOICE_ID, OEBS_PAYMENT, DOC_DATE, COMISS_DATE) values (s_xxxx_oebs_cash_payment_test.NEXTVAL, 101147, 1845, to_date('2015-01-30 23:59:59','YYYY-MM-DD HH24:MI:SS'), date'2015-01-30' );insert into xxxx_client_discount_m  (ID,CLIENT_ID,CLIENT_AVG_DISCOUNT,DT) values (s_xxxx_client_discount_m.NEXTVAL,1021, 2, date'2015-01-01');insert into xxxx_loyal_clients_contr_attr (ID, CONTRACT_ID, CLIENT_ID, LC_TURNOVER, COLLATERAL_FIRST_DT, COLLATERAL_END_DT) values (s_xxxx_loyal_clients_contr_atr.NEXTVAL, 100070, 1021, 10000, date'2014-06-01', date'2014-08-31' );</v>
      </c>
    </row>
    <row r="1142" spans="1:50" ht="16.5" customHeight="1" x14ac:dyDescent="0.25">
      <c r="A1142" s="285">
        <v>71</v>
      </c>
      <c r="B1142" s="72">
        <v>0</v>
      </c>
      <c r="C1142" s="165" t="str">
        <f t="shared" si="106"/>
        <v>100071</v>
      </c>
      <c r="D1142" s="165" t="str">
        <f t="shared" si="107"/>
        <v>100071/13</v>
      </c>
      <c r="E1142" s="167" t="s">
        <v>189</v>
      </c>
      <c r="F1142" s="167" t="s">
        <v>822</v>
      </c>
      <c r="G1142" s="165">
        <v>48</v>
      </c>
      <c r="H1142" s="178">
        <v>101148</v>
      </c>
      <c r="I1142" s="170" t="str">
        <f t="shared" si="111"/>
        <v>Б-101148-13</v>
      </c>
      <c r="J1142" s="185">
        <v>3</v>
      </c>
      <c r="K1142" s="165">
        <v>7</v>
      </c>
      <c r="L1142" s="165" t="s">
        <v>38</v>
      </c>
      <c r="M1142" s="169">
        <v>1</v>
      </c>
      <c r="N1142" s="165">
        <v>18</v>
      </c>
      <c r="O1142" s="167" t="s">
        <v>823</v>
      </c>
      <c r="P1142" s="167" t="s">
        <v>823</v>
      </c>
      <c r="Q1142" s="167" t="s">
        <v>826</v>
      </c>
      <c r="R1142" s="166" t="str">
        <f t="shared" si="110"/>
        <v>1011481</v>
      </c>
      <c r="S1142" s="170">
        <v>1</v>
      </c>
      <c r="T1142" s="167" t="s">
        <v>308</v>
      </c>
      <c r="U1142" s="165">
        <v>1000</v>
      </c>
      <c r="V1142" s="165">
        <v>180</v>
      </c>
      <c r="W1142" s="165">
        <v>0</v>
      </c>
      <c r="X1142" s="24">
        <v>1022</v>
      </c>
      <c r="Y1142" s="168" t="s">
        <v>42</v>
      </c>
      <c r="Z1142" s="224" t="s">
        <v>225</v>
      </c>
      <c r="AA1142" s="238" t="s">
        <v>221</v>
      </c>
      <c r="AB1142" s="247" t="s">
        <v>621</v>
      </c>
      <c r="AC1142" s="227">
        <v>410</v>
      </c>
      <c r="AD1142" s="170"/>
      <c r="AE1142" s="170"/>
      <c r="AF1142" s="167" t="s">
        <v>149</v>
      </c>
      <c r="AG1142" s="254">
        <v>5</v>
      </c>
      <c r="AH1142" s="249">
        <v>19</v>
      </c>
      <c r="AI1142" s="167" t="s">
        <v>319</v>
      </c>
      <c r="AJ1142" s="167"/>
      <c r="AK1142" s="167"/>
      <c r="AL1142" s="227">
        <v>1</v>
      </c>
      <c r="AM1142" s="122">
        <v>1</v>
      </c>
      <c r="AN1142" s="165" t="s">
        <v>44</v>
      </c>
      <c r="AO1142" s="165"/>
      <c r="AP1142" s="227">
        <v>10000</v>
      </c>
      <c r="AQ1142" s="307" t="s">
        <v>429</v>
      </c>
      <c r="AR1142" s="307" t="s">
        <v>434</v>
      </c>
      <c r="AS1142" s="166">
        <f>H1142</f>
        <v>101148</v>
      </c>
      <c r="AT1142" s="166">
        <f t="shared" si="108"/>
        <v>11238</v>
      </c>
      <c r="AU1142" s="166">
        <v>1238</v>
      </c>
      <c r="AV1142" s="166" t="s">
        <v>231</v>
      </c>
      <c r="AX114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101148, 'Б-101148-13',date'2015-02-02',3, 7, 7, 'RUR', 1, 18, date'2015-02-02', date'2015-02-01', 1011481, 1, to_date('2015-02-01 00:00:00','YYYY-MM-DD HH24:MI:SS'), 1000, 180, 0, 1022, 1, 'c1', 5,1,101148,11238,1238);insert into xxxx_oebs_cash_payment_test (ID, INVOICE_ID, OEBS_PAYMENT, DOC_DATE, COMISS_DATE) values (s_xxxx_oebs_cash_payment_test.NEXTVAL, 101148, 410, to_date('2015-02-01 00:00:00','YYYY-MM-DD HH24:MI:SS'), date'2015-01-31' );insert into xxxx_client_discount_m  (ID,CLIENT_ID,CLIENT_AVG_DISCOUNT,DT) values (s_xxxx_client_discount_m.NEXTVAL,1022, 19, date'2015-02-01');insert into xxxx_loyal_clients_contr_attr (ID, CONTRACT_ID, CLIENT_ID, LC_TURNOVER, COLLATERAL_FIRST_DT, COLLATERAL_END_DT) values (s_xxxx_loyal_clients_contr_atr.NEXTVAL, 100071, 1022, 10000, date'2014-06-01', date'2014-08-31' );</v>
      </c>
    </row>
    <row r="1143" spans="1:50" ht="16.5" customHeight="1" x14ac:dyDescent="0.25">
      <c r="A1143" s="285">
        <v>71</v>
      </c>
      <c r="B1143" s="72">
        <v>0</v>
      </c>
      <c r="C1143" s="165" t="str">
        <f t="shared" si="106"/>
        <v>100071</v>
      </c>
      <c r="D1143" s="165" t="str">
        <f t="shared" si="107"/>
        <v>100071/13</v>
      </c>
      <c r="E1143" s="167" t="s">
        <v>189</v>
      </c>
      <c r="F1143" s="167" t="s">
        <v>822</v>
      </c>
      <c r="G1143" s="165">
        <v>48</v>
      </c>
      <c r="H1143" s="178">
        <v>101149</v>
      </c>
      <c r="I1143" s="170" t="str">
        <f t="shared" si="111"/>
        <v>Б-101149-13</v>
      </c>
      <c r="J1143" s="185">
        <v>3</v>
      </c>
      <c r="K1143" s="165">
        <v>7</v>
      </c>
      <c r="L1143" s="165" t="s">
        <v>38</v>
      </c>
      <c r="M1143" s="169">
        <v>1</v>
      </c>
      <c r="N1143" s="165">
        <v>18</v>
      </c>
      <c r="O1143" s="167" t="s">
        <v>823</v>
      </c>
      <c r="P1143" s="167" t="s">
        <v>823</v>
      </c>
      <c r="Q1143" s="167" t="s">
        <v>826</v>
      </c>
      <c r="R1143" s="166" t="str">
        <f t="shared" si="110"/>
        <v>1011491</v>
      </c>
      <c r="S1143" s="170">
        <v>1</v>
      </c>
      <c r="T1143" s="167" t="s">
        <v>308</v>
      </c>
      <c r="U1143" s="165">
        <v>900</v>
      </c>
      <c r="V1143" s="165">
        <v>162</v>
      </c>
      <c r="W1143" s="165">
        <v>0</v>
      </c>
      <c r="X1143" s="24">
        <v>1023</v>
      </c>
      <c r="Y1143" s="168" t="s">
        <v>42</v>
      </c>
      <c r="Z1143" s="225" t="s">
        <v>232</v>
      </c>
      <c r="AA1143" s="235" t="s">
        <v>232</v>
      </c>
      <c r="AB1143" s="225" t="s">
        <v>622</v>
      </c>
      <c r="AC1143" s="227">
        <v>369</v>
      </c>
      <c r="AD1143" s="170"/>
      <c r="AE1143" s="170"/>
      <c r="AF1143" s="167" t="s">
        <v>149</v>
      </c>
      <c r="AG1143" s="254">
        <v>5</v>
      </c>
      <c r="AH1143" s="249">
        <v>19</v>
      </c>
      <c r="AI1143" s="167" t="s">
        <v>319</v>
      </c>
      <c r="AJ1143" s="167"/>
      <c r="AK1143" s="167"/>
      <c r="AL1143" s="227">
        <v>1</v>
      </c>
      <c r="AM1143" s="122">
        <v>1</v>
      </c>
      <c r="AN1143" s="165" t="s">
        <v>44</v>
      </c>
      <c r="AO1143" s="165"/>
      <c r="AP1143" s="227">
        <v>10000</v>
      </c>
      <c r="AQ1143" s="307" t="s">
        <v>429</v>
      </c>
      <c r="AR1143" s="307" t="s">
        <v>434</v>
      </c>
      <c r="AS1143" s="166">
        <f>H1143</f>
        <v>101149</v>
      </c>
      <c r="AT1143" s="166">
        <f t="shared" si="108"/>
        <v>11239</v>
      </c>
      <c r="AU1143" s="166">
        <v>1239</v>
      </c>
      <c r="AV1143" s="166" t="s">
        <v>233</v>
      </c>
      <c r="AX114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101149, 'Б-101149-13',date'2015-02-02',3, 7, 7, 'RUR', 1, 18, date'2015-02-02', date'2015-02-01', 1011491, 1, to_date('2015-02-01 00:00:00','YYYY-MM-DD HH24:MI:SS'), 900, 162, 0, 1023, 1, 'c1', 5,1,101149,11239,1239);insert into xxxx_oebs_cash_payment_test (ID, INVOICE_ID, OEBS_PAYMENT, DOC_DATE, COMISS_DATE) values (s_xxxx_oebs_cash_payment_test.NEXTVAL, 101149, 369, to_date('2015-02-01 00:00:00','YYYY-MM-DD HH24:MI:SS'), date'2015-01-31' );insert into xxxx_client_discount_m  (ID,CLIENT_ID,CLIENT_AVG_DISCOUNT,DT) values (s_xxxx_client_discount_m.NEXTVAL,1023, 19, date'2015-02-01');insert into xxxx_loyal_clients_contr_attr (ID, CONTRACT_ID, CLIENT_ID, LC_TURNOVER, COLLATERAL_FIRST_DT, COLLATERAL_END_DT) values (s_xxxx_loyal_clients_contr_atr.NEXTVAL, 100071, 1023, 10000, date'2014-06-01', date'2014-08-31' );</v>
      </c>
    </row>
    <row r="1144" spans="1:50" ht="16.5" customHeight="1" x14ac:dyDescent="0.25">
      <c r="A1144" s="285">
        <v>71</v>
      </c>
      <c r="B1144" s="72">
        <v>0</v>
      </c>
      <c r="C1144" s="165" t="str">
        <f t="shared" si="106"/>
        <v>100071</v>
      </c>
      <c r="D1144" s="165" t="str">
        <f t="shared" si="107"/>
        <v>100071/13</v>
      </c>
      <c r="E1144" s="167" t="s">
        <v>189</v>
      </c>
      <c r="F1144" s="167" t="s">
        <v>822</v>
      </c>
      <c r="G1144" s="165">
        <v>48</v>
      </c>
      <c r="H1144" s="178">
        <v>101150</v>
      </c>
      <c r="I1144" s="170" t="str">
        <f t="shared" si="111"/>
        <v>Б-101150-13</v>
      </c>
      <c r="J1144" s="185">
        <v>3</v>
      </c>
      <c r="K1144" s="165">
        <v>7</v>
      </c>
      <c r="L1144" s="165" t="s">
        <v>38</v>
      </c>
      <c r="M1144" s="169">
        <v>1</v>
      </c>
      <c r="N1144" s="165">
        <v>18</v>
      </c>
      <c r="O1144" s="167" t="s">
        <v>823</v>
      </c>
      <c r="P1144" s="167" t="s">
        <v>823</v>
      </c>
      <c r="Q1144" s="167" t="s">
        <v>826</v>
      </c>
      <c r="R1144" s="166" t="str">
        <f t="shared" si="110"/>
        <v>1011501</v>
      </c>
      <c r="S1144" s="170">
        <v>1</v>
      </c>
      <c r="T1144" s="167" t="s">
        <v>308</v>
      </c>
      <c r="U1144" s="165">
        <v>800</v>
      </c>
      <c r="V1144" s="165">
        <v>144</v>
      </c>
      <c r="W1144" s="165">
        <v>0</v>
      </c>
      <c r="X1144" s="24">
        <v>1024</v>
      </c>
      <c r="Y1144" s="168" t="s">
        <v>42</v>
      </c>
      <c r="Z1144" s="224"/>
      <c r="AA1144" s="224"/>
      <c r="AB1144" s="224"/>
      <c r="AC1144" s="227">
        <v>328</v>
      </c>
      <c r="AD1144" s="170"/>
      <c r="AE1144" s="170"/>
      <c r="AF1144" s="167" t="s">
        <v>149</v>
      </c>
      <c r="AG1144" s="254">
        <v>5</v>
      </c>
      <c r="AH1144" s="249">
        <v>19</v>
      </c>
      <c r="AI1144" s="167" t="s">
        <v>319</v>
      </c>
      <c r="AJ1144" s="167"/>
      <c r="AK1144" s="167"/>
      <c r="AL1144" s="227">
        <v>1</v>
      </c>
      <c r="AM1144" s="122">
        <v>1</v>
      </c>
      <c r="AN1144" s="165" t="s">
        <v>44</v>
      </c>
      <c r="AO1144" s="165"/>
      <c r="AP1144" s="227">
        <v>10000</v>
      </c>
      <c r="AQ1144" s="307" t="s">
        <v>429</v>
      </c>
      <c r="AR1144" s="307" t="s">
        <v>434</v>
      </c>
      <c r="AS1144" s="166">
        <f>H1144</f>
        <v>101150</v>
      </c>
      <c r="AT1144" s="166">
        <f t="shared" si="108"/>
        <v>11240</v>
      </c>
      <c r="AU1144" s="166">
        <v>1240</v>
      </c>
      <c r="AV1144" s="250" t="s">
        <v>239</v>
      </c>
      <c r="AX114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101150, 'Б-101150-13',date'2015-02-02',3, 7, 7, 'RUR', 1, 18, date'2015-02-02', date'2015-02-01', 1011501, 1, to_date('2015-02-01 00:00:00','YYYY-MM-DD HH24:MI:SS'), 800, 144, 0, 1024, 1, 'c1', 5,1,101150,11240,1240);insert into xxxx_oebs_cash_payment_test (ID, INVOICE_ID, OEBS_PAYMENT, DOC_DATE, COMISS_DATE) values (s_xxxx_oebs_cash_payment_test.NEXTVAL, 101150, 328, to_date('2015-02-01 00:00:00','YYYY-MM-DD HH24:MI:SS'), date'2015-01-31' );insert into xxxx_client_discount_m  (ID,CLIENT_ID,CLIENT_AVG_DISCOUNT,DT) values (s_xxxx_client_discount_m.NEXTVAL,1024, 19, date'2015-02-01');insert into xxxx_loyal_clients_contr_attr (ID, CONTRACT_ID, CLIENT_ID, LC_TURNOVER, COLLATERAL_FIRST_DT, COLLATERAL_END_DT) values (s_xxxx_loyal_clients_contr_atr.NEXTVAL, 100071, 1024, 10000, date'2014-06-01', date'2014-08-31' );</v>
      </c>
    </row>
    <row r="1145" spans="1:50" ht="16.5" customHeight="1" x14ac:dyDescent="0.25">
      <c r="A1145" s="285">
        <v>71</v>
      </c>
      <c r="B1145" s="72">
        <v>0</v>
      </c>
      <c r="C1145" s="165" t="str">
        <f t="shared" si="106"/>
        <v>100071</v>
      </c>
      <c r="D1145" s="165" t="str">
        <f t="shared" si="107"/>
        <v>100071/13</v>
      </c>
      <c r="E1145" s="167" t="s">
        <v>189</v>
      </c>
      <c r="F1145" s="167" t="s">
        <v>822</v>
      </c>
      <c r="G1145" s="165">
        <v>48</v>
      </c>
      <c r="H1145" s="178">
        <v>101151</v>
      </c>
      <c r="I1145" s="170" t="str">
        <f t="shared" si="111"/>
        <v>Б-101151-13</v>
      </c>
      <c r="J1145" s="185">
        <v>3</v>
      </c>
      <c r="K1145" s="165">
        <v>7</v>
      </c>
      <c r="L1145" s="165" t="s">
        <v>38</v>
      </c>
      <c r="M1145" s="169">
        <v>1</v>
      </c>
      <c r="N1145" s="165">
        <v>18</v>
      </c>
      <c r="O1145" s="167" t="s">
        <v>823</v>
      </c>
      <c r="P1145" s="167" t="s">
        <v>823</v>
      </c>
      <c r="Q1145" s="167" t="s">
        <v>826</v>
      </c>
      <c r="R1145" s="166" t="str">
        <f t="shared" si="110"/>
        <v>1011511</v>
      </c>
      <c r="S1145" s="170">
        <v>1</v>
      </c>
      <c r="T1145" s="167" t="s">
        <v>308</v>
      </c>
      <c r="U1145" s="165">
        <v>700</v>
      </c>
      <c r="V1145" s="165">
        <v>126</v>
      </c>
      <c r="W1145" s="165">
        <v>0</v>
      </c>
      <c r="X1145" s="24">
        <v>1025</v>
      </c>
      <c r="Y1145" s="168" t="s">
        <v>42</v>
      </c>
      <c r="Z1145" s="224"/>
      <c r="AA1145" s="224"/>
      <c r="AB1145" s="224"/>
      <c r="AC1145" s="227">
        <v>287</v>
      </c>
      <c r="AD1145" s="170"/>
      <c r="AE1145" s="170"/>
      <c r="AF1145" s="167" t="s">
        <v>149</v>
      </c>
      <c r="AG1145" s="254">
        <v>5</v>
      </c>
      <c r="AH1145" s="249">
        <v>19</v>
      </c>
      <c r="AI1145" s="167" t="s">
        <v>319</v>
      </c>
      <c r="AJ1145" s="167"/>
      <c r="AK1145" s="167"/>
      <c r="AL1145" s="227">
        <v>1</v>
      </c>
      <c r="AM1145" s="122">
        <v>1</v>
      </c>
      <c r="AN1145" s="165" t="s">
        <v>44</v>
      </c>
      <c r="AO1145" s="165"/>
      <c r="AP1145" s="227">
        <v>10000</v>
      </c>
      <c r="AQ1145" s="307" t="s">
        <v>429</v>
      </c>
      <c r="AR1145" s="307" t="s">
        <v>434</v>
      </c>
      <c r="AS1145" s="166">
        <f>H1145</f>
        <v>101151</v>
      </c>
      <c r="AT1145" s="166">
        <f t="shared" si="108"/>
        <v>11241</v>
      </c>
      <c r="AU1145" s="166">
        <v>1241</v>
      </c>
      <c r="AV1145" s="166"/>
      <c r="AX114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101151, 'Б-101151-13',date'2015-02-02',3, 7, 7, 'RUR', 1, 18, date'2015-02-02', date'2015-02-01', 1011511, 1, to_date('2015-02-01 00:00:00','YYYY-MM-DD HH24:MI:SS'), 700, 126, 0, 1025, 1, 'c1', 5,1,101151,11241,1241);insert into xxxx_oebs_cash_payment_test (ID, INVOICE_ID, OEBS_PAYMENT, DOC_DATE, COMISS_DATE) values (s_xxxx_oebs_cash_payment_test.NEXTVAL, 101151, 287, to_date('2015-02-01 00:00:00','YYYY-MM-DD HH24:MI:SS'), date'2015-01-31' );insert into xxxx_client_discount_m  (ID,CLIENT_ID,CLIENT_AVG_DISCOUNT,DT) values (s_xxxx_client_discount_m.NEXTVAL,1025, 19, date'2015-02-01');insert into xxxx_loyal_clients_contr_attr (ID, CONTRACT_ID, CLIENT_ID, LC_TURNOVER, COLLATERAL_FIRST_DT, COLLATERAL_END_DT) values (s_xxxx_loyal_clients_contr_atr.NEXTVAL, 100071, 1025, 10000, date'2014-06-01', date'2014-08-31' );</v>
      </c>
    </row>
    <row r="1146" spans="1:50" ht="16.5" customHeight="1" x14ac:dyDescent="0.25">
      <c r="A1146" s="285">
        <v>71</v>
      </c>
      <c r="B1146" s="72">
        <v>0</v>
      </c>
      <c r="C1146" s="165" t="str">
        <f t="shared" si="106"/>
        <v>100071</v>
      </c>
      <c r="D1146" s="165" t="str">
        <f t="shared" si="107"/>
        <v>100071/13</v>
      </c>
      <c r="E1146" s="167" t="s">
        <v>189</v>
      </c>
      <c r="F1146" s="167" t="s">
        <v>822</v>
      </c>
      <c r="G1146" s="165">
        <v>48</v>
      </c>
      <c r="H1146" s="178">
        <v>101152</v>
      </c>
      <c r="I1146" s="170" t="str">
        <f t="shared" si="111"/>
        <v>Б-101152-13</v>
      </c>
      <c r="J1146" s="185">
        <v>3</v>
      </c>
      <c r="K1146" s="165">
        <v>7</v>
      </c>
      <c r="L1146" s="165" t="s">
        <v>38</v>
      </c>
      <c r="M1146" s="169">
        <v>1</v>
      </c>
      <c r="N1146" s="165">
        <v>18</v>
      </c>
      <c r="O1146" s="167" t="s">
        <v>823</v>
      </c>
      <c r="P1146" s="167" t="s">
        <v>823</v>
      </c>
      <c r="Q1146" s="167" t="s">
        <v>826</v>
      </c>
      <c r="R1146" s="166" t="str">
        <f t="shared" si="110"/>
        <v>1011521</v>
      </c>
      <c r="S1146" s="170">
        <v>1</v>
      </c>
      <c r="T1146" s="167" t="s">
        <v>310</v>
      </c>
      <c r="U1146" s="165">
        <v>700</v>
      </c>
      <c r="V1146" s="165">
        <v>126</v>
      </c>
      <c r="W1146" s="165">
        <v>0</v>
      </c>
      <c r="X1146" s="24">
        <v>1026</v>
      </c>
      <c r="Y1146" s="168" t="s">
        <v>42</v>
      </c>
      <c r="Z1146" s="224" t="s">
        <v>220</v>
      </c>
      <c r="AA1146" s="238" t="s">
        <v>220</v>
      </c>
      <c r="AB1146" s="224" t="s">
        <v>623</v>
      </c>
      <c r="AC1146" s="227">
        <v>430.5</v>
      </c>
      <c r="AD1146" s="170"/>
      <c r="AE1146" s="170"/>
      <c r="AF1146" s="167" t="s">
        <v>149</v>
      </c>
      <c r="AG1146" s="254">
        <v>5</v>
      </c>
      <c r="AH1146" s="249">
        <v>19</v>
      </c>
      <c r="AI1146" s="167" t="s">
        <v>319</v>
      </c>
      <c r="AJ1146" s="167"/>
      <c r="AK1146" s="167"/>
      <c r="AL1146" s="227">
        <v>1</v>
      </c>
      <c r="AM1146" s="122">
        <v>1</v>
      </c>
      <c r="AN1146" s="165" t="s">
        <v>44</v>
      </c>
      <c r="AO1146" s="165"/>
      <c r="AP1146" s="227">
        <v>10000</v>
      </c>
      <c r="AQ1146" s="307" t="s">
        <v>429</v>
      </c>
      <c r="AR1146" s="307" t="s">
        <v>434</v>
      </c>
      <c r="AS1146" s="166">
        <f>H1146</f>
        <v>101152</v>
      </c>
      <c r="AT1146" s="166">
        <f t="shared" si="108"/>
        <v>11242</v>
      </c>
      <c r="AU1146" s="166">
        <v>1242</v>
      </c>
      <c r="AV1146" s="166"/>
      <c r="AX114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101152, 'Б-101152-13',date'2015-02-02',3, 7, 7, 'RUR', 1, 18, date'2015-02-02', date'2015-02-01', 1011521, 1, to_date('2015-01-31 23:59:59','YYYY-MM-DD HH24:MI:SS'), 700, 126, 0, 1026, 1, 'c1', 5,1,101152,11242,1242);insert into xxxx_oebs_cash_payment_test (ID, INVOICE_ID, OEBS_PAYMENT, DOC_DATE, COMISS_DATE) values (s_xxxx_oebs_cash_payment_test.NEXTVAL, 101152, 430.5, to_date('2015-01-31 23:59:59','YYYY-MM-DD HH24:MI:SS'), date'2015-01-31' );insert into xxxx_client_discount_m  (ID,CLIENT_ID,CLIENT_AVG_DISCOUNT,DT) values (s_xxxx_client_discount_m.NEXTVAL,1026, 19, date'2015-02-01');insert into xxxx_loyal_clients_contr_attr (ID, CONTRACT_ID, CLIENT_ID, LC_TURNOVER, COLLATERAL_FIRST_DT, COLLATERAL_END_DT) values (s_xxxx_loyal_clients_contr_atr.NEXTVAL, 100071, 1026, 10000, date'2014-06-01', date'2014-08-31' );</v>
      </c>
    </row>
    <row r="1147" spans="1:50" ht="16.5" customHeight="1" x14ac:dyDescent="0.25">
      <c r="A1147" s="285">
        <v>71</v>
      </c>
      <c r="B1147" s="72">
        <v>0</v>
      </c>
      <c r="C1147" s="165" t="str">
        <f t="shared" si="106"/>
        <v>100071</v>
      </c>
      <c r="D1147" s="165" t="str">
        <f t="shared" si="107"/>
        <v>100071/13</v>
      </c>
      <c r="E1147" s="167" t="s">
        <v>189</v>
      </c>
      <c r="F1147" s="167" t="s">
        <v>822</v>
      </c>
      <c r="G1147" s="165">
        <v>48</v>
      </c>
      <c r="H1147" s="178">
        <v>101153</v>
      </c>
      <c r="I1147" s="170" t="str">
        <f t="shared" si="111"/>
        <v>Б-101153-13</v>
      </c>
      <c r="J1147" s="185">
        <v>3</v>
      </c>
      <c r="K1147" s="165">
        <v>7</v>
      </c>
      <c r="L1147" s="165" t="s">
        <v>38</v>
      </c>
      <c r="M1147" s="169">
        <v>1</v>
      </c>
      <c r="N1147" s="165">
        <v>18</v>
      </c>
      <c r="O1147" s="167" t="s">
        <v>823</v>
      </c>
      <c r="P1147" s="167" t="s">
        <v>823</v>
      </c>
      <c r="Q1147" s="167" t="s">
        <v>826</v>
      </c>
      <c r="R1147" s="166" t="str">
        <f t="shared" si="110"/>
        <v>1011531</v>
      </c>
      <c r="S1147" s="170">
        <v>1</v>
      </c>
      <c r="T1147" s="191" t="s">
        <v>308</v>
      </c>
      <c r="U1147" s="165">
        <v>1100</v>
      </c>
      <c r="V1147" s="165">
        <v>198</v>
      </c>
      <c r="W1147" s="165">
        <v>0</v>
      </c>
      <c r="X1147" s="24">
        <v>1027</v>
      </c>
      <c r="Y1147" s="168" t="s">
        <v>42</v>
      </c>
      <c r="Z1147" s="224" t="s">
        <v>615</v>
      </c>
      <c r="AA1147" s="238" t="s">
        <v>235</v>
      </c>
      <c r="AB1147" s="224" t="s">
        <v>624</v>
      </c>
      <c r="AC1147" s="227">
        <v>676.5</v>
      </c>
      <c r="AD1147" s="170"/>
      <c r="AE1147" s="170"/>
      <c r="AF1147" s="191" t="s">
        <v>149</v>
      </c>
      <c r="AG1147" s="254">
        <v>5</v>
      </c>
      <c r="AH1147" s="249">
        <v>19</v>
      </c>
      <c r="AI1147" s="191" t="s">
        <v>319</v>
      </c>
      <c r="AJ1147" s="167"/>
      <c r="AK1147" s="167"/>
      <c r="AL1147" s="227">
        <v>1</v>
      </c>
      <c r="AM1147" s="122">
        <v>1</v>
      </c>
      <c r="AN1147" s="165" t="s">
        <v>44</v>
      </c>
      <c r="AO1147" s="165"/>
      <c r="AP1147" s="227">
        <v>10000</v>
      </c>
      <c r="AQ1147" s="307" t="s">
        <v>429</v>
      </c>
      <c r="AR1147" s="307" t="s">
        <v>434</v>
      </c>
      <c r="AS1147" s="166">
        <f>H1147</f>
        <v>101153</v>
      </c>
      <c r="AT1147" s="166">
        <f t="shared" si="108"/>
        <v>11243</v>
      </c>
      <c r="AU1147" s="166">
        <v>1243</v>
      </c>
      <c r="AV1147" s="166"/>
      <c r="AX1147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101153, 'Б-101153-13',date'2015-02-02',3, 7, 7, 'RUR', 1, 18, date'2015-02-02', date'2015-02-01', 1011531, 1, to_date('2015-02-01 00:00:00','YYYY-MM-DD HH24:MI:SS'), 1100, 198, 0, 1027, 1, 'c1', 5,1,101153,11243,1243);insert into xxxx_oebs_cash_payment_test (ID, INVOICE_ID, OEBS_PAYMENT, DOC_DATE, COMISS_DATE) values (s_xxxx_oebs_cash_payment_test.NEXTVAL, 101153, 676.5, to_date('2015-02-01 00:00:00','YYYY-MM-DD HH24:MI:SS'), date'2015-01-31' );insert into xxxx_client_discount_m  (ID,CLIENT_ID,CLIENT_AVG_DISCOUNT,DT) values (s_xxxx_client_discount_m.NEXTVAL,1027, 19, date'2015-02-01');insert into xxxx_loyal_clients_contr_attr (ID, CONTRACT_ID, CLIENT_ID, LC_TURNOVER, COLLATERAL_FIRST_DT, COLLATERAL_END_DT) values (s_xxxx_loyal_clients_contr_atr.NEXTVAL, 100071, 1027, 10000, date'2014-06-01', date'2014-08-31' );</v>
      </c>
    </row>
    <row r="1148" spans="1:50" ht="16.5" customHeight="1" x14ac:dyDescent="0.25">
      <c r="A1148" s="285">
        <v>71</v>
      </c>
      <c r="B1148" s="72">
        <v>0</v>
      </c>
      <c r="C1148" s="165" t="str">
        <f t="shared" ref="C1148:C1211" si="112">"1000"&amp;A1148</f>
        <v>100071</v>
      </c>
      <c r="D1148" s="165" t="str">
        <f t="shared" ref="D1148:D1211" si="113">"1000"&amp;A1148&amp;"/13"</f>
        <v>100071/13</v>
      </c>
      <c r="E1148" s="167" t="s">
        <v>189</v>
      </c>
      <c r="F1148" s="167" t="s">
        <v>822</v>
      </c>
      <c r="G1148" s="165">
        <v>48</v>
      </c>
      <c r="H1148" s="178">
        <v>101154</v>
      </c>
      <c r="I1148" s="170" t="str">
        <f t="shared" si="111"/>
        <v>Б-101154-13</v>
      </c>
      <c r="J1148" s="185">
        <v>3</v>
      </c>
      <c r="K1148" s="165">
        <v>7</v>
      </c>
      <c r="L1148" s="165" t="s">
        <v>38</v>
      </c>
      <c r="M1148" s="169">
        <v>1</v>
      </c>
      <c r="N1148" s="165">
        <v>18</v>
      </c>
      <c r="O1148" s="167" t="s">
        <v>823</v>
      </c>
      <c r="P1148" s="167" t="s">
        <v>823</v>
      </c>
      <c r="Q1148" s="167" t="s">
        <v>826</v>
      </c>
      <c r="R1148" s="166" t="str">
        <f t="shared" si="110"/>
        <v>1011541</v>
      </c>
      <c r="S1148" s="170">
        <v>1</v>
      </c>
      <c r="T1148" s="191" t="s">
        <v>308</v>
      </c>
      <c r="U1148" s="165">
        <v>1000</v>
      </c>
      <c r="V1148" s="165">
        <v>180</v>
      </c>
      <c r="W1148" s="165">
        <v>0</v>
      </c>
      <c r="X1148" s="24">
        <v>1028</v>
      </c>
      <c r="Y1148" s="168" t="s">
        <v>42</v>
      </c>
      <c r="Z1148" s="224" t="s">
        <v>225</v>
      </c>
      <c r="AA1148" s="238" t="s">
        <v>225</v>
      </c>
      <c r="AB1148" s="224" t="s">
        <v>625</v>
      </c>
      <c r="AC1148" s="227">
        <v>615</v>
      </c>
      <c r="AD1148" s="170"/>
      <c r="AE1148" s="170"/>
      <c r="AF1148" s="237" t="s">
        <v>149</v>
      </c>
      <c r="AG1148" s="254">
        <v>5</v>
      </c>
      <c r="AH1148" s="249">
        <v>19</v>
      </c>
      <c r="AI1148" s="237" t="s">
        <v>319</v>
      </c>
      <c r="AJ1148" s="167"/>
      <c r="AK1148" s="167"/>
      <c r="AL1148" s="227">
        <v>1</v>
      </c>
      <c r="AM1148" s="122">
        <v>1</v>
      </c>
      <c r="AN1148" s="165" t="s">
        <v>44</v>
      </c>
      <c r="AO1148" s="165"/>
      <c r="AP1148" s="227">
        <v>10000</v>
      </c>
      <c r="AQ1148" s="307" t="s">
        <v>429</v>
      </c>
      <c r="AR1148" s="307" t="s">
        <v>434</v>
      </c>
      <c r="AS1148" s="166">
        <f>H1148</f>
        <v>101154</v>
      </c>
      <c r="AT1148" s="166">
        <f t="shared" si="108"/>
        <v>11244</v>
      </c>
      <c r="AU1148" s="166">
        <v>1244</v>
      </c>
      <c r="AV1148" s="166"/>
      <c r="AX1148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101154, 'Б-101154-13',date'2015-02-02',3, 7, 7, 'RUR', 1, 18, date'2015-02-02', date'2015-02-01', 1011541, 1, to_date('2015-02-01 00:00:00','YYYY-MM-DD HH24:MI:SS'), 1000, 180, 0, 1028, 1, 'c1', 5,1,101154,11244,1244);insert into xxxx_oebs_cash_payment_test (ID, INVOICE_ID, OEBS_PAYMENT, DOC_DATE, COMISS_DATE) values (s_xxxx_oebs_cash_payment_test.NEXTVAL, 101154, 615, to_date('2015-02-01 00:00:00','YYYY-MM-DD HH24:MI:SS'), date'2015-01-31' );insert into xxxx_client_discount_m  (ID,CLIENT_ID,CLIENT_AVG_DISCOUNT,DT) values (s_xxxx_client_discount_m.NEXTVAL,1028, 19, date'2015-02-01');insert into xxxx_loyal_clients_contr_attr (ID, CONTRACT_ID, CLIENT_ID, LC_TURNOVER, COLLATERAL_FIRST_DT, COLLATERAL_END_DT) values (s_xxxx_loyal_clients_contr_atr.NEXTVAL, 100071, 1028, 10000, date'2014-06-01', date'2014-08-31' );</v>
      </c>
    </row>
    <row r="1149" spans="1:50" ht="16.5" customHeight="1" x14ac:dyDescent="0.25">
      <c r="A1149" s="285">
        <v>71</v>
      </c>
      <c r="B1149" s="72">
        <v>0</v>
      </c>
      <c r="C1149" s="165" t="str">
        <f t="shared" si="112"/>
        <v>100071</v>
      </c>
      <c r="D1149" s="165" t="str">
        <f t="shared" si="113"/>
        <v>100071/13</v>
      </c>
      <c r="E1149" s="167" t="s">
        <v>189</v>
      </c>
      <c r="F1149" s="167" t="s">
        <v>822</v>
      </c>
      <c r="G1149" s="165">
        <v>48</v>
      </c>
      <c r="H1149" s="178">
        <v>101155</v>
      </c>
      <c r="I1149" s="170" t="str">
        <f t="shared" si="111"/>
        <v>Б-101155-13</v>
      </c>
      <c r="J1149" s="185">
        <v>3</v>
      </c>
      <c r="K1149" s="165">
        <v>7</v>
      </c>
      <c r="L1149" s="165" t="s">
        <v>38</v>
      </c>
      <c r="M1149" s="169">
        <v>1</v>
      </c>
      <c r="N1149" s="165">
        <v>18</v>
      </c>
      <c r="O1149" s="167" t="s">
        <v>823</v>
      </c>
      <c r="P1149" s="167" t="s">
        <v>823</v>
      </c>
      <c r="Q1149" s="167" t="s">
        <v>826</v>
      </c>
      <c r="R1149" s="166" t="str">
        <f t="shared" si="110"/>
        <v>1011551</v>
      </c>
      <c r="S1149" s="170">
        <v>1</v>
      </c>
      <c r="T1149" s="191" t="s">
        <v>310</v>
      </c>
      <c r="U1149" s="165">
        <v>800</v>
      </c>
      <c r="V1149" s="165">
        <v>144</v>
      </c>
      <c r="W1149" s="165">
        <v>0</v>
      </c>
      <c r="X1149" s="24">
        <v>1029</v>
      </c>
      <c r="Y1149" s="168" t="s">
        <v>42</v>
      </c>
      <c r="Z1149" s="224" t="s">
        <v>219</v>
      </c>
      <c r="AA1149" s="238" t="s">
        <v>219</v>
      </c>
      <c r="AB1149" s="224" t="s">
        <v>445</v>
      </c>
      <c r="AC1149" s="178">
        <v>1640</v>
      </c>
      <c r="AD1149" s="170"/>
      <c r="AE1149" s="170"/>
      <c r="AF1149" s="191" t="s">
        <v>149</v>
      </c>
      <c r="AG1149" s="254">
        <v>5</v>
      </c>
      <c r="AH1149" s="249">
        <v>19</v>
      </c>
      <c r="AI1149" s="191" t="s">
        <v>319</v>
      </c>
      <c r="AJ1149" s="167"/>
      <c r="AK1149" s="167"/>
      <c r="AL1149" s="227">
        <v>1</v>
      </c>
      <c r="AM1149" s="122">
        <v>1</v>
      </c>
      <c r="AN1149" s="165" t="s">
        <v>44</v>
      </c>
      <c r="AO1149" s="165"/>
      <c r="AP1149" s="227">
        <v>10000</v>
      </c>
      <c r="AQ1149" s="307" t="s">
        <v>429</v>
      </c>
      <c r="AR1149" s="307" t="s">
        <v>434</v>
      </c>
      <c r="AS1149" s="166">
        <f>H1149</f>
        <v>101155</v>
      </c>
      <c r="AT1149" s="166">
        <f t="shared" si="108"/>
        <v>11245</v>
      </c>
      <c r="AU1149" s="166">
        <v>1245</v>
      </c>
      <c r="AV1149" s="166"/>
      <c r="AX1149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101155, 'Б-101155-13',date'2015-02-02',3, 7, 7, 'RUR', 1, 18, date'2015-02-02', date'2015-02-01', 1011551, 1, to_date('2015-01-31 23:59:59','YYYY-MM-DD HH24:MI:SS'), 800, 144, 0, 1029, 1, 'c1', 5,1,101155,11245,1245);insert into xxxx_oebs_cash_payment_test (ID, INVOICE_ID, OEBS_PAYMENT, DOC_DATE, COMISS_DATE) values (s_xxxx_oebs_cash_payment_test.NEXTVAL, 101155, 1640, to_date('2015-01-31 23:59:59','YYYY-MM-DD HH24:MI:SS'), date'2015-01-31' );insert into xxxx_client_discount_m  (ID,CLIENT_ID,CLIENT_AVG_DISCOUNT,DT) values (s_xxxx_client_discount_m.NEXTVAL,1029, 19, date'2015-02-01');insert into xxxx_loyal_clients_contr_attr (ID, CONTRACT_ID, CLIENT_ID, LC_TURNOVER, COLLATERAL_FIRST_DT, COLLATERAL_END_DT) values (s_xxxx_loyal_clients_contr_atr.NEXTVAL, 100071, 1029, 10000, date'2014-06-01', date'2014-08-31' );</v>
      </c>
    </row>
    <row r="1150" spans="1:50" ht="16.5" customHeight="1" x14ac:dyDescent="0.25">
      <c r="A1150" s="285">
        <v>71</v>
      </c>
      <c r="B1150" s="72">
        <v>0</v>
      </c>
      <c r="C1150" s="165" t="str">
        <f t="shared" si="112"/>
        <v>100071</v>
      </c>
      <c r="D1150" s="165" t="str">
        <f t="shared" si="113"/>
        <v>100071/13</v>
      </c>
      <c r="E1150" s="167" t="s">
        <v>189</v>
      </c>
      <c r="F1150" s="167" t="s">
        <v>822</v>
      </c>
      <c r="G1150" s="165">
        <v>48</v>
      </c>
      <c r="H1150" s="178">
        <v>101156</v>
      </c>
      <c r="I1150" s="170" t="str">
        <f t="shared" si="111"/>
        <v>Б-101156-13</v>
      </c>
      <c r="J1150" s="185">
        <v>3</v>
      </c>
      <c r="K1150" s="165">
        <v>7</v>
      </c>
      <c r="L1150" s="165" t="s">
        <v>38</v>
      </c>
      <c r="M1150" s="169">
        <v>1</v>
      </c>
      <c r="N1150" s="165">
        <v>18</v>
      </c>
      <c r="O1150" s="167" t="s">
        <v>823</v>
      </c>
      <c r="P1150" s="167" t="s">
        <v>823</v>
      </c>
      <c r="Q1150" s="167" t="s">
        <v>826</v>
      </c>
      <c r="R1150" s="166" t="str">
        <f t="shared" si="110"/>
        <v>1011561</v>
      </c>
      <c r="S1150" s="170">
        <v>1</v>
      </c>
      <c r="T1150" s="237" t="s">
        <v>144</v>
      </c>
      <c r="U1150" s="165">
        <v>1200</v>
      </c>
      <c r="V1150" s="165">
        <v>216</v>
      </c>
      <c r="W1150" s="165">
        <v>0</v>
      </c>
      <c r="X1150" s="24">
        <v>1030</v>
      </c>
      <c r="Y1150" s="168" t="s">
        <v>42</v>
      </c>
      <c r="Z1150" s="224" t="s">
        <v>236</v>
      </c>
      <c r="AA1150" s="238" t="s">
        <v>236</v>
      </c>
      <c r="AB1150" s="224" t="s">
        <v>473</v>
      </c>
      <c r="AC1150" s="178">
        <v>2460</v>
      </c>
      <c r="AD1150" s="170"/>
      <c r="AE1150" s="170"/>
      <c r="AF1150" s="237" t="s">
        <v>149</v>
      </c>
      <c r="AG1150" s="254">
        <v>5</v>
      </c>
      <c r="AH1150" s="249">
        <v>19</v>
      </c>
      <c r="AI1150" s="237" t="s">
        <v>320</v>
      </c>
      <c r="AJ1150" s="167"/>
      <c r="AK1150" s="167"/>
      <c r="AL1150" s="227">
        <v>1</v>
      </c>
      <c r="AM1150" s="122">
        <v>1</v>
      </c>
      <c r="AN1150" s="165" t="s">
        <v>44</v>
      </c>
      <c r="AO1150" s="165"/>
      <c r="AP1150" s="227">
        <v>10000</v>
      </c>
      <c r="AQ1150" s="307" t="s">
        <v>429</v>
      </c>
      <c r="AR1150" s="307" t="s">
        <v>434</v>
      </c>
      <c r="AS1150" s="166">
        <f>H1150</f>
        <v>101156</v>
      </c>
      <c r="AT1150" s="166">
        <f t="shared" si="108"/>
        <v>11246</v>
      </c>
      <c r="AU1150" s="166">
        <v>1246</v>
      </c>
      <c r="AV1150" s="166"/>
      <c r="AX1150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101156, 'Б-101156-13',date'2015-02-02',3, 7, 7, 'RUR', 1, 18, date'2015-02-02', date'2015-02-01', 1011561, 1, to_date('2015-01-01 00:00:00','YYYY-MM-DD HH24:MI:SS'), 1200, 216, 0, 1030, 1, 'c1', 5,1,101156,11246,1246);insert into xxxx_oebs_cash_payment_test (ID, INVOICE_ID, OEBS_PAYMENT, DOC_DATE, COMISS_DATE) values (s_xxxx_oebs_cash_payment_test.NEXTVAL, 101156, 2460, to_date('2015-01-01 00:00:00','YYYY-MM-DD HH24:MI:SS'), date'2015-01-31' );insert into xxxx_client_discount_m  (ID,CLIENT_ID,CLIENT_AVG_DISCOUNT,DT) values (s_xxxx_client_discount_m.NEXTVAL,1030, 19, date'2015-01-01');insert into xxxx_loyal_clients_contr_attr (ID, CONTRACT_ID, CLIENT_ID, LC_TURNOVER, COLLATERAL_FIRST_DT, COLLATERAL_END_DT) values (s_xxxx_loyal_clients_contr_atr.NEXTVAL, 100071, 1030, 10000, date'2014-06-01', date'2014-08-31' );</v>
      </c>
    </row>
    <row r="1151" spans="1:50" ht="16.5" customHeight="1" x14ac:dyDescent="0.25">
      <c r="A1151" s="285">
        <v>71</v>
      </c>
      <c r="B1151" s="72">
        <v>0</v>
      </c>
      <c r="C1151" s="165" t="str">
        <f t="shared" si="112"/>
        <v>100071</v>
      </c>
      <c r="D1151" s="165" t="str">
        <f t="shared" si="113"/>
        <v>100071/13</v>
      </c>
      <c r="E1151" s="167" t="s">
        <v>189</v>
      </c>
      <c r="F1151" s="167" t="s">
        <v>822</v>
      </c>
      <c r="G1151" s="165">
        <v>48</v>
      </c>
      <c r="H1151" s="178">
        <v>101157</v>
      </c>
      <c r="I1151" s="170" t="str">
        <f t="shared" si="111"/>
        <v>Б-101157-13</v>
      </c>
      <c r="J1151" s="185">
        <v>3</v>
      </c>
      <c r="K1151" s="165">
        <v>7</v>
      </c>
      <c r="L1151" s="165" t="s">
        <v>38</v>
      </c>
      <c r="M1151" s="169">
        <v>1</v>
      </c>
      <c r="N1151" s="165">
        <v>18</v>
      </c>
      <c r="O1151" s="167" t="s">
        <v>823</v>
      </c>
      <c r="P1151" s="167" t="s">
        <v>823</v>
      </c>
      <c r="Q1151" s="167" t="s">
        <v>826</v>
      </c>
      <c r="R1151" s="166" t="str">
        <f t="shared" si="110"/>
        <v>1011571</v>
      </c>
      <c r="S1151" s="170">
        <v>1</v>
      </c>
      <c r="T1151" s="237" t="s">
        <v>144</v>
      </c>
      <c r="U1151" s="165">
        <v>1000</v>
      </c>
      <c r="V1151" s="165">
        <v>180</v>
      </c>
      <c r="W1151" s="165">
        <v>0</v>
      </c>
      <c r="X1151" s="24">
        <v>1031</v>
      </c>
      <c r="Y1151" s="168" t="s">
        <v>42</v>
      </c>
      <c r="Z1151" s="224" t="s">
        <v>225</v>
      </c>
      <c r="AA1151" s="238" t="s">
        <v>225</v>
      </c>
      <c r="AB1151" s="224" t="s">
        <v>437</v>
      </c>
      <c r="AC1151" s="178">
        <v>2050</v>
      </c>
      <c r="AD1151" s="170"/>
      <c r="AE1151" s="170"/>
      <c r="AF1151" s="191" t="s">
        <v>149</v>
      </c>
      <c r="AG1151" s="254">
        <v>5</v>
      </c>
      <c r="AH1151" s="249">
        <v>19</v>
      </c>
      <c r="AI1151" s="191" t="s">
        <v>320</v>
      </c>
      <c r="AJ1151" s="167"/>
      <c r="AK1151" s="167"/>
      <c r="AL1151" s="227">
        <v>1</v>
      </c>
      <c r="AM1151" s="122">
        <v>1</v>
      </c>
      <c r="AN1151" s="165" t="s">
        <v>44</v>
      </c>
      <c r="AO1151" s="165"/>
      <c r="AP1151" s="227">
        <v>10000</v>
      </c>
      <c r="AQ1151" s="307" t="s">
        <v>429</v>
      </c>
      <c r="AR1151" s="307" t="s">
        <v>434</v>
      </c>
      <c r="AS1151" s="166">
        <f>H1151</f>
        <v>101157</v>
      </c>
      <c r="AT1151" s="166">
        <f t="shared" si="108"/>
        <v>11247</v>
      </c>
      <c r="AU1151" s="166">
        <v>1247</v>
      </c>
      <c r="AV1151" s="166"/>
      <c r="AX1151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101157, 'Б-101157-13',date'2015-02-02',3, 7, 7, 'RUR', 1, 18, date'2015-02-02', date'2015-02-01', 1011571, 1, to_date('2015-01-01 00:00:00','YYYY-MM-DD HH24:MI:SS'), 1000, 180, 0, 1031, 1, 'c1', 5,1,101157,11247,1247);insert into xxxx_oebs_cash_payment_test (ID, INVOICE_ID, OEBS_PAYMENT, DOC_DATE, COMISS_DATE) values (s_xxxx_oebs_cash_payment_test.NEXTVAL, 101157, 2050, to_date('2015-01-01 00:00:00','YYYY-MM-DD HH24:MI:SS'), date'2015-01-31' );insert into xxxx_client_discount_m  (ID,CLIENT_ID,CLIENT_AVG_DISCOUNT,DT) values (s_xxxx_client_discount_m.NEXTVAL,1031, 19, date'2015-01-01');insert into xxxx_loyal_clients_contr_attr (ID, CONTRACT_ID, CLIENT_ID, LC_TURNOVER, COLLATERAL_FIRST_DT, COLLATERAL_END_DT) values (s_xxxx_loyal_clients_contr_atr.NEXTVAL, 100071, 1031, 10000, date'2014-06-01', date'2014-08-31' );</v>
      </c>
    </row>
    <row r="1152" spans="1:50" ht="16.5" customHeight="1" x14ac:dyDescent="0.25">
      <c r="A1152" s="288">
        <v>71</v>
      </c>
      <c r="B1152" s="72">
        <v>0</v>
      </c>
      <c r="C1152" s="171" t="str">
        <f t="shared" si="112"/>
        <v>100071</v>
      </c>
      <c r="D1152" s="171" t="str">
        <f t="shared" si="113"/>
        <v>100071/13</v>
      </c>
      <c r="E1152" s="172" t="s">
        <v>189</v>
      </c>
      <c r="F1152" s="167" t="s">
        <v>822</v>
      </c>
      <c r="G1152" s="171">
        <v>48</v>
      </c>
      <c r="H1152" s="178">
        <v>101158</v>
      </c>
      <c r="I1152" s="171" t="str">
        <f t="shared" si="111"/>
        <v>Б-101158-13</v>
      </c>
      <c r="J1152" s="185">
        <v>3</v>
      </c>
      <c r="K1152" s="171">
        <v>7</v>
      </c>
      <c r="L1152" s="171" t="s">
        <v>38</v>
      </c>
      <c r="M1152" s="175">
        <v>1</v>
      </c>
      <c r="N1152" s="171">
        <v>18</v>
      </c>
      <c r="O1152" s="172" t="s">
        <v>823</v>
      </c>
      <c r="P1152" s="172" t="s">
        <v>823</v>
      </c>
      <c r="Q1152" s="172" t="s">
        <v>826</v>
      </c>
      <c r="R1152" s="173" t="str">
        <f t="shared" si="110"/>
        <v>1011581</v>
      </c>
      <c r="S1152" s="171">
        <v>1</v>
      </c>
      <c r="T1152" s="211" t="s">
        <v>311</v>
      </c>
      <c r="U1152" s="171">
        <v>900</v>
      </c>
      <c r="V1152" s="171">
        <v>162</v>
      </c>
      <c r="W1152" s="171">
        <v>0</v>
      </c>
      <c r="X1152" s="24">
        <v>1032</v>
      </c>
      <c r="Y1152" s="174" t="s">
        <v>42</v>
      </c>
      <c r="Z1152" s="232" t="s">
        <v>218</v>
      </c>
      <c r="AA1152" s="240" t="s">
        <v>218</v>
      </c>
      <c r="AB1152" s="232" t="s">
        <v>433</v>
      </c>
      <c r="AC1152" s="178">
        <v>1845</v>
      </c>
      <c r="AD1152" s="171"/>
      <c r="AE1152" s="171"/>
      <c r="AF1152" s="211" t="s">
        <v>150</v>
      </c>
      <c r="AG1152" s="256">
        <v>5</v>
      </c>
      <c r="AH1152" s="252">
        <v>19</v>
      </c>
      <c r="AI1152" s="211" t="s">
        <v>320</v>
      </c>
      <c r="AJ1152" s="172"/>
      <c r="AK1152" s="172"/>
      <c r="AL1152" s="205">
        <v>1</v>
      </c>
      <c r="AM1152" s="122">
        <v>1</v>
      </c>
      <c r="AN1152" s="171" t="s">
        <v>44</v>
      </c>
      <c r="AO1152" s="171"/>
      <c r="AP1152" s="205">
        <v>10000</v>
      </c>
      <c r="AQ1152" s="307" t="s">
        <v>429</v>
      </c>
      <c r="AR1152" s="311" t="s">
        <v>434</v>
      </c>
      <c r="AS1152" s="166">
        <f>H1152</f>
        <v>101158</v>
      </c>
      <c r="AT1152" s="166">
        <f t="shared" si="108"/>
        <v>11248</v>
      </c>
      <c r="AU1152" s="166">
        <v>1248</v>
      </c>
      <c r="AV1152" s="173"/>
      <c r="AX115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71, 100071, '100071/13', date'2013-03-01', date'2015-09-01', 48, 101158, 'Б-101158-13',date'2015-02-02',3, 7, 7, 'RUR', 1, 18, date'2015-02-02', date'2015-02-01', 1011581, 1, to_date('2015-01-30 23:59:59','YYYY-MM-DD HH24:MI:SS'), 900, 162, 0, 1032, 1, 'c1', 5,1,101158,11248,1248);insert into xxxx_oebs_cash_payment_test (ID, INVOICE_ID, OEBS_PAYMENT, DOC_DATE, COMISS_DATE) values (s_xxxx_oebs_cash_payment_test.NEXTVAL, 101158, 1845, to_date('2015-01-30 23:59:59','YYYY-MM-DD HH24:MI:SS'), date'2015-01-30' );insert into xxxx_client_discount_m  (ID,CLIENT_ID,CLIENT_AVG_DISCOUNT,DT) values (s_xxxx_client_discount_m.NEXTVAL,1032, 19, date'2015-01-01');insert into xxxx_loyal_clients_contr_attr (ID, CONTRACT_ID, CLIENT_ID, LC_TURNOVER, COLLATERAL_FIRST_DT, COLLATERAL_END_DT) values (s_xxxx_loyal_clients_contr_atr.NEXTVAL, 100071, 1032, 10000, date'2014-06-01', date'2014-08-31' );</v>
      </c>
    </row>
    <row r="1153" spans="1:50" ht="16.5" customHeight="1" x14ac:dyDescent="0.25">
      <c r="A1153" s="285">
        <v>72</v>
      </c>
      <c r="B1153" s="72">
        <v>0</v>
      </c>
      <c r="C1153" s="165" t="str">
        <f t="shared" si="112"/>
        <v>100072</v>
      </c>
      <c r="D1153" s="165" t="str">
        <f t="shared" si="113"/>
        <v>100072/13</v>
      </c>
      <c r="E1153" s="167" t="s">
        <v>189</v>
      </c>
      <c r="F1153" s="167" t="s">
        <v>822</v>
      </c>
      <c r="G1153" s="165">
        <v>48</v>
      </c>
      <c r="H1153" s="178">
        <v>101159</v>
      </c>
      <c r="I1153" s="170" t="str">
        <f t="shared" si="111"/>
        <v>Б-101159-13</v>
      </c>
      <c r="J1153" s="185">
        <v>3</v>
      </c>
      <c r="K1153" s="165">
        <v>7</v>
      </c>
      <c r="L1153" s="165" t="s">
        <v>38</v>
      </c>
      <c r="M1153" s="169">
        <v>1</v>
      </c>
      <c r="N1153" s="165">
        <v>18</v>
      </c>
      <c r="O1153" s="167" t="s">
        <v>823</v>
      </c>
      <c r="P1153" s="167" t="s">
        <v>823</v>
      </c>
      <c r="Q1153" s="167" t="s">
        <v>826</v>
      </c>
      <c r="R1153" s="166" t="str">
        <f t="shared" si="110"/>
        <v>1011591</v>
      </c>
      <c r="S1153" s="170">
        <v>1</v>
      </c>
      <c r="T1153" s="167" t="s">
        <v>308</v>
      </c>
      <c r="U1153" s="165">
        <v>1000</v>
      </c>
      <c r="V1153" s="165">
        <v>180</v>
      </c>
      <c r="W1153" s="165">
        <v>0</v>
      </c>
      <c r="X1153" s="24">
        <v>1033</v>
      </c>
      <c r="Y1153" s="168" t="s">
        <v>42</v>
      </c>
      <c r="Z1153" s="224" t="s">
        <v>225</v>
      </c>
      <c r="AA1153" s="238" t="s">
        <v>221</v>
      </c>
      <c r="AB1153" s="247" t="s">
        <v>467</v>
      </c>
      <c r="AC1153" s="178">
        <v>2050</v>
      </c>
      <c r="AD1153" s="170"/>
      <c r="AE1153" s="170"/>
      <c r="AF1153" s="167" t="s">
        <v>149</v>
      </c>
      <c r="AG1153" s="248">
        <v>8</v>
      </c>
      <c r="AH1153" s="255">
        <v>2</v>
      </c>
      <c r="AI1153" s="167" t="s">
        <v>319</v>
      </c>
      <c r="AJ1153" s="167"/>
      <c r="AK1153" s="167"/>
      <c r="AL1153" s="227">
        <v>1</v>
      </c>
      <c r="AM1153" s="122">
        <v>1</v>
      </c>
      <c r="AN1153" s="165" t="s">
        <v>44</v>
      </c>
      <c r="AO1153" s="165"/>
      <c r="AP1153" s="227">
        <v>10000</v>
      </c>
      <c r="AQ1153" s="307" t="s">
        <v>429</v>
      </c>
      <c r="AR1153" s="307" t="s">
        <v>434</v>
      </c>
      <c r="AS1153" s="166">
        <f>H1153</f>
        <v>101159</v>
      </c>
      <c r="AT1153" s="166">
        <f t="shared" si="108"/>
        <v>11249</v>
      </c>
      <c r="AU1153" s="166">
        <v>1249</v>
      </c>
      <c r="AV1153" s="166" t="s">
        <v>231</v>
      </c>
      <c r="AX115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101159, 'Б-101159-13',date'2015-02-02',3, 7, 7, 'RUR', 1, 18, date'2015-02-02', date'2015-02-01', 1011591, 1, to_date('2015-02-01 00:00:00','YYYY-MM-DD HH24:MI:SS'), 1000, 180, 0, 1033, 1, 'c1', 8,1,101159,11249,1249);insert into xxxx_oebs_cash_payment_test (ID, INVOICE_ID, OEBS_PAYMENT, DOC_DATE, COMISS_DATE) values (s_xxxx_oebs_cash_payment_test.NEXTVAL, 101159, 2050, to_date('2015-02-01 00:00:00','YYYY-MM-DD HH24:MI:SS'), date'2015-01-31' );insert into xxxx_client_discount_m  (ID,CLIENT_ID,CLIENT_AVG_DISCOUNT,DT) values (s_xxxx_client_discount_m.NEXTVAL,1033, 2, date'2015-02-01');insert into xxxx_loyal_clients_contr_attr (ID, CONTRACT_ID, CLIENT_ID, LC_TURNOVER, COLLATERAL_FIRST_DT, COLLATERAL_END_DT) values (s_xxxx_loyal_clients_contr_atr.NEXTVAL, 100072, 1033, 10000, date'2014-06-01', date'2014-08-31' );</v>
      </c>
    </row>
    <row r="1154" spans="1:50" ht="16.5" customHeight="1" x14ac:dyDescent="0.25">
      <c r="A1154" s="285">
        <v>72</v>
      </c>
      <c r="B1154" s="72">
        <v>0</v>
      </c>
      <c r="C1154" s="165" t="str">
        <f t="shared" si="112"/>
        <v>100072</v>
      </c>
      <c r="D1154" s="165" t="str">
        <f t="shared" si="113"/>
        <v>100072/13</v>
      </c>
      <c r="E1154" s="167" t="s">
        <v>189</v>
      </c>
      <c r="F1154" s="167" t="s">
        <v>822</v>
      </c>
      <c r="G1154" s="165">
        <v>48</v>
      </c>
      <c r="H1154" s="178">
        <v>101160</v>
      </c>
      <c r="I1154" s="170" t="str">
        <f t="shared" si="111"/>
        <v>Б-101160-13</v>
      </c>
      <c r="J1154" s="185">
        <v>3</v>
      </c>
      <c r="K1154" s="165">
        <v>7</v>
      </c>
      <c r="L1154" s="165" t="s">
        <v>38</v>
      </c>
      <c r="M1154" s="169">
        <v>1</v>
      </c>
      <c r="N1154" s="165">
        <v>18</v>
      </c>
      <c r="O1154" s="167" t="s">
        <v>823</v>
      </c>
      <c r="P1154" s="167" t="s">
        <v>823</v>
      </c>
      <c r="Q1154" s="167" t="s">
        <v>826</v>
      </c>
      <c r="R1154" s="166" t="str">
        <f t="shared" si="110"/>
        <v>1011601</v>
      </c>
      <c r="S1154" s="170">
        <v>1</v>
      </c>
      <c r="T1154" s="167" t="s">
        <v>308</v>
      </c>
      <c r="U1154" s="165">
        <v>900</v>
      </c>
      <c r="V1154" s="165">
        <v>162</v>
      </c>
      <c r="W1154" s="165">
        <v>0</v>
      </c>
      <c r="X1154" s="24">
        <v>1034</v>
      </c>
      <c r="Y1154" s="168" t="s">
        <v>42</v>
      </c>
      <c r="Z1154" s="225" t="s">
        <v>232</v>
      </c>
      <c r="AA1154" s="235" t="s">
        <v>232</v>
      </c>
      <c r="AB1154" s="225" t="s">
        <v>626</v>
      </c>
      <c r="AC1154" s="178">
        <v>1845</v>
      </c>
      <c r="AD1154" s="170"/>
      <c r="AE1154" s="170"/>
      <c r="AF1154" s="167" t="s">
        <v>149</v>
      </c>
      <c r="AG1154" s="248">
        <v>8</v>
      </c>
      <c r="AH1154" s="255">
        <v>2</v>
      </c>
      <c r="AI1154" s="167" t="s">
        <v>319</v>
      </c>
      <c r="AJ1154" s="167"/>
      <c r="AK1154" s="167"/>
      <c r="AL1154" s="227">
        <v>1</v>
      </c>
      <c r="AM1154" s="122">
        <v>1</v>
      </c>
      <c r="AN1154" s="165" t="s">
        <v>44</v>
      </c>
      <c r="AO1154" s="165"/>
      <c r="AP1154" s="227">
        <v>10000</v>
      </c>
      <c r="AQ1154" s="307" t="s">
        <v>429</v>
      </c>
      <c r="AR1154" s="307" t="s">
        <v>434</v>
      </c>
      <c r="AS1154" s="166">
        <f>H1154</f>
        <v>101160</v>
      </c>
      <c r="AT1154" s="166">
        <f t="shared" si="108"/>
        <v>11250</v>
      </c>
      <c r="AU1154" s="166">
        <v>1250</v>
      </c>
      <c r="AV1154" s="166" t="s">
        <v>233</v>
      </c>
      <c r="AX115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101160, 'Б-101160-13',date'2015-02-02',3, 7, 7, 'RUR', 1, 18, date'2015-02-02', date'2015-02-01', 1011601, 1, to_date('2015-02-01 00:00:00','YYYY-MM-DD HH24:MI:SS'), 900, 162, 0, 1034, 1, 'c1', 8,1,101160,11250,1250);insert into xxxx_oebs_cash_payment_test (ID, INVOICE_ID, OEBS_PAYMENT, DOC_DATE, COMISS_DATE) values (s_xxxx_oebs_cash_payment_test.NEXTVAL, 101160, 1845, to_date('2015-02-01 00:00:00','YYYY-MM-DD HH24:MI:SS'), date'2015-01-31' );insert into xxxx_client_discount_m  (ID,CLIENT_ID,CLIENT_AVG_DISCOUNT,DT) values (s_xxxx_client_discount_m.NEXTVAL,1034, 2, date'2015-02-01');insert into xxxx_loyal_clients_contr_attr (ID, CONTRACT_ID, CLIENT_ID, LC_TURNOVER, COLLATERAL_FIRST_DT, COLLATERAL_END_DT) values (s_xxxx_loyal_clients_contr_atr.NEXTVAL, 100072, 1034, 10000, date'2014-06-01', date'2014-08-31' );</v>
      </c>
    </row>
    <row r="1155" spans="1:50" ht="16.5" customHeight="1" x14ac:dyDescent="0.25">
      <c r="A1155" s="285">
        <v>72</v>
      </c>
      <c r="B1155" s="72">
        <v>0</v>
      </c>
      <c r="C1155" s="165" t="str">
        <f t="shared" si="112"/>
        <v>100072</v>
      </c>
      <c r="D1155" s="165" t="str">
        <f t="shared" si="113"/>
        <v>100072/13</v>
      </c>
      <c r="E1155" s="167" t="s">
        <v>189</v>
      </c>
      <c r="F1155" s="167" t="s">
        <v>822</v>
      </c>
      <c r="G1155" s="165">
        <v>48</v>
      </c>
      <c r="H1155" s="178">
        <v>101161</v>
      </c>
      <c r="I1155" s="170" t="str">
        <f t="shared" si="111"/>
        <v>Б-101161-13</v>
      </c>
      <c r="J1155" s="185">
        <v>3</v>
      </c>
      <c r="K1155" s="165">
        <v>7</v>
      </c>
      <c r="L1155" s="165" t="s">
        <v>38</v>
      </c>
      <c r="M1155" s="169">
        <v>1</v>
      </c>
      <c r="N1155" s="165">
        <v>18</v>
      </c>
      <c r="O1155" s="167" t="s">
        <v>823</v>
      </c>
      <c r="P1155" s="167" t="s">
        <v>823</v>
      </c>
      <c r="Q1155" s="167" t="s">
        <v>826</v>
      </c>
      <c r="R1155" s="166" t="str">
        <f t="shared" si="110"/>
        <v>1011611</v>
      </c>
      <c r="S1155" s="170">
        <v>1</v>
      </c>
      <c r="T1155" s="167" t="s">
        <v>308</v>
      </c>
      <c r="U1155" s="165">
        <v>800</v>
      </c>
      <c r="V1155" s="165">
        <v>144</v>
      </c>
      <c r="W1155" s="165">
        <v>0</v>
      </c>
      <c r="X1155" s="24">
        <v>1035</v>
      </c>
      <c r="Y1155" s="168" t="s">
        <v>42</v>
      </c>
      <c r="Z1155" s="224"/>
      <c r="AA1155" s="224"/>
      <c r="AB1155" s="224"/>
      <c r="AC1155" s="227">
        <v>492</v>
      </c>
      <c r="AD1155" s="170"/>
      <c r="AE1155" s="170"/>
      <c r="AF1155" s="167" t="s">
        <v>149</v>
      </c>
      <c r="AG1155" s="248">
        <v>8</v>
      </c>
      <c r="AH1155" s="255">
        <v>2</v>
      </c>
      <c r="AI1155" s="167" t="s">
        <v>319</v>
      </c>
      <c r="AJ1155" s="167"/>
      <c r="AK1155" s="167"/>
      <c r="AL1155" s="227">
        <v>1</v>
      </c>
      <c r="AM1155" s="122">
        <v>1</v>
      </c>
      <c r="AN1155" s="165" t="s">
        <v>44</v>
      </c>
      <c r="AO1155" s="165"/>
      <c r="AP1155" s="227">
        <v>10000</v>
      </c>
      <c r="AQ1155" s="307" t="s">
        <v>429</v>
      </c>
      <c r="AR1155" s="307" t="s">
        <v>434</v>
      </c>
      <c r="AS1155" s="166">
        <f>H1155</f>
        <v>101161</v>
      </c>
      <c r="AT1155" s="166">
        <f t="shared" si="108"/>
        <v>11251</v>
      </c>
      <c r="AU1155" s="166">
        <v>1251</v>
      </c>
      <c r="AV1155" s="250" t="s">
        <v>240</v>
      </c>
      <c r="AX1155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101161, 'Б-101161-13',date'2015-02-02',3, 7, 7, 'RUR', 1, 18, date'2015-02-02', date'2015-02-01', 1011611, 1, to_date('2015-02-01 00:00:00','YYYY-MM-DD HH24:MI:SS'), 800, 144, 0, 1035, 1, 'c1', 8,1,101161,11251,1251);insert into xxxx_oebs_cash_payment_test (ID, INVOICE_ID, OEBS_PAYMENT, DOC_DATE, COMISS_DATE) values (s_xxxx_oebs_cash_payment_test.NEXTVAL, 101161, 492, to_date('2015-02-01 00:00:00','YYYY-MM-DD HH24:MI:SS'), date'2015-01-31' );insert into xxxx_client_discount_m  (ID,CLIENT_ID,CLIENT_AVG_DISCOUNT,DT) values (s_xxxx_client_discount_m.NEXTVAL,1035, 2, date'2015-02-01');insert into xxxx_loyal_clients_contr_attr (ID, CONTRACT_ID, CLIENT_ID, LC_TURNOVER, COLLATERAL_FIRST_DT, COLLATERAL_END_DT) values (s_xxxx_loyal_clients_contr_atr.NEXTVAL, 100072, 1035, 10000, date'2014-06-01', date'2014-08-31' );</v>
      </c>
    </row>
    <row r="1156" spans="1:50" ht="16.5" customHeight="1" x14ac:dyDescent="0.25">
      <c r="A1156" s="285">
        <v>72</v>
      </c>
      <c r="B1156" s="72">
        <v>0</v>
      </c>
      <c r="C1156" s="165" t="str">
        <f t="shared" si="112"/>
        <v>100072</v>
      </c>
      <c r="D1156" s="165" t="str">
        <f t="shared" si="113"/>
        <v>100072/13</v>
      </c>
      <c r="E1156" s="167" t="s">
        <v>189</v>
      </c>
      <c r="F1156" s="167" t="s">
        <v>822</v>
      </c>
      <c r="G1156" s="165">
        <v>48</v>
      </c>
      <c r="H1156" s="178">
        <v>101162</v>
      </c>
      <c r="I1156" s="170" t="str">
        <f t="shared" si="111"/>
        <v>Б-101162-13</v>
      </c>
      <c r="J1156" s="185">
        <v>3</v>
      </c>
      <c r="K1156" s="165">
        <v>7</v>
      </c>
      <c r="L1156" s="165" t="s">
        <v>38</v>
      </c>
      <c r="M1156" s="169">
        <v>1</v>
      </c>
      <c r="N1156" s="165">
        <v>18</v>
      </c>
      <c r="O1156" s="167" t="s">
        <v>823</v>
      </c>
      <c r="P1156" s="167" t="s">
        <v>823</v>
      </c>
      <c r="Q1156" s="167" t="s">
        <v>826</v>
      </c>
      <c r="R1156" s="166" t="str">
        <f t="shared" si="110"/>
        <v>1011621</v>
      </c>
      <c r="S1156" s="170">
        <v>1</v>
      </c>
      <c r="T1156" s="167" t="s">
        <v>308</v>
      </c>
      <c r="U1156" s="165">
        <v>700</v>
      </c>
      <c r="V1156" s="165">
        <v>126</v>
      </c>
      <c r="W1156" s="165">
        <v>0</v>
      </c>
      <c r="X1156" s="24">
        <v>1036</v>
      </c>
      <c r="Y1156" s="168" t="s">
        <v>42</v>
      </c>
      <c r="Z1156" s="224"/>
      <c r="AA1156" s="224"/>
      <c r="AB1156" s="224"/>
      <c r="AC1156" s="227">
        <v>430.5</v>
      </c>
      <c r="AD1156" s="170"/>
      <c r="AE1156" s="170"/>
      <c r="AF1156" s="167" t="s">
        <v>149</v>
      </c>
      <c r="AG1156" s="248">
        <v>8</v>
      </c>
      <c r="AH1156" s="255">
        <v>2</v>
      </c>
      <c r="AI1156" s="167" t="s">
        <v>319</v>
      </c>
      <c r="AJ1156" s="167"/>
      <c r="AK1156" s="167"/>
      <c r="AL1156" s="227">
        <v>1</v>
      </c>
      <c r="AM1156" s="122">
        <v>1</v>
      </c>
      <c r="AN1156" s="165" t="s">
        <v>44</v>
      </c>
      <c r="AO1156" s="165"/>
      <c r="AP1156" s="227">
        <v>10000</v>
      </c>
      <c r="AQ1156" s="307" t="s">
        <v>429</v>
      </c>
      <c r="AR1156" s="307" t="s">
        <v>434</v>
      </c>
      <c r="AS1156" s="166">
        <f>H1156</f>
        <v>101162</v>
      </c>
      <c r="AT1156" s="166">
        <f t="shared" si="108"/>
        <v>11252</v>
      </c>
      <c r="AU1156" s="166">
        <v>1252</v>
      </c>
      <c r="AX1156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101162, 'Б-101162-13',date'2015-02-02',3, 7, 7, 'RUR', 1, 18, date'2015-02-02', date'2015-02-01', 1011621, 1, to_date('2015-02-01 00:00:00','YYYY-MM-DD HH24:MI:SS'), 700, 126, 0, 1036, 1, 'c1', 8,1,101162,11252,1252);insert into xxxx_oebs_cash_payment_test (ID, INVOICE_ID, OEBS_PAYMENT, DOC_DATE, COMISS_DATE) values (s_xxxx_oebs_cash_payment_test.NEXTVAL, 101162, 430.5, to_date('2015-02-01 00:00:00','YYYY-MM-DD HH24:MI:SS'), date'2015-01-31' );insert into xxxx_client_discount_m  (ID,CLIENT_ID,CLIENT_AVG_DISCOUNT,DT) values (s_xxxx_client_discount_m.NEXTVAL,1036, 2, date'2015-02-01');insert into xxxx_loyal_clients_contr_attr (ID, CONTRACT_ID, CLIENT_ID, LC_TURNOVER, COLLATERAL_FIRST_DT, COLLATERAL_END_DT) values (s_xxxx_loyal_clients_contr_atr.NEXTVAL, 100072, 1036, 10000, date'2014-06-01', date'2014-08-31' );</v>
      </c>
    </row>
    <row r="1157" spans="1:50" ht="16.5" customHeight="1" x14ac:dyDescent="0.25">
      <c r="A1157" s="285">
        <v>72</v>
      </c>
      <c r="B1157" s="72">
        <v>0</v>
      </c>
      <c r="C1157" s="165" t="str">
        <f t="shared" si="112"/>
        <v>100072</v>
      </c>
      <c r="D1157" s="165" t="str">
        <f t="shared" si="113"/>
        <v>100072/13</v>
      </c>
      <c r="E1157" s="167" t="s">
        <v>189</v>
      </c>
      <c r="F1157" s="167" t="s">
        <v>822</v>
      </c>
      <c r="G1157" s="165">
        <v>48</v>
      </c>
      <c r="H1157" s="178">
        <v>101163</v>
      </c>
      <c r="I1157" s="170" t="str">
        <f t="shared" si="111"/>
        <v>Б-101163-13</v>
      </c>
      <c r="J1157" s="185">
        <v>3</v>
      </c>
      <c r="K1157" s="165">
        <v>7</v>
      </c>
      <c r="L1157" s="165" t="s">
        <v>38</v>
      </c>
      <c r="M1157" s="169">
        <v>1</v>
      </c>
      <c r="N1157" s="165">
        <v>18</v>
      </c>
      <c r="O1157" s="167" t="s">
        <v>823</v>
      </c>
      <c r="P1157" s="167" t="s">
        <v>823</v>
      </c>
      <c r="Q1157" s="167" t="s">
        <v>826</v>
      </c>
      <c r="R1157" s="166" t="str">
        <f t="shared" si="110"/>
        <v>1011631</v>
      </c>
      <c r="S1157" s="170">
        <v>1</v>
      </c>
      <c r="T1157" s="167" t="s">
        <v>310</v>
      </c>
      <c r="U1157" s="165">
        <v>700</v>
      </c>
      <c r="V1157" s="165">
        <v>126</v>
      </c>
      <c r="W1157" s="165">
        <v>0</v>
      </c>
      <c r="X1157" s="24">
        <v>1037</v>
      </c>
      <c r="Y1157" s="168" t="s">
        <v>42</v>
      </c>
      <c r="Z1157" s="224" t="s">
        <v>220</v>
      </c>
      <c r="AA1157" s="238" t="s">
        <v>220</v>
      </c>
      <c r="AB1157" s="224" t="s">
        <v>623</v>
      </c>
      <c r="AC1157" s="227">
        <v>430.5</v>
      </c>
      <c r="AD1157" s="170"/>
      <c r="AE1157" s="170"/>
      <c r="AF1157" s="167" t="s">
        <v>149</v>
      </c>
      <c r="AG1157" s="248">
        <v>8</v>
      </c>
      <c r="AH1157" s="255">
        <v>2</v>
      </c>
      <c r="AI1157" s="167" t="s">
        <v>319</v>
      </c>
      <c r="AJ1157" s="167"/>
      <c r="AK1157" s="167"/>
      <c r="AL1157" s="227">
        <v>1</v>
      </c>
      <c r="AM1157" s="122">
        <v>1</v>
      </c>
      <c r="AN1157" s="165" t="s">
        <v>44</v>
      </c>
      <c r="AO1157" s="165"/>
      <c r="AP1157" s="227">
        <v>10000</v>
      </c>
      <c r="AQ1157" s="307" t="s">
        <v>429</v>
      </c>
      <c r="AR1157" s="307" t="s">
        <v>434</v>
      </c>
      <c r="AS1157" s="166">
        <f>H1157</f>
        <v>101163</v>
      </c>
      <c r="AT1157" s="166">
        <f t="shared" ref="AT1157:AT1220" si="114">AU1157+10000</f>
        <v>11253</v>
      </c>
      <c r="AU1157" s="166">
        <v>1253</v>
      </c>
      <c r="AX1157" s="163" t="str">
        <f t="shared" ref="AX1157:AX1220" si="115">IF(B1157=0,"insert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"&amp;A1157&amp;", "&amp;C1157&amp;", '"&amp;D1157&amp;"', date'"&amp;E1157&amp;"', date'"&amp;F1157&amp;"', "&amp;G1157&amp;", "&amp;H1157&amp;", '"&amp;I1157&amp;"',date'"&amp;O1157&amp;"',"&amp;J1157&amp;", "&amp;K1157&amp;", "&amp;K1157&amp;", '"&amp;L1157&amp;"', "&amp;M1157&amp;", "&amp;N1157&amp;", date'"&amp;P1157&amp;"', date'"&amp;Q1157&amp;"', "&amp;R1157&amp;", "&amp;S1157&amp;", to_date('"&amp;T1157&amp;"','YYYY-MM-DD HH24:MI:SS'), "&amp;U1157&amp;", "&amp;V1157&amp;", "&amp;W1157&amp;", "&amp;X1157&amp;", "&amp;AL1157&amp;", '"&amp;AN1157&amp;"', "&amp;AG1157&amp;","&amp;AM1157&amp;","&amp;AS1157&amp;","&amp;AT1157&amp;","&amp;AU1157&amp;");"&amp;
IF(LEN(AC1157)&gt;0,"insert into xxxx_oebs_cash_payment_test (ID, INVOICE_ID, OEBS_PAYMENT, DOC_DATE, COMISS_DATE) values (s_xxxx_oebs_cash_payment_test.NEXTVAL, "&amp;H1157&amp;", "&amp;AC1157&amp;", to_date('"&amp;T1157&amp;"','YYYY-MM-DD HH24:MI:SS'), "&amp;AF1157&amp;" );","")&amp;
IF(LEN(AD1157)&gt;0,"insert into xxxx_oebs_cash_payment_test (ID, INVOICE_ID, OEBS_PAYMENT, DOC_DATE, COMISS_DATE) values (s_xxxx_oebs_cash_payment_test.NEXTVAL, "&amp;H1157&amp;", "&amp;AD1157&amp;", to_date('"&amp;T1157&amp;"','YYYY-MM-DD HH24:MI:SS'), "&amp;AF1157&amp;" );","")&amp;
IF(LEN(AE1157)&gt;0,"insert into xxxx_oebs_cash_payment_test (ID, INVOICE_ID, OEBS_PAYMENT, DOC_DATE, COMISS_DATE) values (s_xxxx_oebs_cash_payment_test.NEXTVAL, "&amp;H1157&amp;", "&amp;AE1157&amp;", to_date('"&amp;T1157&amp;"','YYYY-MM-DD HH24:MI:SS'), "&amp;AF1157&amp;" );","")&amp;
IF(LEN(AH1157)&gt;0,"insert into xxxx_client_discount_m  (ID,CLIENT_ID,CLIENT_AVG_DISCOUNT,DT) values (s_xxxx_client_discount_m.NEXTVAL,"&amp;X1157&amp;", "&amp;AH1157&amp;", "&amp;AI1157&amp;");","")&amp;
IF(LEN(AJ1157)&gt;0,"insert into xxxx_client_discount_m  (ID,CLIENT_ID,CLIENT_AVG_DISCOUNT,DT) values (s_xxxx_client_discount_m.NEXTVAL,"&amp;X1157&amp;", "&amp;AJ1157&amp;", "&amp;AK1157&amp;");","")&amp;
IF(LEN(AO1157)&gt;0,"insert into xxxx_contract_signed_attr (ID, CONTRACT_ID, CODE, KEY_NUM) values (s_xxxx_contract_signed_attr.NEXTVAL, "&amp;C1157&amp;", 'SUPERCOMMISSION_BONUS' , "&amp;AO1157&amp;" );","")&amp;
IF(LEN(AP1157)&gt;0,"insert into xxxx_loyal_clients_contr_attr (ID, CONTRACT_ID, CLIENT_ID, LC_TURNOVER, COLLATERAL_FIRST_DT, COLLATERAL_END_DT) values (s_xxxx_loyal_clients_contr_atr.NEXTVAL, "&amp;C1157&amp;", "&amp;X1157&amp;", "&amp;AP1157&amp;", "&amp;AQ1157&amp;", "&amp;AR1157&amp;" );",""),"insert into XXXX_COMMISSION_PART (ID,CONTRACT_ID,FROM_DT,TILL_DT,NDS,CURRENCY,REWARD_TYPE,DISCOUNT_TYPE,REWARD_TO_CHARGE,DELKREDERE_TO_CHARGE,DKV_TO_CHARGE,REWARD_TO_PAY,DELKREDERE_TO_PAY,DKV_TO_PAY) values "&amp;"(s_xxxx_commission_part.NEXTVAL, "&amp;C1157&amp;", "&amp;E1157&amp;",  "&amp;F1157&amp;", "&amp;G1157&amp;", '"&amp;H1157&amp;"', "&amp;J1157&amp;", "&amp;I1157&amp;", "&amp;L1157&amp;", "&amp;M1157&amp;","&amp;N1157&amp;","&amp;Q1157&amp;","&amp;R1157&amp;","&amp;S1157&amp;");")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101163, 'Б-101163-13',date'2015-02-02',3, 7, 7, 'RUR', 1, 18, date'2015-02-02', date'2015-02-01', 1011631, 1, to_date('2015-01-31 23:59:59','YYYY-MM-DD HH24:MI:SS'), 700, 126, 0, 1037, 1, 'c1', 8,1,101163,11253,1253);insert into xxxx_oebs_cash_payment_test (ID, INVOICE_ID, OEBS_PAYMENT, DOC_DATE, COMISS_DATE) values (s_xxxx_oebs_cash_payment_test.NEXTVAL, 101163, 430.5, to_date('2015-01-31 23:59:59','YYYY-MM-DD HH24:MI:SS'), date'2015-01-31' );insert into xxxx_client_discount_m  (ID,CLIENT_ID,CLIENT_AVG_DISCOUNT,DT) values (s_xxxx_client_discount_m.NEXTVAL,1037, 2, date'2015-02-01');insert into xxxx_loyal_clients_contr_attr (ID, CONTRACT_ID, CLIENT_ID, LC_TURNOVER, COLLATERAL_FIRST_DT, COLLATERAL_END_DT) values (s_xxxx_loyal_clients_contr_atr.NEXTVAL, 100072, 1037, 10000, date'2014-06-01', date'2014-08-31' );</v>
      </c>
    </row>
    <row r="1158" spans="1:50" ht="16.5" customHeight="1" x14ac:dyDescent="0.25">
      <c r="A1158" s="285">
        <v>72</v>
      </c>
      <c r="B1158" s="72">
        <v>0</v>
      </c>
      <c r="C1158" s="165" t="str">
        <f t="shared" si="112"/>
        <v>100072</v>
      </c>
      <c r="D1158" s="165" t="str">
        <f t="shared" si="113"/>
        <v>100072/13</v>
      </c>
      <c r="E1158" s="167" t="s">
        <v>189</v>
      </c>
      <c r="F1158" s="167" t="s">
        <v>822</v>
      </c>
      <c r="G1158" s="165">
        <v>48</v>
      </c>
      <c r="H1158" s="178">
        <v>101164</v>
      </c>
      <c r="I1158" s="170" t="str">
        <f t="shared" si="111"/>
        <v>Б-101164-13</v>
      </c>
      <c r="J1158" s="185">
        <v>3</v>
      </c>
      <c r="K1158" s="165">
        <v>7</v>
      </c>
      <c r="L1158" s="165" t="s">
        <v>38</v>
      </c>
      <c r="M1158" s="169">
        <v>1</v>
      </c>
      <c r="N1158" s="165">
        <v>18</v>
      </c>
      <c r="O1158" s="167" t="s">
        <v>823</v>
      </c>
      <c r="P1158" s="167" t="s">
        <v>823</v>
      </c>
      <c r="Q1158" s="167" t="s">
        <v>826</v>
      </c>
      <c r="R1158" s="166" t="str">
        <f t="shared" si="110"/>
        <v>1011641</v>
      </c>
      <c r="S1158" s="170">
        <v>1</v>
      </c>
      <c r="T1158" s="191" t="s">
        <v>308</v>
      </c>
      <c r="U1158" s="165">
        <v>1100</v>
      </c>
      <c r="V1158" s="165">
        <v>198</v>
      </c>
      <c r="W1158" s="165">
        <v>0</v>
      </c>
      <c r="X1158" s="24">
        <v>1038</v>
      </c>
      <c r="Y1158" s="168" t="s">
        <v>42</v>
      </c>
      <c r="Z1158" s="224" t="s">
        <v>615</v>
      </c>
      <c r="AA1158" s="238" t="s">
        <v>235</v>
      </c>
      <c r="AB1158" s="224" t="s">
        <v>624</v>
      </c>
      <c r="AC1158" s="227">
        <v>676.5</v>
      </c>
      <c r="AD1158" s="170"/>
      <c r="AE1158" s="170"/>
      <c r="AF1158" s="191" t="s">
        <v>149</v>
      </c>
      <c r="AG1158" s="248">
        <v>8</v>
      </c>
      <c r="AH1158" s="255">
        <v>2</v>
      </c>
      <c r="AI1158" s="191" t="s">
        <v>319</v>
      </c>
      <c r="AJ1158" s="167"/>
      <c r="AK1158" s="167"/>
      <c r="AL1158" s="227">
        <v>1</v>
      </c>
      <c r="AM1158" s="122">
        <v>1</v>
      </c>
      <c r="AN1158" s="165" t="s">
        <v>44</v>
      </c>
      <c r="AO1158" s="165"/>
      <c r="AP1158" s="227">
        <v>10000</v>
      </c>
      <c r="AQ1158" s="307" t="s">
        <v>429</v>
      </c>
      <c r="AR1158" s="307" t="s">
        <v>434</v>
      </c>
      <c r="AS1158" s="166">
        <f>H1158</f>
        <v>101164</v>
      </c>
      <c r="AT1158" s="166">
        <f t="shared" si="114"/>
        <v>11254</v>
      </c>
      <c r="AU1158" s="166">
        <v>1254</v>
      </c>
      <c r="AX115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101164, 'Б-101164-13',date'2015-02-02',3, 7, 7, 'RUR', 1, 18, date'2015-02-02', date'2015-02-01', 1011641, 1, to_date('2015-02-01 00:00:00','YYYY-MM-DD HH24:MI:SS'), 1100, 198, 0, 1038, 1, 'c1', 8,1,101164,11254,1254);insert into xxxx_oebs_cash_payment_test (ID, INVOICE_ID, OEBS_PAYMENT, DOC_DATE, COMISS_DATE) values (s_xxxx_oebs_cash_payment_test.NEXTVAL, 101164, 676.5, to_date('2015-02-01 00:00:00','YYYY-MM-DD HH24:MI:SS'), date'2015-01-31' );insert into xxxx_client_discount_m  (ID,CLIENT_ID,CLIENT_AVG_DISCOUNT,DT) values (s_xxxx_client_discount_m.NEXTVAL,1038, 2, date'2015-02-01');insert into xxxx_loyal_clients_contr_attr (ID, CONTRACT_ID, CLIENT_ID, LC_TURNOVER, COLLATERAL_FIRST_DT, COLLATERAL_END_DT) values (s_xxxx_loyal_clients_contr_atr.NEXTVAL, 100072, 1038, 10000, date'2014-06-01', date'2014-08-31' );</v>
      </c>
    </row>
    <row r="1159" spans="1:50" ht="16.5" customHeight="1" x14ac:dyDescent="0.25">
      <c r="A1159" s="285">
        <v>72</v>
      </c>
      <c r="B1159" s="72">
        <v>0</v>
      </c>
      <c r="C1159" s="165" t="str">
        <f t="shared" si="112"/>
        <v>100072</v>
      </c>
      <c r="D1159" s="165" t="str">
        <f t="shared" si="113"/>
        <v>100072/13</v>
      </c>
      <c r="E1159" s="167" t="s">
        <v>189</v>
      </c>
      <c r="F1159" s="167" t="s">
        <v>822</v>
      </c>
      <c r="G1159" s="165">
        <v>48</v>
      </c>
      <c r="H1159" s="178">
        <v>101165</v>
      </c>
      <c r="I1159" s="170" t="str">
        <f t="shared" si="111"/>
        <v>Б-101165-13</v>
      </c>
      <c r="J1159" s="185">
        <v>3</v>
      </c>
      <c r="K1159" s="165">
        <v>7</v>
      </c>
      <c r="L1159" s="165" t="s">
        <v>38</v>
      </c>
      <c r="M1159" s="169">
        <v>1</v>
      </c>
      <c r="N1159" s="165">
        <v>18</v>
      </c>
      <c r="O1159" s="167" t="s">
        <v>823</v>
      </c>
      <c r="P1159" s="167" t="s">
        <v>823</v>
      </c>
      <c r="Q1159" s="167" t="s">
        <v>826</v>
      </c>
      <c r="R1159" s="166" t="str">
        <f t="shared" si="110"/>
        <v>1011651</v>
      </c>
      <c r="S1159" s="170">
        <v>1</v>
      </c>
      <c r="T1159" s="191" t="s">
        <v>308</v>
      </c>
      <c r="U1159" s="165">
        <v>1000</v>
      </c>
      <c r="V1159" s="165">
        <v>180</v>
      </c>
      <c r="W1159" s="165">
        <v>0</v>
      </c>
      <c r="X1159" s="24">
        <v>1039</v>
      </c>
      <c r="Y1159" s="168" t="s">
        <v>42</v>
      </c>
      <c r="Z1159" s="224" t="s">
        <v>225</v>
      </c>
      <c r="AA1159" s="238" t="s">
        <v>225</v>
      </c>
      <c r="AB1159" s="224" t="s">
        <v>625</v>
      </c>
      <c r="AC1159" s="227">
        <v>615</v>
      </c>
      <c r="AD1159" s="170"/>
      <c r="AE1159" s="170"/>
      <c r="AF1159" s="237" t="s">
        <v>149</v>
      </c>
      <c r="AG1159" s="248">
        <v>8</v>
      </c>
      <c r="AH1159" s="255">
        <v>2</v>
      </c>
      <c r="AI1159" s="237" t="s">
        <v>319</v>
      </c>
      <c r="AJ1159" s="167"/>
      <c r="AK1159" s="167"/>
      <c r="AL1159" s="227">
        <v>1</v>
      </c>
      <c r="AM1159" s="122">
        <v>1</v>
      </c>
      <c r="AN1159" s="165" t="s">
        <v>44</v>
      </c>
      <c r="AO1159" s="165"/>
      <c r="AP1159" s="227">
        <v>10000</v>
      </c>
      <c r="AQ1159" s="307" t="s">
        <v>429</v>
      </c>
      <c r="AR1159" s="307" t="s">
        <v>434</v>
      </c>
      <c r="AS1159" s="166">
        <f>H1159</f>
        <v>101165</v>
      </c>
      <c r="AT1159" s="166">
        <f t="shared" si="114"/>
        <v>11255</v>
      </c>
      <c r="AU1159" s="166">
        <v>1255</v>
      </c>
      <c r="AX115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101165, 'Б-101165-13',date'2015-02-02',3, 7, 7, 'RUR', 1, 18, date'2015-02-02', date'2015-02-01', 1011651, 1, to_date('2015-02-01 00:00:00','YYYY-MM-DD HH24:MI:SS'), 1000, 180, 0, 1039, 1, 'c1', 8,1,101165,11255,1255);insert into xxxx_oebs_cash_payment_test (ID, INVOICE_ID, OEBS_PAYMENT, DOC_DATE, COMISS_DATE) values (s_xxxx_oebs_cash_payment_test.NEXTVAL, 101165, 615, to_date('2015-02-01 00:00:00','YYYY-MM-DD HH24:MI:SS'), date'2015-01-31' );insert into xxxx_client_discount_m  (ID,CLIENT_ID,CLIENT_AVG_DISCOUNT,DT) values (s_xxxx_client_discount_m.NEXTVAL,1039, 2, date'2015-02-01');insert into xxxx_loyal_clients_contr_attr (ID, CONTRACT_ID, CLIENT_ID, LC_TURNOVER, COLLATERAL_FIRST_DT, COLLATERAL_END_DT) values (s_xxxx_loyal_clients_contr_atr.NEXTVAL, 100072, 1039, 10000, date'2014-06-01', date'2014-08-31' );</v>
      </c>
    </row>
    <row r="1160" spans="1:50" ht="16.5" customHeight="1" x14ac:dyDescent="0.25">
      <c r="A1160" s="285">
        <v>72</v>
      </c>
      <c r="B1160" s="72">
        <v>0</v>
      </c>
      <c r="C1160" s="165" t="str">
        <f t="shared" si="112"/>
        <v>100072</v>
      </c>
      <c r="D1160" s="165" t="str">
        <f t="shared" si="113"/>
        <v>100072/13</v>
      </c>
      <c r="E1160" s="167" t="s">
        <v>189</v>
      </c>
      <c r="F1160" s="167" t="s">
        <v>822</v>
      </c>
      <c r="G1160" s="165">
        <v>48</v>
      </c>
      <c r="H1160" s="178">
        <v>101166</v>
      </c>
      <c r="I1160" s="170" t="str">
        <f t="shared" si="111"/>
        <v>Б-101166-13</v>
      </c>
      <c r="J1160" s="185">
        <v>3</v>
      </c>
      <c r="K1160" s="165">
        <v>7</v>
      </c>
      <c r="L1160" s="165" t="s">
        <v>38</v>
      </c>
      <c r="M1160" s="169">
        <v>1</v>
      </c>
      <c r="N1160" s="165">
        <v>18</v>
      </c>
      <c r="O1160" s="167" t="s">
        <v>823</v>
      </c>
      <c r="P1160" s="167" t="s">
        <v>823</v>
      </c>
      <c r="Q1160" s="167" t="s">
        <v>826</v>
      </c>
      <c r="R1160" s="166" t="str">
        <f t="shared" si="110"/>
        <v>1011661</v>
      </c>
      <c r="S1160" s="170">
        <v>1</v>
      </c>
      <c r="T1160" s="191" t="s">
        <v>310</v>
      </c>
      <c r="U1160" s="165">
        <v>800</v>
      </c>
      <c r="V1160" s="165">
        <v>144</v>
      </c>
      <c r="W1160" s="165">
        <v>0</v>
      </c>
      <c r="X1160" s="24">
        <v>1040</v>
      </c>
      <c r="Y1160" s="168" t="s">
        <v>42</v>
      </c>
      <c r="Z1160" s="224" t="s">
        <v>219</v>
      </c>
      <c r="AA1160" s="238" t="s">
        <v>219</v>
      </c>
      <c r="AB1160" s="224" t="s">
        <v>627</v>
      </c>
      <c r="AC1160" s="178">
        <v>1968</v>
      </c>
      <c r="AD1160" s="170"/>
      <c r="AE1160" s="170"/>
      <c r="AF1160" s="191" t="s">
        <v>149</v>
      </c>
      <c r="AG1160" s="248">
        <v>8</v>
      </c>
      <c r="AH1160" s="255">
        <v>2</v>
      </c>
      <c r="AI1160" s="191" t="s">
        <v>319</v>
      </c>
      <c r="AJ1160" s="167"/>
      <c r="AK1160" s="167"/>
      <c r="AL1160" s="227">
        <v>1</v>
      </c>
      <c r="AM1160" s="122">
        <v>1</v>
      </c>
      <c r="AN1160" s="165" t="s">
        <v>44</v>
      </c>
      <c r="AO1160" s="165"/>
      <c r="AP1160" s="227">
        <v>10000</v>
      </c>
      <c r="AQ1160" s="307" t="s">
        <v>429</v>
      </c>
      <c r="AR1160" s="307" t="s">
        <v>434</v>
      </c>
      <c r="AS1160" s="166">
        <f>H1160</f>
        <v>101166</v>
      </c>
      <c r="AT1160" s="166">
        <f t="shared" si="114"/>
        <v>11256</v>
      </c>
      <c r="AU1160" s="166">
        <v>1256</v>
      </c>
      <c r="AX116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101166, 'Б-101166-13',date'2015-02-02',3, 7, 7, 'RUR', 1, 18, date'2015-02-02', date'2015-02-01', 1011661, 1, to_date('2015-01-31 23:59:59','YYYY-MM-DD HH24:MI:SS'), 800, 144, 0, 1040, 1, 'c1', 8,1,101166,11256,1256);insert into xxxx_oebs_cash_payment_test (ID, INVOICE_ID, OEBS_PAYMENT, DOC_DATE, COMISS_DATE) values (s_xxxx_oebs_cash_payment_test.NEXTVAL, 101166, 1968, to_date('2015-01-31 23:59:59','YYYY-MM-DD HH24:MI:SS'), date'2015-01-31' );insert into xxxx_client_discount_m  (ID,CLIENT_ID,CLIENT_AVG_DISCOUNT,DT) values (s_xxxx_client_discount_m.NEXTVAL,1040, 2, date'2015-02-01');insert into xxxx_loyal_clients_contr_attr (ID, CONTRACT_ID, CLIENT_ID, LC_TURNOVER, COLLATERAL_FIRST_DT, COLLATERAL_END_DT) values (s_xxxx_loyal_clients_contr_atr.NEXTVAL, 100072, 1040, 10000, date'2014-06-01', date'2014-08-31' );</v>
      </c>
    </row>
    <row r="1161" spans="1:50" ht="16.5" customHeight="1" x14ac:dyDescent="0.25">
      <c r="A1161" s="285">
        <v>72</v>
      </c>
      <c r="B1161" s="72">
        <v>0</v>
      </c>
      <c r="C1161" s="165" t="str">
        <f t="shared" si="112"/>
        <v>100072</v>
      </c>
      <c r="D1161" s="165" t="str">
        <f t="shared" si="113"/>
        <v>100072/13</v>
      </c>
      <c r="E1161" s="167" t="s">
        <v>189</v>
      </c>
      <c r="F1161" s="167" t="s">
        <v>822</v>
      </c>
      <c r="G1161" s="165">
        <v>48</v>
      </c>
      <c r="H1161" s="178">
        <v>101167</v>
      </c>
      <c r="I1161" s="170" t="str">
        <f t="shared" si="111"/>
        <v>Б-101167-13</v>
      </c>
      <c r="J1161" s="185">
        <v>3</v>
      </c>
      <c r="K1161" s="165">
        <v>7</v>
      </c>
      <c r="L1161" s="165" t="s">
        <v>38</v>
      </c>
      <c r="M1161" s="169">
        <v>1</v>
      </c>
      <c r="N1161" s="165">
        <v>18</v>
      </c>
      <c r="O1161" s="167" t="s">
        <v>823</v>
      </c>
      <c r="P1161" s="167" t="s">
        <v>823</v>
      </c>
      <c r="Q1161" s="167" t="s">
        <v>826</v>
      </c>
      <c r="R1161" s="166" t="str">
        <f t="shared" si="110"/>
        <v>1011671</v>
      </c>
      <c r="S1161" s="170">
        <v>1</v>
      </c>
      <c r="T1161" s="237" t="s">
        <v>144</v>
      </c>
      <c r="U1161" s="165">
        <v>1200</v>
      </c>
      <c r="V1161" s="165">
        <v>216</v>
      </c>
      <c r="W1161" s="165">
        <v>0</v>
      </c>
      <c r="X1161" s="24">
        <v>1041</v>
      </c>
      <c r="Y1161" s="168" t="s">
        <v>42</v>
      </c>
      <c r="Z1161" s="224" t="s">
        <v>236</v>
      </c>
      <c r="AA1161" s="238" t="s">
        <v>236</v>
      </c>
      <c r="AB1161" s="224" t="s">
        <v>628</v>
      </c>
      <c r="AC1161" s="178">
        <v>2952</v>
      </c>
      <c r="AD1161" s="170"/>
      <c r="AE1161" s="170"/>
      <c r="AF1161" s="237" t="s">
        <v>149</v>
      </c>
      <c r="AG1161" s="248">
        <v>8</v>
      </c>
      <c r="AH1161" s="255">
        <v>2</v>
      </c>
      <c r="AI1161" s="237" t="s">
        <v>320</v>
      </c>
      <c r="AJ1161" s="167"/>
      <c r="AK1161" s="167"/>
      <c r="AL1161" s="227">
        <v>1</v>
      </c>
      <c r="AM1161" s="122">
        <v>1</v>
      </c>
      <c r="AN1161" s="165" t="s">
        <v>44</v>
      </c>
      <c r="AO1161" s="165"/>
      <c r="AP1161" s="227">
        <v>10000</v>
      </c>
      <c r="AQ1161" s="307" t="s">
        <v>429</v>
      </c>
      <c r="AR1161" s="307" t="s">
        <v>434</v>
      </c>
      <c r="AS1161" s="166">
        <f>H1161</f>
        <v>101167</v>
      </c>
      <c r="AT1161" s="166">
        <f t="shared" si="114"/>
        <v>11257</v>
      </c>
      <c r="AU1161" s="166">
        <v>1257</v>
      </c>
      <c r="AX1161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101167, 'Б-101167-13',date'2015-02-02',3, 7, 7, 'RUR', 1, 18, date'2015-02-02', date'2015-02-01', 1011671, 1, to_date('2015-01-01 00:00:00','YYYY-MM-DD HH24:MI:SS'), 1200, 216, 0, 1041, 1, 'c1', 8,1,101167,11257,1257);insert into xxxx_oebs_cash_payment_test (ID, INVOICE_ID, OEBS_PAYMENT, DOC_DATE, COMISS_DATE) values (s_xxxx_oebs_cash_payment_test.NEXTVAL, 101167, 2952, to_date('2015-01-01 00:00:00','YYYY-MM-DD HH24:MI:SS'), date'2015-01-31' );insert into xxxx_client_discount_m  (ID,CLIENT_ID,CLIENT_AVG_DISCOUNT,DT) values (s_xxxx_client_discount_m.NEXTVAL,1041, 2, date'2015-01-01');insert into xxxx_loyal_clients_contr_attr (ID, CONTRACT_ID, CLIENT_ID, LC_TURNOVER, COLLATERAL_FIRST_DT, COLLATERAL_END_DT) values (s_xxxx_loyal_clients_contr_atr.NEXTVAL, 100072, 1041, 10000, date'2014-06-01', date'2014-08-31' );</v>
      </c>
    </row>
    <row r="1162" spans="1:50" ht="16.5" customHeight="1" x14ac:dyDescent="0.25">
      <c r="A1162" s="285">
        <v>72</v>
      </c>
      <c r="B1162" s="72">
        <v>0</v>
      </c>
      <c r="C1162" s="165" t="str">
        <f t="shared" si="112"/>
        <v>100072</v>
      </c>
      <c r="D1162" s="165" t="str">
        <f t="shared" si="113"/>
        <v>100072/13</v>
      </c>
      <c r="E1162" s="167" t="s">
        <v>189</v>
      </c>
      <c r="F1162" s="167" t="s">
        <v>822</v>
      </c>
      <c r="G1162" s="165">
        <v>48</v>
      </c>
      <c r="H1162" s="178">
        <v>101168</v>
      </c>
      <c r="I1162" s="170" t="str">
        <f t="shared" si="111"/>
        <v>Б-101168-13</v>
      </c>
      <c r="J1162" s="185">
        <v>3</v>
      </c>
      <c r="K1162" s="165">
        <v>7</v>
      </c>
      <c r="L1162" s="165" t="s">
        <v>38</v>
      </c>
      <c r="M1162" s="169">
        <v>1</v>
      </c>
      <c r="N1162" s="165">
        <v>18</v>
      </c>
      <c r="O1162" s="167" t="s">
        <v>823</v>
      </c>
      <c r="P1162" s="167" t="s">
        <v>823</v>
      </c>
      <c r="Q1162" s="167" t="s">
        <v>826</v>
      </c>
      <c r="R1162" s="166" t="str">
        <f t="shared" si="110"/>
        <v>1011681</v>
      </c>
      <c r="S1162" s="170">
        <v>1</v>
      </c>
      <c r="T1162" s="237" t="s">
        <v>144</v>
      </c>
      <c r="U1162" s="165">
        <v>1000</v>
      </c>
      <c r="V1162" s="165">
        <v>180</v>
      </c>
      <c r="W1162" s="165">
        <v>0</v>
      </c>
      <c r="X1162" s="24">
        <v>1042</v>
      </c>
      <c r="Y1162" s="168" t="s">
        <v>42</v>
      </c>
      <c r="Z1162" s="224" t="s">
        <v>225</v>
      </c>
      <c r="AA1162" s="238" t="s">
        <v>225</v>
      </c>
      <c r="AB1162" s="224" t="s">
        <v>473</v>
      </c>
      <c r="AC1162" s="178">
        <v>2460</v>
      </c>
      <c r="AD1162" s="170"/>
      <c r="AE1162" s="170"/>
      <c r="AF1162" s="191" t="s">
        <v>149</v>
      </c>
      <c r="AG1162" s="248">
        <v>8</v>
      </c>
      <c r="AH1162" s="255">
        <v>2</v>
      </c>
      <c r="AI1162" s="191" t="s">
        <v>320</v>
      </c>
      <c r="AJ1162" s="167"/>
      <c r="AK1162" s="167"/>
      <c r="AL1162" s="227">
        <v>1</v>
      </c>
      <c r="AM1162" s="122">
        <v>1</v>
      </c>
      <c r="AN1162" s="165" t="s">
        <v>44</v>
      </c>
      <c r="AO1162" s="165"/>
      <c r="AP1162" s="227">
        <v>10000</v>
      </c>
      <c r="AQ1162" s="307" t="s">
        <v>429</v>
      </c>
      <c r="AR1162" s="307" t="s">
        <v>434</v>
      </c>
      <c r="AS1162" s="166">
        <f>H1162</f>
        <v>101168</v>
      </c>
      <c r="AT1162" s="166">
        <f t="shared" si="114"/>
        <v>11258</v>
      </c>
      <c r="AU1162" s="166">
        <v>1258</v>
      </c>
      <c r="AX1162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101168, 'Б-101168-13',date'2015-02-02',3, 7, 7, 'RUR', 1, 18, date'2015-02-02', date'2015-02-01', 1011681, 1, to_date('2015-01-01 00:00:00','YYYY-MM-DD HH24:MI:SS'), 1000, 180, 0, 1042, 1, 'c1', 8,1,101168,11258,1258);insert into xxxx_oebs_cash_payment_test (ID, INVOICE_ID, OEBS_PAYMENT, DOC_DATE, COMISS_DATE) values (s_xxxx_oebs_cash_payment_test.NEXTVAL, 101168, 2460, to_date('2015-01-01 00:00:00','YYYY-MM-DD HH24:MI:SS'), date'2015-01-31' );insert into xxxx_client_discount_m  (ID,CLIENT_ID,CLIENT_AVG_DISCOUNT,DT) values (s_xxxx_client_discount_m.NEXTVAL,1042, 2, date'2015-01-01');insert into xxxx_loyal_clients_contr_attr (ID, CONTRACT_ID, CLIENT_ID, LC_TURNOVER, COLLATERAL_FIRST_DT, COLLATERAL_END_DT) values (s_xxxx_loyal_clients_contr_atr.NEXTVAL, 100072, 1042, 10000, date'2014-06-01', date'2014-08-31' );</v>
      </c>
    </row>
    <row r="1163" spans="1:50" ht="16.5" customHeight="1" x14ac:dyDescent="0.25">
      <c r="A1163" s="288">
        <v>72</v>
      </c>
      <c r="B1163" s="72">
        <v>0</v>
      </c>
      <c r="C1163" s="171" t="str">
        <f t="shared" si="112"/>
        <v>100072</v>
      </c>
      <c r="D1163" s="171" t="str">
        <f t="shared" si="113"/>
        <v>100072/13</v>
      </c>
      <c r="E1163" s="172" t="s">
        <v>189</v>
      </c>
      <c r="F1163" s="167" t="s">
        <v>822</v>
      </c>
      <c r="G1163" s="165">
        <v>48</v>
      </c>
      <c r="H1163" s="178">
        <v>101169</v>
      </c>
      <c r="I1163" s="171" t="str">
        <f t="shared" si="111"/>
        <v>Б-101169-13</v>
      </c>
      <c r="J1163" s="185">
        <v>3</v>
      </c>
      <c r="K1163" s="171">
        <v>7</v>
      </c>
      <c r="L1163" s="171" t="s">
        <v>38</v>
      </c>
      <c r="M1163" s="175">
        <v>1</v>
      </c>
      <c r="N1163" s="171">
        <v>18</v>
      </c>
      <c r="O1163" s="172" t="s">
        <v>823</v>
      </c>
      <c r="P1163" s="172" t="s">
        <v>823</v>
      </c>
      <c r="Q1163" s="172" t="s">
        <v>826</v>
      </c>
      <c r="R1163" s="173" t="str">
        <f t="shared" si="110"/>
        <v>1011691</v>
      </c>
      <c r="S1163" s="171">
        <v>1</v>
      </c>
      <c r="T1163" s="211" t="s">
        <v>311</v>
      </c>
      <c r="U1163" s="171">
        <v>900</v>
      </c>
      <c r="V1163" s="171">
        <v>162</v>
      </c>
      <c r="W1163" s="171">
        <v>0</v>
      </c>
      <c r="X1163" s="24">
        <v>1043</v>
      </c>
      <c r="Y1163" s="174" t="s">
        <v>42</v>
      </c>
      <c r="Z1163" s="232" t="s">
        <v>218</v>
      </c>
      <c r="AA1163" s="240" t="s">
        <v>218</v>
      </c>
      <c r="AB1163" s="232" t="s">
        <v>629</v>
      </c>
      <c r="AC1163" s="178">
        <v>2214</v>
      </c>
      <c r="AD1163" s="171"/>
      <c r="AE1163" s="171"/>
      <c r="AF1163" s="211" t="s">
        <v>150</v>
      </c>
      <c r="AG1163" s="251">
        <v>8</v>
      </c>
      <c r="AH1163" s="257">
        <v>2</v>
      </c>
      <c r="AI1163" s="211" t="s">
        <v>320</v>
      </c>
      <c r="AJ1163" s="172"/>
      <c r="AK1163" s="172"/>
      <c r="AL1163" s="205">
        <v>1</v>
      </c>
      <c r="AM1163" s="122">
        <v>1</v>
      </c>
      <c r="AN1163" s="171" t="s">
        <v>44</v>
      </c>
      <c r="AO1163" s="171"/>
      <c r="AP1163" s="205">
        <v>10000</v>
      </c>
      <c r="AQ1163" s="307" t="s">
        <v>429</v>
      </c>
      <c r="AR1163" s="311" t="s">
        <v>434</v>
      </c>
      <c r="AS1163" s="166">
        <f>H1163</f>
        <v>101169</v>
      </c>
      <c r="AT1163" s="166">
        <f t="shared" si="114"/>
        <v>11259</v>
      </c>
      <c r="AU1163" s="166">
        <v>1259</v>
      </c>
      <c r="AV1163" s="258"/>
      <c r="AX1163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72, 100072, '100072/13', date'2013-03-01', date'2015-09-01', 48, 101169, 'Б-101169-13',date'2015-02-02',3, 7, 7, 'RUR', 1, 18, date'2015-02-02', date'2015-02-01', 1011691, 1, to_date('2015-01-30 23:59:59','YYYY-MM-DD HH24:MI:SS'), 900, 162, 0, 1043, 1, 'c1', 8,1,101169,11259,1259);insert into xxxx_oebs_cash_payment_test (ID, INVOICE_ID, OEBS_PAYMENT, DOC_DATE, COMISS_DATE) values (s_xxxx_oebs_cash_payment_test.NEXTVAL, 101169, 2214, to_date('2015-01-30 23:59:59','YYYY-MM-DD HH24:MI:SS'), date'2015-01-30' );insert into xxxx_client_discount_m  (ID,CLIENT_ID,CLIENT_AVG_DISCOUNT,DT) values (s_xxxx_client_discount_m.NEXTVAL,1043, 2, date'2015-01-01');insert into xxxx_loyal_clients_contr_attr (ID, CONTRACT_ID, CLIENT_ID, LC_TURNOVER, COLLATERAL_FIRST_DT, COLLATERAL_END_DT) values (s_xxxx_loyal_clients_contr_atr.NEXTVAL, 100072, 1043, 10000, date'2014-06-01', date'2014-08-31' );</v>
      </c>
    </row>
    <row r="1164" spans="1:50" ht="16.5" customHeight="1" x14ac:dyDescent="0.25">
      <c r="A1164" s="285">
        <v>73</v>
      </c>
      <c r="B1164" s="72">
        <v>0</v>
      </c>
      <c r="C1164" s="166" t="str">
        <f t="shared" si="112"/>
        <v>100073</v>
      </c>
      <c r="D1164" s="165" t="str">
        <f t="shared" si="113"/>
        <v>100073/13</v>
      </c>
      <c r="E1164" s="167" t="s">
        <v>189</v>
      </c>
      <c r="F1164" s="167" t="s">
        <v>822</v>
      </c>
      <c r="G1164" s="165">
        <v>48</v>
      </c>
      <c r="H1164" s="178">
        <v>101170</v>
      </c>
      <c r="I1164" s="170" t="str">
        <f t="shared" si="111"/>
        <v>Б-101170-13</v>
      </c>
      <c r="J1164" s="185">
        <v>3</v>
      </c>
      <c r="K1164" s="165">
        <v>7</v>
      </c>
      <c r="L1164" s="165" t="s">
        <v>38</v>
      </c>
      <c r="M1164" s="169">
        <v>1</v>
      </c>
      <c r="N1164" s="165">
        <v>18</v>
      </c>
      <c r="O1164" s="167" t="s">
        <v>823</v>
      </c>
      <c r="P1164" s="167" t="s">
        <v>823</v>
      </c>
      <c r="Q1164" s="167" t="s">
        <v>826</v>
      </c>
      <c r="R1164" s="166" t="str">
        <f t="shared" si="110"/>
        <v>1011701</v>
      </c>
      <c r="S1164" s="170">
        <v>1</v>
      </c>
      <c r="T1164" s="167" t="s">
        <v>308</v>
      </c>
      <c r="U1164" s="165">
        <v>1000</v>
      </c>
      <c r="V1164" s="165">
        <v>180</v>
      </c>
      <c r="W1164" s="165">
        <v>0</v>
      </c>
      <c r="X1164" s="24">
        <v>1044</v>
      </c>
      <c r="Z1164" s="224"/>
      <c r="AA1164" s="224"/>
      <c r="AB1164" s="224"/>
      <c r="AC1164" s="178">
        <v>360</v>
      </c>
      <c r="AD1164" s="170"/>
      <c r="AE1164" s="170"/>
      <c r="AF1164" s="167" t="s">
        <v>149</v>
      </c>
      <c r="AG1164" s="221">
        <v>8</v>
      </c>
      <c r="AH1164" s="220">
        <v>12</v>
      </c>
      <c r="AI1164" s="167" t="s">
        <v>319</v>
      </c>
      <c r="AL1164" s="227">
        <v>1</v>
      </c>
      <c r="AM1164" s="122">
        <v>1</v>
      </c>
      <c r="AN1164" s="165" t="s">
        <v>44</v>
      </c>
      <c r="AO1164" s="165"/>
      <c r="AP1164" s="227">
        <v>10000</v>
      </c>
      <c r="AQ1164" s="307" t="s">
        <v>429</v>
      </c>
      <c r="AR1164" s="307" t="s">
        <v>434</v>
      </c>
      <c r="AS1164" s="166">
        <f>H1164</f>
        <v>101170</v>
      </c>
      <c r="AT1164" s="166">
        <f t="shared" si="114"/>
        <v>11260</v>
      </c>
      <c r="AU1164" s="166">
        <v>1260</v>
      </c>
      <c r="AV1164" s="220" t="s">
        <v>636</v>
      </c>
      <c r="AX1164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73, 100073, '100073/13', date'2013-03-01', date'2015-09-01', 48, 101170, 'Б-101170-13',date'2015-02-02',3, 7, 7, 'RUR', 1, 18, date'2015-02-02', date'2015-02-01', 1011701, 1, to_date('2015-02-01 00:00:00','YYYY-MM-DD HH24:MI:SS'), 1000, 180, 0, 1044, 1, 'c1', 8,1,101170,11260,1260);insert into xxxx_oebs_cash_payment_test (ID, INVOICE_ID, OEBS_PAYMENT, DOC_DATE, COMISS_DATE) values (s_xxxx_oebs_cash_payment_test.NEXTVAL, 101170, 360, to_date('2015-02-01 00:00:00','YYYY-MM-DD HH24:MI:SS'), date'2015-01-31' );insert into xxxx_client_discount_m  (ID,CLIENT_ID,CLIENT_AVG_DISCOUNT,DT) values (s_xxxx_client_discount_m.NEXTVAL,1044, 12, date'2015-02-01');insert into xxxx_loyal_clients_contr_attr (ID, CONTRACT_ID, CLIENT_ID, LC_TURNOVER, COLLATERAL_FIRST_DT, COLLATERAL_END_DT) values (s_xxxx_loyal_clients_contr_atr.NEXTVAL, 100073, 1044, 10000, date'2014-06-01', date'2014-08-31' );</v>
      </c>
    </row>
    <row r="1165" spans="1:50" ht="16.5" customHeight="1" x14ac:dyDescent="0.25">
      <c r="A1165" s="285">
        <v>73</v>
      </c>
      <c r="B1165" s="72">
        <v>0</v>
      </c>
      <c r="C1165" s="166" t="str">
        <f t="shared" si="112"/>
        <v>100073</v>
      </c>
      <c r="D1165" s="165" t="str">
        <f t="shared" si="113"/>
        <v>100073/13</v>
      </c>
      <c r="E1165" s="167" t="s">
        <v>189</v>
      </c>
      <c r="F1165" s="167" t="s">
        <v>822</v>
      </c>
      <c r="G1165" s="165">
        <v>48</v>
      </c>
      <c r="H1165" s="178">
        <v>101171</v>
      </c>
      <c r="I1165" s="170" t="str">
        <f t="shared" si="111"/>
        <v>Б-101171-13</v>
      </c>
      <c r="J1165" s="185">
        <v>3</v>
      </c>
      <c r="K1165" s="165">
        <v>7</v>
      </c>
      <c r="L1165" s="165" t="s">
        <v>38</v>
      </c>
      <c r="M1165" s="169">
        <v>1</v>
      </c>
      <c r="N1165" s="165">
        <v>18</v>
      </c>
      <c r="O1165" s="167" t="s">
        <v>823</v>
      </c>
      <c r="P1165" s="167" t="s">
        <v>823</v>
      </c>
      <c r="Q1165" s="167" t="s">
        <v>826</v>
      </c>
      <c r="R1165" s="166" t="str">
        <f t="shared" si="110"/>
        <v>1011711</v>
      </c>
      <c r="S1165" s="170">
        <v>1</v>
      </c>
      <c r="T1165" s="167" t="s">
        <v>308</v>
      </c>
      <c r="U1165" s="165">
        <v>900</v>
      </c>
      <c r="V1165" s="165">
        <v>162</v>
      </c>
      <c r="W1165" s="165">
        <v>0</v>
      </c>
      <c r="X1165" s="24">
        <v>1045</v>
      </c>
      <c r="Z1165" s="224"/>
      <c r="AA1165" s="224"/>
      <c r="AB1165" s="224"/>
      <c r="AC1165" s="178">
        <v>324</v>
      </c>
      <c r="AD1165" s="170"/>
      <c r="AE1165" s="170"/>
      <c r="AF1165" s="167" t="s">
        <v>149</v>
      </c>
      <c r="AG1165" s="221">
        <v>8</v>
      </c>
      <c r="AH1165" s="220">
        <v>12</v>
      </c>
      <c r="AI1165" s="167" t="s">
        <v>319</v>
      </c>
      <c r="AL1165" s="227">
        <v>1</v>
      </c>
      <c r="AM1165" s="122">
        <v>1</v>
      </c>
      <c r="AN1165" s="165" t="s">
        <v>44</v>
      </c>
      <c r="AO1165" s="165"/>
      <c r="AP1165" s="227">
        <v>10000</v>
      </c>
      <c r="AQ1165" s="307" t="s">
        <v>429</v>
      </c>
      <c r="AR1165" s="307" t="s">
        <v>434</v>
      </c>
      <c r="AS1165" s="166">
        <f>H1165</f>
        <v>101171</v>
      </c>
      <c r="AT1165" s="166">
        <f t="shared" si="114"/>
        <v>11261</v>
      </c>
      <c r="AU1165" s="166">
        <v>1261</v>
      </c>
      <c r="AV1165" s="220" t="s">
        <v>637</v>
      </c>
      <c r="AX1165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73, 100073, '100073/13', date'2013-03-01', date'2015-09-01', 48, 101171, 'Б-101171-13',date'2015-02-02',3, 7, 7, 'RUR', 1, 18, date'2015-02-02', date'2015-02-01', 1011711, 1, to_date('2015-02-01 00:00:00','YYYY-MM-DD HH24:MI:SS'), 900, 162, 0, 1045, 1, 'c1', 8,1,101171,11261,1261);insert into xxxx_oebs_cash_payment_test (ID, INVOICE_ID, OEBS_PAYMENT, DOC_DATE, COMISS_DATE) values (s_xxxx_oebs_cash_payment_test.NEXTVAL, 101171, 324, to_date('2015-02-01 00:00:00','YYYY-MM-DD HH24:MI:SS'), date'2015-01-31' );insert into xxxx_client_discount_m  (ID,CLIENT_ID,CLIENT_AVG_DISCOUNT,DT) values (s_xxxx_client_discount_m.NEXTVAL,1045, 12, date'2015-02-01');insert into xxxx_loyal_clients_contr_attr (ID, CONTRACT_ID, CLIENT_ID, LC_TURNOVER, COLLATERAL_FIRST_DT, COLLATERAL_END_DT) values (s_xxxx_loyal_clients_contr_atr.NEXTVAL, 100073, 1045, 10000, date'2014-06-01', date'2014-08-31' );</v>
      </c>
    </row>
    <row r="1166" spans="1:50" ht="16.5" customHeight="1" x14ac:dyDescent="0.25">
      <c r="A1166" s="285">
        <v>73</v>
      </c>
      <c r="B1166" s="72">
        <v>0</v>
      </c>
      <c r="C1166" s="166" t="str">
        <f t="shared" si="112"/>
        <v>100073</v>
      </c>
      <c r="D1166" s="165" t="str">
        <f t="shared" si="113"/>
        <v>100073/13</v>
      </c>
      <c r="E1166" s="167" t="s">
        <v>189</v>
      </c>
      <c r="F1166" s="167" t="s">
        <v>822</v>
      </c>
      <c r="G1166" s="165">
        <v>48</v>
      </c>
      <c r="H1166" s="178">
        <v>101172</v>
      </c>
      <c r="I1166" s="170" t="str">
        <f t="shared" si="111"/>
        <v>Б-101172-13</v>
      </c>
      <c r="J1166" s="185">
        <v>3</v>
      </c>
      <c r="K1166" s="165">
        <v>7</v>
      </c>
      <c r="L1166" s="165" t="s">
        <v>38</v>
      </c>
      <c r="M1166" s="169">
        <v>1</v>
      </c>
      <c r="N1166" s="165">
        <v>18</v>
      </c>
      <c r="O1166" s="191" t="s">
        <v>824</v>
      </c>
      <c r="P1166" s="167" t="s">
        <v>823</v>
      </c>
      <c r="Q1166" s="167" t="s">
        <v>826</v>
      </c>
      <c r="R1166" s="166" t="str">
        <f t="shared" si="110"/>
        <v>1011721</v>
      </c>
      <c r="S1166" s="170">
        <v>1</v>
      </c>
      <c r="T1166" s="167" t="s">
        <v>308</v>
      </c>
      <c r="U1166" s="165">
        <v>800</v>
      </c>
      <c r="V1166" s="165">
        <v>144</v>
      </c>
      <c r="W1166" s="165">
        <v>0</v>
      </c>
      <c r="X1166" s="24">
        <v>1046</v>
      </c>
      <c r="Z1166" s="224"/>
      <c r="AA1166" s="224"/>
      <c r="AB1166" s="224"/>
      <c r="AC1166" s="178">
        <v>288</v>
      </c>
      <c r="AD1166" s="170"/>
      <c r="AE1166" s="170"/>
      <c r="AF1166" s="167" t="s">
        <v>149</v>
      </c>
      <c r="AG1166" s="221">
        <v>8</v>
      </c>
      <c r="AH1166" s="220">
        <v>12</v>
      </c>
      <c r="AI1166" s="167" t="s">
        <v>319</v>
      </c>
      <c r="AL1166" s="166">
        <v>0</v>
      </c>
      <c r="AM1166" s="170">
        <v>0</v>
      </c>
      <c r="AN1166" s="165" t="s">
        <v>44</v>
      </c>
      <c r="AO1166" s="165"/>
      <c r="AP1166" s="227"/>
      <c r="AQ1166" s="307"/>
      <c r="AR1166" s="307"/>
      <c r="AS1166" s="166">
        <f>H1166</f>
        <v>101172</v>
      </c>
      <c r="AT1166" s="166">
        <f t="shared" si="114"/>
        <v>11262</v>
      </c>
      <c r="AU1166" s="166">
        <v>1262</v>
      </c>
      <c r="AX1166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73, 100073, '100073/13', date'2013-03-01', date'2015-09-01', 48, 101172, 'Б-101172-13',date'2015-01-02',3, 7, 7, 'RUR', 1, 18, date'2015-02-02', date'2015-02-01', 1011721, 1, to_date('2015-02-01 00:00:00','YYYY-MM-DD HH24:MI:SS'), 800, 144, 0, 1046, 0, 'c1', 8,0,101172,11262,1262);insert into xxxx_oebs_cash_payment_test (ID, INVOICE_ID, OEBS_PAYMENT, DOC_DATE, COMISS_DATE) values (s_xxxx_oebs_cash_payment_test.NEXTVAL, 101172, 288, to_date('2015-02-01 00:00:00','YYYY-MM-DD HH24:MI:SS'), date'2015-01-31' );insert into xxxx_client_discount_m  (ID,CLIENT_ID,CLIENT_AVG_DISCOUNT,DT) values (s_xxxx_client_discount_m.NEXTVAL,1046, 12, date'2015-02-01');</v>
      </c>
    </row>
    <row r="1167" spans="1:50" ht="16.5" customHeight="1" x14ac:dyDescent="0.25">
      <c r="A1167" s="285">
        <v>73</v>
      </c>
      <c r="B1167" s="72">
        <v>0</v>
      </c>
      <c r="C1167" s="166" t="str">
        <f t="shared" si="112"/>
        <v>100073</v>
      </c>
      <c r="D1167" s="165" t="str">
        <f t="shared" si="113"/>
        <v>100073/13</v>
      </c>
      <c r="E1167" s="167" t="s">
        <v>189</v>
      </c>
      <c r="F1167" s="167" t="s">
        <v>822</v>
      </c>
      <c r="G1167" s="165">
        <v>48</v>
      </c>
      <c r="H1167" s="178">
        <v>101173</v>
      </c>
      <c r="I1167" s="170" t="str">
        <f t="shared" si="111"/>
        <v>Б-101173-13</v>
      </c>
      <c r="J1167" s="185">
        <v>3</v>
      </c>
      <c r="K1167" s="165">
        <v>7</v>
      </c>
      <c r="L1167" s="165" t="s">
        <v>38</v>
      </c>
      <c r="M1167" s="169">
        <v>1</v>
      </c>
      <c r="N1167" s="165">
        <v>18</v>
      </c>
      <c r="O1167" s="191" t="s">
        <v>824</v>
      </c>
      <c r="P1167" s="167" t="s">
        <v>823</v>
      </c>
      <c r="Q1167" s="191" t="s">
        <v>303</v>
      </c>
      <c r="R1167" s="166" t="str">
        <f t="shared" si="110"/>
        <v>1011731</v>
      </c>
      <c r="S1167" s="170">
        <v>1</v>
      </c>
      <c r="T1167" s="167" t="s">
        <v>308</v>
      </c>
      <c r="U1167" s="165">
        <v>700</v>
      </c>
      <c r="V1167" s="165">
        <v>126</v>
      </c>
      <c r="W1167" s="165">
        <v>0</v>
      </c>
      <c r="X1167" s="24">
        <v>1047</v>
      </c>
      <c r="Z1167" s="224"/>
      <c r="AA1167" s="224"/>
      <c r="AB1167" s="224"/>
      <c r="AC1167" s="178">
        <v>252</v>
      </c>
      <c r="AD1167" s="170"/>
      <c r="AE1167" s="170"/>
      <c r="AF1167" s="167" t="s">
        <v>149</v>
      </c>
      <c r="AG1167" s="221">
        <v>8</v>
      </c>
      <c r="AH1167" s="220">
        <v>12</v>
      </c>
      <c r="AI1167" s="167" t="s">
        <v>319</v>
      </c>
      <c r="AL1167" s="166">
        <v>0</v>
      </c>
      <c r="AM1167" s="170">
        <v>0</v>
      </c>
      <c r="AN1167" s="165" t="s">
        <v>44</v>
      </c>
      <c r="AO1167" s="165"/>
      <c r="AP1167" s="227"/>
      <c r="AQ1167" s="307"/>
      <c r="AR1167" s="307"/>
      <c r="AS1167" s="166">
        <f>H1167</f>
        <v>101173</v>
      </c>
      <c r="AT1167" s="166">
        <f t="shared" si="114"/>
        <v>11263</v>
      </c>
      <c r="AU1167" s="166">
        <v>1263</v>
      </c>
      <c r="AX1167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73, 100073, '100073/13', date'2013-03-01', date'2015-09-01', 48, 101173, 'Б-101173-13',date'2015-01-02',3, 7, 7, 'RUR', 1, 18, date'2015-02-02', date'2015-02-28', 1011731, 1, to_date('2015-02-01 00:00:00','YYYY-MM-DD HH24:MI:SS'), 700, 126, 0, 1047, 0, 'c1', 8,0,101173,11263,1263);insert into xxxx_oebs_cash_payment_test (ID, INVOICE_ID, OEBS_PAYMENT, DOC_DATE, COMISS_DATE) values (s_xxxx_oebs_cash_payment_test.NEXTVAL, 101173, 252, to_date('2015-02-01 00:00:00','YYYY-MM-DD HH24:MI:SS'), date'2015-01-31' );insert into xxxx_client_discount_m  (ID,CLIENT_ID,CLIENT_AVG_DISCOUNT,DT) values (s_xxxx_client_discount_m.NEXTVAL,1047, 12, date'2015-02-01');</v>
      </c>
    </row>
    <row r="1168" spans="1:50" ht="16.5" customHeight="1" x14ac:dyDescent="0.25">
      <c r="A1168" s="285">
        <v>73</v>
      </c>
      <c r="B1168" s="72">
        <v>0</v>
      </c>
      <c r="C1168" s="166" t="str">
        <f t="shared" si="112"/>
        <v>100073</v>
      </c>
      <c r="D1168" s="165" t="str">
        <f t="shared" si="113"/>
        <v>100073/13</v>
      </c>
      <c r="E1168" s="167" t="s">
        <v>189</v>
      </c>
      <c r="F1168" s="167" t="s">
        <v>822</v>
      </c>
      <c r="G1168" s="165">
        <v>48</v>
      </c>
      <c r="H1168" s="178">
        <v>101174</v>
      </c>
      <c r="I1168" s="170" t="str">
        <f t="shared" si="111"/>
        <v>Б-101174-13</v>
      </c>
      <c r="J1168" s="185">
        <v>3</v>
      </c>
      <c r="K1168" s="165">
        <v>7</v>
      </c>
      <c r="L1168" s="165" t="s">
        <v>38</v>
      </c>
      <c r="M1168" s="169">
        <v>1</v>
      </c>
      <c r="N1168" s="165">
        <v>18</v>
      </c>
      <c r="O1168" s="191" t="s">
        <v>824</v>
      </c>
      <c r="P1168" s="191" t="s">
        <v>823</v>
      </c>
      <c r="Q1168" s="167" t="s">
        <v>826</v>
      </c>
      <c r="R1168" s="166" t="str">
        <f t="shared" si="110"/>
        <v>1011741</v>
      </c>
      <c r="S1168" s="170">
        <v>1</v>
      </c>
      <c r="T1168" s="191" t="s">
        <v>147</v>
      </c>
      <c r="U1168" s="165">
        <v>600</v>
      </c>
      <c r="V1168" s="165">
        <v>108</v>
      </c>
      <c r="W1168" s="165">
        <v>0</v>
      </c>
      <c r="X1168" s="24">
        <v>1048</v>
      </c>
      <c r="Z1168" s="224"/>
      <c r="AA1168" s="224"/>
      <c r="AB1168" s="224"/>
      <c r="AC1168" s="178">
        <v>216</v>
      </c>
      <c r="AD1168" s="170"/>
      <c r="AE1168" s="170"/>
      <c r="AF1168" s="167" t="s">
        <v>149</v>
      </c>
      <c r="AG1168" s="221">
        <v>8</v>
      </c>
      <c r="AH1168" s="220">
        <v>12</v>
      </c>
      <c r="AI1168" s="167" t="s">
        <v>319</v>
      </c>
      <c r="AL1168" s="227">
        <v>1</v>
      </c>
      <c r="AM1168" s="122">
        <v>1</v>
      </c>
      <c r="AN1168" s="165" t="s">
        <v>44</v>
      </c>
      <c r="AO1168" s="165"/>
      <c r="AP1168" s="227">
        <v>10000</v>
      </c>
      <c r="AQ1168" s="307" t="s">
        <v>429</v>
      </c>
      <c r="AR1168" s="307" t="s">
        <v>434</v>
      </c>
      <c r="AS1168" s="166">
        <f>H1168</f>
        <v>101174</v>
      </c>
      <c r="AT1168" s="166">
        <f t="shared" si="114"/>
        <v>11264</v>
      </c>
      <c r="AU1168" s="166">
        <v>1264</v>
      </c>
      <c r="AX116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73, 100073, '100073/13', date'2013-03-01', date'2015-09-01', 48, 101174, 'Б-101174-13',date'2015-01-02',3, 7, 7, 'RUR', 1, 18, date'2015-02-02', date'2015-02-01', 1011741, 1, to_date('2015-02-28 23:59:59','YYYY-MM-DD HH24:MI:SS'), 600, 108, 0, 1048, 1, 'c1', 8,1,101174,11264,1264);insert into xxxx_oebs_cash_payment_test (ID, INVOICE_ID, OEBS_PAYMENT, DOC_DATE, COMISS_DATE) values (s_xxxx_oebs_cash_payment_test.NEXTVAL, 101174, 216, to_date('2015-02-28 23:59:59','YYYY-MM-DD HH24:MI:SS'), date'2015-01-31' );insert into xxxx_client_discount_m  (ID,CLIENT_ID,CLIENT_AVG_DISCOUNT,DT) values (s_xxxx_client_discount_m.NEXTVAL,1048, 12, date'2015-02-01');insert into xxxx_loyal_clients_contr_attr (ID, CONTRACT_ID, CLIENT_ID, LC_TURNOVER, COLLATERAL_FIRST_DT, COLLATERAL_END_DT) values (s_xxxx_loyal_clients_contr_atr.NEXTVAL, 100073, 1048, 10000, date'2014-06-01', date'2014-08-31' );</v>
      </c>
    </row>
    <row r="1169" spans="1:50" ht="16.5" customHeight="1" x14ac:dyDescent="0.25">
      <c r="A1169" s="288">
        <v>73</v>
      </c>
      <c r="B1169" s="72">
        <v>0</v>
      </c>
      <c r="C1169" s="173" t="str">
        <f t="shared" si="112"/>
        <v>100073</v>
      </c>
      <c r="D1169" s="171" t="str">
        <f t="shared" si="113"/>
        <v>100073/13</v>
      </c>
      <c r="E1169" s="172" t="s">
        <v>189</v>
      </c>
      <c r="F1169" s="167" t="s">
        <v>822</v>
      </c>
      <c r="G1169" s="165">
        <v>48</v>
      </c>
      <c r="H1169" s="178">
        <v>101175</v>
      </c>
      <c r="I1169" s="171" t="str">
        <f t="shared" si="111"/>
        <v>Б-101175-13</v>
      </c>
      <c r="J1169" s="185">
        <v>3</v>
      </c>
      <c r="K1169" s="171">
        <v>7</v>
      </c>
      <c r="L1169" s="171" t="s">
        <v>38</v>
      </c>
      <c r="M1169" s="175">
        <v>1</v>
      </c>
      <c r="N1169" s="171">
        <v>18</v>
      </c>
      <c r="O1169" s="177" t="s">
        <v>824</v>
      </c>
      <c r="P1169" s="177" t="s">
        <v>823</v>
      </c>
      <c r="Q1169" s="177" t="s">
        <v>826</v>
      </c>
      <c r="R1169" s="173" t="str">
        <f t="shared" si="110"/>
        <v>1011751</v>
      </c>
      <c r="S1169" s="171">
        <v>1</v>
      </c>
      <c r="T1169" s="177" t="s">
        <v>308</v>
      </c>
      <c r="U1169" s="171">
        <v>500</v>
      </c>
      <c r="V1169" s="171">
        <v>90</v>
      </c>
      <c r="W1169" s="171">
        <v>0</v>
      </c>
      <c r="X1169" s="24">
        <v>1049</v>
      </c>
      <c r="Z1169" s="232"/>
      <c r="AA1169" s="232"/>
      <c r="AB1169" s="232"/>
      <c r="AC1169" s="180">
        <v>180</v>
      </c>
      <c r="AD1169" s="171"/>
      <c r="AE1169" s="171"/>
      <c r="AF1169" s="172" t="s">
        <v>149</v>
      </c>
      <c r="AG1169" s="302">
        <v>8</v>
      </c>
      <c r="AH1169" s="258">
        <v>12</v>
      </c>
      <c r="AI1169" s="172" t="s">
        <v>319</v>
      </c>
      <c r="AJ1169" s="179"/>
      <c r="AK1169" s="179"/>
      <c r="AL1169" s="205">
        <v>1</v>
      </c>
      <c r="AM1169" s="192">
        <v>1</v>
      </c>
      <c r="AN1169" s="171" t="s">
        <v>44</v>
      </c>
      <c r="AO1169" s="171"/>
      <c r="AP1169" s="205">
        <v>10000</v>
      </c>
      <c r="AQ1169" s="307" t="s">
        <v>429</v>
      </c>
      <c r="AR1169" s="311" t="s">
        <v>434</v>
      </c>
      <c r="AS1169" s="166">
        <f>H1169</f>
        <v>101175</v>
      </c>
      <c r="AT1169" s="166">
        <f t="shared" si="114"/>
        <v>11265</v>
      </c>
      <c r="AU1169" s="166">
        <v>1265</v>
      </c>
      <c r="AV1169" s="258"/>
      <c r="AX116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73, 100073, '100073/13', date'2013-03-01', date'2015-09-01', 48, 101175, 'Б-101175-13',date'2015-01-02',3, 7, 7, 'RUR', 1, 18, date'2015-02-02', date'2015-02-01', 1011751, 1, to_date('2015-02-01 00:00:00','YYYY-MM-DD HH24:MI:SS'), 500, 90, 0, 1049, 1, 'c1', 8,1,101175,11265,1265);insert into xxxx_oebs_cash_payment_test (ID, INVOICE_ID, OEBS_PAYMENT, DOC_DATE, COMISS_DATE) values (s_xxxx_oebs_cash_payment_test.NEXTVAL, 101175, 180, to_date('2015-02-01 00:00:00','YYYY-MM-DD HH24:MI:SS'), date'2015-01-31' );insert into xxxx_client_discount_m  (ID,CLIENT_ID,CLIENT_AVG_DISCOUNT,DT) values (s_xxxx_client_discount_m.NEXTVAL,1049, 12, date'2015-02-01');insert into xxxx_loyal_clients_contr_attr (ID, CONTRACT_ID, CLIENT_ID, LC_TURNOVER, COLLATERAL_FIRST_DT, COLLATERAL_END_DT) values (s_xxxx_loyal_clients_contr_atr.NEXTVAL, 100073, 1049, 10000, date'2014-06-01', date'2014-08-31' );</v>
      </c>
    </row>
    <row r="1170" spans="1:50" ht="16.5" customHeight="1" x14ac:dyDescent="0.25">
      <c r="A1170" s="285">
        <v>74</v>
      </c>
      <c r="B1170" s="72">
        <v>0</v>
      </c>
      <c r="C1170" s="166" t="str">
        <f t="shared" si="112"/>
        <v>100074</v>
      </c>
      <c r="D1170" s="165" t="str">
        <f t="shared" si="113"/>
        <v>100074/13</v>
      </c>
      <c r="E1170" s="167" t="s">
        <v>189</v>
      </c>
      <c r="F1170" s="167" t="s">
        <v>822</v>
      </c>
      <c r="G1170" s="165">
        <v>48</v>
      </c>
      <c r="H1170" s="178">
        <v>101176</v>
      </c>
      <c r="I1170" s="170" t="str">
        <f t="shared" si="111"/>
        <v>Б-101176-13</v>
      </c>
      <c r="J1170" s="185">
        <v>3</v>
      </c>
      <c r="K1170" s="165">
        <v>1</v>
      </c>
      <c r="L1170" s="165" t="s">
        <v>38</v>
      </c>
      <c r="M1170" s="169">
        <v>1</v>
      </c>
      <c r="N1170" s="165">
        <v>18</v>
      </c>
      <c r="O1170" s="167" t="s">
        <v>823</v>
      </c>
      <c r="P1170" s="167" t="s">
        <v>823</v>
      </c>
      <c r="Q1170" s="167" t="s">
        <v>826</v>
      </c>
      <c r="R1170" s="166" t="str">
        <f t="shared" si="110"/>
        <v>1011761</v>
      </c>
      <c r="S1170" s="170">
        <v>1</v>
      </c>
      <c r="T1170" s="167" t="s">
        <v>308</v>
      </c>
      <c r="U1170" s="165">
        <v>1000</v>
      </c>
      <c r="V1170" s="165">
        <v>180</v>
      </c>
      <c r="W1170" s="165">
        <v>0</v>
      </c>
      <c r="X1170" s="24">
        <v>1050</v>
      </c>
      <c r="Z1170" s="224"/>
      <c r="AA1170" s="224"/>
      <c r="AB1170" s="224"/>
      <c r="AC1170" s="178">
        <v>360</v>
      </c>
      <c r="AD1170" s="170"/>
      <c r="AE1170" s="170"/>
      <c r="AF1170" s="167" t="s">
        <v>149</v>
      </c>
      <c r="AG1170" s="221">
        <v>8</v>
      </c>
      <c r="AH1170" s="220">
        <v>12</v>
      </c>
      <c r="AI1170" s="167" t="s">
        <v>319</v>
      </c>
      <c r="AL1170" s="227">
        <v>1</v>
      </c>
      <c r="AM1170" s="122">
        <v>1</v>
      </c>
      <c r="AN1170" s="165" t="s">
        <v>44</v>
      </c>
      <c r="AO1170" s="165"/>
      <c r="AP1170" s="227">
        <v>10000</v>
      </c>
      <c r="AQ1170" s="307" t="s">
        <v>429</v>
      </c>
      <c r="AR1170" s="307" t="s">
        <v>434</v>
      </c>
      <c r="AS1170" s="166">
        <f>H1170</f>
        <v>101176</v>
      </c>
      <c r="AT1170" s="166">
        <f t="shared" si="114"/>
        <v>11266</v>
      </c>
      <c r="AU1170" s="166">
        <v>1266</v>
      </c>
      <c r="AV1170" s="220" t="s">
        <v>636</v>
      </c>
      <c r="AX117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74, 100074, '100074/13', date'2013-03-01', date'2015-09-01', 48, 101176, 'Б-101176-13',date'2015-02-02',3, 1, 1, 'RUR', 1, 18, date'2015-02-02', date'2015-02-01', 1011761, 1, to_date('2015-02-01 00:00:00','YYYY-MM-DD HH24:MI:SS'), 1000, 180, 0, 1050, 1, 'c1', 8,1,101176,11266,1266);insert into xxxx_oebs_cash_payment_test (ID, INVOICE_ID, OEBS_PAYMENT, DOC_DATE, COMISS_DATE) values (s_xxxx_oebs_cash_payment_test.NEXTVAL, 101176, 360, to_date('2015-02-01 00:00:00','YYYY-MM-DD HH24:MI:SS'), date'2015-01-31' );insert into xxxx_client_discount_m  (ID,CLIENT_ID,CLIENT_AVG_DISCOUNT,DT) values (s_xxxx_client_discount_m.NEXTVAL,1050, 12, date'2015-02-01');insert into xxxx_loyal_clients_contr_attr (ID, CONTRACT_ID, CLIENT_ID, LC_TURNOVER, COLLATERAL_FIRST_DT, COLLATERAL_END_DT) values (s_xxxx_loyal_clients_contr_atr.NEXTVAL, 100074, 1050, 10000, date'2014-06-01', date'2014-08-31' );</v>
      </c>
    </row>
    <row r="1171" spans="1:50" ht="16.5" customHeight="1" x14ac:dyDescent="0.25">
      <c r="A1171" s="285">
        <v>74</v>
      </c>
      <c r="B1171" s="72">
        <v>0</v>
      </c>
      <c r="C1171" s="166" t="str">
        <f t="shared" si="112"/>
        <v>100074</v>
      </c>
      <c r="D1171" s="165" t="str">
        <f t="shared" si="113"/>
        <v>100074/13</v>
      </c>
      <c r="E1171" s="167" t="s">
        <v>189</v>
      </c>
      <c r="F1171" s="167" t="s">
        <v>822</v>
      </c>
      <c r="G1171" s="165">
        <v>48</v>
      </c>
      <c r="H1171" s="178">
        <v>101177</v>
      </c>
      <c r="I1171" s="170" t="str">
        <f t="shared" si="111"/>
        <v>Б-101177-13</v>
      </c>
      <c r="J1171" s="185">
        <v>3</v>
      </c>
      <c r="K1171" s="165">
        <v>2</v>
      </c>
      <c r="L1171" s="165" t="s">
        <v>38</v>
      </c>
      <c r="M1171" s="169">
        <v>1</v>
      </c>
      <c r="N1171" s="165">
        <v>18</v>
      </c>
      <c r="O1171" s="167" t="s">
        <v>823</v>
      </c>
      <c r="P1171" s="167" t="s">
        <v>823</v>
      </c>
      <c r="Q1171" s="167" t="s">
        <v>826</v>
      </c>
      <c r="R1171" s="166" t="str">
        <f t="shared" si="110"/>
        <v>1011771</v>
      </c>
      <c r="S1171" s="170">
        <v>1</v>
      </c>
      <c r="T1171" s="167" t="s">
        <v>308</v>
      </c>
      <c r="U1171" s="165">
        <v>900</v>
      </c>
      <c r="V1171" s="165">
        <v>162</v>
      </c>
      <c r="W1171" s="165">
        <v>0</v>
      </c>
      <c r="X1171" s="24">
        <v>1051</v>
      </c>
      <c r="Z1171" s="224"/>
      <c r="AA1171" s="224"/>
      <c r="AB1171" s="224"/>
      <c r="AC1171" s="178">
        <v>324</v>
      </c>
      <c r="AD1171" s="170"/>
      <c r="AE1171" s="170"/>
      <c r="AF1171" s="167" t="s">
        <v>149</v>
      </c>
      <c r="AG1171" s="221">
        <v>8</v>
      </c>
      <c r="AH1171" s="220">
        <v>12</v>
      </c>
      <c r="AI1171" s="167" t="s">
        <v>319</v>
      </c>
      <c r="AL1171" s="227">
        <v>1</v>
      </c>
      <c r="AM1171" s="122">
        <v>1</v>
      </c>
      <c r="AN1171" s="165" t="s">
        <v>44</v>
      </c>
      <c r="AO1171" s="165"/>
      <c r="AP1171" s="227">
        <v>10000</v>
      </c>
      <c r="AQ1171" s="307" t="s">
        <v>429</v>
      </c>
      <c r="AR1171" s="307" t="s">
        <v>434</v>
      </c>
      <c r="AS1171" s="166">
        <f>H1171</f>
        <v>101177</v>
      </c>
      <c r="AT1171" s="166">
        <f t="shared" si="114"/>
        <v>11267</v>
      </c>
      <c r="AU1171" s="166">
        <v>1267</v>
      </c>
      <c r="AV1171" s="220" t="s">
        <v>638</v>
      </c>
      <c r="AX1171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74, 100074, '100074/13', date'2013-03-01', date'2015-09-01', 48, 101177, 'Б-101177-13',date'2015-02-02',3, 2, 2, 'RUR', 1, 18, date'2015-02-02', date'2015-02-01', 1011771, 1, to_date('2015-02-01 00:00:00','YYYY-MM-DD HH24:MI:SS'), 900, 162, 0, 1051, 1, 'c1', 8,1,101177,11267,1267);insert into xxxx_oebs_cash_payment_test (ID, INVOICE_ID, OEBS_PAYMENT, DOC_DATE, COMISS_DATE) values (s_xxxx_oebs_cash_payment_test.NEXTVAL, 101177, 324, to_date('2015-02-01 00:00:00','YYYY-MM-DD HH24:MI:SS'), date'2015-01-31' );insert into xxxx_client_discount_m  (ID,CLIENT_ID,CLIENT_AVG_DISCOUNT,DT) values (s_xxxx_client_discount_m.NEXTVAL,1051, 12, date'2015-02-01');insert into xxxx_loyal_clients_contr_attr (ID, CONTRACT_ID, CLIENT_ID, LC_TURNOVER, COLLATERAL_FIRST_DT, COLLATERAL_END_DT) values (s_xxxx_loyal_clients_contr_atr.NEXTVAL, 100074, 1051, 10000, date'2014-06-01', date'2014-08-31' );</v>
      </c>
    </row>
    <row r="1172" spans="1:50" ht="16.5" customHeight="1" x14ac:dyDescent="0.25">
      <c r="A1172" s="285">
        <v>74</v>
      </c>
      <c r="B1172" s="72">
        <v>0</v>
      </c>
      <c r="C1172" s="166" t="str">
        <f t="shared" si="112"/>
        <v>100074</v>
      </c>
      <c r="D1172" s="165" t="str">
        <f t="shared" si="113"/>
        <v>100074/13</v>
      </c>
      <c r="E1172" s="167" t="s">
        <v>189</v>
      </c>
      <c r="F1172" s="167" t="s">
        <v>822</v>
      </c>
      <c r="G1172" s="165">
        <v>48</v>
      </c>
      <c r="H1172" s="178">
        <v>101178</v>
      </c>
      <c r="I1172" s="170" t="str">
        <f t="shared" si="111"/>
        <v>Б-101178-13</v>
      </c>
      <c r="J1172" s="185">
        <v>3</v>
      </c>
      <c r="K1172" s="165">
        <v>3</v>
      </c>
      <c r="L1172" s="165" t="s">
        <v>38</v>
      </c>
      <c r="M1172" s="169">
        <v>1</v>
      </c>
      <c r="N1172" s="165">
        <v>18</v>
      </c>
      <c r="O1172" s="191" t="s">
        <v>824</v>
      </c>
      <c r="P1172" s="167" t="s">
        <v>823</v>
      </c>
      <c r="Q1172" s="167" t="s">
        <v>826</v>
      </c>
      <c r="R1172" s="166" t="str">
        <f t="shared" si="110"/>
        <v>1011781</v>
      </c>
      <c r="S1172" s="170">
        <v>1</v>
      </c>
      <c r="T1172" s="167" t="s">
        <v>308</v>
      </c>
      <c r="U1172" s="165">
        <v>800</v>
      </c>
      <c r="V1172" s="165">
        <v>144</v>
      </c>
      <c r="W1172" s="165">
        <v>0</v>
      </c>
      <c r="X1172" s="24">
        <v>1052</v>
      </c>
      <c r="Z1172" s="224"/>
      <c r="AA1172" s="224"/>
      <c r="AB1172" s="224"/>
      <c r="AC1172" s="178">
        <v>288</v>
      </c>
      <c r="AD1172" s="170"/>
      <c r="AE1172" s="170"/>
      <c r="AF1172" s="167" t="s">
        <v>149</v>
      </c>
      <c r="AG1172" s="221">
        <v>8</v>
      </c>
      <c r="AH1172" s="220">
        <v>12</v>
      </c>
      <c r="AI1172" s="167" t="s">
        <v>319</v>
      </c>
      <c r="AL1172" s="166">
        <v>0</v>
      </c>
      <c r="AM1172" s="170">
        <v>0</v>
      </c>
      <c r="AN1172" s="165" t="s">
        <v>44</v>
      </c>
      <c r="AO1172" s="165"/>
      <c r="AP1172" s="227"/>
      <c r="AQ1172" s="307"/>
      <c r="AR1172" s="307"/>
      <c r="AS1172" s="166">
        <f>H1172</f>
        <v>101178</v>
      </c>
      <c r="AT1172" s="166">
        <f t="shared" si="114"/>
        <v>11268</v>
      </c>
      <c r="AU1172" s="166">
        <v>1268</v>
      </c>
      <c r="AX1172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74, 100074, '100074/13', date'2013-03-01', date'2015-09-01', 48, 101178, 'Б-101178-13',date'2015-01-02',3, 3, 3, 'RUR', 1, 18, date'2015-02-02', date'2015-02-01', 1011781, 1, to_date('2015-02-01 00:00:00','YYYY-MM-DD HH24:MI:SS'), 800, 144, 0, 1052, 0, 'c1', 8,0,101178,11268,1268);insert into xxxx_oebs_cash_payment_test (ID, INVOICE_ID, OEBS_PAYMENT, DOC_DATE, COMISS_DATE) values (s_xxxx_oebs_cash_payment_test.NEXTVAL, 101178, 288, to_date('2015-02-01 00:00:00','YYYY-MM-DD HH24:MI:SS'), date'2015-01-31' );insert into xxxx_client_discount_m  (ID,CLIENT_ID,CLIENT_AVG_DISCOUNT,DT) values (s_xxxx_client_discount_m.NEXTVAL,1052, 12, date'2015-02-01');</v>
      </c>
    </row>
    <row r="1173" spans="1:50" ht="16.5" customHeight="1" x14ac:dyDescent="0.25">
      <c r="A1173" s="285">
        <v>74</v>
      </c>
      <c r="B1173" s="72">
        <v>0</v>
      </c>
      <c r="C1173" s="166" t="str">
        <f t="shared" si="112"/>
        <v>100074</v>
      </c>
      <c r="D1173" s="165" t="str">
        <f t="shared" si="113"/>
        <v>100074/13</v>
      </c>
      <c r="E1173" s="167" t="s">
        <v>189</v>
      </c>
      <c r="F1173" s="167" t="s">
        <v>822</v>
      </c>
      <c r="G1173" s="165">
        <v>48</v>
      </c>
      <c r="H1173" s="178">
        <v>101179</v>
      </c>
      <c r="I1173" s="170" t="str">
        <f t="shared" si="111"/>
        <v>Б-101179-13</v>
      </c>
      <c r="J1173" s="185">
        <v>3</v>
      </c>
      <c r="K1173" s="165">
        <v>11</v>
      </c>
      <c r="L1173" s="165" t="s">
        <v>38</v>
      </c>
      <c r="M1173" s="169">
        <v>1</v>
      </c>
      <c r="N1173" s="165">
        <v>18</v>
      </c>
      <c r="O1173" s="191" t="s">
        <v>824</v>
      </c>
      <c r="P1173" s="167" t="s">
        <v>823</v>
      </c>
      <c r="Q1173" s="191" t="s">
        <v>303</v>
      </c>
      <c r="R1173" s="166" t="str">
        <f t="shared" si="110"/>
        <v>1011791</v>
      </c>
      <c r="S1173" s="170">
        <v>1</v>
      </c>
      <c r="T1173" s="167" t="s">
        <v>308</v>
      </c>
      <c r="U1173" s="165">
        <v>700</v>
      </c>
      <c r="V1173" s="165">
        <v>126</v>
      </c>
      <c r="W1173" s="165">
        <v>0</v>
      </c>
      <c r="X1173" s="24">
        <v>1053</v>
      </c>
      <c r="Z1173" s="224"/>
      <c r="AA1173" s="224"/>
      <c r="AB1173" s="224"/>
      <c r="AC1173" s="178">
        <v>252</v>
      </c>
      <c r="AD1173" s="170"/>
      <c r="AE1173" s="170"/>
      <c r="AF1173" s="167" t="s">
        <v>149</v>
      </c>
      <c r="AG1173" s="221">
        <v>8</v>
      </c>
      <c r="AH1173" s="220">
        <v>12</v>
      </c>
      <c r="AI1173" s="167" t="s">
        <v>319</v>
      </c>
      <c r="AL1173" s="166">
        <v>0</v>
      </c>
      <c r="AM1173" s="170">
        <v>0</v>
      </c>
      <c r="AN1173" s="165" t="s">
        <v>44</v>
      </c>
      <c r="AO1173" s="165"/>
      <c r="AP1173" s="227"/>
      <c r="AQ1173" s="307"/>
      <c r="AR1173" s="307"/>
      <c r="AS1173" s="166">
        <f>H1173</f>
        <v>101179</v>
      </c>
      <c r="AT1173" s="166">
        <f t="shared" si="114"/>
        <v>11269</v>
      </c>
      <c r="AU1173" s="166">
        <v>1269</v>
      </c>
      <c r="AX1173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74, 100074, '100074/13', date'2013-03-01', date'2015-09-01', 48, 101179, 'Б-101179-13',date'2015-01-02',3, 11, 11, 'RUR', 1, 18, date'2015-02-02', date'2015-02-28', 1011791, 1, to_date('2015-02-01 00:00:00','YYYY-MM-DD HH24:MI:SS'), 700, 126, 0, 1053, 0, 'c1', 8,0,101179,11269,1269);insert into xxxx_oebs_cash_payment_test (ID, INVOICE_ID, OEBS_PAYMENT, DOC_DATE, COMISS_DATE) values (s_xxxx_oebs_cash_payment_test.NEXTVAL, 101179, 252, to_date('2015-02-01 00:00:00','YYYY-MM-DD HH24:MI:SS'), date'2015-01-31' );insert into xxxx_client_discount_m  (ID,CLIENT_ID,CLIENT_AVG_DISCOUNT,DT) values (s_xxxx_client_discount_m.NEXTVAL,1053, 12, date'2015-02-01');</v>
      </c>
    </row>
    <row r="1174" spans="1:50" ht="16.5" customHeight="1" x14ac:dyDescent="0.25">
      <c r="A1174" s="285">
        <v>74</v>
      </c>
      <c r="B1174" s="72">
        <v>0</v>
      </c>
      <c r="C1174" s="166" t="str">
        <f t="shared" si="112"/>
        <v>100074</v>
      </c>
      <c r="D1174" s="165" t="str">
        <f t="shared" si="113"/>
        <v>100074/13</v>
      </c>
      <c r="E1174" s="167" t="s">
        <v>189</v>
      </c>
      <c r="F1174" s="167" t="s">
        <v>822</v>
      </c>
      <c r="G1174" s="165">
        <v>48</v>
      </c>
      <c r="H1174" s="178">
        <v>101180</v>
      </c>
      <c r="I1174" s="170" t="str">
        <f t="shared" si="111"/>
        <v>Б-101180-13</v>
      </c>
      <c r="J1174" s="185">
        <v>3</v>
      </c>
      <c r="K1174" s="165">
        <v>12</v>
      </c>
      <c r="L1174" s="165" t="s">
        <v>38</v>
      </c>
      <c r="M1174" s="169">
        <v>1</v>
      </c>
      <c r="N1174" s="165">
        <v>18</v>
      </c>
      <c r="O1174" s="191" t="s">
        <v>824</v>
      </c>
      <c r="P1174" s="191" t="s">
        <v>823</v>
      </c>
      <c r="Q1174" s="167" t="s">
        <v>826</v>
      </c>
      <c r="R1174" s="166" t="str">
        <f t="shared" si="110"/>
        <v>1011801</v>
      </c>
      <c r="S1174" s="170">
        <v>1</v>
      </c>
      <c r="T1174" s="191" t="s">
        <v>147</v>
      </c>
      <c r="U1174" s="165">
        <v>600</v>
      </c>
      <c r="V1174" s="165">
        <v>108</v>
      </c>
      <c r="W1174" s="165">
        <v>0</v>
      </c>
      <c r="X1174" s="24">
        <v>1054</v>
      </c>
      <c r="Z1174" s="224"/>
      <c r="AA1174" s="224"/>
      <c r="AB1174" s="224"/>
      <c r="AC1174" s="178">
        <v>216</v>
      </c>
      <c r="AD1174" s="170"/>
      <c r="AE1174" s="170"/>
      <c r="AF1174" s="167" t="s">
        <v>149</v>
      </c>
      <c r="AG1174" s="221">
        <v>8</v>
      </c>
      <c r="AH1174" s="220">
        <v>12</v>
      </c>
      <c r="AI1174" s="167" t="s">
        <v>319</v>
      </c>
      <c r="AL1174" s="227">
        <v>1</v>
      </c>
      <c r="AM1174" s="122">
        <v>1</v>
      </c>
      <c r="AN1174" s="165" t="s">
        <v>44</v>
      </c>
      <c r="AO1174" s="165"/>
      <c r="AP1174" s="227">
        <v>10000</v>
      </c>
      <c r="AQ1174" s="307" t="s">
        <v>429</v>
      </c>
      <c r="AR1174" s="307" t="s">
        <v>434</v>
      </c>
      <c r="AS1174" s="166">
        <f>H1174</f>
        <v>101180</v>
      </c>
      <c r="AT1174" s="166">
        <f t="shared" si="114"/>
        <v>11270</v>
      </c>
      <c r="AU1174" s="166">
        <v>1270</v>
      </c>
      <c r="AX1174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74, 100074, '100074/13', date'2013-03-01', date'2015-09-01', 48, 101180, 'Б-101180-13',date'2015-01-02',3, 12, 12, 'RUR', 1, 18, date'2015-02-02', date'2015-02-01', 1011801, 1, to_date('2015-02-28 23:59:59','YYYY-MM-DD HH24:MI:SS'), 600, 108, 0, 1054, 1, 'c1', 8,1,101180,11270,1270);insert into xxxx_oebs_cash_payment_test (ID, INVOICE_ID, OEBS_PAYMENT, DOC_DATE, COMISS_DATE) values (s_xxxx_oebs_cash_payment_test.NEXTVAL, 101180, 216, to_date('2015-02-28 23:59:59','YYYY-MM-DD HH24:MI:SS'), date'2015-01-31' );insert into xxxx_client_discount_m  (ID,CLIENT_ID,CLIENT_AVG_DISCOUNT,DT) values (s_xxxx_client_discount_m.NEXTVAL,1054, 12, date'2015-02-01');insert into xxxx_loyal_clients_contr_attr (ID, CONTRACT_ID, CLIENT_ID, LC_TURNOVER, COLLATERAL_FIRST_DT, COLLATERAL_END_DT) values (s_xxxx_loyal_clients_contr_atr.NEXTVAL, 100074, 1054, 10000, date'2014-06-01', date'2014-08-31' );</v>
      </c>
    </row>
    <row r="1175" spans="1:50" ht="16.5" customHeight="1" x14ac:dyDescent="0.25">
      <c r="A1175" s="288">
        <v>74</v>
      </c>
      <c r="B1175" s="72">
        <v>0</v>
      </c>
      <c r="C1175" s="173" t="str">
        <f t="shared" si="112"/>
        <v>100074</v>
      </c>
      <c r="D1175" s="171" t="str">
        <f t="shared" si="113"/>
        <v>100074/13</v>
      </c>
      <c r="E1175" s="172" t="s">
        <v>189</v>
      </c>
      <c r="F1175" s="167" t="s">
        <v>822</v>
      </c>
      <c r="G1175" s="165">
        <v>48</v>
      </c>
      <c r="H1175" s="178">
        <v>101181</v>
      </c>
      <c r="I1175" s="171" t="str">
        <f t="shared" si="111"/>
        <v>Б-101181-13</v>
      </c>
      <c r="J1175" s="185">
        <v>3</v>
      </c>
      <c r="K1175" s="171">
        <v>14</v>
      </c>
      <c r="L1175" s="171" t="s">
        <v>38</v>
      </c>
      <c r="M1175" s="175">
        <v>1</v>
      </c>
      <c r="N1175" s="171">
        <v>18</v>
      </c>
      <c r="O1175" s="177" t="s">
        <v>824</v>
      </c>
      <c r="P1175" s="177" t="s">
        <v>823</v>
      </c>
      <c r="Q1175" s="177" t="s">
        <v>826</v>
      </c>
      <c r="R1175" s="173" t="str">
        <f t="shared" si="110"/>
        <v>1011811</v>
      </c>
      <c r="S1175" s="171">
        <v>1</v>
      </c>
      <c r="T1175" s="177" t="s">
        <v>308</v>
      </c>
      <c r="U1175" s="171">
        <v>500</v>
      </c>
      <c r="V1175" s="171">
        <v>90</v>
      </c>
      <c r="W1175" s="171">
        <v>0</v>
      </c>
      <c r="X1175" s="24">
        <v>1055</v>
      </c>
      <c r="Y1175" s="312"/>
      <c r="Z1175" s="232"/>
      <c r="AA1175" s="232"/>
      <c r="AB1175" s="232"/>
      <c r="AC1175" s="180">
        <v>180</v>
      </c>
      <c r="AD1175" s="171"/>
      <c r="AE1175" s="171"/>
      <c r="AF1175" s="172" t="s">
        <v>149</v>
      </c>
      <c r="AG1175" s="302">
        <v>8</v>
      </c>
      <c r="AH1175" s="258">
        <v>12</v>
      </c>
      <c r="AI1175" s="172" t="s">
        <v>319</v>
      </c>
      <c r="AJ1175" s="179"/>
      <c r="AK1175" s="179"/>
      <c r="AL1175" s="205">
        <v>1</v>
      </c>
      <c r="AM1175" s="192">
        <v>1</v>
      </c>
      <c r="AN1175" s="171" t="s">
        <v>44</v>
      </c>
      <c r="AO1175" s="171"/>
      <c r="AP1175" s="205">
        <v>10000</v>
      </c>
      <c r="AQ1175" s="307" t="s">
        <v>429</v>
      </c>
      <c r="AR1175" s="311" t="s">
        <v>434</v>
      </c>
      <c r="AS1175" s="166">
        <f>H1175</f>
        <v>101181</v>
      </c>
      <c r="AT1175" s="166">
        <f t="shared" si="114"/>
        <v>11271</v>
      </c>
      <c r="AU1175" s="166">
        <v>1271</v>
      </c>
      <c r="AV1175" s="258"/>
      <c r="AX1175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74, 100074, '100074/13', date'2013-03-01', date'2015-09-01', 48, 101181, 'Б-101181-13',date'2015-01-02',3, 14, 14, 'RUR', 1, 18, date'2015-02-02', date'2015-02-01', 1011811, 1, to_date('2015-02-01 00:00:00','YYYY-MM-DD HH24:MI:SS'), 500, 90, 0, 1055, 1, 'c1', 8,1,101181,11271,1271);insert into xxxx_oebs_cash_payment_test (ID, INVOICE_ID, OEBS_PAYMENT, DOC_DATE, COMISS_DATE) values (s_xxxx_oebs_cash_payment_test.NEXTVAL, 101181, 180, to_date('2015-02-01 00:00:00','YYYY-MM-DD HH24:MI:SS'), date'2015-01-31' );insert into xxxx_client_discount_m  (ID,CLIENT_ID,CLIENT_AVG_DISCOUNT,DT) values (s_xxxx_client_discount_m.NEXTVAL,1055, 12, date'2015-02-01');insert into xxxx_loyal_clients_contr_attr (ID, CONTRACT_ID, CLIENT_ID, LC_TURNOVER, COLLATERAL_FIRST_DT, COLLATERAL_END_DT) values (s_xxxx_loyal_clients_contr_atr.NEXTVAL, 100074, 1055, 10000, date'2014-06-01', date'2014-08-31' );</v>
      </c>
    </row>
    <row r="1176" spans="1:50" ht="16.5" customHeight="1" x14ac:dyDescent="0.25">
      <c r="A1176" s="285">
        <v>75</v>
      </c>
      <c r="B1176" s="72">
        <v>0</v>
      </c>
      <c r="C1176" s="166" t="str">
        <f t="shared" si="112"/>
        <v>100075</v>
      </c>
      <c r="D1176" s="165" t="str">
        <f t="shared" si="113"/>
        <v>100075/13</v>
      </c>
      <c r="E1176" s="167" t="s">
        <v>189</v>
      </c>
      <c r="F1176" s="167" t="s">
        <v>822</v>
      </c>
      <c r="G1176" s="165">
        <v>48</v>
      </c>
      <c r="H1176" s="178">
        <v>101182</v>
      </c>
      <c r="I1176" s="170" t="str">
        <f t="shared" si="111"/>
        <v>Б-101182-13</v>
      </c>
      <c r="J1176" s="185">
        <v>3</v>
      </c>
      <c r="K1176" s="165">
        <v>14</v>
      </c>
      <c r="L1176" s="165" t="s">
        <v>38</v>
      </c>
      <c r="M1176" s="169">
        <v>1</v>
      </c>
      <c r="N1176" s="165">
        <v>18</v>
      </c>
      <c r="O1176" s="167" t="s">
        <v>823</v>
      </c>
      <c r="P1176" s="167" t="s">
        <v>823</v>
      </c>
      <c r="Q1176" s="167" t="s">
        <v>826</v>
      </c>
      <c r="R1176" s="166" t="str">
        <f t="shared" si="110"/>
        <v>1011821</v>
      </c>
      <c r="S1176" s="170">
        <v>1</v>
      </c>
      <c r="T1176" s="167" t="s">
        <v>308</v>
      </c>
      <c r="U1176" s="165">
        <v>1000</v>
      </c>
      <c r="V1176" s="165">
        <v>180</v>
      </c>
      <c r="W1176" s="165">
        <v>0</v>
      </c>
      <c r="X1176" s="24">
        <v>1056</v>
      </c>
      <c r="Z1176" s="224"/>
      <c r="AA1176" s="224"/>
      <c r="AB1176" s="224"/>
      <c r="AC1176" s="178">
        <v>360</v>
      </c>
      <c r="AD1176" s="170"/>
      <c r="AE1176" s="170"/>
      <c r="AF1176" s="167" t="s">
        <v>149</v>
      </c>
      <c r="AG1176" s="221">
        <v>8</v>
      </c>
      <c r="AH1176" s="220">
        <v>12</v>
      </c>
      <c r="AI1176" s="167" t="s">
        <v>319</v>
      </c>
      <c r="AL1176" s="227">
        <v>1</v>
      </c>
      <c r="AM1176" s="122">
        <v>1</v>
      </c>
      <c r="AN1176" s="165" t="s">
        <v>44</v>
      </c>
      <c r="AO1176" s="165"/>
      <c r="AP1176" s="227">
        <v>10000</v>
      </c>
      <c r="AQ1176" s="307" t="s">
        <v>429</v>
      </c>
      <c r="AR1176" s="307" t="s">
        <v>434</v>
      </c>
      <c r="AS1176" s="166">
        <f>H1176</f>
        <v>101182</v>
      </c>
      <c r="AT1176" s="166">
        <f t="shared" si="114"/>
        <v>11272</v>
      </c>
      <c r="AU1176" s="166">
        <v>1272</v>
      </c>
      <c r="AV1176" s="220" t="s">
        <v>636</v>
      </c>
      <c r="AX1176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75, 100075, '100075/13', date'2013-03-01', date'2015-09-01', 48, 101182, 'Б-101182-13',date'2015-02-02',3, 14, 14, 'RUR', 1, 18, date'2015-02-02', date'2015-02-01', 1011821, 1, to_date('2015-02-01 00:00:00','YYYY-MM-DD HH24:MI:SS'), 1000, 180, 0, 1056, 1, 'c1', 8,1,101182,11272,1272);insert into xxxx_oebs_cash_payment_test (ID, INVOICE_ID, OEBS_PAYMENT, DOC_DATE, COMISS_DATE) values (s_xxxx_oebs_cash_payment_test.NEXTVAL, 101182, 360, to_date('2015-02-01 00:00:00','YYYY-MM-DD HH24:MI:SS'), date'2015-01-31' );insert into xxxx_client_discount_m  (ID,CLIENT_ID,CLIENT_AVG_DISCOUNT,DT) values (s_xxxx_client_discount_m.NEXTVAL,1056, 12, date'2015-02-01');insert into xxxx_loyal_clients_contr_attr (ID, CONTRACT_ID, CLIENT_ID, LC_TURNOVER, COLLATERAL_FIRST_DT, COLLATERAL_END_DT) values (s_xxxx_loyal_clients_contr_atr.NEXTVAL, 100075, 1056, 10000, date'2014-06-01', date'2014-08-31' );</v>
      </c>
    </row>
    <row r="1177" spans="1:50" ht="16.5" customHeight="1" x14ac:dyDescent="0.25">
      <c r="A1177" s="285">
        <v>75</v>
      </c>
      <c r="B1177" s="72">
        <v>0</v>
      </c>
      <c r="C1177" s="166" t="str">
        <f t="shared" si="112"/>
        <v>100075</v>
      </c>
      <c r="D1177" s="165" t="str">
        <f t="shared" si="113"/>
        <v>100075/13</v>
      </c>
      <c r="E1177" s="167" t="s">
        <v>189</v>
      </c>
      <c r="F1177" s="167" t="s">
        <v>822</v>
      </c>
      <c r="G1177" s="165">
        <v>48</v>
      </c>
      <c r="H1177" s="178">
        <v>101183</v>
      </c>
      <c r="I1177" s="170" t="str">
        <f t="shared" si="111"/>
        <v>Б-101183-13</v>
      </c>
      <c r="J1177" s="185">
        <v>3</v>
      </c>
      <c r="K1177" s="165">
        <v>12</v>
      </c>
      <c r="L1177" s="165" t="s">
        <v>38</v>
      </c>
      <c r="M1177" s="169">
        <v>1</v>
      </c>
      <c r="N1177" s="165">
        <v>18</v>
      </c>
      <c r="O1177" s="167" t="s">
        <v>823</v>
      </c>
      <c r="P1177" s="167" t="s">
        <v>823</v>
      </c>
      <c r="Q1177" s="167" t="s">
        <v>826</v>
      </c>
      <c r="R1177" s="166" t="str">
        <f t="shared" si="110"/>
        <v>1011831</v>
      </c>
      <c r="S1177" s="170">
        <v>1</v>
      </c>
      <c r="T1177" s="167" t="s">
        <v>308</v>
      </c>
      <c r="U1177" s="165">
        <v>900</v>
      </c>
      <c r="V1177" s="165">
        <v>162</v>
      </c>
      <c r="W1177" s="165">
        <v>0</v>
      </c>
      <c r="X1177" s="24">
        <v>1057</v>
      </c>
      <c r="Z1177" s="224"/>
      <c r="AA1177" s="224"/>
      <c r="AB1177" s="224"/>
      <c r="AC1177" s="178">
        <v>324</v>
      </c>
      <c r="AD1177" s="170"/>
      <c r="AE1177" s="170"/>
      <c r="AF1177" s="167" t="s">
        <v>149</v>
      </c>
      <c r="AG1177" s="221">
        <v>8</v>
      </c>
      <c r="AH1177" s="220">
        <v>12</v>
      </c>
      <c r="AI1177" s="167" t="s">
        <v>319</v>
      </c>
      <c r="AL1177" s="227">
        <v>1</v>
      </c>
      <c r="AM1177" s="122">
        <v>1</v>
      </c>
      <c r="AN1177" s="165" t="s">
        <v>44</v>
      </c>
      <c r="AO1177" s="165"/>
      <c r="AP1177" s="227">
        <v>10000</v>
      </c>
      <c r="AQ1177" s="307" t="s">
        <v>429</v>
      </c>
      <c r="AR1177" s="307" t="s">
        <v>434</v>
      </c>
      <c r="AS1177" s="166">
        <f>H1177</f>
        <v>101183</v>
      </c>
      <c r="AT1177" s="166">
        <f t="shared" si="114"/>
        <v>11273</v>
      </c>
      <c r="AU1177" s="166">
        <v>1273</v>
      </c>
      <c r="AV1177" s="220" t="s">
        <v>638</v>
      </c>
      <c r="AX1177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75, 100075, '100075/13', date'2013-03-01', date'2015-09-01', 48, 101183, 'Б-101183-13',date'2015-02-02',3, 12, 12, 'RUR', 1, 18, date'2015-02-02', date'2015-02-01', 1011831, 1, to_date('2015-02-01 00:00:00','YYYY-MM-DD HH24:MI:SS'), 900, 162, 0, 1057, 1, 'c1', 8,1,101183,11273,1273);insert into xxxx_oebs_cash_payment_test (ID, INVOICE_ID, OEBS_PAYMENT, DOC_DATE, COMISS_DATE) values (s_xxxx_oebs_cash_payment_test.NEXTVAL, 101183, 324, to_date('2015-02-01 00:00:00','YYYY-MM-DD HH24:MI:SS'), date'2015-01-31' );insert into xxxx_client_discount_m  (ID,CLIENT_ID,CLIENT_AVG_DISCOUNT,DT) values (s_xxxx_client_discount_m.NEXTVAL,1057, 12, date'2015-02-01');insert into xxxx_loyal_clients_contr_attr (ID, CONTRACT_ID, CLIENT_ID, LC_TURNOVER, COLLATERAL_FIRST_DT, COLLATERAL_END_DT) values (s_xxxx_loyal_clients_contr_atr.NEXTVAL, 100075, 1057, 10000, date'2014-06-01', date'2014-08-31' );</v>
      </c>
    </row>
    <row r="1178" spans="1:50" ht="16.5" customHeight="1" x14ac:dyDescent="0.25">
      <c r="A1178" s="285">
        <v>75</v>
      </c>
      <c r="B1178" s="72">
        <v>0</v>
      </c>
      <c r="C1178" s="166" t="str">
        <f t="shared" si="112"/>
        <v>100075</v>
      </c>
      <c r="D1178" s="165" t="str">
        <f t="shared" si="113"/>
        <v>100075/13</v>
      </c>
      <c r="E1178" s="167" t="s">
        <v>189</v>
      </c>
      <c r="F1178" s="167" t="s">
        <v>822</v>
      </c>
      <c r="G1178" s="165">
        <v>48</v>
      </c>
      <c r="H1178" s="178">
        <v>101184</v>
      </c>
      <c r="I1178" s="170" t="str">
        <f t="shared" si="111"/>
        <v>Б-101184-13</v>
      </c>
      <c r="J1178" s="185">
        <v>3</v>
      </c>
      <c r="K1178" s="165">
        <v>11</v>
      </c>
      <c r="L1178" s="165" t="s">
        <v>38</v>
      </c>
      <c r="M1178" s="169">
        <v>1</v>
      </c>
      <c r="N1178" s="165">
        <v>18</v>
      </c>
      <c r="O1178" s="191" t="s">
        <v>824</v>
      </c>
      <c r="P1178" s="167" t="s">
        <v>823</v>
      </c>
      <c r="Q1178" s="167" t="s">
        <v>826</v>
      </c>
      <c r="R1178" s="166" t="str">
        <f t="shared" si="110"/>
        <v>1011841</v>
      </c>
      <c r="S1178" s="170">
        <v>1</v>
      </c>
      <c r="T1178" s="167" t="s">
        <v>308</v>
      </c>
      <c r="U1178" s="165">
        <v>800</v>
      </c>
      <c r="V1178" s="165">
        <v>144</v>
      </c>
      <c r="W1178" s="165">
        <v>0</v>
      </c>
      <c r="X1178" s="24">
        <v>1058</v>
      </c>
      <c r="Z1178" s="224"/>
      <c r="AA1178" s="224"/>
      <c r="AB1178" s="224"/>
      <c r="AC1178" s="178">
        <v>288</v>
      </c>
      <c r="AD1178" s="170"/>
      <c r="AE1178" s="170"/>
      <c r="AF1178" s="167" t="s">
        <v>149</v>
      </c>
      <c r="AG1178" s="221">
        <v>8</v>
      </c>
      <c r="AH1178" s="220">
        <v>12</v>
      </c>
      <c r="AI1178" s="167" t="s">
        <v>319</v>
      </c>
      <c r="AL1178" s="166">
        <v>0</v>
      </c>
      <c r="AM1178" s="170">
        <v>0</v>
      </c>
      <c r="AN1178" s="165" t="s">
        <v>44</v>
      </c>
      <c r="AO1178" s="165"/>
      <c r="AP1178" s="227"/>
      <c r="AQ1178" s="307"/>
      <c r="AR1178" s="307"/>
      <c r="AS1178" s="166">
        <f>H1178</f>
        <v>101184</v>
      </c>
      <c r="AT1178" s="166">
        <f t="shared" si="114"/>
        <v>11274</v>
      </c>
      <c r="AU1178" s="166">
        <v>1274</v>
      </c>
      <c r="AX117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75, 100075, '100075/13', date'2013-03-01', date'2015-09-01', 48, 101184, 'Б-101184-13',date'2015-01-02',3, 11, 11, 'RUR', 1, 18, date'2015-02-02', date'2015-02-01', 1011841, 1, to_date('2015-02-01 00:00:00','YYYY-MM-DD HH24:MI:SS'), 800, 144, 0, 1058, 0, 'c1', 8,0,101184,11274,1274);insert into xxxx_oebs_cash_payment_test (ID, INVOICE_ID, OEBS_PAYMENT, DOC_DATE, COMISS_DATE) values (s_xxxx_oebs_cash_payment_test.NEXTVAL, 101184, 288, to_date('2015-02-01 00:00:00','YYYY-MM-DD HH24:MI:SS'), date'2015-01-31' );insert into xxxx_client_discount_m  (ID,CLIENT_ID,CLIENT_AVG_DISCOUNT,DT) values (s_xxxx_client_discount_m.NEXTVAL,1058, 12, date'2015-02-01');</v>
      </c>
    </row>
    <row r="1179" spans="1:50" ht="16.5" customHeight="1" x14ac:dyDescent="0.25">
      <c r="A1179" s="285">
        <v>75</v>
      </c>
      <c r="B1179" s="72">
        <v>0</v>
      </c>
      <c r="C1179" s="166" t="str">
        <f t="shared" si="112"/>
        <v>100075</v>
      </c>
      <c r="D1179" s="165" t="str">
        <f t="shared" si="113"/>
        <v>100075/13</v>
      </c>
      <c r="E1179" s="167" t="s">
        <v>189</v>
      </c>
      <c r="F1179" s="167" t="s">
        <v>822</v>
      </c>
      <c r="G1179" s="165">
        <v>48</v>
      </c>
      <c r="H1179" s="178">
        <v>101185</v>
      </c>
      <c r="I1179" s="170" t="str">
        <f t="shared" si="111"/>
        <v>Б-101185-13</v>
      </c>
      <c r="J1179" s="185">
        <v>3</v>
      </c>
      <c r="K1179" s="165">
        <v>3</v>
      </c>
      <c r="L1179" s="165" t="s">
        <v>38</v>
      </c>
      <c r="M1179" s="169">
        <v>1</v>
      </c>
      <c r="N1179" s="165">
        <v>18</v>
      </c>
      <c r="O1179" s="191" t="s">
        <v>824</v>
      </c>
      <c r="P1179" s="167" t="s">
        <v>823</v>
      </c>
      <c r="Q1179" s="191" t="s">
        <v>303</v>
      </c>
      <c r="R1179" s="166" t="str">
        <f t="shared" si="110"/>
        <v>1011851</v>
      </c>
      <c r="S1179" s="170">
        <v>1</v>
      </c>
      <c r="T1179" s="167" t="s">
        <v>308</v>
      </c>
      <c r="U1179" s="165">
        <v>700</v>
      </c>
      <c r="V1179" s="165">
        <v>126</v>
      </c>
      <c r="W1179" s="165">
        <v>0</v>
      </c>
      <c r="X1179" s="24">
        <v>1059</v>
      </c>
      <c r="Z1179" s="224"/>
      <c r="AA1179" s="224"/>
      <c r="AB1179" s="224"/>
      <c r="AC1179" s="178">
        <v>252</v>
      </c>
      <c r="AD1179" s="170"/>
      <c r="AE1179" s="170"/>
      <c r="AF1179" s="167" t="s">
        <v>149</v>
      </c>
      <c r="AG1179" s="221">
        <v>8</v>
      </c>
      <c r="AH1179" s="220">
        <v>12</v>
      </c>
      <c r="AI1179" s="167" t="s">
        <v>319</v>
      </c>
      <c r="AL1179" s="166">
        <v>0</v>
      </c>
      <c r="AM1179" s="170">
        <v>0</v>
      </c>
      <c r="AN1179" s="165" t="s">
        <v>44</v>
      </c>
      <c r="AO1179" s="165"/>
      <c r="AP1179" s="227"/>
      <c r="AQ1179" s="307"/>
      <c r="AR1179" s="307"/>
      <c r="AS1179" s="166">
        <f>H1179</f>
        <v>101185</v>
      </c>
      <c r="AT1179" s="166">
        <f t="shared" si="114"/>
        <v>11275</v>
      </c>
      <c r="AU1179" s="166">
        <v>1275</v>
      </c>
      <c r="AX117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75, 100075, '100075/13', date'2013-03-01', date'2015-09-01', 48, 101185, 'Б-101185-13',date'2015-01-02',3, 3, 3, 'RUR', 1, 18, date'2015-02-02', date'2015-02-28', 1011851, 1, to_date('2015-02-01 00:00:00','YYYY-MM-DD HH24:MI:SS'), 700, 126, 0, 1059, 0, 'c1', 8,0,101185,11275,1275);insert into xxxx_oebs_cash_payment_test (ID, INVOICE_ID, OEBS_PAYMENT, DOC_DATE, COMISS_DATE) values (s_xxxx_oebs_cash_payment_test.NEXTVAL, 101185, 252, to_date('2015-02-01 00:00:00','YYYY-MM-DD HH24:MI:SS'), date'2015-01-31' );insert into xxxx_client_discount_m  (ID,CLIENT_ID,CLIENT_AVG_DISCOUNT,DT) values (s_xxxx_client_discount_m.NEXTVAL,1059, 12, date'2015-02-01');</v>
      </c>
    </row>
    <row r="1180" spans="1:50" ht="16.5" customHeight="1" x14ac:dyDescent="0.25">
      <c r="A1180" s="285">
        <v>75</v>
      </c>
      <c r="B1180" s="72">
        <v>0</v>
      </c>
      <c r="C1180" s="166" t="str">
        <f t="shared" si="112"/>
        <v>100075</v>
      </c>
      <c r="D1180" s="165" t="str">
        <f t="shared" si="113"/>
        <v>100075/13</v>
      </c>
      <c r="E1180" s="167" t="s">
        <v>189</v>
      </c>
      <c r="F1180" s="167" t="s">
        <v>822</v>
      </c>
      <c r="G1180" s="165">
        <v>48</v>
      </c>
      <c r="H1180" s="178">
        <v>101186</v>
      </c>
      <c r="I1180" s="170" t="str">
        <f t="shared" si="111"/>
        <v>Б-101186-13</v>
      </c>
      <c r="J1180" s="185">
        <v>3</v>
      </c>
      <c r="K1180" s="165">
        <v>2</v>
      </c>
      <c r="L1180" s="165" t="s">
        <v>38</v>
      </c>
      <c r="M1180" s="169">
        <v>1</v>
      </c>
      <c r="N1180" s="165">
        <v>18</v>
      </c>
      <c r="O1180" s="191" t="s">
        <v>824</v>
      </c>
      <c r="P1180" s="191" t="s">
        <v>823</v>
      </c>
      <c r="Q1180" s="167" t="s">
        <v>826</v>
      </c>
      <c r="R1180" s="166" t="str">
        <f t="shared" si="110"/>
        <v>1011861</v>
      </c>
      <c r="S1180" s="170">
        <v>1</v>
      </c>
      <c r="T1180" s="191" t="s">
        <v>147</v>
      </c>
      <c r="U1180" s="165">
        <v>600</v>
      </c>
      <c r="V1180" s="165">
        <v>108</v>
      </c>
      <c r="W1180" s="165">
        <v>0</v>
      </c>
      <c r="X1180" s="24">
        <v>1060</v>
      </c>
      <c r="Z1180" s="224"/>
      <c r="AA1180" s="224"/>
      <c r="AB1180" s="224"/>
      <c r="AC1180" s="178">
        <v>216</v>
      </c>
      <c r="AD1180" s="170"/>
      <c r="AE1180" s="170"/>
      <c r="AF1180" s="167" t="s">
        <v>149</v>
      </c>
      <c r="AG1180" s="221">
        <v>8</v>
      </c>
      <c r="AH1180" s="220">
        <v>12</v>
      </c>
      <c r="AI1180" s="167" t="s">
        <v>319</v>
      </c>
      <c r="AL1180" s="227">
        <v>1</v>
      </c>
      <c r="AM1180" s="122">
        <v>1</v>
      </c>
      <c r="AN1180" s="165" t="s">
        <v>44</v>
      </c>
      <c r="AO1180" s="165"/>
      <c r="AP1180" s="227">
        <v>10000</v>
      </c>
      <c r="AQ1180" s="307" t="s">
        <v>429</v>
      </c>
      <c r="AR1180" s="307" t="s">
        <v>434</v>
      </c>
      <c r="AS1180" s="166">
        <f>H1180</f>
        <v>101186</v>
      </c>
      <c r="AT1180" s="166">
        <f t="shared" si="114"/>
        <v>11276</v>
      </c>
      <c r="AU1180" s="166">
        <v>1276</v>
      </c>
      <c r="AX118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75, 100075, '100075/13', date'2013-03-01', date'2015-09-01', 48, 101186, 'Б-101186-13',date'2015-01-02',3, 2, 2, 'RUR', 1, 18, date'2015-02-02', date'2015-02-01', 1011861, 1, to_date('2015-02-28 23:59:59','YYYY-MM-DD HH24:MI:SS'), 600, 108, 0, 1060, 1, 'c1', 8,1,101186,11276,1276);insert into xxxx_oebs_cash_payment_test (ID, INVOICE_ID, OEBS_PAYMENT, DOC_DATE, COMISS_DATE) values (s_xxxx_oebs_cash_payment_test.NEXTVAL, 101186, 216, to_date('2015-02-28 23:59:59','YYYY-MM-DD HH24:MI:SS'), date'2015-01-31' );insert into xxxx_client_discount_m  (ID,CLIENT_ID,CLIENT_AVG_DISCOUNT,DT) values (s_xxxx_client_discount_m.NEXTVAL,1060, 12, date'2015-02-01');insert into xxxx_loyal_clients_contr_attr (ID, CONTRACT_ID, CLIENT_ID, LC_TURNOVER, COLLATERAL_FIRST_DT, COLLATERAL_END_DT) values (s_xxxx_loyal_clients_contr_atr.NEXTVAL, 100075, 1060, 10000, date'2014-06-01', date'2014-08-31' );</v>
      </c>
    </row>
    <row r="1181" spans="1:50" ht="16.5" customHeight="1" x14ac:dyDescent="0.25">
      <c r="A1181" s="288">
        <v>75</v>
      </c>
      <c r="B1181" s="72">
        <v>0</v>
      </c>
      <c r="C1181" s="173" t="str">
        <f t="shared" si="112"/>
        <v>100075</v>
      </c>
      <c r="D1181" s="171" t="str">
        <f t="shared" si="113"/>
        <v>100075/13</v>
      </c>
      <c r="E1181" s="172" t="s">
        <v>189</v>
      </c>
      <c r="F1181" s="167" t="s">
        <v>822</v>
      </c>
      <c r="G1181" s="165">
        <v>48</v>
      </c>
      <c r="H1181" s="178">
        <v>101187</v>
      </c>
      <c r="I1181" s="171" t="str">
        <f t="shared" si="111"/>
        <v>Б-101187-13</v>
      </c>
      <c r="J1181" s="185">
        <v>3</v>
      </c>
      <c r="K1181" s="171">
        <v>1</v>
      </c>
      <c r="L1181" s="171" t="s">
        <v>38</v>
      </c>
      <c r="M1181" s="175">
        <v>1</v>
      </c>
      <c r="N1181" s="171">
        <v>18</v>
      </c>
      <c r="O1181" s="177" t="s">
        <v>824</v>
      </c>
      <c r="P1181" s="177" t="s">
        <v>823</v>
      </c>
      <c r="Q1181" s="177" t="s">
        <v>826</v>
      </c>
      <c r="R1181" s="173" t="str">
        <f t="shared" ref="R1181:R1244" si="116">H1181&amp;"1"</f>
        <v>1011871</v>
      </c>
      <c r="S1181" s="171">
        <v>1</v>
      </c>
      <c r="T1181" s="177" t="s">
        <v>308</v>
      </c>
      <c r="U1181" s="171">
        <v>500</v>
      </c>
      <c r="V1181" s="171">
        <v>90</v>
      </c>
      <c r="W1181" s="171">
        <v>0</v>
      </c>
      <c r="X1181" s="24">
        <v>1061</v>
      </c>
      <c r="Y1181" s="312"/>
      <c r="Z1181" s="232"/>
      <c r="AA1181" s="232"/>
      <c r="AB1181" s="232"/>
      <c r="AC1181" s="180">
        <v>180</v>
      </c>
      <c r="AD1181" s="171"/>
      <c r="AE1181" s="171"/>
      <c r="AF1181" s="172" t="s">
        <v>149</v>
      </c>
      <c r="AG1181" s="302">
        <v>8</v>
      </c>
      <c r="AH1181" s="258">
        <v>12</v>
      </c>
      <c r="AI1181" s="172" t="s">
        <v>319</v>
      </c>
      <c r="AJ1181" s="179"/>
      <c r="AK1181" s="179"/>
      <c r="AL1181" s="205">
        <v>1</v>
      </c>
      <c r="AM1181" s="192">
        <v>1</v>
      </c>
      <c r="AN1181" s="171" t="s">
        <v>44</v>
      </c>
      <c r="AO1181" s="171"/>
      <c r="AP1181" s="205">
        <v>10000</v>
      </c>
      <c r="AQ1181" s="307" t="s">
        <v>429</v>
      </c>
      <c r="AR1181" s="311" t="s">
        <v>434</v>
      </c>
      <c r="AS1181" s="166">
        <f>H1181</f>
        <v>101187</v>
      </c>
      <c r="AT1181" s="166">
        <f t="shared" si="114"/>
        <v>11277</v>
      </c>
      <c r="AU1181" s="166">
        <v>1277</v>
      </c>
      <c r="AV1181" s="258"/>
      <c r="AX1181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75, 100075, '100075/13', date'2013-03-01', date'2015-09-01', 48, 101187, 'Б-101187-13',date'2015-01-02',3, 1, 1, 'RUR', 1, 18, date'2015-02-02', date'2015-02-01', 1011871, 1, to_date('2015-02-01 00:00:00','YYYY-MM-DD HH24:MI:SS'), 500, 90, 0, 1061, 1, 'c1', 8,1,101187,11277,1277);insert into xxxx_oebs_cash_payment_test (ID, INVOICE_ID, OEBS_PAYMENT, DOC_DATE, COMISS_DATE) values (s_xxxx_oebs_cash_payment_test.NEXTVAL, 101187, 180, to_date('2015-02-01 00:00:00','YYYY-MM-DD HH24:MI:SS'), date'2015-01-31' );insert into xxxx_client_discount_m  (ID,CLIENT_ID,CLIENT_AVG_DISCOUNT,DT) values (s_xxxx_client_discount_m.NEXTVAL,1061, 12, date'2015-02-01');insert into xxxx_loyal_clients_contr_attr (ID, CONTRACT_ID, CLIENT_ID, LC_TURNOVER, COLLATERAL_FIRST_DT, COLLATERAL_END_DT) values (s_xxxx_loyal_clients_contr_atr.NEXTVAL, 100075, 1061, 10000, date'2014-06-01', date'2014-08-31' );</v>
      </c>
    </row>
    <row r="1182" spans="1:50" ht="16.5" customHeight="1" x14ac:dyDescent="0.25">
      <c r="A1182" s="285">
        <v>76</v>
      </c>
      <c r="B1182" s="72">
        <v>0</v>
      </c>
      <c r="C1182" s="166" t="str">
        <f t="shared" si="112"/>
        <v>100076</v>
      </c>
      <c r="D1182" s="165" t="str">
        <f t="shared" si="113"/>
        <v>100076/13</v>
      </c>
      <c r="E1182" s="167" t="s">
        <v>189</v>
      </c>
      <c r="F1182" s="167" t="s">
        <v>822</v>
      </c>
      <c r="G1182" s="165">
        <v>48</v>
      </c>
      <c r="H1182" s="178">
        <v>101188</v>
      </c>
      <c r="I1182" s="170" t="str">
        <f t="shared" si="111"/>
        <v>Б-101188-13</v>
      </c>
      <c r="J1182" s="185">
        <v>3</v>
      </c>
      <c r="K1182" s="165">
        <v>7</v>
      </c>
      <c r="L1182" s="165" t="s">
        <v>38</v>
      </c>
      <c r="M1182" s="169">
        <v>1</v>
      </c>
      <c r="N1182" s="165">
        <v>18</v>
      </c>
      <c r="O1182" s="167" t="s">
        <v>823</v>
      </c>
      <c r="P1182" s="167" t="s">
        <v>823</v>
      </c>
      <c r="Q1182" s="167" t="s">
        <v>826</v>
      </c>
      <c r="R1182" s="166" t="str">
        <f t="shared" si="116"/>
        <v>1011881</v>
      </c>
      <c r="S1182" s="170">
        <v>1</v>
      </c>
      <c r="T1182" s="167" t="s">
        <v>308</v>
      </c>
      <c r="U1182" s="165">
        <v>1000</v>
      </c>
      <c r="V1182" s="165">
        <v>180</v>
      </c>
      <c r="W1182" s="165">
        <v>0</v>
      </c>
      <c r="X1182" s="24">
        <v>1062</v>
      </c>
      <c r="Z1182" s="224"/>
      <c r="AA1182" s="224"/>
      <c r="AB1182" s="224"/>
      <c r="AC1182" s="178">
        <v>360</v>
      </c>
      <c r="AD1182" s="170"/>
      <c r="AE1182" s="170"/>
      <c r="AF1182" s="167" t="s">
        <v>149</v>
      </c>
      <c r="AG1182" s="221">
        <v>8</v>
      </c>
      <c r="AH1182" s="220">
        <v>12</v>
      </c>
      <c r="AI1182" s="167" t="s">
        <v>319</v>
      </c>
      <c r="AL1182" s="227">
        <v>1</v>
      </c>
      <c r="AM1182" s="122">
        <v>1</v>
      </c>
      <c r="AN1182" s="165" t="s">
        <v>44</v>
      </c>
      <c r="AO1182" s="165"/>
      <c r="AP1182" s="227">
        <v>10000</v>
      </c>
      <c r="AQ1182" s="310" t="s">
        <v>204</v>
      </c>
      <c r="AR1182" s="310" t="s">
        <v>431</v>
      </c>
      <c r="AS1182" s="166">
        <f>H1182</f>
        <v>101188</v>
      </c>
      <c r="AT1182" s="166">
        <f t="shared" si="114"/>
        <v>11278</v>
      </c>
      <c r="AU1182" s="166">
        <v>1278</v>
      </c>
      <c r="AV1182" s="220" t="s">
        <v>639</v>
      </c>
      <c r="AX1182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76, 100076, '100076/13', date'2013-03-01', date'2015-09-01', 48, 101188, 'Б-101188-13',date'2015-02-02',3, 7, 7, 'RUR', 1, 18, date'2015-02-02', date'2015-02-01', 1011881, 1, to_date('2015-02-01 00:00:00','YYYY-MM-DD HH24:MI:SS'), 1000, 180, 0, 1062, 1, 'c1', 8,1,101188,11278,1278);insert into xxxx_oebs_cash_payment_test (ID, INVOICE_ID, OEBS_PAYMENT, DOC_DATE, COMISS_DATE) values (s_xxxx_oebs_cash_payment_test.NEXTVAL, 101188, 360, to_date('2015-02-01 00:00:00','YYYY-MM-DD HH24:MI:SS'), date'2015-01-31' );insert into xxxx_client_discount_m  (ID,CLIENT_ID,CLIENT_AVG_DISCOUNT,DT) values (s_xxxx_client_discount_m.NEXTVAL,1062, 12, date'2015-02-01');insert into xxxx_loyal_clients_contr_attr (ID, CONTRACT_ID, CLIENT_ID, LC_TURNOVER, COLLATERAL_FIRST_DT, COLLATERAL_END_DT) values (s_xxxx_loyal_clients_contr_atr.NEXTVAL, 100076, 1062, 10000, date'2014-02-01', date'2014-07-31' );</v>
      </c>
    </row>
    <row r="1183" spans="1:50" ht="16.5" customHeight="1" x14ac:dyDescent="0.25">
      <c r="A1183" s="285">
        <v>76</v>
      </c>
      <c r="B1183" s="72">
        <v>0</v>
      </c>
      <c r="C1183" s="166" t="str">
        <f t="shared" si="112"/>
        <v>100076</v>
      </c>
      <c r="D1183" s="165" t="str">
        <f t="shared" si="113"/>
        <v>100076/13</v>
      </c>
      <c r="E1183" s="167" t="s">
        <v>189</v>
      </c>
      <c r="F1183" s="167" t="s">
        <v>822</v>
      </c>
      <c r="G1183" s="165">
        <v>48</v>
      </c>
      <c r="H1183" s="178">
        <v>101189</v>
      </c>
      <c r="I1183" s="170" t="str">
        <f t="shared" si="111"/>
        <v>Б-101189-13</v>
      </c>
      <c r="J1183" s="185">
        <v>3</v>
      </c>
      <c r="K1183" s="165">
        <v>7</v>
      </c>
      <c r="L1183" s="165" t="s">
        <v>38</v>
      </c>
      <c r="M1183" s="169">
        <v>1</v>
      </c>
      <c r="N1183" s="165">
        <v>18</v>
      </c>
      <c r="O1183" s="167" t="s">
        <v>823</v>
      </c>
      <c r="P1183" s="167" t="s">
        <v>823</v>
      </c>
      <c r="Q1183" s="167" t="s">
        <v>826</v>
      </c>
      <c r="R1183" s="166" t="str">
        <f t="shared" si="116"/>
        <v>1011891</v>
      </c>
      <c r="S1183" s="170">
        <v>1</v>
      </c>
      <c r="T1183" s="167" t="s">
        <v>308</v>
      </c>
      <c r="U1183" s="165">
        <v>900</v>
      </c>
      <c r="V1183" s="165">
        <v>162</v>
      </c>
      <c r="W1183" s="165">
        <v>0</v>
      </c>
      <c r="X1183" s="24">
        <v>1063</v>
      </c>
      <c r="Z1183" s="224"/>
      <c r="AA1183" s="224"/>
      <c r="AB1183" s="224"/>
      <c r="AC1183" s="178">
        <v>324</v>
      </c>
      <c r="AD1183" s="170"/>
      <c r="AE1183" s="170"/>
      <c r="AF1183" s="167" t="s">
        <v>149</v>
      </c>
      <c r="AG1183" s="221">
        <v>8</v>
      </c>
      <c r="AH1183" s="220">
        <v>12</v>
      </c>
      <c r="AI1183" s="167" t="s">
        <v>319</v>
      </c>
      <c r="AL1183" s="227">
        <v>1</v>
      </c>
      <c r="AM1183" s="122">
        <v>1</v>
      </c>
      <c r="AN1183" s="165" t="s">
        <v>44</v>
      </c>
      <c r="AO1183" s="165"/>
      <c r="AP1183" s="227">
        <v>10000</v>
      </c>
      <c r="AQ1183" s="310" t="s">
        <v>204</v>
      </c>
      <c r="AR1183" s="310" t="s">
        <v>431</v>
      </c>
      <c r="AS1183" s="166">
        <f>H1183</f>
        <v>101189</v>
      </c>
      <c r="AT1183" s="166">
        <f t="shared" si="114"/>
        <v>11279</v>
      </c>
      <c r="AU1183" s="166">
        <v>1279</v>
      </c>
      <c r="AV1183" s="220" t="s">
        <v>640</v>
      </c>
      <c r="AX1183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76, 100076, '100076/13', date'2013-03-01', date'2015-09-01', 48, 101189, 'Б-101189-13',date'2015-02-02',3, 7, 7, 'RUR', 1, 18, date'2015-02-02', date'2015-02-01', 1011891, 1, to_date('2015-02-01 00:00:00','YYYY-MM-DD HH24:MI:SS'), 900, 162, 0, 1063, 1, 'c1', 8,1,101189,11279,1279);insert into xxxx_oebs_cash_payment_test (ID, INVOICE_ID, OEBS_PAYMENT, DOC_DATE, COMISS_DATE) values (s_xxxx_oebs_cash_payment_test.NEXTVAL, 101189, 324, to_date('2015-02-01 00:00:00','YYYY-MM-DD HH24:MI:SS'), date'2015-01-31' );insert into xxxx_client_discount_m  (ID,CLIENT_ID,CLIENT_AVG_DISCOUNT,DT) values (s_xxxx_client_discount_m.NEXTVAL,1063, 12, date'2015-02-01');insert into xxxx_loyal_clients_contr_attr (ID, CONTRACT_ID, CLIENT_ID, LC_TURNOVER, COLLATERAL_FIRST_DT, COLLATERAL_END_DT) values (s_xxxx_loyal_clients_contr_atr.NEXTVAL, 100076, 1063, 10000, date'2014-02-01', date'2014-07-31' );</v>
      </c>
    </row>
    <row r="1184" spans="1:50" ht="16.5" customHeight="1" x14ac:dyDescent="0.25">
      <c r="A1184" s="285">
        <v>76</v>
      </c>
      <c r="B1184" s="72">
        <v>0</v>
      </c>
      <c r="C1184" s="166" t="str">
        <f t="shared" si="112"/>
        <v>100076</v>
      </c>
      <c r="D1184" s="165" t="str">
        <f t="shared" si="113"/>
        <v>100076/13</v>
      </c>
      <c r="E1184" s="167" t="s">
        <v>189</v>
      </c>
      <c r="F1184" s="167" t="s">
        <v>822</v>
      </c>
      <c r="G1184" s="165">
        <v>48</v>
      </c>
      <c r="H1184" s="178">
        <v>101190</v>
      </c>
      <c r="I1184" s="170" t="str">
        <f t="shared" si="111"/>
        <v>Б-101190-13</v>
      </c>
      <c r="J1184" s="185">
        <v>3</v>
      </c>
      <c r="K1184" s="165">
        <v>7</v>
      </c>
      <c r="L1184" s="165" t="s">
        <v>38</v>
      </c>
      <c r="M1184" s="169">
        <v>1</v>
      </c>
      <c r="N1184" s="165">
        <v>18</v>
      </c>
      <c r="O1184" s="191" t="s">
        <v>824</v>
      </c>
      <c r="P1184" s="167" t="s">
        <v>823</v>
      </c>
      <c r="Q1184" s="167" t="s">
        <v>826</v>
      </c>
      <c r="R1184" s="166" t="str">
        <f t="shared" si="116"/>
        <v>1011901</v>
      </c>
      <c r="S1184" s="170">
        <v>1</v>
      </c>
      <c r="T1184" s="167" t="s">
        <v>308</v>
      </c>
      <c r="U1184" s="165">
        <v>800</v>
      </c>
      <c r="V1184" s="165">
        <v>144</v>
      </c>
      <c r="W1184" s="165">
        <v>0</v>
      </c>
      <c r="X1184" s="24">
        <v>1064</v>
      </c>
      <c r="Z1184" s="224"/>
      <c r="AA1184" s="224"/>
      <c r="AB1184" s="224"/>
      <c r="AC1184" s="178">
        <v>288</v>
      </c>
      <c r="AD1184" s="170"/>
      <c r="AE1184" s="170"/>
      <c r="AF1184" s="167" t="s">
        <v>149</v>
      </c>
      <c r="AG1184" s="221">
        <v>8</v>
      </c>
      <c r="AH1184" s="220">
        <v>12</v>
      </c>
      <c r="AI1184" s="167" t="s">
        <v>319</v>
      </c>
      <c r="AL1184" s="227">
        <v>1</v>
      </c>
      <c r="AM1184" s="122">
        <v>1</v>
      </c>
      <c r="AN1184" s="165" t="s">
        <v>44</v>
      </c>
      <c r="AO1184" s="165"/>
      <c r="AP1184" s="227">
        <v>10000</v>
      </c>
      <c r="AQ1184" s="310" t="s">
        <v>204</v>
      </c>
      <c r="AR1184" s="310" t="s">
        <v>431</v>
      </c>
      <c r="AS1184" s="166">
        <f>H1184</f>
        <v>101190</v>
      </c>
      <c r="AT1184" s="166">
        <f t="shared" si="114"/>
        <v>11280</v>
      </c>
      <c r="AU1184" s="166">
        <v>1280</v>
      </c>
      <c r="AX1184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76, 100076, '100076/13', date'2013-03-01', date'2015-09-01', 48, 101190, 'Б-101190-13',date'2015-01-02',3, 7, 7, 'RUR', 1, 18, date'2015-02-02', date'2015-02-01', 1011901, 1, to_date('2015-02-01 00:00:00','YYYY-MM-DD HH24:MI:SS'), 800, 144, 0, 1064, 1, 'c1', 8,1,101190,11280,1280);insert into xxxx_oebs_cash_payment_test (ID, INVOICE_ID, OEBS_PAYMENT, DOC_DATE, COMISS_DATE) values (s_xxxx_oebs_cash_payment_test.NEXTVAL, 101190, 288, to_date('2015-02-01 00:00:00','YYYY-MM-DD HH24:MI:SS'), date'2015-01-31' );insert into xxxx_client_discount_m  (ID,CLIENT_ID,CLIENT_AVG_DISCOUNT,DT) values (s_xxxx_client_discount_m.NEXTVAL,1064, 12, date'2015-02-01');insert into xxxx_loyal_clients_contr_attr (ID, CONTRACT_ID, CLIENT_ID, LC_TURNOVER, COLLATERAL_FIRST_DT, COLLATERAL_END_DT) values (s_xxxx_loyal_clients_contr_atr.NEXTVAL, 100076, 1064, 10000, date'2014-02-01', date'2014-07-31' );</v>
      </c>
    </row>
    <row r="1185" spans="1:50" ht="16.5" customHeight="1" x14ac:dyDescent="0.25">
      <c r="A1185" s="285">
        <v>76</v>
      </c>
      <c r="B1185" s="72">
        <v>0</v>
      </c>
      <c r="C1185" s="166" t="str">
        <f t="shared" si="112"/>
        <v>100076</v>
      </c>
      <c r="D1185" s="165" t="str">
        <f t="shared" si="113"/>
        <v>100076/13</v>
      </c>
      <c r="E1185" s="167" t="s">
        <v>189</v>
      </c>
      <c r="F1185" s="167" t="s">
        <v>822</v>
      </c>
      <c r="G1185" s="165">
        <v>48</v>
      </c>
      <c r="H1185" s="178">
        <v>101191</v>
      </c>
      <c r="I1185" s="170" t="str">
        <f t="shared" si="111"/>
        <v>Б-101191-13</v>
      </c>
      <c r="J1185" s="185">
        <v>3</v>
      </c>
      <c r="K1185" s="165">
        <v>7</v>
      </c>
      <c r="L1185" s="165" t="s">
        <v>38</v>
      </c>
      <c r="M1185" s="169">
        <v>1</v>
      </c>
      <c r="N1185" s="165">
        <v>18</v>
      </c>
      <c r="O1185" s="191" t="s">
        <v>824</v>
      </c>
      <c r="P1185" s="167" t="s">
        <v>823</v>
      </c>
      <c r="Q1185" s="191" t="s">
        <v>303</v>
      </c>
      <c r="R1185" s="166" t="str">
        <f t="shared" si="116"/>
        <v>1011911</v>
      </c>
      <c r="S1185" s="170">
        <v>1</v>
      </c>
      <c r="T1185" s="167" t="s">
        <v>308</v>
      </c>
      <c r="U1185" s="165">
        <v>700</v>
      </c>
      <c r="V1185" s="165">
        <v>126</v>
      </c>
      <c r="W1185" s="165">
        <v>0</v>
      </c>
      <c r="X1185" s="24">
        <v>1065</v>
      </c>
      <c r="Z1185" s="224"/>
      <c r="AA1185" s="224"/>
      <c r="AB1185" s="224"/>
      <c r="AC1185" s="178">
        <v>252</v>
      </c>
      <c r="AD1185" s="170"/>
      <c r="AE1185" s="170"/>
      <c r="AF1185" s="167" t="s">
        <v>149</v>
      </c>
      <c r="AG1185" s="221">
        <v>8</v>
      </c>
      <c r="AH1185" s="220">
        <v>12</v>
      </c>
      <c r="AI1185" s="167" t="s">
        <v>319</v>
      </c>
      <c r="AL1185" s="227">
        <v>1</v>
      </c>
      <c r="AM1185" s="122">
        <v>1</v>
      </c>
      <c r="AN1185" s="165" t="s">
        <v>44</v>
      </c>
      <c r="AO1185" s="165"/>
      <c r="AP1185" s="227">
        <v>10000</v>
      </c>
      <c r="AQ1185" s="310" t="s">
        <v>204</v>
      </c>
      <c r="AR1185" s="310" t="s">
        <v>431</v>
      </c>
      <c r="AS1185" s="166">
        <f>H1185</f>
        <v>101191</v>
      </c>
      <c r="AT1185" s="166">
        <f t="shared" si="114"/>
        <v>11281</v>
      </c>
      <c r="AU1185" s="166">
        <v>1281</v>
      </c>
      <c r="AX1185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76, 100076, '100076/13', date'2013-03-01', date'2015-09-01', 48, 101191, 'Б-101191-13',date'2015-01-02',3, 7, 7, 'RUR', 1, 18, date'2015-02-02', date'2015-02-28', 1011911, 1, to_date('2015-02-01 00:00:00','YYYY-MM-DD HH24:MI:SS'), 700, 126, 0, 1065, 1, 'c1', 8,1,101191,11281,1281);insert into xxxx_oebs_cash_payment_test (ID, INVOICE_ID, OEBS_PAYMENT, DOC_DATE, COMISS_DATE) values (s_xxxx_oebs_cash_payment_test.NEXTVAL, 101191, 252, to_date('2015-02-01 00:00:00','YYYY-MM-DD HH24:MI:SS'), date'2015-01-31' );insert into xxxx_client_discount_m  (ID,CLIENT_ID,CLIENT_AVG_DISCOUNT,DT) values (s_xxxx_client_discount_m.NEXTVAL,1065, 12, date'2015-02-01');insert into xxxx_loyal_clients_contr_attr (ID, CONTRACT_ID, CLIENT_ID, LC_TURNOVER, COLLATERAL_FIRST_DT, COLLATERAL_END_DT) values (s_xxxx_loyal_clients_contr_atr.NEXTVAL, 100076, 1065, 10000, date'2014-02-01', date'2014-07-31' );</v>
      </c>
    </row>
    <row r="1186" spans="1:50" ht="16.5" customHeight="1" x14ac:dyDescent="0.25">
      <c r="A1186" s="285">
        <v>76</v>
      </c>
      <c r="B1186" s="72">
        <v>0</v>
      </c>
      <c r="C1186" s="166" t="str">
        <f t="shared" si="112"/>
        <v>100076</v>
      </c>
      <c r="D1186" s="165" t="str">
        <f t="shared" si="113"/>
        <v>100076/13</v>
      </c>
      <c r="E1186" s="167" t="s">
        <v>189</v>
      </c>
      <c r="F1186" s="167" t="s">
        <v>822</v>
      </c>
      <c r="G1186" s="165">
        <v>48</v>
      </c>
      <c r="H1186" s="178">
        <v>101192</v>
      </c>
      <c r="I1186" s="170" t="str">
        <f t="shared" si="111"/>
        <v>Б-101192-13</v>
      </c>
      <c r="J1186" s="185">
        <v>3</v>
      </c>
      <c r="K1186" s="165">
        <v>7</v>
      </c>
      <c r="L1186" s="165" t="s">
        <v>38</v>
      </c>
      <c r="M1186" s="169">
        <v>1</v>
      </c>
      <c r="N1186" s="165">
        <v>18</v>
      </c>
      <c r="O1186" s="191" t="s">
        <v>824</v>
      </c>
      <c r="P1186" s="191" t="s">
        <v>823</v>
      </c>
      <c r="Q1186" s="167" t="s">
        <v>826</v>
      </c>
      <c r="R1186" s="166" t="str">
        <f t="shared" si="116"/>
        <v>1011921</v>
      </c>
      <c r="S1186" s="170">
        <v>1</v>
      </c>
      <c r="T1186" s="191" t="s">
        <v>147</v>
      </c>
      <c r="U1186" s="165">
        <v>600</v>
      </c>
      <c r="V1186" s="165">
        <v>108</v>
      </c>
      <c r="W1186" s="165">
        <v>0</v>
      </c>
      <c r="X1186" s="24">
        <v>1066</v>
      </c>
      <c r="Z1186" s="224"/>
      <c r="AA1186" s="224"/>
      <c r="AB1186" s="224"/>
      <c r="AC1186" s="178">
        <v>216</v>
      </c>
      <c r="AD1186" s="170"/>
      <c r="AE1186" s="170"/>
      <c r="AF1186" s="167" t="s">
        <v>149</v>
      </c>
      <c r="AG1186" s="221">
        <v>8</v>
      </c>
      <c r="AH1186" s="220">
        <v>12</v>
      </c>
      <c r="AI1186" s="167" t="s">
        <v>319</v>
      </c>
      <c r="AL1186" s="227">
        <v>1</v>
      </c>
      <c r="AM1186" s="122">
        <v>1</v>
      </c>
      <c r="AN1186" s="165" t="s">
        <v>44</v>
      </c>
      <c r="AO1186" s="165"/>
      <c r="AP1186" s="227">
        <v>10000</v>
      </c>
      <c r="AQ1186" s="310" t="s">
        <v>204</v>
      </c>
      <c r="AR1186" s="310" t="s">
        <v>431</v>
      </c>
      <c r="AS1186" s="166">
        <f>H1186</f>
        <v>101192</v>
      </c>
      <c r="AT1186" s="166">
        <f t="shared" si="114"/>
        <v>11282</v>
      </c>
      <c r="AU1186" s="166">
        <v>1282</v>
      </c>
      <c r="AX1186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76, 100076, '100076/13', date'2013-03-01', date'2015-09-01', 48, 101192, 'Б-101192-13',date'2015-01-02',3, 7, 7, 'RUR', 1, 18, date'2015-02-02', date'2015-02-01', 1011921, 1, to_date('2015-02-28 23:59:59','YYYY-MM-DD HH24:MI:SS'), 600, 108, 0, 1066, 1, 'c1', 8,1,101192,11282,1282);insert into xxxx_oebs_cash_payment_test (ID, INVOICE_ID, OEBS_PAYMENT, DOC_DATE, COMISS_DATE) values (s_xxxx_oebs_cash_payment_test.NEXTVAL, 101192, 216, to_date('2015-02-28 23:59:59','YYYY-MM-DD HH24:MI:SS'), date'2015-01-31' );insert into xxxx_client_discount_m  (ID,CLIENT_ID,CLIENT_AVG_DISCOUNT,DT) values (s_xxxx_client_discount_m.NEXTVAL,1066, 12, date'2015-02-01');insert into xxxx_loyal_clients_contr_attr (ID, CONTRACT_ID, CLIENT_ID, LC_TURNOVER, COLLATERAL_FIRST_DT, COLLATERAL_END_DT) values (s_xxxx_loyal_clients_contr_atr.NEXTVAL, 100076, 1066, 10000, date'2014-02-01', date'2014-07-31' );</v>
      </c>
    </row>
    <row r="1187" spans="1:50" ht="16.5" customHeight="1" x14ac:dyDescent="0.25">
      <c r="A1187" s="286">
        <v>76</v>
      </c>
      <c r="B1187" s="72">
        <v>0</v>
      </c>
      <c r="C1187" s="173" t="str">
        <f t="shared" si="112"/>
        <v>100076</v>
      </c>
      <c r="D1187" s="171" t="str">
        <f t="shared" si="113"/>
        <v>100076/13</v>
      </c>
      <c r="E1187" s="172" t="s">
        <v>189</v>
      </c>
      <c r="F1187" s="167" t="s">
        <v>822</v>
      </c>
      <c r="G1187" s="171">
        <v>48</v>
      </c>
      <c r="H1187" s="178">
        <v>101193</v>
      </c>
      <c r="I1187" s="171" t="str">
        <f t="shared" si="111"/>
        <v>Б-101193-13</v>
      </c>
      <c r="J1187" s="185">
        <v>3</v>
      </c>
      <c r="K1187" s="171">
        <v>7</v>
      </c>
      <c r="L1187" s="171" t="s">
        <v>38</v>
      </c>
      <c r="M1187" s="175">
        <v>1</v>
      </c>
      <c r="N1187" s="171">
        <v>18</v>
      </c>
      <c r="O1187" s="177" t="s">
        <v>824</v>
      </c>
      <c r="P1187" s="177" t="s">
        <v>823</v>
      </c>
      <c r="Q1187" s="177" t="s">
        <v>826</v>
      </c>
      <c r="R1187" s="173" t="str">
        <f t="shared" si="116"/>
        <v>1011931</v>
      </c>
      <c r="S1187" s="171">
        <v>1</v>
      </c>
      <c r="T1187" s="177" t="s">
        <v>308</v>
      </c>
      <c r="U1187" s="171">
        <v>500</v>
      </c>
      <c r="V1187" s="171">
        <v>90</v>
      </c>
      <c r="W1187" s="171">
        <v>0</v>
      </c>
      <c r="X1187" s="24">
        <v>1067</v>
      </c>
      <c r="Z1187" s="232"/>
      <c r="AA1187" s="232"/>
      <c r="AB1187" s="232"/>
      <c r="AC1187" s="180">
        <v>180</v>
      </c>
      <c r="AD1187" s="171"/>
      <c r="AE1187" s="171"/>
      <c r="AF1187" s="172" t="s">
        <v>149</v>
      </c>
      <c r="AG1187" s="302">
        <v>8</v>
      </c>
      <c r="AH1187" s="258">
        <v>12</v>
      </c>
      <c r="AI1187" s="172" t="s">
        <v>319</v>
      </c>
      <c r="AJ1187" s="179"/>
      <c r="AK1187" s="179"/>
      <c r="AL1187" s="205">
        <v>1</v>
      </c>
      <c r="AM1187" s="192">
        <v>1</v>
      </c>
      <c r="AN1187" s="171" t="s">
        <v>44</v>
      </c>
      <c r="AO1187" s="171"/>
      <c r="AP1187" s="205">
        <v>10000</v>
      </c>
      <c r="AQ1187" s="313" t="s">
        <v>204</v>
      </c>
      <c r="AR1187" s="313" t="s">
        <v>431</v>
      </c>
      <c r="AS1187" s="166">
        <f>H1187</f>
        <v>101193</v>
      </c>
      <c r="AT1187" s="166">
        <f t="shared" si="114"/>
        <v>11283</v>
      </c>
      <c r="AU1187" s="166">
        <v>1283</v>
      </c>
      <c r="AV1187" s="258"/>
      <c r="AX1187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76, 100076, '100076/13', date'2013-03-01', date'2015-09-01', 48, 101193, 'Б-101193-13',date'2015-01-02',3, 7, 7, 'RUR', 1, 18, date'2015-02-02', date'2015-02-01', 1011931, 1, to_date('2015-02-01 00:00:00','YYYY-MM-DD HH24:MI:SS'), 500, 90, 0, 1067, 1, 'c1', 8,1,101193,11283,1283);insert into xxxx_oebs_cash_payment_test (ID, INVOICE_ID, OEBS_PAYMENT, DOC_DATE, COMISS_DATE) values (s_xxxx_oebs_cash_payment_test.NEXTVAL, 101193, 180, to_date('2015-02-01 00:00:00','YYYY-MM-DD HH24:MI:SS'), date'2015-01-31' );insert into xxxx_client_discount_m  (ID,CLIENT_ID,CLIENT_AVG_DISCOUNT,DT) values (s_xxxx_client_discount_m.NEXTVAL,1067, 12, date'2015-02-01');insert into xxxx_loyal_clients_contr_attr (ID, CONTRACT_ID, CLIENT_ID, LC_TURNOVER, COLLATERAL_FIRST_DT, COLLATERAL_END_DT) values (s_xxxx_loyal_clients_contr_atr.NEXTVAL, 100076, 1067, 10000, date'2014-02-01', date'2014-07-31' );</v>
      </c>
    </row>
    <row r="1188" spans="1:50" ht="16.5" customHeight="1" x14ac:dyDescent="0.25">
      <c r="A1188" s="285">
        <v>77</v>
      </c>
      <c r="B1188" s="72">
        <v>0</v>
      </c>
      <c r="C1188" s="166" t="str">
        <f t="shared" si="112"/>
        <v>100077</v>
      </c>
      <c r="D1188" s="165" t="str">
        <f t="shared" si="113"/>
        <v>100077/13</v>
      </c>
      <c r="E1188" s="167" t="s">
        <v>189</v>
      </c>
      <c r="F1188" s="167" t="s">
        <v>822</v>
      </c>
      <c r="G1188" s="165">
        <v>48</v>
      </c>
      <c r="H1188" s="178">
        <v>101194</v>
      </c>
      <c r="I1188" s="170" t="str">
        <f t="shared" si="111"/>
        <v>Б-101194-13</v>
      </c>
      <c r="J1188" s="314">
        <v>2</v>
      </c>
      <c r="K1188" s="165">
        <v>7</v>
      </c>
      <c r="L1188" s="165" t="s">
        <v>38</v>
      </c>
      <c r="M1188" s="169">
        <v>1</v>
      </c>
      <c r="N1188" s="165">
        <v>18</v>
      </c>
      <c r="O1188" s="167" t="s">
        <v>823</v>
      </c>
      <c r="P1188" s="167" t="s">
        <v>823</v>
      </c>
      <c r="Q1188" s="167" t="s">
        <v>826</v>
      </c>
      <c r="R1188" s="166" t="str">
        <f t="shared" si="116"/>
        <v>1011941</v>
      </c>
      <c r="S1188" s="170">
        <v>1</v>
      </c>
      <c r="T1188" s="167" t="s">
        <v>144</v>
      </c>
      <c r="U1188" s="165">
        <v>10000</v>
      </c>
      <c r="V1188" s="165">
        <v>1800</v>
      </c>
      <c r="W1188" s="165">
        <v>0</v>
      </c>
      <c r="X1188" s="234">
        <v>1068</v>
      </c>
      <c r="Z1188" s="224" t="s">
        <v>641</v>
      </c>
      <c r="AA1188" s="238" t="s">
        <v>641</v>
      </c>
      <c r="AB1188" s="224" t="s">
        <v>642</v>
      </c>
      <c r="AC1188" s="178">
        <v>3600</v>
      </c>
      <c r="AD1188" s="170"/>
      <c r="AE1188" s="170"/>
      <c r="AF1188" s="167" t="s">
        <v>320</v>
      </c>
      <c r="AG1188" s="221">
        <v>8</v>
      </c>
      <c r="AH1188" s="220">
        <v>12</v>
      </c>
      <c r="AI1188" s="167" t="s">
        <v>320</v>
      </c>
      <c r="AL1188" s="227">
        <v>1</v>
      </c>
      <c r="AM1188" s="122">
        <v>1</v>
      </c>
      <c r="AN1188" s="165" t="s">
        <v>44</v>
      </c>
      <c r="AO1188" s="165"/>
      <c r="AP1188" s="227">
        <v>10000</v>
      </c>
      <c r="AQ1188" s="307" t="s">
        <v>213</v>
      </c>
      <c r="AR1188" s="307" t="s">
        <v>439</v>
      </c>
      <c r="AS1188" s="166">
        <f>H1188</f>
        <v>101194</v>
      </c>
      <c r="AT1188" s="166">
        <f t="shared" si="114"/>
        <v>11284</v>
      </c>
      <c r="AU1188" s="166">
        <v>1284</v>
      </c>
      <c r="AV1188" s="220" t="s">
        <v>643</v>
      </c>
      <c r="AX118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77, 100077, '100077/13', date'2013-03-01', date'2015-09-01', 48, 101194, 'Б-101194-13',date'2015-02-02',2, 7, 7, 'RUR', 1, 18, date'2015-02-02', date'2015-02-01', 1011941, 1, to_date('2015-01-01 00:00:00','YYYY-MM-DD HH24:MI:SS'), 10000, 1800, 0, 1068, 1, 'c1', 8,1,101194,11284,1284);insert into xxxx_oebs_cash_payment_test (ID, INVOICE_ID, OEBS_PAYMENT, DOC_DATE, COMISS_DATE) values (s_xxxx_oebs_cash_payment_test.NEXTVAL, 101194, 3600, to_date('2015-01-01 00:00:00','YYYY-MM-DD HH24:MI:SS'), date'2015-01-01' );insert into xxxx_client_discount_m  (ID,CLIENT_ID,CLIENT_AVG_DISCOUNT,DT) values (s_xxxx_client_discount_m.NEXTVAL,1068, 12, date'2015-01-01');insert into xxxx_loyal_clients_contr_attr (ID, CONTRACT_ID, CLIENT_ID, LC_TURNOVER, COLLATERAL_FIRST_DT, COLLATERAL_END_DT) values (s_xxxx_loyal_clients_contr_atr.NEXTVAL, 100077, 1068, 10000, date'2014-03-01', date'2014-11-30' );</v>
      </c>
    </row>
    <row r="1189" spans="1:50" ht="16.5" customHeight="1" x14ac:dyDescent="0.25">
      <c r="A1189" s="285">
        <v>77</v>
      </c>
      <c r="B1189" s="72">
        <v>0</v>
      </c>
      <c r="C1189" s="166" t="str">
        <f t="shared" si="112"/>
        <v>100077</v>
      </c>
      <c r="D1189" s="165" t="str">
        <f t="shared" si="113"/>
        <v>100077/13</v>
      </c>
      <c r="E1189" s="167" t="s">
        <v>189</v>
      </c>
      <c r="F1189" s="167" t="s">
        <v>822</v>
      </c>
      <c r="G1189" s="165">
        <v>48</v>
      </c>
      <c r="H1189" s="178">
        <v>101195</v>
      </c>
      <c r="I1189" s="170" t="str">
        <f t="shared" si="111"/>
        <v>Б-101195-13</v>
      </c>
      <c r="J1189" s="314">
        <v>2</v>
      </c>
      <c r="K1189" s="165">
        <v>7</v>
      </c>
      <c r="L1189" s="165" t="s">
        <v>38</v>
      </c>
      <c r="M1189" s="169">
        <v>1</v>
      </c>
      <c r="N1189" s="165">
        <v>18</v>
      </c>
      <c r="O1189" s="167" t="s">
        <v>823</v>
      </c>
      <c r="P1189" s="167" t="s">
        <v>823</v>
      </c>
      <c r="Q1189" s="167" t="s">
        <v>826</v>
      </c>
      <c r="R1189" s="166" t="str">
        <f t="shared" si="116"/>
        <v>1011951</v>
      </c>
      <c r="S1189" s="170">
        <v>1</v>
      </c>
      <c r="T1189" s="191" t="s">
        <v>144</v>
      </c>
      <c r="U1189" s="165">
        <v>10000</v>
      </c>
      <c r="V1189" s="165">
        <v>1800</v>
      </c>
      <c r="W1189" s="165">
        <v>0</v>
      </c>
      <c r="X1189" s="234">
        <v>1068</v>
      </c>
      <c r="Z1189" s="224" t="s">
        <v>641</v>
      </c>
      <c r="AA1189" s="238" t="s">
        <v>641</v>
      </c>
      <c r="AB1189" s="224" t="s">
        <v>642</v>
      </c>
      <c r="AC1189" s="178">
        <v>3600</v>
      </c>
      <c r="AD1189" s="170"/>
      <c r="AE1189" s="170"/>
      <c r="AF1189" s="191" t="s">
        <v>320</v>
      </c>
      <c r="AG1189" s="221">
        <v>8</v>
      </c>
      <c r="AH1189" s="220">
        <v>12</v>
      </c>
      <c r="AI1189" s="191" t="s">
        <v>320</v>
      </c>
      <c r="AL1189" s="227">
        <v>1</v>
      </c>
      <c r="AM1189" s="122">
        <v>1</v>
      </c>
      <c r="AN1189" s="165" t="s">
        <v>44</v>
      </c>
      <c r="AO1189" s="165"/>
      <c r="AP1189" s="307"/>
      <c r="AQ1189" s="307"/>
      <c r="AR1189" s="307"/>
      <c r="AS1189" s="166">
        <f>H1189</f>
        <v>101195</v>
      </c>
      <c r="AT1189" s="166">
        <f t="shared" si="114"/>
        <v>11285</v>
      </c>
      <c r="AU1189" s="166">
        <v>1285</v>
      </c>
      <c r="AV1189" s="220" t="s">
        <v>644</v>
      </c>
      <c r="AX118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77, 100077, '100077/13', date'2013-03-01', date'2015-09-01', 48, 101195, 'Б-101195-13',date'2015-02-02',2, 7, 7, 'RUR', 1, 18, date'2015-02-02', date'2015-02-01', 1011951, 1, to_date('2015-01-01 00:00:00','YYYY-MM-DD HH24:MI:SS'), 10000, 1800, 0, 1068, 1, 'c1', 8,1,101195,11285,1285);insert into xxxx_oebs_cash_payment_test (ID, INVOICE_ID, OEBS_PAYMENT, DOC_DATE, COMISS_DATE) values (s_xxxx_oebs_cash_payment_test.NEXTVAL, 101195, 3600, to_date('2015-01-01 00:00:00','YYYY-MM-DD HH24:MI:SS'), date'2015-01-01' );insert into xxxx_client_discount_m  (ID,CLIENT_ID,CLIENT_AVG_DISCOUNT,DT) values (s_xxxx_client_discount_m.NEXTVAL,1068, 12, date'2015-01-01');</v>
      </c>
    </row>
    <row r="1190" spans="1:50" ht="16.5" customHeight="1" x14ac:dyDescent="0.25">
      <c r="A1190" s="285">
        <v>77</v>
      </c>
      <c r="B1190" s="72">
        <v>0</v>
      </c>
      <c r="C1190" s="166" t="str">
        <f t="shared" si="112"/>
        <v>100077</v>
      </c>
      <c r="D1190" s="165" t="str">
        <f t="shared" si="113"/>
        <v>100077/13</v>
      </c>
      <c r="E1190" s="167" t="s">
        <v>189</v>
      </c>
      <c r="F1190" s="167" t="s">
        <v>822</v>
      </c>
      <c r="G1190" s="165">
        <v>48</v>
      </c>
      <c r="H1190" s="178">
        <v>101196</v>
      </c>
      <c r="I1190" s="170" t="str">
        <f t="shared" si="111"/>
        <v>Б-101196-13</v>
      </c>
      <c r="J1190" s="314">
        <v>2</v>
      </c>
      <c r="K1190" s="165">
        <v>7</v>
      </c>
      <c r="L1190" s="165" t="s">
        <v>38</v>
      </c>
      <c r="M1190" s="169">
        <v>1</v>
      </c>
      <c r="N1190" s="165">
        <v>18</v>
      </c>
      <c r="O1190" s="191" t="s">
        <v>824</v>
      </c>
      <c r="P1190" s="167" t="s">
        <v>823</v>
      </c>
      <c r="Q1190" s="167" t="s">
        <v>826</v>
      </c>
      <c r="R1190" s="166" t="str">
        <f t="shared" si="116"/>
        <v>1011961</v>
      </c>
      <c r="S1190" s="170">
        <v>1</v>
      </c>
      <c r="T1190" s="237" t="s">
        <v>144</v>
      </c>
      <c r="U1190" s="234">
        <v>7000</v>
      </c>
      <c r="V1190" s="234">
        <v>1260</v>
      </c>
      <c r="W1190" s="165">
        <v>0</v>
      </c>
      <c r="X1190" s="234">
        <v>1068</v>
      </c>
      <c r="Z1190" s="224" t="s">
        <v>645</v>
      </c>
      <c r="AA1190" s="238" t="s">
        <v>645</v>
      </c>
      <c r="AB1190" s="224" t="s">
        <v>646</v>
      </c>
      <c r="AC1190" s="178">
        <v>2520</v>
      </c>
      <c r="AD1190" s="170"/>
      <c r="AE1190" s="170"/>
      <c r="AF1190" s="237" t="s">
        <v>320</v>
      </c>
      <c r="AG1190" s="221">
        <v>8</v>
      </c>
      <c r="AH1190" s="220">
        <v>12</v>
      </c>
      <c r="AI1190" s="237" t="s">
        <v>320</v>
      </c>
      <c r="AL1190" s="227">
        <v>1</v>
      </c>
      <c r="AM1190" s="122">
        <v>1</v>
      </c>
      <c r="AN1190" s="165" t="s">
        <v>44</v>
      </c>
      <c r="AO1190" s="165"/>
      <c r="AP1190" s="307"/>
      <c r="AQ1190" s="307"/>
      <c r="AR1190" s="307"/>
      <c r="AS1190" s="166">
        <f>H1190</f>
        <v>101196</v>
      </c>
      <c r="AT1190" s="166">
        <f t="shared" si="114"/>
        <v>11286</v>
      </c>
      <c r="AU1190" s="166">
        <v>1286</v>
      </c>
      <c r="AV1190" s="315" t="s">
        <v>647</v>
      </c>
      <c r="AX119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77, 100077, '100077/13', date'2013-03-01', date'2015-09-01', 48, 101196, 'Б-101196-13',date'2015-01-02',2, 7, 7, 'RUR', 1, 18, date'2015-02-02', date'2015-02-01', 1011961, 1, to_date('2015-01-01 00:00:00','YYYY-MM-DD HH24:MI:SS'), 7000, 1260, 0, 1068, 1, 'c1', 8,1,101196,11286,1286);insert into xxxx_oebs_cash_payment_test (ID, INVOICE_ID, OEBS_PAYMENT, DOC_DATE, COMISS_DATE) values (s_xxxx_oebs_cash_payment_test.NEXTVAL, 101196, 2520, to_date('2015-01-01 00:00:00','YYYY-MM-DD HH24:MI:SS'), date'2015-01-01' );insert into xxxx_client_discount_m  (ID,CLIENT_ID,CLIENT_AVG_DISCOUNT,DT) values (s_xxxx_client_discount_m.NEXTVAL,1068, 12, date'2015-01-01');</v>
      </c>
    </row>
    <row r="1191" spans="1:50" ht="16.5" customHeight="1" x14ac:dyDescent="0.25">
      <c r="A1191" s="285">
        <v>77</v>
      </c>
      <c r="B1191" s="72">
        <v>0</v>
      </c>
      <c r="C1191" s="166" t="str">
        <f t="shared" si="112"/>
        <v>100077</v>
      </c>
      <c r="D1191" s="165" t="str">
        <f t="shared" si="113"/>
        <v>100077/13</v>
      </c>
      <c r="E1191" s="167" t="s">
        <v>189</v>
      </c>
      <c r="F1191" s="167" t="s">
        <v>822</v>
      </c>
      <c r="G1191" s="165">
        <v>48</v>
      </c>
      <c r="H1191" s="178">
        <v>101197</v>
      </c>
      <c r="I1191" s="170" t="str">
        <f t="shared" si="111"/>
        <v>Б-101197-13</v>
      </c>
      <c r="J1191" s="314">
        <v>2</v>
      </c>
      <c r="K1191" s="165">
        <v>7</v>
      </c>
      <c r="L1191" s="165" t="s">
        <v>38</v>
      </c>
      <c r="M1191" s="169">
        <v>1</v>
      </c>
      <c r="N1191" s="165">
        <v>18</v>
      </c>
      <c r="O1191" s="191" t="s">
        <v>824</v>
      </c>
      <c r="P1191" s="167" t="s">
        <v>823</v>
      </c>
      <c r="Q1191" s="167" t="s">
        <v>826</v>
      </c>
      <c r="R1191" s="166" t="str">
        <f t="shared" si="116"/>
        <v>1011971</v>
      </c>
      <c r="S1191" s="170">
        <v>1</v>
      </c>
      <c r="T1191" s="191" t="s">
        <v>831</v>
      </c>
      <c r="U1191" s="234">
        <v>7000</v>
      </c>
      <c r="V1191" s="234">
        <v>1260</v>
      </c>
      <c r="W1191" s="165">
        <v>0</v>
      </c>
      <c r="X1191" s="234">
        <v>1068</v>
      </c>
      <c r="Z1191" s="225" t="s">
        <v>648</v>
      </c>
      <c r="AA1191" s="238" t="s">
        <v>648</v>
      </c>
      <c r="AB1191" s="224" t="s">
        <v>646</v>
      </c>
      <c r="AC1191" s="178">
        <v>2520</v>
      </c>
      <c r="AD1191" s="170"/>
      <c r="AE1191" s="170"/>
      <c r="AF1191" s="191" t="s">
        <v>320</v>
      </c>
      <c r="AG1191" s="221">
        <v>8</v>
      </c>
      <c r="AH1191" s="220">
        <v>12</v>
      </c>
      <c r="AI1191" s="191" t="s">
        <v>320</v>
      </c>
      <c r="AL1191" s="227">
        <v>1</v>
      </c>
      <c r="AM1191" s="122">
        <v>1</v>
      </c>
      <c r="AN1191" s="165" t="s">
        <v>44</v>
      </c>
      <c r="AO1191" s="165"/>
      <c r="AP1191" s="307"/>
      <c r="AQ1191" s="307"/>
      <c r="AR1191" s="307"/>
      <c r="AS1191" s="166">
        <f>H1191</f>
        <v>101197</v>
      </c>
      <c r="AT1191" s="166">
        <f t="shared" si="114"/>
        <v>11287</v>
      </c>
      <c r="AU1191" s="166">
        <v>1287</v>
      </c>
      <c r="AV1191" s="316" t="s">
        <v>649</v>
      </c>
      <c r="AX1191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77, 100077, '100077/13', date'2013-03-01', date'2015-09-01', 48, 101197, 'Б-101197-13',date'2015-01-02',2, 7, 7, 'RUR', 1, 18, date'2015-02-02', date'2015-02-01', 1011971, 1, to_date('2015-01-30 00:00:00','YYYY-MM-DD HH24:MI:SS'), 7000, 1260, 0, 1068, 1, 'c1', 8,1,101197,11287,1287);insert into xxxx_oebs_cash_payment_test (ID, INVOICE_ID, OEBS_PAYMENT, DOC_DATE, COMISS_DATE) values (s_xxxx_oebs_cash_payment_test.NEXTVAL, 101197, 2520, to_date('2015-01-30 00:00:00','YYYY-MM-DD HH24:MI:SS'), date'2015-01-01' );insert into xxxx_client_discount_m  (ID,CLIENT_ID,CLIENT_AVG_DISCOUNT,DT) values (s_xxxx_client_discount_m.NEXTVAL,1068, 12, date'2015-01-01');</v>
      </c>
    </row>
    <row r="1192" spans="1:50" ht="16.5" customHeight="1" x14ac:dyDescent="0.25">
      <c r="A1192" s="285">
        <v>77</v>
      </c>
      <c r="B1192" s="72">
        <v>0</v>
      </c>
      <c r="C1192" s="166" t="str">
        <f t="shared" si="112"/>
        <v>100077</v>
      </c>
      <c r="D1192" s="165" t="str">
        <f t="shared" si="113"/>
        <v>100077/13</v>
      </c>
      <c r="E1192" s="167" t="s">
        <v>189</v>
      </c>
      <c r="F1192" s="167" t="s">
        <v>822</v>
      </c>
      <c r="G1192" s="165">
        <v>48</v>
      </c>
      <c r="H1192" s="178">
        <v>101198</v>
      </c>
      <c r="I1192" s="170" t="str">
        <f t="shared" si="111"/>
        <v>Б-101198-13</v>
      </c>
      <c r="J1192" s="314">
        <v>2</v>
      </c>
      <c r="K1192" s="165">
        <v>7</v>
      </c>
      <c r="L1192" s="165" t="s">
        <v>38</v>
      </c>
      <c r="M1192" s="169">
        <v>1</v>
      </c>
      <c r="N1192" s="165">
        <v>18</v>
      </c>
      <c r="O1192" s="191" t="s">
        <v>824</v>
      </c>
      <c r="P1192" s="167" t="s">
        <v>823</v>
      </c>
      <c r="Q1192" s="167" t="s">
        <v>826</v>
      </c>
      <c r="R1192" s="166" t="str">
        <f t="shared" si="116"/>
        <v>1011981</v>
      </c>
      <c r="S1192" s="170">
        <v>1</v>
      </c>
      <c r="T1192" s="237" t="s">
        <v>144</v>
      </c>
      <c r="U1192" s="165">
        <v>10000</v>
      </c>
      <c r="V1192" s="165">
        <v>1800</v>
      </c>
      <c r="W1192" s="165">
        <v>0</v>
      </c>
      <c r="X1192" s="234">
        <v>1068</v>
      </c>
      <c r="Z1192" s="224" t="s">
        <v>641</v>
      </c>
      <c r="AA1192" s="238" t="s">
        <v>641</v>
      </c>
      <c r="AB1192" s="224" t="s">
        <v>642</v>
      </c>
      <c r="AC1192" s="178">
        <v>3600</v>
      </c>
      <c r="AD1192" s="170"/>
      <c r="AE1192" s="170"/>
      <c r="AF1192" s="237" t="s">
        <v>320</v>
      </c>
      <c r="AG1192" s="221">
        <v>8</v>
      </c>
      <c r="AH1192" s="220">
        <v>12</v>
      </c>
      <c r="AI1192" s="237" t="s">
        <v>320</v>
      </c>
      <c r="AL1192" s="227">
        <v>1</v>
      </c>
      <c r="AM1192" s="122">
        <v>1</v>
      </c>
      <c r="AN1192" s="165" t="s">
        <v>44</v>
      </c>
      <c r="AO1192" s="165"/>
      <c r="AP1192" s="307"/>
      <c r="AQ1192" s="307"/>
      <c r="AR1192" s="307"/>
      <c r="AS1192" s="166">
        <f>H1192</f>
        <v>101198</v>
      </c>
      <c r="AT1192" s="166">
        <f t="shared" si="114"/>
        <v>11288</v>
      </c>
      <c r="AU1192" s="166">
        <v>1288</v>
      </c>
      <c r="AX1192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77, 100077, '100077/13', date'2013-03-01', date'2015-09-01', 48, 101198, 'Б-101198-13',date'2015-01-02',2, 7, 7, 'RUR', 1, 18, date'2015-02-02', date'2015-02-01', 1011981, 1, to_date('2015-01-01 00:00:00','YYYY-MM-DD HH24:MI:SS'), 10000, 1800, 0, 1068, 1, 'c1', 8,1,101198,11288,1288);insert into xxxx_oebs_cash_payment_test (ID, INVOICE_ID, OEBS_PAYMENT, DOC_DATE, COMISS_DATE) values (s_xxxx_oebs_cash_payment_test.NEXTVAL, 101198, 3600, to_date('2015-01-01 00:00:00','YYYY-MM-DD HH24:MI:SS'), date'2015-01-01' );insert into xxxx_client_discount_m  (ID,CLIENT_ID,CLIENT_AVG_DISCOUNT,DT) values (s_xxxx_client_discount_m.NEXTVAL,1068, 12, date'2015-01-01');</v>
      </c>
    </row>
    <row r="1193" spans="1:50" ht="16.5" customHeight="1" x14ac:dyDescent="0.25">
      <c r="A1193" s="286">
        <v>77</v>
      </c>
      <c r="B1193" s="72">
        <v>0</v>
      </c>
      <c r="C1193" s="173" t="str">
        <f t="shared" si="112"/>
        <v>100077</v>
      </c>
      <c r="D1193" s="171" t="str">
        <f t="shared" si="113"/>
        <v>100077/13</v>
      </c>
      <c r="E1193" s="172" t="s">
        <v>189</v>
      </c>
      <c r="F1193" s="167" t="s">
        <v>822</v>
      </c>
      <c r="G1193" s="171">
        <v>48</v>
      </c>
      <c r="H1193" s="178">
        <v>101199</v>
      </c>
      <c r="I1193" s="171" t="str">
        <f t="shared" si="111"/>
        <v>Б-101199-13</v>
      </c>
      <c r="J1193" s="314">
        <v>2</v>
      </c>
      <c r="K1193" s="171">
        <v>7</v>
      </c>
      <c r="L1193" s="171" t="s">
        <v>38</v>
      </c>
      <c r="M1193" s="175">
        <v>1</v>
      </c>
      <c r="N1193" s="171">
        <v>18</v>
      </c>
      <c r="O1193" s="177" t="s">
        <v>824</v>
      </c>
      <c r="P1193" s="172" t="s">
        <v>823</v>
      </c>
      <c r="Q1193" s="172" t="s">
        <v>826</v>
      </c>
      <c r="R1193" s="173" t="str">
        <f t="shared" si="116"/>
        <v>1011991</v>
      </c>
      <c r="S1193" s="171">
        <v>1</v>
      </c>
      <c r="T1193" s="177" t="s">
        <v>144</v>
      </c>
      <c r="U1193" s="171">
        <v>10000</v>
      </c>
      <c r="V1193" s="171">
        <v>1800</v>
      </c>
      <c r="W1193" s="171">
        <v>0</v>
      </c>
      <c r="X1193" s="234">
        <v>1068</v>
      </c>
      <c r="Z1193" s="241" t="s">
        <v>641</v>
      </c>
      <c r="AA1193" s="240" t="s">
        <v>641</v>
      </c>
      <c r="AB1193" s="241" t="s">
        <v>642</v>
      </c>
      <c r="AC1193" s="180">
        <v>3600</v>
      </c>
      <c r="AD1193" s="171"/>
      <c r="AE1193" s="171"/>
      <c r="AF1193" s="177" t="s">
        <v>320</v>
      </c>
      <c r="AG1193" s="302">
        <v>8</v>
      </c>
      <c r="AH1193" s="258">
        <v>12</v>
      </c>
      <c r="AI1193" s="177" t="s">
        <v>320</v>
      </c>
      <c r="AJ1193" s="179"/>
      <c r="AK1193" s="179"/>
      <c r="AL1193" s="205">
        <v>1</v>
      </c>
      <c r="AM1193" s="317">
        <v>0</v>
      </c>
      <c r="AN1193" s="171" t="s">
        <v>44</v>
      </c>
      <c r="AO1193" s="171"/>
      <c r="AP1193" s="311"/>
      <c r="AQ1193" s="311"/>
      <c r="AR1193" s="311"/>
      <c r="AS1193" s="166">
        <f>H1193</f>
        <v>101199</v>
      </c>
      <c r="AT1193" s="166">
        <f t="shared" si="114"/>
        <v>11289</v>
      </c>
      <c r="AU1193" s="166">
        <v>1289</v>
      </c>
      <c r="AV1193" s="258"/>
      <c r="AX1193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77, 100077, '100077/13', date'2013-03-01', date'2015-09-01', 48, 101199, 'Б-101199-13',date'2015-01-02',2, 7, 7, 'RUR', 1, 18, date'2015-02-02', date'2015-02-01', 1011991, 1, to_date('2015-01-01 00:00:00','YYYY-MM-DD HH24:MI:SS'), 10000, 1800, 0, 1068, 1, 'c1', 8,0,101199,11289,1289);insert into xxxx_oebs_cash_payment_test (ID, INVOICE_ID, OEBS_PAYMENT, DOC_DATE, COMISS_DATE) values (s_xxxx_oebs_cash_payment_test.NEXTVAL, 101199, 3600, to_date('2015-01-01 00:00:00','YYYY-MM-DD HH24:MI:SS'), date'2015-01-01' );insert into xxxx_client_discount_m  (ID,CLIENT_ID,CLIENT_AVG_DISCOUNT,DT) values (s_xxxx_client_discount_m.NEXTVAL,1068, 12, date'2015-01-01');</v>
      </c>
    </row>
    <row r="1194" spans="1:50" ht="16.5" customHeight="1" x14ac:dyDescent="0.25">
      <c r="A1194" s="285">
        <v>78</v>
      </c>
      <c r="B1194" s="72">
        <v>0</v>
      </c>
      <c r="C1194" s="166" t="str">
        <f t="shared" si="112"/>
        <v>100078</v>
      </c>
      <c r="D1194" s="165" t="str">
        <f t="shared" si="113"/>
        <v>100078/13</v>
      </c>
      <c r="E1194" s="167" t="s">
        <v>189</v>
      </c>
      <c r="F1194" s="167" t="s">
        <v>822</v>
      </c>
      <c r="G1194" s="165">
        <v>48</v>
      </c>
      <c r="H1194" s="178">
        <v>101200</v>
      </c>
      <c r="I1194" s="170" t="str">
        <f t="shared" si="111"/>
        <v>Б-101200-13</v>
      </c>
      <c r="J1194" s="185">
        <v>3</v>
      </c>
      <c r="K1194" s="165">
        <v>7</v>
      </c>
      <c r="L1194" s="165" t="s">
        <v>38</v>
      </c>
      <c r="M1194" s="169">
        <v>1</v>
      </c>
      <c r="N1194" s="165">
        <v>18</v>
      </c>
      <c r="O1194" s="167" t="s">
        <v>823</v>
      </c>
      <c r="P1194" s="167" t="s">
        <v>823</v>
      </c>
      <c r="Q1194" s="167" t="s">
        <v>826</v>
      </c>
      <c r="R1194" s="166" t="str">
        <f t="shared" si="116"/>
        <v>1012001</v>
      </c>
      <c r="S1194" s="170">
        <v>1</v>
      </c>
      <c r="T1194" s="167" t="s">
        <v>144</v>
      </c>
      <c r="U1194" s="165">
        <v>10000</v>
      </c>
      <c r="V1194" s="165">
        <v>1800</v>
      </c>
      <c r="W1194" s="165">
        <v>0</v>
      </c>
      <c r="X1194" s="236">
        <v>1069</v>
      </c>
      <c r="Z1194" s="224" t="s">
        <v>641</v>
      </c>
      <c r="AA1194" s="238" t="s">
        <v>641</v>
      </c>
      <c r="AB1194" s="224" t="s">
        <v>650</v>
      </c>
      <c r="AC1194" s="178">
        <v>20000</v>
      </c>
      <c r="AD1194" s="170"/>
      <c r="AE1194" s="170"/>
      <c r="AF1194" s="167" t="s">
        <v>320</v>
      </c>
      <c r="AG1194" s="221">
        <v>8</v>
      </c>
      <c r="AH1194" s="220">
        <v>12</v>
      </c>
      <c r="AI1194" s="167" t="s">
        <v>320</v>
      </c>
      <c r="AL1194" s="227">
        <v>1</v>
      </c>
      <c r="AM1194" s="122">
        <v>1</v>
      </c>
      <c r="AN1194" s="165" t="s">
        <v>44</v>
      </c>
      <c r="AO1194" s="165"/>
      <c r="AP1194" s="227">
        <v>10000</v>
      </c>
      <c r="AQ1194" s="307" t="s">
        <v>213</v>
      </c>
      <c r="AR1194" s="307" t="s">
        <v>439</v>
      </c>
      <c r="AS1194" s="166">
        <f>H1194</f>
        <v>101200</v>
      </c>
      <c r="AT1194" s="166">
        <f t="shared" si="114"/>
        <v>11290</v>
      </c>
      <c r="AU1194" s="166">
        <v>1290</v>
      </c>
      <c r="AV1194" s="220" t="s">
        <v>643</v>
      </c>
      <c r="AX1194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78, 100078, '100078/13', date'2013-03-01', date'2015-09-01', 48, 101200, 'Б-101200-13',date'2015-02-02',3, 7, 7, 'RUR', 1, 18, date'2015-02-02', date'2015-02-01', 1012001, 1, to_date('2015-01-01 00:00:00','YYYY-MM-DD HH24:MI:SS'), 10000, 1800, 0, 1069, 1, 'c1', 8,1,101200,11290,1290);insert into xxxx_oebs_cash_payment_test (ID, INVOICE_ID, OEBS_PAYMENT, DOC_DATE, COMISS_DATE) values (s_xxxx_oebs_cash_payment_test.NEXTVAL, 101200, 20000, to_date('2015-01-01 00:00:00','YYYY-MM-DD HH24:MI:SS'), date'2015-01-01' );insert into xxxx_client_discount_m  (ID,CLIENT_ID,CLIENT_AVG_DISCOUNT,DT) values (s_xxxx_client_discount_m.NEXTVAL,1069, 12, date'2015-01-01');insert into xxxx_loyal_clients_contr_attr (ID, CONTRACT_ID, CLIENT_ID, LC_TURNOVER, COLLATERAL_FIRST_DT, COLLATERAL_END_DT) values (s_xxxx_loyal_clients_contr_atr.NEXTVAL, 100078, 1069, 10000, date'2014-03-01', date'2014-11-30' );</v>
      </c>
    </row>
    <row r="1195" spans="1:50" ht="16.5" customHeight="1" x14ac:dyDescent="0.25">
      <c r="A1195" s="285">
        <v>78</v>
      </c>
      <c r="B1195" s="72">
        <v>0</v>
      </c>
      <c r="C1195" s="166" t="str">
        <f t="shared" si="112"/>
        <v>100078</v>
      </c>
      <c r="D1195" s="165" t="str">
        <f t="shared" si="113"/>
        <v>100078/13</v>
      </c>
      <c r="E1195" s="167" t="s">
        <v>189</v>
      </c>
      <c r="F1195" s="167" t="s">
        <v>822</v>
      </c>
      <c r="G1195" s="165">
        <v>48</v>
      </c>
      <c r="H1195" s="178">
        <v>101201</v>
      </c>
      <c r="I1195" s="170" t="str">
        <f t="shared" si="111"/>
        <v>Б-101201-13</v>
      </c>
      <c r="J1195" s="185">
        <v>3</v>
      </c>
      <c r="K1195" s="165">
        <v>7</v>
      </c>
      <c r="L1195" s="165" t="s">
        <v>38</v>
      </c>
      <c r="M1195" s="169">
        <v>1</v>
      </c>
      <c r="N1195" s="165">
        <v>18</v>
      </c>
      <c r="O1195" s="167" t="s">
        <v>823</v>
      </c>
      <c r="P1195" s="167" t="s">
        <v>823</v>
      </c>
      <c r="Q1195" s="167" t="s">
        <v>826</v>
      </c>
      <c r="R1195" s="166" t="str">
        <f t="shared" si="116"/>
        <v>1012011</v>
      </c>
      <c r="S1195" s="170">
        <v>1</v>
      </c>
      <c r="T1195" s="191" t="s">
        <v>144</v>
      </c>
      <c r="U1195" s="234">
        <v>7000</v>
      </c>
      <c r="V1195" s="234">
        <v>1260</v>
      </c>
      <c r="W1195" s="165">
        <v>0</v>
      </c>
      <c r="X1195" s="236">
        <v>1069</v>
      </c>
      <c r="Z1195" s="224" t="s">
        <v>645</v>
      </c>
      <c r="AA1195" s="238" t="s">
        <v>645</v>
      </c>
      <c r="AB1195" s="224" t="s">
        <v>651</v>
      </c>
      <c r="AC1195" s="178">
        <v>14000</v>
      </c>
      <c r="AD1195" s="170"/>
      <c r="AE1195" s="170"/>
      <c r="AF1195" s="191" t="s">
        <v>320</v>
      </c>
      <c r="AG1195" s="221">
        <v>8</v>
      </c>
      <c r="AH1195" s="220">
        <v>12</v>
      </c>
      <c r="AI1195" s="191" t="s">
        <v>320</v>
      </c>
      <c r="AL1195" s="227">
        <v>1</v>
      </c>
      <c r="AM1195" s="122">
        <v>1</v>
      </c>
      <c r="AN1195" s="165" t="s">
        <v>44</v>
      </c>
      <c r="AO1195" s="165"/>
      <c r="AP1195" s="307"/>
      <c r="AQ1195" s="307"/>
      <c r="AR1195" s="307"/>
      <c r="AS1195" s="166">
        <f>H1195</f>
        <v>101201</v>
      </c>
      <c r="AT1195" s="166">
        <f t="shared" si="114"/>
        <v>11291</v>
      </c>
      <c r="AU1195" s="166">
        <v>1291</v>
      </c>
      <c r="AV1195" s="318" t="s">
        <v>652</v>
      </c>
      <c r="AX1195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78, 100078, '100078/13', date'2013-03-01', date'2015-09-01', 48, 101201, 'Б-101201-13',date'2015-02-02',3, 7, 7, 'RUR', 1, 18, date'2015-02-02', date'2015-02-01', 1012011, 1, to_date('2015-01-01 00:00:00','YYYY-MM-DD HH24:MI:SS'), 7000, 1260, 0, 1069, 1, 'c1', 8,1,101201,11291,1291);insert into xxxx_oebs_cash_payment_test (ID, INVOICE_ID, OEBS_PAYMENT, DOC_DATE, COMISS_DATE) values (s_xxxx_oebs_cash_payment_test.NEXTVAL, 101201, 14000, to_date('2015-01-01 00:00:00','YYYY-MM-DD HH24:MI:SS'), date'2015-01-01' );insert into xxxx_client_discount_m  (ID,CLIENT_ID,CLIENT_AVG_DISCOUNT,DT) values (s_xxxx_client_discount_m.NEXTVAL,1069, 12, date'2015-01-01');</v>
      </c>
    </row>
    <row r="1196" spans="1:50" ht="16.5" customHeight="1" x14ac:dyDescent="0.25">
      <c r="A1196" s="285">
        <v>78</v>
      </c>
      <c r="B1196" s="72">
        <v>0</v>
      </c>
      <c r="C1196" s="166" t="str">
        <f t="shared" si="112"/>
        <v>100078</v>
      </c>
      <c r="D1196" s="165" t="str">
        <f t="shared" si="113"/>
        <v>100078/13</v>
      </c>
      <c r="E1196" s="167" t="s">
        <v>189</v>
      </c>
      <c r="F1196" s="167" t="s">
        <v>822</v>
      </c>
      <c r="G1196" s="165">
        <v>48</v>
      </c>
      <c r="H1196" s="178">
        <v>101202</v>
      </c>
      <c r="I1196" s="170" t="str">
        <f t="shared" si="111"/>
        <v>Б-101202-13</v>
      </c>
      <c r="J1196" s="185">
        <v>3</v>
      </c>
      <c r="K1196" s="165">
        <v>7</v>
      </c>
      <c r="L1196" s="165" t="s">
        <v>38</v>
      </c>
      <c r="M1196" s="169">
        <v>1</v>
      </c>
      <c r="N1196" s="165">
        <v>18</v>
      </c>
      <c r="O1196" s="191" t="s">
        <v>824</v>
      </c>
      <c r="P1196" s="167" t="s">
        <v>823</v>
      </c>
      <c r="Q1196" s="167" t="s">
        <v>826</v>
      </c>
      <c r="R1196" s="166" t="str">
        <f t="shared" si="116"/>
        <v>1012021</v>
      </c>
      <c r="S1196" s="170">
        <v>1</v>
      </c>
      <c r="T1196" s="237" t="s">
        <v>144</v>
      </c>
      <c r="U1196" s="165">
        <v>10000</v>
      </c>
      <c r="V1196" s="165">
        <v>1800</v>
      </c>
      <c r="W1196" s="165">
        <v>0</v>
      </c>
      <c r="X1196" s="236">
        <v>1069</v>
      </c>
      <c r="Z1196" s="224" t="s">
        <v>641</v>
      </c>
      <c r="AA1196" s="238" t="s">
        <v>641</v>
      </c>
      <c r="AB1196" s="224" t="s">
        <v>650</v>
      </c>
      <c r="AC1196" s="178">
        <v>20000</v>
      </c>
      <c r="AD1196" s="170"/>
      <c r="AE1196" s="170"/>
      <c r="AF1196" s="237" t="s">
        <v>320</v>
      </c>
      <c r="AG1196" s="221">
        <v>8</v>
      </c>
      <c r="AH1196" s="220">
        <v>12</v>
      </c>
      <c r="AI1196" s="237" t="s">
        <v>320</v>
      </c>
      <c r="AL1196" s="227">
        <v>1</v>
      </c>
      <c r="AM1196" s="122">
        <v>1</v>
      </c>
      <c r="AN1196" s="165" t="s">
        <v>44</v>
      </c>
      <c r="AO1196" s="165"/>
      <c r="AP1196" s="307"/>
      <c r="AQ1196" s="307"/>
      <c r="AR1196" s="307"/>
      <c r="AS1196" s="166">
        <f>H1196</f>
        <v>101202</v>
      </c>
      <c r="AT1196" s="166">
        <f t="shared" si="114"/>
        <v>11292</v>
      </c>
      <c r="AU1196" s="166">
        <v>1292</v>
      </c>
      <c r="AV1196" s="315" t="s">
        <v>647</v>
      </c>
      <c r="AX1196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78, 100078, '100078/13', date'2013-03-01', date'2015-09-01', 48, 101202, 'Б-101202-13',date'2015-01-02',3, 7, 7, 'RUR', 1, 18, date'2015-02-02', date'2015-02-01', 1012021, 1, to_date('2015-01-01 00:00:00','YYYY-MM-DD HH24:MI:SS'), 10000, 1800, 0, 1069, 1, 'c1', 8,1,101202,11292,1292);insert into xxxx_oebs_cash_payment_test (ID, INVOICE_ID, OEBS_PAYMENT, DOC_DATE, COMISS_DATE) values (s_xxxx_oebs_cash_payment_test.NEXTVAL, 101202, 20000, to_date('2015-01-01 00:00:00','YYYY-MM-DD HH24:MI:SS'), date'2015-01-01' );insert into xxxx_client_discount_m  (ID,CLIENT_ID,CLIENT_AVG_DISCOUNT,DT) values (s_xxxx_client_discount_m.NEXTVAL,1069, 12, date'2015-01-01');</v>
      </c>
    </row>
    <row r="1197" spans="1:50" ht="16.5" customHeight="1" x14ac:dyDescent="0.25">
      <c r="A1197" s="285">
        <v>78</v>
      </c>
      <c r="B1197" s="72">
        <v>0</v>
      </c>
      <c r="C1197" s="166" t="str">
        <f t="shared" si="112"/>
        <v>100078</v>
      </c>
      <c r="D1197" s="165" t="str">
        <f t="shared" si="113"/>
        <v>100078/13</v>
      </c>
      <c r="E1197" s="167" t="s">
        <v>189</v>
      </c>
      <c r="F1197" s="167" t="s">
        <v>822</v>
      </c>
      <c r="G1197" s="165">
        <v>48</v>
      </c>
      <c r="H1197" s="178">
        <v>101203</v>
      </c>
      <c r="I1197" s="170" t="str">
        <f t="shared" si="111"/>
        <v>Б-101203-13</v>
      </c>
      <c r="J1197" s="185">
        <v>3</v>
      </c>
      <c r="K1197" s="165">
        <v>7</v>
      </c>
      <c r="L1197" s="165" t="s">
        <v>38</v>
      </c>
      <c r="M1197" s="169">
        <v>1</v>
      </c>
      <c r="N1197" s="165">
        <v>18</v>
      </c>
      <c r="O1197" s="191" t="s">
        <v>824</v>
      </c>
      <c r="P1197" s="167" t="s">
        <v>823</v>
      </c>
      <c r="Q1197" s="167" t="s">
        <v>826</v>
      </c>
      <c r="R1197" s="166" t="str">
        <f t="shared" si="116"/>
        <v>1012031</v>
      </c>
      <c r="S1197" s="170">
        <v>1</v>
      </c>
      <c r="T1197" s="191" t="s">
        <v>831</v>
      </c>
      <c r="U1197" s="234">
        <v>7000</v>
      </c>
      <c r="V1197" s="234">
        <v>1260</v>
      </c>
      <c r="W1197" s="165">
        <v>0</v>
      </c>
      <c r="X1197" s="236">
        <v>1069</v>
      </c>
      <c r="Z1197" s="224" t="s">
        <v>645</v>
      </c>
      <c r="AA1197" s="238" t="s">
        <v>645</v>
      </c>
      <c r="AB1197" s="224" t="s">
        <v>651</v>
      </c>
      <c r="AC1197" s="178">
        <v>14000</v>
      </c>
      <c r="AD1197" s="170"/>
      <c r="AE1197" s="170"/>
      <c r="AF1197" s="191" t="s">
        <v>320</v>
      </c>
      <c r="AG1197" s="221">
        <v>8</v>
      </c>
      <c r="AH1197" s="220">
        <v>12</v>
      </c>
      <c r="AI1197" s="191" t="s">
        <v>320</v>
      </c>
      <c r="AL1197" s="227">
        <v>1</v>
      </c>
      <c r="AM1197" s="122">
        <v>1</v>
      </c>
      <c r="AN1197" s="165" t="s">
        <v>44</v>
      </c>
      <c r="AO1197" s="165"/>
      <c r="AP1197" s="307"/>
      <c r="AQ1197" s="307"/>
      <c r="AR1197" s="307"/>
      <c r="AS1197" s="166">
        <f>H1197</f>
        <v>101203</v>
      </c>
      <c r="AT1197" s="166">
        <f t="shared" si="114"/>
        <v>11293</v>
      </c>
      <c r="AU1197" s="166">
        <v>1293</v>
      </c>
      <c r="AV1197" s="316" t="s">
        <v>649</v>
      </c>
      <c r="AX1197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78, 100078, '100078/13', date'2013-03-01', date'2015-09-01', 48, 101203, 'Б-101203-13',date'2015-01-02',3, 7, 7, 'RUR', 1, 18, date'2015-02-02', date'2015-02-01', 1012031, 1, to_date('2015-01-30 00:00:00','YYYY-MM-DD HH24:MI:SS'), 7000, 1260, 0, 1069, 1, 'c1', 8,1,101203,11293,1293);insert into xxxx_oebs_cash_payment_test (ID, INVOICE_ID, OEBS_PAYMENT, DOC_DATE, COMISS_DATE) values (s_xxxx_oebs_cash_payment_test.NEXTVAL, 101203, 14000, to_date('2015-01-30 00:00:00','YYYY-MM-DD HH24:MI:SS'), date'2015-01-01' );insert into xxxx_client_discount_m  (ID,CLIENT_ID,CLIENT_AVG_DISCOUNT,DT) values (s_xxxx_client_discount_m.NEXTVAL,1069, 12, date'2015-01-01');</v>
      </c>
    </row>
    <row r="1198" spans="1:50" ht="16.5" customHeight="1" x14ac:dyDescent="0.25">
      <c r="A1198" s="285">
        <v>78</v>
      </c>
      <c r="B1198" s="72">
        <v>0</v>
      </c>
      <c r="C1198" s="166" t="str">
        <f t="shared" si="112"/>
        <v>100078</v>
      </c>
      <c r="D1198" s="165" t="str">
        <f t="shared" si="113"/>
        <v>100078/13</v>
      </c>
      <c r="E1198" s="167" t="s">
        <v>189</v>
      </c>
      <c r="F1198" s="167" t="s">
        <v>822</v>
      </c>
      <c r="G1198" s="165">
        <v>48</v>
      </c>
      <c r="H1198" s="178">
        <v>101204</v>
      </c>
      <c r="I1198" s="170" t="str">
        <f t="shared" si="111"/>
        <v>Б-101204-13</v>
      </c>
      <c r="J1198" s="185">
        <v>3</v>
      </c>
      <c r="K1198" s="165">
        <v>7</v>
      </c>
      <c r="L1198" s="165" t="s">
        <v>38</v>
      </c>
      <c r="M1198" s="169">
        <v>1</v>
      </c>
      <c r="N1198" s="165">
        <v>18</v>
      </c>
      <c r="O1198" s="191" t="s">
        <v>824</v>
      </c>
      <c r="P1198" s="167" t="s">
        <v>823</v>
      </c>
      <c r="Q1198" s="167" t="s">
        <v>826</v>
      </c>
      <c r="R1198" s="166" t="str">
        <f t="shared" si="116"/>
        <v>1012041</v>
      </c>
      <c r="S1198" s="170">
        <v>1</v>
      </c>
      <c r="T1198" s="237" t="s">
        <v>144</v>
      </c>
      <c r="U1198" s="165">
        <v>10000</v>
      </c>
      <c r="V1198" s="165">
        <v>1800</v>
      </c>
      <c r="W1198" s="165">
        <v>0</v>
      </c>
      <c r="X1198" s="236">
        <v>1069</v>
      </c>
      <c r="Z1198" s="224" t="s">
        <v>641</v>
      </c>
      <c r="AA1198" s="238" t="s">
        <v>641</v>
      </c>
      <c r="AB1198" s="224" t="s">
        <v>650</v>
      </c>
      <c r="AC1198" s="178">
        <v>20000</v>
      </c>
      <c r="AD1198" s="170"/>
      <c r="AE1198" s="170"/>
      <c r="AF1198" s="237" t="s">
        <v>320</v>
      </c>
      <c r="AG1198" s="221">
        <v>8</v>
      </c>
      <c r="AH1198" s="220">
        <v>12</v>
      </c>
      <c r="AI1198" s="237" t="s">
        <v>320</v>
      </c>
      <c r="AL1198" s="227">
        <v>1</v>
      </c>
      <c r="AM1198" s="122">
        <v>1</v>
      </c>
      <c r="AN1198" s="165" t="s">
        <v>44</v>
      </c>
      <c r="AO1198" s="165"/>
      <c r="AP1198" s="307"/>
      <c r="AQ1198" s="307"/>
      <c r="AR1198" s="307"/>
      <c r="AS1198" s="166">
        <f>H1198</f>
        <v>101204</v>
      </c>
      <c r="AT1198" s="166">
        <f t="shared" si="114"/>
        <v>11294</v>
      </c>
      <c r="AU1198" s="166">
        <v>1294</v>
      </c>
      <c r="AX119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78, 100078, '100078/13', date'2013-03-01', date'2015-09-01', 48, 101204, 'Б-101204-13',date'2015-01-02',3, 7, 7, 'RUR', 1, 18, date'2015-02-02', date'2015-02-01', 1012041, 1, to_date('2015-01-01 00:00:00','YYYY-MM-DD HH24:MI:SS'), 10000, 1800, 0, 1069, 1, 'c1', 8,1,101204,11294,1294);insert into xxxx_oebs_cash_payment_test (ID, INVOICE_ID, OEBS_PAYMENT, DOC_DATE, COMISS_DATE) values (s_xxxx_oebs_cash_payment_test.NEXTVAL, 101204, 20000, to_date('2015-01-01 00:00:00','YYYY-MM-DD HH24:MI:SS'), date'2015-01-01' );insert into xxxx_client_discount_m  (ID,CLIENT_ID,CLIENT_AVG_DISCOUNT,DT) values (s_xxxx_client_discount_m.NEXTVAL,1069, 12, date'2015-01-01');</v>
      </c>
    </row>
    <row r="1199" spans="1:50" ht="16.5" customHeight="1" x14ac:dyDescent="0.25">
      <c r="A1199" s="286">
        <v>78</v>
      </c>
      <c r="B1199" s="72">
        <v>0</v>
      </c>
      <c r="C1199" s="173" t="str">
        <f t="shared" si="112"/>
        <v>100078</v>
      </c>
      <c r="D1199" s="171" t="str">
        <f t="shared" si="113"/>
        <v>100078/13</v>
      </c>
      <c r="E1199" s="172" t="s">
        <v>189</v>
      </c>
      <c r="F1199" s="167" t="s">
        <v>822</v>
      </c>
      <c r="G1199" s="171">
        <v>48</v>
      </c>
      <c r="H1199" s="178">
        <v>101205</v>
      </c>
      <c r="I1199" s="171" t="str">
        <f t="shared" si="111"/>
        <v>Б-101205-13</v>
      </c>
      <c r="J1199" s="185">
        <v>3</v>
      </c>
      <c r="K1199" s="171">
        <v>7</v>
      </c>
      <c r="L1199" s="171" t="s">
        <v>38</v>
      </c>
      <c r="M1199" s="175">
        <v>1</v>
      </c>
      <c r="N1199" s="171">
        <v>18</v>
      </c>
      <c r="O1199" s="177" t="s">
        <v>824</v>
      </c>
      <c r="P1199" s="172" t="s">
        <v>823</v>
      </c>
      <c r="Q1199" s="172" t="s">
        <v>826</v>
      </c>
      <c r="R1199" s="173" t="str">
        <f t="shared" si="116"/>
        <v>1012051</v>
      </c>
      <c r="S1199" s="171">
        <v>1</v>
      </c>
      <c r="T1199" s="177" t="s">
        <v>144</v>
      </c>
      <c r="U1199" s="192">
        <v>7000</v>
      </c>
      <c r="V1199" s="192">
        <v>1260</v>
      </c>
      <c r="W1199" s="171">
        <v>0</v>
      </c>
      <c r="X1199" s="236">
        <v>1069</v>
      </c>
      <c r="Z1199" s="241" t="s">
        <v>645</v>
      </c>
      <c r="AA1199" s="240" t="s">
        <v>645</v>
      </c>
      <c r="AB1199" s="241" t="s">
        <v>651</v>
      </c>
      <c r="AC1199" s="178">
        <v>14000</v>
      </c>
      <c r="AD1199" s="171"/>
      <c r="AE1199" s="171"/>
      <c r="AF1199" s="177" t="s">
        <v>320</v>
      </c>
      <c r="AG1199" s="302">
        <v>8</v>
      </c>
      <c r="AH1199" s="258">
        <v>12</v>
      </c>
      <c r="AI1199" s="177" t="s">
        <v>320</v>
      </c>
      <c r="AJ1199" s="179"/>
      <c r="AK1199" s="179"/>
      <c r="AL1199" s="205">
        <v>1</v>
      </c>
      <c r="AM1199" s="317">
        <v>0</v>
      </c>
      <c r="AN1199" s="171" t="s">
        <v>44</v>
      </c>
      <c r="AO1199" s="171"/>
      <c r="AP1199" s="311"/>
      <c r="AQ1199" s="311"/>
      <c r="AR1199" s="311"/>
      <c r="AS1199" s="166">
        <f>H1199</f>
        <v>101205</v>
      </c>
      <c r="AT1199" s="166">
        <f t="shared" si="114"/>
        <v>11295</v>
      </c>
      <c r="AU1199" s="166">
        <v>1295</v>
      </c>
      <c r="AV1199" s="258"/>
      <c r="AX119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78, 100078, '100078/13', date'2013-03-01', date'2015-09-01', 48, 101205, 'Б-101205-13',date'2015-01-02',3, 7, 7, 'RUR', 1, 18, date'2015-02-02', date'2015-02-01', 1012051, 1, to_date('2015-01-01 00:00:00','YYYY-MM-DD HH24:MI:SS'), 7000, 1260, 0, 1069, 1, 'c1', 8,0,101205,11295,1295);insert into xxxx_oebs_cash_payment_test (ID, INVOICE_ID, OEBS_PAYMENT, DOC_DATE, COMISS_DATE) values (s_xxxx_oebs_cash_payment_test.NEXTVAL, 101205, 14000, to_date('2015-01-01 00:00:00','YYYY-MM-DD HH24:MI:SS'), date'2015-01-01' );insert into xxxx_client_discount_m  (ID,CLIENT_ID,CLIENT_AVG_DISCOUNT,DT) values (s_xxxx_client_discount_m.NEXTVAL,1069, 12, date'2015-01-01');</v>
      </c>
    </row>
    <row r="1200" spans="1:50" ht="16.5" customHeight="1" x14ac:dyDescent="0.25">
      <c r="A1200" s="285">
        <v>79</v>
      </c>
      <c r="B1200" s="72">
        <v>0</v>
      </c>
      <c r="C1200" s="166" t="str">
        <f t="shared" si="112"/>
        <v>100079</v>
      </c>
      <c r="D1200" s="165" t="str">
        <f t="shared" si="113"/>
        <v>100079/13</v>
      </c>
      <c r="E1200" s="167" t="s">
        <v>189</v>
      </c>
      <c r="F1200" s="167" t="s">
        <v>822</v>
      </c>
      <c r="G1200" s="165">
        <v>48</v>
      </c>
      <c r="H1200" s="178">
        <v>101206</v>
      </c>
      <c r="I1200" s="170" t="str">
        <f t="shared" si="111"/>
        <v>Б-101206-13</v>
      </c>
      <c r="J1200" s="185">
        <v>3</v>
      </c>
      <c r="K1200" s="165">
        <v>7</v>
      </c>
      <c r="L1200" s="165" t="s">
        <v>38</v>
      </c>
      <c r="M1200" s="169">
        <v>1</v>
      </c>
      <c r="N1200" s="165">
        <v>18</v>
      </c>
      <c r="O1200" s="167" t="s">
        <v>823</v>
      </c>
      <c r="P1200" s="167" t="s">
        <v>823</v>
      </c>
      <c r="Q1200" s="167" t="s">
        <v>826</v>
      </c>
      <c r="R1200" s="166" t="str">
        <f t="shared" si="116"/>
        <v>1012061</v>
      </c>
      <c r="S1200" s="170">
        <v>1</v>
      </c>
      <c r="T1200" s="167" t="s">
        <v>144</v>
      </c>
      <c r="U1200" s="165">
        <v>5900000</v>
      </c>
      <c r="V1200" s="165">
        <v>1062000</v>
      </c>
      <c r="W1200" s="165">
        <v>0</v>
      </c>
      <c r="X1200" s="234">
        <v>1070</v>
      </c>
      <c r="Z1200" s="224" t="s">
        <v>653</v>
      </c>
      <c r="AA1200" s="238" t="s">
        <v>653</v>
      </c>
      <c r="AB1200" s="224" t="s">
        <v>654</v>
      </c>
      <c r="AC1200" s="178">
        <v>2124000</v>
      </c>
      <c r="AD1200" s="170"/>
      <c r="AE1200" s="170"/>
      <c r="AF1200" s="167" t="s">
        <v>320</v>
      </c>
      <c r="AG1200" s="221">
        <v>8</v>
      </c>
      <c r="AH1200" s="220">
        <v>12</v>
      </c>
      <c r="AI1200" s="167" t="s">
        <v>320</v>
      </c>
      <c r="AL1200" s="227">
        <v>1</v>
      </c>
      <c r="AM1200" s="122">
        <v>1</v>
      </c>
      <c r="AN1200" s="165" t="s">
        <v>44</v>
      </c>
      <c r="AO1200" s="165"/>
      <c r="AP1200" s="227">
        <v>6000000</v>
      </c>
      <c r="AQ1200" s="307" t="s">
        <v>213</v>
      </c>
      <c r="AR1200" s="307" t="s">
        <v>439</v>
      </c>
      <c r="AS1200" s="166">
        <f>H1200</f>
        <v>101206</v>
      </c>
      <c r="AT1200" s="166">
        <f t="shared" si="114"/>
        <v>11296</v>
      </c>
      <c r="AU1200" s="166">
        <v>1296</v>
      </c>
      <c r="AV1200" s="220" t="s">
        <v>643</v>
      </c>
      <c r="AX120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79, 100079, '100079/13', date'2013-03-01', date'2015-09-01', 48, 101206, 'Б-101206-13',date'2015-02-02',3, 7, 7, 'RUR', 1, 18, date'2015-02-02', date'2015-02-01', 1012061, 1, to_date('2015-01-01 00:00:00','YYYY-MM-DD HH24:MI:SS'), 5900000, 1062000, 0, 1070, 1, 'c1', 8,1,101206,11296,1296);insert into xxxx_oebs_cash_payment_test (ID, INVOICE_ID, OEBS_PAYMENT, DOC_DATE, COMISS_DATE) values (s_xxxx_oebs_cash_payment_test.NEXTVAL, 101206, 2124000, to_date('2015-01-01 00:00:00','YYYY-MM-DD HH24:MI:SS'), date'2015-01-01' );insert into xxxx_client_discount_m  (ID,CLIENT_ID,CLIENT_AVG_DISCOUNT,DT) values (s_xxxx_client_discount_m.NEXTVAL,1070, 12, date'2015-01-01');insert into xxxx_loyal_clients_contr_attr (ID, CONTRACT_ID, CLIENT_ID, LC_TURNOVER, COLLATERAL_FIRST_DT, COLLATERAL_END_DT) values (s_xxxx_loyal_clients_contr_atr.NEXTVAL, 100079, 1070, 6000000, date'2014-03-01', date'2014-11-30' );</v>
      </c>
    </row>
    <row r="1201" spans="1:50" ht="16.5" customHeight="1" x14ac:dyDescent="0.25">
      <c r="A1201" s="285">
        <v>79</v>
      </c>
      <c r="B1201" s="72">
        <v>0</v>
      </c>
      <c r="C1201" s="166" t="str">
        <f t="shared" si="112"/>
        <v>100079</v>
      </c>
      <c r="D1201" s="165" t="str">
        <f t="shared" si="113"/>
        <v>100079/13</v>
      </c>
      <c r="E1201" s="167" t="s">
        <v>189</v>
      </c>
      <c r="F1201" s="167" t="s">
        <v>822</v>
      </c>
      <c r="G1201" s="165">
        <v>48</v>
      </c>
      <c r="H1201" s="178">
        <v>101207</v>
      </c>
      <c r="I1201" s="170" t="str">
        <f t="shared" si="111"/>
        <v>Б-101207-13</v>
      </c>
      <c r="J1201" s="185">
        <v>3</v>
      </c>
      <c r="K1201" s="165">
        <v>7</v>
      </c>
      <c r="L1201" s="165" t="s">
        <v>38</v>
      </c>
      <c r="M1201" s="169">
        <v>1</v>
      </c>
      <c r="N1201" s="165">
        <v>18</v>
      </c>
      <c r="O1201" s="167" t="s">
        <v>823</v>
      </c>
      <c r="P1201" s="167" t="s">
        <v>823</v>
      </c>
      <c r="Q1201" s="167" t="s">
        <v>826</v>
      </c>
      <c r="R1201" s="166" t="str">
        <f t="shared" si="116"/>
        <v>1012071</v>
      </c>
      <c r="S1201" s="170">
        <v>1</v>
      </c>
      <c r="T1201" s="191" t="s">
        <v>144</v>
      </c>
      <c r="U1201" s="165">
        <v>5900000</v>
      </c>
      <c r="V1201" s="165">
        <v>1062000</v>
      </c>
      <c r="W1201" s="165">
        <v>0</v>
      </c>
      <c r="X1201" s="234">
        <v>1070</v>
      </c>
      <c r="Z1201" s="224" t="s">
        <v>653</v>
      </c>
      <c r="AA1201" s="238" t="s">
        <v>653</v>
      </c>
      <c r="AB1201" s="224" t="s">
        <v>654</v>
      </c>
      <c r="AC1201" s="178">
        <v>2124000</v>
      </c>
      <c r="AD1201" s="170"/>
      <c r="AE1201" s="170"/>
      <c r="AF1201" s="191" t="s">
        <v>320</v>
      </c>
      <c r="AG1201" s="221">
        <v>8</v>
      </c>
      <c r="AH1201" s="220">
        <v>12</v>
      </c>
      <c r="AI1201" s="191" t="s">
        <v>320</v>
      </c>
      <c r="AL1201" s="227">
        <v>1</v>
      </c>
      <c r="AM1201" s="122">
        <v>1</v>
      </c>
      <c r="AN1201" s="165" t="s">
        <v>44</v>
      </c>
      <c r="AO1201" s="165"/>
      <c r="AP1201" s="307"/>
      <c r="AQ1201" s="307"/>
      <c r="AR1201" s="307"/>
      <c r="AS1201" s="166">
        <f>H1201</f>
        <v>101207</v>
      </c>
      <c r="AT1201" s="166">
        <f t="shared" si="114"/>
        <v>11297</v>
      </c>
      <c r="AU1201" s="166">
        <v>1297</v>
      </c>
      <c r="AV1201" s="220" t="s">
        <v>644</v>
      </c>
      <c r="AX1201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79, 100079, '100079/13', date'2013-03-01', date'2015-09-01', 48, 101207, 'Б-101207-13',date'2015-02-02',3, 7, 7, 'RUR', 1, 18, date'2015-02-02', date'2015-02-01', 1012071, 1, to_date('2015-01-01 00:00:00','YYYY-MM-DD HH24:MI:SS'), 5900000, 1062000, 0, 1070, 1, 'c1', 8,1,101207,11297,1297);insert into xxxx_oebs_cash_payment_test (ID, INVOICE_ID, OEBS_PAYMENT, DOC_DATE, COMISS_DATE) values (s_xxxx_oebs_cash_payment_test.NEXTVAL, 101207, 2124000, to_date('2015-01-01 00:00:00','YYYY-MM-DD HH24:MI:SS'), date'2015-01-01' );insert into xxxx_client_discount_m  (ID,CLIENT_ID,CLIENT_AVG_DISCOUNT,DT) values (s_xxxx_client_discount_m.NEXTVAL,1070, 12, date'2015-01-01');</v>
      </c>
    </row>
    <row r="1202" spans="1:50" ht="16.5" customHeight="1" x14ac:dyDescent="0.25">
      <c r="A1202" s="285">
        <v>79</v>
      </c>
      <c r="B1202" s="72">
        <v>0</v>
      </c>
      <c r="C1202" s="166" t="str">
        <f t="shared" si="112"/>
        <v>100079</v>
      </c>
      <c r="D1202" s="165" t="str">
        <f t="shared" si="113"/>
        <v>100079/13</v>
      </c>
      <c r="E1202" s="167" t="s">
        <v>189</v>
      </c>
      <c r="F1202" s="167" t="s">
        <v>822</v>
      </c>
      <c r="G1202" s="165">
        <v>48</v>
      </c>
      <c r="H1202" s="178">
        <v>101208</v>
      </c>
      <c r="I1202" s="170" t="str">
        <f t="shared" ref="I1202:I1265" si="117">"Б-"&amp;H1202&amp;"-13"</f>
        <v>Б-101208-13</v>
      </c>
      <c r="J1202" s="185">
        <v>3</v>
      </c>
      <c r="K1202" s="165">
        <v>7</v>
      </c>
      <c r="L1202" s="165" t="s">
        <v>38</v>
      </c>
      <c r="M1202" s="169">
        <v>1</v>
      </c>
      <c r="N1202" s="165">
        <v>18</v>
      </c>
      <c r="O1202" s="191" t="s">
        <v>824</v>
      </c>
      <c r="P1202" s="167" t="s">
        <v>823</v>
      </c>
      <c r="Q1202" s="167" t="s">
        <v>826</v>
      </c>
      <c r="R1202" s="166" t="str">
        <f t="shared" si="116"/>
        <v>1012081</v>
      </c>
      <c r="S1202" s="170">
        <v>1</v>
      </c>
      <c r="T1202" s="237" t="s">
        <v>144</v>
      </c>
      <c r="U1202" s="234">
        <v>4499999</v>
      </c>
      <c r="V1202" s="234">
        <v>0</v>
      </c>
      <c r="W1202" s="165">
        <v>0</v>
      </c>
      <c r="X1202" s="234">
        <v>1070</v>
      </c>
      <c r="Z1202" s="224" t="s">
        <v>655</v>
      </c>
      <c r="AA1202" s="238" t="s">
        <v>655</v>
      </c>
      <c r="AB1202" s="224" t="s">
        <v>656</v>
      </c>
      <c r="AC1202" s="178">
        <v>0</v>
      </c>
      <c r="AD1202" s="170"/>
      <c r="AE1202" s="170"/>
      <c r="AF1202" s="237" t="s">
        <v>320</v>
      </c>
      <c r="AG1202" s="221">
        <v>8</v>
      </c>
      <c r="AH1202" s="220">
        <v>12</v>
      </c>
      <c r="AI1202" s="237" t="s">
        <v>320</v>
      </c>
      <c r="AL1202" s="227">
        <v>1</v>
      </c>
      <c r="AM1202" s="122">
        <v>1</v>
      </c>
      <c r="AN1202" s="165" t="s">
        <v>44</v>
      </c>
      <c r="AO1202" s="165"/>
      <c r="AP1202" s="307"/>
      <c r="AQ1202" s="307"/>
      <c r="AR1202" s="307"/>
      <c r="AS1202" s="166">
        <f>H1202</f>
        <v>101208</v>
      </c>
      <c r="AT1202" s="166">
        <f t="shared" si="114"/>
        <v>11298</v>
      </c>
      <c r="AU1202" s="166">
        <v>1298</v>
      </c>
      <c r="AV1202" s="315" t="s">
        <v>647</v>
      </c>
      <c r="AX1202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79, 100079, '100079/13', date'2013-03-01', date'2015-09-01', 48, 101208, 'Б-101208-13',date'2015-01-02',3, 7, 7, 'RUR', 1, 18, date'2015-02-02', date'2015-02-01', 1012081, 1, to_date('2015-01-01 00:00:00','YYYY-MM-DD HH24:MI:SS'), 4499999, 0, 0, 1070, 1, 'c1', 8,1,101208,11298,1298);insert into xxxx_oebs_cash_payment_test (ID, INVOICE_ID, OEBS_PAYMENT, DOC_DATE, COMISS_DATE) values (s_xxxx_oebs_cash_payment_test.NEXTVAL, 101208, 0, to_date('2015-01-01 00:00:00','YYYY-MM-DD HH24:MI:SS'), date'2015-01-01' );insert into xxxx_client_discount_m  (ID,CLIENT_ID,CLIENT_AVG_DISCOUNT,DT) values (s_xxxx_client_discount_m.NEXTVAL,1070, 12, date'2015-01-01');</v>
      </c>
    </row>
    <row r="1203" spans="1:50" ht="16.5" customHeight="1" x14ac:dyDescent="0.25">
      <c r="A1203" s="285">
        <v>79</v>
      </c>
      <c r="B1203" s="72">
        <v>0</v>
      </c>
      <c r="C1203" s="166" t="str">
        <f t="shared" si="112"/>
        <v>100079</v>
      </c>
      <c r="D1203" s="165" t="str">
        <f t="shared" si="113"/>
        <v>100079/13</v>
      </c>
      <c r="E1203" s="167" t="s">
        <v>189</v>
      </c>
      <c r="F1203" s="167" t="s">
        <v>822</v>
      </c>
      <c r="G1203" s="165">
        <v>48</v>
      </c>
      <c r="H1203" s="178">
        <v>101209</v>
      </c>
      <c r="I1203" s="170" t="str">
        <f t="shared" si="117"/>
        <v>Б-101209-13</v>
      </c>
      <c r="J1203" s="185">
        <v>3</v>
      </c>
      <c r="K1203" s="165">
        <v>7</v>
      </c>
      <c r="L1203" s="165" t="s">
        <v>38</v>
      </c>
      <c r="M1203" s="169">
        <v>1</v>
      </c>
      <c r="N1203" s="165">
        <v>18</v>
      </c>
      <c r="O1203" s="191" t="s">
        <v>824</v>
      </c>
      <c r="P1203" s="167" t="s">
        <v>823</v>
      </c>
      <c r="Q1203" s="167" t="s">
        <v>826</v>
      </c>
      <c r="R1203" s="166" t="str">
        <f t="shared" si="116"/>
        <v>1012091</v>
      </c>
      <c r="S1203" s="170">
        <v>1</v>
      </c>
      <c r="T1203" s="191" t="s">
        <v>831</v>
      </c>
      <c r="U1203" s="234">
        <v>4499999</v>
      </c>
      <c r="V1203" s="234">
        <v>0</v>
      </c>
      <c r="W1203" s="165">
        <v>0</v>
      </c>
      <c r="X1203" s="234">
        <v>1070</v>
      </c>
      <c r="Z1203" s="225" t="s">
        <v>657</v>
      </c>
      <c r="AA1203" s="238" t="s">
        <v>657</v>
      </c>
      <c r="AB1203" s="224" t="s">
        <v>656</v>
      </c>
      <c r="AC1203" s="178">
        <v>0</v>
      </c>
      <c r="AD1203" s="170"/>
      <c r="AE1203" s="170"/>
      <c r="AF1203" s="191" t="s">
        <v>320</v>
      </c>
      <c r="AG1203" s="221">
        <v>8</v>
      </c>
      <c r="AH1203" s="220">
        <v>12</v>
      </c>
      <c r="AI1203" s="191" t="s">
        <v>320</v>
      </c>
      <c r="AL1203" s="227">
        <v>1</v>
      </c>
      <c r="AM1203" s="122">
        <v>1</v>
      </c>
      <c r="AN1203" s="165" t="s">
        <v>44</v>
      </c>
      <c r="AO1203" s="165"/>
      <c r="AP1203" s="307"/>
      <c r="AQ1203" s="307"/>
      <c r="AR1203" s="307"/>
      <c r="AS1203" s="166">
        <f>H1203</f>
        <v>101209</v>
      </c>
      <c r="AT1203" s="166">
        <f t="shared" si="114"/>
        <v>11299</v>
      </c>
      <c r="AU1203" s="166">
        <v>1299</v>
      </c>
      <c r="AV1203" s="315" t="s">
        <v>658</v>
      </c>
      <c r="AX1203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79, 100079, '100079/13', date'2013-03-01', date'2015-09-01', 48, 101209, 'Б-101209-13',date'2015-01-02',3, 7, 7, 'RUR', 1, 18, date'2015-02-02', date'2015-02-01', 1012091, 1, to_date('2015-01-30 00:00:00','YYYY-MM-DD HH24:MI:SS'), 4499999, 0, 0, 1070, 1, 'c1', 8,1,101209,11299,1299);insert into xxxx_oebs_cash_payment_test (ID, INVOICE_ID, OEBS_PAYMENT, DOC_DATE, COMISS_DATE) values (s_xxxx_oebs_cash_payment_test.NEXTVAL, 101209, 0, to_date('2015-01-30 00:00:00','YYYY-MM-DD HH24:MI:SS'), date'2015-01-01' );insert into xxxx_client_discount_m  (ID,CLIENT_ID,CLIENT_AVG_DISCOUNT,DT) values (s_xxxx_client_discount_m.NEXTVAL,1070, 12, date'2015-01-01');</v>
      </c>
    </row>
    <row r="1204" spans="1:50" ht="16.5" customHeight="1" x14ac:dyDescent="0.25">
      <c r="A1204" s="285">
        <v>79</v>
      </c>
      <c r="B1204" s="72">
        <v>0</v>
      </c>
      <c r="C1204" s="166" t="str">
        <f t="shared" si="112"/>
        <v>100079</v>
      </c>
      <c r="D1204" s="165" t="str">
        <f t="shared" si="113"/>
        <v>100079/13</v>
      </c>
      <c r="E1204" s="167" t="s">
        <v>189</v>
      </c>
      <c r="F1204" s="167" t="s">
        <v>822</v>
      </c>
      <c r="G1204" s="165">
        <v>48</v>
      </c>
      <c r="H1204" s="178">
        <v>101210</v>
      </c>
      <c r="I1204" s="170" t="str">
        <f t="shared" si="117"/>
        <v>Б-101210-13</v>
      </c>
      <c r="J1204" s="185">
        <v>3</v>
      </c>
      <c r="K1204" s="165">
        <v>7</v>
      </c>
      <c r="L1204" s="165" t="s">
        <v>38</v>
      </c>
      <c r="M1204" s="169">
        <v>1</v>
      </c>
      <c r="N1204" s="165">
        <v>18</v>
      </c>
      <c r="O1204" s="191" t="s">
        <v>824</v>
      </c>
      <c r="P1204" s="167" t="s">
        <v>823</v>
      </c>
      <c r="Q1204" s="167" t="s">
        <v>826</v>
      </c>
      <c r="R1204" s="166" t="str">
        <f t="shared" si="116"/>
        <v>1012101</v>
      </c>
      <c r="S1204" s="170">
        <v>1</v>
      </c>
      <c r="T1204" s="237" t="s">
        <v>144</v>
      </c>
      <c r="U1204" s="165">
        <v>5900000</v>
      </c>
      <c r="V1204" s="165">
        <v>1062000</v>
      </c>
      <c r="W1204" s="165">
        <v>0</v>
      </c>
      <c r="X1204" s="234">
        <v>1070</v>
      </c>
      <c r="Z1204" s="224" t="s">
        <v>653</v>
      </c>
      <c r="AA1204" s="238" t="s">
        <v>653</v>
      </c>
      <c r="AB1204" s="224" t="s">
        <v>654</v>
      </c>
      <c r="AC1204" s="178">
        <v>2124000</v>
      </c>
      <c r="AD1204" s="170"/>
      <c r="AE1204" s="170"/>
      <c r="AF1204" s="237" t="s">
        <v>320</v>
      </c>
      <c r="AG1204" s="221">
        <v>8</v>
      </c>
      <c r="AH1204" s="220">
        <v>12</v>
      </c>
      <c r="AI1204" s="237" t="s">
        <v>320</v>
      </c>
      <c r="AL1204" s="227">
        <v>1</v>
      </c>
      <c r="AM1204" s="122">
        <v>1</v>
      </c>
      <c r="AN1204" s="165" t="s">
        <v>44</v>
      </c>
      <c r="AO1204" s="165"/>
      <c r="AP1204" s="307"/>
      <c r="AQ1204" s="307"/>
      <c r="AR1204" s="307"/>
      <c r="AS1204" s="166">
        <f>H1204</f>
        <v>101210</v>
      </c>
      <c r="AT1204" s="166">
        <f t="shared" si="114"/>
        <v>11300</v>
      </c>
      <c r="AU1204" s="166">
        <v>1300</v>
      </c>
      <c r="AX1204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79, 100079, '100079/13', date'2013-03-01', date'2015-09-01', 48, 101210, 'Б-101210-13',date'2015-01-02',3, 7, 7, 'RUR', 1, 18, date'2015-02-02', date'2015-02-01', 1012101, 1, to_date('2015-01-01 00:00:00','YYYY-MM-DD HH24:MI:SS'), 5900000, 1062000, 0, 1070, 1, 'c1', 8,1,101210,11300,1300);insert into xxxx_oebs_cash_payment_test (ID, INVOICE_ID, OEBS_PAYMENT, DOC_DATE, COMISS_DATE) values (s_xxxx_oebs_cash_payment_test.NEXTVAL, 101210, 2124000, to_date('2015-01-01 00:00:00','YYYY-MM-DD HH24:MI:SS'), date'2015-01-01' );insert into xxxx_client_discount_m  (ID,CLIENT_ID,CLIENT_AVG_DISCOUNT,DT) values (s_xxxx_client_discount_m.NEXTVAL,1070, 12, date'2015-01-01');</v>
      </c>
    </row>
    <row r="1205" spans="1:50" ht="16.5" customHeight="1" x14ac:dyDescent="0.25">
      <c r="A1205" s="286">
        <v>79</v>
      </c>
      <c r="B1205" s="72">
        <v>0</v>
      </c>
      <c r="C1205" s="173" t="str">
        <f t="shared" si="112"/>
        <v>100079</v>
      </c>
      <c r="D1205" s="171" t="str">
        <f t="shared" si="113"/>
        <v>100079/13</v>
      </c>
      <c r="E1205" s="172" t="s">
        <v>189</v>
      </c>
      <c r="F1205" s="167" t="s">
        <v>822</v>
      </c>
      <c r="G1205" s="171">
        <v>48</v>
      </c>
      <c r="H1205" s="178">
        <v>101211</v>
      </c>
      <c r="I1205" s="171" t="str">
        <f t="shared" si="117"/>
        <v>Б-101211-13</v>
      </c>
      <c r="J1205" s="185">
        <v>3</v>
      </c>
      <c r="K1205" s="171">
        <v>7</v>
      </c>
      <c r="L1205" s="171" t="s">
        <v>38</v>
      </c>
      <c r="M1205" s="175">
        <v>1</v>
      </c>
      <c r="N1205" s="171">
        <v>18</v>
      </c>
      <c r="O1205" s="177" t="s">
        <v>824</v>
      </c>
      <c r="P1205" s="172" t="s">
        <v>823</v>
      </c>
      <c r="Q1205" s="172" t="s">
        <v>826</v>
      </c>
      <c r="R1205" s="173" t="str">
        <f t="shared" si="116"/>
        <v>1012111</v>
      </c>
      <c r="S1205" s="171">
        <v>1</v>
      </c>
      <c r="T1205" s="177" t="s">
        <v>144</v>
      </c>
      <c r="U1205" s="165">
        <v>5900000</v>
      </c>
      <c r="V1205" s="171">
        <v>1062000</v>
      </c>
      <c r="W1205" s="171">
        <v>0</v>
      </c>
      <c r="X1205" s="234">
        <v>1070</v>
      </c>
      <c r="Z1205" s="241" t="s">
        <v>653</v>
      </c>
      <c r="AA1205" s="240" t="s">
        <v>653</v>
      </c>
      <c r="AB1205" s="241" t="s">
        <v>654</v>
      </c>
      <c r="AC1205" s="180">
        <v>2124000</v>
      </c>
      <c r="AD1205" s="171"/>
      <c r="AE1205" s="171"/>
      <c r="AF1205" s="177" t="s">
        <v>320</v>
      </c>
      <c r="AG1205" s="302">
        <v>8</v>
      </c>
      <c r="AH1205" s="258">
        <v>12</v>
      </c>
      <c r="AI1205" s="177" t="s">
        <v>320</v>
      </c>
      <c r="AJ1205" s="179"/>
      <c r="AK1205" s="179"/>
      <c r="AL1205" s="205">
        <v>1</v>
      </c>
      <c r="AM1205" s="317">
        <v>0</v>
      </c>
      <c r="AN1205" s="171" t="s">
        <v>44</v>
      </c>
      <c r="AO1205" s="171"/>
      <c r="AP1205" s="311"/>
      <c r="AQ1205" s="311"/>
      <c r="AR1205" s="311"/>
      <c r="AS1205" s="166">
        <f>H1205</f>
        <v>101211</v>
      </c>
      <c r="AT1205" s="166">
        <f t="shared" si="114"/>
        <v>11301</v>
      </c>
      <c r="AU1205" s="166">
        <v>1301</v>
      </c>
      <c r="AV1205" s="258"/>
      <c r="AX1205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79, 100079, '100079/13', date'2013-03-01', date'2015-09-01', 48, 101211, 'Б-101211-13',date'2015-01-02',3, 7, 7, 'RUR', 1, 18, date'2015-02-02', date'2015-02-01', 1012111, 1, to_date('2015-01-01 00:00:00','YYYY-MM-DD HH24:MI:SS'), 5900000, 1062000, 0, 1070, 1, 'c1', 8,0,101211,11301,1301);insert into xxxx_oebs_cash_payment_test (ID, INVOICE_ID, OEBS_PAYMENT, DOC_DATE, COMISS_DATE) values (s_xxxx_oebs_cash_payment_test.NEXTVAL, 101211, 2124000, to_date('2015-01-01 00:00:00','YYYY-MM-DD HH24:MI:SS'), date'2015-01-01' );insert into xxxx_client_discount_m  (ID,CLIENT_ID,CLIENT_AVG_DISCOUNT,DT) values (s_xxxx_client_discount_m.NEXTVAL,1070, 12, date'2015-01-01');</v>
      </c>
    </row>
    <row r="1206" spans="1:50" ht="16.5" customHeight="1" x14ac:dyDescent="0.25">
      <c r="A1206" s="285">
        <v>80</v>
      </c>
      <c r="B1206" s="72">
        <v>0</v>
      </c>
      <c r="C1206" s="166" t="str">
        <f t="shared" si="112"/>
        <v>100080</v>
      </c>
      <c r="D1206" s="165" t="str">
        <f t="shared" si="113"/>
        <v>100080/13</v>
      </c>
      <c r="E1206" s="167" t="s">
        <v>189</v>
      </c>
      <c r="F1206" s="167" t="s">
        <v>822</v>
      </c>
      <c r="G1206" s="165">
        <v>48</v>
      </c>
      <c r="H1206" s="178">
        <v>101212</v>
      </c>
      <c r="I1206" s="170" t="str">
        <f t="shared" si="117"/>
        <v>Б-101212-13</v>
      </c>
      <c r="J1206" s="185">
        <v>3</v>
      </c>
      <c r="K1206" s="165">
        <v>7</v>
      </c>
      <c r="L1206" s="165" t="s">
        <v>38</v>
      </c>
      <c r="M1206" s="169">
        <v>1</v>
      </c>
      <c r="N1206" s="165">
        <v>18</v>
      </c>
      <c r="O1206" s="167" t="s">
        <v>823</v>
      </c>
      <c r="P1206" s="167" t="s">
        <v>823</v>
      </c>
      <c r="Q1206" s="167" t="s">
        <v>826</v>
      </c>
      <c r="R1206" s="166" t="str">
        <f t="shared" si="116"/>
        <v>1012121</v>
      </c>
      <c r="S1206" s="170">
        <v>1</v>
      </c>
      <c r="T1206" s="167" t="s">
        <v>144</v>
      </c>
      <c r="U1206" s="165">
        <v>5900000</v>
      </c>
      <c r="V1206" s="165">
        <v>1062000</v>
      </c>
      <c r="W1206" s="165">
        <v>0</v>
      </c>
      <c r="X1206" s="236">
        <v>1071</v>
      </c>
      <c r="Z1206" s="224" t="s">
        <v>653</v>
      </c>
      <c r="AA1206" s="238" t="s">
        <v>653</v>
      </c>
      <c r="AB1206" s="224" t="s">
        <v>654</v>
      </c>
      <c r="AC1206" s="178">
        <v>2124000</v>
      </c>
      <c r="AD1206" s="170"/>
      <c r="AE1206" s="170"/>
      <c r="AF1206" s="167" t="s">
        <v>320</v>
      </c>
      <c r="AG1206" s="221">
        <v>8</v>
      </c>
      <c r="AH1206" s="220">
        <v>12</v>
      </c>
      <c r="AI1206" s="167" t="s">
        <v>320</v>
      </c>
      <c r="AL1206" s="227">
        <v>1</v>
      </c>
      <c r="AM1206" s="122">
        <v>1</v>
      </c>
      <c r="AN1206" s="165" t="s">
        <v>44</v>
      </c>
      <c r="AO1206" s="165"/>
      <c r="AP1206" s="227">
        <v>6000000</v>
      </c>
      <c r="AQ1206" s="307" t="s">
        <v>213</v>
      </c>
      <c r="AR1206" s="307" t="s">
        <v>439</v>
      </c>
      <c r="AS1206" s="166">
        <f>H1206</f>
        <v>101212</v>
      </c>
      <c r="AT1206" s="166">
        <f t="shared" si="114"/>
        <v>11302</v>
      </c>
      <c r="AU1206" s="166">
        <v>1302</v>
      </c>
      <c r="AV1206" s="220" t="s">
        <v>643</v>
      </c>
      <c r="AX1206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80, 100080, '100080/13', date'2013-03-01', date'2015-09-01', 48, 101212, 'Б-101212-13',date'2015-02-02',3, 7, 7, 'RUR', 1, 18, date'2015-02-02', date'2015-02-01', 1012121, 1, to_date('2015-01-01 00:00:00','YYYY-MM-DD HH24:MI:SS'), 5900000, 1062000, 0, 1071, 1, 'c1', 8,1,101212,11302,1302);insert into xxxx_oebs_cash_payment_test (ID, INVOICE_ID, OEBS_PAYMENT, DOC_DATE, COMISS_DATE) values (s_xxxx_oebs_cash_payment_test.NEXTVAL, 101212, 2124000, to_date('2015-01-01 00:00:00','YYYY-MM-DD HH24:MI:SS'), date'2015-01-01' );insert into xxxx_client_discount_m  (ID,CLIENT_ID,CLIENT_AVG_DISCOUNT,DT) values (s_xxxx_client_discount_m.NEXTVAL,1071, 12, date'2015-01-01');insert into xxxx_loyal_clients_contr_attr (ID, CONTRACT_ID, CLIENT_ID, LC_TURNOVER, COLLATERAL_FIRST_DT, COLLATERAL_END_DT) values (s_xxxx_loyal_clients_contr_atr.NEXTVAL, 100080, 1071, 6000000, date'2014-03-01', date'2014-11-30' );</v>
      </c>
    </row>
    <row r="1207" spans="1:50" ht="16.5" customHeight="1" x14ac:dyDescent="0.25">
      <c r="A1207" s="285">
        <v>80</v>
      </c>
      <c r="B1207" s="72">
        <v>0</v>
      </c>
      <c r="C1207" s="166" t="str">
        <f t="shared" si="112"/>
        <v>100080</v>
      </c>
      <c r="D1207" s="165" t="str">
        <f t="shared" si="113"/>
        <v>100080/13</v>
      </c>
      <c r="E1207" s="167" t="s">
        <v>189</v>
      </c>
      <c r="F1207" s="167" t="s">
        <v>822</v>
      </c>
      <c r="G1207" s="165">
        <v>48</v>
      </c>
      <c r="H1207" s="178">
        <v>101213</v>
      </c>
      <c r="I1207" s="170" t="str">
        <f t="shared" si="117"/>
        <v>Б-101213-13</v>
      </c>
      <c r="J1207" s="185">
        <v>3</v>
      </c>
      <c r="K1207" s="165">
        <v>7</v>
      </c>
      <c r="L1207" s="165" t="s">
        <v>38</v>
      </c>
      <c r="M1207" s="169">
        <v>1</v>
      </c>
      <c r="N1207" s="165">
        <v>18</v>
      </c>
      <c r="O1207" s="167" t="s">
        <v>823</v>
      </c>
      <c r="P1207" s="167" t="s">
        <v>823</v>
      </c>
      <c r="Q1207" s="167" t="s">
        <v>826</v>
      </c>
      <c r="R1207" s="166" t="str">
        <f t="shared" si="116"/>
        <v>1012131</v>
      </c>
      <c r="S1207" s="170">
        <v>1</v>
      </c>
      <c r="T1207" s="191" t="s">
        <v>144</v>
      </c>
      <c r="U1207" s="234">
        <v>4499999</v>
      </c>
      <c r="V1207" s="234">
        <v>0</v>
      </c>
      <c r="W1207" s="165">
        <v>0</v>
      </c>
      <c r="X1207" s="236">
        <v>1071</v>
      </c>
      <c r="Z1207" s="224" t="s">
        <v>655</v>
      </c>
      <c r="AA1207" s="238" t="s">
        <v>655</v>
      </c>
      <c r="AB1207" s="224" t="s">
        <v>656</v>
      </c>
      <c r="AC1207" s="178">
        <v>0</v>
      </c>
      <c r="AD1207" s="170"/>
      <c r="AE1207" s="170"/>
      <c r="AF1207" s="191" t="s">
        <v>320</v>
      </c>
      <c r="AG1207" s="221">
        <v>8</v>
      </c>
      <c r="AH1207" s="220">
        <v>12</v>
      </c>
      <c r="AI1207" s="191" t="s">
        <v>320</v>
      </c>
      <c r="AL1207" s="227">
        <v>1</v>
      </c>
      <c r="AM1207" s="122">
        <v>1</v>
      </c>
      <c r="AN1207" s="165" t="s">
        <v>44</v>
      </c>
      <c r="AO1207" s="165"/>
      <c r="AP1207" s="307"/>
      <c r="AQ1207" s="307"/>
      <c r="AR1207" s="307"/>
      <c r="AS1207" s="166">
        <f>H1207</f>
        <v>101213</v>
      </c>
      <c r="AT1207" s="166">
        <f t="shared" si="114"/>
        <v>11303</v>
      </c>
      <c r="AU1207" s="166">
        <v>1303</v>
      </c>
      <c r="AV1207" s="318" t="s">
        <v>652</v>
      </c>
      <c r="AX1207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80, 100080, '100080/13', date'2013-03-01', date'2015-09-01', 48, 101213, 'Б-101213-13',date'2015-02-02',3, 7, 7, 'RUR', 1, 18, date'2015-02-02', date'2015-02-01', 1012131, 1, to_date('2015-01-01 00:00:00','YYYY-MM-DD HH24:MI:SS'), 4499999, 0, 0, 1071, 1, 'c1', 8,1,101213,11303,1303);insert into xxxx_oebs_cash_payment_test (ID, INVOICE_ID, OEBS_PAYMENT, DOC_DATE, COMISS_DATE) values (s_xxxx_oebs_cash_payment_test.NEXTVAL, 101213, 0, to_date('2015-01-01 00:00:00','YYYY-MM-DD HH24:MI:SS'), date'2015-01-01' );insert into xxxx_client_discount_m  (ID,CLIENT_ID,CLIENT_AVG_DISCOUNT,DT) values (s_xxxx_client_discount_m.NEXTVAL,1071, 12, date'2015-01-01');</v>
      </c>
    </row>
    <row r="1208" spans="1:50" ht="16.5" customHeight="1" x14ac:dyDescent="0.25">
      <c r="A1208" s="285">
        <v>80</v>
      </c>
      <c r="B1208" s="72">
        <v>0</v>
      </c>
      <c r="C1208" s="166" t="str">
        <f t="shared" si="112"/>
        <v>100080</v>
      </c>
      <c r="D1208" s="165" t="str">
        <f t="shared" si="113"/>
        <v>100080/13</v>
      </c>
      <c r="E1208" s="167" t="s">
        <v>189</v>
      </c>
      <c r="F1208" s="167" t="s">
        <v>822</v>
      </c>
      <c r="G1208" s="165">
        <v>48</v>
      </c>
      <c r="H1208" s="178">
        <v>101214</v>
      </c>
      <c r="I1208" s="170" t="str">
        <f t="shared" si="117"/>
        <v>Б-101214-13</v>
      </c>
      <c r="J1208" s="185">
        <v>3</v>
      </c>
      <c r="K1208" s="165">
        <v>7</v>
      </c>
      <c r="L1208" s="165" t="s">
        <v>38</v>
      </c>
      <c r="M1208" s="169">
        <v>1</v>
      </c>
      <c r="N1208" s="165">
        <v>18</v>
      </c>
      <c r="O1208" s="191" t="s">
        <v>824</v>
      </c>
      <c r="P1208" s="167" t="s">
        <v>823</v>
      </c>
      <c r="Q1208" s="167" t="s">
        <v>826</v>
      </c>
      <c r="R1208" s="166" t="str">
        <f t="shared" si="116"/>
        <v>1012141</v>
      </c>
      <c r="S1208" s="170">
        <v>1</v>
      </c>
      <c r="T1208" s="237" t="s">
        <v>144</v>
      </c>
      <c r="U1208" s="165">
        <v>5900000</v>
      </c>
      <c r="V1208" s="165">
        <v>1062000</v>
      </c>
      <c r="W1208" s="165">
        <v>0</v>
      </c>
      <c r="X1208" s="236">
        <v>1071</v>
      </c>
      <c r="Z1208" s="224" t="s">
        <v>653</v>
      </c>
      <c r="AA1208" s="238" t="s">
        <v>653</v>
      </c>
      <c r="AB1208" s="224" t="s">
        <v>654</v>
      </c>
      <c r="AC1208" s="178">
        <v>2124000</v>
      </c>
      <c r="AD1208" s="170"/>
      <c r="AE1208" s="170"/>
      <c r="AF1208" s="237" t="s">
        <v>320</v>
      </c>
      <c r="AG1208" s="221">
        <v>8</v>
      </c>
      <c r="AH1208" s="220">
        <v>12</v>
      </c>
      <c r="AI1208" s="237" t="s">
        <v>320</v>
      </c>
      <c r="AL1208" s="227">
        <v>1</v>
      </c>
      <c r="AM1208" s="122">
        <v>1</v>
      </c>
      <c r="AN1208" s="165" t="s">
        <v>44</v>
      </c>
      <c r="AO1208" s="165"/>
      <c r="AP1208" s="307"/>
      <c r="AQ1208" s="307"/>
      <c r="AR1208" s="307"/>
      <c r="AS1208" s="166">
        <f>H1208</f>
        <v>101214</v>
      </c>
      <c r="AT1208" s="166">
        <f t="shared" si="114"/>
        <v>11304</v>
      </c>
      <c r="AU1208" s="166">
        <v>1304</v>
      </c>
      <c r="AV1208" s="315" t="s">
        <v>647</v>
      </c>
      <c r="AX120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80, 100080, '100080/13', date'2013-03-01', date'2015-09-01', 48, 101214, 'Б-101214-13',date'2015-01-02',3, 7, 7, 'RUR', 1, 18, date'2015-02-02', date'2015-02-01', 1012141, 1, to_date('2015-01-01 00:00:00','YYYY-MM-DD HH24:MI:SS'), 5900000, 1062000, 0, 1071, 1, 'c1', 8,1,101214,11304,1304);insert into xxxx_oebs_cash_payment_test (ID, INVOICE_ID, OEBS_PAYMENT, DOC_DATE, COMISS_DATE) values (s_xxxx_oebs_cash_payment_test.NEXTVAL, 101214, 2124000, to_date('2015-01-01 00:00:00','YYYY-MM-DD HH24:MI:SS'), date'2015-01-01' );insert into xxxx_client_discount_m  (ID,CLIENT_ID,CLIENT_AVG_DISCOUNT,DT) values (s_xxxx_client_discount_m.NEXTVAL,1071, 12, date'2015-01-01');</v>
      </c>
    </row>
    <row r="1209" spans="1:50" ht="16.5" customHeight="1" x14ac:dyDescent="0.25">
      <c r="A1209" s="285">
        <v>80</v>
      </c>
      <c r="B1209" s="72">
        <v>0</v>
      </c>
      <c r="C1209" s="166" t="str">
        <f t="shared" si="112"/>
        <v>100080</v>
      </c>
      <c r="D1209" s="165" t="str">
        <f t="shared" si="113"/>
        <v>100080/13</v>
      </c>
      <c r="E1209" s="167" t="s">
        <v>189</v>
      </c>
      <c r="F1209" s="167" t="s">
        <v>822</v>
      </c>
      <c r="G1209" s="165">
        <v>48</v>
      </c>
      <c r="H1209" s="178">
        <v>101215</v>
      </c>
      <c r="I1209" s="170" t="str">
        <f t="shared" si="117"/>
        <v>Б-101215-13</v>
      </c>
      <c r="J1209" s="185">
        <v>3</v>
      </c>
      <c r="K1209" s="165">
        <v>7</v>
      </c>
      <c r="L1209" s="165" t="s">
        <v>38</v>
      </c>
      <c r="M1209" s="169">
        <v>1</v>
      </c>
      <c r="N1209" s="165">
        <v>18</v>
      </c>
      <c r="O1209" s="191" t="s">
        <v>824</v>
      </c>
      <c r="P1209" s="167" t="s">
        <v>823</v>
      </c>
      <c r="Q1209" s="167" t="s">
        <v>826</v>
      </c>
      <c r="R1209" s="166" t="str">
        <f t="shared" si="116"/>
        <v>1012151</v>
      </c>
      <c r="S1209" s="170">
        <v>1</v>
      </c>
      <c r="T1209" s="191" t="s">
        <v>831</v>
      </c>
      <c r="U1209" s="234">
        <v>4499999</v>
      </c>
      <c r="V1209" s="234">
        <v>0</v>
      </c>
      <c r="W1209" s="165">
        <v>0</v>
      </c>
      <c r="X1209" s="236">
        <v>1071</v>
      </c>
      <c r="Z1209" s="224" t="s">
        <v>655</v>
      </c>
      <c r="AA1209" s="238" t="s">
        <v>655</v>
      </c>
      <c r="AB1209" s="224" t="s">
        <v>656</v>
      </c>
      <c r="AC1209" s="178">
        <v>0</v>
      </c>
      <c r="AD1209" s="170"/>
      <c r="AE1209" s="170"/>
      <c r="AF1209" s="191" t="s">
        <v>320</v>
      </c>
      <c r="AG1209" s="221">
        <v>8</v>
      </c>
      <c r="AH1209" s="220">
        <v>12</v>
      </c>
      <c r="AI1209" s="191" t="s">
        <v>320</v>
      </c>
      <c r="AL1209" s="227">
        <v>1</v>
      </c>
      <c r="AM1209" s="122">
        <v>1</v>
      </c>
      <c r="AN1209" s="165" t="s">
        <v>44</v>
      </c>
      <c r="AO1209" s="165"/>
      <c r="AP1209" s="307"/>
      <c r="AQ1209" s="307"/>
      <c r="AR1209" s="307"/>
      <c r="AS1209" s="166">
        <f>H1209</f>
        <v>101215</v>
      </c>
      <c r="AT1209" s="166">
        <f t="shared" si="114"/>
        <v>11305</v>
      </c>
      <c r="AU1209" s="166">
        <v>1305</v>
      </c>
      <c r="AV1209" s="315" t="s">
        <v>658</v>
      </c>
      <c r="AX120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80, 100080, '100080/13', date'2013-03-01', date'2015-09-01', 48, 101215, 'Б-101215-13',date'2015-01-02',3, 7, 7, 'RUR', 1, 18, date'2015-02-02', date'2015-02-01', 1012151, 1, to_date('2015-01-30 00:00:00','YYYY-MM-DD HH24:MI:SS'), 4499999, 0, 0, 1071, 1, 'c1', 8,1,101215,11305,1305);insert into xxxx_oebs_cash_payment_test (ID, INVOICE_ID, OEBS_PAYMENT, DOC_DATE, COMISS_DATE) values (s_xxxx_oebs_cash_payment_test.NEXTVAL, 101215, 0, to_date('2015-01-30 00:00:00','YYYY-MM-DD HH24:MI:SS'), date'2015-01-01' );insert into xxxx_client_discount_m  (ID,CLIENT_ID,CLIENT_AVG_DISCOUNT,DT) values (s_xxxx_client_discount_m.NEXTVAL,1071, 12, date'2015-01-01');</v>
      </c>
    </row>
    <row r="1210" spans="1:50" ht="16.5" customHeight="1" x14ac:dyDescent="0.25">
      <c r="A1210" s="285">
        <v>80</v>
      </c>
      <c r="B1210" s="72">
        <v>0</v>
      </c>
      <c r="C1210" s="166" t="str">
        <f t="shared" si="112"/>
        <v>100080</v>
      </c>
      <c r="D1210" s="165" t="str">
        <f t="shared" si="113"/>
        <v>100080/13</v>
      </c>
      <c r="E1210" s="167" t="s">
        <v>189</v>
      </c>
      <c r="F1210" s="167" t="s">
        <v>822</v>
      </c>
      <c r="G1210" s="165">
        <v>48</v>
      </c>
      <c r="H1210" s="178">
        <v>101216</v>
      </c>
      <c r="I1210" s="170" t="str">
        <f t="shared" si="117"/>
        <v>Б-101216-13</v>
      </c>
      <c r="J1210" s="185">
        <v>3</v>
      </c>
      <c r="K1210" s="165">
        <v>7</v>
      </c>
      <c r="L1210" s="165" t="s">
        <v>38</v>
      </c>
      <c r="M1210" s="169">
        <v>1</v>
      </c>
      <c r="N1210" s="165">
        <v>18</v>
      </c>
      <c r="O1210" s="191" t="s">
        <v>824</v>
      </c>
      <c r="P1210" s="167" t="s">
        <v>823</v>
      </c>
      <c r="Q1210" s="167" t="s">
        <v>826</v>
      </c>
      <c r="R1210" s="166" t="str">
        <f t="shared" si="116"/>
        <v>1012161</v>
      </c>
      <c r="S1210" s="170">
        <v>1</v>
      </c>
      <c r="T1210" s="237" t="s">
        <v>144</v>
      </c>
      <c r="U1210" s="165">
        <v>5900000</v>
      </c>
      <c r="V1210" s="165">
        <v>1062000</v>
      </c>
      <c r="W1210" s="165">
        <v>0</v>
      </c>
      <c r="X1210" s="236">
        <v>1071</v>
      </c>
      <c r="Z1210" s="224" t="s">
        <v>653</v>
      </c>
      <c r="AA1210" s="238" t="s">
        <v>653</v>
      </c>
      <c r="AB1210" s="224" t="s">
        <v>654</v>
      </c>
      <c r="AC1210" s="178">
        <v>2124000</v>
      </c>
      <c r="AD1210" s="170"/>
      <c r="AE1210" s="170"/>
      <c r="AF1210" s="237" t="s">
        <v>320</v>
      </c>
      <c r="AG1210" s="221">
        <v>8</v>
      </c>
      <c r="AH1210" s="220">
        <v>12</v>
      </c>
      <c r="AI1210" s="237" t="s">
        <v>320</v>
      </c>
      <c r="AL1210" s="227">
        <v>1</v>
      </c>
      <c r="AM1210" s="122">
        <v>1</v>
      </c>
      <c r="AN1210" s="165" t="s">
        <v>44</v>
      </c>
      <c r="AO1210" s="165"/>
      <c r="AP1210" s="307"/>
      <c r="AQ1210" s="307"/>
      <c r="AR1210" s="307"/>
      <c r="AS1210" s="166">
        <f>H1210</f>
        <v>101216</v>
      </c>
      <c r="AT1210" s="166">
        <f t="shared" si="114"/>
        <v>11306</v>
      </c>
      <c r="AU1210" s="166">
        <v>1306</v>
      </c>
      <c r="AX121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80, 100080, '100080/13', date'2013-03-01', date'2015-09-01', 48, 101216, 'Б-101216-13',date'2015-01-02',3, 7, 7, 'RUR', 1, 18, date'2015-02-02', date'2015-02-01', 1012161, 1, to_date('2015-01-01 00:00:00','YYYY-MM-DD HH24:MI:SS'), 5900000, 1062000, 0, 1071, 1, 'c1', 8,1,101216,11306,1306);insert into xxxx_oebs_cash_payment_test (ID, INVOICE_ID, OEBS_PAYMENT, DOC_DATE, COMISS_DATE) values (s_xxxx_oebs_cash_payment_test.NEXTVAL, 101216, 2124000, to_date('2015-01-01 00:00:00','YYYY-MM-DD HH24:MI:SS'), date'2015-01-01' );insert into xxxx_client_discount_m  (ID,CLIENT_ID,CLIENT_AVG_DISCOUNT,DT) values (s_xxxx_client_discount_m.NEXTVAL,1071, 12, date'2015-01-01');</v>
      </c>
    </row>
    <row r="1211" spans="1:50" ht="16.5" customHeight="1" x14ac:dyDescent="0.25">
      <c r="A1211" s="286">
        <v>80</v>
      </c>
      <c r="B1211" s="72">
        <v>0</v>
      </c>
      <c r="C1211" s="173" t="str">
        <f t="shared" si="112"/>
        <v>100080</v>
      </c>
      <c r="D1211" s="171" t="str">
        <f t="shared" si="113"/>
        <v>100080/13</v>
      </c>
      <c r="E1211" s="172" t="s">
        <v>189</v>
      </c>
      <c r="F1211" s="167" t="s">
        <v>822</v>
      </c>
      <c r="G1211" s="171">
        <v>48</v>
      </c>
      <c r="H1211" s="178">
        <v>101217</v>
      </c>
      <c r="I1211" s="171" t="str">
        <f t="shared" si="117"/>
        <v>Б-101217-13</v>
      </c>
      <c r="J1211" s="185">
        <v>3</v>
      </c>
      <c r="K1211" s="171">
        <v>7</v>
      </c>
      <c r="L1211" s="171" t="s">
        <v>38</v>
      </c>
      <c r="M1211" s="175">
        <v>1</v>
      </c>
      <c r="N1211" s="171">
        <v>18</v>
      </c>
      <c r="O1211" s="177" t="s">
        <v>824</v>
      </c>
      <c r="P1211" s="172" t="s">
        <v>823</v>
      </c>
      <c r="Q1211" s="172" t="s">
        <v>826</v>
      </c>
      <c r="R1211" s="173" t="str">
        <f t="shared" si="116"/>
        <v>1012171</v>
      </c>
      <c r="S1211" s="171">
        <v>1</v>
      </c>
      <c r="T1211" s="177" t="s">
        <v>144</v>
      </c>
      <c r="U1211" s="192">
        <v>4499999</v>
      </c>
      <c r="V1211" s="192">
        <v>0</v>
      </c>
      <c r="W1211" s="171">
        <v>0</v>
      </c>
      <c r="X1211" s="236">
        <v>1071</v>
      </c>
      <c r="Z1211" s="241" t="s">
        <v>655</v>
      </c>
      <c r="AA1211" s="240" t="s">
        <v>655</v>
      </c>
      <c r="AB1211" s="241" t="s">
        <v>656</v>
      </c>
      <c r="AC1211" s="180">
        <v>0</v>
      </c>
      <c r="AD1211" s="171"/>
      <c r="AE1211" s="171"/>
      <c r="AF1211" s="177" t="s">
        <v>320</v>
      </c>
      <c r="AG1211" s="302">
        <v>8</v>
      </c>
      <c r="AH1211" s="258">
        <v>12</v>
      </c>
      <c r="AI1211" s="177" t="s">
        <v>320</v>
      </c>
      <c r="AJ1211" s="179"/>
      <c r="AK1211" s="179"/>
      <c r="AL1211" s="205">
        <v>1</v>
      </c>
      <c r="AM1211" s="317">
        <v>0</v>
      </c>
      <c r="AN1211" s="171" t="s">
        <v>44</v>
      </c>
      <c r="AO1211" s="171"/>
      <c r="AP1211" s="311"/>
      <c r="AQ1211" s="311"/>
      <c r="AR1211" s="311"/>
      <c r="AS1211" s="166">
        <f>H1211</f>
        <v>101217</v>
      </c>
      <c r="AT1211" s="166">
        <f t="shared" si="114"/>
        <v>11307</v>
      </c>
      <c r="AU1211" s="166">
        <v>1307</v>
      </c>
      <c r="AV1211" s="258"/>
      <c r="AX1211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80, 100080, '100080/13', date'2013-03-01', date'2015-09-01', 48, 101217, 'Б-101217-13',date'2015-01-02',3, 7, 7, 'RUR', 1, 18, date'2015-02-02', date'2015-02-01', 1012171, 1, to_date('2015-01-01 00:00:00','YYYY-MM-DD HH24:MI:SS'), 4499999, 0, 0, 1071, 1, 'c1', 8,0,101217,11307,1307);insert into xxxx_oebs_cash_payment_test (ID, INVOICE_ID, OEBS_PAYMENT, DOC_DATE, COMISS_DATE) values (s_xxxx_oebs_cash_payment_test.NEXTVAL, 101217, 0, to_date('2015-01-01 00:00:00','YYYY-MM-DD HH24:MI:SS'), date'2015-01-01' );insert into xxxx_client_discount_m  (ID,CLIENT_ID,CLIENT_AVG_DISCOUNT,DT) values (s_xxxx_client_discount_m.NEXTVAL,1071, 12, date'2015-01-01');</v>
      </c>
    </row>
    <row r="1212" spans="1:50" ht="16.5" customHeight="1" x14ac:dyDescent="0.25">
      <c r="A1212" s="285">
        <v>81</v>
      </c>
      <c r="B1212" s="72">
        <v>0</v>
      </c>
      <c r="C1212" s="166" t="str">
        <f t="shared" ref="C1212:C1275" si="118">"1000"&amp;A1212</f>
        <v>100081</v>
      </c>
      <c r="D1212" s="165" t="str">
        <f t="shared" ref="D1212:D1275" si="119">"1000"&amp;A1212&amp;"/13"</f>
        <v>100081/13</v>
      </c>
      <c r="E1212" s="167" t="s">
        <v>189</v>
      </c>
      <c r="F1212" s="167" t="s">
        <v>822</v>
      </c>
      <c r="G1212" s="165">
        <v>48</v>
      </c>
      <c r="H1212" s="178">
        <v>101218</v>
      </c>
      <c r="I1212" s="170" t="str">
        <f t="shared" si="117"/>
        <v>Б-101218-13</v>
      </c>
      <c r="J1212" s="185">
        <v>3</v>
      </c>
      <c r="K1212" s="165">
        <v>7</v>
      </c>
      <c r="L1212" s="165" t="s">
        <v>38</v>
      </c>
      <c r="M1212" s="169">
        <v>1</v>
      </c>
      <c r="N1212" s="165">
        <v>18</v>
      </c>
      <c r="O1212" s="167" t="s">
        <v>823</v>
      </c>
      <c r="P1212" s="167" t="s">
        <v>823</v>
      </c>
      <c r="Q1212" s="167" t="s">
        <v>826</v>
      </c>
      <c r="R1212" s="166" t="str">
        <f t="shared" si="116"/>
        <v>1012181</v>
      </c>
      <c r="S1212" s="170">
        <v>1</v>
      </c>
      <c r="T1212" s="167" t="s">
        <v>144</v>
      </c>
      <c r="U1212" s="165">
        <v>23000000</v>
      </c>
      <c r="V1212" s="165">
        <v>4140000</v>
      </c>
      <c r="W1212" s="165">
        <v>0</v>
      </c>
      <c r="X1212" s="234">
        <v>1072</v>
      </c>
      <c r="Z1212" s="224" t="s">
        <v>659</v>
      </c>
      <c r="AA1212" s="238" t="s">
        <v>659</v>
      </c>
      <c r="AB1212" s="224" t="s">
        <v>660</v>
      </c>
      <c r="AC1212" s="178">
        <v>8280000</v>
      </c>
      <c r="AD1212" s="170"/>
      <c r="AE1212" s="170"/>
      <c r="AF1212" s="167" t="s">
        <v>320</v>
      </c>
      <c r="AG1212" s="221">
        <v>8</v>
      </c>
      <c r="AH1212" s="220">
        <v>12</v>
      </c>
      <c r="AI1212" s="167" t="s">
        <v>320</v>
      </c>
      <c r="AL1212" s="227">
        <v>1</v>
      </c>
      <c r="AM1212" s="122">
        <v>1</v>
      </c>
      <c r="AN1212" s="165" t="s">
        <v>44</v>
      </c>
      <c r="AO1212" s="165"/>
      <c r="AP1212" s="227">
        <v>20000000</v>
      </c>
      <c r="AQ1212" s="307" t="s">
        <v>213</v>
      </c>
      <c r="AR1212" s="307" t="s">
        <v>439</v>
      </c>
      <c r="AS1212" s="166">
        <f>H1212</f>
        <v>101218</v>
      </c>
      <c r="AT1212" s="166">
        <f t="shared" si="114"/>
        <v>11308</v>
      </c>
      <c r="AU1212" s="166">
        <v>1308</v>
      </c>
      <c r="AV1212" s="220" t="s">
        <v>643</v>
      </c>
      <c r="AX1212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81, 100081, '100081/13', date'2013-03-01', date'2015-09-01', 48, 101218, 'Б-101218-13',date'2015-02-02',3, 7, 7, 'RUR', 1, 18, date'2015-02-02', date'2015-02-01', 1012181, 1, to_date('2015-01-01 00:00:00','YYYY-MM-DD HH24:MI:SS'), 23000000, 4140000, 0, 1072, 1, 'c1', 8,1,101218,11308,1308);insert into xxxx_oebs_cash_payment_test (ID, INVOICE_ID, OEBS_PAYMENT, DOC_DATE, COMISS_DATE) values (s_xxxx_oebs_cash_payment_test.NEXTVAL, 101218, 8280000, to_date('2015-01-01 00:00:00','YYYY-MM-DD HH24:MI:SS'), date'2015-01-01' );insert into xxxx_client_discount_m  (ID,CLIENT_ID,CLIENT_AVG_DISCOUNT,DT) values (s_xxxx_client_discount_m.NEXTVAL,1072, 12, date'2015-01-01');insert into xxxx_loyal_clients_contr_attr (ID, CONTRACT_ID, CLIENT_ID, LC_TURNOVER, COLLATERAL_FIRST_DT, COLLATERAL_END_DT) values (s_xxxx_loyal_clients_contr_atr.NEXTVAL, 100081, 1072, 20000000, date'2014-03-01', date'2014-11-30' );</v>
      </c>
    </row>
    <row r="1213" spans="1:50" ht="16.5" customHeight="1" x14ac:dyDescent="0.25">
      <c r="A1213" s="285">
        <v>81</v>
      </c>
      <c r="B1213" s="72">
        <v>0</v>
      </c>
      <c r="C1213" s="166" t="str">
        <f t="shared" si="118"/>
        <v>100081</v>
      </c>
      <c r="D1213" s="165" t="str">
        <f t="shared" si="119"/>
        <v>100081/13</v>
      </c>
      <c r="E1213" s="167" t="s">
        <v>189</v>
      </c>
      <c r="F1213" s="167" t="s">
        <v>822</v>
      </c>
      <c r="G1213" s="165">
        <v>48</v>
      </c>
      <c r="H1213" s="178">
        <v>101219</v>
      </c>
      <c r="I1213" s="170" t="str">
        <f t="shared" si="117"/>
        <v>Б-101219-13</v>
      </c>
      <c r="J1213" s="185">
        <v>3</v>
      </c>
      <c r="K1213" s="165">
        <v>7</v>
      </c>
      <c r="L1213" s="165" t="s">
        <v>38</v>
      </c>
      <c r="M1213" s="169">
        <v>1</v>
      </c>
      <c r="N1213" s="165">
        <v>18</v>
      </c>
      <c r="O1213" s="167" t="s">
        <v>823</v>
      </c>
      <c r="P1213" s="167" t="s">
        <v>823</v>
      </c>
      <c r="Q1213" s="167" t="s">
        <v>826</v>
      </c>
      <c r="R1213" s="166" t="str">
        <f t="shared" si="116"/>
        <v>1012191</v>
      </c>
      <c r="S1213" s="170">
        <v>1</v>
      </c>
      <c r="T1213" s="191" t="s">
        <v>144</v>
      </c>
      <c r="U1213" s="165">
        <v>23000000</v>
      </c>
      <c r="V1213" s="165">
        <v>4140000</v>
      </c>
      <c r="W1213" s="165">
        <v>0</v>
      </c>
      <c r="X1213" s="234">
        <v>1072</v>
      </c>
      <c r="Z1213" s="224" t="s">
        <v>659</v>
      </c>
      <c r="AA1213" s="238" t="s">
        <v>659</v>
      </c>
      <c r="AB1213" s="224" t="s">
        <v>660</v>
      </c>
      <c r="AC1213" s="178">
        <v>8280000</v>
      </c>
      <c r="AD1213" s="170"/>
      <c r="AE1213" s="170"/>
      <c r="AF1213" s="191" t="s">
        <v>320</v>
      </c>
      <c r="AG1213" s="221">
        <v>8</v>
      </c>
      <c r="AH1213" s="220">
        <v>12</v>
      </c>
      <c r="AI1213" s="191" t="s">
        <v>320</v>
      </c>
      <c r="AL1213" s="227">
        <v>1</v>
      </c>
      <c r="AM1213" s="122">
        <v>1</v>
      </c>
      <c r="AN1213" s="165" t="s">
        <v>44</v>
      </c>
      <c r="AO1213" s="165"/>
      <c r="AP1213" s="307"/>
      <c r="AQ1213" s="307"/>
      <c r="AR1213" s="307"/>
      <c r="AS1213" s="166">
        <f>H1213</f>
        <v>101219</v>
      </c>
      <c r="AT1213" s="166">
        <f t="shared" si="114"/>
        <v>11309</v>
      </c>
      <c r="AU1213" s="166">
        <v>1309</v>
      </c>
      <c r="AV1213" s="220" t="s">
        <v>644</v>
      </c>
      <c r="AX1213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81, 100081, '100081/13', date'2013-03-01', date'2015-09-01', 48, 101219, 'Б-101219-13',date'2015-02-02',3, 7, 7, 'RUR', 1, 18, date'2015-02-02', date'2015-02-01', 1012191, 1, to_date('2015-01-01 00:00:00','YYYY-MM-DD HH24:MI:SS'), 23000000, 4140000, 0, 1072, 1, 'c1', 8,1,101219,11309,1309);insert into xxxx_oebs_cash_payment_test (ID, INVOICE_ID, OEBS_PAYMENT, DOC_DATE, COMISS_DATE) values (s_xxxx_oebs_cash_payment_test.NEXTVAL, 101219, 8280000, to_date('2015-01-01 00:00:00','YYYY-MM-DD HH24:MI:SS'), date'2015-01-01' );insert into xxxx_client_discount_m  (ID,CLIENT_ID,CLIENT_AVG_DISCOUNT,DT) values (s_xxxx_client_discount_m.NEXTVAL,1072, 12, date'2015-01-01');</v>
      </c>
    </row>
    <row r="1214" spans="1:50" ht="16.5" customHeight="1" x14ac:dyDescent="0.25">
      <c r="A1214" s="285">
        <v>81</v>
      </c>
      <c r="B1214" s="72">
        <v>0</v>
      </c>
      <c r="C1214" s="166" t="str">
        <f t="shared" si="118"/>
        <v>100081</v>
      </c>
      <c r="D1214" s="165" t="str">
        <f t="shared" si="119"/>
        <v>100081/13</v>
      </c>
      <c r="E1214" s="167" t="s">
        <v>189</v>
      </c>
      <c r="F1214" s="167" t="s">
        <v>822</v>
      </c>
      <c r="G1214" s="165">
        <v>48</v>
      </c>
      <c r="H1214" s="178">
        <v>101220</v>
      </c>
      <c r="I1214" s="170" t="str">
        <f t="shared" si="117"/>
        <v>Б-101220-13</v>
      </c>
      <c r="J1214" s="185">
        <v>3</v>
      </c>
      <c r="K1214" s="165">
        <v>7</v>
      </c>
      <c r="L1214" s="165" t="s">
        <v>38</v>
      </c>
      <c r="M1214" s="169">
        <v>1</v>
      </c>
      <c r="N1214" s="165">
        <v>18</v>
      </c>
      <c r="O1214" s="191" t="s">
        <v>824</v>
      </c>
      <c r="P1214" s="167" t="s">
        <v>823</v>
      </c>
      <c r="Q1214" s="167" t="s">
        <v>826</v>
      </c>
      <c r="R1214" s="166" t="str">
        <f t="shared" si="116"/>
        <v>1012201</v>
      </c>
      <c r="S1214" s="170">
        <v>1</v>
      </c>
      <c r="T1214" s="237" t="s">
        <v>144</v>
      </c>
      <c r="U1214" s="234">
        <v>18499999</v>
      </c>
      <c r="V1214" s="234">
        <v>0</v>
      </c>
      <c r="W1214" s="165">
        <v>0</v>
      </c>
      <c r="X1214" s="234">
        <v>1072</v>
      </c>
      <c r="Z1214" s="224" t="s">
        <v>661</v>
      </c>
      <c r="AA1214" s="238" t="s">
        <v>661</v>
      </c>
      <c r="AB1214" s="224" t="s">
        <v>656</v>
      </c>
      <c r="AC1214" s="178">
        <v>0</v>
      </c>
      <c r="AD1214" s="170"/>
      <c r="AE1214" s="170"/>
      <c r="AF1214" s="237" t="s">
        <v>320</v>
      </c>
      <c r="AG1214" s="221">
        <v>8</v>
      </c>
      <c r="AH1214" s="220">
        <v>12</v>
      </c>
      <c r="AI1214" s="237" t="s">
        <v>320</v>
      </c>
      <c r="AL1214" s="227">
        <v>1</v>
      </c>
      <c r="AM1214" s="122">
        <v>1</v>
      </c>
      <c r="AN1214" s="165" t="s">
        <v>44</v>
      </c>
      <c r="AO1214" s="165"/>
      <c r="AP1214" s="307"/>
      <c r="AQ1214" s="307"/>
      <c r="AR1214" s="307"/>
      <c r="AS1214" s="166">
        <f>H1214</f>
        <v>101220</v>
      </c>
      <c r="AT1214" s="166">
        <f t="shared" si="114"/>
        <v>11310</v>
      </c>
      <c r="AU1214" s="166">
        <v>1310</v>
      </c>
      <c r="AV1214" s="316" t="s">
        <v>662</v>
      </c>
      <c r="AX1214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81, 100081, '100081/13', date'2013-03-01', date'2015-09-01', 48, 101220, 'Б-101220-13',date'2015-01-02',3, 7, 7, 'RUR', 1, 18, date'2015-02-02', date'2015-02-01', 1012201, 1, to_date('2015-01-01 00:00:00','YYYY-MM-DD HH24:MI:SS'), 18499999, 0, 0, 1072, 1, 'c1', 8,1,101220,11310,1310);insert into xxxx_oebs_cash_payment_test (ID, INVOICE_ID, OEBS_PAYMENT, DOC_DATE, COMISS_DATE) values (s_xxxx_oebs_cash_payment_test.NEXTVAL, 101220, 0, to_date('2015-01-01 00:00:00','YYYY-MM-DD HH24:MI:SS'), date'2015-01-01' );insert into xxxx_client_discount_m  (ID,CLIENT_ID,CLIENT_AVG_DISCOUNT,DT) values (s_xxxx_client_discount_m.NEXTVAL,1072, 12, date'2015-01-01');</v>
      </c>
    </row>
    <row r="1215" spans="1:50" ht="16.5" customHeight="1" x14ac:dyDescent="0.25">
      <c r="A1215" s="285">
        <v>81</v>
      </c>
      <c r="B1215" s="72">
        <v>0</v>
      </c>
      <c r="C1215" s="166" t="str">
        <f t="shared" si="118"/>
        <v>100081</v>
      </c>
      <c r="D1215" s="165" t="str">
        <f t="shared" si="119"/>
        <v>100081/13</v>
      </c>
      <c r="E1215" s="167" t="s">
        <v>189</v>
      </c>
      <c r="F1215" s="167" t="s">
        <v>822</v>
      </c>
      <c r="G1215" s="165">
        <v>48</v>
      </c>
      <c r="H1215" s="178">
        <v>101221</v>
      </c>
      <c r="I1215" s="170" t="str">
        <f t="shared" si="117"/>
        <v>Б-101221-13</v>
      </c>
      <c r="J1215" s="185">
        <v>3</v>
      </c>
      <c r="K1215" s="165">
        <v>7</v>
      </c>
      <c r="L1215" s="165" t="s">
        <v>38</v>
      </c>
      <c r="M1215" s="169">
        <v>1</v>
      </c>
      <c r="N1215" s="165">
        <v>18</v>
      </c>
      <c r="O1215" s="191" t="s">
        <v>824</v>
      </c>
      <c r="P1215" s="167" t="s">
        <v>823</v>
      </c>
      <c r="Q1215" s="167" t="s">
        <v>826</v>
      </c>
      <c r="R1215" s="166" t="str">
        <f t="shared" si="116"/>
        <v>1012211</v>
      </c>
      <c r="S1215" s="170">
        <v>1</v>
      </c>
      <c r="T1215" s="191" t="s">
        <v>831</v>
      </c>
      <c r="U1215" s="234">
        <v>18499999</v>
      </c>
      <c r="V1215" s="234">
        <v>0</v>
      </c>
      <c r="W1215" s="165">
        <v>0</v>
      </c>
      <c r="X1215" s="234">
        <v>1072</v>
      </c>
      <c r="Z1215" s="225" t="s">
        <v>663</v>
      </c>
      <c r="AA1215" s="238" t="s">
        <v>663</v>
      </c>
      <c r="AB1215" s="224" t="s">
        <v>656</v>
      </c>
      <c r="AC1215" s="178">
        <v>0</v>
      </c>
      <c r="AD1215" s="170"/>
      <c r="AE1215" s="170"/>
      <c r="AF1215" s="191" t="s">
        <v>320</v>
      </c>
      <c r="AG1215" s="221">
        <v>8</v>
      </c>
      <c r="AH1215" s="220">
        <v>12</v>
      </c>
      <c r="AI1215" s="191" t="s">
        <v>320</v>
      </c>
      <c r="AL1215" s="227">
        <v>1</v>
      </c>
      <c r="AM1215" s="122">
        <v>1</v>
      </c>
      <c r="AN1215" s="165" t="s">
        <v>44</v>
      </c>
      <c r="AO1215" s="165"/>
      <c r="AP1215" s="307"/>
      <c r="AQ1215" s="307"/>
      <c r="AR1215" s="307"/>
      <c r="AS1215" s="166">
        <f>H1215</f>
        <v>101221</v>
      </c>
      <c r="AT1215" s="166">
        <f t="shared" si="114"/>
        <v>11311</v>
      </c>
      <c r="AU1215" s="166">
        <v>1311</v>
      </c>
      <c r="AV1215" s="315" t="s">
        <v>658</v>
      </c>
      <c r="AX1215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81, 100081, '100081/13', date'2013-03-01', date'2015-09-01', 48, 101221, 'Б-101221-13',date'2015-01-02',3, 7, 7, 'RUR', 1, 18, date'2015-02-02', date'2015-02-01', 1012211, 1, to_date('2015-01-30 00:00:00','YYYY-MM-DD HH24:MI:SS'), 18499999, 0, 0, 1072, 1, 'c1', 8,1,101221,11311,1311);insert into xxxx_oebs_cash_payment_test (ID, INVOICE_ID, OEBS_PAYMENT, DOC_DATE, COMISS_DATE) values (s_xxxx_oebs_cash_payment_test.NEXTVAL, 101221, 0, to_date('2015-01-30 00:00:00','YYYY-MM-DD HH24:MI:SS'), date'2015-01-01' );insert into xxxx_client_discount_m  (ID,CLIENT_ID,CLIENT_AVG_DISCOUNT,DT) values (s_xxxx_client_discount_m.NEXTVAL,1072, 12, date'2015-01-01');</v>
      </c>
    </row>
    <row r="1216" spans="1:50" ht="16.5" customHeight="1" x14ac:dyDescent="0.25">
      <c r="A1216" s="285">
        <v>81</v>
      </c>
      <c r="B1216" s="72">
        <v>0</v>
      </c>
      <c r="C1216" s="166" t="str">
        <f t="shared" si="118"/>
        <v>100081</v>
      </c>
      <c r="D1216" s="165" t="str">
        <f t="shared" si="119"/>
        <v>100081/13</v>
      </c>
      <c r="E1216" s="167" t="s">
        <v>189</v>
      </c>
      <c r="F1216" s="167" t="s">
        <v>822</v>
      </c>
      <c r="G1216" s="165">
        <v>48</v>
      </c>
      <c r="H1216" s="178">
        <v>101222</v>
      </c>
      <c r="I1216" s="170" t="str">
        <f t="shared" si="117"/>
        <v>Б-101222-13</v>
      </c>
      <c r="J1216" s="185">
        <v>3</v>
      </c>
      <c r="K1216" s="165">
        <v>7</v>
      </c>
      <c r="L1216" s="165" t="s">
        <v>38</v>
      </c>
      <c r="M1216" s="169">
        <v>1</v>
      </c>
      <c r="N1216" s="165">
        <v>18</v>
      </c>
      <c r="O1216" s="191" t="s">
        <v>824</v>
      </c>
      <c r="P1216" s="167" t="s">
        <v>823</v>
      </c>
      <c r="Q1216" s="167" t="s">
        <v>826</v>
      </c>
      <c r="R1216" s="166" t="str">
        <f t="shared" si="116"/>
        <v>1012221</v>
      </c>
      <c r="S1216" s="170">
        <v>1</v>
      </c>
      <c r="T1216" s="237" t="s">
        <v>144</v>
      </c>
      <c r="U1216" s="165">
        <v>23000000</v>
      </c>
      <c r="V1216" s="165">
        <v>4140000</v>
      </c>
      <c r="W1216" s="165">
        <v>0</v>
      </c>
      <c r="X1216" s="234">
        <v>1072</v>
      </c>
      <c r="Z1216" s="224" t="s">
        <v>659</v>
      </c>
      <c r="AA1216" s="238" t="s">
        <v>659</v>
      </c>
      <c r="AB1216" s="224" t="s">
        <v>660</v>
      </c>
      <c r="AC1216" s="178">
        <v>8280000</v>
      </c>
      <c r="AD1216" s="170"/>
      <c r="AE1216" s="170"/>
      <c r="AF1216" s="237" t="s">
        <v>320</v>
      </c>
      <c r="AG1216" s="221">
        <v>8</v>
      </c>
      <c r="AH1216" s="220">
        <v>12</v>
      </c>
      <c r="AI1216" s="237" t="s">
        <v>320</v>
      </c>
      <c r="AL1216" s="227">
        <v>1</v>
      </c>
      <c r="AM1216" s="122">
        <v>1</v>
      </c>
      <c r="AN1216" s="165" t="s">
        <v>44</v>
      </c>
      <c r="AO1216" s="165"/>
      <c r="AP1216" s="307"/>
      <c r="AQ1216" s="307"/>
      <c r="AR1216" s="307"/>
      <c r="AS1216" s="166">
        <f>H1216</f>
        <v>101222</v>
      </c>
      <c r="AT1216" s="166">
        <f t="shared" si="114"/>
        <v>11312</v>
      </c>
      <c r="AU1216" s="166">
        <v>1312</v>
      </c>
      <c r="AX1216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81, 100081, '100081/13', date'2013-03-01', date'2015-09-01', 48, 101222, 'Б-101222-13',date'2015-01-02',3, 7, 7, 'RUR', 1, 18, date'2015-02-02', date'2015-02-01', 1012221, 1, to_date('2015-01-01 00:00:00','YYYY-MM-DD HH24:MI:SS'), 23000000, 4140000, 0, 1072, 1, 'c1', 8,1,101222,11312,1312);insert into xxxx_oebs_cash_payment_test (ID, INVOICE_ID, OEBS_PAYMENT, DOC_DATE, COMISS_DATE) values (s_xxxx_oebs_cash_payment_test.NEXTVAL, 101222, 8280000, to_date('2015-01-01 00:00:00','YYYY-MM-DD HH24:MI:SS'), date'2015-01-01' );insert into xxxx_client_discount_m  (ID,CLIENT_ID,CLIENT_AVG_DISCOUNT,DT) values (s_xxxx_client_discount_m.NEXTVAL,1072, 12, date'2015-01-01');</v>
      </c>
    </row>
    <row r="1217" spans="1:50" ht="16.5" customHeight="1" x14ac:dyDescent="0.25">
      <c r="A1217" s="286">
        <v>81</v>
      </c>
      <c r="B1217" s="72">
        <v>0</v>
      </c>
      <c r="C1217" s="173" t="str">
        <f t="shared" si="118"/>
        <v>100081</v>
      </c>
      <c r="D1217" s="171" t="str">
        <f t="shared" si="119"/>
        <v>100081/13</v>
      </c>
      <c r="E1217" s="172" t="s">
        <v>189</v>
      </c>
      <c r="F1217" s="167" t="s">
        <v>822</v>
      </c>
      <c r="G1217" s="171">
        <v>48</v>
      </c>
      <c r="H1217" s="178">
        <v>101223</v>
      </c>
      <c r="I1217" s="171" t="str">
        <f t="shared" si="117"/>
        <v>Б-101223-13</v>
      </c>
      <c r="J1217" s="185">
        <v>3</v>
      </c>
      <c r="K1217" s="171">
        <v>7</v>
      </c>
      <c r="L1217" s="171" t="s">
        <v>38</v>
      </c>
      <c r="M1217" s="175">
        <v>1</v>
      </c>
      <c r="N1217" s="171">
        <v>18</v>
      </c>
      <c r="O1217" s="177" t="s">
        <v>824</v>
      </c>
      <c r="P1217" s="172" t="s">
        <v>823</v>
      </c>
      <c r="Q1217" s="172" t="s">
        <v>826</v>
      </c>
      <c r="R1217" s="173" t="str">
        <f t="shared" si="116"/>
        <v>1012231</v>
      </c>
      <c r="S1217" s="171">
        <v>1</v>
      </c>
      <c r="T1217" s="177" t="s">
        <v>144</v>
      </c>
      <c r="U1217" s="165">
        <v>23000000</v>
      </c>
      <c r="V1217" s="171">
        <v>4140000</v>
      </c>
      <c r="W1217" s="171">
        <v>0</v>
      </c>
      <c r="X1217" s="234">
        <v>1072</v>
      </c>
      <c r="Z1217" s="241" t="s">
        <v>659</v>
      </c>
      <c r="AA1217" s="240" t="s">
        <v>659</v>
      </c>
      <c r="AB1217" s="241" t="s">
        <v>660</v>
      </c>
      <c r="AC1217" s="180">
        <v>8280000</v>
      </c>
      <c r="AD1217" s="171"/>
      <c r="AE1217" s="171"/>
      <c r="AF1217" s="177" t="s">
        <v>320</v>
      </c>
      <c r="AG1217" s="302">
        <v>8</v>
      </c>
      <c r="AH1217" s="258">
        <v>12</v>
      </c>
      <c r="AI1217" s="177" t="s">
        <v>320</v>
      </c>
      <c r="AJ1217" s="179"/>
      <c r="AK1217" s="179"/>
      <c r="AL1217" s="205">
        <v>1</v>
      </c>
      <c r="AM1217" s="317">
        <v>0</v>
      </c>
      <c r="AN1217" s="171" t="s">
        <v>44</v>
      </c>
      <c r="AO1217" s="171"/>
      <c r="AP1217" s="311"/>
      <c r="AQ1217" s="311"/>
      <c r="AR1217" s="311"/>
      <c r="AS1217" s="166">
        <f>H1217</f>
        <v>101223</v>
      </c>
      <c r="AT1217" s="166">
        <f t="shared" si="114"/>
        <v>11313</v>
      </c>
      <c r="AU1217" s="166">
        <v>1313</v>
      </c>
      <c r="AV1217" s="258"/>
      <c r="AX1217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81, 100081, '100081/13', date'2013-03-01', date'2015-09-01', 48, 101223, 'Б-101223-13',date'2015-01-02',3, 7, 7, 'RUR', 1, 18, date'2015-02-02', date'2015-02-01', 1012231, 1, to_date('2015-01-01 00:00:00','YYYY-MM-DD HH24:MI:SS'), 23000000, 4140000, 0, 1072, 1, 'c1', 8,0,101223,11313,1313);insert into xxxx_oebs_cash_payment_test (ID, INVOICE_ID, OEBS_PAYMENT, DOC_DATE, COMISS_DATE) values (s_xxxx_oebs_cash_payment_test.NEXTVAL, 101223, 8280000, to_date('2015-01-01 00:00:00','YYYY-MM-DD HH24:MI:SS'), date'2015-01-01' );insert into xxxx_client_discount_m  (ID,CLIENT_ID,CLIENT_AVG_DISCOUNT,DT) values (s_xxxx_client_discount_m.NEXTVAL,1072, 12, date'2015-01-01');</v>
      </c>
    </row>
    <row r="1218" spans="1:50" ht="16.5" customHeight="1" x14ac:dyDescent="0.25">
      <c r="A1218" s="285">
        <v>82</v>
      </c>
      <c r="B1218" s="72">
        <v>0</v>
      </c>
      <c r="C1218" s="166" t="str">
        <f t="shared" si="118"/>
        <v>100082</v>
      </c>
      <c r="D1218" s="165" t="str">
        <f t="shared" si="119"/>
        <v>100082/13</v>
      </c>
      <c r="E1218" s="167" t="s">
        <v>189</v>
      </c>
      <c r="F1218" s="167" t="s">
        <v>822</v>
      </c>
      <c r="G1218" s="165">
        <v>48</v>
      </c>
      <c r="H1218" s="178">
        <v>101224</v>
      </c>
      <c r="I1218" s="170" t="str">
        <f t="shared" si="117"/>
        <v>Б-101224-13</v>
      </c>
      <c r="J1218" s="185">
        <v>3</v>
      </c>
      <c r="K1218" s="165">
        <v>7</v>
      </c>
      <c r="L1218" s="165" t="s">
        <v>38</v>
      </c>
      <c r="M1218" s="169">
        <v>1</v>
      </c>
      <c r="N1218" s="165">
        <v>18</v>
      </c>
      <c r="O1218" s="167" t="s">
        <v>823</v>
      </c>
      <c r="P1218" s="167" t="s">
        <v>823</v>
      </c>
      <c r="Q1218" s="167" t="s">
        <v>826</v>
      </c>
      <c r="R1218" s="166" t="str">
        <f t="shared" si="116"/>
        <v>1012241</v>
      </c>
      <c r="S1218" s="170">
        <v>1</v>
      </c>
      <c r="T1218" s="167" t="s">
        <v>144</v>
      </c>
      <c r="U1218" s="165">
        <v>23000000</v>
      </c>
      <c r="V1218" s="165">
        <v>4140000</v>
      </c>
      <c r="W1218" s="165">
        <v>0</v>
      </c>
      <c r="X1218" s="236">
        <v>1073</v>
      </c>
      <c r="Z1218" s="224" t="s">
        <v>659</v>
      </c>
      <c r="AA1218" s="238" t="s">
        <v>659</v>
      </c>
      <c r="AB1218" s="224" t="s">
        <v>660</v>
      </c>
      <c r="AC1218" s="178">
        <v>8280000</v>
      </c>
      <c r="AD1218" s="170"/>
      <c r="AE1218" s="170"/>
      <c r="AF1218" s="167" t="s">
        <v>320</v>
      </c>
      <c r="AG1218" s="221">
        <v>8</v>
      </c>
      <c r="AH1218" s="220">
        <v>12</v>
      </c>
      <c r="AI1218" s="167" t="s">
        <v>320</v>
      </c>
      <c r="AL1218" s="227">
        <v>1</v>
      </c>
      <c r="AM1218" s="122">
        <v>1</v>
      </c>
      <c r="AN1218" s="165" t="s">
        <v>44</v>
      </c>
      <c r="AO1218" s="165"/>
      <c r="AP1218" s="227">
        <v>20000000</v>
      </c>
      <c r="AQ1218" s="307" t="s">
        <v>213</v>
      </c>
      <c r="AR1218" s="307" t="s">
        <v>439</v>
      </c>
      <c r="AS1218" s="166">
        <f>H1218</f>
        <v>101224</v>
      </c>
      <c r="AT1218" s="166">
        <f t="shared" si="114"/>
        <v>11314</v>
      </c>
      <c r="AU1218" s="166">
        <v>1314</v>
      </c>
      <c r="AV1218" s="220" t="s">
        <v>664</v>
      </c>
      <c r="AX1218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82, 100082, '100082/13', date'2013-03-01', date'2015-09-01', 48, 101224, 'Б-101224-13',date'2015-02-02',3, 7, 7, 'RUR', 1, 18, date'2015-02-02', date'2015-02-01', 1012241, 1, to_date('2015-01-01 00:00:00','YYYY-MM-DD HH24:MI:SS'), 23000000, 4140000, 0, 1073, 1, 'c1', 8,1,101224,11314,1314);insert into xxxx_oebs_cash_payment_test (ID, INVOICE_ID, OEBS_PAYMENT, DOC_DATE, COMISS_DATE) values (s_xxxx_oebs_cash_payment_test.NEXTVAL, 101224, 8280000, to_date('2015-01-01 00:00:00','YYYY-MM-DD HH24:MI:SS'), date'2015-01-01' );insert into xxxx_client_discount_m  (ID,CLIENT_ID,CLIENT_AVG_DISCOUNT,DT) values (s_xxxx_client_discount_m.NEXTVAL,1073, 12, date'2015-01-01');insert into xxxx_loyal_clients_contr_attr (ID, CONTRACT_ID, CLIENT_ID, LC_TURNOVER, COLLATERAL_FIRST_DT, COLLATERAL_END_DT) values (s_xxxx_loyal_clients_contr_atr.NEXTVAL, 100082, 1073, 20000000, date'2014-03-01', date'2014-11-30' );</v>
      </c>
    </row>
    <row r="1219" spans="1:50" ht="16.5" customHeight="1" x14ac:dyDescent="0.25">
      <c r="A1219" s="285">
        <v>82</v>
      </c>
      <c r="B1219" s="72">
        <v>0</v>
      </c>
      <c r="C1219" s="166" t="str">
        <f t="shared" si="118"/>
        <v>100082</v>
      </c>
      <c r="D1219" s="165" t="str">
        <f t="shared" si="119"/>
        <v>100082/13</v>
      </c>
      <c r="E1219" s="167" t="s">
        <v>189</v>
      </c>
      <c r="F1219" s="167" t="s">
        <v>822</v>
      </c>
      <c r="G1219" s="165">
        <v>48</v>
      </c>
      <c r="H1219" s="178">
        <v>101225</v>
      </c>
      <c r="I1219" s="170" t="str">
        <f t="shared" si="117"/>
        <v>Б-101225-13</v>
      </c>
      <c r="J1219" s="185">
        <v>3</v>
      </c>
      <c r="K1219" s="165">
        <v>7</v>
      </c>
      <c r="L1219" s="165" t="s">
        <v>38</v>
      </c>
      <c r="M1219" s="169">
        <v>1</v>
      </c>
      <c r="N1219" s="165">
        <v>18</v>
      </c>
      <c r="O1219" s="167" t="s">
        <v>823</v>
      </c>
      <c r="P1219" s="167" t="s">
        <v>823</v>
      </c>
      <c r="Q1219" s="167" t="s">
        <v>826</v>
      </c>
      <c r="R1219" s="166" t="str">
        <f t="shared" si="116"/>
        <v>1012251</v>
      </c>
      <c r="S1219" s="170">
        <v>1</v>
      </c>
      <c r="T1219" s="191" t="s">
        <v>144</v>
      </c>
      <c r="U1219" s="234">
        <v>18499999</v>
      </c>
      <c r="V1219" s="234">
        <v>0</v>
      </c>
      <c r="W1219" s="165">
        <v>0</v>
      </c>
      <c r="X1219" s="236">
        <v>1073</v>
      </c>
      <c r="Z1219" s="224" t="s">
        <v>661</v>
      </c>
      <c r="AA1219" s="238" t="s">
        <v>661</v>
      </c>
      <c r="AB1219" s="224" t="s">
        <v>656</v>
      </c>
      <c r="AC1219" s="178">
        <v>0</v>
      </c>
      <c r="AD1219" s="170"/>
      <c r="AE1219" s="170"/>
      <c r="AF1219" s="191" t="s">
        <v>320</v>
      </c>
      <c r="AG1219" s="221">
        <v>8</v>
      </c>
      <c r="AH1219" s="220">
        <v>12</v>
      </c>
      <c r="AI1219" s="191" t="s">
        <v>320</v>
      </c>
      <c r="AL1219" s="227">
        <v>1</v>
      </c>
      <c r="AM1219" s="122">
        <v>1</v>
      </c>
      <c r="AN1219" s="165" t="s">
        <v>44</v>
      </c>
      <c r="AO1219" s="165"/>
      <c r="AP1219" s="307"/>
      <c r="AQ1219" s="307"/>
      <c r="AR1219" s="307"/>
      <c r="AS1219" s="166">
        <f>H1219</f>
        <v>101225</v>
      </c>
      <c r="AT1219" s="166">
        <f t="shared" si="114"/>
        <v>11315</v>
      </c>
      <c r="AU1219" s="166">
        <v>1315</v>
      </c>
      <c r="AV1219" s="318" t="s">
        <v>652</v>
      </c>
      <c r="AX1219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82, 100082, '100082/13', date'2013-03-01', date'2015-09-01', 48, 101225, 'Б-101225-13',date'2015-02-02',3, 7, 7, 'RUR', 1, 18, date'2015-02-02', date'2015-02-01', 1012251, 1, to_date('2015-01-01 00:00:00','YYYY-MM-DD HH24:MI:SS'), 18499999, 0, 0, 1073, 1, 'c1', 8,1,101225,11315,1315);insert into xxxx_oebs_cash_payment_test (ID, INVOICE_ID, OEBS_PAYMENT, DOC_DATE, COMISS_DATE) values (s_xxxx_oebs_cash_payment_test.NEXTVAL, 101225, 0, to_date('2015-01-01 00:00:00','YYYY-MM-DD HH24:MI:SS'), date'2015-01-01' );insert into xxxx_client_discount_m  (ID,CLIENT_ID,CLIENT_AVG_DISCOUNT,DT) values (s_xxxx_client_discount_m.NEXTVAL,1073, 12, date'2015-01-01');</v>
      </c>
    </row>
    <row r="1220" spans="1:50" ht="16.5" customHeight="1" x14ac:dyDescent="0.25">
      <c r="A1220" s="285">
        <v>82</v>
      </c>
      <c r="B1220" s="72">
        <v>0</v>
      </c>
      <c r="C1220" s="166" t="str">
        <f t="shared" si="118"/>
        <v>100082</v>
      </c>
      <c r="D1220" s="165" t="str">
        <f t="shared" si="119"/>
        <v>100082/13</v>
      </c>
      <c r="E1220" s="167" t="s">
        <v>189</v>
      </c>
      <c r="F1220" s="167" t="s">
        <v>822</v>
      </c>
      <c r="G1220" s="165">
        <v>48</v>
      </c>
      <c r="H1220" s="178">
        <v>101226</v>
      </c>
      <c r="I1220" s="170" t="str">
        <f t="shared" si="117"/>
        <v>Б-101226-13</v>
      </c>
      <c r="J1220" s="185">
        <v>3</v>
      </c>
      <c r="K1220" s="165">
        <v>7</v>
      </c>
      <c r="L1220" s="165" t="s">
        <v>38</v>
      </c>
      <c r="M1220" s="169">
        <v>1</v>
      </c>
      <c r="N1220" s="165">
        <v>18</v>
      </c>
      <c r="O1220" s="191" t="s">
        <v>824</v>
      </c>
      <c r="P1220" s="167" t="s">
        <v>823</v>
      </c>
      <c r="Q1220" s="167" t="s">
        <v>826</v>
      </c>
      <c r="R1220" s="166" t="str">
        <f t="shared" si="116"/>
        <v>1012261</v>
      </c>
      <c r="S1220" s="170">
        <v>1</v>
      </c>
      <c r="T1220" s="237" t="s">
        <v>144</v>
      </c>
      <c r="U1220" s="165">
        <v>23000000</v>
      </c>
      <c r="V1220" s="165">
        <v>4140000</v>
      </c>
      <c r="W1220" s="165">
        <v>0</v>
      </c>
      <c r="X1220" s="236">
        <v>1073</v>
      </c>
      <c r="Z1220" s="224" t="s">
        <v>659</v>
      </c>
      <c r="AA1220" s="238" t="s">
        <v>659</v>
      </c>
      <c r="AB1220" s="224" t="s">
        <v>660</v>
      </c>
      <c r="AC1220" s="178">
        <v>8280000</v>
      </c>
      <c r="AD1220" s="170"/>
      <c r="AE1220" s="170"/>
      <c r="AF1220" s="237" t="s">
        <v>320</v>
      </c>
      <c r="AG1220" s="221">
        <v>8</v>
      </c>
      <c r="AH1220" s="220">
        <v>12</v>
      </c>
      <c r="AI1220" s="237" t="s">
        <v>320</v>
      </c>
      <c r="AL1220" s="227">
        <v>1</v>
      </c>
      <c r="AM1220" s="122">
        <v>1</v>
      </c>
      <c r="AN1220" s="165" t="s">
        <v>44</v>
      </c>
      <c r="AO1220" s="165"/>
      <c r="AP1220" s="307"/>
      <c r="AQ1220" s="307"/>
      <c r="AR1220" s="307"/>
      <c r="AS1220" s="166">
        <f>H1220</f>
        <v>101226</v>
      </c>
      <c r="AT1220" s="166">
        <f t="shared" si="114"/>
        <v>11316</v>
      </c>
      <c r="AU1220" s="166">
        <v>1316</v>
      </c>
      <c r="AV1220" s="316" t="s">
        <v>662</v>
      </c>
      <c r="AX1220" s="163" t="str">
        <f t="shared" si="11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82, 100082, '100082/13', date'2013-03-01', date'2015-09-01', 48, 101226, 'Б-101226-13',date'2015-01-02',3, 7, 7, 'RUR', 1, 18, date'2015-02-02', date'2015-02-01', 1012261, 1, to_date('2015-01-01 00:00:00','YYYY-MM-DD HH24:MI:SS'), 23000000, 4140000, 0, 1073, 1, 'c1', 8,1,101226,11316,1316);insert into xxxx_oebs_cash_payment_test (ID, INVOICE_ID, OEBS_PAYMENT, DOC_DATE, COMISS_DATE) values (s_xxxx_oebs_cash_payment_test.NEXTVAL, 101226, 8280000, to_date('2015-01-01 00:00:00','YYYY-MM-DD HH24:MI:SS'), date'2015-01-01' );insert into xxxx_client_discount_m  (ID,CLIENT_ID,CLIENT_AVG_DISCOUNT,DT) values (s_xxxx_client_discount_m.NEXTVAL,1073, 12, date'2015-01-01');</v>
      </c>
    </row>
    <row r="1221" spans="1:50" ht="16.5" customHeight="1" x14ac:dyDescent="0.25">
      <c r="A1221" s="285">
        <v>82</v>
      </c>
      <c r="B1221" s="72">
        <v>0</v>
      </c>
      <c r="C1221" s="166" t="str">
        <f t="shared" si="118"/>
        <v>100082</v>
      </c>
      <c r="D1221" s="165" t="str">
        <f t="shared" si="119"/>
        <v>100082/13</v>
      </c>
      <c r="E1221" s="167" t="s">
        <v>189</v>
      </c>
      <c r="F1221" s="167" t="s">
        <v>822</v>
      </c>
      <c r="G1221" s="165">
        <v>48</v>
      </c>
      <c r="H1221" s="178">
        <v>101227</v>
      </c>
      <c r="I1221" s="170" t="str">
        <f t="shared" si="117"/>
        <v>Б-101227-13</v>
      </c>
      <c r="J1221" s="185">
        <v>3</v>
      </c>
      <c r="K1221" s="165">
        <v>7</v>
      </c>
      <c r="L1221" s="165" t="s">
        <v>38</v>
      </c>
      <c r="M1221" s="169">
        <v>1</v>
      </c>
      <c r="N1221" s="165">
        <v>18</v>
      </c>
      <c r="O1221" s="191" t="s">
        <v>824</v>
      </c>
      <c r="P1221" s="167" t="s">
        <v>823</v>
      </c>
      <c r="Q1221" s="167" t="s">
        <v>826</v>
      </c>
      <c r="R1221" s="166" t="str">
        <f t="shared" si="116"/>
        <v>1012271</v>
      </c>
      <c r="S1221" s="170">
        <v>1</v>
      </c>
      <c r="T1221" s="191" t="s">
        <v>831</v>
      </c>
      <c r="U1221" s="234">
        <v>18499999</v>
      </c>
      <c r="V1221" s="234">
        <v>0</v>
      </c>
      <c r="W1221" s="165">
        <v>0</v>
      </c>
      <c r="X1221" s="236">
        <v>1073</v>
      </c>
      <c r="Z1221" s="224" t="s">
        <v>661</v>
      </c>
      <c r="AA1221" s="238" t="s">
        <v>661</v>
      </c>
      <c r="AB1221" s="224" t="s">
        <v>656</v>
      </c>
      <c r="AC1221" s="178">
        <v>0</v>
      </c>
      <c r="AD1221" s="170"/>
      <c r="AE1221" s="170"/>
      <c r="AF1221" s="191" t="s">
        <v>320</v>
      </c>
      <c r="AG1221" s="221">
        <v>8</v>
      </c>
      <c r="AH1221" s="220">
        <v>12</v>
      </c>
      <c r="AI1221" s="191" t="s">
        <v>320</v>
      </c>
      <c r="AL1221" s="227">
        <v>1</v>
      </c>
      <c r="AM1221" s="122">
        <v>1</v>
      </c>
      <c r="AN1221" s="165" t="s">
        <v>44</v>
      </c>
      <c r="AO1221" s="165"/>
      <c r="AP1221" s="307"/>
      <c r="AQ1221" s="307"/>
      <c r="AR1221" s="307"/>
      <c r="AS1221" s="166">
        <f>H1221</f>
        <v>101227</v>
      </c>
      <c r="AT1221" s="166">
        <f t="shared" ref="AT1221:AT1284" si="120">AU1221+10000</f>
        <v>11317</v>
      </c>
      <c r="AU1221" s="166">
        <v>1317</v>
      </c>
      <c r="AV1221" s="315" t="s">
        <v>658</v>
      </c>
      <c r="AX1221" s="163" t="str">
        <f t="shared" ref="AX1221:AX1284" si="121">IF(B1221=0,"insert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"&amp;A1221&amp;", "&amp;C1221&amp;", '"&amp;D1221&amp;"', date'"&amp;E1221&amp;"', date'"&amp;F1221&amp;"', "&amp;G1221&amp;", "&amp;H1221&amp;", '"&amp;I1221&amp;"',date'"&amp;O1221&amp;"',"&amp;J1221&amp;", "&amp;K1221&amp;", "&amp;K1221&amp;", '"&amp;L1221&amp;"', "&amp;M1221&amp;", "&amp;N1221&amp;", date'"&amp;P1221&amp;"', date'"&amp;Q1221&amp;"', "&amp;R1221&amp;", "&amp;S1221&amp;", to_date('"&amp;T1221&amp;"','YYYY-MM-DD HH24:MI:SS'), "&amp;U1221&amp;", "&amp;V1221&amp;", "&amp;W1221&amp;", "&amp;X1221&amp;", "&amp;AL1221&amp;", '"&amp;AN1221&amp;"', "&amp;AG1221&amp;","&amp;AM1221&amp;","&amp;AS1221&amp;","&amp;AT1221&amp;","&amp;AU1221&amp;");"&amp;
IF(LEN(AC1221)&gt;0,"insert into xxxx_oebs_cash_payment_test (ID, INVOICE_ID, OEBS_PAYMENT, DOC_DATE, COMISS_DATE) values (s_xxxx_oebs_cash_payment_test.NEXTVAL, "&amp;H1221&amp;", "&amp;AC1221&amp;", to_date('"&amp;T1221&amp;"','YYYY-MM-DD HH24:MI:SS'), "&amp;AF1221&amp;" );","")&amp;
IF(LEN(AD1221)&gt;0,"insert into xxxx_oebs_cash_payment_test (ID, INVOICE_ID, OEBS_PAYMENT, DOC_DATE, COMISS_DATE) values (s_xxxx_oebs_cash_payment_test.NEXTVAL, "&amp;H1221&amp;", "&amp;AD1221&amp;", to_date('"&amp;T1221&amp;"','YYYY-MM-DD HH24:MI:SS'), "&amp;AF1221&amp;" );","")&amp;
IF(LEN(AE1221)&gt;0,"insert into xxxx_oebs_cash_payment_test (ID, INVOICE_ID, OEBS_PAYMENT, DOC_DATE, COMISS_DATE) values (s_xxxx_oebs_cash_payment_test.NEXTVAL, "&amp;H1221&amp;", "&amp;AE1221&amp;", to_date('"&amp;T1221&amp;"','YYYY-MM-DD HH24:MI:SS'), "&amp;AF1221&amp;" );","")&amp;
IF(LEN(AH1221)&gt;0,"insert into xxxx_client_discount_m  (ID,CLIENT_ID,CLIENT_AVG_DISCOUNT,DT) values (s_xxxx_client_discount_m.NEXTVAL,"&amp;X1221&amp;", "&amp;AH1221&amp;", "&amp;AI1221&amp;");","")&amp;
IF(LEN(AJ1221)&gt;0,"insert into xxxx_client_discount_m  (ID,CLIENT_ID,CLIENT_AVG_DISCOUNT,DT) values (s_xxxx_client_discount_m.NEXTVAL,"&amp;X1221&amp;", "&amp;AJ1221&amp;", "&amp;AK1221&amp;");","")&amp;
IF(LEN(AO1221)&gt;0,"insert into xxxx_contract_signed_attr (ID, CONTRACT_ID, CODE, KEY_NUM) values (s_xxxx_contract_signed_attr.NEXTVAL, "&amp;C1221&amp;", 'SUPERCOMMISSION_BONUS' , "&amp;AO1221&amp;" );","")&amp;
IF(LEN(AP1221)&gt;0,"insert into xxxx_loyal_clients_contr_attr (ID, CONTRACT_ID, CLIENT_ID, LC_TURNOVER, COLLATERAL_FIRST_DT, COLLATERAL_END_DT) values (s_xxxx_loyal_clients_contr_atr.NEXTVAL, "&amp;C1221&amp;", "&amp;X1221&amp;", "&amp;AP1221&amp;", "&amp;AQ1221&amp;", "&amp;AR1221&amp;" );",""),"insert into XXXX_COMMISSION_PART (ID,CONTRACT_ID,FROM_DT,TILL_DT,NDS,CURRENCY,REWARD_TYPE,DISCOUNT_TYPE,REWARD_TO_CHARGE,DELKREDERE_TO_CHARGE,DKV_TO_CHARGE,REWARD_TO_PAY,DELKREDERE_TO_PAY,DKV_TO_PAY) values "&amp;"(s_xxxx_commission_part.NEXTVAL, "&amp;C1221&amp;", "&amp;E1221&amp;",  "&amp;F1221&amp;", "&amp;G1221&amp;", '"&amp;H1221&amp;"', "&amp;J1221&amp;", "&amp;I1221&amp;", "&amp;L1221&amp;", "&amp;M1221&amp;","&amp;N1221&amp;","&amp;Q1221&amp;","&amp;R1221&amp;","&amp;S1221&amp;");")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82, 100082, '100082/13', date'2013-03-01', date'2015-09-01', 48, 101227, 'Б-101227-13',date'2015-01-02',3, 7, 7, 'RUR', 1, 18, date'2015-02-02', date'2015-02-01', 1012271, 1, to_date('2015-01-30 00:00:00','YYYY-MM-DD HH24:MI:SS'), 18499999, 0, 0, 1073, 1, 'c1', 8,1,101227,11317,1317);insert into xxxx_oebs_cash_payment_test (ID, INVOICE_ID, OEBS_PAYMENT, DOC_DATE, COMISS_DATE) values (s_xxxx_oebs_cash_payment_test.NEXTVAL, 101227, 0, to_date('2015-01-30 00:00:00','YYYY-MM-DD HH24:MI:SS'), date'2015-01-01' );insert into xxxx_client_discount_m  (ID,CLIENT_ID,CLIENT_AVG_DISCOUNT,DT) values (s_xxxx_client_discount_m.NEXTVAL,1073, 12, date'2015-01-01');</v>
      </c>
    </row>
    <row r="1222" spans="1:50" ht="16.5" customHeight="1" x14ac:dyDescent="0.25">
      <c r="A1222" s="285">
        <v>82</v>
      </c>
      <c r="B1222" s="72">
        <v>0</v>
      </c>
      <c r="C1222" s="166" t="str">
        <f t="shared" si="118"/>
        <v>100082</v>
      </c>
      <c r="D1222" s="165" t="str">
        <f t="shared" si="119"/>
        <v>100082/13</v>
      </c>
      <c r="E1222" s="167" t="s">
        <v>189</v>
      </c>
      <c r="F1222" s="167" t="s">
        <v>822</v>
      </c>
      <c r="G1222" s="165">
        <v>48</v>
      </c>
      <c r="H1222" s="178">
        <v>101228</v>
      </c>
      <c r="I1222" s="170" t="str">
        <f t="shared" si="117"/>
        <v>Б-101228-13</v>
      </c>
      <c r="J1222" s="185">
        <v>3</v>
      </c>
      <c r="K1222" s="165">
        <v>7</v>
      </c>
      <c r="L1222" s="165" t="s">
        <v>38</v>
      </c>
      <c r="M1222" s="169">
        <v>1</v>
      </c>
      <c r="N1222" s="165">
        <v>18</v>
      </c>
      <c r="O1222" s="191" t="s">
        <v>824</v>
      </c>
      <c r="P1222" s="167" t="s">
        <v>823</v>
      </c>
      <c r="Q1222" s="167" t="s">
        <v>826</v>
      </c>
      <c r="R1222" s="166" t="str">
        <f t="shared" si="116"/>
        <v>1012281</v>
      </c>
      <c r="S1222" s="170">
        <v>1</v>
      </c>
      <c r="T1222" s="237" t="s">
        <v>144</v>
      </c>
      <c r="U1222" s="165">
        <v>23000000</v>
      </c>
      <c r="V1222" s="165">
        <v>4140000</v>
      </c>
      <c r="W1222" s="165">
        <v>0</v>
      </c>
      <c r="X1222" s="236">
        <v>1073</v>
      </c>
      <c r="Z1222" s="224" t="s">
        <v>659</v>
      </c>
      <c r="AA1222" s="238" t="s">
        <v>659</v>
      </c>
      <c r="AB1222" s="224" t="s">
        <v>660</v>
      </c>
      <c r="AC1222" s="178">
        <v>8280000</v>
      </c>
      <c r="AD1222" s="170"/>
      <c r="AE1222" s="170"/>
      <c r="AF1222" s="237" t="s">
        <v>320</v>
      </c>
      <c r="AG1222" s="221">
        <v>8</v>
      </c>
      <c r="AH1222" s="220">
        <v>12</v>
      </c>
      <c r="AI1222" s="237" t="s">
        <v>320</v>
      </c>
      <c r="AL1222" s="227">
        <v>1</v>
      </c>
      <c r="AM1222" s="122">
        <v>1</v>
      </c>
      <c r="AN1222" s="165" t="s">
        <v>44</v>
      </c>
      <c r="AO1222" s="165"/>
      <c r="AP1222" s="307"/>
      <c r="AQ1222" s="307"/>
      <c r="AR1222" s="307"/>
      <c r="AS1222" s="166">
        <f>H1222</f>
        <v>101228</v>
      </c>
      <c r="AT1222" s="166">
        <f t="shared" si="120"/>
        <v>11318</v>
      </c>
      <c r="AU1222" s="166">
        <v>1318</v>
      </c>
      <c r="AX122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82, 100082, '100082/13', date'2013-03-01', date'2015-09-01', 48, 101228, 'Б-101228-13',date'2015-01-02',3, 7, 7, 'RUR', 1, 18, date'2015-02-02', date'2015-02-01', 1012281, 1, to_date('2015-01-01 00:00:00','YYYY-MM-DD HH24:MI:SS'), 23000000, 4140000, 0, 1073, 1, 'c1', 8,1,101228,11318,1318);insert into xxxx_oebs_cash_payment_test (ID, INVOICE_ID, OEBS_PAYMENT, DOC_DATE, COMISS_DATE) values (s_xxxx_oebs_cash_payment_test.NEXTVAL, 101228, 8280000, to_date('2015-01-01 00:00:00','YYYY-MM-DD HH24:MI:SS'), date'2015-01-01' );insert into xxxx_client_discount_m  (ID,CLIENT_ID,CLIENT_AVG_DISCOUNT,DT) values (s_xxxx_client_discount_m.NEXTVAL,1073, 12, date'2015-01-01');</v>
      </c>
    </row>
    <row r="1223" spans="1:50" ht="16.5" customHeight="1" x14ac:dyDescent="0.25">
      <c r="A1223" s="286">
        <v>82</v>
      </c>
      <c r="B1223" s="72">
        <v>0</v>
      </c>
      <c r="C1223" s="173" t="str">
        <f t="shared" si="118"/>
        <v>100082</v>
      </c>
      <c r="D1223" s="171" t="str">
        <f t="shared" si="119"/>
        <v>100082/13</v>
      </c>
      <c r="E1223" s="172" t="s">
        <v>189</v>
      </c>
      <c r="F1223" s="167" t="s">
        <v>822</v>
      </c>
      <c r="G1223" s="171">
        <v>48</v>
      </c>
      <c r="H1223" s="178">
        <v>101229</v>
      </c>
      <c r="I1223" s="171" t="str">
        <f t="shared" si="117"/>
        <v>Б-101229-13</v>
      </c>
      <c r="J1223" s="185">
        <v>3</v>
      </c>
      <c r="K1223" s="171">
        <v>7</v>
      </c>
      <c r="L1223" s="171" t="s">
        <v>38</v>
      </c>
      <c r="M1223" s="175">
        <v>1</v>
      </c>
      <c r="N1223" s="171">
        <v>18</v>
      </c>
      <c r="O1223" s="177" t="s">
        <v>824</v>
      </c>
      <c r="P1223" s="172" t="s">
        <v>823</v>
      </c>
      <c r="Q1223" s="172" t="s">
        <v>826</v>
      </c>
      <c r="R1223" s="173" t="str">
        <f t="shared" si="116"/>
        <v>1012291</v>
      </c>
      <c r="S1223" s="171">
        <v>1</v>
      </c>
      <c r="T1223" s="177" t="s">
        <v>144</v>
      </c>
      <c r="U1223" s="192">
        <v>18499999</v>
      </c>
      <c r="V1223" s="192">
        <v>0</v>
      </c>
      <c r="W1223" s="171">
        <v>0</v>
      </c>
      <c r="X1223" s="236">
        <v>1073</v>
      </c>
      <c r="Z1223" s="241" t="s">
        <v>661</v>
      </c>
      <c r="AA1223" s="240" t="s">
        <v>661</v>
      </c>
      <c r="AB1223" s="241" t="s">
        <v>656</v>
      </c>
      <c r="AC1223" s="180">
        <v>0</v>
      </c>
      <c r="AD1223" s="171"/>
      <c r="AE1223" s="171"/>
      <c r="AF1223" s="177" t="s">
        <v>320</v>
      </c>
      <c r="AG1223" s="302">
        <v>8</v>
      </c>
      <c r="AH1223" s="258">
        <v>12</v>
      </c>
      <c r="AI1223" s="177" t="s">
        <v>320</v>
      </c>
      <c r="AJ1223" s="179"/>
      <c r="AK1223" s="179"/>
      <c r="AL1223" s="205">
        <v>1</v>
      </c>
      <c r="AM1223" s="317">
        <v>0</v>
      </c>
      <c r="AN1223" s="171" t="s">
        <v>44</v>
      </c>
      <c r="AO1223" s="171"/>
      <c r="AP1223" s="311"/>
      <c r="AQ1223" s="311"/>
      <c r="AR1223" s="311"/>
      <c r="AS1223" s="166">
        <f>H1223</f>
        <v>101229</v>
      </c>
      <c r="AT1223" s="166">
        <f t="shared" si="120"/>
        <v>11319</v>
      </c>
      <c r="AU1223" s="166">
        <v>1319</v>
      </c>
      <c r="AV1223" s="258"/>
      <c r="AX122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82, 100082, '100082/13', date'2013-03-01', date'2015-09-01', 48, 101229, 'Б-101229-13',date'2015-01-02',3, 7, 7, 'RUR', 1, 18, date'2015-02-02', date'2015-02-01', 1012291, 1, to_date('2015-01-01 00:00:00','YYYY-MM-DD HH24:MI:SS'), 18499999, 0, 0, 1073, 1, 'c1', 8,0,101229,11319,1319);insert into xxxx_oebs_cash_payment_test (ID, INVOICE_ID, OEBS_PAYMENT, DOC_DATE, COMISS_DATE) values (s_xxxx_oebs_cash_payment_test.NEXTVAL, 101229, 0, to_date('2015-01-01 00:00:00','YYYY-MM-DD HH24:MI:SS'), date'2015-01-01' );insert into xxxx_client_discount_m  (ID,CLIENT_ID,CLIENT_AVG_DISCOUNT,DT) values (s_xxxx_client_discount_m.NEXTVAL,1073, 12, date'2015-01-01');</v>
      </c>
    </row>
    <row r="1224" spans="1:50" ht="16.5" customHeight="1" x14ac:dyDescent="0.25">
      <c r="A1224" s="285">
        <v>83</v>
      </c>
      <c r="B1224" s="72">
        <v>0</v>
      </c>
      <c r="C1224" s="166" t="str">
        <f t="shared" si="118"/>
        <v>100083</v>
      </c>
      <c r="D1224" s="165" t="str">
        <f t="shared" si="119"/>
        <v>100083/13</v>
      </c>
      <c r="E1224" s="167" t="s">
        <v>189</v>
      </c>
      <c r="F1224" s="167" t="s">
        <v>822</v>
      </c>
      <c r="G1224" s="165">
        <v>48</v>
      </c>
      <c r="H1224" s="178">
        <v>101230</v>
      </c>
      <c r="I1224" s="170" t="str">
        <f t="shared" si="117"/>
        <v>Б-101230-13</v>
      </c>
      <c r="J1224" s="185">
        <v>3</v>
      </c>
      <c r="K1224" s="165">
        <v>7</v>
      </c>
      <c r="L1224" s="165" t="s">
        <v>38</v>
      </c>
      <c r="M1224" s="169">
        <v>1</v>
      </c>
      <c r="N1224" s="165">
        <v>18</v>
      </c>
      <c r="O1224" s="167" t="s">
        <v>823</v>
      </c>
      <c r="P1224" s="167" t="s">
        <v>823</v>
      </c>
      <c r="Q1224" s="167" t="s">
        <v>826</v>
      </c>
      <c r="R1224" s="166" t="str">
        <f t="shared" si="116"/>
        <v>1012301</v>
      </c>
      <c r="S1224" s="170">
        <v>1</v>
      </c>
      <c r="T1224" s="167" t="s">
        <v>144</v>
      </c>
      <c r="U1224" s="165">
        <v>23000000</v>
      </c>
      <c r="V1224" s="165">
        <v>4140000</v>
      </c>
      <c r="W1224" s="165">
        <v>0</v>
      </c>
      <c r="X1224" s="234">
        <v>1074</v>
      </c>
      <c r="Z1224" s="224" t="s">
        <v>659</v>
      </c>
      <c r="AA1224" s="238" t="s">
        <v>659</v>
      </c>
      <c r="AB1224" s="224" t="s">
        <v>660</v>
      </c>
      <c r="AC1224" s="178">
        <v>8280000</v>
      </c>
      <c r="AD1224" s="170"/>
      <c r="AE1224" s="170"/>
      <c r="AF1224" s="167" t="s">
        <v>320</v>
      </c>
      <c r="AG1224" s="221">
        <v>8</v>
      </c>
      <c r="AH1224" s="220">
        <v>12</v>
      </c>
      <c r="AI1224" s="167" t="s">
        <v>320</v>
      </c>
      <c r="AL1224" s="227">
        <v>1</v>
      </c>
      <c r="AM1224" s="122">
        <v>1</v>
      </c>
      <c r="AN1224" s="165" t="s">
        <v>44</v>
      </c>
      <c r="AO1224" s="165"/>
      <c r="AP1224" s="227">
        <v>20000000</v>
      </c>
      <c r="AQ1224" s="307" t="s">
        <v>213</v>
      </c>
      <c r="AR1224" s="307" t="s">
        <v>439</v>
      </c>
      <c r="AS1224" s="166">
        <f>H1224</f>
        <v>101230</v>
      </c>
      <c r="AT1224" s="166">
        <f t="shared" si="120"/>
        <v>11320</v>
      </c>
      <c r="AU1224" s="166">
        <v>1320</v>
      </c>
      <c r="AV1224" s="220" t="s">
        <v>643</v>
      </c>
      <c r="AX122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83, 100083, '100083/13', date'2013-03-01', date'2015-09-01', 48, 101230, 'Б-101230-13',date'2015-02-02',3, 7, 7, 'RUR', 1, 18, date'2015-02-02', date'2015-02-01', 1012301, 1, to_date('2015-01-01 00:00:00','YYYY-MM-DD HH24:MI:SS'), 23000000, 4140000, 0, 1074, 1, 'c1', 8,1,101230,11320,1320);insert into xxxx_oebs_cash_payment_test (ID, INVOICE_ID, OEBS_PAYMENT, DOC_DATE, COMISS_DATE) values (s_xxxx_oebs_cash_payment_test.NEXTVAL, 101230, 8280000, to_date('2015-01-01 00:00:00','YYYY-MM-DD HH24:MI:SS'), date'2015-01-01' );insert into xxxx_client_discount_m  (ID,CLIENT_ID,CLIENT_AVG_DISCOUNT,DT) values (s_xxxx_client_discount_m.NEXTVAL,1074, 12, date'2015-01-01');insert into xxxx_loyal_clients_contr_attr (ID, CONTRACT_ID, CLIENT_ID, LC_TURNOVER, COLLATERAL_FIRST_DT, COLLATERAL_END_DT) values (s_xxxx_loyal_clients_contr_atr.NEXTVAL, 100083, 1074, 20000000, date'2014-03-01', date'2014-11-30' );</v>
      </c>
    </row>
    <row r="1225" spans="1:50" ht="16.5" customHeight="1" x14ac:dyDescent="0.25">
      <c r="A1225" s="285">
        <v>83</v>
      </c>
      <c r="B1225" s="72">
        <v>0</v>
      </c>
      <c r="C1225" s="166" t="str">
        <f t="shared" si="118"/>
        <v>100083</v>
      </c>
      <c r="D1225" s="165" t="str">
        <f t="shared" si="119"/>
        <v>100083/13</v>
      </c>
      <c r="E1225" s="167" t="s">
        <v>189</v>
      </c>
      <c r="F1225" s="167" t="s">
        <v>822</v>
      </c>
      <c r="G1225" s="165">
        <v>48</v>
      </c>
      <c r="H1225" s="178">
        <v>101231</v>
      </c>
      <c r="I1225" s="170" t="str">
        <f t="shared" si="117"/>
        <v>Б-101231-13</v>
      </c>
      <c r="J1225" s="185">
        <v>3</v>
      </c>
      <c r="K1225" s="165">
        <v>7</v>
      </c>
      <c r="L1225" s="165" t="s">
        <v>38</v>
      </c>
      <c r="M1225" s="169">
        <v>1</v>
      </c>
      <c r="N1225" s="165">
        <v>18</v>
      </c>
      <c r="O1225" s="167" t="s">
        <v>823</v>
      </c>
      <c r="P1225" s="167" t="s">
        <v>823</v>
      </c>
      <c r="Q1225" s="167" t="s">
        <v>826</v>
      </c>
      <c r="R1225" s="166" t="str">
        <f t="shared" si="116"/>
        <v>1012311</v>
      </c>
      <c r="S1225" s="170">
        <v>1</v>
      </c>
      <c r="T1225" s="191" t="s">
        <v>144</v>
      </c>
      <c r="U1225" s="165">
        <v>23000000</v>
      </c>
      <c r="V1225" s="165">
        <v>4140000</v>
      </c>
      <c r="W1225" s="165">
        <v>0</v>
      </c>
      <c r="X1225" s="234">
        <v>1074</v>
      </c>
      <c r="Z1225" s="224" t="s">
        <v>659</v>
      </c>
      <c r="AA1225" s="238" t="s">
        <v>659</v>
      </c>
      <c r="AB1225" s="224" t="s">
        <v>660</v>
      </c>
      <c r="AC1225" s="178">
        <v>8280000</v>
      </c>
      <c r="AD1225" s="170"/>
      <c r="AE1225" s="170"/>
      <c r="AF1225" s="191" t="s">
        <v>320</v>
      </c>
      <c r="AG1225" s="221">
        <v>8</v>
      </c>
      <c r="AH1225" s="220">
        <v>12</v>
      </c>
      <c r="AI1225" s="191" t="s">
        <v>320</v>
      </c>
      <c r="AL1225" s="227">
        <v>1</v>
      </c>
      <c r="AM1225" s="122">
        <v>1</v>
      </c>
      <c r="AN1225" s="165" t="s">
        <v>44</v>
      </c>
      <c r="AO1225" s="165"/>
      <c r="AP1225" s="307"/>
      <c r="AQ1225" s="307"/>
      <c r="AR1225" s="307"/>
      <c r="AS1225" s="166">
        <f>H1225</f>
        <v>101231</v>
      </c>
      <c r="AT1225" s="166">
        <f t="shared" si="120"/>
        <v>11321</v>
      </c>
      <c r="AU1225" s="166">
        <v>1321</v>
      </c>
      <c r="AV1225" s="318" t="s">
        <v>652</v>
      </c>
      <c r="AX1225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83, 100083, '100083/13', date'2013-03-01', date'2015-09-01', 48, 101231, 'Б-101231-13',date'2015-02-02',3, 7, 7, 'RUR', 1, 18, date'2015-02-02', date'2015-02-01', 1012311, 1, to_date('2015-01-01 00:00:00','YYYY-MM-DD HH24:MI:SS'), 23000000, 4140000, 0, 1074, 1, 'c1', 8,1,101231,11321,1321);insert into xxxx_oebs_cash_payment_test (ID, INVOICE_ID, OEBS_PAYMENT, DOC_DATE, COMISS_DATE) values (s_xxxx_oebs_cash_payment_test.NEXTVAL, 101231, 8280000, to_date('2015-01-01 00:00:00','YYYY-MM-DD HH24:MI:SS'), date'2015-01-01' );insert into xxxx_client_discount_m  (ID,CLIENT_ID,CLIENT_AVG_DISCOUNT,DT) values (s_xxxx_client_discount_m.NEXTVAL,1074, 12, date'2015-01-01');</v>
      </c>
    </row>
    <row r="1226" spans="1:50" ht="16.5" customHeight="1" x14ac:dyDescent="0.25">
      <c r="A1226" s="285">
        <v>83</v>
      </c>
      <c r="B1226" s="72">
        <v>0</v>
      </c>
      <c r="C1226" s="166" t="str">
        <f t="shared" si="118"/>
        <v>100083</v>
      </c>
      <c r="D1226" s="165" t="str">
        <f t="shared" si="119"/>
        <v>100083/13</v>
      </c>
      <c r="E1226" s="167" t="s">
        <v>189</v>
      </c>
      <c r="F1226" s="167" t="s">
        <v>822</v>
      </c>
      <c r="G1226" s="165">
        <v>48</v>
      </c>
      <c r="H1226" s="178">
        <v>101232</v>
      </c>
      <c r="I1226" s="170" t="str">
        <f t="shared" si="117"/>
        <v>Б-101232-13</v>
      </c>
      <c r="J1226" s="185">
        <v>3</v>
      </c>
      <c r="K1226" s="165">
        <v>7</v>
      </c>
      <c r="L1226" s="165" t="s">
        <v>38</v>
      </c>
      <c r="M1226" s="169">
        <v>1</v>
      </c>
      <c r="N1226" s="165">
        <v>18</v>
      </c>
      <c r="O1226" s="191" t="s">
        <v>824</v>
      </c>
      <c r="P1226" s="167" t="s">
        <v>823</v>
      </c>
      <c r="Q1226" s="167" t="s">
        <v>826</v>
      </c>
      <c r="R1226" s="166" t="str">
        <f t="shared" si="116"/>
        <v>1012321</v>
      </c>
      <c r="S1226" s="170">
        <v>1</v>
      </c>
      <c r="T1226" s="237" t="s">
        <v>144</v>
      </c>
      <c r="U1226" s="234">
        <v>18500000</v>
      </c>
      <c r="V1226" s="234">
        <v>0</v>
      </c>
      <c r="W1226" s="165">
        <v>0</v>
      </c>
      <c r="X1226" s="234">
        <v>1074</v>
      </c>
      <c r="Z1226" s="224" t="s">
        <v>665</v>
      </c>
      <c r="AA1226" s="238" t="s">
        <v>665</v>
      </c>
      <c r="AB1226" s="224" t="s">
        <v>656</v>
      </c>
      <c r="AC1226" s="178">
        <v>0</v>
      </c>
      <c r="AD1226" s="170"/>
      <c r="AE1226" s="170"/>
      <c r="AF1226" s="237" t="s">
        <v>320</v>
      </c>
      <c r="AG1226" s="221">
        <v>8</v>
      </c>
      <c r="AH1226" s="220">
        <v>12</v>
      </c>
      <c r="AI1226" s="237" t="s">
        <v>320</v>
      </c>
      <c r="AL1226" s="227">
        <v>1</v>
      </c>
      <c r="AM1226" s="122">
        <v>1</v>
      </c>
      <c r="AN1226" s="165" t="s">
        <v>44</v>
      </c>
      <c r="AO1226" s="165"/>
      <c r="AP1226" s="307"/>
      <c r="AQ1226" s="307"/>
      <c r="AR1226" s="307"/>
      <c r="AS1226" s="166">
        <f>H1226</f>
        <v>101232</v>
      </c>
      <c r="AT1226" s="166">
        <f t="shared" si="120"/>
        <v>11322</v>
      </c>
      <c r="AU1226" s="166">
        <v>1322</v>
      </c>
      <c r="AV1226" s="316" t="s">
        <v>662</v>
      </c>
      <c r="AX1226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83, 100083, '100083/13', date'2013-03-01', date'2015-09-01', 48, 101232, 'Б-101232-13',date'2015-01-02',3, 7, 7, 'RUR', 1, 18, date'2015-02-02', date'2015-02-01', 1012321, 1, to_date('2015-01-01 00:00:00','YYYY-MM-DD HH24:MI:SS'), 18500000, 0, 0, 1074, 1, 'c1', 8,1,101232,11322,1322);insert into xxxx_oebs_cash_payment_test (ID, INVOICE_ID, OEBS_PAYMENT, DOC_DATE, COMISS_DATE) values (s_xxxx_oebs_cash_payment_test.NEXTVAL, 101232, 0, to_date('2015-01-01 00:00:00','YYYY-MM-DD HH24:MI:SS'), date'2015-01-01' );insert into xxxx_client_discount_m  (ID,CLIENT_ID,CLIENT_AVG_DISCOUNT,DT) values (s_xxxx_client_discount_m.NEXTVAL,1074, 12, date'2015-01-01');</v>
      </c>
    </row>
    <row r="1227" spans="1:50" ht="16.5" customHeight="1" x14ac:dyDescent="0.25">
      <c r="A1227" s="285">
        <v>83</v>
      </c>
      <c r="B1227" s="72">
        <v>0</v>
      </c>
      <c r="C1227" s="166" t="str">
        <f t="shared" si="118"/>
        <v>100083</v>
      </c>
      <c r="D1227" s="165" t="str">
        <f t="shared" si="119"/>
        <v>100083/13</v>
      </c>
      <c r="E1227" s="167" t="s">
        <v>189</v>
      </c>
      <c r="F1227" s="167" t="s">
        <v>822</v>
      </c>
      <c r="G1227" s="165">
        <v>48</v>
      </c>
      <c r="H1227" s="178">
        <v>101233</v>
      </c>
      <c r="I1227" s="170" t="str">
        <f t="shared" si="117"/>
        <v>Б-101233-13</v>
      </c>
      <c r="J1227" s="185">
        <v>3</v>
      </c>
      <c r="K1227" s="165">
        <v>7</v>
      </c>
      <c r="L1227" s="165" t="s">
        <v>38</v>
      </c>
      <c r="M1227" s="169">
        <v>1</v>
      </c>
      <c r="N1227" s="165">
        <v>18</v>
      </c>
      <c r="O1227" s="191" t="s">
        <v>824</v>
      </c>
      <c r="P1227" s="167" t="s">
        <v>823</v>
      </c>
      <c r="Q1227" s="167" t="s">
        <v>826</v>
      </c>
      <c r="R1227" s="166" t="str">
        <f t="shared" si="116"/>
        <v>1012331</v>
      </c>
      <c r="S1227" s="170">
        <v>1</v>
      </c>
      <c r="T1227" s="191" t="s">
        <v>831</v>
      </c>
      <c r="U1227" s="234">
        <v>18500000</v>
      </c>
      <c r="V1227" s="234">
        <v>0</v>
      </c>
      <c r="W1227" s="165">
        <v>0</v>
      </c>
      <c r="X1227" s="234">
        <v>1074</v>
      </c>
      <c r="Z1227" s="224" t="s">
        <v>665</v>
      </c>
      <c r="AA1227" s="238" t="s">
        <v>665</v>
      </c>
      <c r="AB1227" s="224" t="s">
        <v>656</v>
      </c>
      <c r="AC1227" s="178">
        <v>0</v>
      </c>
      <c r="AD1227" s="170"/>
      <c r="AE1227" s="170"/>
      <c r="AF1227" s="191" t="s">
        <v>320</v>
      </c>
      <c r="AG1227" s="221">
        <v>8</v>
      </c>
      <c r="AH1227" s="220">
        <v>12</v>
      </c>
      <c r="AI1227" s="191" t="s">
        <v>320</v>
      </c>
      <c r="AL1227" s="227">
        <v>1</v>
      </c>
      <c r="AM1227" s="122">
        <v>1</v>
      </c>
      <c r="AN1227" s="165" t="s">
        <v>44</v>
      </c>
      <c r="AO1227" s="165"/>
      <c r="AP1227" s="307"/>
      <c r="AQ1227" s="307"/>
      <c r="AR1227" s="307"/>
      <c r="AS1227" s="166">
        <f>H1227</f>
        <v>101233</v>
      </c>
      <c r="AT1227" s="166">
        <f t="shared" si="120"/>
        <v>11323</v>
      </c>
      <c r="AU1227" s="166">
        <v>1323</v>
      </c>
      <c r="AV1227" s="316" t="s">
        <v>666</v>
      </c>
      <c r="AX1227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83, 100083, '100083/13', date'2013-03-01', date'2015-09-01', 48, 101233, 'Б-101233-13',date'2015-01-02',3, 7, 7, 'RUR', 1, 18, date'2015-02-02', date'2015-02-01', 1012331, 1, to_date('2015-01-30 00:00:00','YYYY-MM-DD HH24:MI:SS'), 18500000, 0, 0, 1074, 1, 'c1', 8,1,101233,11323,1323);insert into xxxx_oebs_cash_payment_test (ID, INVOICE_ID, OEBS_PAYMENT, DOC_DATE, COMISS_DATE) values (s_xxxx_oebs_cash_payment_test.NEXTVAL, 101233, 0, to_date('2015-01-30 00:00:00','YYYY-MM-DD HH24:MI:SS'), date'2015-01-01' );insert into xxxx_client_discount_m  (ID,CLIENT_ID,CLIENT_AVG_DISCOUNT,DT) values (s_xxxx_client_discount_m.NEXTVAL,1074, 12, date'2015-01-01');</v>
      </c>
    </row>
    <row r="1228" spans="1:50" ht="16.5" customHeight="1" x14ac:dyDescent="0.25">
      <c r="A1228" s="285">
        <v>83</v>
      </c>
      <c r="B1228" s="72">
        <v>0</v>
      </c>
      <c r="C1228" s="166" t="str">
        <f t="shared" si="118"/>
        <v>100083</v>
      </c>
      <c r="D1228" s="165" t="str">
        <f t="shared" si="119"/>
        <v>100083/13</v>
      </c>
      <c r="E1228" s="167" t="s">
        <v>189</v>
      </c>
      <c r="F1228" s="167" t="s">
        <v>822</v>
      </c>
      <c r="G1228" s="165">
        <v>48</v>
      </c>
      <c r="H1228" s="178">
        <v>101234</v>
      </c>
      <c r="I1228" s="170" t="str">
        <f t="shared" si="117"/>
        <v>Б-101234-13</v>
      </c>
      <c r="J1228" s="185">
        <v>3</v>
      </c>
      <c r="K1228" s="165">
        <v>7</v>
      </c>
      <c r="L1228" s="165" t="s">
        <v>38</v>
      </c>
      <c r="M1228" s="169">
        <v>1</v>
      </c>
      <c r="N1228" s="165">
        <v>18</v>
      </c>
      <c r="O1228" s="191" t="s">
        <v>824</v>
      </c>
      <c r="P1228" s="167" t="s">
        <v>823</v>
      </c>
      <c r="Q1228" s="167" t="s">
        <v>826</v>
      </c>
      <c r="R1228" s="166" t="str">
        <f t="shared" si="116"/>
        <v>1012341</v>
      </c>
      <c r="S1228" s="170">
        <v>1</v>
      </c>
      <c r="T1228" s="237" t="s">
        <v>144</v>
      </c>
      <c r="U1228" s="165">
        <v>23000000</v>
      </c>
      <c r="V1228" s="165">
        <v>4140000</v>
      </c>
      <c r="W1228" s="165">
        <v>0</v>
      </c>
      <c r="X1228" s="234">
        <v>1074</v>
      </c>
      <c r="Z1228" s="224" t="s">
        <v>659</v>
      </c>
      <c r="AA1228" s="238" t="s">
        <v>659</v>
      </c>
      <c r="AB1228" s="224" t="s">
        <v>660</v>
      </c>
      <c r="AC1228" s="178">
        <v>8280000</v>
      </c>
      <c r="AD1228" s="170"/>
      <c r="AE1228" s="170"/>
      <c r="AF1228" s="237" t="s">
        <v>320</v>
      </c>
      <c r="AG1228" s="221">
        <v>8</v>
      </c>
      <c r="AH1228" s="220">
        <v>12</v>
      </c>
      <c r="AI1228" s="237" t="s">
        <v>320</v>
      </c>
      <c r="AL1228" s="227">
        <v>1</v>
      </c>
      <c r="AM1228" s="122">
        <v>1</v>
      </c>
      <c r="AN1228" s="165" t="s">
        <v>44</v>
      </c>
      <c r="AO1228" s="165"/>
      <c r="AP1228" s="307"/>
      <c r="AQ1228" s="307"/>
      <c r="AR1228" s="307"/>
      <c r="AS1228" s="166">
        <f>H1228</f>
        <v>101234</v>
      </c>
      <c r="AT1228" s="166">
        <f t="shared" si="120"/>
        <v>11324</v>
      </c>
      <c r="AU1228" s="166">
        <v>1324</v>
      </c>
      <c r="AX1228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83, 100083, '100083/13', date'2013-03-01', date'2015-09-01', 48, 101234, 'Б-101234-13',date'2015-01-02',3, 7, 7, 'RUR', 1, 18, date'2015-02-02', date'2015-02-01', 1012341, 1, to_date('2015-01-01 00:00:00','YYYY-MM-DD HH24:MI:SS'), 23000000, 4140000, 0, 1074, 1, 'c1', 8,1,101234,11324,1324);insert into xxxx_oebs_cash_payment_test (ID, INVOICE_ID, OEBS_PAYMENT, DOC_DATE, COMISS_DATE) values (s_xxxx_oebs_cash_payment_test.NEXTVAL, 101234, 8280000, to_date('2015-01-01 00:00:00','YYYY-MM-DD HH24:MI:SS'), date'2015-01-01' );insert into xxxx_client_discount_m  (ID,CLIENT_ID,CLIENT_AVG_DISCOUNT,DT) values (s_xxxx_client_discount_m.NEXTVAL,1074, 12, date'2015-01-01');</v>
      </c>
    </row>
    <row r="1229" spans="1:50" ht="16.5" customHeight="1" x14ac:dyDescent="0.25">
      <c r="A1229" s="286">
        <v>83</v>
      </c>
      <c r="B1229" s="72">
        <v>0</v>
      </c>
      <c r="C1229" s="173" t="str">
        <f t="shared" si="118"/>
        <v>100083</v>
      </c>
      <c r="D1229" s="171" t="str">
        <f t="shared" si="119"/>
        <v>100083/13</v>
      </c>
      <c r="E1229" s="172" t="s">
        <v>189</v>
      </c>
      <c r="F1229" s="167" t="s">
        <v>822</v>
      </c>
      <c r="G1229" s="171">
        <v>48</v>
      </c>
      <c r="H1229" s="178">
        <v>101235</v>
      </c>
      <c r="I1229" s="171" t="str">
        <f t="shared" si="117"/>
        <v>Б-101235-13</v>
      </c>
      <c r="J1229" s="185">
        <v>3</v>
      </c>
      <c r="K1229" s="171">
        <v>7</v>
      </c>
      <c r="L1229" s="171" t="s">
        <v>38</v>
      </c>
      <c r="M1229" s="175">
        <v>1</v>
      </c>
      <c r="N1229" s="171">
        <v>18</v>
      </c>
      <c r="O1229" s="177" t="s">
        <v>824</v>
      </c>
      <c r="P1229" s="172" t="s">
        <v>823</v>
      </c>
      <c r="Q1229" s="172" t="s">
        <v>826</v>
      </c>
      <c r="R1229" s="173" t="str">
        <f t="shared" si="116"/>
        <v>1012351</v>
      </c>
      <c r="S1229" s="171">
        <v>1</v>
      </c>
      <c r="T1229" s="177" t="s">
        <v>144</v>
      </c>
      <c r="U1229" s="171">
        <v>23000000</v>
      </c>
      <c r="V1229" s="171">
        <v>4140000</v>
      </c>
      <c r="W1229" s="171">
        <v>0</v>
      </c>
      <c r="X1229" s="234">
        <v>1074</v>
      </c>
      <c r="Z1229" s="241" t="s">
        <v>659</v>
      </c>
      <c r="AA1229" s="240" t="s">
        <v>659</v>
      </c>
      <c r="AB1229" s="241" t="s">
        <v>660</v>
      </c>
      <c r="AC1229" s="180">
        <v>8280000</v>
      </c>
      <c r="AD1229" s="171"/>
      <c r="AE1229" s="171"/>
      <c r="AF1229" s="177" t="s">
        <v>320</v>
      </c>
      <c r="AG1229" s="302">
        <v>8</v>
      </c>
      <c r="AH1229" s="258">
        <v>12</v>
      </c>
      <c r="AI1229" s="177" t="s">
        <v>320</v>
      </c>
      <c r="AJ1229" s="179"/>
      <c r="AK1229" s="179"/>
      <c r="AL1229" s="205">
        <v>1</v>
      </c>
      <c r="AM1229" s="317">
        <v>0</v>
      </c>
      <c r="AN1229" s="171" t="s">
        <v>44</v>
      </c>
      <c r="AO1229" s="171"/>
      <c r="AP1229" s="311"/>
      <c r="AQ1229" s="311"/>
      <c r="AR1229" s="311"/>
      <c r="AS1229" s="166">
        <f>H1229</f>
        <v>101235</v>
      </c>
      <c r="AT1229" s="166">
        <f t="shared" si="120"/>
        <v>11325</v>
      </c>
      <c r="AU1229" s="166">
        <v>1325</v>
      </c>
      <c r="AV1229" s="258"/>
      <c r="AX1229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83, 100083, '100083/13', date'2013-03-01', date'2015-09-01', 48, 101235, 'Б-101235-13',date'2015-01-02',3, 7, 7, 'RUR', 1, 18, date'2015-02-02', date'2015-02-01', 1012351, 1, to_date('2015-01-01 00:00:00','YYYY-MM-DD HH24:MI:SS'), 23000000, 4140000, 0, 1074, 1, 'c1', 8,0,101235,11325,1325);insert into xxxx_oebs_cash_payment_test (ID, INVOICE_ID, OEBS_PAYMENT, DOC_DATE, COMISS_DATE) values (s_xxxx_oebs_cash_payment_test.NEXTVAL, 101235, 8280000, to_date('2015-01-01 00:00:00','YYYY-MM-DD HH24:MI:SS'), date'2015-01-01' );insert into xxxx_client_discount_m  (ID,CLIENT_ID,CLIENT_AVG_DISCOUNT,DT) values (s_xxxx_client_discount_m.NEXTVAL,1074, 12, date'2015-01-01');</v>
      </c>
    </row>
    <row r="1230" spans="1:50" ht="16.5" customHeight="1" x14ac:dyDescent="0.25">
      <c r="A1230" s="285">
        <v>84</v>
      </c>
      <c r="B1230" s="72">
        <v>0</v>
      </c>
      <c r="C1230" s="166" t="str">
        <f t="shared" si="118"/>
        <v>100084</v>
      </c>
      <c r="D1230" s="165" t="str">
        <f t="shared" si="119"/>
        <v>100084/13</v>
      </c>
      <c r="E1230" s="167" t="s">
        <v>189</v>
      </c>
      <c r="F1230" s="167" t="s">
        <v>822</v>
      </c>
      <c r="G1230" s="165">
        <v>48</v>
      </c>
      <c r="H1230" s="178">
        <v>101236</v>
      </c>
      <c r="I1230" s="170" t="str">
        <f t="shared" si="117"/>
        <v>Б-101236-13</v>
      </c>
      <c r="J1230" s="185">
        <v>3</v>
      </c>
      <c r="K1230" s="165">
        <v>7</v>
      </c>
      <c r="L1230" s="165" t="s">
        <v>38</v>
      </c>
      <c r="M1230" s="169">
        <v>1</v>
      </c>
      <c r="N1230" s="165">
        <v>18</v>
      </c>
      <c r="O1230" s="167" t="s">
        <v>823</v>
      </c>
      <c r="P1230" s="167" t="s">
        <v>823</v>
      </c>
      <c r="Q1230" s="167" t="s">
        <v>826</v>
      </c>
      <c r="R1230" s="166" t="str">
        <f t="shared" si="116"/>
        <v>1012361</v>
      </c>
      <c r="S1230" s="170">
        <v>1</v>
      </c>
      <c r="T1230" s="167" t="s">
        <v>308</v>
      </c>
      <c r="U1230" s="165">
        <v>10000</v>
      </c>
      <c r="V1230" s="165">
        <v>1800</v>
      </c>
      <c r="W1230" s="165">
        <v>0</v>
      </c>
      <c r="X1230" s="234">
        <v>1075</v>
      </c>
      <c r="Z1230" s="224" t="s">
        <v>667</v>
      </c>
      <c r="AA1230" s="238" t="s">
        <v>667</v>
      </c>
      <c r="AB1230" s="224" t="s">
        <v>668</v>
      </c>
      <c r="AC1230" s="178">
        <v>3600</v>
      </c>
      <c r="AD1230" s="170"/>
      <c r="AE1230" s="170"/>
      <c r="AF1230" s="167" t="s">
        <v>319</v>
      </c>
      <c r="AG1230" s="221">
        <v>8</v>
      </c>
      <c r="AH1230" s="220">
        <v>12</v>
      </c>
      <c r="AI1230" s="167" t="s">
        <v>319</v>
      </c>
      <c r="AL1230" s="227">
        <v>1</v>
      </c>
      <c r="AM1230" s="122">
        <v>1</v>
      </c>
      <c r="AN1230" s="165" t="s">
        <v>44</v>
      </c>
      <c r="AO1230" s="165"/>
      <c r="AP1230" s="227">
        <v>10000</v>
      </c>
      <c r="AQ1230" s="307" t="s">
        <v>429</v>
      </c>
      <c r="AR1230" s="307" t="s">
        <v>434</v>
      </c>
      <c r="AS1230" s="166">
        <f>H1230</f>
        <v>101236</v>
      </c>
      <c r="AT1230" s="166">
        <f t="shared" si="120"/>
        <v>11326</v>
      </c>
      <c r="AU1230" s="166">
        <v>1326</v>
      </c>
      <c r="AV1230" s="220" t="s">
        <v>664</v>
      </c>
      <c r="AX1230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101236, 'Б-101236-13',date'2015-02-02',3, 7, 7, 'RUR', 1, 18, date'2015-02-02', date'2015-02-01', 1012361, 1, to_date('2015-02-01 00:00:00','YYYY-MM-DD HH24:MI:SS'), 10000, 1800, 0, 1075, 1, 'c1', 8,1,101236,11326,1326);insert into xxxx_oebs_cash_payment_test (ID, INVOICE_ID, OEBS_PAYMENT, DOC_DATE, COMISS_DATE) values (s_xxxx_oebs_cash_payment_test.NEXTVAL, 101236, 3600, to_date('2015-02-01 00:00:00','YYYY-MM-DD HH24:MI:SS'), date'2015-02-01' );insert into xxxx_client_discount_m  (ID,CLIENT_ID,CLIENT_AVG_DISCOUNT,DT) values (s_xxxx_client_discount_m.NEXTVAL,1075, 12, date'2015-02-01');insert into xxxx_loyal_clients_contr_attr (ID, CONTRACT_ID, CLIENT_ID, LC_TURNOVER, COLLATERAL_FIRST_DT, COLLATERAL_END_DT) values (s_xxxx_loyal_clients_contr_atr.NEXTVAL, 100084, 1075, 10000, date'2014-06-01', date'2014-08-31' );</v>
      </c>
    </row>
    <row r="1231" spans="1:50" ht="16.5" customHeight="1" x14ac:dyDescent="0.25">
      <c r="A1231" s="285">
        <v>84</v>
      </c>
      <c r="B1231" s="72">
        <v>0</v>
      </c>
      <c r="C1231" s="166" t="str">
        <f t="shared" si="118"/>
        <v>100084</v>
      </c>
      <c r="D1231" s="165" t="str">
        <f t="shared" si="119"/>
        <v>100084/13</v>
      </c>
      <c r="E1231" s="167" t="s">
        <v>189</v>
      </c>
      <c r="F1231" s="167" t="s">
        <v>822</v>
      </c>
      <c r="G1231" s="165">
        <v>48</v>
      </c>
      <c r="H1231" s="178">
        <v>101237</v>
      </c>
      <c r="I1231" s="170" t="str">
        <f t="shared" si="117"/>
        <v>Б-101237-13</v>
      </c>
      <c r="J1231" s="185">
        <v>3</v>
      </c>
      <c r="K1231" s="165">
        <v>7</v>
      </c>
      <c r="L1231" s="165" t="s">
        <v>38</v>
      </c>
      <c r="M1231" s="169">
        <v>1</v>
      </c>
      <c r="N1231" s="165">
        <v>18</v>
      </c>
      <c r="O1231" s="167" t="s">
        <v>823</v>
      </c>
      <c r="P1231" s="167" t="s">
        <v>823</v>
      </c>
      <c r="Q1231" s="167" t="s">
        <v>826</v>
      </c>
      <c r="R1231" s="166" t="str">
        <f t="shared" si="116"/>
        <v>1012371</v>
      </c>
      <c r="S1231" s="170">
        <v>1</v>
      </c>
      <c r="T1231" s="191" t="s">
        <v>308</v>
      </c>
      <c r="U1231" s="234">
        <v>7000</v>
      </c>
      <c r="V1231" s="234">
        <v>1260</v>
      </c>
      <c r="W1231" s="165">
        <v>0</v>
      </c>
      <c r="X1231" s="234">
        <v>1075</v>
      </c>
      <c r="Z1231" s="224" t="s">
        <v>669</v>
      </c>
      <c r="AA1231" s="238" t="s">
        <v>669</v>
      </c>
      <c r="AB1231" s="224" t="s">
        <v>670</v>
      </c>
      <c r="AC1231" s="178">
        <v>2520</v>
      </c>
      <c r="AD1231" s="170"/>
      <c r="AE1231" s="170"/>
      <c r="AF1231" s="191" t="s">
        <v>319</v>
      </c>
      <c r="AG1231" s="221">
        <v>8</v>
      </c>
      <c r="AH1231" s="220">
        <v>12</v>
      </c>
      <c r="AI1231" s="191" t="s">
        <v>319</v>
      </c>
      <c r="AL1231" s="227">
        <v>1</v>
      </c>
      <c r="AM1231" s="122">
        <v>1</v>
      </c>
      <c r="AN1231" s="165" t="s">
        <v>44</v>
      </c>
      <c r="AO1231" s="165"/>
      <c r="AP1231" s="307"/>
      <c r="AQ1231" s="307"/>
      <c r="AR1231" s="307"/>
      <c r="AS1231" s="166">
        <f>H1231</f>
        <v>101237</v>
      </c>
      <c r="AT1231" s="166">
        <f t="shared" si="120"/>
        <v>11327</v>
      </c>
      <c r="AU1231" s="166">
        <v>1327</v>
      </c>
      <c r="AV1231" s="318" t="s">
        <v>671</v>
      </c>
      <c r="AX1231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101237, 'Б-101237-13',date'2015-02-02',3, 7, 7, 'RUR', 1, 18, date'2015-02-02', date'2015-02-01', 1012371, 1, to_date('2015-02-01 00:00:00','YYYY-MM-DD HH24:MI:SS'), 7000, 1260, 0, 1075, 1, 'c1', 8,1,101237,11327,1327);insert into xxxx_oebs_cash_payment_test (ID, INVOICE_ID, OEBS_PAYMENT, DOC_DATE, COMISS_DATE) values (s_xxxx_oebs_cash_payment_test.NEXTVAL, 101237, 2520, to_date('2015-02-01 00:00:00','YYYY-MM-DD HH24:MI:SS'), date'2015-02-01' );insert into xxxx_client_discount_m  (ID,CLIENT_ID,CLIENT_AVG_DISCOUNT,DT) values (s_xxxx_client_discount_m.NEXTVAL,1075, 12, date'2015-02-01');</v>
      </c>
    </row>
    <row r="1232" spans="1:50" ht="16.5" customHeight="1" x14ac:dyDescent="0.25">
      <c r="A1232" s="285">
        <v>84</v>
      </c>
      <c r="B1232" s="72">
        <v>0</v>
      </c>
      <c r="C1232" s="166" t="str">
        <f t="shared" si="118"/>
        <v>100084</v>
      </c>
      <c r="D1232" s="165" t="str">
        <f t="shared" si="119"/>
        <v>100084/13</v>
      </c>
      <c r="E1232" s="167" t="s">
        <v>189</v>
      </c>
      <c r="F1232" s="167" t="s">
        <v>822</v>
      </c>
      <c r="G1232" s="165">
        <v>48</v>
      </c>
      <c r="H1232" s="178">
        <v>101238</v>
      </c>
      <c r="I1232" s="170" t="str">
        <f t="shared" si="117"/>
        <v>Б-101238-13</v>
      </c>
      <c r="J1232" s="185">
        <v>3</v>
      </c>
      <c r="K1232" s="165">
        <v>7</v>
      </c>
      <c r="L1232" s="165" t="s">
        <v>38</v>
      </c>
      <c r="M1232" s="169">
        <v>1</v>
      </c>
      <c r="N1232" s="165">
        <v>18</v>
      </c>
      <c r="O1232" s="191" t="s">
        <v>824</v>
      </c>
      <c r="P1232" s="167" t="s">
        <v>823</v>
      </c>
      <c r="Q1232" s="167" t="s">
        <v>826</v>
      </c>
      <c r="R1232" s="166" t="str">
        <f t="shared" si="116"/>
        <v>1012381</v>
      </c>
      <c r="S1232" s="170">
        <v>1</v>
      </c>
      <c r="T1232" s="237" t="s">
        <v>308</v>
      </c>
      <c r="U1232" s="165">
        <v>10000</v>
      </c>
      <c r="V1232" s="165">
        <v>1800</v>
      </c>
      <c r="W1232" s="165">
        <v>0</v>
      </c>
      <c r="X1232" s="234">
        <v>1075</v>
      </c>
      <c r="Z1232" s="224" t="s">
        <v>672</v>
      </c>
      <c r="AA1232" s="238" t="s">
        <v>672</v>
      </c>
      <c r="AB1232" s="224" t="s">
        <v>673</v>
      </c>
      <c r="AC1232" s="178">
        <v>3600</v>
      </c>
      <c r="AD1232" s="170"/>
      <c r="AE1232" s="170"/>
      <c r="AF1232" s="237" t="s">
        <v>319</v>
      </c>
      <c r="AG1232" s="221">
        <v>8</v>
      </c>
      <c r="AH1232" s="220">
        <v>12</v>
      </c>
      <c r="AI1232" s="237" t="s">
        <v>319</v>
      </c>
      <c r="AL1232" s="227">
        <v>1</v>
      </c>
      <c r="AM1232" s="122">
        <v>1</v>
      </c>
      <c r="AN1232" s="165" t="s">
        <v>44</v>
      </c>
      <c r="AO1232" s="165"/>
      <c r="AP1232" s="307"/>
      <c r="AQ1232" s="307"/>
      <c r="AR1232" s="307"/>
      <c r="AS1232" s="166">
        <f>H1232</f>
        <v>101238</v>
      </c>
      <c r="AT1232" s="166">
        <f t="shared" si="120"/>
        <v>11328</v>
      </c>
      <c r="AU1232" s="166">
        <v>1328</v>
      </c>
      <c r="AV1232" s="316"/>
      <c r="AX123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101238, 'Б-101238-13',date'2015-01-02',3, 7, 7, 'RUR', 1, 18, date'2015-02-02', date'2015-02-01', 1012381, 1, to_date('2015-02-01 00:00:00','YYYY-MM-DD HH24:MI:SS'), 10000, 1800, 0, 1075, 1, 'c1', 8,1,101238,11328,1328);insert into xxxx_oebs_cash_payment_test (ID, INVOICE_ID, OEBS_PAYMENT, DOC_DATE, COMISS_DATE) values (s_xxxx_oebs_cash_payment_test.NEXTVAL, 101238, 3600, to_date('2015-02-01 00:00:00','YYYY-MM-DD HH24:MI:SS'), date'2015-02-01' );insert into xxxx_client_discount_m  (ID,CLIENT_ID,CLIENT_AVG_DISCOUNT,DT) values (s_xxxx_client_discount_m.NEXTVAL,1075, 12, date'2015-02-01');</v>
      </c>
    </row>
    <row r="1233" spans="1:50" ht="16.5" customHeight="1" x14ac:dyDescent="0.25">
      <c r="A1233" s="285">
        <v>84</v>
      </c>
      <c r="B1233" s="72">
        <v>0</v>
      </c>
      <c r="C1233" s="166" t="str">
        <f t="shared" si="118"/>
        <v>100084</v>
      </c>
      <c r="D1233" s="165" t="str">
        <f t="shared" si="119"/>
        <v>100084/13</v>
      </c>
      <c r="E1233" s="167" t="s">
        <v>189</v>
      </c>
      <c r="F1233" s="167" t="s">
        <v>822</v>
      </c>
      <c r="G1233" s="165">
        <v>48</v>
      </c>
      <c r="H1233" s="178">
        <v>101239</v>
      </c>
      <c r="I1233" s="170" t="str">
        <f t="shared" si="117"/>
        <v>Б-101239-13</v>
      </c>
      <c r="J1233" s="185">
        <v>3</v>
      </c>
      <c r="K1233" s="165">
        <v>7</v>
      </c>
      <c r="L1233" s="165" t="s">
        <v>38</v>
      </c>
      <c r="M1233" s="169">
        <v>1</v>
      </c>
      <c r="N1233" s="165">
        <v>18</v>
      </c>
      <c r="O1233" s="191" t="s">
        <v>824</v>
      </c>
      <c r="P1233" s="167" t="s">
        <v>823</v>
      </c>
      <c r="Q1233" s="191" t="s">
        <v>303</v>
      </c>
      <c r="R1233" s="166" t="str">
        <f t="shared" si="116"/>
        <v>1012391</v>
      </c>
      <c r="S1233" s="170">
        <v>1</v>
      </c>
      <c r="T1233" s="191" t="s">
        <v>310</v>
      </c>
      <c r="U1233" s="234">
        <v>7000</v>
      </c>
      <c r="V1233" s="234">
        <v>1260</v>
      </c>
      <c r="W1233" s="165">
        <v>0</v>
      </c>
      <c r="X1233" s="234">
        <v>1075</v>
      </c>
      <c r="Z1233" s="319" t="s">
        <v>674</v>
      </c>
      <c r="AA1233" s="238" t="s">
        <v>674</v>
      </c>
      <c r="AB1233" s="224" t="s">
        <v>675</v>
      </c>
      <c r="AC1233" s="178">
        <v>2520</v>
      </c>
      <c r="AD1233" s="170"/>
      <c r="AE1233" s="170"/>
      <c r="AF1233" s="191" t="s">
        <v>319</v>
      </c>
      <c r="AG1233" s="221">
        <v>8</v>
      </c>
      <c r="AH1233" s="220">
        <v>12</v>
      </c>
      <c r="AI1233" s="191" t="s">
        <v>319</v>
      </c>
      <c r="AL1233" s="227">
        <v>1</v>
      </c>
      <c r="AM1233" s="122">
        <v>1</v>
      </c>
      <c r="AN1233" s="165" t="s">
        <v>44</v>
      </c>
      <c r="AO1233" s="165"/>
      <c r="AP1233" s="307"/>
      <c r="AQ1233" s="307"/>
      <c r="AR1233" s="307"/>
      <c r="AS1233" s="166">
        <f>H1233</f>
        <v>101239</v>
      </c>
      <c r="AT1233" s="166">
        <f t="shared" si="120"/>
        <v>11329</v>
      </c>
      <c r="AU1233" s="166">
        <v>1329</v>
      </c>
      <c r="AV1233" s="315"/>
      <c r="AX123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101239, 'Б-101239-13',date'2015-01-02',3, 7, 7, 'RUR', 1, 18, date'2015-02-02', date'2015-02-28', 1012391, 1, to_date('2015-01-31 23:59:59','YYYY-MM-DD HH24:MI:SS'), 7000, 1260, 0, 1075, 1, 'c1', 8,1,101239,11329,1329);insert into xxxx_oebs_cash_payment_test (ID, INVOICE_ID, OEBS_PAYMENT, DOC_DATE, COMISS_DATE) values (s_xxxx_oebs_cash_payment_test.NEXTVAL, 101239, 2520, to_date('2015-01-31 23:59:59','YYYY-MM-DD HH24:MI:SS'), date'2015-02-01' );insert into xxxx_client_discount_m  (ID,CLIENT_ID,CLIENT_AVG_DISCOUNT,DT) values (s_xxxx_client_discount_m.NEXTVAL,1075, 12, date'2015-02-01');</v>
      </c>
    </row>
    <row r="1234" spans="1:50" ht="16.5" customHeight="1" x14ac:dyDescent="0.25">
      <c r="A1234" s="285">
        <v>84</v>
      </c>
      <c r="B1234" s="72">
        <v>0</v>
      </c>
      <c r="C1234" s="166" t="str">
        <f t="shared" si="118"/>
        <v>100084</v>
      </c>
      <c r="D1234" s="165" t="str">
        <f t="shared" si="119"/>
        <v>100084/13</v>
      </c>
      <c r="E1234" s="167" t="s">
        <v>189</v>
      </c>
      <c r="F1234" s="167" t="s">
        <v>822</v>
      </c>
      <c r="G1234" s="165">
        <v>48</v>
      </c>
      <c r="H1234" s="178">
        <v>101240</v>
      </c>
      <c r="I1234" s="170" t="str">
        <f t="shared" si="117"/>
        <v>Б-101240-13</v>
      </c>
      <c r="J1234" s="185">
        <v>3</v>
      </c>
      <c r="K1234" s="165">
        <v>7</v>
      </c>
      <c r="L1234" s="165" t="s">
        <v>38</v>
      </c>
      <c r="M1234" s="169">
        <v>1</v>
      </c>
      <c r="N1234" s="165">
        <v>18</v>
      </c>
      <c r="O1234" s="191" t="s">
        <v>824</v>
      </c>
      <c r="P1234" s="191" t="s">
        <v>823</v>
      </c>
      <c r="Q1234" s="167" t="s">
        <v>826</v>
      </c>
      <c r="R1234" s="166" t="str">
        <f t="shared" si="116"/>
        <v>1012401</v>
      </c>
      <c r="S1234" s="170">
        <v>1</v>
      </c>
      <c r="T1234" s="237" t="s">
        <v>144</v>
      </c>
      <c r="U1234" s="165">
        <v>10000</v>
      </c>
      <c r="V1234" s="165">
        <v>1800</v>
      </c>
      <c r="W1234" s="165">
        <v>0</v>
      </c>
      <c r="X1234" s="234">
        <v>1075</v>
      </c>
      <c r="Z1234" s="319" t="s">
        <v>676</v>
      </c>
      <c r="AA1234" s="238" t="s">
        <v>667</v>
      </c>
      <c r="AB1234" s="224" t="s">
        <v>668</v>
      </c>
      <c r="AC1234" s="178">
        <v>3600</v>
      </c>
      <c r="AD1234" s="170"/>
      <c r="AE1234" s="170"/>
      <c r="AF1234" s="237" t="s">
        <v>320</v>
      </c>
      <c r="AG1234" s="221">
        <v>8</v>
      </c>
      <c r="AH1234" s="220">
        <v>12</v>
      </c>
      <c r="AI1234" s="237" t="s">
        <v>320</v>
      </c>
      <c r="AL1234" s="227">
        <v>1</v>
      </c>
      <c r="AM1234" s="122">
        <v>1</v>
      </c>
      <c r="AN1234" s="165" t="s">
        <v>44</v>
      </c>
      <c r="AO1234" s="165"/>
      <c r="AP1234" s="307"/>
      <c r="AQ1234" s="307"/>
      <c r="AR1234" s="307"/>
      <c r="AS1234" s="166">
        <f>H1234</f>
        <v>101240</v>
      </c>
      <c r="AT1234" s="166">
        <f t="shared" si="120"/>
        <v>11330</v>
      </c>
      <c r="AU1234" s="166">
        <v>1330</v>
      </c>
      <c r="AX123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101240, 'Б-101240-13',date'2015-01-02',3, 7, 7, 'RUR', 1, 18, date'2015-02-02', date'2015-02-01', 1012401, 1, to_date('2015-01-01 00:00:00','YYYY-MM-DD HH24:MI:SS'), 10000, 1800, 0, 1075, 1, 'c1', 8,1,101240,11330,1330);insert into xxxx_oebs_cash_payment_test (ID, INVOICE_ID, OEBS_PAYMENT, DOC_DATE, COMISS_DATE) values (s_xxxx_oebs_cash_payment_test.NEXTVAL, 101240, 3600, to_date('2015-01-01 00:00:00','YYYY-MM-DD HH24:MI:SS'), date'2015-01-01' );insert into xxxx_client_discount_m  (ID,CLIENT_ID,CLIENT_AVG_DISCOUNT,DT) values (s_xxxx_client_discount_m.NEXTVAL,1075, 12, date'2015-01-01');</v>
      </c>
    </row>
    <row r="1235" spans="1:50" ht="16.5" customHeight="1" x14ac:dyDescent="0.25">
      <c r="A1235" s="285">
        <v>84</v>
      </c>
      <c r="B1235" s="72">
        <v>0</v>
      </c>
      <c r="C1235" s="170" t="str">
        <f t="shared" si="118"/>
        <v>100084</v>
      </c>
      <c r="D1235" s="170" t="str">
        <f t="shared" si="119"/>
        <v>100084/13</v>
      </c>
      <c r="E1235" s="184" t="s">
        <v>189</v>
      </c>
      <c r="F1235" s="167" t="s">
        <v>822</v>
      </c>
      <c r="G1235" s="170">
        <v>48</v>
      </c>
      <c r="H1235" s="178">
        <v>101241</v>
      </c>
      <c r="I1235" s="170" t="str">
        <f t="shared" si="117"/>
        <v>Б-101241-13</v>
      </c>
      <c r="J1235" s="185">
        <v>3</v>
      </c>
      <c r="K1235" s="170">
        <v>7</v>
      </c>
      <c r="L1235" s="170" t="s">
        <v>38</v>
      </c>
      <c r="M1235" s="185">
        <v>1</v>
      </c>
      <c r="N1235" s="170">
        <v>18</v>
      </c>
      <c r="O1235" s="186" t="s">
        <v>824</v>
      </c>
      <c r="P1235" s="186" t="s">
        <v>823</v>
      </c>
      <c r="Q1235" s="186" t="s">
        <v>826</v>
      </c>
      <c r="R1235" s="166" t="str">
        <f t="shared" si="116"/>
        <v>1012411</v>
      </c>
      <c r="S1235" s="170">
        <v>1</v>
      </c>
      <c r="T1235" s="186" t="s">
        <v>144</v>
      </c>
      <c r="U1235" s="122">
        <v>7000</v>
      </c>
      <c r="V1235" s="122">
        <v>1260</v>
      </c>
      <c r="W1235" s="170">
        <v>0</v>
      </c>
      <c r="X1235" s="234">
        <v>1075</v>
      </c>
      <c r="Y1235" s="320"/>
      <c r="Z1235" s="319" t="s">
        <v>677</v>
      </c>
      <c r="AA1235" s="238" t="s">
        <v>672</v>
      </c>
      <c r="AB1235" s="224" t="s">
        <v>673</v>
      </c>
      <c r="AC1235" s="178">
        <v>2520</v>
      </c>
      <c r="AD1235" s="170"/>
      <c r="AE1235" s="170"/>
      <c r="AF1235" s="186" t="s">
        <v>320</v>
      </c>
      <c r="AG1235" s="221">
        <v>8</v>
      </c>
      <c r="AH1235" s="220">
        <v>12</v>
      </c>
      <c r="AI1235" s="186" t="s">
        <v>320</v>
      </c>
      <c r="AJ1235" s="189"/>
      <c r="AK1235" s="189"/>
      <c r="AL1235" s="227">
        <v>1</v>
      </c>
      <c r="AM1235" s="122">
        <v>1</v>
      </c>
      <c r="AN1235" s="170" t="s">
        <v>44</v>
      </c>
      <c r="AO1235" s="170"/>
      <c r="AP1235" s="307"/>
      <c r="AQ1235" s="307"/>
      <c r="AR1235" s="307"/>
      <c r="AS1235" s="166">
        <f>H1235</f>
        <v>101241</v>
      </c>
      <c r="AT1235" s="166">
        <f t="shared" si="120"/>
        <v>11331</v>
      </c>
      <c r="AU1235" s="166">
        <v>1331</v>
      </c>
      <c r="AX1235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101241, 'Б-101241-13',date'2015-01-02',3, 7, 7, 'RUR', 1, 18, date'2015-02-02', date'2015-02-01', 1012411, 1, to_date('2015-01-01 00:00:00','YYYY-MM-DD HH24:MI:SS'), 7000, 1260, 0, 1075, 1, 'c1', 8,1,101241,11331,1331);insert into xxxx_oebs_cash_payment_test (ID, INVOICE_ID, OEBS_PAYMENT, DOC_DATE, COMISS_DATE) values (s_xxxx_oebs_cash_payment_test.NEXTVAL, 101241, 2520, to_date('2015-01-01 00:00:00','YYYY-MM-DD HH24:MI:SS'), date'2015-01-01' );insert into xxxx_client_discount_m  (ID,CLIENT_ID,CLIENT_AVG_DISCOUNT,DT) values (s_xxxx_client_discount_m.NEXTVAL,1075, 12, date'2015-01-01');</v>
      </c>
    </row>
    <row r="1236" spans="1:50" ht="16.5" customHeight="1" x14ac:dyDescent="0.25">
      <c r="A1236" s="285">
        <v>84</v>
      </c>
      <c r="B1236" s="72">
        <v>0</v>
      </c>
      <c r="C1236" s="166" t="str">
        <f t="shared" si="118"/>
        <v>100084</v>
      </c>
      <c r="D1236" s="165" t="str">
        <f t="shared" si="119"/>
        <v>100084/13</v>
      </c>
      <c r="E1236" s="167" t="s">
        <v>189</v>
      </c>
      <c r="F1236" s="167" t="s">
        <v>822</v>
      </c>
      <c r="G1236" s="165">
        <v>48</v>
      </c>
      <c r="H1236" s="178">
        <v>101242</v>
      </c>
      <c r="I1236" s="170" t="str">
        <f t="shared" si="117"/>
        <v>Б-101242-13</v>
      </c>
      <c r="J1236" s="185">
        <v>3</v>
      </c>
      <c r="K1236" s="165">
        <v>7</v>
      </c>
      <c r="L1236" s="165" t="s">
        <v>38</v>
      </c>
      <c r="M1236" s="169">
        <v>1</v>
      </c>
      <c r="N1236" s="165">
        <v>18</v>
      </c>
      <c r="O1236" s="167" t="s">
        <v>823</v>
      </c>
      <c r="P1236" s="167" t="s">
        <v>823</v>
      </c>
      <c r="Q1236" s="167" t="s">
        <v>826</v>
      </c>
      <c r="R1236" s="166" t="str">
        <f t="shared" si="116"/>
        <v>1012421</v>
      </c>
      <c r="S1236" s="170">
        <v>1</v>
      </c>
      <c r="T1236" s="167" t="s">
        <v>308</v>
      </c>
      <c r="U1236" s="165">
        <v>10000</v>
      </c>
      <c r="V1236" s="165">
        <v>1800</v>
      </c>
      <c r="W1236" s="165">
        <v>0</v>
      </c>
      <c r="X1236" s="236">
        <v>1076</v>
      </c>
      <c r="Z1236" s="224"/>
      <c r="AA1236" s="238"/>
      <c r="AB1236" s="224"/>
      <c r="AC1236" s="178">
        <v>3600</v>
      </c>
      <c r="AD1236" s="170"/>
      <c r="AE1236" s="170"/>
      <c r="AF1236" s="167" t="s">
        <v>319</v>
      </c>
      <c r="AG1236" s="221">
        <v>8</v>
      </c>
      <c r="AH1236" s="220">
        <v>12</v>
      </c>
      <c r="AI1236" s="167" t="s">
        <v>319</v>
      </c>
      <c r="AL1236" s="227">
        <v>1</v>
      </c>
      <c r="AM1236" s="122">
        <v>1</v>
      </c>
      <c r="AN1236" s="165" t="s">
        <v>44</v>
      </c>
      <c r="AO1236" s="165"/>
      <c r="AP1236" s="227">
        <v>20000</v>
      </c>
      <c r="AQ1236" s="307" t="s">
        <v>429</v>
      </c>
      <c r="AR1236" s="307" t="s">
        <v>434</v>
      </c>
      <c r="AS1236" s="166">
        <f>H1236</f>
        <v>101242</v>
      </c>
      <c r="AT1236" s="166">
        <f t="shared" si="120"/>
        <v>11332</v>
      </c>
      <c r="AU1236" s="166">
        <v>1332</v>
      </c>
      <c r="AX1236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101242, 'Б-101242-13',date'2015-02-02',3, 7, 7, 'RUR', 1, 18, date'2015-02-02', date'2015-02-01', 1012421, 1, to_date('2015-02-01 00:00:00','YYYY-MM-DD HH24:MI:SS'), 10000, 1800, 0, 1076, 1, 'c1', 8,1,101242,11332,1332);insert into xxxx_oebs_cash_payment_test (ID, INVOICE_ID, OEBS_PAYMENT, DOC_DATE, COMISS_DATE) values (s_xxxx_oebs_cash_payment_test.NEXTVAL, 101242, 3600, to_date('2015-02-01 00:00:00','YYYY-MM-DD HH24:MI:SS'), date'2015-02-01' );insert into xxxx_client_discount_m  (ID,CLIENT_ID,CLIENT_AVG_DISCOUNT,DT) values (s_xxxx_client_discount_m.NEXTVAL,1076, 12, date'2015-02-01');insert into xxxx_loyal_clients_contr_attr (ID, CONTRACT_ID, CLIENT_ID, LC_TURNOVER, COLLATERAL_FIRST_DT, COLLATERAL_END_DT) values (s_xxxx_loyal_clients_contr_atr.NEXTVAL, 100084, 1076, 20000, date'2014-06-01', date'2014-08-31' );</v>
      </c>
    </row>
    <row r="1237" spans="1:50" ht="16.5" customHeight="1" x14ac:dyDescent="0.25">
      <c r="A1237" s="285">
        <v>84</v>
      </c>
      <c r="B1237" s="72">
        <v>0</v>
      </c>
      <c r="C1237" s="166" t="str">
        <f t="shared" si="118"/>
        <v>100084</v>
      </c>
      <c r="D1237" s="165" t="str">
        <f t="shared" si="119"/>
        <v>100084/13</v>
      </c>
      <c r="E1237" s="167" t="s">
        <v>189</v>
      </c>
      <c r="F1237" s="167" t="s">
        <v>822</v>
      </c>
      <c r="G1237" s="165">
        <v>48</v>
      </c>
      <c r="H1237" s="178">
        <v>101243</v>
      </c>
      <c r="I1237" s="170" t="str">
        <f t="shared" si="117"/>
        <v>Б-101243-13</v>
      </c>
      <c r="J1237" s="185">
        <v>3</v>
      </c>
      <c r="K1237" s="165">
        <v>7</v>
      </c>
      <c r="L1237" s="165" t="s">
        <v>38</v>
      </c>
      <c r="M1237" s="169">
        <v>1</v>
      </c>
      <c r="N1237" s="165">
        <v>18</v>
      </c>
      <c r="O1237" s="167" t="s">
        <v>823</v>
      </c>
      <c r="P1237" s="167" t="s">
        <v>823</v>
      </c>
      <c r="Q1237" s="167" t="s">
        <v>826</v>
      </c>
      <c r="R1237" s="166" t="str">
        <f t="shared" si="116"/>
        <v>1012431</v>
      </c>
      <c r="S1237" s="170">
        <v>1</v>
      </c>
      <c r="T1237" s="191" t="s">
        <v>308</v>
      </c>
      <c r="U1237" s="165">
        <v>21500</v>
      </c>
      <c r="V1237" s="165">
        <v>3870</v>
      </c>
      <c r="W1237" s="165">
        <v>0</v>
      </c>
      <c r="X1237" s="236">
        <v>1076</v>
      </c>
      <c r="Z1237" s="224"/>
      <c r="AA1237" s="238"/>
      <c r="AB1237" s="224"/>
      <c r="AC1237" s="178">
        <v>7740</v>
      </c>
      <c r="AD1237" s="170"/>
      <c r="AE1237" s="170"/>
      <c r="AF1237" s="191" t="s">
        <v>319</v>
      </c>
      <c r="AG1237" s="221">
        <v>8</v>
      </c>
      <c r="AH1237" s="220">
        <v>12</v>
      </c>
      <c r="AI1237" s="191" t="s">
        <v>319</v>
      </c>
      <c r="AL1237" s="227">
        <v>1</v>
      </c>
      <c r="AM1237" s="122">
        <v>1</v>
      </c>
      <c r="AN1237" s="165" t="s">
        <v>44</v>
      </c>
      <c r="AO1237" s="165"/>
      <c r="AP1237" s="307"/>
      <c r="AQ1237" s="307"/>
      <c r="AR1237" s="307"/>
      <c r="AS1237" s="166">
        <f>H1237</f>
        <v>101243</v>
      </c>
      <c r="AT1237" s="166">
        <f t="shared" si="120"/>
        <v>11333</v>
      </c>
      <c r="AU1237" s="166">
        <v>1333</v>
      </c>
      <c r="AV1237" s="318"/>
      <c r="AX1237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101243, 'Б-101243-13',date'2015-02-02',3, 7, 7, 'RUR', 1, 18, date'2015-02-02', date'2015-02-01', 1012431, 1, to_date('2015-02-01 00:00:00','YYYY-MM-DD HH24:MI:SS'), 21500, 3870, 0, 1076, 1, 'c1', 8,1,101243,11333,1333);insert into xxxx_oebs_cash_payment_test (ID, INVOICE_ID, OEBS_PAYMENT, DOC_DATE, COMISS_DATE) values (s_xxxx_oebs_cash_payment_test.NEXTVAL, 101243, 7740, to_date('2015-02-01 00:00:00','YYYY-MM-DD HH24:MI:SS'), date'2015-02-01' );insert into xxxx_client_discount_m  (ID,CLIENT_ID,CLIENT_AVG_DISCOUNT,DT) values (s_xxxx_client_discount_m.NEXTVAL,1076, 12, date'2015-02-01');</v>
      </c>
    </row>
    <row r="1238" spans="1:50" ht="16.5" customHeight="1" x14ac:dyDescent="0.25">
      <c r="A1238" s="285">
        <v>84</v>
      </c>
      <c r="B1238" s="72">
        <v>0</v>
      </c>
      <c r="C1238" s="166" t="str">
        <f t="shared" si="118"/>
        <v>100084</v>
      </c>
      <c r="D1238" s="165" t="str">
        <f t="shared" si="119"/>
        <v>100084/13</v>
      </c>
      <c r="E1238" s="167" t="s">
        <v>189</v>
      </c>
      <c r="F1238" s="167" t="s">
        <v>822</v>
      </c>
      <c r="G1238" s="165">
        <v>48</v>
      </c>
      <c r="H1238" s="178">
        <v>101244</v>
      </c>
      <c r="I1238" s="170" t="str">
        <f t="shared" si="117"/>
        <v>Б-101244-13</v>
      </c>
      <c r="J1238" s="185">
        <v>3</v>
      </c>
      <c r="K1238" s="165">
        <v>7</v>
      </c>
      <c r="L1238" s="165" t="s">
        <v>38</v>
      </c>
      <c r="M1238" s="169">
        <v>1</v>
      </c>
      <c r="N1238" s="165">
        <v>18</v>
      </c>
      <c r="O1238" s="191" t="s">
        <v>824</v>
      </c>
      <c r="P1238" s="167" t="s">
        <v>823</v>
      </c>
      <c r="Q1238" s="167" t="s">
        <v>826</v>
      </c>
      <c r="R1238" s="166" t="str">
        <f t="shared" si="116"/>
        <v>1012441</v>
      </c>
      <c r="S1238" s="170">
        <v>1</v>
      </c>
      <c r="T1238" s="237" t="s">
        <v>308</v>
      </c>
      <c r="U1238" s="234">
        <v>7000</v>
      </c>
      <c r="V1238" s="234">
        <v>1260</v>
      </c>
      <c r="W1238" s="165">
        <v>0</v>
      </c>
      <c r="X1238" s="236">
        <v>1076</v>
      </c>
      <c r="Z1238" s="224"/>
      <c r="AA1238" s="238"/>
      <c r="AB1238" s="224"/>
      <c r="AC1238" s="178">
        <v>2520</v>
      </c>
      <c r="AD1238" s="170"/>
      <c r="AE1238" s="170"/>
      <c r="AF1238" s="237" t="s">
        <v>319</v>
      </c>
      <c r="AG1238" s="221">
        <v>8</v>
      </c>
      <c r="AH1238" s="220">
        <v>12</v>
      </c>
      <c r="AI1238" s="237" t="s">
        <v>319</v>
      </c>
      <c r="AL1238" s="227">
        <v>1</v>
      </c>
      <c r="AM1238" s="122">
        <v>1</v>
      </c>
      <c r="AN1238" s="165" t="s">
        <v>44</v>
      </c>
      <c r="AO1238" s="165"/>
      <c r="AP1238" s="307"/>
      <c r="AQ1238" s="307"/>
      <c r="AR1238" s="307"/>
      <c r="AS1238" s="166">
        <f>H1238</f>
        <v>101244</v>
      </c>
      <c r="AT1238" s="166">
        <f t="shared" si="120"/>
        <v>11334</v>
      </c>
      <c r="AU1238" s="166">
        <v>1334</v>
      </c>
      <c r="AV1238" s="316"/>
      <c r="AX1238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101244, 'Б-101244-13',date'2015-01-02',3, 7, 7, 'RUR', 1, 18, date'2015-02-02', date'2015-02-01', 1012441, 1, to_date('2015-02-01 00:00:00','YYYY-MM-DD HH24:MI:SS'), 7000, 1260, 0, 1076, 1, 'c1', 8,1,101244,11334,1334);insert into xxxx_oebs_cash_payment_test (ID, INVOICE_ID, OEBS_PAYMENT, DOC_DATE, COMISS_DATE) values (s_xxxx_oebs_cash_payment_test.NEXTVAL, 101244, 2520, to_date('2015-02-01 00:00:00','YYYY-MM-DD HH24:MI:SS'), date'2015-02-01' );insert into xxxx_client_discount_m  (ID,CLIENT_ID,CLIENT_AVG_DISCOUNT,DT) values (s_xxxx_client_discount_m.NEXTVAL,1076, 12, date'2015-02-01');</v>
      </c>
    </row>
    <row r="1239" spans="1:50" ht="16.5" customHeight="1" x14ac:dyDescent="0.25">
      <c r="A1239" s="285">
        <v>84</v>
      </c>
      <c r="B1239" s="72">
        <v>0</v>
      </c>
      <c r="C1239" s="166" t="str">
        <f t="shared" si="118"/>
        <v>100084</v>
      </c>
      <c r="D1239" s="165" t="str">
        <f t="shared" si="119"/>
        <v>100084/13</v>
      </c>
      <c r="E1239" s="167" t="s">
        <v>189</v>
      </c>
      <c r="F1239" s="167" t="s">
        <v>822</v>
      </c>
      <c r="G1239" s="165">
        <v>48</v>
      </c>
      <c r="H1239" s="178">
        <v>101245</v>
      </c>
      <c r="I1239" s="170" t="str">
        <f t="shared" si="117"/>
        <v>Б-101245-13</v>
      </c>
      <c r="J1239" s="185">
        <v>3</v>
      </c>
      <c r="K1239" s="165">
        <v>7</v>
      </c>
      <c r="L1239" s="165" t="s">
        <v>38</v>
      </c>
      <c r="M1239" s="169">
        <v>1</v>
      </c>
      <c r="N1239" s="165">
        <v>18</v>
      </c>
      <c r="O1239" s="191" t="s">
        <v>824</v>
      </c>
      <c r="P1239" s="167" t="s">
        <v>823</v>
      </c>
      <c r="Q1239" s="191" t="s">
        <v>303</v>
      </c>
      <c r="R1239" s="166" t="str">
        <f t="shared" si="116"/>
        <v>1012451</v>
      </c>
      <c r="S1239" s="170">
        <v>1</v>
      </c>
      <c r="T1239" s="191" t="s">
        <v>310</v>
      </c>
      <c r="U1239" s="234">
        <v>7000</v>
      </c>
      <c r="V1239" s="234">
        <v>1260</v>
      </c>
      <c r="W1239" s="165">
        <v>0</v>
      </c>
      <c r="X1239" s="236">
        <v>1076</v>
      </c>
      <c r="Z1239" s="224"/>
      <c r="AA1239" s="238"/>
      <c r="AB1239" s="224"/>
      <c r="AC1239" s="178">
        <v>2520</v>
      </c>
      <c r="AD1239" s="170"/>
      <c r="AE1239" s="170"/>
      <c r="AF1239" s="191" t="s">
        <v>319</v>
      </c>
      <c r="AG1239" s="221">
        <v>8</v>
      </c>
      <c r="AH1239" s="220">
        <v>12</v>
      </c>
      <c r="AI1239" s="191" t="s">
        <v>319</v>
      </c>
      <c r="AL1239" s="227">
        <v>1</v>
      </c>
      <c r="AM1239" s="122">
        <v>1</v>
      </c>
      <c r="AN1239" s="165" t="s">
        <v>44</v>
      </c>
      <c r="AO1239" s="165"/>
      <c r="AP1239" s="307"/>
      <c r="AQ1239" s="307"/>
      <c r="AR1239" s="307"/>
      <c r="AS1239" s="166">
        <f>H1239</f>
        <v>101245</v>
      </c>
      <c r="AT1239" s="166">
        <f t="shared" si="120"/>
        <v>11335</v>
      </c>
      <c r="AU1239" s="166">
        <v>1335</v>
      </c>
      <c r="AV1239" s="315"/>
      <c r="AX1239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101245, 'Б-101245-13',date'2015-01-02',3, 7, 7, 'RUR', 1, 18, date'2015-02-02', date'2015-02-28', 1012451, 1, to_date('2015-01-31 23:59:59','YYYY-MM-DD HH24:MI:SS'), 7000, 1260, 0, 1076, 1, 'c1', 8,1,101245,11335,1335);insert into xxxx_oebs_cash_payment_test (ID, INVOICE_ID, OEBS_PAYMENT, DOC_DATE, COMISS_DATE) values (s_xxxx_oebs_cash_payment_test.NEXTVAL, 101245, 2520, to_date('2015-01-31 23:59:59','YYYY-MM-DD HH24:MI:SS'), date'2015-02-01' );insert into xxxx_client_discount_m  (ID,CLIENT_ID,CLIENT_AVG_DISCOUNT,DT) values (s_xxxx_client_discount_m.NEXTVAL,1076, 12, date'2015-02-01');</v>
      </c>
    </row>
    <row r="1240" spans="1:50" ht="16.5" customHeight="1" x14ac:dyDescent="0.25">
      <c r="A1240" s="285">
        <v>84</v>
      </c>
      <c r="B1240" s="72">
        <v>0</v>
      </c>
      <c r="C1240" s="166" t="str">
        <f t="shared" si="118"/>
        <v>100084</v>
      </c>
      <c r="D1240" s="165" t="str">
        <f t="shared" si="119"/>
        <v>100084/13</v>
      </c>
      <c r="E1240" s="167" t="s">
        <v>189</v>
      </c>
      <c r="F1240" s="167" t="s">
        <v>822</v>
      </c>
      <c r="G1240" s="165">
        <v>48</v>
      </c>
      <c r="H1240" s="178">
        <v>101246</v>
      </c>
      <c r="I1240" s="170" t="str">
        <f t="shared" si="117"/>
        <v>Б-101246-13</v>
      </c>
      <c r="J1240" s="185">
        <v>3</v>
      </c>
      <c r="K1240" s="165">
        <v>7</v>
      </c>
      <c r="L1240" s="165" t="s">
        <v>38</v>
      </c>
      <c r="M1240" s="169">
        <v>1</v>
      </c>
      <c r="N1240" s="165">
        <v>18</v>
      </c>
      <c r="O1240" s="191" t="s">
        <v>824</v>
      </c>
      <c r="P1240" s="191" t="s">
        <v>823</v>
      </c>
      <c r="Q1240" s="167" t="s">
        <v>826</v>
      </c>
      <c r="R1240" s="166" t="str">
        <f t="shared" si="116"/>
        <v>1012461</v>
      </c>
      <c r="S1240" s="170">
        <v>1</v>
      </c>
      <c r="T1240" s="237" t="s">
        <v>144</v>
      </c>
      <c r="U1240" s="234">
        <v>10000</v>
      </c>
      <c r="V1240" s="234">
        <v>1800</v>
      </c>
      <c r="W1240" s="165">
        <v>0</v>
      </c>
      <c r="X1240" s="236">
        <v>1076</v>
      </c>
      <c r="Z1240" s="224"/>
      <c r="AA1240" s="238"/>
      <c r="AB1240" s="224"/>
      <c r="AC1240" s="178">
        <v>3600</v>
      </c>
      <c r="AD1240" s="170"/>
      <c r="AE1240" s="170"/>
      <c r="AF1240" s="237" t="s">
        <v>320</v>
      </c>
      <c r="AG1240" s="221">
        <v>8</v>
      </c>
      <c r="AH1240" s="220">
        <v>12</v>
      </c>
      <c r="AI1240" s="237" t="s">
        <v>320</v>
      </c>
      <c r="AL1240" s="227">
        <v>1</v>
      </c>
      <c r="AM1240" s="122">
        <v>1</v>
      </c>
      <c r="AN1240" s="165" t="s">
        <v>44</v>
      </c>
      <c r="AO1240" s="165"/>
      <c r="AP1240" s="307"/>
      <c r="AQ1240" s="307"/>
      <c r="AR1240" s="307"/>
      <c r="AS1240" s="166">
        <f>H1240</f>
        <v>101246</v>
      </c>
      <c r="AT1240" s="166">
        <f t="shared" si="120"/>
        <v>11336</v>
      </c>
      <c r="AU1240" s="166">
        <v>1336</v>
      </c>
      <c r="AX1240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101246, 'Б-101246-13',date'2015-01-02',3, 7, 7, 'RUR', 1, 18, date'2015-02-02', date'2015-02-01', 1012461, 1, to_date('2015-01-01 00:00:00','YYYY-MM-DD HH24:MI:SS'), 10000, 1800, 0, 1076, 1, 'c1', 8,1,101246,11336,1336);insert into xxxx_oebs_cash_payment_test (ID, INVOICE_ID, OEBS_PAYMENT, DOC_DATE, COMISS_DATE) values (s_xxxx_oebs_cash_payment_test.NEXTVAL, 101246, 3600, to_date('2015-01-01 00:00:00','YYYY-MM-DD HH24:MI:SS'), date'2015-01-01' );insert into xxxx_client_discount_m  (ID,CLIENT_ID,CLIENT_AVG_DISCOUNT,DT) values (s_xxxx_client_discount_m.NEXTVAL,1076, 12, date'2015-01-01');</v>
      </c>
    </row>
    <row r="1241" spans="1:50" ht="16.5" customHeight="1" x14ac:dyDescent="0.25">
      <c r="A1241" s="285">
        <v>84</v>
      </c>
      <c r="B1241" s="72">
        <v>0</v>
      </c>
      <c r="C1241" s="170" t="str">
        <f t="shared" si="118"/>
        <v>100084</v>
      </c>
      <c r="D1241" s="170" t="str">
        <f t="shared" si="119"/>
        <v>100084/13</v>
      </c>
      <c r="E1241" s="184" t="s">
        <v>189</v>
      </c>
      <c r="F1241" s="167" t="s">
        <v>822</v>
      </c>
      <c r="G1241" s="170">
        <v>48</v>
      </c>
      <c r="H1241" s="178">
        <v>101247</v>
      </c>
      <c r="I1241" s="170" t="str">
        <f t="shared" si="117"/>
        <v>Б-101247-13</v>
      </c>
      <c r="J1241" s="185">
        <v>3</v>
      </c>
      <c r="K1241" s="170">
        <v>7</v>
      </c>
      <c r="L1241" s="170" t="s">
        <v>38</v>
      </c>
      <c r="M1241" s="185">
        <v>1</v>
      </c>
      <c r="N1241" s="170">
        <v>18</v>
      </c>
      <c r="O1241" s="186" t="s">
        <v>824</v>
      </c>
      <c r="P1241" s="186" t="s">
        <v>823</v>
      </c>
      <c r="Q1241" s="186" t="s">
        <v>826</v>
      </c>
      <c r="R1241" s="166" t="str">
        <f t="shared" si="116"/>
        <v>1012471</v>
      </c>
      <c r="S1241" s="170">
        <v>1</v>
      </c>
      <c r="T1241" s="186" t="s">
        <v>144</v>
      </c>
      <c r="U1241" s="122">
        <v>10000</v>
      </c>
      <c r="V1241" s="122">
        <v>1800</v>
      </c>
      <c r="W1241" s="170">
        <v>0</v>
      </c>
      <c r="X1241" s="236">
        <v>1076</v>
      </c>
      <c r="Y1241" s="320"/>
      <c r="Z1241" s="224"/>
      <c r="AA1241" s="238"/>
      <c r="AB1241" s="224"/>
      <c r="AC1241" s="178">
        <v>3600</v>
      </c>
      <c r="AD1241" s="170"/>
      <c r="AE1241" s="170"/>
      <c r="AF1241" s="186" t="s">
        <v>320</v>
      </c>
      <c r="AG1241" s="221">
        <v>8</v>
      </c>
      <c r="AH1241" s="220">
        <v>12</v>
      </c>
      <c r="AI1241" s="186" t="s">
        <v>320</v>
      </c>
      <c r="AJ1241" s="189"/>
      <c r="AK1241" s="189"/>
      <c r="AL1241" s="227">
        <v>1</v>
      </c>
      <c r="AM1241" s="122">
        <v>1</v>
      </c>
      <c r="AN1241" s="170" t="s">
        <v>44</v>
      </c>
      <c r="AO1241" s="170"/>
      <c r="AP1241" s="307"/>
      <c r="AQ1241" s="307"/>
      <c r="AR1241" s="307"/>
      <c r="AS1241" s="166">
        <f>H1241</f>
        <v>101247</v>
      </c>
      <c r="AT1241" s="166">
        <f t="shared" si="120"/>
        <v>11337</v>
      </c>
      <c r="AU1241" s="166">
        <v>1337</v>
      </c>
      <c r="AX1241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101247, 'Б-101247-13',date'2015-01-02',3, 7, 7, 'RUR', 1, 18, date'2015-02-02', date'2015-02-01', 1012471, 1, to_date('2015-01-01 00:00:00','YYYY-MM-DD HH24:MI:SS'), 10000, 1800, 0, 1076, 1, 'c1', 8,1,101247,11337,1337);insert into xxxx_oebs_cash_payment_test (ID, INVOICE_ID, OEBS_PAYMENT, DOC_DATE, COMISS_DATE) values (s_xxxx_oebs_cash_payment_test.NEXTVAL, 101247, 3600, to_date('2015-01-01 00:00:00','YYYY-MM-DD HH24:MI:SS'), date'2015-01-01' );insert into xxxx_client_discount_m  (ID,CLIENT_ID,CLIENT_AVG_DISCOUNT,DT) values (s_xxxx_client_discount_m.NEXTVAL,1076, 12, date'2015-01-01');</v>
      </c>
    </row>
    <row r="1242" spans="1:50" ht="16.5" customHeight="1" x14ac:dyDescent="0.25">
      <c r="A1242" s="285">
        <v>84</v>
      </c>
      <c r="B1242" s="72">
        <v>0</v>
      </c>
      <c r="C1242" s="170" t="str">
        <f t="shared" si="118"/>
        <v>100084</v>
      </c>
      <c r="D1242" s="165" t="str">
        <f t="shared" si="119"/>
        <v>100084/13</v>
      </c>
      <c r="E1242" s="167" t="s">
        <v>189</v>
      </c>
      <c r="F1242" s="167" t="s">
        <v>822</v>
      </c>
      <c r="G1242" s="165">
        <v>48</v>
      </c>
      <c r="H1242" s="178">
        <v>101248</v>
      </c>
      <c r="I1242" s="170" t="str">
        <f t="shared" si="117"/>
        <v>Б-101248-13</v>
      </c>
      <c r="J1242" s="185">
        <v>3</v>
      </c>
      <c r="K1242" s="165">
        <v>7</v>
      </c>
      <c r="L1242" s="165" t="s">
        <v>38</v>
      </c>
      <c r="M1242" s="169">
        <v>1</v>
      </c>
      <c r="N1242" s="165">
        <v>18</v>
      </c>
      <c r="O1242" s="167" t="s">
        <v>823</v>
      </c>
      <c r="P1242" s="167" t="s">
        <v>823</v>
      </c>
      <c r="Q1242" s="167" t="s">
        <v>826</v>
      </c>
      <c r="R1242" s="166" t="str">
        <f t="shared" si="116"/>
        <v>1012481</v>
      </c>
      <c r="S1242" s="170">
        <v>1</v>
      </c>
      <c r="T1242" s="167" t="s">
        <v>308</v>
      </c>
      <c r="U1242" s="165">
        <v>10000</v>
      </c>
      <c r="V1242" s="165">
        <v>1800</v>
      </c>
      <c r="W1242" s="165">
        <v>0</v>
      </c>
      <c r="X1242" s="234">
        <v>1077</v>
      </c>
      <c r="Z1242" s="224"/>
      <c r="AA1242" s="238"/>
      <c r="AB1242" s="224"/>
      <c r="AC1242" s="178">
        <v>3600</v>
      </c>
      <c r="AD1242" s="170"/>
      <c r="AE1242" s="170"/>
      <c r="AF1242" s="167" t="s">
        <v>319</v>
      </c>
      <c r="AG1242" s="221">
        <v>8</v>
      </c>
      <c r="AH1242" s="220">
        <v>12</v>
      </c>
      <c r="AI1242" s="167" t="s">
        <v>319</v>
      </c>
      <c r="AL1242" s="227">
        <v>1</v>
      </c>
      <c r="AM1242" s="122">
        <v>1</v>
      </c>
      <c r="AN1242" s="165" t="s">
        <v>44</v>
      </c>
      <c r="AO1242" s="165"/>
      <c r="AP1242" s="227">
        <v>10000</v>
      </c>
      <c r="AQ1242" s="307" t="s">
        <v>429</v>
      </c>
      <c r="AR1242" s="307" t="s">
        <v>434</v>
      </c>
      <c r="AS1242" s="166">
        <f>H1242</f>
        <v>101248</v>
      </c>
      <c r="AT1242" s="166">
        <f t="shared" si="120"/>
        <v>11338</v>
      </c>
      <c r="AU1242" s="166">
        <v>1338</v>
      </c>
      <c r="AX124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101248, 'Б-101248-13',date'2015-02-02',3, 7, 7, 'RUR', 1, 18, date'2015-02-02', date'2015-02-01', 1012481, 1, to_date('2015-02-01 00:00:00','YYYY-MM-DD HH24:MI:SS'), 10000, 1800, 0, 1077, 1, 'c1', 8,1,101248,11338,1338);insert into xxxx_oebs_cash_payment_test (ID, INVOICE_ID, OEBS_PAYMENT, DOC_DATE, COMISS_DATE) values (s_xxxx_oebs_cash_payment_test.NEXTVAL, 101248, 3600, to_date('2015-02-01 00:00:00','YYYY-MM-DD HH24:MI:SS'), date'2015-02-01' );insert into xxxx_client_discount_m  (ID,CLIENT_ID,CLIENT_AVG_DISCOUNT,DT) values (s_xxxx_client_discount_m.NEXTVAL,1077, 12, date'2015-02-01');insert into xxxx_loyal_clients_contr_attr (ID, CONTRACT_ID, CLIENT_ID, LC_TURNOVER, COLLATERAL_FIRST_DT, COLLATERAL_END_DT) values (s_xxxx_loyal_clients_contr_atr.NEXTVAL, 100084, 1077, 10000, date'2014-06-01', date'2014-08-31' );</v>
      </c>
    </row>
    <row r="1243" spans="1:50" ht="16.5" customHeight="1" x14ac:dyDescent="0.25">
      <c r="A1243" s="285">
        <v>84</v>
      </c>
      <c r="B1243" s="72">
        <v>0</v>
      </c>
      <c r="C1243" s="170" t="str">
        <f t="shared" si="118"/>
        <v>100084</v>
      </c>
      <c r="D1243" s="165" t="str">
        <f t="shared" si="119"/>
        <v>100084/13</v>
      </c>
      <c r="E1243" s="167" t="s">
        <v>189</v>
      </c>
      <c r="F1243" s="167" t="s">
        <v>822</v>
      </c>
      <c r="G1243" s="165">
        <v>48</v>
      </c>
      <c r="H1243" s="178">
        <v>101249</v>
      </c>
      <c r="I1243" s="170" t="str">
        <f t="shared" si="117"/>
        <v>Б-101249-13</v>
      </c>
      <c r="J1243" s="185">
        <v>3</v>
      </c>
      <c r="K1243" s="165">
        <v>7</v>
      </c>
      <c r="L1243" s="165" t="s">
        <v>38</v>
      </c>
      <c r="M1243" s="169">
        <v>1</v>
      </c>
      <c r="N1243" s="165">
        <v>18</v>
      </c>
      <c r="O1243" s="167" t="s">
        <v>823</v>
      </c>
      <c r="P1243" s="167" t="s">
        <v>823</v>
      </c>
      <c r="Q1243" s="167" t="s">
        <v>826</v>
      </c>
      <c r="R1243" s="166" t="str">
        <f t="shared" si="116"/>
        <v>1012491</v>
      </c>
      <c r="S1243" s="170">
        <v>1</v>
      </c>
      <c r="T1243" s="191" t="s">
        <v>308</v>
      </c>
      <c r="U1243" s="165">
        <v>10000</v>
      </c>
      <c r="V1243" s="165">
        <v>1800</v>
      </c>
      <c r="W1243" s="165">
        <v>0</v>
      </c>
      <c r="X1243" s="234">
        <v>1077</v>
      </c>
      <c r="Z1243" s="224"/>
      <c r="AA1243" s="238"/>
      <c r="AB1243" s="224"/>
      <c r="AC1243" s="178">
        <v>3600</v>
      </c>
      <c r="AD1243" s="170"/>
      <c r="AE1243" s="170"/>
      <c r="AF1243" s="191" t="s">
        <v>319</v>
      </c>
      <c r="AG1243" s="221">
        <v>8</v>
      </c>
      <c r="AH1243" s="220">
        <v>12</v>
      </c>
      <c r="AI1243" s="191" t="s">
        <v>319</v>
      </c>
      <c r="AL1243" s="227">
        <v>1</v>
      </c>
      <c r="AM1243" s="122">
        <v>1</v>
      </c>
      <c r="AN1243" s="165" t="s">
        <v>44</v>
      </c>
      <c r="AO1243" s="165"/>
      <c r="AP1243" s="307"/>
      <c r="AQ1243" s="307"/>
      <c r="AR1243" s="307"/>
      <c r="AS1243" s="166">
        <f>H1243</f>
        <v>101249</v>
      </c>
      <c r="AT1243" s="166">
        <f t="shared" si="120"/>
        <v>11339</v>
      </c>
      <c r="AU1243" s="166">
        <v>1339</v>
      </c>
      <c r="AV1243" s="318"/>
      <c r="AX124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101249, 'Б-101249-13',date'2015-02-02',3, 7, 7, 'RUR', 1, 18, date'2015-02-02', date'2015-02-01', 1012491, 1, to_date('2015-02-01 00:00:00','YYYY-MM-DD HH24:MI:SS'), 10000, 1800, 0, 1077, 1, 'c1', 8,1,101249,11339,1339);insert into xxxx_oebs_cash_payment_test (ID, INVOICE_ID, OEBS_PAYMENT, DOC_DATE, COMISS_DATE) values (s_xxxx_oebs_cash_payment_test.NEXTVAL, 101249, 3600, to_date('2015-02-01 00:00:00','YYYY-MM-DD HH24:MI:SS'), date'2015-02-01' );insert into xxxx_client_discount_m  (ID,CLIENT_ID,CLIENT_AVG_DISCOUNT,DT) values (s_xxxx_client_discount_m.NEXTVAL,1077, 12, date'2015-02-01');</v>
      </c>
    </row>
    <row r="1244" spans="1:50" ht="16.5" customHeight="1" x14ac:dyDescent="0.25">
      <c r="A1244" s="285">
        <v>84</v>
      </c>
      <c r="B1244" s="72">
        <v>0</v>
      </c>
      <c r="C1244" s="170" t="str">
        <f t="shared" si="118"/>
        <v>100084</v>
      </c>
      <c r="D1244" s="165" t="str">
        <f t="shared" si="119"/>
        <v>100084/13</v>
      </c>
      <c r="E1244" s="167" t="s">
        <v>189</v>
      </c>
      <c r="F1244" s="167" t="s">
        <v>822</v>
      </c>
      <c r="G1244" s="165">
        <v>48</v>
      </c>
      <c r="H1244" s="178">
        <v>101250</v>
      </c>
      <c r="I1244" s="170" t="str">
        <f t="shared" si="117"/>
        <v>Б-101250-13</v>
      </c>
      <c r="J1244" s="185">
        <v>3</v>
      </c>
      <c r="K1244" s="165">
        <v>7</v>
      </c>
      <c r="L1244" s="165" t="s">
        <v>38</v>
      </c>
      <c r="M1244" s="169">
        <v>1</v>
      </c>
      <c r="N1244" s="165">
        <v>18</v>
      </c>
      <c r="O1244" s="191" t="s">
        <v>824</v>
      </c>
      <c r="P1244" s="167" t="s">
        <v>823</v>
      </c>
      <c r="Q1244" s="167" t="s">
        <v>826</v>
      </c>
      <c r="R1244" s="166" t="str">
        <f t="shared" si="116"/>
        <v>1012501</v>
      </c>
      <c r="S1244" s="170">
        <v>1</v>
      </c>
      <c r="T1244" s="237" t="s">
        <v>308</v>
      </c>
      <c r="U1244" s="170">
        <v>10000</v>
      </c>
      <c r="V1244" s="170">
        <v>1800</v>
      </c>
      <c r="W1244" s="165">
        <v>0</v>
      </c>
      <c r="X1244" s="234">
        <v>1077</v>
      </c>
      <c r="Z1244" s="224"/>
      <c r="AA1244" s="238"/>
      <c r="AB1244" s="224"/>
      <c r="AC1244" s="178">
        <v>3600</v>
      </c>
      <c r="AD1244" s="170"/>
      <c r="AE1244" s="170"/>
      <c r="AF1244" s="237" t="s">
        <v>319</v>
      </c>
      <c r="AG1244" s="221">
        <v>8</v>
      </c>
      <c r="AH1244" s="220">
        <v>12</v>
      </c>
      <c r="AI1244" s="237" t="s">
        <v>319</v>
      </c>
      <c r="AL1244" s="227">
        <v>1</v>
      </c>
      <c r="AM1244" s="122">
        <v>1</v>
      </c>
      <c r="AN1244" s="165" t="s">
        <v>44</v>
      </c>
      <c r="AO1244" s="165"/>
      <c r="AP1244" s="307"/>
      <c r="AQ1244" s="307"/>
      <c r="AR1244" s="307"/>
      <c r="AS1244" s="166">
        <f>H1244</f>
        <v>101250</v>
      </c>
      <c r="AT1244" s="166">
        <f t="shared" si="120"/>
        <v>11340</v>
      </c>
      <c r="AU1244" s="166">
        <v>1340</v>
      </c>
      <c r="AV1244" s="316"/>
      <c r="AX124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101250, 'Б-101250-13',date'2015-01-02',3, 7, 7, 'RUR', 1, 18, date'2015-02-02', date'2015-02-01', 1012501, 1, to_date('2015-02-01 00:00:00','YYYY-MM-DD HH24:MI:SS'), 10000, 1800, 0, 1077, 1, 'c1', 8,1,101250,11340,1340);insert into xxxx_oebs_cash_payment_test (ID, INVOICE_ID, OEBS_PAYMENT, DOC_DATE, COMISS_DATE) values (s_xxxx_oebs_cash_payment_test.NEXTVAL, 101250, 3600, to_date('2015-02-01 00:00:00','YYYY-MM-DD HH24:MI:SS'), date'2015-02-01' );insert into xxxx_client_discount_m  (ID,CLIENT_ID,CLIENT_AVG_DISCOUNT,DT) values (s_xxxx_client_discount_m.NEXTVAL,1077, 12, date'2015-02-01');</v>
      </c>
    </row>
    <row r="1245" spans="1:50" ht="16.5" customHeight="1" x14ac:dyDescent="0.25">
      <c r="A1245" s="285">
        <v>84</v>
      </c>
      <c r="B1245" s="72">
        <v>0</v>
      </c>
      <c r="C1245" s="170" t="str">
        <f t="shared" si="118"/>
        <v>100084</v>
      </c>
      <c r="D1245" s="165" t="str">
        <f t="shared" si="119"/>
        <v>100084/13</v>
      </c>
      <c r="E1245" s="167" t="s">
        <v>189</v>
      </c>
      <c r="F1245" s="167" t="s">
        <v>822</v>
      </c>
      <c r="G1245" s="165">
        <v>48</v>
      </c>
      <c r="H1245" s="178">
        <v>101251</v>
      </c>
      <c r="I1245" s="170" t="str">
        <f t="shared" si="117"/>
        <v>Б-101251-13</v>
      </c>
      <c r="J1245" s="185">
        <v>3</v>
      </c>
      <c r="K1245" s="165">
        <v>7</v>
      </c>
      <c r="L1245" s="165" t="s">
        <v>38</v>
      </c>
      <c r="M1245" s="169">
        <v>1</v>
      </c>
      <c r="N1245" s="165">
        <v>18</v>
      </c>
      <c r="O1245" s="191" t="s">
        <v>824</v>
      </c>
      <c r="P1245" s="167" t="s">
        <v>823</v>
      </c>
      <c r="Q1245" s="191" t="s">
        <v>303</v>
      </c>
      <c r="R1245" s="166" t="str">
        <f t="shared" ref="R1245:R1303" si="122">H1245&amp;"1"</f>
        <v>1012511</v>
      </c>
      <c r="S1245" s="170">
        <v>1</v>
      </c>
      <c r="T1245" s="191" t="s">
        <v>310</v>
      </c>
      <c r="U1245" s="165">
        <v>10000</v>
      </c>
      <c r="V1245" s="165">
        <v>1800</v>
      </c>
      <c r="W1245" s="165">
        <v>0</v>
      </c>
      <c r="X1245" s="234">
        <v>1077</v>
      </c>
      <c r="Z1245" s="224"/>
      <c r="AA1245" s="238"/>
      <c r="AB1245" s="224"/>
      <c r="AC1245" s="178">
        <v>3600</v>
      </c>
      <c r="AD1245" s="170"/>
      <c r="AE1245" s="170"/>
      <c r="AF1245" s="191" t="s">
        <v>319</v>
      </c>
      <c r="AG1245" s="221">
        <v>8</v>
      </c>
      <c r="AH1245" s="220">
        <v>12</v>
      </c>
      <c r="AI1245" s="191" t="s">
        <v>319</v>
      </c>
      <c r="AL1245" s="227">
        <v>1</v>
      </c>
      <c r="AM1245" s="122">
        <v>1</v>
      </c>
      <c r="AN1245" s="165" t="s">
        <v>44</v>
      </c>
      <c r="AO1245" s="165"/>
      <c r="AP1245" s="307"/>
      <c r="AQ1245" s="307"/>
      <c r="AR1245" s="307"/>
      <c r="AS1245" s="166">
        <f>H1245</f>
        <v>101251</v>
      </c>
      <c r="AT1245" s="166">
        <f t="shared" si="120"/>
        <v>11341</v>
      </c>
      <c r="AU1245" s="166">
        <v>1341</v>
      </c>
      <c r="AV1245" s="315"/>
      <c r="AX1245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101251, 'Б-101251-13',date'2015-01-02',3, 7, 7, 'RUR', 1, 18, date'2015-02-02', date'2015-02-28', 1012511, 1, to_date('2015-01-31 23:59:59','YYYY-MM-DD HH24:MI:SS'), 10000, 1800, 0, 1077, 1, 'c1', 8,1,101251,11341,1341);insert into xxxx_oebs_cash_payment_test (ID, INVOICE_ID, OEBS_PAYMENT, DOC_DATE, COMISS_DATE) values (s_xxxx_oebs_cash_payment_test.NEXTVAL, 101251, 3600, to_date('2015-01-31 23:59:59','YYYY-MM-DD HH24:MI:SS'), date'2015-02-01' );insert into xxxx_client_discount_m  (ID,CLIENT_ID,CLIENT_AVG_DISCOUNT,DT) values (s_xxxx_client_discount_m.NEXTVAL,1077, 12, date'2015-02-01');</v>
      </c>
    </row>
    <row r="1246" spans="1:50" ht="16.5" customHeight="1" x14ac:dyDescent="0.25">
      <c r="A1246" s="285">
        <v>84</v>
      </c>
      <c r="B1246" s="72">
        <v>0</v>
      </c>
      <c r="C1246" s="170" t="str">
        <f t="shared" si="118"/>
        <v>100084</v>
      </c>
      <c r="D1246" s="165" t="str">
        <f t="shared" si="119"/>
        <v>100084/13</v>
      </c>
      <c r="E1246" s="167" t="s">
        <v>189</v>
      </c>
      <c r="F1246" s="167" t="s">
        <v>822</v>
      </c>
      <c r="G1246" s="165">
        <v>48</v>
      </c>
      <c r="H1246" s="178">
        <v>101252</v>
      </c>
      <c r="I1246" s="170" t="str">
        <f t="shared" si="117"/>
        <v>Б-101252-13</v>
      </c>
      <c r="J1246" s="185">
        <v>3</v>
      </c>
      <c r="K1246" s="165">
        <v>7</v>
      </c>
      <c r="L1246" s="165" t="s">
        <v>38</v>
      </c>
      <c r="M1246" s="169">
        <v>1</v>
      </c>
      <c r="N1246" s="165">
        <v>18</v>
      </c>
      <c r="O1246" s="191" t="s">
        <v>824</v>
      </c>
      <c r="P1246" s="191" t="s">
        <v>823</v>
      </c>
      <c r="Q1246" s="167" t="s">
        <v>826</v>
      </c>
      <c r="R1246" s="166" t="str">
        <f t="shared" si="122"/>
        <v>1012521</v>
      </c>
      <c r="S1246" s="170">
        <v>1</v>
      </c>
      <c r="T1246" s="237" t="s">
        <v>144</v>
      </c>
      <c r="U1246" s="170">
        <v>10000</v>
      </c>
      <c r="V1246" s="170">
        <v>1800</v>
      </c>
      <c r="W1246" s="165">
        <v>0</v>
      </c>
      <c r="X1246" s="234">
        <v>1077</v>
      </c>
      <c r="Z1246" s="224"/>
      <c r="AA1246" s="238"/>
      <c r="AB1246" s="224"/>
      <c r="AC1246" s="178">
        <v>3600</v>
      </c>
      <c r="AD1246" s="170"/>
      <c r="AE1246" s="170"/>
      <c r="AF1246" s="237" t="s">
        <v>320</v>
      </c>
      <c r="AG1246" s="221">
        <v>8</v>
      </c>
      <c r="AH1246" s="220">
        <v>12</v>
      </c>
      <c r="AI1246" s="237" t="s">
        <v>320</v>
      </c>
      <c r="AL1246" s="227">
        <v>1</v>
      </c>
      <c r="AM1246" s="122">
        <v>1</v>
      </c>
      <c r="AN1246" s="165" t="s">
        <v>44</v>
      </c>
      <c r="AO1246" s="165"/>
      <c r="AP1246" s="307"/>
      <c r="AQ1246" s="307"/>
      <c r="AR1246" s="307"/>
      <c r="AS1246" s="166">
        <f>H1246</f>
        <v>101252</v>
      </c>
      <c r="AT1246" s="166">
        <f t="shared" si="120"/>
        <v>11342</v>
      </c>
      <c r="AU1246" s="166">
        <v>1342</v>
      </c>
      <c r="AX1246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101252, 'Б-101252-13',date'2015-01-02',3, 7, 7, 'RUR', 1, 18, date'2015-02-02', date'2015-02-01', 1012521, 1, to_date('2015-01-01 00:00:00','YYYY-MM-DD HH24:MI:SS'), 10000, 1800, 0, 1077, 1, 'c1', 8,1,101252,11342,1342);insert into xxxx_oebs_cash_payment_test (ID, INVOICE_ID, OEBS_PAYMENT, DOC_DATE, COMISS_DATE) values (s_xxxx_oebs_cash_payment_test.NEXTVAL, 101252, 3600, to_date('2015-01-01 00:00:00','YYYY-MM-DD HH24:MI:SS'), date'2015-01-01' );insert into xxxx_client_discount_m  (ID,CLIENT_ID,CLIENT_AVG_DISCOUNT,DT) values (s_xxxx_client_discount_m.NEXTVAL,1077, 12, date'2015-01-01');</v>
      </c>
    </row>
    <row r="1247" spans="1:50" ht="16.5" customHeight="1" x14ac:dyDescent="0.25">
      <c r="A1247" s="288">
        <v>84</v>
      </c>
      <c r="B1247" s="72">
        <v>0</v>
      </c>
      <c r="C1247" s="173" t="str">
        <f t="shared" si="118"/>
        <v>100084</v>
      </c>
      <c r="D1247" s="171" t="str">
        <f t="shared" si="119"/>
        <v>100084/13</v>
      </c>
      <c r="E1247" s="172" t="s">
        <v>189</v>
      </c>
      <c r="F1247" s="167" t="s">
        <v>822</v>
      </c>
      <c r="G1247" s="171">
        <v>48</v>
      </c>
      <c r="H1247" s="178">
        <v>101253</v>
      </c>
      <c r="I1247" s="171" t="str">
        <f t="shared" si="117"/>
        <v>Б-101253-13</v>
      </c>
      <c r="J1247" s="185">
        <v>3</v>
      </c>
      <c r="K1247" s="171">
        <v>7</v>
      </c>
      <c r="L1247" s="171" t="s">
        <v>38</v>
      </c>
      <c r="M1247" s="175">
        <v>1</v>
      </c>
      <c r="N1247" s="171">
        <v>18</v>
      </c>
      <c r="O1247" s="177" t="s">
        <v>824</v>
      </c>
      <c r="P1247" s="177" t="s">
        <v>823</v>
      </c>
      <c r="Q1247" s="177" t="s">
        <v>826</v>
      </c>
      <c r="R1247" s="173" t="str">
        <f t="shared" si="122"/>
        <v>1012531</v>
      </c>
      <c r="S1247" s="171">
        <v>1</v>
      </c>
      <c r="T1247" s="177" t="s">
        <v>144</v>
      </c>
      <c r="U1247" s="171">
        <v>10000</v>
      </c>
      <c r="V1247" s="171">
        <v>1800</v>
      </c>
      <c r="W1247" s="171">
        <v>0</v>
      </c>
      <c r="X1247" s="234">
        <v>1077</v>
      </c>
      <c r="Z1247" s="232"/>
      <c r="AA1247" s="240"/>
      <c r="AB1247" s="232"/>
      <c r="AC1247" s="180">
        <v>3600</v>
      </c>
      <c r="AD1247" s="171"/>
      <c r="AE1247" s="171"/>
      <c r="AF1247" s="177" t="s">
        <v>320</v>
      </c>
      <c r="AG1247" s="302">
        <v>8</v>
      </c>
      <c r="AH1247" s="258">
        <v>12</v>
      </c>
      <c r="AI1247" s="177" t="s">
        <v>320</v>
      </c>
      <c r="AJ1247" s="179"/>
      <c r="AK1247" s="179"/>
      <c r="AL1247" s="205">
        <v>1</v>
      </c>
      <c r="AM1247" s="122">
        <v>1</v>
      </c>
      <c r="AN1247" s="171" t="s">
        <v>44</v>
      </c>
      <c r="AO1247" s="171"/>
      <c r="AP1247" s="307"/>
      <c r="AQ1247" s="311"/>
      <c r="AR1247" s="311"/>
      <c r="AS1247" s="166">
        <f>H1247</f>
        <v>101253</v>
      </c>
      <c r="AT1247" s="166">
        <f t="shared" si="120"/>
        <v>11343</v>
      </c>
      <c r="AU1247" s="166">
        <v>1343</v>
      </c>
      <c r="AV1247" s="258"/>
      <c r="AX1247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84, 100084, '100084/13', date'2013-03-01', date'2015-09-01', 48, 101253, 'Б-101253-13',date'2015-01-02',3, 7, 7, 'RUR', 1, 18, date'2015-02-02', date'2015-02-01', 1012531, 1, to_date('2015-01-01 00:00:00','YYYY-MM-DD HH24:MI:SS'), 10000, 1800, 0, 1077, 1, 'c1', 8,1,101253,11343,1343);insert into xxxx_oebs_cash_payment_test (ID, INVOICE_ID, OEBS_PAYMENT, DOC_DATE, COMISS_DATE) values (s_xxxx_oebs_cash_payment_test.NEXTVAL, 101253, 3600, to_date('2015-01-01 00:00:00','YYYY-MM-DD HH24:MI:SS'), date'2015-01-01' );insert into xxxx_client_discount_m  (ID,CLIENT_ID,CLIENT_AVG_DISCOUNT,DT) values (s_xxxx_client_discount_m.NEXTVAL,1077, 12, date'2015-01-01');</v>
      </c>
    </row>
    <row r="1248" spans="1:50" ht="16.5" customHeight="1" x14ac:dyDescent="0.25">
      <c r="A1248" s="285">
        <v>85</v>
      </c>
      <c r="B1248" s="72">
        <v>0</v>
      </c>
      <c r="C1248" s="170" t="str">
        <f t="shared" si="118"/>
        <v>100085</v>
      </c>
      <c r="D1248" s="165" t="str">
        <f t="shared" si="119"/>
        <v>100085/13</v>
      </c>
      <c r="E1248" s="167" t="s">
        <v>189</v>
      </c>
      <c r="F1248" s="167" t="s">
        <v>822</v>
      </c>
      <c r="G1248" s="165">
        <v>48</v>
      </c>
      <c r="H1248" s="178">
        <v>101254</v>
      </c>
      <c r="I1248" s="170" t="str">
        <f t="shared" si="117"/>
        <v>Б-101254-13</v>
      </c>
      <c r="J1248" s="185">
        <v>3</v>
      </c>
      <c r="K1248" s="165">
        <v>7</v>
      </c>
      <c r="L1248" s="165" t="s">
        <v>38</v>
      </c>
      <c r="M1248" s="290">
        <v>0</v>
      </c>
      <c r="N1248" s="165">
        <v>18</v>
      </c>
      <c r="O1248" s="167" t="s">
        <v>823</v>
      </c>
      <c r="P1248" s="167" t="s">
        <v>823</v>
      </c>
      <c r="Q1248" s="167" t="s">
        <v>826</v>
      </c>
      <c r="R1248" s="166" t="str">
        <f t="shared" si="122"/>
        <v>1012541</v>
      </c>
      <c r="S1248" s="170">
        <v>1</v>
      </c>
      <c r="T1248" s="167" t="s">
        <v>308</v>
      </c>
      <c r="U1248" s="165">
        <v>10000</v>
      </c>
      <c r="V1248" s="165">
        <v>0</v>
      </c>
      <c r="W1248" s="165">
        <v>0</v>
      </c>
      <c r="X1248" s="236">
        <v>1078</v>
      </c>
      <c r="Z1248" s="224" t="s">
        <v>678</v>
      </c>
      <c r="AA1248" s="238" t="s">
        <v>678</v>
      </c>
      <c r="AB1248" s="224" t="s">
        <v>679</v>
      </c>
      <c r="AC1248" s="178">
        <v>20000</v>
      </c>
      <c r="AD1248" s="170"/>
      <c r="AE1248" s="170"/>
      <c r="AF1248" s="167" t="s">
        <v>319</v>
      </c>
      <c r="AG1248" s="221">
        <v>8</v>
      </c>
      <c r="AH1248" s="220">
        <v>12</v>
      </c>
      <c r="AI1248" s="167" t="s">
        <v>319</v>
      </c>
      <c r="AL1248" s="227">
        <v>1</v>
      </c>
      <c r="AM1248" s="122">
        <v>1</v>
      </c>
      <c r="AN1248" s="165" t="s">
        <v>44</v>
      </c>
      <c r="AO1248" s="165"/>
      <c r="AP1248" s="227">
        <v>10000</v>
      </c>
      <c r="AQ1248" s="307" t="s">
        <v>429</v>
      </c>
      <c r="AR1248" s="307" t="s">
        <v>434</v>
      </c>
      <c r="AS1248" s="166">
        <f>H1248</f>
        <v>101254</v>
      </c>
      <c r="AT1248" s="166">
        <f t="shared" si="120"/>
        <v>11344</v>
      </c>
      <c r="AU1248" s="166">
        <v>1344</v>
      </c>
      <c r="AV1248" s="220" t="s">
        <v>643</v>
      </c>
      <c r="AX1248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85, 100085, '100085/13', date'2013-03-01', date'2015-09-01', 48, 101254, 'Б-101254-13',date'2015-02-02',3, 7, 7, 'RUR', 0, 18, date'2015-02-02', date'2015-02-01', 1012541, 1, to_date('2015-02-01 00:00:00','YYYY-MM-DD HH24:MI:SS'), 10000, 0, 0, 1078, 1, 'c1', 8,1,101254,11344,1344);insert into xxxx_oebs_cash_payment_test (ID, INVOICE_ID, OEBS_PAYMENT, DOC_DATE, COMISS_DATE) values (s_xxxx_oebs_cash_payment_test.NEXTVAL, 101254, 20000, to_date('2015-02-01 00:00:00','YYYY-MM-DD HH24:MI:SS'), date'2015-02-01' );insert into xxxx_client_discount_m  (ID,CLIENT_ID,CLIENT_AVG_DISCOUNT,DT) values (s_xxxx_client_discount_m.NEXTVAL,1078, 12, date'2015-02-01');insert into xxxx_loyal_clients_contr_attr (ID, CONTRACT_ID, CLIENT_ID, LC_TURNOVER, COLLATERAL_FIRST_DT, COLLATERAL_END_DT) values (s_xxxx_loyal_clients_contr_atr.NEXTVAL, 100085, 1078, 10000, date'2014-06-01', date'2014-08-31' );</v>
      </c>
    </row>
    <row r="1249" spans="1:50" ht="16.5" customHeight="1" x14ac:dyDescent="0.25">
      <c r="A1249" s="285">
        <v>85</v>
      </c>
      <c r="B1249" s="72">
        <v>0</v>
      </c>
      <c r="C1249" s="170" t="str">
        <f t="shared" si="118"/>
        <v>100085</v>
      </c>
      <c r="D1249" s="165" t="str">
        <f t="shared" si="119"/>
        <v>100085/13</v>
      </c>
      <c r="E1249" s="167" t="s">
        <v>189</v>
      </c>
      <c r="F1249" s="167" t="s">
        <v>822</v>
      </c>
      <c r="G1249" s="165">
        <v>48</v>
      </c>
      <c r="H1249" s="178">
        <v>101255</v>
      </c>
      <c r="I1249" s="170" t="str">
        <f t="shared" si="117"/>
        <v>Б-101255-13</v>
      </c>
      <c r="J1249" s="185">
        <v>3</v>
      </c>
      <c r="K1249" s="165">
        <v>7</v>
      </c>
      <c r="L1249" s="165" t="s">
        <v>38</v>
      </c>
      <c r="M1249" s="290">
        <v>0</v>
      </c>
      <c r="N1249" s="165">
        <v>18</v>
      </c>
      <c r="O1249" s="167" t="s">
        <v>823</v>
      </c>
      <c r="P1249" s="167" t="s">
        <v>823</v>
      </c>
      <c r="Q1249" s="167" t="s">
        <v>826</v>
      </c>
      <c r="R1249" s="166" t="str">
        <f t="shared" si="122"/>
        <v>1012551</v>
      </c>
      <c r="S1249" s="170">
        <v>1</v>
      </c>
      <c r="T1249" s="191" t="s">
        <v>308</v>
      </c>
      <c r="U1249" s="234">
        <v>9000</v>
      </c>
      <c r="V1249" s="234">
        <v>0</v>
      </c>
      <c r="W1249" s="165">
        <v>0</v>
      </c>
      <c r="X1249" s="236">
        <v>1078</v>
      </c>
      <c r="Z1249" s="224" t="s">
        <v>680</v>
      </c>
      <c r="AA1249" s="238" t="s">
        <v>680</v>
      </c>
      <c r="AB1249" s="224" t="s">
        <v>681</v>
      </c>
      <c r="AC1249" s="178">
        <v>18000</v>
      </c>
      <c r="AD1249" s="170"/>
      <c r="AE1249" s="170"/>
      <c r="AF1249" s="191" t="s">
        <v>319</v>
      </c>
      <c r="AG1249" s="221">
        <v>8</v>
      </c>
      <c r="AH1249" s="220">
        <v>12</v>
      </c>
      <c r="AI1249" s="191" t="s">
        <v>319</v>
      </c>
      <c r="AL1249" s="227">
        <v>1</v>
      </c>
      <c r="AM1249" s="122">
        <v>1</v>
      </c>
      <c r="AN1249" s="165" t="s">
        <v>44</v>
      </c>
      <c r="AO1249" s="165"/>
      <c r="AP1249" s="307"/>
      <c r="AQ1249" s="307"/>
      <c r="AR1249" s="307"/>
      <c r="AS1249" s="166">
        <f>H1249</f>
        <v>101255</v>
      </c>
      <c r="AT1249" s="166">
        <f t="shared" si="120"/>
        <v>11345</v>
      </c>
      <c r="AU1249" s="166">
        <v>1345</v>
      </c>
      <c r="AV1249" s="318"/>
      <c r="AX1249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85, 100085, '100085/13', date'2013-03-01', date'2015-09-01', 48, 101255, 'Б-101255-13',date'2015-02-02',3, 7, 7, 'RUR', 0, 18, date'2015-02-02', date'2015-02-01', 1012551, 1, to_date('2015-02-01 00:00:00','YYYY-MM-DD HH24:MI:SS'), 9000, 0, 0, 1078, 1, 'c1', 8,1,101255,11345,1345);insert into xxxx_oebs_cash_payment_test (ID, INVOICE_ID, OEBS_PAYMENT, DOC_DATE, COMISS_DATE) values (s_xxxx_oebs_cash_payment_test.NEXTVAL, 101255, 18000, to_date('2015-02-01 00:00:00','YYYY-MM-DD HH24:MI:SS'), date'2015-02-01' );insert into xxxx_client_discount_m  (ID,CLIENT_ID,CLIENT_AVG_DISCOUNT,DT) values (s_xxxx_client_discount_m.NEXTVAL,1078, 12, date'2015-02-01');</v>
      </c>
    </row>
    <row r="1250" spans="1:50" ht="16.5" customHeight="1" x14ac:dyDescent="0.25">
      <c r="A1250" s="285">
        <v>85</v>
      </c>
      <c r="B1250" s="72">
        <v>0</v>
      </c>
      <c r="C1250" s="170" t="str">
        <f t="shared" si="118"/>
        <v>100085</v>
      </c>
      <c r="D1250" s="165" t="str">
        <f t="shared" si="119"/>
        <v>100085/13</v>
      </c>
      <c r="E1250" s="167" t="s">
        <v>189</v>
      </c>
      <c r="F1250" s="167" t="s">
        <v>822</v>
      </c>
      <c r="G1250" s="165">
        <v>48</v>
      </c>
      <c r="H1250" s="178">
        <v>101256</v>
      </c>
      <c r="I1250" s="170" t="str">
        <f t="shared" si="117"/>
        <v>Б-101256-13</v>
      </c>
      <c r="J1250" s="185">
        <v>3</v>
      </c>
      <c r="K1250" s="165">
        <v>7</v>
      </c>
      <c r="L1250" s="165" t="s">
        <v>38</v>
      </c>
      <c r="M1250" s="290">
        <v>0</v>
      </c>
      <c r="N1250" s="165">
        <v>18</v>
      </c>
      <c r="O1250" s="191" t="s">
        <v>824</v>
      </c>
      <c r="P1250" s="167" t="s">
        <v>823</v>
      </c>
      <c r="Q1250" s="167" t="s">
        <v>826</v>
      </c>
      <c r="R1250" s="166" t="str">
        <f t="shared" si="122"/>
        <v>1012561</v>
      </c>
      <c r="S1250" s="170">
        <v>1</v>
      </c>
      <c r="T1250" s="237" t="s">
        <v>308</v>
      </c>
      <c r="U1250" s="165">
        <v>10000</v>
      </c>
      <c r="V1250" s="165">
        <v>0</v>
      </c>
      <c r="W1250" s="165">
        <v>0</v>
      </c>
      <c r="X1250" s="236">
        <v>1078</v>
      </c>
      <c r="Z1250" s="224" t="s">
        <v>678</v>
      </c>
      <c r="AA1250" s="238" t="s">
        <v>678</v>
      </c>
      <c r="AB1250" s="224" t="s">
        <v>679</v>
      </c>
      <c r="AC1250" s="178">
        <v>20000</v>
      </c>
      <c r="AD1250" s="170"/>
      <c r="AE1250" s="170"/>
      <c r="AF1250" s="237" t="s">
        <v>319</v>
      </c>
      <c r="AG1250" s="221">
        <v>8</v>
      </c>
      <c r="AH1250" s="220">
        <v>12</v>
      </c>
      <c r="AI1250" s="237" t="s">
        <v>319</v>
      </c>
      <c r="AL1250" s="227">
        <v>1</v>
      </c>
      <c r="AM1250" s="122">
        <v>1</v>
      </c>
      <c r="AN1250" s="165" t="s">
        <v>44</v>
      </c>
      <c r="AO1250" s="165"/>
      <c r="AP1250" s="307"/>
      <c r="AQ1250" s="307"/>
      <c r="AR1250" s="307"/>
      <c r="AS1250" s="166">
        <f>H1250</f>
        <v>101256</v>
      </c>
      <c r="AT1250" s="166">
        <f t="shared" si="120"/>
        <v>11346</v>
      </c>
      <c r="AU1250" s="166">
        <v>1346</v>
      </c>
      <c r="AV1250" s="321" t="s">
        <v>682</v>
      </c>
      <c r="AX1250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85, 100085, '100085/13', date'2013-03-01', date'2015-09-01', 48, 101256, 'Б-101256-13',date'2015-01-02',3, 7, 7, 'RUR', 0, 18, date'2015-02-02', date'2015-02-01', 1012561, 1, to_date('2015-02-01 00:00:00','YYYY-MM-DD HH24:MI:SS'), 10000, 0, 0, 1078, 1, 'c1', 8,1,101256,11346,1346);insert into xxxx_oebs_cash_payment_test (ID, INVOICE_ID, OEBS_PAYMENT, DOC_DATE, COMISS_DATE) values (s_xxxx_oebs_cash_payment_test.NEXTVAL, 101256, 20000, to_date('2015-02-01 00:00:00','YYYY-MM-DD HH24:MI:SS'), date'2015-02-01' );insert into xxxx_client_discount_m  (ID,CLIENT_ID,CLIENT_AVG_DISCOUNT,DT) values (s_xxxx_client_discount_m.NEXTVAL,1078, 12, date'2015-02-01');</v>
      </c>
    </row>
    <row r="1251" spans="1:50" ht="16.5" customHeight="1" x14ac:dyDescent="0.25">
      <c r="A1251" s="285">
        <v>85</v>
      </c>
      <c r="B1251" s="72">
        <v>0</v>
      </c>
      <c r="C1251" s="170" t="str">
        <f t="shared" si="118"/>
        <v>100085</v>
      </c>
      <c r="D1251" s="165" t="str">
        <f t="shared" si="119"/>
        <v>100085/13</v>
      </c>
      <c r="E1251" s="167" t="s">
        <v>189</v>
      </c>
      <c r="F1251" s="167" t="s">
        <v>822</v>
      </c>
      <c r="G1251" s="165">
        <v>48</v>
      </c>
      <c r="H1251" s="178">
        <v>101257</v>
      </c>
      <c r="I1251" s="170" t="str">
        <f t="shared" si="117"/>
        <v>Б-101257-13</v>
      </c>
      <c r="J1251" s="185">
        <v>3</v>
      </c>
      <c r="K1251" s="165">
        <v>7</v>
      </c>
      <c r="L1251" s="165" t="s">
        <v>38</v>
      </c>
      <c r="M1251" s="290">
        <v>0</v>
      </c>
      <c r="N1251" s="165">
        <v>18</v>
      </c>
      <c r="O1251" s="191" t="s">
        <v>824</v>
      </c>
      <c r="P1251" s="167" t="s">
        <v>823</v>
      </c>
      <c r="Q1251" s="191" t="s">
        <v>303</v>
      </c>
      <c r="R1251" s="166" t="str">
        <f t="shared" si="122"/>
        <v>1012571</v>
      </c>
      <c r="S1251" s="170">
        <v>1</v>
      </c>
      <c r="T1251" s="191" t="s">
        <v>310</v>
      </c>
      <c r="U1251" s="234">
        <v>7000</v>
      </c>
      <c r="V1251" s="234">
        <v>0</v>
      </c>
      <c r="W1251" s="165">
        <v>0</v>
      </c>
      <c r="X1251" s="236">
        <v>1078</v>
      </c>
      <c r="Z1251" s="224" t="s">
        <v>683</v>
      </c>
      <c r="AA1251" s="238" t="s">
        <v>683</v>
      </c>
      <c r="AB1251" s="224" t="s">
        <v>684</v>
      </c>
      <c r="AC1251" s="178">
        <v>14000</v>
      </c>
      <c r="AD1251" s="170"/>
      <c r="AE1251" s="170"/>
      <c r="AF1251" s="191" t="s">
        <v>319</v>
      </c>
      <c r="AG1251" s="221">
        <v>8</v>
      </c>
      <c r="AH1251" s="220">
        <v>12</v>
      </c>
      <c r="AI1251" s="191" t="s">
        <v>319</v>
      </c>
      <c r="AL1251" s="227">
        <v>1</v>
      </c>
      <c r="AM1251" s="122">
        <v>1</v>
      </c>
      <c r="AN1251" s="165" t="s">
        <v>44</v>
      </c>
      <c r="AO1251" s="165"/>
      <c r="AP1251" s="307"/>
      <c r="AQ1251" s="307"/>
      <c r="AR1251" s="307"/>
      <c r="AS1251" s="166">
        <f>H1251</f>
        <v>101257</v>
      </c>
      <c r="AT1251" s="166">
        <f t="shared" si="120"/>
        <v>11347</v>
      </c>
      <c r="AU1251" s="166">
        <v>1347</v>
      </c>
      <c r="AV1251" s="316"/>
      <c r="AX1251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85, 100085, '100085/13', date'2013-03-01', date'2015-09-01', 48, 101257, 'Б-101257-13',date'2015-01-02',3, 7, 7, 'RUR', 0, 18, date'2015-02-02', date'2015-02-28', 1012571, 1, to_date('2015-01-31 23:59:59','YYYY-MM-DD HH24:MI:SS'), 7000, 0, 0, 1078, 1, 'c1', 8,1,101257,11347,1347);insert into xxxx_oebs_cash_payment_test (ID, INVOICE_ID, OEBS_PAYMENT, DOC_DATE, COMISS_DATE) values (s_xxxx_oebs_cash_payment_test.NEXTVAL, 101257, 14000, to_date('2015-01-31 23:59:59','YYYY-MM-DD HH24:MI:SS'), date'2015-02-01' );insert into xxxx_client_discount_m  (ID,CLIENT_ID,CLIENT_AVG_DISCOUNT,DT) values (s_xxxx_client_discount_m.NEXTVAL,1078, 12, date'2015-02-01');</v>
      </c>
    </row>
    <row r="1252" spans="1:50" ht="16.5" customHeight="1" x14ac:dyDescent="0.25">
      <c r="A1252" s="285">
        <v>85</v>
      </c>
      <c r="B1252" s="72">
        <v>0</v>
      </c>
      <c r="C1252" s="170" t="str">
        <f t="shared" si="118"/>
        <v>100085</v>
      </c>
      <c r="D1252" s="165" t="str">
        <f t="shared" si="119"/>
        <v>100085/13</v>
      </c>
      <c r="E1252" s="167" t="s">
        <v>189</v>
      </c>
      <c r="F1252" s="167" t="s">
        <v>822</v>
      </c>
      <c r="G1252" s="165">
        <v>48</v>
      </c>
      <c r="H1252" s="178">
        <v>101258</v>
      </c>
      <c r="I1252" s="170" t="str">
        <f t="shared" si="117"/>
        <v>Б-101258-13</v>
      </c>
      <c r="J1252" s="185">
        <v>3</v>
      </c>
      <c r="K1252" s="165">
        <v>7</v>
      </c>
      <c r="L1252" s="165" t="s">
        <v>38</v>
      </c>
      <c r="M1252" s="290">
        <v>0</v>
      </c>
      <c r="N1252" s="165">
        <v>18</v>
      </c>
      <c r="O1252" s="191" t="s">
        <v>824</v>
      </c>
      <c r="P1252" s="191" t="s">
        <v>823</v>
      </c>
      <c r="Q1252" s="167" t="s">
        <v>826</v>
      </c>
      <c r="R1252" s="166" t="str">
        <f t="shared" si="122"/>
        <v>1012581</v>
      </c>
      <c r="S1252" s="170">
        <v>1</v>
      </c>
      <c r="T1252" s="237" t="s">
        <v>144</v>
      </c>
      <c r="U1252" s="165">
        <v>10000</v>
      </c>
      <c r="V1252" s="165">
        <v>0</v>
      </c>
      <c r="W1252" s="165">
        <v>0</v>
      </c>
      <c r="X1252" s="236">
        <v>1078</v>
      </c>
      <c r="Z1252" s="224" t="s">
        <v>678</v>
      </c>
      <c r="AA1252" s="238" t="s">
        <v>678</v>
      </c>
      <c r="AB1252" s="224" t="s">
        <v>679</v>
      </c>
      <c r="AC1252" s="178">
        <v>20000</v>
      </c>
      <c r="AD1252" s="170"/>
      <c r="AE1252" s="170"/>
      <c r="AF1252" s="237" t="s">
        <v>320</v>
      </c>
      <c r="AG1252" s="221">
        <v>8</v>
      </c>
      <c r="AH1252" s="220">
        <v>12</v>
      </c>
      <c r="AI1252" s="237" t="s">
        <v>320</v>
      </c>
      <c r="AL1252" s="227">
        <v>1</v>
      </c>
      <c r="AM1252" s="122">
        <v>1</v>
      </c>
      <c r="AN1252" s="165" t="s">
        <v>44</v>
      </c>
      <c r="AO1252" s="165"/>
      <c r="AP1252" s="307"/>
      <c r="AQ1252" s="307"/>
      <c r="AR1252" s="307"/>
      <c r="AS1252" s="166">
        <f>H1252</f>
        <v>101258</v>
      </c>
      <c r="AT1252" s="166">
        <f t="shared" si="120"/>
        <v>11348</v>
      </c>
      <c r="AU1252" s="166">
        <v>1348</v>
      </c>
      <c r="AX125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85, 100085, '100085/13', date'2013-03-01', date'2015-09-01', 48, 101258, 'Б-101258-13',date'2015-01-02',3, 7, 7, 'RUR', 0, 18, date'2015-02-02', date'2015-02-01', 1012581, 1, to_date('2015-01-01 00:00:00','YYYY-MM-DD HH24:MI:SS'), 10000, 0, 0, 1078, 1, 'c1', 8,1,101258,11348,1348);insert into xxxx_oebs_cash_payment_test (ID, INVOICE_ID, OEBS_PAYMENT, DOC_DATE, COMISS_DATE) values (s_xxxx_oebs_cash_payment_test.NEXTVAL, 101258, 20000, to_date('2015-01-01 00:00:00','YYYY-MM-DD HH24:MI:SS'), date'2015-01-01' );insert into xxxx_client_discount_m  (ID,CLIENT_ID,CLIENT_AVG_DISCOUNT,DT) values (s_xxxx_client_discount_m.NEXTVAL,1078, 12, date'2015-01-01');</v>
      </c>
    </row>
    <row r="1253" spans="1:50" ht="16.5" customHeight="1" x14ac:dyDescent="0.25">
      <c r="A1253" s="288">
        <v>85</v>
      </c>
      <c r="B1253" s="72">
        <v>0</v>
      </c>
      <c r="C1253" s="173" t="str">
        <f t="shared" si="118"/>
        <v>100085</v>
      </c>
      <c r="D1253" s="171" t="str">
        <f t="shared" si="119"/>
        <v>100085/13</v>
      </c>
      <c r="E1253" s="172" t="s">
        <v>189</v>
      </c>
      <c r="F1253" s="167" t="s">
        <v>822</v>
      </c>
      <c r="G1253" s="171">
        <v>48</v>
      </c>
      <c r="H1253" s="178">
        <v>101259</v>
      </c>
      <c r="I1253" s="171" t="str">
        <f t="shared" si="117"/>
        <v>Б-101259-13</v>
      </c>
      <c r="J1253" s="185">
        <v>3</v>
      </c>
      <c r="K1253" s="171">
        <v>7</v>
      </c>
      <c r="L1253" s="171" t="s">
        <v>38</v>
      </c>
      <c r="M1253" s="322">
        <v>0</v>
      </c>
      <c r="N1253" s="171">
        <v>18</v>
      </c>
      <c r="O1253" s="177" t="s">
        <v>824</v>
      </c>
      <c r="P1253" s="177" t="s">
        <v>823</v>
      </c>
      <c r="Q1253" s="177" t="s">
        <v>826</v>
      </c>
      <c r="R1253" s="173" t="str">
        <f t="shared" si="122"/>
        <v>1012591</v>
      </c>
      <c r="S1253" s="171">
        <v>1</v>
      </c>
      <c r="T1253" s="177" t="s">
        <v>144</v>
      </c>
      <c r="U1253" s="192">
        <v>9000</v>
      </c>
      <c r="V1253" s="192">
        <v>0</v>
      </c>
      <c r="W1253" s="171">
        <v>0</v>
      </c>
      <c r="X1253" s="236">
        <v>1078</v>
      </c>
      <c r="Z1253" s="241" t="s">
        <v>680</v>
      </c>
      <c r="AA1253" s="240" t="s">
        <v>680</v>
      </c>
      <c r="AB1253" s="241" t="s">
        <v>681</v>
      </c>
      <c r="AC1253" s="178">
        <v>18000</v>
      </c>
      <c r="AD1253" s="171"/>
      <c r="AE1253" s="171"/>
      <c r="AF1253" s="177" t="s">
        <v>320</v>
      </c>
      <c r="AG1253" s="302">
        <v>8</v>
      </c>
      <c r="AH1253" s="258">
        <v>12</v>
      </c>
      <c r="AI1253" s="177" t="s">
        <v>320</v>
      </c>
      <c r="AJ1253" s="179"/>
      <c r="AK1253" s="179"/>
      <c r="AL1253" s="205">
        <v>1</v>
      </c>
      <c r="AM1253" s="122">
        <v>1</v>
      </c>
      <c r="AN1253" s="171" t="s">
        <v>44</v>
      </c>
      <c r="AO1253" s="171"/>
      <c r="AP1253" s="311"/>
      <c r="AQ1253" s="311"/>
      <c r="AR1253" s="311"/>
      <c r="AS1253" s="166">
        <f>H1253</f>
        <v>101259</v>
      </c>
      <c r="AT1253" s="166">
        <f t="shared" si="120"/>
        <v>11349</v>
      </c>
      <c r="AU1253" s="166">
        <v>1349</v>
      </c>
      <c r="AV1253" s="258"/>
      <c r="AX125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85, 100085, '100085/13', date'2013-03-01', date'2015-09-01', 48, 101259, 'Б-101259-13',date'2015-01-02',3, 7, 7, 'RUR', 0, 18, date'2015-02-02', date'2015-02-01', 1012591, 1, to_date('2015-01-01 00:00:00','YYYY-MM-DD HH24:MI:SS'), 9000, 0, 0, 1078, 1, 'c1', 8,1,101259,11349,1349);insert into xxxx_oebs_cash_payment_test (ID, INVOICE_ID, OEBS_PAYMENT, DOC_DATE, COMISS_DATE) values (s_xxxx_oebs_cash_payment_test.NEXTVAL, 101259, 18000, to_date('2015-01-01 00:00:00','YYYY-MM-DD HH24:MI:SS'), date'2015-01-01' );insert into xxxx_client_discount_m  (ID,CLIENT_ID,CLIENT_AVG_DISCOUNT,DT) values (s_xxxx_client_discount_m.NEXTVAL,1078, 12, date'2015-01-01');</v>
      </c>
    </row>
    <row r="1254" spans="1:50" ht="16.5" customHeight="1" x14ac:dyDescent="0.25">
      <c r="A1254" s="285">
        <v>86</v>
      </c>
      <c r="B1254" s="72">
        <v>0</v>
      </c>
      <c r="C1254" s="170" t="str">
        <f t="shared" si="118"/>
        <v>100086</v>
      </c>
      <c r="D1254" s="165" t="str">
        <f t="shared" si="119"/>
        <v>100086/13</v>
      </c>
      <c r="E1254" s="167" t="s">
        <v>189</v>
      </c>
      <c r="F1254" s="167" t="s">
        <v>822</v>
      </c>
      <c r="G1254" s="165">
        <v>48</v>
      </c>
      <c r="H1254" s="178">
        <v>101260</v>
      </c>
      <c r="I1254" s="170" t="str">
        <f t="shared" si="117"/>
        <v>Б-101260-13</v>
      </c>
      <c r="J1254" s="185">
        <v>3</v>
      </c>
      <c r="K1254" s="165">
        <v>7</v>
      </c>
      <c r="L1254" s="234" t="s">
        <v>59</v>
      </c>
      <c r="M1254" s="169">
        <v>1</v>
      </c>
      <c r="N1254" s="165">
        <v>18</v>
      </c>
      <c r="O1254" s="167" t="s">
        <v>823</v>
      </c>
      <c r="P1254" s="167" t="s">
        <v>823</v>
      </c>
      <c r="Q1254" s="167" t="s">
        <v>826</v>
      </c>
      <c r="R1254" s="166" t="str">
        <f t="shared" si="122"/>
        <v>1012601</v>
      </c>
      <c r="S1254" s="170">
        <v>1</v>
      </c>
      <c r="T1254" s="167" t="s">
        <v>308</v>
      </c>
      <c r="U1254" s="165">
        <v>385</v>
      </c>
      <c r="V1254" s="165">
        <v>69.3</v>
      </c>
      <c r="W1254" s="165">
        <v>0</v>
      </c>
      <c r="X1254" s="234">
        <v>1079</v>
      </c>
      <c r="Z1254" s="224" t="s">
        <v>685</v>
      </c>
      <c r="AA1254" s="238" t="s">
        <v>685</v>
      </c>
      <c r="AB1254" s="224" t="s">
        <v>686</v>
      </c>
      <c r="AC1254" s="178">
        <v>770</v>
      </c>
      <c r="AD1254" s="170"/>
      <c r="AE1254" s="170"/>
      <c r="AF1254" s="167" t="s">
        <v>319</v>
      </c>
      <c r="AG1254" s="221">
        <v>8</v>
      </c>
      <c r="AH1254" s="220">
        <v>12</v>
      </c>
      <c r="AI1254" s="167" t="s">
        <v>319</v>
      </c>
      <c r="AL1254" s="227">
        <v>1</v>
      </c>
      <c r="AM1254" s="122">
        <v>1</v>
      </c>
      <c r="AN1254" s="165" t="s">
        <v>44</v>
      </c>
      <c r="AO1254" s="165"/>
      <c r="AP1254" s="227">
        <v>10000</v>
      </c>
      <c r="AQ1254" s="307" t="s">
        <v>429</v>
      </c>
      <c r="AR1254" s="307" t="s">
        <v>434</v>
      </c>
      <c r="AS1254" s="166">
        <f>H1254</f>
        <v>101260</v>
      </c>
      <c r="AT1254" s="166">
        <f t="shared" si="120"/>
        <v>11350</v>
      </c>
      <c r="AU1254" s="166">
        <v>1350</v>
      </c>
      <c r="AV1254" s="220" t="s">
        <v>643</v>
      </c>
      <c r="AX125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86, 100086, '100086/13', date'2013-03-01', date'2015-09-01', 48, 101260, 'Б-101260-13',date'2015-02-02',3, 7, 7, 'USD', 1, 18, date'2015-02-02', date'2015-02-01', 1012601, 1, to_date('2015-02-01 00:00:00','YYYY-MM-DD HH24:MI:SS'), 385, 69.3, 0, 1079, 1, 'c1', 8,1,101260,11350,1350);insert into xxxx_oebs_cash_payment_test (ID, INVOICE_ID, OEBS_PAYMENT, DOC_DATE, COMISS_DATE) values (s_xxxx_oebs_cash_payment_test.NEXTVAL, 101260, 770, to_date('2015-02-01 00:00:00','YYYY-MM-DD HH24:MI:SS'), date'2015-02-01' );insert into xxxx_client_discount_m  (ID,CLIENT_ID,CLIENT_AVG_DISCOUNT,DT) values (s_xxxx_client_discount_m.NEXTVAL,1079, 12, date'2015-02-01');insert into xxxx_loyal_clients_contr_attr (ID, CONTRACT_ID, CLIENT_ID, LC_TURNOVER, COLLATERAL_FIRST_DT, COLLATERAL_END_DT) values (s_xxxx_loyal_clients_contr_atr.NEXTVAL, 100086, 1079, 10000, date'2014-06-01', date'2014-08-31' );</v>
      </c>
    </row>
    <row r="1255" spans="1:50" ht="16.5" customHeight="1" x14ac:dyDescent="0.25">
      <c r="A1255" s="285">
        <v>86</v>
      </c>
      <c r="B1255" s="72">
        <v>0</v>
      </c>
      <c r="C1255" s="170" t="str">
        <f t="shared" si="118"/>
        <v>100086</v>
      </c>
      <c r="D1255" s="165" t="str">
        <f t="shared" si="119"/>
        <v>100086/13</v>
      </c>
      <c r="E1255" s="167" t="s">
        <v>189</v>
      </c>
      <c r="F1255" s="167" t="s">
        <v>822</v>
      </c>
      <c r="G1255" s="165">
        <v>48</v>
      </c>
      <c r="H1255" s="178">
        <v>101261</v>
      </c>
      <c r="I1255" s="170" t="str">
        <f t="shared" si="117"/>
        <v>Б-101261-13</v>
      </c>
      <c r="J1255" s="185">
        <v>3</v>
      </c>
      <c r="K1255" s="165">
        <v>7</v>
      </c>
      <c r="L1255" s="234" t="s">
        <v>59</v>
      </c>
      <c r="M1255" s="169">
        <v>1</v>
      </c>
      <c r="N1255" s="165">
        <v>18</v>
      </c>
      <c r="O1255" s="167" t="s">
        <v>823</v>
      </c>
      <c r="P1255" s="167" t="s">
        <v>823</v>
      </c>
      <c r="Q1255" s="167" t="s">
        <v>826</v>
      </c>
      <c r="R1255" s="166" t="str">
        <f t="shared" si="122"/>
        <v>1012611</v>
      </c>
      <c r="S1255" s="170">
        <v>1</v>
      </c>
      <c r="T1255" s="191" t="s">
        <v>308</v>
      </c>
      <c r="U1255" s="165">
        <v>400</v>
      </c>
      <c r="V1255" s="165">
        <v>72</v>
      </c>
      <c r="W1255" s="165">
        <v>0</v>
      </c>
      <c r="X1255" s="234">
        <v>1079</v>
      </c>
      <c r="Z1255" s="224" t="s">
        <v>687</v>
      </c>
      <c r="AA1255" s="238" t="s">
        <v>687</v>
      </c>
      <c r="AB1255" s="224" t="s">
        <v>688</v>
      </c>
      <c r="AC1255" s="178">
        <v>800</v>
      </c>
      <c r="AD1255" s="170"/>
      <c r="AE1255" s="170"/>
      <c r="AF1255" s="191" t="s">
        <v>319</v>
      </c>
      <c r="AG1255" s="221">
        <v>8</v>
      </c>
      <c r="AH1255" s="220">
        <v>12</v>
      </c>
      <c r="AI1255" s="191" t="s">
        <v>319</v>
      </c>
      <c r="AL1255" s="227">
        <v>1</v>
      </c>
      <c r="AM1255" s="122">
        <v>1</v>
      </c>
      <c r="AN1255" s="165" t="s">
        <v>44</v>
      </c>
      <c r="AO1255" s="165"/>
      <c r="AP1255" s="307"/>
      <c r="AQ1255" s="307"/>
      <c r="AR1255" s="307"/>
      <c r="AS1255" s="166">
        <f>H1255</f>
        <v>101261</v>
      </c>
      <c r="AT1255" s="166">
        <f t="shared" si="120"/>
        <v>11351</v>
      </c>
      <c r="AU1255" s="166">
        <v>1351</v>
      </c>
      <c r="AV1255" s="318"/>
      <c r="AX1255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86, 100086, '100086/13', date'2013-03-01', date'2015-09-01', 48, 101261, 'Б-101261-13',date'2015-02-02',3, 7, 7, 'USD', 1, 18, date'2015-02-02', date'2015-02-01', 1012611, 1, to_date('2015-02-01 00:00:00','YYYY-MM-DD HH24:MI:SS'), 400, 72, 0, 1079, 1, 'c1', 8,1,101261,11351,1351);insert into xxxx_oebs_cash_payment_test (ID, INVOICE_ID, OEBS_PAYMENT, DOC_DATE, COMISS_DATE) values (s_xxxx_oebs_cash_payment_test.NEXTVAL, 101261, 800, to_date('2015-02-01 00:00:00','YYYY-MM-DD HH24:MI:SS'), date'2015-02-01' );insert into xxxx_client_discount_m  (ID,CLIENT_ID,CLIENT_AVG_DISCOUNT,DT) values (s_xxxx_client_discount_m.NEXTVAL,1079, 12, date'2015-02-01');</v>
      </c>
    </row>
    <row r="1256" spans="1:50" ht="16.5" customHeight="1" x14ac:dyDescent="0.25">
      <c r="A1256" s="285">
        <v>86</v>
      </c>
      <c r="B1256" s="72">
        <v>0</v>
      </c>
      <c r="C1256" s="170" t="str">
        <f t="shared" si="118"/>
        <v>100086</v>
      </c>
      <c r="D1256" s="165" t="str">
        <f t="shared" si="119"/>
        <v>100086/13</v>
      </c>
      <c r="E1256" s="167" t="s">
        <v>189</v>
      </c>
      <c r="F1256" s="167" t="s">
        <v>822</v>
      </c>
      <c r="G1256" s="165">
        <v>48</v>
      </c>
      <c r="H1256" s="178">
        <v>101262</v>
      </c>
      <c r="I1256" s="170" t="str">
        <f t="shared" si="117"/>
        <v>Б-101262-13</v>
      </c>
      <c r="J1256" s="185">
        <v>3</v>
      </c>
      <c r="K1256" s="165">
        <v>7</v>
      </c>
      <c r="L1256" s="234" t="s">
        <v>59</v>
      </c>
      <c r="M1256" s="169">
        <v>1</v>
      </c>
      <c r="N1256" s="165">
        <v>18</v>
      </c>
      <c r="O1256" s="191" t="s">
        <v>824</v>
      </c>
      <c r="P1256" s="167" t="s">
        <v>823</v>
      </c>
      <c r="Q1256" s="167" t="s">
        <v>826</v>
      </c>
      <c r="R1256" s="166" t="str">
        <f t="shared" si="122"/>
        <v>1012621</v>
      </c>
      <c r="S1256" s="170">
        <v>1</v>
      </c>
      <c r="T1256" s="237" t="s">
        <v>308</v>
      </c>
      <c r="U1256" s="165">
        <v>300</v>
      </c>
      <c r="V1256" s="165">
        <v>54</v>
      </c>
      <c r="W1256" s="165">
        <v>0</v>
      </c>
      <c r="X1256" s="234">
        <v>1079</v>
      </c>
      <c r="Z1256" s="224" t="s">
        <v>689</v>
      </c>
      <c r="AA1256" s="238" t="s">
        <v>689</v>
      </c>
      <c r="AB1256" s="224" t="s">
        <v>690</v>
      </c>
      <c r="AC1256" s="178">
        <v>600</v>
      </c>
      <c r="AD1256" s="170"/>
      <c r="AE1256" s="170"/>
      <c r="AF1256" s="237" t="s">
        <v>319</v>
      </c>
      <c r="AG1256" s="221">
        <v>8</v>
      </c>
      <c r="AH1256" s="220">
        <v>12</v>
      </c>
      <c r="AI1256" s="237" t="s">
        <v>319</v>
      </c>
      <c r="AL1256" s="227">
        <v>1</v>
      </c>
      <c r="AM1256" s="122">
        <v>1</v>
      </c>
      <c r="AN1256" s="165" t="s">
        <v>44</v>
      </c>
      <c r="AO1256" s="165"/>
      <c r="AP1256" s="307"/>
      <c r="AQ1256" s="307"/>
      <c r="AR1256" s="307"/>
      <c r="AS1256" s="166">
        <f>H1256</f>
        <v>101262</v>
      </c>
      <c r="AT1256" s="166">
        <f t="shared" si="120"/>
        <v>11352</v>
      </c>
      <c r="AU1256" s="166">
        <v>1352</v>
      </c>
      <c r="AV1256" s="321" t="s">
        <v>691</v>
      </c>
      <c r="AX1256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86, 100086, '100086/13', date'2013-03-01', date'2015-09-01', 48, 101262, 'Б-101262-13',date'2015-01-02',3, 7, 7, 'USD', 1, 18, date'2015-02-02', date'2015-02-01', 1012621, 1, to_date('2015-02-01 00:00:00','YYYY-MM-DD HH24:MI:SS'), 300, 54, 0, 1079, 1, 'c1', 8,1,101262,11352,1352);insert into xxxx_oebs_cash_payment_test (ID, INVOICE_ID, OEBS_PAYMENT, DOC_DATE, COMISS_DATE) values (s_xxxx_oebs_cash_payment_test.NEXTVAL, 101262, 600, to_date('2015-02-01 00:00:00','YYYY-MM-DD HH24:MI:SS'), date'2015-02-01' );insert into xxxx_client_discount_m  (ID,CLIENT_ID,CLIENT_AVG_DISCOUNT,DT) values (s_xxxx_client_discount_m.NEXTVAL,1079, 12, date'2015-02-01');</v>
      </c>
    </row>
    <row r="1257" spans="1:50" ht="16.5" customHeight="1" x14ac:dyDescent="0.25">
      <c r="A1257" s="285">
        <v>86</v>
      </c>
      <c r="B1257" s="72">
        <v>0</v>
      </c>
      <c r="C1257" s="170" t="str">
        <f t="shared" si="118"/>
        <v>100086</v>
      </c>
      <c r="D1257" s="165" t="str">
        <f t="shared" si="119"/>
        <v>100086/13</v>
      </c>
      <c r="E1257" s="167" t="s">
        <v>189</v>
      </c>
      <c r="F1257" s="167" t="s">
        <v>822</v>
      </c>
      <c r="G1257" s="165">
        <v>48</v>
      </c>
      <c r="H1257" s="178">
        <v>101263</v>
      </c>
      <c r="I1257" s="170" t="str">
        <f t="shared" si="117"/>
        <v>Б-101263-13</v>
      </c>
      <c r="J1257" s="185">
        <v>3</v>
      </c>
      <c r="K1257" s="165">
        <v>7</v>
      </c>
      <c r="L1257" s="165" t="s">
        <v>38</v>
      </c>
      <c r="M1257" s="169">
        <v>1</v>
      </c>
      <c r="N1257" s="165">
        <v>18</v>
      </c>
      <c r="O1257" s="191" t="s">
        <v>824</v>
      </c>
      <c r="P1257" s="167" t="s">
        <v>823</v>
      </c>
      <c r="Q1257" s="191" t="s">
        <v>303</v>
      </c>
      <c r="R1257" s="166" t="str">
        <f t="shared" si="122"/>
        <v>1012631</v>
      </c>
      <c r="S1257" s="170">
        <v>1</v>
      </c>
      <c r="T1257" s="191" t="s">
        <v>310</v>
      </c>
      <c r="U1257" s="165">
        <v>7000</v>
      </c>
      <c r="V1257" s="165">
        <v>1260</v>
      </c>
      <c r="W1257" s="165">
        <v>0</v>
      </c>
      <c r="X1257" s="234">
        <v>1079</v>
      </c>
      <c r="Z1257" s="225" t="s">
        <v>648</v>
      </c>
      <c r="AA1257" s="238" t="s">
        <v>648</v>
      </c>
      <c r="AB1257" s="224" t="s">
        <v>692</v>
      </c>
      <c r="AC1257" s="178">
        <v>14000</v>
      </c>
      <c r="AD1257" s="170"/>
      <c r="AE1257" s="170"/>
      <c r="AF1257" s="191" t="s">
        <v>319</v>
      </c>
      <c r="AG1257" s="221">
        <v>8</v>
      </c>
      <c r="AH1257" s="220">
        <v>12</v>
      </c>
      <c r="AI1257" s="191" t="s">
        <v>319</v>
      </c>
      <c r="AL1257" s="227">
        <v>1</v>
      </c>
      <c r="AM1257" s="122">
        <v>1</v>
      </c>
      <c r="AN1257" s="165" t="s">
        <v>44</v>
      </c>
      <c r="AO1257" s="165"/>
      <c r="AP1257" s="307"/>
      <c r="AQ1257" s="307"/>
      <c r="AR1257" s="307"/>
      <c r="AS1257" s="166">
        <f>H1257</f>
        <v>101263</v>
      </c>
      <c r="AT1257" s="166">
        <f t="shared" si="120"/>
        <v>11353</v>
      </c>
      <c r="AU1257" s="166">
        <v>1353</v>
      </c>
      <c r="AV1257" s="316"/>
      <c r="AX1257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86, 100086, '100086/13', date'2013-03-01', date'2015-09-01', 48, 101263, 'Б-101263-13',date'2015-01-02',3, 7, 7, 'RUR', 1, 18, date'2015-02-02', date'2015-02-28', 1012631, 1, to_date('2015-01-31 23:59:59','YYYY-MM-DD HH24:MI:SS'), 7000, 1260, 0, 1079, 1, 'c1', 8,1,101263,11353,1353);insert into xxxx_oebs_cash_payment_test (ID, INVOICE_ID, OEBS_PAYMENT, DOC_DATE, COMISS_DATE) values (s_xxxx_oebs_cash_payment_test.NEXTVAL, 101263, 14000, to_date('2015-01-31 23:59:59','YYYY-MM-DD HH24:MI:SS'), date'2015-02-01' );insert into xxxx_client_discount_m  (ID,CLIENT_ID,CLIENT_AVG_DISCOUNT,DT) values (s_xxxx_client_discount_m.NEXTVAL,1079, 12, date'2015-02-01');</v>
      </c>
    </row>
    <row r="1258" spans="1:50" ht="16.5" customHeight="1" x14ac:dyDescent="0.25">
      <c r="A1258" s="285">
        <v>86</v>
      </c>
      <c r="B1258" s="72">
        <v>0</v>
      </c>
      <c r="C1258" s="170" t="str">
        <f t="shared" si="118"/>
        <v>100086</v>
      </c>
      <c r="D1258" s="165" t="str">
        <f t="shared" si="119"/>
        <v>100086/13</v>
      </c>
      <c r="E1258" s="167" t="s">
        <v>189</v>
      </c>
      <c r="F1258" s="167" t="s">
        <v>822</v>
      </c>
      <c r="G1258" s="165">
        <v>48</v>
      </c>
      <c r="H1258" s="178">
        <v>101264</v>
      </c>
      <c r="I1258" s="170" t="str">
        <f t="shared" si="117"/>
        <v>Б-101264-13</v>
      </c>
      <c r="J1258" s="185">
        <v>3</v>
      </c>
      <c r="K1258" s="165">
        <v>7</v>
      </c>
      <c r="L1258" s="165" t="s">
        <v>38</v>
      </c>
      <c r="M1258" s="169">
        <v>1</v>
      </c>
      <c r="N1258" s="165">
        <v>18</v>
      </c>
      <c r="O1258" s="191" t="s">
        <v>824</v>
      </c>
      <c r="P1258" s="191" t="s">
        <v>823</v>
      </c>
      <c r="Q1258" s="167" t="s">
        <v>826</v>
      </c>
      <c r="R1258" s="166" t="str">
        <f t="shared" si="122"/>
        <v>1012641</v>
      </c>
      <c r="S1258" s="170">
        <v>1</v>
      </c>
      <c r="T1258" s="237" t="s">
        <v>144</v>
      </c>
      <c r="U1258" s="165">
        <v>10000</v>
      </c>
      <c r="V1258" s="165">
        <v>1800</v>
      </c>
      <c r="W1258" s="165">
        <v>0</v>
      </c>
      <c r="X1258" s="234">
        <v>1079</v>
      </c>
      <c r="Z1258" s="224" t="s">
        <v>641</v>
      </c>
      <c r="AA1258" s="238" t="s">
        <v>641</v>
      </c>
      <c r="AB1258" s="224" t="s">
        <v>650</v>
      </c>
      <c r="AC1258" s="178">
        <v>20000</v>
      </c>
      <c r="AD1258" s="170"/>
      <c r="AE1258" s="170"/>
      <c r="AF1258" s="237" t="s">
        <v>320</v>
      </c>
      <c r="AG1258" s="221">
        <v>8</v>
      </c>
      <c r="AH1258" s="220">
        <v>12</v>
      </c>
      <c r="AI1258" s="237" t="s">
        <v>320</v>
      </c>
      <c r="AL1258" s="227">
        <v>1</v>
      </c>
      <c r="AM1258" s="122">
        <v>1</v>
      </c>
      <c r="AN1258" s="165" t="s">
        <v>44</v>
      </c>
      <c r="AO1258" s="165"/>
      <c r="AP1258" s="307"/>
      <c r="AQ1258" s="307"/>
      <c r="AR1258" s="307"/>
      <c r="AS1258" s="166">
        <f>H1258</f>
        <v>101264</v>
      </c>
      <c r="AT1258" s="166">
        <f t="shared" si="120"/>
        <v>11354</v>
      </c>
      <c r="AU1258" s="166">
        <v>1354</v>
      </c>
      <c r="AX1258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86, 100086, '100086/13', date'2013-03-01', date'2015-09-01', 48, 101264, 'Б-101264-13',date'2015-01-02',3, 7, 7, 'RUR', 1, 18, date'2015-02-02', date'2015-02-01', 1012641, 1, to_date('2015-01-01 00:00:00','YYYY-MM-DD HH24:MI:SS'), 10000, 1800, 0, 1079, 1, 'c1', 8,1,101264,11354,1354);insert into xxxx_oebs_cash_payment_test (ID, INVOICE_ID, OEBS_PAYMENT, DOC_DATE, COMISS_DATE) values (s_xxxx_oebs_cash_payment_test.NEXTVAL, 101264, 20000, to_date('2015-01-01 00:00:00','YYYY-MM-DD HH24:MI:SS'), date'2015-01-01' );insert into xxxx_client_discount_m  (ID,CLIENT_ID,CLIENT_AVG_DISCOUNT,DT) values (s_xxxx_client_discount_m.NEXTVAL,1079, 12, date'2015-01-01');</v>
      </c>
    </row>
    <row r="1259" spans="1:50" ht="16.5" customHeight="1" x14ac:dyDescent="0.25">
      <c r="A1259" s="288">
        <v>86</v>
      </c>
      <c r="B1259" s="72">
        <v>0</v>
      </c>
      <c r="C1259" s="173" t="str">
        <f t="shared" si="118"/>
        <v>100086</v>
      </c>
      <c r="D1259" s="171" t="str">
        <f t="shared" si="119"/>
        <v>100086/13</v>
      </c>
      <c r="E1259" s="172" t="s">
        <v>189</v>
      </c>
      <c r="F1259" s="167" t="s">
        <v>822</v>
      </c>
      <c r="G1259" s="171">
        <v>48</v>
      </c>
      <c r="H1259" s="178">
        <v>101265</v>
      </c>
      <c r="I1259" s="171" t="str">
        <f t="shared" si="117"/>
        <v>Б-101265-13</v>
      </c>
      <c r="J1259" s="185">
        <v>3</v>
      </c>
      <c r="K1259" s="171">
        <v>7</v>
      </c>
      <c r="L1259" s="171" t="s">
        <v>38</v>
      </c>
      <c r="M1259" s="169">
        <v>1</v>
      </c>
      <c r="N1259" s="171">
        <v>18</v>
      </c>
      <c r="O1259" s="177" t="s">
        <v>824</v>
      </c>
      <c r="P1259" s="177" t="s">
        <v>823</v>
      </c>
      <c r="Q1259" s="177" t="s">
        <v>826</v>
      </c>
      <c r="R1259" s="173" t="str">
        <f t="shared" si="122"/>
        <v>1012651</v>
      </c>
      <c r="S1259" s="171">
        <v>1</v>
      </c>
      <c r="T1259" s="177" t="s">
        <v>144</v>
      </c>
      <c r="U1259" s="171">
        <v>11000</v>
      </c>
      <c r="V1259" s="171">
        <v>1980</v>
      </c>
      <c r="W1259" s="171">
        <v>0</v>
      </c>
      <c r="X1259" s="234">
        <v>1079</v>
      </c>
      <c r="Z1259" s="241" t="s">
        <v>693</v>
      </c>
      <c r="AA1259" s="240" t="s">
        <v>694</v>
      </c>
      <c r="AB1259" s="241" t="s">
        <v>695</v>
      </c>
      <c r="AC1259" s="178">
        <v>22000</v>
      </c>
      <c r="AD1259" s="171"/>
      <c r="AE1259" s="171"/>
      <c r="AF1259" s="177" t="s">
        <v>320</v>
      </c>
      <c r="AG1259" s="302">
        <v>8</v>
      </c>
      <c r="AH1259" s="258">
        <v>12</v>
      </c>
      <c r="AI1259" s="177" t="s">
        <v>320</v>
      </c>
      <c r="AJ1259" s="179"/>
      <c r="AK1259" s="179"/>
      <c r="AL1259" s="205">
        <v>1</v>
      </c>
      <c r="AM1259" s="122">
        <v>1</v>
      </c>
      <c r="AN1259" s="171" t="s">
        <v>44</v>
      </c>
      <c r="AO1259" s="171"/>
      <c r="AP1259" s="311"/>
      <c r="AQ1259" s="311"/>
      <c r="AR1259" s="311"/>
      <c r="AS1259" s="166">
        <f>H1259</f>
        <v>101265</v>
      </c>
      <c r="AT1259" s="166">
        <f t="shared" si="120"/>
        <v>11355</v>
      </c>
      <c r="AU1259" s="166">
        <v>1355</v>
      </c>
      <c r="AV1259" s="258"/>
      <c r="AX1259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86, 100086, '100086/13', date'2013-03-01', date'2015-09-01', 48, 101265, 'Б-101265-13',date'2015-01-02',3, 7, 7, 'RUR', 1, 18, date'2015-02-02', date'2015-02-01', 1012651, 1, to_date('2015-01-01 00:00:00','YYYY-MM-DD HH24:MI:SS'), 11000, 1980, 0, 1079, 1, 'c1', 8,1,101265,11355,1355);insert into xxxx_oebs_cash_payment_test (ID, INVOICE_ID, OEBS_PAYMENT, DOC_DATE, COMISS_DATE) values (s_xxxx_oebs_cash_payment_test.NEXTVAL, 101265, 22000, to_date('2015-01-01 00:00:00','YYYY-MM-DD HH24:MI:SS'), date'2015-01-01' );insert into xxxx_client_discount_m  (ID,CLIENT_ID,CLIENT_AVG_DISCOUNT,DT) values (s_xxxx_client_discount_m.NEXTVAL,1079, 12, date'2015-01-01');</v>
      </c>
    </row>
    <row r="1260" spans="1:50" ht="16.5" customHeight="1" x14ac:dyDescent="0.25">
      <c r="A1260" s="285">
        <v>87</v>
      </c>
      <c r="B1260" s="72">
        <v>0</v>
      </c>
      <c r="C1260" s="170" t="str">
        <f t="shared" si="118"/>
        <v>100087</v>
      </c>
      <c r="D1260" s="165" t="str">
        <f t="shared" si="119"/>
        <v>100087/13</v>
      </c>
      <c r="E1260" s="167" t="s">
        <v>189</v>
      </c>
      <c r="F1260" s="167" t="s">
        <v>822</v>
      </c>
      <c r="G1260" s="165">
        <v>48</v>
      </c>
      <c r="H1260" s="178">
        <v>101266</v>
      </c>
      <c r="I1260" s="170" t="str">
        <f t="shared" si="117"/>
        <v>Б-101266-13</v>
      </c>
      <c r="J1260" s="185">
        <v>3</v>
      </c>
      <c r="K1260" s="165">
        <v>7</v>
      </c>
      <c r="L1260" s="234" t="s">
        <v>180</v>
      </c>
      <c r="M1260" s="169">
        <v>1</v>
      </c>
      <c r="N1260" s="165">
        <v>18</v>
      </c>
      <c r="O1260" s="167" t="s">
        <v>823</v>
      </c>
      <c r="P1260" s="167" t="s">
        <v>823</v>
      </c>
      <c r="Q1260" s="167" t="s">
        <v>826</v>
      </c>
      <c r="R1260" s="166" t="str">
        <f t="shared" si="122"/>
        <v>1012661</v>
      </c>
      <c r="S1260" s="170">
        <v>1</v>
      </c>
      <c r="T1260" s="167" t="s">
        <v>308</v>
      </c>
      <c r="U1260" s="165">
        <v>200</v>
      </c>
      <c r="V1260" s="165">
        <v>36</v>
      </c>
      <c r="W1260" s="165">
        <v>0</v>
      </c>
      <c r="X1260" s="236">
        <v>1080</v>
      </c>
      <c r="Z1260" s="224" t="s">
        <v>696</v>
      </c>
      <c r="AA1260" s="238" t="s">
        <v>696</v>
      </c>
      <c r="AB1260" s="224" t="s">
        <v>697</v>
      </c>
      <c r="AC1260" s="178">
        <v>400</v>
      </c>
      <c r="AD1260" s="170"/>
      <c r="AE1260" s="170"/>
      <c r="AF1260" s="167" t="s">
        <v>319</v>
      </c>
      <c r="AG1260" s="221">
        <v>8</v>
      </c>
      <c r="AH1260" s="220">
        <v>12</v>
      </c>
      <c r="AI1260" s="167" t="s">
        <v>319</v>
      </c>
      <c r="AL1260" s="227">
        <v>1</v>
      </c>
      <c r="AM1260" s="122">
        <v>1</v>
      </c>
      <c r="AN1260" s="165" t="s">
        <v>44</v>
      </c>
      <c r="AO1260" s="165"/>
      <c r="AP1260" s="227">
        <v>10000</v>
      </c>
      <c r="AQ1260" s="307" t="s">
        <v>429</v>
      </c>
      <c r="AR1260" s="307" t="s">
        <v>434</v>
      </c>
      <c r="AS1260" s="166">
        <f>H1260</f>
        <v>101266</v>
      </c>
      <c r="AT1260" s="166">
        <f t="shared" si="120"/>
        <v>11356</v>
      </c>
      <c r="AU1260" s="166">
        <v>1356</v>
      </c>
      <c r="AV1260" s="220" t="s">
        <v>643</v>
      </c>
      <c r="AX1260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87, 100087, '100087/13', date'2013-03-01', date'2015-09-01', 48, 101266, 'Б-101266-13',date'2015-02-02',3, 7, 7, 'EUR', 1, 18, date'2015-02-02', date'2015-02-01', 1012661, 1, to_date('2015-02-01 00:00:00','YYYY-MM-DD HH24:MI:SS'), 200, 36, 0, 1080, 1, 'c1', 8,1,101266,11356,1356);insert into xxxx_oebs_cash_payment_test (ID, INVOICE_ID, OEBS_PAYMENT, DOC_DATE, COMISS_DATE) values (s_xxxx_oebs_cash_payment_test.NEXTVAL, 101266, 400, to_date('2015-02-01 00:00:00','YYYY-MM-DD HH24:MI:SS'), date'2015-02-01' );insert into xxxx_client_discount_m  (ID,CLIENT_ID,CLIENT_AVG_DISCOUNT,DT) values (s_xxxx_client_discount_m.NEXTVAL,1080, 12, date'2015-02-01');insert into xxxx_loyal_clients_contr_attr (ID, CONTRACT_ID, CLIENT_ID, LC_TURNOVER, COLLATERAL_FIRST_DT, COLLATERAL_END_DT) values (s_xxxx_loyal_clients_contr_atr.NEXTVAL, 100087, 1080, 10000, date'2014-06-01', date'2014-08-31' );</v>
      </c>
    </row>
    <row r="1261" spans="1:50" ht="16.5" customHeight="1" x14ac:dyDescent="0.25">
      <c r="A1261" s="285">
        <v>87</v>
      </c>
      <c r="B1261" s="72">
        <v>0</v>
      </c>
      <c r="C1261" s="170" t="str">
        <f t="shared" si="118"/>
        <v>100087</v>
      </c>
      <c r="D1261" s="165" t="str">
        <f t="shared" si="119"/>
        <v>100087/13</v>
      </c>
      <c r="E1261" s="167" t="s">
        <v>189</v>
      </c>
      <c r="F1261" s="167" t="s">
        <v>822</v>
      </c>
      <c r="G1261" s="165">
        <v>48</v>
      </c>
      <c r="H1261" s="178">
        <v>101267</v>
      </c>
      <c r="I1261" s="170" t="str">
        <f t="shared" si="117"/>
        <v>Б-101267-13</v>
      </c>
      <c r="J1261" s="185">
        <v>3</v>
      </c>
      <c r="K1261" s="165">
        <v>7</v>
      </c>
      <c r="L1261" s="234" t="s">
        <v>180</v>
      </c>
      <c r="M1261" s="169">
        <v>1</v>
      </c>
      <c r="N1261" s="165">
        <v>18</v>
      </c>
      <c r="O1261" s="167" t="s">
        <v>823</v>
      </c>
      <c r="P1261" s="167" t="s">
        <v>823</v>
      </c>
      <c r="Q1261" s="167" t="s">
        <v>826</v>
      </c>
      <c r="R1261" s="166" t="str">
        <f t="shared" si="122"/>
        <v>1012671</v>
      </c>
      <c r="S1261" s="170">
        <v>1</v>
      </c>
      <c r="T1261" s="191" t="s">
        <v>308</v>
      </c>
      <c r="U1261" s="165">
        <v>250</v>
      </c>
      <c r="V1261" s="165">
        <v>45</v>
      </c>
      <c r="W1261" s="165">
        <v>0</v>
      </c>
      <c r="X1261" s="236">
        <v>1080</v>
      </c>
      <c r="Z1261" s="247" t="s">
        <v>698</v>
      </c>
      <c r="AA1261" s="238" t="s">
        <v>699</v>
      </c>
      <c r="AB1261" s="224" t="s">
        <v>700</v>
      </c>
      <c r="AC1261" s="178">
        <v>500</v>
      </c>
      <c r="AD1261" s="170"/>
      <c r="AE1261" s="170"/>
      <c r="AF1261" s="191" t="s">
        <v>319</v>
      </c>
      <c r="AG1261" s="221">
        <v>8</v>
      </c>
      <c r="AH1261" s="220">
        <v>12</v>
      </c>
      <c r="AI1261" s="191" t="s">
        <v>319</v>
      </c>
      <c r="AL1261" s="227">
        <v>1</v>
      </c>
      <c r="AM1261" s="122">
        <v>1</v>
      </c>
      <c r="AN1261" s="165" t="s">
        <v>44</v>
      </c>
      <c r="AO1261" s="165"/>
      <c r="AP1261" s="307"/>
      <c r="AQ1261" s="307"/>
      <c r="AR1261" s="307"/>
      <c r="AS1261" s="166">
        <f>H1261</f>
        <v>101267</v>
      </c>
      <c r="AT1261" s="166">
        <f t="shared" si="120"/>
        <v>11357</v>
      </c>
      <c r="AU1261" s="166">
        <v>1357</v>
      </c>
      <c r="AV1261" s="318"/>
      <c r="AX1261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87, 100087, '100087/13', date'2013-03-01', date'2015-09-01', 48, 101267, 'Б-101267-13',date'2015-02-02',3, 7, 7, 'EUR', 1, 18, date'2015-02-02', date'2015-02-01', 1012671, 1, to_date('2015-02-01 00:00:00','YYYY-MM-DD HH24:MI:SS'), 250, 45, 0, 1080, 1, 'c1', 8,1,101267,11357,1357);insert into xxxx_oebs_cash_payment_test (ID, INVOICE_ID, OEBS_PAYMENT, DOC_DATE, COMISS_DATE) values (s_xxxx_oebs_cash_payment_test.NEXTVAL, 101267, 500, to_date('2015-02-01 00:00:00','YYYY-MM-DD HH24:MI:SS'), date'2015-02-01' );insert into xxxx_client_discount_m  (ID,CLIENT_ID,CLIENT_AVG_DISCOUNT,DT) values (s_xxxx_client_discount_m.NEXTVAL,1080, 12, date'2015-02-01');</v>
      </c>
    </row>
    <row r="1262" spans="1:50" ht="16.5" customHeight="1" x14ac:dyDescent="0.25">
      <c r="A1262" s="285">
        <v>87</v>
      </c>
      <c r="B1262" s="72">
        <v>0</v>
      </c>
      <c r="C1262" s="170" t="str">
        <f t="shared" si="118"/>
        <v>100087</v>
      </c>
      <c r="D1262" s="165" t="str">
        <f t="shared" si="119"/>
        <v>100087/13</v>
      </c>
      <c r="E1262" s="167" t="s">
        <v>189</v>
      </c>
      <c r="F1262" s="167" t="s">
        <v>822</v>
      </c>
      <c r="G1262" s="165">
        <v>48</v>
      </c>
      <c r="H1262" s="178">
        <v>101268</v>
      </c>
      <c r="I1262" s="170" t="str">
        <f t="shared" si="117"/>
        <v>Б-101268-13</v>
      </c>
      <c r="J1262" s="185">
        <v>3</v>
      </c>
      <c r="K1262" s="165">
        <v>7</v>
      </c>
      <c r="L1262" s="234" t="s">
        <v>180</v>
      </c>
      <c r="M1262" s="169">
        <v>1</v>
      </c>
      <c r="N1262" s="165">
        <v>18</v>
      </c>
      <c r="O1262" s="191" t="s">
        <v>824</v>
      </c>
      <c r="P1262" s="167" t="s">
        <v>823</v>
      </c>
      <c r="Q1262" s="167" t="s">
        <v>826</v>
      </c>
      <c r="R1262" s="166" t="str">
        <f t="shared" si="122"/>
        <v>1012681</v>
      </c>
      <c r="S1262" s="170">
        <v>1</v>
      </c>
      <c r="T1262" s="237" t="s">
        <v>308</v>
      </c>
      <c r="U1262" s="165">
        <v>300</v>
      </c>
      <c r="V1262" s="165">
        <v>54</v>
      </c>
      <c r="W1262" s="165">
        <v>0</v>
      </c>
      <c r="X1262" s="236">
        <v>1080</v>
      </c>
      <c r="Z1262" s="224" t="s">
        <v>689</v>
      </c>
      <c r="AA1262" s="238" t="s">
        <v>689</v>
      </c>
      <c r="AB1262" s="224" t="s">
        <v>690</v>
      </c>
      <c r="AC1262" s="178">
        <v>600</v>
      </c>
      <c r="AD1262" s="170"/>
      <c r="AE1262" s="170"/>
      <c r="AF1262" s="237" t="s">
        <v>319</v>
      </c>
      <c r="AG1262" s="221">
        <v>8</v>
      </c>
      <c r="AH1262" s="220">
        <v>12</v>
      </c>
      <c r="AI1262" s="237" t="s">
        <v>319</v>
      </c>
      <c r="AL1262" s="227">
        <v>1</v>
      </c>
      <c r="AM1262" s="122">
        <v>1</v>
      </c>
      <c r="AN1262" s="165" t="s">
        <v>44</v>
      </c>
      <c r="AO1262" s="165"/>
      <c r="AP1262" s="307"/>
      <c r="AQ1262" s="307"/>
      <c r="AR1262" s="307"/>
      <c r="AS1262" s="166">
        <f>H1262</f>
        <v>101268</v>
      </c>
      <c r="AT1262" s="166">
        <f t="shared" si="120"/>
        <v>11358</v>
      </c>
      <c r="AU1262" s="166">
        <v>1358</v>
      </c>
      <c r="AV1262" s="321" t="s">
        <v>701</v>
      </c>
      <c r="AX126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87, 100087, '100087/13', date'2013-03-01', date'2015-09-01', 48, 101268, 'Б-101268-13',date'2015-01-02',3, 7, 7, 'EUR', 1, 18, date'2015-02-02', date'2015-02-01', 1012681, 1, to_date('2015-02-01 00:00:00','YYYY-MM-DD HH24:MI:SS'), 300, 54, 0, 1080, 1, 'c1', 8,1,101268,11358,1358);insert into xxxx_oebs_cash_payment_test (ID, INVOICE_ID, OEBS_PAYMENT, DOC_DATE, COMISS_DATE) values (s_xxxx_oebs_cash_payment_test.NEXTVAL, 101268, 600, to_date('2015-02-01 00:00:00','YYYY-MM-DD HH24:MI:SS'), date'2015-02-01' );insert into xxxx_client_discount_m  (ID,CLIENT_ID,CLIENT_AVG_DISCOUNT,DT) values (s_xxxx_client_discount_m.NEXTVAL,1080, 12, date'2015-02-01');</v>
      </c>
    </row>
    <row r="1263" spans="1:50" ht="16.5" customHeight="1" x14ac:dyDescent="0.25">
      <c r="A1263" s="285">
        <v>87</v>
      </c>
      <c r="B1263" s="72">
        <v>0</v>
      </c>
      <c r="C1263" s="170" t="str">
        <f t="shared" si="118"/>
        <v>100087</v>
      </c>
      <c r="D1263" s="165" t="str">
        <f t="shared" si="119"/>
        <v>100087/13</v>
      </c>
      <c r="E1263" s="167" t="s">
        <v>189</v>
      </c>
      <c r="F1263" s="167" t="s">
        <v>822</v>
      </c>
      <c r="G1263" s="165">
        <v>48</v>
      </c>
      <c r="H1263" s="178">
        <v>101269</v>
      </c>
      <c r="I1263" s="170" t="str">
        <f t="shared" si="117"/>
        <v>Б-101269-13</v>
      </c>
      <c r="J1263" s="185">
        <v>3</v>
      </c>
      <c r="K1263" s="165">
        <v>7</v>
      </c>
      <c r="L1263" s="165" t="s">
        <v>38</v>
      </c>
      <c r="M1263" s="169">
        <v>1</v>
      </c>
      <c r="N1263" s="165">
        <v>18</v>
      </c>
      <c r="O1263" s="191" t="s">
        <v>824</v>
      </c>
      <c r="P1263" s="167" t="s">
        <v>823</v>
      </c>
      <c r="Q1263" s="191" t="s">
        <v>303</v>
      </c>
      <c r="R1263" s="166" t="str">
        <f t="shared" si="122"/>
        <v>1012691</v>
      </c>
      <c r="S1263" s="170">
        <v>1</v>
      </c>
      <c r="T1263" s="191" t="s">
        <v>310</v>
      </c>
      <c r="U1263" s="165">
        <v>10000</v>
      </c>
      <c r="V1263" s="165">
        <v>1800</v>
      </c>
      <c r="W1263" s="165">
        <v>0</v>
      </c>
      <c r="X1263" s="236">
        <v>1080</v>
      </c>
      <c r="Z1263" s="224" t="s">
        <v>641</v>
      </c>
      <c r="AA1263" s="238" t="s">
        <v>641</v>
      </c>
      <c r="AB1263" s="224" t="s">
        <v>650</v>
      </c>
      <c r="AC1263" s="178">
        <v>20000</v>
      </c>
      <c r="AD1263" s="170"/>
      <c r="AE1263" s="170"/>
      <c r="AF1263" s="191" t="s">
        <v>319</v>
      </c>
      <c r="AG1263" s="221">
        <v>8</v>
      </c>
      <c r="AH1263" s="220">
        <v>12</v>
      </c>
      <c r="AI1263" s="191" t="s">
        <v>319</v>
      </c>
      <c r="AL1263" s="227">
        <v>1</v>
      </c>
      <c r="AM1263" s="122">
        <v>1</v>
      </c>
      <c r="AN1263" s="165" t="s">
        <v>44</v>
      </c>
      <c r="AO1263" s="165"/>
      <c r="AP1263" s="307"/>
      <c r="AQ1263" s="307"/>
      <c r="AR1263" s="307"/>
      <c r="AS1263" s="166">
        <f>H1263</f>
        <v>101269</v>
      </c>
      <c r="AT1263" s="166">
        <f t="shared" si="120"/>
        <v>11359</v>
      </c>
      <c r="AU1263" s="166">
        <v>1359</v>
      </c>
      <c r="AV1263" s="318" t="s">
        <v>702</v>
      </c>
      <c r="AX126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87, 100087, '100087/13', date'2013-03-01', date'2015-09-01', 48, 101269, 'Б-101269-13',date'2015-01-02',3, 7, 7, 'RUR', 1, 18, date'2015-02-02', date'2015-02-28', 1012691, 1, to_date('2015-01-31 23:59:59','YYYY-MM-DD HH24:MI:SS'), 10000, 1800, 0, 1080, 1, 'c1', 8,1,101269,11359,1359);insert into xxxx_oebs_cash_payment_test (ID, INVOICE_ID, OEBS_PAYMENT, DOC_DATE, COMISS_DATE) values (s_xxxx_oebs_cash_payment_test.NEXTVAL, 101269, 20000, to_date('2015-01-31 23:59:59','YYYY-MM-DD HH24:MI:SS'), date'2015-02-01' );insert into xxxx_client_discount_m  (ID,CLIENT_ID,CLIENT_AVG_DISCOUNT,DT) values (s_xxxx_client_discount_m.NEXTVAL,1080, 12, date'2015-02-01');</v>
      </c>
    </row>
    <row r="1264" spans="1:50" ht="16.5" customHeight="1" x14ac:dyDescent="0.25">
      <c r="A1264" s="285">
        <v>87</v>
      </c>
      <c r="B1264" s="72">
        <v>0</v>
      </c>
      <c r="C1264" s="170" t="str">
        <f t="shared" si="118"/>
        <v>100087</v>
      </c>
      <c r="D1264" s="165" t="str">
        <f t="shared" si="119"/>
        <v>100087/13</v>
      </c>
      <c r="E1264" s="167" t="s">
        <v>189</v>
      </c>
      <c r="F1264" s="167" t="s">
        <v>822</v>
      </c>
      <c r="G1264" s="165">
        <v>48</v>
      </c>
      <c r="H1264" s="178">
        <v>101270</v>
      </c>
      <c r="I1264" s="170" t="str">
        <f t="shared" si="117"/>
        <v>Б-101270-13</v>
      </c>
      <c r="J1264" s="185">
        <v>3</v>
      </c>
      <c r="K1264" s="165">
        <v>7</v>
      </c>
      <c r="L1264" s="165" t="s">
        <v>38</v>
      </c>
      <c r="M1264" s="169">
        <v>1</v>
      </c>
      <c r="N1264" s="165">
        <v>18</v>
      </c>
      <c r="O1264" s="191" t="s">
        <v>824</v>
      </c>
      <c r="P1264" s="191" t="s">
        <v>823</v>
      </c>
      <c r="Q1264" s="167" t="s">
        <v>826</v>
      </c>
      <c r="R1264" s="166" t="str">
        <f t="shared" si="122"/>
        <v>1012701</v>
      </c>
      <c r="S1264" s="170">
        <v>1</v>
      </c>
      <c r="T1264" s="237" t="s">
        <v>144</v>
      </c>
      <c r="U1264" s="165">
        <v>7000</v>
      </c>
      <c r="V1264" s="165">
        <v>1260</v>
      </c>
      <c r="W1264" s="165">
        <v>0</v>
      </c>
      <c r="X1264" s="236">
        <v>1080</v>
      </c>
      <c r="Z1264" s="224" t="s">
        <v>645</v>
      </c>
      <c r="AA1264" s="238" t="s">
        <v>645</v>
      </c>
      <c r="AB1264" s="224" t="s">
        <v>651</v>
      </c>
      <c r="AC1264" s="178">
        <v>14000</v>
      </c>
      <c r="AD1264" s="170"/>
      <c r="AE1264" s="170"/>
      <c r="AF1264" s="237" t="s">
        <v>320</v>
      </c>
      <c r="AG1264" s="221">
        <v>8</v>
      </c>
      <c r="AH1264" s="220">
        <v>12</v>
      </c>
      <c r="AI1264" s="237" t="s">
        <v>320</v>
      </c>
      <c r="AL1264" s="227">
        <v>1</v>
      </c>
      <c r="AM1264" s="122">
        <v>1</v>
      </c>
      <c r="AN1264" s="165" t="s">
        <v>44</v>
      </c>
      <c r="AO1264" s="165"/>
      <c r="AP1264" s="307"/>
      <c r="AQ1264" s="307"/>
      <c r="AR1264" s="307"/>
      <c r="AS1264" s="166">
        <f>H1264</f>
        <v>101270</v>
      </c>
      <c r="AT1264" s="166">
        <f t="shared" si="120"/>
        <v>11360</v>
      </c>
      <c r="AU1264" s="166">
        <v>1360</v>
      </c>
      <c r="AX126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87, 100087, '100087/13', date'2013-03-01', date'2015-09-01', 48, 101270, 'Б-101270-13',date'2015-01-02',3, 7, 7, 'RUR', 1, 18, date'2015-02-02', date'2015-02-01', 1012701, 1, to_date('2015-01-01 00:00:00','YYYY-MM-DD HH24:MI:SS'), 7000, 1260, 0, 1080, 1, 'c1', 8,1,101270,11360,1360);insert into xxxx_oebs_cash_payment_test (ID, INVOICE_ID, OEBS_PAYMENT, DOC_DATE, COMISS_DATE) values (s_xxxx_oebs_cash_payment_test.NEXTVAL, 101270, 14000, to_date('2015-01-01 00:00:00','YYYY-MM-DD HH24:MI:SS'), date'2015-01-01' );insert into xxxx_client_discount_m  (ID,CLIENT_ID,CLIENT_AVG_DISCOUNT,DT) values (s_xxxx_client_discount_m.NEXTVAL,1080, 12, date'2015-01-01');</v>
      </c>
    </row>
    <row r="1265" spans="1:50" ht="16.5" customHeight="1" x14ac:dyDescent="0.25">
      <c r="A1265" s="288">
        <v>87</v>
      </c>
      <c r="B1265" s="72">
        <v>0</v>
      </c>
      <c r="C1265" s="173" t="str">
        <f t="shared" si="118"/>
        <v>100087</v>
      </c>
      <c r="D1265" s="171" t="str">
        <f t="shared" si="119"/>
        <v>100087/13</v>
      </c>
      <c r="E1265" s="172" t="s">
        <v>189</v>
      </c>
      <c r="F1265" s="167" t="s">
        <v>822</v>
      </c>
      <c r="G1265" s="171">
        <v>48</v>
      </c>
      <c r="H1265" s="178">
        <v>101271</v>
      </c>
      <c r="I1265" s="171" t="str">
        <f t="shared" si="117"/>
        <v>Б-101271-13</v>
      </c>
      <c r="J1265" s="185">
        <v>3</v>
      </c>
      <c r="K1265" s="171">
        <v>7</v>
      </c>
      <c r="L1265" s="171" t="s">
        <v>38</v>
      </c>
      <c r="M1265" s="169">
        <v>1</v>
      </c>
      <c r="N1265" s="171">
        <v>18</v>
      </c>
      <c r="O1265" s="177" t="s">
        <v>824</v>
      </c>
      <c r="P1265" s="177" t="s">
        <v>823</v>
      </c>
      <c r="Q1265" s="177" t="s">
        <v>826</v>
      </c>
      <c r="R1265" s="173" t="str">
        <f t="shared" si="122"/>
        <v>1012711</v>
      </c>
      <c r="S1265" s="171">
        <v>1</v>
      </c>
      <c r="T1265" s="177" t="s">
        <v>144</v>
      </c>
      <c r="U1265" s="171">
        <v>7000</v>
      </c>
      <c r="V1265" s="171">
        <v>1260</v>
      </c>
      <c r="W1265" s="171">
        <v>0</v>
      </c>
      <c r="X1265" s="236">
        <v>1080</v>
      </c>
      <c r="Z1265" s="323" t="s">
        <v>648</v>
      </c>
      <c r="AA1265" s="240" t="s">
        <v>648</v>
      </c>
      <c r="AB1265" s="241" t="s">
        <v>651</v>
      </c>
      <c r="AC1265" s="178">
        <v>14000</v>
      </c>
      <c r="AD1265" s="171"/>
      <c r="AE1265" s="171"/>
      <c r="AF1265" s="177" t="s">
        <v>320</v>
      </c>
      <c r="AG1265" s="302">
        <v>8</v>
      </c>
      <c r="AH1265" s="258">
        <v>12</v>
      </c>
      <c r="AI1265" s="177" t="s">
        <v>320</v>
      </c>
      <c r="AJ1265" s="179"/>
      <c r="AK1265" s="179"/>
      <c r="AL1265" s="205">
        <v>1</v>
      </c>
      <c r="AM1265" s="122">
        <v>1</v>
      </c>
      <c r="AN1265" s="171" t="s">
        <v>44</v>
      </c>
      <c r="AO1265" s="171"/>
      <c r="AP1265" s="311"/>
      <c r="AQ1265" s="311"/>
      <c r="AR1265" s="311"/>
      <c r="AS1265" s="166">
        <f>H1265</f>
        <v>101271</v>
      </c>
      <c r="AT1265" s="166">
        <f t="shared" si="120"/>
        <v>11361</v>
      </c>
      <c r="AU1265" s="166">
        <v>1361</v>
      </c>
      <c r="AV1265" s="258"/>
      <c r="AX1265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87, 100087, '100087/13', date'2013-03-01', date'2015-09-01', 48, 101271, 'Б-101271-13',date'2015-01-02',3, 7, 7, 'RUR', 1, 18, date'2015-02-02', date'2015-02-01', 1012711, 1, to_date('2015-01-01 00:00:00','YYYY-MM-DD HH24:MI:SS'), 7000, 1260, 0, 1080, 1, 'c1', 8,1,101271,11361,1361);insert into xxxx_oebs_cash_payment_test (ID, INVOICE_ID, OEBS_PAYMENT, DOC_DATE, COMISS_DATE) values (s_xxxx_oebs_cash_payment_test.NEXTVAL, 101271, 14000, to_date('2015-01-01 00:00:00','YYYY-MM-DD HH24:MI:SS'), date'2015-01-01' );insert into xxxx_client_discount_m  (ID,CLIENT_ID,CLIENT_AVG_DISCOUNT,DT) values (s_xxxx_client_discount_m.NEXTVAL,1080, 12, date'2015-01-01');</v>
      </c>
    </row>
    <row r="1266" spans="1:50" ht="16.5" customHeight="1" x14ac:dyDescent="0.25">
      <c r="A1266" s="285">
        <v>88</v>
      </c>
      <c r="B1266" s="72">
        <v>0</v>
      </c>
      <c r="C1266" s="170" t="str">
        <f t="shared" si="118"/>
        <v>100088</v>
      </c>
      <c r="D1266" s="165" t="str">
        <f t="shared" si="119"/>
        <v>100088/13</v>
      </c>
      <c r="E1266" s="167" t="s">
        <v>189</v>
      </c>
      <c r="F1266" s="167" t="s">
        <v>822</v>
      </c>
      <c r="G1266" s="165">
        <v>48</v>
      </c>
      <c r="H1266" s="178">
        <v>101272</v>
      </c>
      <c r="I1266" s="170" t="str">
        <f t="shared" ref="I1266:I1323" si="123">"Б-"&amp;H1266&amp;"-13"</f>
        <v>Б-101272-13</v>
      </c>
      <c r="J1266" s="185">
        <v>3</v>
      </c>
      <c r="K1266" s="165">
        <v>7</v>
      </c>
      <c r="L1266" s="165" t="s">
        <v>38</v>
      </c>
      <c r="M1266" s="169">
        <v>1</v>
      </c>
      <c r="N1266" s="165">
        <v>18</v>
      </c>
      <c r="O1266" s="167" t="s">
        <v>823</v>
      </c>
      <c r="P1266" s="167" t="s">
        <v>823</v>
      </c>
      <c r="Q1266" s="167" t="s">
        <v>826</v>
      </c>
      <c r="R1266" s="166" t="str">
        <f t="shared" si="122"/>
        <v>1012721</v>
      </c>
      <c r="S1266" s="170">
        <v>1</v>
      </c>
      <c r="T1266" s="167" t="s">
        <v>308</v>
      </c>
      <c r="U1266" s="165">
        <v>5000</v>
      </c>
      <c r="V1266" s="165">
        <v>900</v>
      </c>
      <c r="W1266" s="165">
        <v>0</v>
      </c>
      <c r="X1266" s="234">
        <v>1081</v>
      </c>
      <c r="Z1266" s="224" t="s">
        <v>641</v>
      </c>
      <c r="AA1266" s="238" t="s">
        <v>641</v>
      </c>
      <c r="AB1266" s="224" t="s">
        <v>642</v>
      </c>
      <c r="AC1266" s="178">
        <v>1800</v>
      </c>
      <c r="AD1266" s="170"/>
      <c r="AE1266" s="170"/>
      <c r="AF1266" s="167" t="s">
        <v>319</v>
      </c>
      <c r="AG1266" s="221">
        <v>8</v>
      </c>
      <c r="AH1266" s="220">
        <v>12</v>
      </c>
      <c r="AI1266" s="167" t="s">
        <v>319</v>
      </c>
      <c r="AL1266" s="227">
        <v>1</v>
      </c>
      <c r="AM1266" s="122">
        <v>1</v>
      </c>
      <c r="AN1266" s="165" t="s">
        <v>44</v>
      </c>
      <c r="AO1266" s="165"/>
      <c r="AP1266" s="227">
        <v>10000</v>
      </c>
      <c r="AQ1266" s="307" t="s">
        <v>429</v>
      </c>
      <c r="AR1266" s="307" t="s">
        <v>434</v>
      </c>
      <c r="AS1266" s="166">
        <f>H1266</f>
        <v>101272</v>
      </c>
      <c r="AT1266" s="166">
        <f t="shared" si="120"/>
        <v>11362</v>
      </c>
      <c r="AU1266" s="166">
        <v>1362</v>
      </c>
      <c r="AV1266" s="220" t="s">
        <v>643</v>
      </c>
      <c r="AX1266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101272, 'Б-101272-13',date'2015-02-02',3, 7, 7, 'RUR', 1, 18, date'2015-02-02', date'2015-02-01', 1012721, 1, to_date('2015-02-01 00:00:00','YYYY-MM-DD HH24:MI:SS'), 5000, 900, 0, 1081, 1, 'c1', 8,1,101272,11362,1362);insert into xxxx_oebs_cash_payment_test (ID, INVOICE_ID, OEBS_PAYMENT, DOC_DATE, COMISS_DATE) values (s_xxxx_oebs_cash_payment_test.NEXTVAL, 101272, 1800, to_date('2015-02-01 00:00:00','YYYY-MM-DD HH24:MI:SS'), date'2015-02-01' );insert into xxxx_client_discount_m  (ID,CLIENT_ID,CLIENT_AVG_DISCOUNT,DT) values (s_xxxx_client_discount_m.NEXTVAL,1081, 12, date'2015-02-01');insert into xxxx_loyal_clients_contr_attr (ID, CONTRACT_ID, CLIENT_ID, LC_TURNOVER, COLLATERAL_FIRST_DT, COLLATERAL_END_DT) values (s_xxxx_loyal_clients_contr_atr.NEXTVAL, 100088, 1081, 10000, date'2014-06-01', date'2014-08-31' );</v>
      </c>
    </row>
    <row r="1267" spans="1:50" ht="16.5" customHeight="1" x14ac:dyDescent="0.25">
      <c r="A1267" s="285">
        <v>88</v>
      </c>
      <c r="B1267" s="72">
        <v>0</v>
      </c>
      <c r="C1267" s="170" t="str">
        <f t="shared" si="118"/>
        <v>100088</v>
      </c>
      <c r="D1267" s="165" t="str">
        <f t="shared" si="119"/>
        <v>100088/13</v>
      </c>
      <c r="E1267" s="167" t="s">
        <v>189</v>
      </c>
      <c r="F1267" s="167" t="s">
        <v>822</v>
      </c>
      <c r="G1267" s="165">
        <v>48</v>
      </c>
      <c r="H1267" s="178">
        <v>101273</v>
      </c>
      <c r="I1267" s="170" t="str">
        <f t="shared" si="123"/>
        <v>Б-101273-13</v>
      </c>
      <c r="J1267" s="185">
        <v>3</v>
      </c>
      <c r="K1267" s="165">
        <v>7</v>
      </c>
      <c r="L1267" s="165" t="s">
        <v>38</v>
      </c>
      <c r="M1267" s="169">
        <v>1</v>
      </c>
      <c r="N1267" s="165">
        <v>18</v>
      </c>
      <c r="O1267" s="167" t="s">
        <v>823</v>
      </c>
      <c r="P1267" s="167" t="s">
        <v>823</v>
      </c>
      <c r="Q1267" s="167" t="s">
        <v>826</v>
      </c>
      <c r="R1267" s="166" t="str">
        <f t="shared" si="122"/>
        <v>1012731</v>
      </c>
      <c r="S1267" s="170">
        <v>1</v>
      </c>
      <c r="T1267" s="184" t="s">
        <v>310</v>
      </c>
      <c r="U1267" s="165">
        <v>5000</v>
      </c>
      <c r="V1267" s="165">
        <v>900</v>
      </c>
      <c r="W1267" s="165">
        <v>0</v>
      </c>
      <c r="X1267" s="234">
        <v>1081</v>
      </c>
      <c r="Z1267" s="224"/>
      <c r="AA1267" s="238"/>
      <c r="AB1267" s="224"/>
      <c r="AC1267" s="178">
        <v>1800</v>
      </c>
      <c r="AD1267" s="170"/>
      <c r="AE1267" s="170"/>
      <c r="AF1267" s="167" t="s">
        <v>319</v>
      </c>
      <c r="AG1267" s="221">
        <v>8</v>
      </c>
      <c r="AI1267" s="167"/>
      <c r="AL1267" s="227">
        <v>1</v>
      </c>
      <c r="AM1267" s="122">
        <v>1</v>
      </c>
      <c r="AN1267" s="165" t="s">
        <v>44</v>
      </c>
      <c r="AO1267" s="165"/>
      <c r="AP1267" s="307"/>
      <c r="AQ1267" s="307"/>
      <c r="AR1267" s="307"/>
      <c r="AS1267" s="166">
        <f>H1267</f>
        <v>101273</v>
      </c>
      <c r="AT1267" s="166">
        <f t="shared" si="120"/>
        <v>11363</v>
      </c>
      <c r="AU1267" s="166">
        <v>1363</v>
      </c>
      <c r="AV1267" s="318" t="s">
        <v>703</v>
      </c>
      <c r="AX1267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101273, 'Б-101273-13',date'2015-02-02',3, 7, 7, 'RUR', 1, 18, date'2015-02-02', date'2015-02-01', 1012731, 1, to_date('2015-01-31 23:59:59','YYYY-MM-DD HH24:MI:SS'), 5000, 900, 0, 1081, 1, 'c1', 8,1,101273,11363,1363);insert into xxxx_oebs_cash_payment_test (ID, INVOICE_ID, OEBS_PAYMENT, DOC_DATE, COMISS_DATE) values (s_xxxx_oebs_cash_payment_test.NEXTVAL, 101273, 1800, to_date('2015-01-31 23:59:59','YYYY-MM-DD HH24:MI:SS'), date'2015-02-01' );</v>
      </c>
    </row>
    <row r="1268" spans="1:50" ht="16.5" customHeight="1" x14ac:dyDescent="0.25">
      <c r="A1268" s="285">
        <v>88</v>
      </c>
      <c r="B1268" s="72">
        <v>0</v>
      </c>
      <c r="C1268" s="170" t="str">
        <f t="shared" si="118"/>
        <v>100088</v>
      </c>
      <c r="D1268" s="165" t="str">
        <f t="shared" si="119"/>
        <v>100088/13</v>
      </c>
      <c r="E1268" s="167" t="s">
        <v>189</v>
      </c>
      <c r="F1268" s="167" t="s">
        <v>822</v>
      </c>
      <c r="G1268" s="165">
        <v>48</v>
      </c>
      <c r="H1268" s="178">
        <v>101274</v>
      </c>
      <c r="I1268" s="170" t="str">
        <f t="shared" si="123"/>
        <v>Б-101274-13</v>
      </c>
      <c r="J1268" s="185">
        <v>3</v>
      </c>
      <c r="K1268" s="165">
        <v>7</v>
      </c>
      <c r="L1268" s="165" t="s">
        <v>38</v>
      </c>
      <c r="M1268" s="169">
        <v>1</v>
      </c>
      <c r="N1268" s="165">
        <v>18</v>
      </c>
      <c r="O1268" s="167" t="s">
        <v>823</v>
      </c>
      <c r="P1268" s="167" t="s">
        <v>823</v>
      </c>
      <c r="Q1268" s="167" t="s">
        <v>826</v>
      </c>
      <c r="R1268" s="166" t="str">
        <f t="shared" si="122"/>
        <v>1012741</v>
      </c>
      <c r="S1268" s="170">
        <v>1</v>
      </c>
      <c r="T1268" s="191" t="s">
        <v>308</v>
      </c>
      <c r="U1268" s="165">
        <v>6000</v>
      </c>
      <c r="V1268" s="165">
        <v>1080</v>
      </c>
      <c r="W1268" s="165">
        <v>0</v>
      </c>
      <c r="X1268" s="234">
        <v>1081</v>
      </c>
      <c r="Z1268" s="224" t="s">
        <v>704</v>
      </c>
      <c r="AA1268" s="238" t="s">
        <v>704</v>
      </c>
      <c r="AB1268" s="224" t="s">
        <v>705</v>
      </c>
      <c r="AC1268" s="178">
        <v>2160</v>
      </c>
      <c r="AD1268" s="170"/>
      <c r="AE1268" s="170"/>
      <c r="AF1268" s="191" t="s">
        <v>319</v>
      </c>
      <c r="AG1268" s="221">
        <v>8</v>
      </c>
      <c r="AH1268" s="220">
        <v>12</v>
      </c>
      <c r="AI1268" s="191" t="s">
        <v>319</v>
      </c>
      <c r="AL1268" s="227">
        <v>1</v>
      </c>
      <c r="AM1268" s="122">
        <v>1</v>
      </c>
      <c r="AN1268" s="165" t="s">
        <v>44</v>
      </c>
      <c r="AO1268" s="165"/>
      <c r="AP1268" s="307"/>
      <c r="AQ1268" s="307"/>
      <c r="AR1268" s="307"/>
      <c r="AS1268" s="166">
        <f>H1268</f>
        <v>101274</v>
      </c>
      <c r="AT1268" s="166">
        <f t="shared" si="120"/>
        <v>11364</v>
      </c>
      <c r="AU1268" s="166">
        <v>1364</v>
      </c>
      <c r="AV1268" s="316"/>
      <c r="AX1268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101274, 'Б-101274-13',date'2015-02-02',3, 7, 7, 'RUR', 1, 18, date'2015-02-02', date'2015-02-01', 1012741, 1, to_date('2015-02-01 00:00:00','YYYY-MM-DD HH24:MI:SS'), 6000, 1080, 0, 1081, 1, 'c1', 8,1,101274,11364,1364);insert into xxxx_oebs_cash_payment_test (ID, INVOICE_ID, OEBS_PAYMENT, DOC_DATE, COMISS_DATE) values (s_xxxx_oebs_cash_payment_test.NEXTVAL, 101274, 2160, to_date('2015-02-01 00:00:00','YYYY-MM-DD HH24:MI:SS'), date'2015-02-01' );insert into xxxx_client_discount_m  (ID,CLIENT_ID,CLIENT_AVG_DISCOUNT,DT) values (s_xxxx_client_discount_m.NEXTVAL,1081, 12, date'2015-02-01');</v>
      </c>
    </row>
    <row r="1269" spans="1:50" ht="16.5" customHeight="1" x14ac:dyDescent="0.25">
      <c r="A1269" s="285">
        <v>88</v>
      </c>
      <c r="B1269" s="72">
        <v>0</v>
      </c>
      <c r="C1269" s="170" t="str">
        <f t="shared" si="118"/>
        <v>100088</v>
      </c>
      <c r="D1269" s="165" t="str">
        <f t="shared" si="119"/>
        <v>100088/13</v>
      </c>
      <c r="E1269" s="167" t="s">
        <v>189</v>
      </c>
      <c r="F1269" s="167" t="s">
        <v>822</v>
      </c>
      <c r="G1269" s="165">
        <v>48</v>
      </c>
      <c r="H1269" s="178">
        <v>101275</v>
      </c>
      <c r="I1269" s="170" t="str">
        <f t="shared" si="123"/>
        <v>Б-101275-13</v>
      </c>
      <c r="J1269" s="185">
        <v>3</v>
      </c>
      <c r="K1269" s="165">
        <v>7</v>
      </c>
      <c r="L1269" s="165" t="s">
        <v>38</v>
      </c>
      <c r="M1269" s="169">
        <v>1</v>
      </c>
      <c r="N1269" s="165">
        <v>18</v>
      </c>
      <c r="O1269" s="167" t="s">
        <v>823</v>
      </c>
      <c r="P1269" s="167" t="s">
        <v>823</v>
      </c>
      <c r="Q1269" s="167" t="s">
        <v>826</v>
      </c>
      <c r="R1269" s="166" t="str">
        <f t="shared" si="122"/>
        <v>1012751</v>
      </c>
      <c r="S1269" s="170">
        <v>1</v>
      </c>
      <c r="T1269" s="191" t="s">
        <v>310</v>
      </c>
      <c r="U1269" s="165">
        <v>500</v>
      </c>
      <c r="V1269" s="165">
        <v>90</v>
      </c>
      <c r="W1269" s="165">
        <v>0</v>
      </c>
      <c r="X1269" s="234">
        <v>1081</v>
      </c>
      <c r="Z1269" s="224"/>
      <c r="AA1269" s="238"/>
      <c r="AB1269" s="224"/>
      <c r="AC1269" s="178">
        <v>180</v>
      </c>
      <c r="AD1269" s="170"/>
      <c r="AE1269" s="170"/>
      <c r="AF1269" s="191" t="s">
        <v>319</v>
      </c>
      <c r="AG1269" s="221">
        <v>8</v>
      </c>
      <c r="AI1269" s="191"/>
      <c r="AL1269" s="227">
        <v>1</v>
      </c>
      <c r="AM1269" s="122">
        <v>1</v>
      </c>
      <c r="AN1269" s="165" t="s">
        <v>44</v>
      </c>
      <c r="AO1269" s="165"/>
      <c r="AP1269" s="307"/>
      <c r="AQ1269" s="307"/>
      <c r="AR1269" s="307"/>
      <c r="AS1269" s="166">
        <f>H1269</f>
        <v>101275</v>
      </c>
      <c r="AT1269" s="166">
        <f t="shared" si="120"/>
        <v>11365</v>
      </c>
      <c r="AU1269" s="166">
        <v>1365</v>
      </c>
      <c r="AV1269" s="315"/>
      <c r="AX1269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101275, 'Б-101275-13',date'2015-02-02',3, 7, 7, 'RUR', 1, 18, date'2015-02-02', date'2015-02-01', 1012751, 1, to_date('2015-01-31 23:59:59','YYYY-MM-DD HH24:MI:SS'), 500, 90, 0, 1081, 1, 'c1', 8,1,101275,11365,1365);insert into xxxx_oebs_cash_payment_test (ID, INVOICE_ID, OEBS_PAYMENT, DOC_DATE, COMISS_DATE) values (s_xxxx_oebs_cash_payment_test.NEXTVAL, 101275, 180, to_date('2015-01-31 23:59:59','YYYY-MM-DD HH24:MI:SS'), date'2015-02-01' );</v>
      </c>
    </row>
    <row r="1270" spans="1:50" ht="16.5" customHeight="1" x14ac:dyDescent="0.25">
      <c r="A1270" s="285">
        <v>88</v>
      </c>
      <c r="B1270" s="72">
        <v>0</v>
      </c>
      <c r="C1270" s="170" t="str">
        <f t="shared" si="118"/>
        <v>100088</v>
      </c>
      <c r="D1270" s="165" t="str">
        <f t="shared" si="119"/>
        <v>100088/13</v>
      </c>
      <c r="E1270" s="167" t="s">
        <v>189</v>
      </c>
      <c r="F1270" s="167" t="s">
        <v>822</v>
      </c>
      <c r="G1270" s="165">
        <v>48</v>
      </c>
      <c r="H1270" s="178">
        <v>101276</v>
      </c>
      <c r="I1270" s="170" t="str">
        <f t="shared" si="123"/>
        <v>Б-101276-13</v>
      </c>
      <c r="J1270" s="185">
        <v>3</v>
      </c>
      <c r="K1270" s="165">
        <v>7</v>
      </c>
      <c r="L1270" s="165" t="s">
        <v>38</v>
      </c>
      <c r="M1270" s="169">
        <v>1</v>
      </c>
      <c r="N1270" s="165">
        <v>18</v>
      </c>
      <c r="O1270" s="167" t="s">
        <v>823</v>
      </c>
      <c r="P1270" s="167" t="s">
        <v>823</v>
      </c>
      <c r="Q1270" s="167" t="s">
        <v>826</v>
      </c>
      <c r="R1270" s="166" t="str">
        <f t="shared" si="122"/>
        <v>1012761</v>
      </c>
      <c r="S1270" s="170">
        <v>1</v>
      </c>
      <c r="T1270" s="237" t="s">
        <v>308</v>
      </c>
      <c r="U1270" s="165">
        <v>5000</v>
      </c>
      <c r="V1270" s="165">
        <v>900</v>
      </c>
      <c r="W1270" s="165">
        <v>0</v>
      </c>
      <c r="X1270" s="234">
        <v>1081</v>
      </c>
      <c r="Z1270" s="225" t="s">
        <v>706</v>
      </c>
      <c r="AA1270" s="238" t="s">
        <v>706</v>
      </c>
      <c r="AB1270" s="224" t="s">
        <v>707</v>
      </c>
      <c r="AC1270" s="178">
        <v>1800</v>
      </c>
      <c r="AD1270" s="170"/>
      <c r="AE1270" s="170"/>
      <c r="AF1270" s="237" t="s">
        <v>319</v>
      </c>
      <c r="AG1270" s="221">
        <v>8</v>
      </c>
      <c r="AH1270" s="220">
        <v>12</v>
      </c>
      <c r="AI1270" s="237" t="s">
        <v>319</v>
      </c>
      <c r="AL1270" s="227">
        <v>1</v>
      </c>
      <c r="AM1270" s="122">
        <v>1</v>
      </c>
      <c r="AN1270" s="165" t="s">
        <v>44</v>
      </c>
      <c r="AO1270" s="165"/>
      <c r="AP1270" s="307"/>
      <c r="AQ1270" s="307"/>
      <c r="AR1270" s="307"/>
      <c r="AS1270" s="166">
        <f>H1270</f>
        <v>101276</v>
      </c>
      <c r="AT1270" s="166">
        <f t="shared" si="120"/>
        <v>11366</v>
      </c>
      <c r="AU1270" s="166">
        <v>1366</v>
      </c>
      <c r="AX1270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101276, 'Б-101276-13',date'2015-02-02',3, 7, 7, 'RUR', 1, 18, date'2015-02-02', date'2015-02-01', 1012761, 1, to_date('2015-02-01 00:00:00','YYYY-MM-DD HH24:MI:SS'), 5000, 900, 0, 1081, 1, 'c1', 8,1,101276,11366,1366);insert into xxxx_oebs_cash_payment_test (ID, INVOICE_ID, OEBS_PAYMENT, DOC_DATE, COMISS_DATE) values (s_xxxx_oebs_cash_payment_test.NEXTVAL, 101276, 1800, to_date('2015-02-01 00:00:00','YYYY-MM-DD HH24:MI:SS'), date'2015-02-01' );insert into xxxx_client_discount_m  (ID,CLIENT_ID,CLIENT_AVG_DISCOUNT,DT) values (s_xxxx_client_discount_m.NEXTVAL,1081, 12, date'2015-02-01');</v>
      </c>
    </row>
    <row r="1271" spans="1:50" ht="16.5" customHeight="1" x14ac:dyDescent="0.25">
      <c r="A1271" s="285">
        <v>88</v>
      </c>
      <c r="B1271" s="72">
        <v>0</v>
      </c>
      <c r="C1271" s="170" t="str">
        <f t="shared" si="118"/>
        <v>100088</v>
      </c>
      <c r="D1271" s="170" t="str">
        <f t="shared" si="119"/>
        <v>100088/13</v>
      </c>
      <c r="E1271" s="184" t="s">
        <v>189</v>
      </c>
      <c r="F1271" s="167" t="s">
        <v>822</v>
      </c>
      <c r="G1271" s="170">
        <v>48</v>
      </c>
      <c r="H1271" s="178">
        <v>101277</v>
      </c>
      <c r="I1271" s="170" t="str">
        <f t="shared" si="123"/>
        <v>Б-101277-13</v>
      </c>
      <c r="J1271" s="185">
        <v>3</v>
      </c>
      <c r="K1271" s="170">
        <v>7</v>
      </c>
      <c r="L1271" s="170" t="s">
        <v>38</v>
      </c>
      <c r="M1271" s="185">
        <v>1</v>
      </c>
      <c r="N1271" s="170">
        <v>18</v>
      </c>
      <c r="O1271" s="167" t="s">
        <v>823</v>
      </c>
      <c r="P1271" s="167" t="s">
        <v>823</v>
      </c>
      <c r="Q1271" s="167" t="s">
        <v>826</v>
      </c>
      <c r="R1271" s="166" t="str">
        <f t="shared" si="122"/>
        <v>1012771</v>
      </c>
      <c r="S1271" s="170">
        <v>1</v>
      </c>
      <c r="T1271" s="237" t="s">
        <v>310</v>
      </c>
      <c r="U1271" s="165">
        <v>4000</v>
      </c>
      <c r="V1271" s="165">
        <v>720</v>
      </c>
      <c r="W1271" s="170">
        <v>0</v>
      </c>
      <c r="X1271" s="234">
        <v>1081</v>
      </c>
      <c r="Y1271" s="320"/>
      <c r="Z1271" s="224"/>
      <c r="AA1271" s="238"/>
      <c r="AB1271" s="224"/>
      <c r="AC1271" s="178">
        <v>1440</v>
      </c>
      <c r="AD1271" s="170"/>
      <c r="AE1271" s="170"/>
      <c r="AF1271" s="237" t="s">
        <v>319</v>
      </c>
      <c r="AG1271" s="221">
        <v>8</v>
      </c>
      <c r="AI1271" s="237"/>
      <c r="AJ1271" s="189"/>
      <c r="AK1271" s="189"/>
      <c r="AL1271" s="227">
        <v>1</v>
      </c>
      <c r="AM1271" s="122">
        <v>1</v>
      </c>
      <c r="AN1271" s="170" t="s">
        <v>44</v>
      </c>
      <c r="AO1271" s="170"/>
      <c r="AP1271" s="307"/>
      <c r="AQ1271" s="307"/>
      <c r="AR1271" s="307"/>
      <c r="AS1271" s="166">
        <f>H1271</f>
        <v>101277</v>
      </c>
      <c r="AT1271" s="166">
        <f t="shared" si="120"/>
        <v>11367</v>
      </c>
      <c r="AU1271" s="166">
        <v>1367</v>
      </c>
      <c r="AX1271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101277, 'Б-101277-13',date'2015-02-02',3, 7, 7, 'RUR', 1, 18, date'2015-02-02', date'2015-02-01', 1012771, 1, to_date('2015-01-31 23:59:59','YYYY-MM-DD HH24:MI:SS'), 4000, 720, 0, 1081, 1, 'c1', 8,1,101277,11367,1367);insert into xxxx_oebs_cash_payment_test (ID, INVOICE_ID, OEBS_PAYMENT, DOC_DATE, COMISS_DATE) values (s_xxxx_oebs_cash_payment_test.NEXTVAL, 101277, 1440, to_date('2015-01-31 23:59:59','YYYY-MM-DD HH24:MI:SS'), date'2015-02-01' );</v>
      </c>
    </row>
    <row r="1272" spans="1:50" ht="16.5" customHeight="1" x14ac:dyDescent="0.25">
      <c r="A1272" s="285">
        <v>88</v>
      </c>
      <c r="B1272" s="72">
        <v>0</v>
      </c>
      <c r="C1272" s="170" t="str">
        <f t="shared" si="118"/>
        <v>100088</v>
      </c>
      <c r="D1272" s="165" t="str">
        <f t="shared" si="119"/>
        <v>100088/13</v>
      </c>
      <c r="E1272" s="167" t="s">
        <v>189</v>
      </c>
      <c r="F1272" s="167" t="s">
        <v>822</v>
      </c>
      <c r="G1272" s="165">
        <v>48</v>
      </c>
      <c r="H1272" s="178">
        <v>101278</v>
      </c>
      <c r="I1272" s="170" t="str">
        <f t="shared" si="123"/>
        <v>Б-101278-13</v>
      </c>
      <c r="J1272" s="185">
        <v>3</v>
      </c>
      <c r="K1272" s="165">
        <v>7</v>
      </c>
      <c r="L1272" s="165" t="s">
        <v>38</v>
      </c>
      <c r="M1272" s="169">
        <v>1</v>
      </c>
      <c r="N1272" s="165">
        <v>18</v>
      </c>
      <c r="O1272" s="167" t="s">
        <v>823</v>
      </c>
      <c r="P1272" s="167" t="s">
        <v>823</v>
      </c>
      <c r="Q1272" s="167" t="s">
        <v>826</v>
      </c>
      <c r="R1272" s="166" t="str">
        <f t="shared" si="122"/>
        <v>1012781</v>
      </c>
      <c r="S1272" s="170">
        <v>1</v>
      </c>
      <c r="T1272" s="191" t="s">
        <v>308</v>
      </c>
      <c r="U1272" s="165">
        <v>10000</v>
      </c>
      <c r="V1272" s="165">
        <v>1800</v>
      </c>
      <c r="W1272" s="165">
        <v>0</v>
      </c>
      <c r="X1272" s="234">
        <v>1081</v>
      </c>
      <c r="Z1272" s="224" t="s">
        <v>708</v>
      </c>
      <c r="AA1272" s="238" t="s">
        <v>708</v>
      </c>
      <c r="AB1272" s="224" t="s">
        <v>709</v>
      </c>
      <c r="AC1272" s="178">
        <v>3600</v>
      </c>
      <c r="AD1272" s="170"/>
      <c r="AE1272" s="170"/>
      <c r="AF1272" s="191" t="s">
        <v>319</v>
      </c>
      <c r="AG1272" s="221">
        <v>8</v>
      </c>
      <c r="AH1272" s="220">
        <v>12</v>
      </c>
      <c r="AI1272" s="191" t="s">
        <v>319</v>
      </c>
      <c r="AL1272" s="227">
        <v>1</v>
      </c>
      <c r="AM1272" s="122">
        <v>1</v>
      </c>
      <c r="AN1272" s="165" t="s">
        <v>44</v>
      </c>
      <c r="AO1272" s="165"/>
      <c r="AP1272" s="307"/>
      <c r="AQ1272" s="307"/>
      <c r="AR1272" s="307"/>
      <c r="AS1272" s="166">
        <f>H1272</f>
        <v>101278</v>
      </c>
      <c r="AT1272" s="166">
        <f t="shared" si="120"/>
        <v>11368</v>
      </c>
      <c r="AU1272" s="166">
        <v>1368</v>
      </c>
      <c r="AX127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101278, 'Б-101278-13',date'2015-02-02',3, 7, 7, 'RUR', 1, 18, date'2015-02-02', date'2015-02-01', 1012781, 1, to_date('2015-02-01 00:00:00','YYYY-MM-DD HH24:MI:SS'), 10000, 1800, 0, 1081, 1, 'c1', 8,1,101278,11368,1368);insert into xxxx_oebs_cash_payment_test (ID, INVOICE_ID, OEBS_PAYMENT, DOC_DATE, COMISS_DATE) values (s_xxxx_oebs_cash_payment_test.NEXTVAL, 101278, 3600, to_date('2015-02-01 00:00:00','YYYY-MM-DD HH24:MI:SS'), date'2015-02-01' );insert into xxxx_client_discount_m  (ID,CLIENT_ID,CLIENT_AVG_DISCOUNT,DT) values (s_xxxx_client_discount_m.NEXTVAL,1081, 12, date'2015-02-01');</v>
      </c>
    </row>
    <row r="1273" spans="1:50" ht="16.5" customHeight="1" x14ac:dyDescent="0.25">
      <c r="A1273" s="285">
        <v>88</v>
      </c>
      <c r="B1273" s="72">
        <v>0</v>
      </c>
      <c r="C1273" s="170" t="str">
        <f t="shared" si="118"/>
        <v>100088</v>
      </c>
      <c r="D1273" s="165" t="str">
        <f t="shared" si="119"/>
        <v>100088/13</v>
      </c>
      <c r="E1273" s="167" t="s">
        <v>189</v>
      </c>
      <c r="F1273" s="167" t="s">
        <v>822</v>
      </c>
      <c r="G1273" s="165">
        <v>48</v>
      </c>
      <c r="H1273" s="178">
        <v>101279</v>
      </c>
      <c r="I1273" s="170" t="str">
        <f t="shared" si="123"/>
        <v>Б-101279-13</v>
      </c>
      <c r="J1273" s="185">
        <v>3</v>
      </c>
      <c r="K1273" s="165">
        <v>7</v>
      </c>
      <c r="L1273" s="165" t="s">
        <v>38</v>
      </c>
      <c r="M1273" s="169">
        <v>1</v>
      </c>
      <c r="N1273" s="165">
        <v>18</v>
      </c>
      <c r="O1273" s="167" t="s">
        <v>823</v>
      </c>
      <c r="P1273" s="167" t="s">
        <v>823</v>
      </c>
      <c r="Q1273" s="167" t="s">
        <v>826</v>
      </c>
      <c r="R1273" s="166" t="str">
        <f t="shared" si="122"/>
        <v>1012791</v>
      </c>
      <c r="S1273" s="170">
        <v>1</v>
      </c>
      <c r="T1273" s="191" t="s">
        <v>310</v>
      </c>
      <c r="U1273" s="165">
        <v>21500</v>
      </c>
      <c r="V1273" s="165">
        <v>3870</v>
      </c>
      <c r="W1273" s="165">
        <v>0</v>
      </c>
      <c r="X1273" s="234">
        <v>1081</v>
      </c>
      <c r="Z1273" s="224"/>
      <c r="AA1273" s="238"/>
      <c r="AB1273" s="224"/>
      <c r="AC1273" s="178">
        <v>7740</v>
      </c>
      <c r="AD1273" s="170"/>
      <c r="AE1273" s="170"/>
      <c r="AF1273" s="191" t="s">
        <v>319</v>
      </c>
      <c r="AG1273" s="221">
        <v>8</v>
      </c>
      <c r="AI1273" s="191"/>
      <c r="AL1273" s="227">
        <v>1</v>
      </c>
      <c r="AM1273" s="122">
        <v>1</v>
      </c>
      <c r="AN1273" s="165" t="s">
        <v>44</v>
      </c>
      <c r="AO1273" s="165"/>
      <c r="AP1273" s="307"/>
      <c r="AQ1273" s="307"/>
      <c r="AR1273" s="307"/>
      <c r="AS1273" s="166">
        <f>H1273</f>
        <v>101279</v>
      </c>
      <c r="AT1273" s="166">
        <f t="shared" si="120"/>
        <v>11369</v>
      </c>
      <c r="AU1273" s="166">
        <v>1369</v>
      </c>
      <c r="AV1273" s="318"/>
      <c r="AX127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101279, 'Б-101279-13',date'2015-02-02',3, 7, 7, 'RUR', 1, 18, date'2015-02-02', date'2015-02-01', 1012791, 1, to_date('2015-01-31 23:59:59','YYYY-MM-DD HH24:MI:SS'), 21500, 3870, 0, 1081, 1, 'c1', 8,1,101279,11369,1369);insert into xxxx_oebs_cash_payment_test (ID, INVOICE_ID, OEBS_PAYMENT, DOC_DATE, COMISS_DATE) values (s_xxxx_oebs_cash_payment_test.NEXTVAL, 101279, 7740, to_date('2015-01-31 23:59:59','YYYY-MM-DD HH24:MI:SS'), date'2015-02-01' );</v>
      </c>
    </row>
    <row r="1274" spans="1:50" ht="16.5" customHeight="1" x14ac:dyDescent="0.25">
      <c r="A1274" s="285">
        <v>88</v>
      </c>
      <c r="B1274" s="72">
        <v>0</v>
      </c>
      <c r="C1274" s="170" t="str">
        <f t="shared" si="118"/>
        <v>100088</v>
      </c>
      <c r="D1274" s="165" t="str">
        <f t="shared" si="119"/>
        <v>100088/13</v>
      </c>
      <c r="E1274" s="167" t="s">
        <v>189</v>
      </c>
      <c r="F1274" s="167" t="s">
        <v>822</v>
      </c>
      <c r="G1274" s="165">
        <v>48</v>
      </c>
      <c r="H1274" s="178">
        <v>101280</v>
      </c>
      <c r="I1274" s="170" t="str">
        <f t="shared" si="123"/>
        <v>Б-101280-13</v>
      </c>
      <c r="J1274" s="185">
        <v>3</v>
      </c>
      <c r="K1274" s="165">
        <v>7</v>
      </c>
      <c r="L1274" s="165" t="s">
        <v>38</v>
      </c>
      <c r="M1274" s="169">
        <v>1</v>
      </c>
      <c r="N1274" s="165">
        <v>18</v>
      </c>
      <c r="O1274" s="167" t="s">
        <v>823</v>
      </c>
      <c r="P1274" s="167" t="s">
        <v>823</v>
      </c>
      <c r="Q1274" s="167" t="s">
        <v>826</v>
      </c>
      <c r="R1274" s="166" t="str">
        <f t="shared" si="122"/>
        <v>1012801</v>
      </c>
      <c r="S1274" s="170">
        <v>1</v>
      </c>
      <c r="T1274" s="237" t="s">
        <v>144</v>
      </c>
      <c r="U1274" s="165">
        <v>700</v>
      </c>
      <c r="V1274" s="165">
        <v>126</v>
      </c>
      <c r="W1274" s="165">
        <v>0</v>
      </c>
      <c r="X1274" s="234">
        <v>1081</v>
      </c>
      <c r="Z1274" s="224" t="s">
        <v>710</v>
      </c>
      <c r="AA1274" s="238" t="s">
        <v>710</v>
      </c>
      <c r="AB1274" s="224" t="s">
        <v>711</v>
      </c>
      <c r="AC1274" s="178">
        <v>252</v>
      </c>
      <c r="AD1274" s="170"/>
      <c r="AE1274" s="170"/>
      <c r="AF1274" s="237" t="s">
        <v>320</v>
      </c>
      <c r="AG1274" s="221">
        <v>8</v>
      </c>
      <c r="AH1274" s="220">
        <v>12</v>
      </c>
      <c r="AI1274" s="237" t="s">
        <v>320</v>
      </c>
      <c r="AL1274" s="227">
        <v>1</v>
      </c>
      <c r="AM1274" s="122">
        <v>1</v>
      </c>
      <c r="AN1274" s="165" t="s">
        <v>44</v>
      </c>
      <c r="AO1274" s="165"/>
      <c r="AP1274" s="307"/>
      <c r="AQ1274" s="307"/>
      <c r="AR1274" s="307"/>
      <c r="AS1274" s="166">
        <f>H1274</f>
        <v>101280</v>
      </c>
      <c r="AT1274" s="166">
        <f t="shared" si="120"/>
        <v>11370</v>
      </c>
      <c r="AU1274" s="166">
        <v>1370</v>
      </c>
      <c r="AV1274" s="316"/>
      <c r="AX127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101280, 'Б-101280-13',date'2015-02-02',3, 7, 7, 'RUR', 1, 18, date'2015-02-02', date'2015-02-01', 1012801, 1, to_date('2015-01-01 00:00:00','YYYY-MM-DD HH24:MI:SS'), 700, 126, 0, 1081, 1, 'c1', 8,1,101280,11370,1370);insert into xxxx_oebs_cash_payment_test (ID, INVOICE_ID, OEBS_PAYMENT, DOC_DATE, COMISS_DATE) values (s_xxxx_oebs_cash_payment_test.NEXTVAL, 101280, 252, to_date('2015-01-01 00:00:00','YYYY-MM-DD HH24:MI:SS'), date'2015-01-01' );insert into xxxx_client_discount_m  (ID,CLIENT_ID,CLIENT_AVG_DISCOUNT,DT) values (s_xxxx_client_discount_m.NEXTVAL,1081, 12, date'2015-01-01');</v>
      </c>
    </row>
    <row r="1275" spans="1:50" ht="16.5" customHeight="1" x14ac:dyDescent="0.25">
      <c r="A1275" s="285">
        <v>88</v>
      </c>
      <c r="B1275" s="72">
        <v>0</v>
      </c>
      <c r="C1275" s="170" t="str">
        <f t="shared" si="118"/>
        <v>100088</v>
      </c>
      <c r="D1275" s="165" t="str">
        <f t="shared" si="119"/>
        <v>100088/13</v>
      </c>
      <c r="E1275" s="167" t="s">
        <v>189</v>
      </c>
      <c r="F1275" s="167" t="s">
        <v>822</v>
      </c>
      <c r="G1275" s="165">
        <v>48</v>
      </c>
      <c r="H1275" s="178">
        <v>101281</v>
      </c>
      <c r="I1275" s="170" t="str">
        <f t="shared" si="123"/>
        <v>Б-101281-13</v>
      </c>
      <c r="J1275" s="185">
        <v>3</v>
      </c>
      <c r="K1275" s="165">
        <v>7</v>
      </c>
      <c r="L1275" s="165" t="s">
        <v>38</v>
      </c>
      <c r="M1275" s="169">
        <v>1</v>
      </c>
      <c r="N1275" s="165">
        <v>18</v>
      </c>
      <c r="O1275" s="167" t="s">
        <v>823</v>
      </c>
      <c r="P1275" s="167" t="s">
        <v>823</v>
      </c>
      <c r="Q1275" s="167" t="s">
        <v>826</v>
      </c>
      <c r="R1275" s="166" t="str">
        <f t="shared" si="122"/>
        <v>1012811</v>
      </c>
      <c r="S1275" s="170">
        <v>1</v>
      </c>
      <c r="T1275" s="237" t="s">
        <v>310</v>
      </c>
      <c r="U1275" s="165">
        <v>1200</v>
      </c>
      <c r="V1275" s="165">
        <v>216</v>
      </c>
      <c r="W1275" s="165">
        <v>0</v>
      </c>
      <c r="X1275" s="234">
        <v>1081</v>
      </c>
      <c r="Z1275" s="224"/>
      <c r="AA1275" s="238"/>
      <c r="AB1275" s="224"/>
      <c r="AC1275" s="178">
        <v>432</v>
      </c>
      <c r="AD1275" s="170"/>
      <c r="AE1275" s="170"/>
      <c r="AF1275" s="237" t="s">
        <v>320</v>
      </c>
      <c r="AG1275" s="221">
        <v>8</v>
      </c>
      <c r="AI1275" s="237"/>
      <c r="AL1275" s="227">
        <v>1</v>
      </c>
      <c r="AM1275" s="122">
        <v>1</v>
      </c>
      <c r="AN1275" s="165" t="s">
        <v>44</v>
      </c>
      <c r="AO1275" s="165"/>
      <c r="AP1275" s="307"/>
      <c r="AQ1275" s="307"/>
      <c r="AR1275" s="307"/>
      <c r="AS1275" s="166">
        <f>H1275</f>
        <v>101281</v>
      </c>
      <c r="AT1275" s="166">
        <f t="shared" si="120"/>
        <v>11371</v>
      </c>
      <c r="AU1275" s="166">
        <v>1371</v>
      </c>
      <c r="AV1275" s="315"/>
      <c r="AX1275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101281, 'Б-101281-13',date'2015-02-02',3, 7, 7, 'RUR', 1, 18, date'2015-02-02', date'2015-02-01', 1012811, 1, to_date('2015-01-31 23:59:59','YYYY-MM-DD HH24:MI:SS'), 1200, 216, 0, 1081, 1, 'c1', 8,1,101281,11371,1371);insert into xxxx_oebs_cash_payment_test (ID, INVOICE_ID, OEBS_PAYMENT, DOC_DATE, COMISS_DATE) values (s_xxxx_oebs_cash_payment_test.NEXTVAL, 101281, 432, to_date('2015-01-31 23:59:59','YYYY-MM-DD HH24:MI:SS'), date'2015-01-01' );</v>
      </c>
    </row>
    <row r="1276" spans="1:50" ht="16.5" customHeight="1" x14ac:dyDescent="0.25">
      <c r="A1276" s="285">
        <v>88</v>
      </c>
      <c r="B1276" s="72">
        <v>0</v>
      </c>
      <c r="C1276" s="170" t="str">
        <f t="shared" ref="C1276:C1323" si="124">"1000"&amp;A1276</f>
        <v>100088</v>
      </c>
      <c r="D1276" s="165" t="str">
        <f t="shared" ref="D1276:D1323" si="125">"1000"&amp;A1276&amp;"/13"</f>
        <v>100088/13</v>
      </c>
      <c r="E1276" s="167" t="s">
        <v>189</v>
      </c>
      <c r="F1276" s="167" t="s">
        <v>822</v>
      </c>
      <c r="G1276" s="165">
        <v>48</v>
      </c>
      <c r="H1276" s="178">
        <v>101282</v>
      </c>
      <c r="I1276" s="170" t="str">
        <f t="shared" si="123"/>
        <v>Б-101282-13</v>
      </c>
      <c r="J1276" s="185">
        <v>3</v>
      </c>
      <c r="K1276" s="165">
        <v>7</v>
      </c>
      <c r="L1276" s="165" t="s">
        <v>38</v>
      </c>
      <c r="M1276" s="169">
        <v>1</v>
      </c>
      <c r="N1276" s="165">
        <v>18</v>
      </c>
      <c r="O1276" s="167" t="s">
        <v>823</v>
      </c>
      <c r="P1276" s="167" t="s">
        <v>823</v>
      </c>
      <c r="Q1276" s="167" t="s">
        <v>826</v>
      </c>
      <c r="R1276" s="166" t="str">
        <f t="shared" si="122"/>
        <v>1012821</v>
      </c>
      <c r="S1276" s="170">
        <v>1</v>
      </c>
      <c r="T1276" s="191" t="s">
        <v>144</v>
      </c>
      <c r="U1276" s="165">
        <v>5000</v>
      </c>
      <c r="V1276" s="165">
        <v>900</v>
      </c>
      <c r="W1276" s="165">
        <v>0</v>
      </c>
      <c r="X1276" s="234">
        <v>1081</v>
      </c>
      <c r="Z1276" s="224" t="s">
        <v>693</v>
      </c>
      <c r="AA1276" s="238" t="s">
        <v>693</v>
      </c>
      <c r="AB1276" s="224" t="s">
        <v>712</v>
      </c>
      <c r="AC1276" s="178">
        <v>1800</v>
      </c>
      <c r="AD1276" s="170"/>
      <c r="AE1276" s="170"/>
      <c r="AF1276" s="186" t="s">
        <v>320</v>
      </c>
      <c r="AG1276" s="221">
        <v>8</v>
      </c>
      <c r="AH1276" s="220">
        <v>12</v>
      </c>
      <c r="AI1276" s="186" t="s">
        <v>320</v>
      </c>
      <c r="AL1276" s="227">
        <v>1</v>
      </c>
      <c r="AM1276" s="122">
        <v>1</v>
      </c>
      <c r="AN1276" s="165" t="s">
        <v>44</v>
      </c>
      <c r="AO1276" s="165"/>
      <c r="AP1276" s="307"/>
      <c r="AQ1276" s="307"/>
      <c r="AR1276" s="307"/>
      <c r="AS1276" s="166">
        <f>H1276</f>
        <v>101282</v>
      </c>
      <c r="AT1276" s="166">
        <f t="shared" si="120"/>
        <v>11372</v>
      </c>
      <c r="AU1276" s="166">
        <v>1372</v>
      </c>
      <c r="AX1276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101282, 'Б-101282-13',date'2015-02-02',3, 7, 7, 'RUR', 1, 18, date'2015-02-02', date'2015-02-01', 1012821, 1, to_date('2015-01-01 00:00:00','YYYY-MM-DD HH24:MI:SS'), 5000, 900, 0, 1081, 1, 'c1', 8,1,101282,11372,1372);insert into xxxx_oebs_cash_payment_test (ID, INVOICE_ID, OEBS_PAYMENT, DOC_DATE, COMISS_DATE) values (s_xxxx_oebs_cash_payment_test.NEXTVAL, 101282, 1800, to_date('2015-01-01 00:00:00','YYYY-MM-DD HH24:MI:SS'), date'2015-01-01' );insert into xxxx_client_discount_m  (ID,CLIENT_ID,CLIENT_AVG_DISCOUNT,DT) values (s_xxxx_client_discount_m.NEXTVAL,1081, 12, date'2015-01-01');</v>
      </c>
    </row>
    <row r="1277" spans="1:50" ht="16.5" customHeight="1" x14ac:dyDescent="0.25">
      <c r="A1277" s="286">
        <v>88</v>
      </c>
      <c r="B1277" s="72">
        <v>0</v>
      </c>
      <c r="C1277" s="171" t="str">
        <f t="shared" si="124"/>
        <v>100088</v>
      </c>
      <c r="D1277" s="171" t="str">
        <f t="shared" si="125"/>
        <v>100088/13</v>
      </c>
      <c r="E1277" s="172" t="s">
        <v>189</v>
      </c>
      <c r="F1277" s="167" t="s">
        <v>822</v>
      </c>
      <c r="G1277" s="171">
        <v>48</v>
      </c>
      <c r="H1277" s="178">
        <v>101283</v>
      </c>
      <c r="I1277" s="171" t="str">
        <f t="shared" si="123"/>
        <v>Б-101283-13</v>
      </c>
      <c r="J1277" s="185">
        <v>3</v>
      </c>
      <c r="K1277" s="171">
        <v>7</v>
      </c>
      <c r="L1277" s="171" t="s">
        <v>38</v>
      </c>
      <c r="M1277" s="175">
        <v>1</v>
      </c>
      <c r="N1277" s="171">
        <v>18</v>
      </c>
      <c r="O1277" s="172" t="s">
        <v>823</v>
      </c>
      <c r="P1277" s="172" t="s">
        <v>823</v>
      </c>
      <c r="Q1277" s="172" t="s">
        <v>826</v>
      </c>
      <c r="R1277" s="173" t="str">
        <f t="shared" si="122"/>
        <v>1012831</v>
      </c>
      <c r="S1277" s="171">
        <v>1</v>
      </c>
      <c r="T1277" s="177" t="s">
        <v>310</v>
      </c>
      <c r="U1277" s="171">
        <v>6000</v>
      </c>
      <c r="V1277" s="171">
        <v>1080</v>
      </c>
      <c r="W1277" s="171">
        <v>0</v>
      </c>
      <c r="X1277" s="192">
        <v>1081</v>
      </c>
      <c r="Y1277" s="312"/>
      <c r="Z1277" s="232"/>
      <c r="AA1277" s="240"/>
      <c r="AB1277" s="232"/>
      <c r="AC1277" s="180">
        <v>2160</v>
      </c>
      <c r="AD1277" s="171"/>
      <c r="AE1277" s="171"/>
      <c r="AF1277" s="177" t="s">
        <v>320</v>
      </c>
      <c r="AG1277" s="302">
        <v>8</v>
      </c>
      <c r="AH1277" s="258"/>
      <c r="AI1277" s="177"/>
      <c r="AJ1277" s="179"/>
      <c r="AK1277" s="179"/>
      <c r="AL1277" s="205">
        <v>1</v>
      </c>
      <c r="AM1277" s="122">
        <v>1</v>
      </c>
      <c r="AN1277" s="171" t="s">
        <v>44</v>
      </c>
      <c r="AO1277" s="171"/>
      <c r="AP1277" s="311"/>
      <c r="AQ1277" s="311"/>
      <c r="AR1277" s="311"/>
      <c r="AS1277" s="166">
        <f>H1277</f>
        <v>101283</v>
      </c>
      <c r="AT1277" s="166">
        <f t="shared" si="120"/>
        <v>11373</v>
      </c>
      <c r="AU1277" s="166">
        <v>1373</v>
      </c>
      <c r="AV1277" s="258"/>
      <c r="AX1277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88, 100088, '100088/13', date'2013-03-01', date'2015-09-01', 48, 101283, 'Б-101283-13',date'2015-02-02',3, 7, 7, 'RUR', 1, 18, date'2015-02-02', date'2015-02-01', 1012831, 1, to_date('2015-01-31 23:59:59','YYYY-MM-DD HH24:MI:SS'), 6000, 1080, 0, 1081, 1, 'c1', 8,1,101283,11373,1373);insert into xxxx_oebs_cash_payment_test (ID, INVOICE_ID, OEBS_PAYMENT, DOC_DATE, COMISS_DATE) values (s_xxxx_oebs_cash_payment_test.NEXTVAL, 101283, 2160, to_date('2015-01-31 23:59:59','YYYY-MM-DD HH24:MI:SS'), date'2015-01-01' );</v>
      </c>
    </row>
    <row r="1278" spans="1:50" ht="16.5" customHeight="1" x14ac:dyDescent="0.25">
      <c r="A1278" s="285">
        <v>89</v>
      </c>
      <c r="B1278" s="72">
        <v>0</v>
      </c>
      <c r="C1278" s="170" t="str">
        <f t="shared" si="124"/>
        <v>100089</v>
      </c>
      <c r="D1278" s="165" t="str">
        <f t="shared" si="125"/>
        <v>100089/13</v>
      </c>
      <c r="E1278" s="167" t="s">
        <v>189</v>
      </c>
      <c r="F1278" s="167" t="s">
        <v>822</v>
      </c>
      <c r="G1278" s="165">
        <v>48</v>
      </c>
      <c r="H1278" s="178">
        <v>101284</v>
      </c>
      <c r="I1278" s="170" t="str">
        <f t="shared" si="123"/>
        <v>Б-101284-13</v>
      </c>
      <c r="J1278" s="185">
        <v>3</v>
      </c>
      <c r="K1278" s="165">
        <v>7</v>
      </c>
      <c r="L1278" s="165" t="s">
        <v>38</v>
      </c>
      <c r="M1278" s="169">
        <v>1</v>
      </c>
      <c r="N1278" s="165">
        <v>18</v>
      </c>
      <c r="O1278" s="167" t="s">
        <v>823</v>
      </c>
      <c r="P1278" s="167" t="s">
        <v>823</v>
      </c>
      <c r="Q1278" s="167" t="s">
        <v>826</v>
      </c>
      <c r="R1278" s="166" t="str">
        <f t="shared" si="122"/>
        <v>1012841</v>
      </c>
      <c r="S1278" s="170">
        <v>1</v>
      </c>
      <c r="T1278" s="167" t="s">
        <v>308</v>
      </c>
      <c r="U1278" s="165">
        <v>5000</v>
      </c>
      <c r="V1278" s="165">
        <v>900</v>
      </c>
      <c r="W1278" s="165">
        <v>0</v>
      </c>
      <c r="X1278" s="234">
        <v>1082</v>
      </c>
      <c r="Z1278" s="224" t="s">
        <v>667</v>
      </c>
      <c r="AA1278" s="238" t="s">
        <v>667</v>
      </c>
      <c r="AB1278" s="224" t="s">
        <v>713</v>
      </c>
      <c r="AC1278" s="178">
        <v>1800</v>
      </c>
      <c r="AD1278" s="170"/>
      <c r="AE1278" s="170"/>
      <c r="AF1278" s="167" t="s">
        <v>319</v>
      </c>
      <c r="AG1278" s="221">
        <v>8</v>
      </c>
      <c r="AH1278" s="220">
        <v>12</v>
      </c>
      <c r="AI1278" s="167" t="s">
        <v>319</v>
      </c>
      <c r="AL1278" s="227">
        <v>1</v>
      </c>
      <c r="AM1278" s="122">
        <v>1</v>
      </c>
      <c r="AN1278" s="165" t="s">
        <v>44</v>
      </c>
      <c r="AO1278" s="165"/>
      <c r="AP1278" s="227">
        <v>10000</v>
      </c>
      <c r="AQ1278" s="307" t="s">
        <v>429</v>
      </c>
      <c r="AR1278" s="307" t="s">
        <v>434</v>
      </c>
      <c r="AS1278" s="166">
        <f>H1278</f>
        <v>101284</v>
      </c>
      <c r="AT1278" s="166">
        <f t="shared" si="120"/>
        <v>11374</v>
      </c>
      <c r="AU1278" s="166">
        <v>1374</v>
      </c>
      <c r="AV1278" s="220" t="s">
        <v>643</v>
      </c>
      <c r="AX1278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101284, 'Б-101284-13',date'2015-02-02',3, 7, 7, 'RUR', 1, 18, date'2015-02-02', date'2015-02-01', 1012841, 1, to_date('2015-02-01 00:00:00','YYYY-MM-DD HH24:MI:SS'), 5000, 900, 0, 1082, 1, 'c1', 8,1,101284,11374,1374);insert into xxxx_oebs_cash_payment_test (ID, INVOICE_ID, OEBS_PAYMENT, DOC_DATE, COMISS_DATE) values (s_xxxx_oebs_cash_payment_test.NEXTVAL, 101284, 1800, to_date('2015-02-01 00:00:00','YYYY-MM-DD HH24:MI:SS'), date'2015-02-01' );insert into xxxx_client_discount_m  (ID,CLIENT_ID,CLIENT_AVG_DISCOUNT,DT) values (s_xxxx_client_discount_m.NEXTVAL,1082, 12, date'2015-02-01');insert into xxxx_loyal_clients_contr_attr (ID, CONTRACT_ID, CLIENT_ID, LC_TURNOVER, COLLATERAL_FIRST_DT, COLLATERAL_END_DT) values (s_xxxx_loyal_clients_contr_atr.NEXTVAL, 100089, 1082, 10000, date'2014-06-01', date'2014-08-31' );</v>
      </c>
    </row>
    <row r="1279" spans="1:50" ht="16.5" customHeight="1" x14ac:dyDescent="0.25">
      <c r="A1279" s="285">
        <v>89</v>
      </c>
      <c r="B1279" s="72">
        <v>0</v>
      </c>
      <c r="C1279" s="170" t="str">
        <f t="shared" si="124"/>
        <v>100089</v>
      </c>
      <c r="D1279" s="165" t="str">
        <f t="shared" si="125"/>
        <v>100089/13</v>
      </c>
      <c r="E1279" s="167" t="s">
        <v>189</v>
      </c>
      <c r="F1279" s="167" t="s">
        <v>822</v>
      </c>
      <c r="G1279" s="165">
        <v>48</v>
      </c>
      <c r="H1279" s="178">
        <v>101285</v>
      </c>
      <c r="I1279" s="170" t="str">
        <f t="shared" si="123"/>
        <v>Б-101285-13</v>
      </c>
      <c r="J1279" s="185">
        <v>3</v>
      </c>
      <c r="K1279" s="165">
        <v>7</v>
      </c>
      <c r="L1279" s="165" t="s">
        <v>38</v>
      </c>
      <c r="M1279" s="169">
        <v>1</v>
      </c>
      <c r="N1279" s="165">
        <v>18</v>
      </c>
      <c r="O1279" s="167" t="s">
        <v>823</v>
      </c>
      <c r="P1279" s="167" t="s">
        <v>823</v>
      </c>
      <c r="Q1279" s="167" t="s">
        <v>826</v>
      </c>
      <c r="R1279" s="166" t="str">
        <f t="shared" si="122"/>
        <v>1012851</v>
      </c>
      <c r="S1279" s="170">
        <v>1</v>
      </c>
      <c r="T1279" s="184" t="s">
        <v>310</v>
      </c>
      <c r="U1279" s="165">
        <v>5000</v>
      </c>
      <c r="V1279" s="165">
        <v>900</v>
      </c>
      <c r="W1279" s="165">
        <v>0</v>
      </c>
      <c r="X1279" s="234">
        <v>1082</v>
      </c>
      <c r="Z1279" s="224"/>
      <c r="AA1279" s="238"/>
      <c r="AB1279" s="224"/>
      <c r="AC1279" s="178">
        <v>1800</v>
      </c>
      <c r="AD1279" s="170"/>
      <c r="AE1279" s="170"/>
      <c r="AF1279" s="167" t="s">
        <v>319</v>
      </c>
      <c r="AG1279" s="221">
        <v>8</v>
      </c>
      <c r="AI1279" s="167"/>
      <c r="AL1279" s="227">
        <v>1</v>
      </c>
      <c r="AM1279" s="122">
        <v>1</v>
      </c>
      <c r="AN1279" s="165" t="s">
        <v>44</v>
      </c>
      <c r="AO1279" s="165"/>
      <c r="AP1279" s="307"/>
      <c r="AQ1279" s="307"/>
      <c r="AR1279" s="307"/>
      <c r="AS1279" s="166">
        <f>H1279</f>
        <v>101285</v>
      </c>
      <c r="AT1279" s="166">
        <f t="shared" si="120"/>
        <v>11375</v>
      </c>
      <c r="AU1279" s="166">
        <v>1375</v>
      </c>
      <c r="AV1279" s="318" t="s">
        <v>703</v>
      </c>
      <c r="AX1279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101285, 'Б-101285-13',date'2015-02-02',3, 7, 7, 'RUR', 1, 18, date'2015-02-02', date'2015-02-01', 1012851, 1, to_date('2015-01-31 23:59:59','YYYY-MM-DD HH24:MI:SS'), 5000, 900, 0, 1082, 1, 'c1', 8,1,101285,11375,1375);insert into xxxx_oebs_cash_payment_test (ID, INVOICE_ID, OEBS_PAYMENT, DOC_DATE, COMISS_DATE) values (s_xxxx_oebs_cash_payment_test.NEXTVAL, 101285, 1800, to_date('2015-01-31 23:59:59','YYYY-MM-DD HH24:MI:SS'), date'2015-02-01' );</v>
      </c>
    </row>
    <row r="1280" spans="1:50" ht="16.5" customHeight="1" x14ac:dyDescent="0.25">
      <c r="A1280" s="285">
        <v>89</v>
      </c>
      <c r="B1280" s="72">
        <v>0</v>
      </c>
      <c r="C1280" s="170" t="str">
        <f t="shared" si="124"/>
        <v>100089</v>
      </c>
      <c r="D1280" s="165" t="str">
        <f t="shared" si="125"/>
        <v>100089/13</v>
      </c>
      <c r="E1280" s="167" t="s">
        <v>189</v>
      </c>
      <c r="F1280" s="167" t="s">
        <v>822</v>
      </c>
      <c r="G1280" s="165">
        <v>48</v>
      </c>
      <c r="H1280" s="227">
        <v>101284</v>
      </c>
      <c r="I1280" s="170" t="str">
        <f t="shared" si="123"/>
        <v>Б-101284-13</v>
      </c>
      <c r="J1280" s="185">
        <v>3</v>
      </c>
      <c r="K1280" s="165">
        <v>7</v>
      </c>
      <c r="L1280" s="165" t="s">
        <v>38</v>
      </c>
      <c r="M1280" s="169">
        <v>1</v>
      </c>
      <c r="N1280" s="165">
        <v>18</v>
      </c>
      <c r="O1280" s="167" t="s">
        <v>823</v>
      </c>
      <c r="P1280" s="167" t="s">
        <v>823</v>
      </c>
      <c r="Q1280" s="167" t="s">
        <v>826</v>
      </c>
      <c r="R1280" s="227" t="str">
        <f>H1280&amp;"2"</f>
        <v>1012842</v>
      </c>
      <c r="S1280" s="170">
        <v>1</v>
      </c>
      <c r="T1280" s="191" t="s">
        <v>308</v>
      </c>
      <c r="U1280" s="165">
        <v>6000</v>
      </c>
      <c r="V1280" s="165">
        <v>1080</v>
      </c>
      <c r="W1280" s="165">
        <v>0</v>
      </c>
      <c r="X1280" s="234">
        <v>1082</v>
      </c>
      <c r="Z1280" s="224" t="s">
        <v>714</v>
      </c>
      <c r="AA1280" s="238" t="s">
        <v>714</v>
      </c>
      <c r="AB1280" s="224" t="s">
        <v>715</v>
      </c>
      <c r="AC1280" s="178">
        <v>2160</v>
      </c>
      <c r="AD1280" s="170"/>
      <c r="AE1280" s="170"/>
      <c r="AF1280" s="191" t="s">
        <v>319</v>
      </c>
      <c r="AG1280" s="221">
        <v>8</v>
      </c>
      <c r="AH1280" s="220">
        <v>12</v>
      </c>
      <c r="AI1280" s="191" t="s">
        <v>319</v>
      </c>
      <c r="AL1280" s="227">
        <v>1</v>
      </c>
      <c r="AM1280" s="122">
        <v>1</v>
      </c>
      <c r="AN1280" s="165" t="s">
        <v>44</v>
      </c>
      <c r="AO1280" s="165"/>
      <c r="AP1280" s="307"/>
      <c r="AQ1280" s="307"/>
      <c r="AR1280" s="307"/>
      <c r="AS1280" s="166">
        <f>H1280</f>
        <v>101284</v>
      </c>
      <c r="AT1280" s="166">
        <f t="shared" si="120"/>
        <v>11376</v>
      </c>
      <c r="AU1280" s="166">
        <v>1376</v>
      </c>
      <c r="AV1280" s="321" t="s">
        <v>716</v>
      </c>
      <c r="AX1280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101284, 'Б-101284-13',date'2015-02-02',3, 7, 7, 'RUR', 1, 18, date'2015-02-02', date'2015-02-01', 1012842, 1, to_date('2015-02-01 00:00:00','YYYY-MM-DD HH24:MI:SS'), 6000, 1080, 0, 1082, 1, 'c1', 8,1,101284,11376,1376);insert into xxxx_oebs_cash_payment_test (ID, INVOICE_ID, OEBS_PAYMENT, DOC_DATE, COMISS_DATE) values (s_xxxx_oebs_cash_payment_test.NEXTVAL, 101284, 2160, to_date('2015-02-01 00:00:00','YYYY-MM-DD HH24:MI:SS'), date'2015-02-01' );insert into xxxx_client_discount_m  (ID,CLIENT_ID,CLIENT_AVG_DISCOUNT,DT) values (s_xxxx_client_discount_m.NEXTVAL,1082, 12, date'2015-02-01');</v>
      </c>
    </row>
    <row r="1281" spans="1:50" ht="16.5" customHeight="1" x14ac:dyDescent="0.25">
      <c r="A1281" s="285">
        <v>89</v>
      </c>
      <c r="B1281" s="72">
        <v>0</v>
      </c>
      <c r="C1281" s="170" t="str">
        <f t="shared" si="124"/>
        <v>100089</v>
      </c>
      <c r="D1281" s="165" t="str">
        <f t="shared" si="125"/>
        <v>100089/13</v>
      </c>
      <c r="E1281" s="167" t="s">
        <v>189</v>
      </c>
      <c r="F1281" s="167" t="s">
        <v>822</v>
      </c>
      <c r="G1281" s="165">
        <v>48</v>
      </c>
      <c r="H1281" s="227">
        <v>101285</v>
      </c>
      <c r="I1281" s="170" t="str">
        <f t="shared" si="123"/>
        <v>Б-101285-13</v>
      </c>
      <c r="J1281" s="185">
        <v>3</v>
      </c>
      <c r="K1281" s="165">
        <v>7</v>
      </c>
      <c r="L1281" s="165" t="s">
        <v>38</v>
      </c>
      <c r="M1281" s="169">
        <v>1</v>
      </c>
      <c r="N1281" s="165">
        <v>18</v>
      </c>
      <c r="O1281" s="167" t="s">
        <v>823</v>
      </c>
      <c r="P1281" s="167" t="s">
        <v>823</v>
      </c>
      <c r="Q1281" s="167" t="s">
        <v>826</v>
      </c>
      <c r="R1281" s="227" t="str">
        <f>H1281&amp;"2"</f>
        <v>1012852</v>
      </c>
      <c r="S1281" s="170">
        <v>1</v>
      </c>
      <c r="T1281" s="191" t="s">
        <v>310</v>
      </c>
      <c r="U1281" s="165">
        <v>500</v>
      </c>
      <c r="V1281" s="165">
        <v>90</v>
      </c>
      <c r="W1281" s="165">
        <v>0</v>
      </c>
      <c r="X1281" s="234">
        <v>1082</v>
      </c>
      <c r="Z1281" s="224"/>
      <c r="AA1281" s="238"/>
      <c r="AB1281" s="224"/>
      <c r="AC1281" s="178">
        <v>180</v>
      </c>
      <c r="AD1281" s="170"/>
      <c r="AE1281" s="170"/>
      <c r="AF1281" s="191" t="s">
        <v>319</v>
      </c>
      <c r="AG1281" s="221">
        <v>8</v>
      </c>
      <c r="AI1281" s="191"/>
      <c r="AL1281" s="227">
        <v>1</v>
      </c>
      <c r="AM1281" s="122">
        <v>1</v>
      </c>
      <c r="AN1281" s="165" t="s">
        <v>44</v>
      </c>
      <c r="AO1281" s="165"/>
      <c r="AP1281" s="307"/>
      <c r="AQ1281" s="307"/>
      <c r="AR1281" s="307"/>
      <c r="AS1281" s="166">
        <f>H1281</f>
        <v>101285</v>
      </c>
      <c r="AT1281" s="166">
        <f t="shared" si="120"/>
        <v>11377</v>
      </c>
      <c r="AU1281" s="166">
        <v>1377</v>
      </c>
      <c r="AV1281" s="321" t="s">
        <v>717</v>
      </c>
      <c r="AX1281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101285, 'Б-101285-13',date'2015-02-02',3, 7, 7, 'RUR', 1, 18, date'2015-02-02', date'2015-02-01', 1012852, 1, to_date('2015-01-31 23:59:59','YYYY-MM-DD HH24:MI:SS'), 500, 90, 0, 1082, 1, 'c1', 8,1,101285,11377,1377);insert into xxxx_oebs_cash_payment_test (ID, INVOICE_ID, OEBS_PAYMENT, DOC_DATE, COMISS_DATE) values (s_xxxx_oebs_cash_payment_test.NEXTVAL, 101285, 180, to_date('2015-01-31 23:59:59','YYYY-MM-DD HH24:MI:SS'), date'2015-02-01' );</v>
      </c>
    </row>
    <row r="1282" spans="1:50" ht="16.5" customHeight="1" x14ac:dyDescent="0.25">
      <c r="A1282" s="285">
        <v>89</v>
      </c>
      <c r="B1282" s="72">
        <v>0</v>
      </c>
      <c r="C1282" s="170" t="str">
        <f t="shared" si="124"/>
        <v>100089</v>
      </c>
      <c r="D1282" s="165" t="str">
        <f t="shared" si="125"/>
        <v>100089/13</v>
      </c>
      <c r="E1282" s="167" t="s">
        <v>189</v>
      </c>
      <c r="F1282" s="167" t="s">
        <v>822</v>
      </c>
      <c r="G1282" s="165">
        <v>48</v>
      </c>
      <c r="H1282" s="230">
        <v>101284</v>
      </c>
      <c r="I1282" s="170" t="str">
        <f t="shared" si="123"/>
        <v>Б-101284-13</v>
      </c>
      <c r="J1282" s="185">
        <v>3</v>
      </c>
      <c r="K1282" s="165">
        <v>7</v>
      </c>
      <c r="L1282" s="165" t="s">
        <v>38</v>
      </c>
      <c r="M1282" s="169">
        <v>1</v>
      </c>
      <c r="N1282" s="165">
        <v>18</v>
      </c>
      <c r="O1282" s="167" t="s">
        <v>823</v>
      </c>
      <c r="P1282" s="167" t="s">
        <v>823</v>
      </c>
      <c r="Q1282" s="167" t="s">
        <v>826</v>
      </c>
      <c r="R1282" s="230" t="str">
        <f>H1282&amp;"3"</f>
        <v>1012843</v>
      </c>
      <c r="S1282" s="170">
        <v>1</v>
      </c>
      <c r="T1282" s="237" t="s">
        <v>308</v>
      </c>
      <c r="U1282" s="165">
        <v>5000</v>
      </c>
      <c r="V1282" s="165">
        <v>900</v>
      </c>
      <c r="W1282" s="165">
        <v>0</v>
      </c>
      <c r="X1282" s="234">
        <v>1082</v>
      </c>
      <c r="Z1282" s="324" t="s">
        <v>718</v>
      </c>
      <c r="AA1282" s="238" t="s">
        <v>718</v>
      </c>
      <c r="AB1282" s="224" t="s">
        <v>719</v>
      </c>
      <c r="AC1282" s="178">
        <v>1800</v>
      </c>
      <c r="AD1282" s="170"/>
      <c r="AE1282" s="170"/>
      <c r="AF1282" s="237" t="s">
        <v>319</v>
      </c>
      <c r="AG1282" s="221">
        <v>8</v>
      </c>
      <c r="AH1282" s="220">
        <v>12</v>
      </c>
      <c r="AI1282" s="237" t="s">
        <v>319</v>
      </c>
      <c r="AL1282" s="227">
        <v>1</v>
      </c>
      <c r="AM1282" s="122">
        <v>1</v>
      </c>
      <c r="AN1282" s="165" t="s">
        <v>44</v>
      </c>
      <c r="AO1282" s="165"/>
      <c r="AP1282" s="307"/>
      <c r="AQ1282" s="307"/>
      <c r="AR1282" s="307"/>
      <c r="AS1282" s="166">
        <f>H1282</f>
        <v>101284</v>
      </c>
      <c r="AT1282" s="166">
        <f t="shared" si="120"/>
        <v>11378</v>
      </c>
      <c r="AU1282" s="166">
        <v>1378</v>
      </c>
      <c r="AX1282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101284, 'Б-101284-13',date'2015-02-02',3, 7, 7, 'RUR', 1, 18, date'2015-02-02', date'2015-02-01', 1012843, 1, to_date('2015-02-01 00:00:00','YYYY-MM-DD HH24:MI:SS'), 5000, 900, 0, 1082, 1, 'c1', 8,1,101284,11378,1378);insert into xxxx_oebs_cash_payment_test (ID, INVOICE_ID, OEBS_PAYMENT, DOC_DATE, COMISS_DATE) values (s_xxxx_oebs_cash_payment_test.NEXTVAL, 101284, 1800, to_date('2015-02-01 00:00:00','YYYY-MM-DD HH24:MI:SS'), date'2015-02-01' );insert into xxxx_client_discount_m  (ID,CLIENT_ID,CLIENT_AVG_DISCOUNT,DT) values (s_xxxx_client_discount_m.NEXTVAL,1082, 12, date'2015-02-01');</v>
      </c>
    </row>
    <row r="1283" spans="1:50" ht="16.5" customHeight="1" x14ac:dyDescent="0.25">
      <c r="A1283" s="285">
        <v>89</v>
      </c>
      <c r="B1283" s="72">
        <v>0</v>
      </c>
      <c r="C1283" s="170" t="str">
        <f t="shared" si="124"/>
        <v>100089</v>
      </c>
      <c r="D1283" s="170" t="str">
        <f t="shared" si="125"/>
        <v>100089/13</v>
      </c>
      <c r="E1283" s="184" t="s">
        <v>189</v>
      </c>
      <c r="F1283" s="167" t="s">
        <v>822</v>
      </c>
      <c r="G1283" s="170">
        <v>48</v>
      </c>
      <c r="H1283" s="230">
        <v>101285</v>
      </c>
      <c r="I1283" s="170" t="str">
        <f t="shared" si="123"/>
        <v>Б-101285-13</v>
      </c>
      <c r="J1283" s="185">
        <v>3</v>
      </c>
      <c r="K1283" s="170">
        <v>7</v>
      </c>
      <c r="L1283" s="170" t="s">
        <v>38</v>
      </c>
      <c r="M1283" s="185">
        <v>1</v>
      </c>
      <c r="N1283" s="170">
        <v>18</v>
      </c>
      <c r="O1283" s="167" t="s">
        <v>823</v>
      </c>
      <c r="P1283" s="167" t="s">
        <v>823</v>
      </c>
      <c r="Q1283" s="167" t="s">
        <v>826</v>
      </c>
      <c r="R1283" s="230" t="str">
        <f>H1283&amp;"3"</f>
        <v>1012853</v>
      </c>
      <c r="S1283" s="170">
        <v>1</v>
      </c>
      <c r="T1283" s="237" t="s">
        <v>310</v>
      </c>
      <c r="U1283" s="165">
        <v>5000</v>
      </c>
      <c r="V1283" s="165">
        <v>900</v>
      </c>
      <c r="W1283" s="170">
        <v>0</v>
      </c>
      <c r="X1283" s="234">
        <v>1082</v>
      </c>
      <c r="Y1283" s="320"/>
      <c r="Z1283" s="224"/>
      <c r="AA1283" s="238"/>
      <c r="AB1283" s="224"/>
      <c r="AC1283" s="178">
        <v>1800</v>
      </c>
      <c r="AD1283" s="170"/>
      <c r="AE1283" s="170"/>
      <c r="AF1283" s="237" t="s">
        <v>319</v>
      </c>
      <c r="AG1283" s="221">
        <v>8</v>
      </c>
      <c r="AI1283" s="237"/>
      <c r="AJ1283" s="189"/>
      <c r="AK1283" s="189"/>
      <c r="AL1283" s="227">
        <v>1</v>
      </c>
      <c r="AM1283" s="122">
        <v>1</v>
      </c>
      <c r="AN1283" s="170" t="s">
        <v>44</v>
      </c>
      <c r="AO1283" s="170"/>
      <c r="AP1283" s="307"/>
      <c r="AQ1283" s="307"/>
      <c r="AR1283" s="307"/>
      <c r="AS1283" s="166">
        <f>H1283</f>
        <v>101285</v>
      </c>
      <c r="AT1283" s="166">
        <f t="shared" si="120"/>
        <v>11379</v>
      </c>
      <c r="AU1283" s="166">
        <v>1379</v>
      </c>
      <c r="AX1283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101285, 'Б-101285-13',date'2015-02-02',3, 7, 7, 'RUR', 1, 18, date'2015-02-02', date'2015-02-01', 1012853, 1, to_date('2015-01-31 23:59:59','YYYY-MM-DD HH24:MI:SS'), 5000, 900, 0, 1082, 1, 'c1', 8,1,101285,11379,1379);insert into xxxx_oebs_cash_payment_test (ID, INVOICE_ID, OEBS_PAYMENT, DOC_DATE, COMISS_DATE) values (s_xxxx_oebs_cash_payment_test.NEXTVAL, 101285, 1800, to_date('2015-01-31 23:59:59','YYYY-MM-DD HH24:MI:SS'), date'2015-02-01' );</v>
      </c>
    </row>
    <row r="1284" spans="1:50" ht="16.5" customHeight="1" x14ac:dyDescent="0.25">
      <c r="A1284" s="285">
        <v>89</v>
      </c>
      <c r="B1284" s="72">
        <v>0</v>
      </c>
      <c r="C1284" s="170" t="str">
        <f t="shared" si="124"/>
        <v>100089</v>
      </c>
      <c r="D1284" s="165" t="str">
        <f t="shared" si="125"/>
        <v>100089/13</v>
      </c>
      <c r="E1284" s="167" t="s">
        <v>189</v>
      </c>
      <c r="F1284" s="167" t="s">
        <v>822</v>
      </c>
      <c r="G1284" s="165">
        <v>48</v>
      </c>
      <c r="H1284" s="227">
        <v>101284</v>
      </c>
      <c r="I1284" s="170" t="str">
        <f t="shared" si="123"/>
        <v>Б-101284-13</v>
      </c>
      <c r="J1284" s="185">
        <v>3</v>
      </c>
      <c r="K1284" s="165">
        <v>7</v>
      </c>
      <c r="L1284" s="165" t="s">
        <v>38</v>
      </c>
      <c r="M1284" s="169">
        <v>1</v>
      </c>
      <c r="N1284" s="165">
        <v>18</v>
      </c>
      <c r="O1284" s="167" t="s">
        <v>823</v>
      </c>
      <c r="P1284" s="167" t="s">
        <v>823</v>
      </c>
      <c r="Q1284" s="167" t="s">
        <v>826</v>
      </c>
      <c r="R1284" s="227" t="str">
        <f>H1284&amp;"4"</f>
        <v>1012844</v>
      </c>
      <c r="S1284" s="170">
        <v>1</v>
      </c>
      <c r="T1284" s="191" t="s">
        <v>308</v>
      </c>
      <c r="U1284" s="165">
        <v>10000</v>
      </c>
      <c r="V1284" s="165">
        <v>1800</v>
      </c>
      <c r="W1284" s="165">
        <v>0</v>
      </c>
      <c r="X1284" s="234">
        <v>1082</v>
      </c>
      <c r="Z1284" s="224" t="s">
        <v>720</v>
      </c>
      <c r="AA1284" s="238" t="s">
        <v>720</v>
      </c>
      <c r="AB1284" s="224" t="s">
        <v>721</v>
      </c>
      <c r="AC1284" s="178">
        <v>3600</v>
      </c>
      <c r="AD1284" s="170"/>
      <c r="AE1284" s="170"/>
      <c r="AF1284" s="191" t="s">
        <v>319</v>
      </c>
      <c r="AG1284" s="221">
        <v>8</v>
      </c>
      <c r="AH1284" s="220">
        <v>12</v>
      </c>
      <c r="AI1284" s="191" t="s">
        <v>319</v>
      </c>
      <c r="AL1284" s="227">
        <v>1</v>
      </c>
      <c r="AM1284" s="122">
        <v>1</v>
      </c>
      <c r="AN1284" s="165" t="s">
        <v>44</v>
      </c>
      <c r="AO1284" s="165"/>
      <c r="AP1284" s="307"/>
      <c r="AQ1284" s="307"/>
      <c r="AR1284" s="307"/>
      <c r="AS1284" s="166">
        <f>H1284</f>
        <v>101284</v>
      </c>
      <c r="AT1284" s="166">
        <f t="shared" si="120"/>
        <v>11380</v>
      </c>
      <c r="AU1284" s="166">
        <v>1380</v>
      </c>
      <c r="AX1284" s="163" t="str">
        <f t="shared" si="12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101284, 'Б-101284-13',date'2015-02-02',3, 7, 7, 'RUR', 1, 18, date'2015-02-02', date'2015-02-01', 1012844, 1, to_date('2015-02-01 00:00:00','YYYY-MM-DD HH24:MI:SS'), 10000, 1800, 0, 1082, 1, 'c1', 8,1,101284,11380,1380);insert into xxxx_oebs_cash_payment_test (ID, INVOICE_ID, OEBS_PAYMENT, DOC_DATE, COMISS_DATE) values (s_xxxx_oebs_cash_payment_test.NEXTVAL, 101284, 3600, to_date('2015-02-01 00:00:00','YYYY-MM-DD HH24:MI:SS'), date'2015-02-01' );insert into xxxx_client_discount_m  (ID,CLIENT_ID,CLIENT_AVG_DISCOUNT,DT) values (s_xxxx_client_discount_m.NEXTVAL,1082, 12, date'2015-02-01');</v>
      </c>
    </row>
    <row r="1285" spans="1:50" ht="16.5" customHeight="1" x14ac:dyDescent="0.25">
      <c r="A1285" s="285">
        <v>89</v>
      </c>
      <c r="B1285" s="72">
        <v>0</v>
      </c>
      <c r="C1285" s="170" t="str">
        <f t="shared" si="124"/>
        <v>100089</v>
      </c>
      <c r="D1285" s="165" t="str">
        <f t="shared" si="125"/>
        <v>100089/13</v>
      </c>
      <c r="E1285" s="167" t="s">
        <v>189</v>
      </c>
      <c r="F1285" s="167" t="s">
        <v>822</v>
      </c>
      <c r="G1285" s="165">
        <v>48</v>
      </c>
      <c r="H1285" s="227">
        <v>101285</v>
      </c>
      <c r="I1285" s="170" t="str">
        <f t="shared" si="123"/>
        <v>Б-101285-13</v>
      </c>
      <c r="J1285" s="185">
        <v>3</v>
      </c>
      <c r="K1285" s="165">
        <v>7</v>
      </c>
      <c r="L1285" s="165" t="s">
        <v>38</v>
      </c>
      <c r="M1285" s="169">
        <v>1</v>
      </c>
      <c r="N1285" s="165">
        <v>18</v>
      </c>
      <c r="O1285" s="167" t="s">
        <v>823</v>
      </c>
      <c r="P1285" s="167" t="s">
        <v>823</v>
      </c>
      <c r="Q1285" s="167" t="s">
        <v>826</v>
      </c>
      <c r="R1285" s="227" t="str">
        <f>H1285&amp;"4"</f>
        <v>1012854</v>
      </c>
      <c r="S1285" s="170">
        <v>1</v>
      </c>
      <c r="T1285" s="191" t="s">
        <v>310</v>
      </c>
      <c r="U1285" s="165">
        <v>21500</v>
      </c>
      <c r="V1285" s="165">
        <v>3870</v>
      </c>
      <c r="W1285" s="165">
        <v>0</v>
      </c>
      <c r="X1285" s="234">
        <v>1082</v>
      </c>
      <c r="Z1285" s="224"/>
      <c r="AA1285" s="238"/>
      <c r="AB1285" s="224"/>
      <c r="AC1285" s="178">
        <v>7740</v>
      </c>
      <c r="AD1285" s="170"/>
      <c r="AE1285" s="170"/>
      <c r="AF1285" s="191" t="s">
        <v>319</v>
      </c>
      <c r="AG1285" s="221">
        <v>8</v>
      </c>
      <c r="AI1285" s="191"/>
      <c r="AL1285" s="227">
        <v>1</v>
      </c>
      <c r="AM1285" s="122">
        <v>1</v>
      </c>
      <c r="AN1285" s="165" t="s">
        <v>44</v>
      </c>
      <c r="AO1285" s="165"/>
      <c r="AP1285" s="307"/>
      <c r="AQ1285" s="307"/>
      <c r="AR1285" s="307"/>
      <c r="AS1285" s="166">
        <f>H1285</f>
        <v>101285</v>
      </c>
      <c r="AT1285" s="166">
        <f t="shared" ref="AT1285:AT1348" si="126">AU1285+10000</f>
        <v>11381</v>
      </c>
      <c r="AU1285" s="166">
        <v>1381</v>
      </c>
      <c r="AV1285" s="318"/>
      <c r="AX1285" s="163" t="str">
        <f t="shared" ref="AX1285:AX1348" si="127">IF(B1285=0,"insert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"&amp;A1285&amp;", "&amp;C1285&amp;", '"&amp;D1285&amp;"', date'"&amp;E1285&amp;"', date'"&amp;F1285&amp;"', "&amp;G1285&amp;", "&amp;H1285&amp;", '"&amp;I1285&amp;"',date'"&amp;O1285&amp;"',"&amp;J1285&amp;", "&amp;K1285&amp;", "&amp;K1285&amp;", '"&amp;L1285&amp;"', "&amp;M1285&amp;", "&amp;N1285&amp;", date'"&amp;P1285&amp;"', date'"&amp;Q1285&amp;"', "&amp;R1285&amp;", "&amp;S1285&amp;", to_date('"&amp;T1285&amp;"','YYYY-MM-DD HH24:MI:SS'), "&amp;U1285&amp;", "&amp;V1285&amp;", "&amp;W1285&amp;", "&amp;X1285&amp;", "&amp;AL1285&amp;", '"&amp;AN1285&amp;"', "&amp;AG1285&amp;","&amp;AM1285&amp;","&amp;AS1285&amp;","&amp;AT1285&amp;","&amp;AU1285&amp;");"&amp;
IF(LEN(AC1285)&gt;0,"insert into xxxx_oebs_cash_payment_test (ID, INVOICE_ID, OEBS_PAYMENT, DOC_DATE, COMISS_DATE) values (s_xxxx_oebs_cash_payment_test.NEXTVAL, "&amp;H1285&amp;", "&amp;AC1285&amp;", to_date('"&amp;T1285&amp;"','YYYY-MM-DD HH24:MI:SS'), "&amp;AF1285&amp;" );","")&amp;
IF(LEN(AD1285)&gt;0,"insert into xxxx_oebs_cash_payment_test (ID, INVOICE_ID, OEBS_PAYMENT, DOC_DATE, COMISS_DATE) values (s_xxxx_oebs_cash_payment_test.NEXTVAL, "&amp;H1285&amp;", "&amp;AD1285&amp;", to_date('"&amp;T1285&amp;"','YYYY-MM-DD HH24:MI:SS'), "&amp;AF1285&amp;" );","")&amp;
IF(LEN(AE1285)&gt;0,"insert into xxxx_oebs_cash_payment_test (ID, INVOICE_ID, OEBS_PAYMENT, DOC_DATE, COMISS_DATE) values (s_xxxx_oebs_cash_payment_test.NEXTVAL, "&amp;H1285&amp;", "&amp;AE1285&amp;", to_date('"&amp;T1285&amp;"','YYYY-MM-DD HH24:MI:SS'), "&amp;AF1285&amp;" );","")&amp;
IF(LEN(AH1285)&gt;0,"insert into xxxx_client_discount_m  (ID,CLIENT_ID,CLIENT_AVG_DISCOUNT,DT) values (s_xxxx_client_discount_m.NEXTVAL,"&amp;X1285&amp;", "&amp;AH1285&amp;", "&amp;AI1285&amp;");","")&amp;
IF(LEN(AJ1285)&gt;0,"insert into xxxx_client_discount_m  (ID,CLIENT_ID,CLIENT_AVG_DISCOUNT,DT) values (s_xxxx_client_discount_m.NEXTVAL,"&amp;X1285&amp;", "&amp;AJ1285&amp;", "&amp;AK1285&amp;");","")&amp;
IF(LEN(AO1285)&gt;0,"insert into xxxx_contract_signed_attr (ID, CONTRACT_ID, CODE, KEY_NUM) values (s_xxxx_contract_signed_attr.NEXTVAL, "&amp;C1285&amp;", 'SUPERCOMMISSION_BONUS' , "&amp;AO1285&amp;" );","")&amp;
IF(LEN(AP1285)&gt;0,"insert into xxxx_loyal_clients_contr_attr (ID, CONTRACT_ID, CLIENT_ID, LC_TURNOVER, COLLATERAL_FIRST_DT, COLLATERAL_END_DT) values (s_xxxx_loyal_clients_contr_atr.NEXTVAL, "&amp;C1285&amp;", "&amp;X1285&amp;", "&amp;AP1285&amp;", "&amp;AQ1285&amp;", "&amp;AR1285&amp;" );",""),"insert into XXXX_COMMISSION_PART (ID,CONTRACT_ID,FROM_DT,TILL_DT,NDS,CURRENCY,REWARD_TYPE,DISCOUNT_TYPE,REWARD_TO_CHARGE,DELKREDERE_TO_CHARGE,DKV_TO_CHARGE,REWARD_TO_PAY,DELKREDERE_TO_PAY,DKV_TO_PAY) values "&amp;"(s_xxxx_commission_part.NEXTVAL, "&amp;C1285&amp;", "&amp;E1285&amp;",  "&amp;F1285&amp;", "&amp;G1285&amp;", '"&amp;H1285&amp;"', "&amp;J1285&amp;", "&amp;I1285&amp;", "&amp;L1285&amp;", "&amp;M1285&amp;","&amp;N1285&amp;","&amp;Q1285&amp;","&amp;R1285&amp;","&amp;S1285&amp;");")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101285, 'Б-101285-13',date'2015-02-02',3, 7, 7, 'RUR', 1, 18, date'2015-02-02', date'2015-02-01', 1012854, 1, to_date('2015-01-31 23:59:59','YYYY-MM-DD HH24:MI:SS'), 21500, 3870, 0, 1082, 1, 'c1', 8,1,101285,11381,1381);insert into xxxx_oebs_cash_payment_test (ID, INVOICE_ID, OEBS_PAYMENT, DOC_DATE, COMISS_DATE) values (s_xxxx_oebs_cash_payment_test.NEXTVAL, 101285, 7740, to_date('2015-01-31 23:59:59','YYYY-MM-DD HH24:MI:SS'), date'2015-02-01' );</v>
      </c>
    </row>
    <row r="1286" spans="1:50" ht="16.5" customHeight="1" x14ac:dyDescent="0.25">
      <c r="A1286" s="285">
        <v>89</v>
      </c>
      <c r="B1286" s="72">
        <v>0</v>
      </c>
      <c r="C1286" s="170" t="str">
        <f t="shared" si="124"/>
        <v>100089</v>
      </c>
      <c r="D1286" s="165" t="str">
        <f t="shared" si="125"/>
        <v>100089/13</v>
      </c>
      <c r="E1286" s="167" t="s">
        <v>189</v>
      </c>
      <c r="F1286" s="167" t="s">
        <v>822</v>
      </c>
      <c r="G1286" s="165">
        <v>48</v>
      </c>
      <c r="H1286" s="230">
        <v>101284</v>
      </c>
      <c r="I1286" s="170" t="str">
        <f t="shared" si="123"/>
        <v>Б-101284-13</v>
      </c>
      <c r="J1286" s="185">
        <v>3</v>
      </c>
      <c r="K1286" s="165">
        <v>7</v>
      </c>
      <c r="L1286" s="165" t="s">
        <v>38</v>
      </c>
      <c r="M1286" s="169">
        <v>1</v>
      </c>
      <c r="N1286" s="165">
        <v>18</v>
      </c>
      <c r="O1286" s="167" t="s">
        <v>823</v>
      </c>
      <c r="P1286" s="167" t="s">
        <v>823</v>
      </c>
      <c r="Q1286" s="167" t="s">
        <v>826</v>
      </c>
      <c r="R1286" s="230" t="str">
        <f>H1286&amp;"5"</f>
        <v>1012845</v>
      </c>
      <c r="S1286" s="170">
        <v>1</v>
      </c>
      <c r="T1286" s="237" t="s">
        <v>144</v>
      </c>
      <c r="U1286" s="165">
        <v>700</v>
      </c>
      <c r="V1286" s="165">
        <v>126</v>
      </c>
      <c r="W1286" s="165">
        <v>0</v>
      </c>
      <c r="X1286" s="234">
        <v>1082</v>
      </c>
      <c r="Z1286" s="224" t="s">
        <v>722</v>
      </c>
      <c r="AA1286" s="238" t="s">
        <v>722</v>
      </c>
      <c r="AB1286" s="224" t="s">
        <v>723</v>
      </c>
      <c r="AC1286" s="178">
        <v>252</v>
      </c>
      <c r="AD1286" s="170"/>
      <c r="AE1286" s="170"/>
      <c r="AF1286" s="237" t="s">
        <v>320</v>
      </c>
      <c r="AG1286" s="221">
        <v>8</v>
      </c>
      <c r="AH1286" s="220">
        <v>12</v>
      </c>
      <c r="AI1286" s="237" t="s">
        <v>320</v>
      </c>
      <c r="AL1286" s="227">
        <v>1</v>
      </c>
      <c r="AM1286" s="122">
        <v>1</v>
      </c>
      <c r="AN1286" s="165" t="s">
        <v>44</v>
      </c>
      <c r="AO1286" s="165"/>
      <c r="AP1286" s="307"/>
      <c r="AQ1286" s="307"/>
      <c r="AR1286" s="307"/>
      <c r="AS1286" s="166">
        <f>H1286</f>
        <v>101284</v>
      </c>
      <c r="AT1286" s="166">
        <f t="shared" si="126"/>
        <v>11382</v>
      </c>
      <c r="AU1286" s="166">
        <v>1382</v>
      </c>
      <c r="AV1286" s="316"/>
      <c r="AX128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101284, 'Б-101284-13',date'2015-02-02',3, 7, 7, 'RUR', 1, 18, date'2015-02-02', date'2015-02-01', 1012845, 1, to_date('2015-01-01 00:00:00','YYYY-MM-DD HH24:MI:SS'), 700, 126, 0, 1082, 1, 'c1', 8,1,101284,11382,1382);insert into xxxx_oebs_cash_payment_test (ID, INVOICE_ID, OEBS_PAYMENT, DOC_DATE, COMISS_DATE) values (s_xxxx_oebs_cash_payment_test.NEXTVAL, 101284, 252, to_date('2015-01-01 00:00:00','YYYY-MM-DD HH24:MI:SS'), date'2015-01-01' );insert into xxxx_client_discount_m  (ID,CLIENT_ID,CLIENT_AVG_DISCOUNT,DT) values (s_xxxx_client_discount_m.NEXTVAL,1082, 12, date'2015-01-01');</v>
      </c>
    </row>
    <row r="1287" spans="1:50" ht="16.5" customHeight="1" x14ac:dyDescent="0.25">
      <c r="A1287" s="285">
        <v>89</v>
      </c>
      <c r="B1287" s="72">
        <v>0</v>
      </c>
      <c r="C1287" s="170" t="str">
        <f t="shared" si="124"/>
        <v>100089</v>
      </c>
      <c r="D1287" s="165" t="str">
        <f t="shared" si="125"/>
        <v>100089/13</v>
      </c>
      <c r="E1287" s="167" t="s">
        <v>189</v>
      </c>
      <c r="F1287" s="167" t="s">
        <v>822</v>
      </c>
      <c r="G1287" s="165">
        <v>48</v>
      </c>
      <c r="H1287" s="230">
        <v>101285</v>
      </c>
      <c r="I1287" s="170" t="str">
        <f t="shared" si="123"/>
        <v>Б-101285-13</v>
      </c>
      <c r="J1287" s="185">
        <v>3</v>
      </c>
      <c r="K1287" s="165">
        <v>7</v>
      </c>
      <c r="L1287" s="165" t="s">
        <v>38</v>
      </c>
      <c r="M1287" s="169">
        <v>1</v>
      </c>
      <c r="N1287" s="165">
        <v>18</v>
      </c>
      <c r="O1287" s="167" t="s">
        <v>823</v>
      </c>
      <c r="P1287" s="167" t="s">
        <v>823</v>
      </c>
      <c r="Q1287" s="167" t="s">
        <v>826</v>
      </c>
      <c r="R1287" s="230" t="str">
        <f>H1287&amp;"5"</f>
        <v>1012855</v>
      </c>
      <c r="S1287" s="170">
        <v>1</v>
      </c>
      <c r="T1287" s="237" t="s">
        <v>310</v>
      </c>
      <c r="U1287" s="165">
        <v>1200</v>
      </c>
      <c r="V1287" s="165">
        <v>216</v>
      </c>
      <c r="W1287" s="165">
        <v>0</v>
      </c>
      <c r="X1287" s="234">
        <v>1082</v>
      </c>
      <c r="Z1287" s="224"/>
      <c r="AA1287" s="238"/>
      <c r="AB1287" s="224"/>
      <c r="AC1287" s="178">
        <v>432</v>
      </c>
      <c r="AD1287" s="170"/>
      <c r="AE1287" s="170"/>
      <c r="AF1287" s="237" t="s">
        <v>320</v>
      </c>
      <c r="AG1287" s="221">
        <v>8</v>
      </c>
      <c r="AI1287" s="237"/>
      <c r="AL1287" s="227">
        <v>1</v>
      </c>
      <c r="AM1287" s="122">
        <v>1</v>
      </c>
      <c r="AN1287" s="165" t="s">
        <v>44</v>
      </c>
      <c r="AO1287" s="165"/>
      <c r="AP1287" s="307"/>
      <c r="AQ1287" s="307"/>
      <c r="AR1287" s="307"/>
      <c r="AS1287" s="166">
        <f>H1287</f>
        <v>101285</v>
      </c>
      <c r="AT1287" s="166">
        <f t="shared" si="126"/>
        <v>11383</v>
      </c>
      <c r="AU1287" s="166">
        <v>1383</v>
      </c>
      <c r="AV1287" s="315"/>
      <c r="AX128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101285, 'Б-101285-13',date'2015-02-02',3, 7, 7, 'RUR', 1, 18, date'2015-02-02', date'2015-02-01', 1012855, 1, to_date('2015-01-31 23:59:59','YYYY-MM-DD HH24:MI:SS'), 1200, 216, 0, 1082, 1, 'c1', 8,1,101285,11383,1383);insert into xxxx_oebs_cash_payment_test (ID, INVOICE_ID, OEBS_PAYMENT, DOC_DATE, COMISS_DATE) values (s_xxxx_oebs_cash_payment_test.NEXTVAL, 101285, 432, to_date('2015-01-31 23:59:59','YYYY-MM-DD HH24:MI:SS'), date'2015-01-01' );</v>
      </c>
    </row>
    <row r="1288" spans="1:50" ht="16.5" customHeight="1" x14ac:dyDescent="0.25">
      <c r="A1288" s="285">
        <v>89</v>
      </c>
      <c r="B1288" s="72">
        <v>0</v>
      </c>
      <c r="C1288" s="170" t="str">
        <f t="shared" si="124"/>
        <v>100089</v>
      </c>
      <c r="D1288" s="165" t="str">
        <f t="shared" si="125"/>
        <v>100089/13</v>
      </c>
      <c r="E1288" s="167" t="s">
        <v>189</v>
      </c>
      <c r="F1288" s="167" t="s">
        <v>822</v>
      </c>
      <c r="G1288" s="165">
        <v>48</v>
      </c>
      <c r="H1288" s="227">
        <v>101284</v>
      </c>
      <c r="I1288" s="170" t="str">
        <f t="shared" si="123"/>
        <v>Б-101284-13</v>
      </c>
      <c r="J1288" s="185">
        <v>3</v>
      </c>
      <c r="K1288" s="165">
        <v>7</v>
      </c>
      <c r="L1288" s="165" t="s">
        <v>38</v>
      </c>
      <c r="M1288" s="169">
        <v>1</v>
      </c>
      <c r="N1288" s="165">
        <v>18</v>
      </c>
      <c r="O1288" s="167" t="s">
        <v>823</v>
      </c>
      <c r="P1288" s="167" t="s">
        <v>823</v>
      </c>
      <c r="Q1288" s="167" t="s">
        <v>826</v>
      </c>
      <c r="R1288" s="227" t="str">
        <f>H1288&amp;"6"</f>
        <v>1012846</v>
      </c>
      <c r="S1288" s="170">
        <v>1</v>
      </c>
      <c r="T1288" s="191" t="s">
        <v>144</v>
      </c>
      <c r="U1288" s="165">
        <v>700</v>
      </c>
      <c r="V1288" s="165">
        <v>126</v>
      </c>
      <c r="W1288" s="165">
        <v>0</v>
      </c>
      <c r="X1288" s="234">
        <v>1082</v>
      </c>
      <c r="Z1288" s="324" t="s">
        <v>724</v>
      </c>
      <c r="AA1288" s="238" t="s">
        <v>725</v>
      </c>
      <c r="AB1288" s="224" t="s">
        <v>726</v>
      </c>
      <c r="AC1288" s="178">
        <v>252</v>
      </c>
      <c r="AD1288" s="170"/>
      <c r="AE1288" s="170"/>
      <c r="AF1288" s="186" t="s">
        <v>320</v>
      </c>
      <c r="AG1288" s="221">
        <v>8</v>
      </c>
      <c r="AH1288" s="220">
        <v>12</v>
      </c>
      <c r="AI1288" s="186" t="s">
        <v>320</v>
      </c>
      <c r="AL1288" s="227">
        <v>1</v>
      </c>
      <c r="AM1288" s="122">
        <v>1</v>
      </c>
      <c r="AN1288" s="165" t="s">
        <v>44</v>
      </c>
      <c r="AO1288" s="165"/>
      <c r="AP1288" s="307"/>
      <c r="AQ1288" s="307"/>
      <c r="AR1288" s="307"/>
      <c r="AS1288" s="166">
        <f>H1288</f>
        <v>101284</v>
      </c>
      <c r="AT1288" s="166">
        <f t="shared" si="126"/>
        <v>11384</v>
      </c>
      <c r="AU1288" s="166">
        <v>1384</v>
      </c>
      <c r="AX128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101284, 'Б-101284-13',date'2015-02-02',3, 7, 7, 'RUR', 1, 18, date'2015-02-02', date'2015-02-01', 1012846, 1, to_date('2015-01-01 00:00:00','YYYY-MM-DD HH24:MI:SS'), 700, 126, 0, 1082, 1, 'c1', 8,1,101284,11384,1384);insert into xxxx_oebs_cash_payment_test (ID, INVOICE_ID, OEBS_PAYMENT, DOC_DATE, COMISS_DATE) values (s_xxxx_oebs_cash_payment_test.NEXTVAL, 101284, 252, to_date('2015-01-01 00:00:00','YYYY-MM-DD HH24:MI:SS'), date'2015-01-01' );insert into xxxx_client_discount_m  (ID,CLIENT_ID,CLIENT_AVG_DISCOUNT,DT) values (s_xxxx_client_discount_m.NEXTVAL,1082, 12, date'2015-01-01');</v>
      </c>
    </row>
    <row r="1289" spans="1:50" ht="16.5" customHeight="1" x14ac:dyDescent="0.25">
      <c r="A1289" s="285">
        <v>89</v>
      </c>
      <c r="B1289" s="72">
        <v>0</v>
      </c>
      <c r="C1289" s="170" t="str">
        <f t="shared" si="124"/>
        <v>100089</v>
      </c>
      <c r="D1289" s="170" t="str">
        <f t="shared" si="125"/>
        <v>100089/13</v>
      </c>
      <c r="E1289" s="184" t="s">
        <v>189</v>
      </c>
      <c r="F1289" s="167" t="s">
        <v>822</v>
      </c>
      <c r="G1289" s="170">
        <v>48</v>
      </c>
      <c r="H1289" s="227">
        <v>101285</v>
      </c>
      <c r="I1289" s="170" t="str">
        <f t="shared" si="123"/>
        <v>Б-101285-13</v>
      </c>
      <c r="J1289" s="185">
        <v>3</v>
      </c>
      <c r="K1289" s="170">
        <v>7</v>
      </c>
      <c r="L1289" s="170" t="s">
        <v>38</v>
      </c>
      <c r="M1289" s="185">
        <v>1</v>
      </c>
      <c r="N1289" s="170">
        <v>18</v>
      </c>
      <c r="O1289" s="167" t="s">
        <v>823</v>
      </c>
      <c r="P1289" s="167" t="s">
        <v>823</v>
      </c>
      <c r="Q1289" s="167" t="s">
        <v>826</v>
      </c>
      <c r="R1289" s="227" t="str">
        <f>H1289&amp;"6"</f>
        <v>1012856</v>
      </c>
      <c r="S1289" s="170">
        <v>1</v>
      </c>
      <c r="T1289" s="191" t="s">
        <v>310</v>
      </c>
      <c r="U1289" s="170">
        <v>800</v>
      </c>
      <c r="V1289" s="170">
        <v>144</v>
      </c>
      <c r="W1289" s="170">
        <v>0</v>
      </c>
      <c r="X1289" s="234">
        <v>1082</v>
      </c>
      <c r="Y1289" s="320"/>
      <c r="Z1289" s="224"/>
      <c r="AA1289" s="238"/>
      <c r="AB1289" s="224"/>
      <c r="AC1289" s="178">
        <v>288</v>
      </c>
      <c r="AD1289" s="170"/>
      <c r="AE1289" s="170"/>
      <c r="AF1289" s="186" t="s">
        <v>320</v>
      </c>
      <c r="AG1289" s="221">
        <v>8</v>
      </c>
      <c r="AI1289" s="186"/>
      <c r="AJ1289" s="189"/>
      <c r="AK1289" s="189"/>
      <c r="AL1289" s="227">
        <v>1</v>
      </c>
      <c r="AM1289" s="122">
        <v>1</v>
      </c>
      <c r="AN1289" s="170" t="s">
        <v>44</v>
      </c>
      <c r="AO1289" s="170"/>
      <c r="AP1289" s="307"/>
      <c r="AQ1289" s="307"/>
      <c r="AR1289" s="307"/>
      <c r="AS1289" s="166">
        <f>H1289</f>
        <v>101285</v>
      </c>
      <c r="AT1289" s="166">
        <f t="shared" si="126"/>
        <v>11385</v>
      </c>
      <c r="AU1289" s="166">
        <v>1385</v>
      </c>
      <c r="AX1289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101285, 'Б-101285-13',date'2015-02-02',3, 7, 7, 'RUR', 1, 18, date'2015-02-02', date'2015-02-01', 1012856, 1, to_date('2015-01-31 23:59:59','YYYY-MM-DD HH24:MI:SS'), 800, 144, 0, 1082, 1, 'c1', 8,1,101285,11385,1385);insert into xxxx_oebs_cash_payment_test (ID, INVOICE_ID, OEBS_PAYMENT, DOC_DATE, COMISS_DATE) values (s_xxxx_oebs_cash_payment_test.NEXTVAL, 101285, 288, to_date('2015-01-31 23:59:59','YYYY-MM-DD HH24:MI:SS'), date'2015-01-01' );</v>
      </c>
    </row>
    <row r="1290" spans="1:50" ht="16.5" customHeight="1" x14ac:dyDescent="0.25">
      <c r="A1290" s="285">
        <v>89</v>
      </c>
      <c r="B1290" s="72">
        <v>0</v>
      </c>
      <c r="C1290" s="170" t="str">
        <f t="shared" si="124"/>
        <v>100089</v>
      </c>
      <c r="D1290" s="165" t="str">
        <f t="shared" si="125"/>
        <v>100089/13</v>
      </c>
      <c r="E1290" s="167" t="s">
        <v>189</v>
      </c>
      <c r="F1290" s="167" t="s">
        <v>822</v>
      </c>
      <c r="G1290" s="165">
        <v>48</v>
      </c>
      <c r="H1290" s="178">
        <v>101286</v>
      </c>
      <c r="I1290" s="170" t="str">
        <f t="shared" si="123"/>
        <v>Б-101286-13</v>
      </c>
      <c r="J1290" s="185">
        <v>3</v>
      </c>
      <c r="K1290" s="165">
        <v>7</v>
      </c>
      <c r="L1290" s="165" t="s">
        <v>38</v>
      </c>
      <c r="M1290" s="169">
        <v>1</v>
      </c>
      <c r="N1290" s="165">
        <v>18</v>
      </c>
      <c r="O1290" s="167" t="s">
        <v>823</v>
      </c>
      <c r="P1290" s="167" t="s">
        <v>823</v>
      </c>
      <c r="Q1290" s="167" t="s">
        <v>826</v>
      </c>
      <c r="R1290" s="166" t="str">
        <f t="shared" si="122"/>
        <v>1012861</v>
      </c>
      <c r="S1290" s="170">
        <v>1</v>
      </c>
      <c r="T1290" s="167" t="s">
        <v>308</v>
      </c>
      <c r="U1290" s="165">
        <v>5000</v>
      </c>
      <c r="V1290" s="165">
        <v>900</v>
      </c>
      <c r="W1290" s="165">
        <v>0</v>
      </c>
      <c r="X1290" s="236">
        <v>1083</v>
      </c>
      <c r="Z1290" s="224"/>
      <c r="AA1290" s="238"/>
      <c r="AB1290" s="224"/>
      <c r="AC1290" s="178">
        <v>1800</v>
      </c>
      <c r="AD1290" s="170"/>
      <c r="AE1290" s="170"/>
      <c r="AF1290" s="167" t="s">
        <v>319</v>
      </c>
      <c r="AG1290" s="221">
        <v>8</v>
      </c>
      <c r="AH1290" s="220">
        <v>12</v>
      </c>
      <c r="AI1290" s="167" t="s">
        <v>319</v>
      </c>
      <c r="AL1290" s="227">
        <v>1</v>
      </c>
      <c r="AM1290" s="122">
        <v>1</v>
      </c>
      <c r="AN1290" s="165" t="s">
        <v>44</v>
      </c>
      <c r="AO1290" s="165"/>
      <c r="AP1290" s="227">
        <v>10000</v>
      </c>
      <c r="AQ1290" s="307" t="s">
        <v>429</v>
      </c>
      <c r="AR1290" s="307" t="s">
        <v>434</v>
      </c>
      <c r="AS1290" s="166">
        <f>H1290</f>
        <v>101286</v>
      </c>
      <c r="AT1290" s="166">
        <f t="shared" si="126"/>
        <v>11386</v>
      </c>
      <c r="AU1290" s="166">
        <v>1386</v>
      </c>
      <c r="AV1290" s="220" t="s">
        <v>643</v>
      </c>
      <c r="AX1290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101286, 'Б-101286-13',date'2015-02-02',3, 7, 7, 'RUR', 1, 18, date'2015-02-02', date'2015-02-01', 1012861, 1, to_date('2015-02-01 00:00:00','YYYY-MM-DD HH24:MI:SS'), 5000, 900, 0, 1083, 1, 'c1', 8,1,101286,11386,1386);insert into xxxx_oebs_cash_payment_test (ID, INVOICE_ID, OEBS_PAYMENT, DOC_DATE, COMISS_DATE) values (s_xxxx_oebs_cash_payment_test.NEXTVAL, 101286, 1800, to_date('2015-02-01 00:00:00','YYYY-MM-DD HH24:MI:SS'), date'2015-02-01' );insert into xxxx_client_discount_m  (ID,CLIENT_ID,CLIENT_AVG_DISCOUNT,DT) values (s_xxxx_client_discount_m.NEXTVAL,1083, 12, date'2015-02-01');insert into xxxx_loyal_clients_contr_attr (ID, CONTRACT_ID, CLIENT_ID, LC_TURNOVER, COLLATERAL_FIRST_DT, COLLATERAL_END_DT) values (s_xxxx_loyal_clients_contr_atr.NEXTVAL, 100089, 1083, 10000, date'2014-06-01', date'2014-08-31' );</v>
      </c>
    </row>
    <row r="1291" spans="1:50" ht="16.5" customHeight="1" x14ac:dyDescent="0.25">
      <c r="A1291" s="285">
        <v>89</v>
      </c>
      <c r="B1291" s="72">
        <v>0</v>
      </c>
      <c r="C1291" s="170" t="str">
        <f t="shared" si="124"/>
        <v>100089</v>
      </c>
      <c r="D1291" s="165" t="str">
        <f t="shared" si="125"/>
        <v>100089/13</v>
      </c>
      <c r="E1291" s="167" t="s">
        <v>189</v>
      </c>
      <c r="F1291" s="167" t="s">
        <v>822</v>
      </c>
      <c r="G1291" s="165">
        <v>48</v>
      </c>
      <c r="H1291" s="178">
        <v>101287</v>
      </c>
      <c r="I1291" s="170" t="str">
        <f t="shared" si="123"/>
        <v>Б-101287-13</v>
      </c>
      <c r="J1291" s="185">
        <v>3</v>
      </c>
      <c r="K1291" s="165">
        <v>7</v>
      </c>
      <c r="L1291" s="165" t="s">
        <v>38</v>
      </c>
      <c r="M1291" s="169">
        <v>1</v>
      </c>
      <c r="N1291" s="165">
        <v>18</v>
      </c>
      <c r="O1291" s="167" t="s">
        <v>823</v>
      </c>
      <c r="P1291" s="167" t="s">
        <v>823</v>
      </c>
      <c r="Q1291" s="167" t="s">
        <v>826</v>
      </c>
      <c r="R1291" s="166" t="str">
        <f t="shared" si="122"/>
        <v>1012871</v>
      </c>
      <c r="S1291" s="170">
        <v>1</v>
      </c>
      <c r="T1291" s="184" t="s">
        <v>310</v>
      </c>
      <c r="U1291" s="165">
        <v>5000</v>
      </c>
      <c r="V1291" s="165">
        <v>900</v>
      </c>
      <c r="W1291" s="165">
        <v>0</v>
      </c>
      <c r="X1291" s="236">
        <v>1083</v>
      </c>
      <c r="Z1291" s="224"/>
      <c r="AA1291" s="238"/>
      <c r="AB1291" s="224"/>
      <c r="AC1291" s="178">
        <v>1800</v>
      </c>
      <c r="AD1291" s="170"/>
      <c r="AE1291" s="170"/>
      <c r="AF1291" s="167" t="s">
        <v>319</v>
      </c>
      <c r="AG1291" s="221">
        <v>8</v>
      </c>
      <c r="AI1291" s="167"/>
      <c r="AL1291" s="227">
        <v>1</v>
      </c>
      <c r="AM1291" s="122">
        <v>1</v>
      </c>
      <c r="AN1291" s="165" t="s">
        <v>44</v>
      </c>
      <c r="AO1291" s="165"/>
      <c r="AP1291" s="307"/>
      <c r="AQ1291" s="307"/>
      <c r="AR1291" s="307"/>
      <c r="AS1291" s="166">
        <f>H1291</f>
        <v>101287</v>
      </c>
      <c r="AT1291" s="166">
        <f t="shared" si="126"/>
        <v>11387</v>
      </c>
      <c r="AU1291" s="166">
        <v>1387</v>
      </c>
      <c r="AV1291" s="318" t="s">
        <v>703</v>
      </c>
      <c r="AX1291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101287, 'Б-101287-13',date'2015-02-02',3, 7, 7, 'RUR', 1, 18, date'2015-02-02', date'2015-02-01', 1012871, 1, to_date('2015-01-31 23:59:59','YYYY-MM-DD HH24:MI:SS'), 5000, 900, 0, 1083, 1, 'c1', 8,1,101287,11387,1387);insert into xxxx_oebs_cash_payment_test (ID, INVOICE_ID, OEBS_PAYMENT, DOC_DATE, COMISS_DATE) values (s_xxxx_oebs_cash_payment_test.NEXTVAL, 101287, 1800, to_date('2015-01-31 23:59:59','YYYY-MM-DD HH24:MI:SS'), date'2015-02-01' );</v>
      </c>
    </row>
    <row r="1292" spans="1:50" ht="16.5" customHeight="1" x14ac:dyDescent="0.25">
      <c r="A1292" s="285">
        <v>89</v>
      </c>
      <c r="B1292" s="72">
        <v>0</v>
      </c>
      <c r="C1292" s="170" t="str">
        <f t="shared" si="124"/>
        <v>100089</v>
      </c>
      <c r="D1292" s="165" t="str">
        <f t="shared" si="125"/>
        <v>100089/13</v>
      </c>
      <c r="E1292" s="167" t="s">
        <v>189</v>
      </c>
      <c r="F1292" s="167" t="s">
        <v>822</v>
      </c>
      <c r="G1292" s="165">
        <v>48</v>
      </c>
      <c r="H1292" s="227">
        <v>101286</v>
      </c>
      <c r="I1292" s="170" t="str">
        <f t="shared" si="123"/>
        <v>Б-101286-13</v>
      </c>
      <c r="J1292" s="185">
        <v>3</v>
      </c>
      <c r="K1292" s="165">
        <v>7</v>
      </c>
      <c r="L1292" s="165" t="s">
        <v>38</v>
      </c>
      <c r="M1292" s="169">
        <v>1</v>
      </c>
      <c r="N1292" s="165">
        <v>18</v>
      </c>
      <c r="O1292" s="167" t="s">
        <v>823</v>
      </c>
      <c r="P1292" s="167" t="s">
        <v>823</v>
      </c>
      <c r="Q1292" s="167" t="s">
        <v>826</v>
      </c>
      <c r="R1292" s="227" t="str">
        <f>H1292&amp;"2"</f>
        <v>1012862</v>
      </c>
      <c r="S1292" s="170">
        <v>1</v>
      </c>
      <c r="T1292" s="191" t="s">
        <v>308</v>
      </c>
      <c r="U1292" s="165">
        <v>6000</v>
      </c>
      <c r="V1292" s="165">
        <v>1080</v>
      </c>
      <c r="W1292" s="165">
        <v>0</v>
      </c>
      <c r="X1292" s="236">
        <v>1083</v>
      </c>
      <c r="Z1292" s="224"/>
      <c r="AA1292" s="238"/>
      <c r="AB1292" s="224"/>
      <c r="AC1292" s="178">
        <v>2160</v>
      </c>
      <c r="AD1292" s="170"/>
      <c r="AE1292" s="170"/>
      <c r="AF1292" s="191" t="s">
        <v>319</v>
      </c>
      <c r="AG1292" s="221">
        <v>8</v>
      </c>
      <c r="AH1292" s="220">
        <v>12</v>
      </c>
      <c r="AI1292" s="191" t="s">
        <v>319</v>
      </c>
      <c r="AL1292" s="227">
        <v>1</v>
      </c>
      <c r="AM1292" s="122">
        <v>1</v>
      </c>
      <c r="AN1292" s="165" t="s">
        <v>44</v>
      </c>
      <c r="AO1292" s="165"/>
      <c r="AP1292" s="307"/>
      <c r="AQ1292" s="307"/>
      <c r="AR1292" s="307"/>
      <c r="AS1292" s="166">
        <f>H1292</f>
        <v>101286</v>
      </c>
      <c r="AT1292" s="166">
        <f t="shared" si="126"/>
        <v>11388</v>
      </c>
      <c r="AU1292" s="166">
        <v>1388</v>
      </c>
      <c r="AV1292" s="321" t="s">
        <v>716</v>
      </c>
      <c r="AX1292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101286, 'Б-101286-13',date'2015-02-02',3, 7, 7, 'RUR', 1, 18, date'2015-02-02', date'2015-02-01', 1012862, 1, to_date('2015-02-01 00:00:00','YYYY-MM-DD HH24:MI:SS'), 6000, 1080, 0, 1083, 1, 'c1', 8,1,101286,11388,1388);insert into xxxx_oebs_cash_payment_test (ID, INVOICE_ID, OEBS_PAYMENT, DOC_DATE, COMISS_DATE) values (s_xxxx_oebs_cash_payment_test.NEXTVAL, 101286, 2160, to_date('2015-02-01 00:00:00','YYYY-MM-DD HH24:MI:SS'), date'2015-02-01' );insert into xxxx_client_discount_m  (ID,CLIENT_ID,CLIENT_AVG_DISCOUNT,DT) values (s_xxxx_client_discount_m.NEXTVAL,1083, 12, date'2015-02-01');</v>
      </c>
    </row>
    <row r="1293" spans="1:50" ht="16.5" customHeight="1" x14ac:dyDescent="0.25">
      <c r="A1293" s="285">
        <v>89</v>
      </c>
      <c r="B1293" s="72">
        <v>0</v>
      </c>
      <c r="C1293" s="170" t="str">
        <f t="shared" si="124"/>
        <v>100089</v>
      </c>
      <c r="D1293" s="165" t="str">
        <f t="shared" si="125"/>
        <v>100089/13</v>
      </c>
      <c r="E1293" s="167" t="s">
        <v>189</v>
      </c>
      <c r="F1293" s="167" t="s">
        <v>822</v>
      </c>
      <c r="G1293" s="165">
        <v>48</v>
      </c>
      <c r="H1293" s="227">
        <v>101287</v>
      </c>
      <c r="I1293" s="170" t="str">
        <f t="shared" si="123"/>
        <v>Б-101287-13</v>
      </c>
      <c r="J1293" s="185">
        <v>3</v>
      </c>
      <c r="K1293" s="165">
        <v>7</v>
      </c>
      <c r="L1293" s="165" t="s">
        <v>38</v>
      </c>
      <c r="M1293" s="169">
        <v>1</v>
      </c>
      <c r="N1293" s="165">
        <v>18</v>
      </c>
      <c r="O1293" s="167" t="s">
        <v>823</v>
      </c>
      <c r="P1293" s="167" t="s">
        <v>823</v>
      </c>
      <c r="Q1293" s="167" t="s">
        <v>826</v>
      </c>
      <c r="R1293" s="227" t="str">
        <f>H1293&amp;"2"</f>
        <v>1012872</v>
      </c>
      <c r="S1293" s="170">
        <v>1</v>
      </c>
      <c r="T1293" s="191" t="s">
        <v>310</v>
      </c>
      <c r="U1293" s="165">
        <v>500</v>
      </c>
      <c r="V1293" s="165">
        <v>90</v>
      </c>
      <c r="W1293" s="165">
        <v>0</v>
      </c>
      <c r="X1293" s="236">
        <v>1083</v>
      </c>
      <c r="Z1293" s="224"/>
      <c r="AA1293" s="238"/>
      <c r="AB1293" s="224"/>
      <c r="AC1293" s="178">
        <v>180</v>
      </c>
      <c r="AD1293" s="170"/>
      <c r="AE1293" s="170"/>
      <c r="AF1293" s="191" t="s">
        <v>319</v>
      </c>
      <c r="AG1293" s="221">
        <v>8</v>
      </c>
      <c r="AI1293" s="191"/>
      <c r="AL1293" s="227">
        <v>1</v>
      </c>
      <c r="AM1293" s="122">
        <v>1</v>
      </c>
      <c r="AN1293" s="165" t="s">
        <v>44</v>
      </c>
      <c r="AO1293" s="165"/>
      <c r="AP1293" s="307"/>
      <c r="AQ1293" s="307"/>
      <c r="AR1293" s="307"/>
      <c r="AS1293" s="166">
        <f>H1293</f>
        <v>101287</v>
      </c>
      <c r="AT1293" s="166">
        <f t="shared" si="126"/>
        <v>11389</v>
      </c>
      <c r="AU1293" s="166">
        <v>1389</v>
      </c>
      <c r="AV1293" s="321" t="s">
        <v>717</v>
      </c>
      <c r="AX1293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101287, 'Б-101287-13',date'2015-02-02',3, 7, 7, 'RUR', 1, 18, date'2015-02-02', date'2015-02-01', 1012872, 1, to_date('2015-01-31 23:59:59','YYYY-MM-DD HH24:MI:SS'), 500, 90, 0, 1083, 1, 'c1', 8,1,101287,11389,1389);insert into xxxx_oebs_cash_payment_test (ID, INVOICE_ID, OEBS_PAYMENT, DOC_DATE, COMISS_DATE) values (s_xxxx_oebs_cash_payment_test.NEXTVAL, 101287, 180, to_date('2015-01-31 23:59:59','YYYY-MM-DD HH24:MI:SS'), date'2015-02-01' );</v>
      </c>
    </row>
    <row r="1294" spans="1:50" ht="16.5" customHeight="1" x14ac:dyDescent="0.25">
      <c r="A1294" s="285">
        <v>89</v>
      </c>
      <c r="B1294" s="72">
        <v>0</v>
      </c>
      <c r="C1294" s="170" t="str">
        <f t="shared" si="124"/>
        <v>100089</v>
      </c>
      <c r="D1294" s="165" t="str">
        <f t="shared" si="125"/>
        <v>100089/13</v>
      </c>
      <c r="E1294" s="167" t="s">
        <v>189</v>
      </c>
      <c r="F1294" s="167" t="s">
        <v>822</v>
      </c>
      <c r="G1294" s="165">
        <v>48</v>
      </c>
      <c r="H1294" s="230">
        <v>101286</v>
      </c>
      <c r="I1294" s="170" t="str">
        <f t="shared" si="123"/>
        <v>Б-101286-13</v>
      </c>
      <c r="J1294" s="185">
        <v>3</v>
      </c>
      <c r="K1294" s="165">
        <v>7</v>
      </c>
      <c r="L1294" s="165" t="s">
        <v>38</v>
      </c>
      <c r="M1294" s="169">
        <v>1</v>
      </c>
      <c r="N1294" s="165">
        <v>18</v>
      </c>
      <c r="O1294" s="167" t="s">
        <v>823</v>
      </c>
      <c r="P1294" s="167" t="s">
        <v>823</v>
      </c>
      <c r="Q1294" s="167" t="s">
        <v>826</v>
      </c>
      <c r="R1294" s="230" t="str">
        <f>H1294&amp;"3"</f>
        <v>1012863</v>
      </c>
      <c r="S1294" s="170">
        <v>1</v>
      </c>
      <c r="T1294" s="237" t="s">
        <v>308</v>
      </c>
      <c r="U1294" s="165">
        <v>5000</v>
      </c>
      <c r="V1294" s="165">
        <v>900</v>
      </c>
      <c r="W1294" s="165">
        <v>0</v>
      </c>
      <c r="X1294" s="236">
        <v>1083</v>
      </c>
      <c r="Z1294" s="224"/>
      <c r="AA1294" s="238"/>
      <c r="AB1294" s="224"/>
      <c r="AC1294" s="178">
        <v>1800</v>
      </c>
      <c r="AD1294" s="170"/>
      <c r="AE1294" s="170"/>
      <c r="AF1294" s="237" t="s">
        <v>319</v>
      </c>
      <c r="AG1294" s="221">
        <v>8</v>
      </c>
      <c r="AH1294" s="220">
        <v>12</v>
      </c>
      <c r="AI1294" s="237" t="s">
        <v>319</v>
      </c>
      <c r="AL1294" s="227">
        <v>1</v>
      </c>
      <c r="AM1294" s="122">
        <v>1</v>
      </c>
      <c r="AN1294" s="165" t="s">
        <v>44</v>
      </c>
      <c r="AO1294" s="165"/>
      <c r="AP1294" s="307"/>
      <c r="AQ1294" s="307"/>
      <c r="AR1294" s="307"/>
      <c r="AS1294" s="166">
        <f>H1294</f>
        <v>101286</v>
      </c>
      <c r="AT1294" s="166">
        <f t="shared" si="126"/>
        <v>11390</v>
      </c>
      <c r="AU1294" s="166">
        <v>1390</v>
      </c>
      <c r="AX1294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101286, 'Б-101286-13',date'2015-02-02',3, 7, 7, 'RUR', 1, 18, date'2015-02-02', date'2015-02-01', 1012863, 1, to_date('2015-02-01 00:00:00','YYYY-MM-DD HH24:MI:SS'), 5000, 900, 0, 1083, 1, 'c1', 8,1,101286,11390,1390);insert into xxxx_oebs_cash_payment_test (ID, INVOICE_ID, OEBS_PAYMENT, DOC_DATE, COMISS_DATE) values (s_xxxx_oebs_cash_payment_test.NEXTVAL, 101286, 1800, to_date('2015-02-01 00:00:00','YYYY-MM-DD HH24:MI:SS'), date'2015-02-01' );insert into xxxx_client_discount_m  (ID,CLIENT_ID,CLIENT_AVG_DISCOUNT,DT) values (s_xxxx_client_discount_m.NEXTVAL,1083, 12, date'2015-02-01');</v>
      </c>
    </row>
    <row r="1295" spans="1:50" ht="16.5" customHeight="1" x14ac:dyDescent="0.25">
      <c r="A1295" s="285">
        <v>89</v>
      </c>
      <c r="B1295" s="72">
        <v>0</v>
      </c>
      <c r="C1295" s="170" t="str">
        <f t="shared" si="124"/>
        <v>100089</v>
      </c>
      <c r="D1295" s="170" t="str">
        <f t="shared" si="125"/>
        <v>100089/13</v>
      </c>
      <c r="E1295" s="184" t="s">
        <v>189</v>
      </c>
      <c r="F1295" s="167" t="s">
        <v>822</v>
      </c>
      <c r="G1295" s="170">
        <v>48</v>
      </c>
      <c r="H1295" s="230">
        <v>101287</v>
      </c>
      <c r="I1295" s="170" t="str">
        <f t="shared" si="123"/>
        <v>Б-101287-13</v>
      </c>
      <c r="J1295" s="185">
        <v>3</v>
      </c>
      <c r="K1295" s="170">
        <v>7</v>
      </c>
      <c r="L1295" s="170" t="s">
        <v>38</v>
      </c>
      <c r="M1295" s="185">
        <v>1</v>
      </c>
      <c r="N1295" s="170">
        <v>18</v>
      </c>
      <c r="O1295" s="167" t="s">
        <v>823</v>
      </c>
      <c r="P1295" s="167" t="s">
        <v>823</v>
      </c>
      <c r="Q1295" s="167" t="s">
        <v>826</v>
      </c>
      <c r="R1295" s="230" t="str">
        <f>H1295&amp;"3"</f>
        <v>1012873</v>
      </c>
      <c r="S1295" s="170">
        <v>1</v>
      </c>
      <c r="T1295" s="237" t="s">
        <v>310</v>
      </c>
      <c r="U1295" s="165">
        <v>4000</v>
      </c>
      <c r="V1295" s="165">
        <v>720</v>
      </c>
      <c r="W1295" s="170">
        <v>0</v>
      </c>
      <c r="X1295" s="236">
        <v>1083</v>
      </c>
      <c r="Y1295" s="320"/>
      <c r="Z1295" s="224"/>
      <c r="AA1295" s="238"/>
      <c r="AB1295" s="224"/>
      <c r="AC1295" s="178">
        <v>1440</v>
      </c>
      <c r="AD1295" s="170"/>
      <c r="AE1295" s="170"/>
      <c r="AF1295" s="237" t="s">
        <v>319</v>
      </c>
      <c r="AG1295" s="221">
        <v>8</v>
      </c>
      <c r="AI1295" s="237"/>
      <c r="AJ1295" s="189"/>
      <c r="AK1295" s="189"/>
      <c r="AL1295" s="227">
        <v>1</v>
      </c>
      <c r="AM1295" s="122">
        <v>1</v>
      </c>
      <c r="AN1295" s="170" t="s">
        <v>44</v>
      </c>
      <c r="AO1295" s="170"/>
      <c r="AP1295" s="307"/>
      <c r="AQ1295" s="307"/>
      <c r="AR1295" s="307"/>
      <c r="AS1295" s="166">
        <f>H1295</f>
        <v>101287</v>
      </c>
      <c r="AT1295" s="166">
        <f t="shared" si="126"/>
        <v>11391</v>
      </c>
      <c r="AU1295" s="166">
        <v>1391</v>
      </c>
      <c r="AX1295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101287, 'Б-101287-13',date'2015-02-02',3, 7, 7, 'RUR', 1, 18, date'2015-02-02', date'2015-02-01', 1012873, 1, to_date('2015-01-31 23:59:59','YYYY-MM-DD HH24:MI:SS'), 4000, 720, 0, 1083, 1, 'c1', 8,1,101287,11391,1391);insert into xxxx_oebs_cash_payment_test (ID, INVOICE_ID, OEBS_PAYMENT, DOC_DATE, COMISS_DATE) values (s_xxxx_oebs_cash_payment_test.NEXTVAL, 101287, 1440, to_date('2015-01-31 23:59:59','YYYY-MM-DD HH24:MI:SS'), date'2015-02-01' );</v>
      </c>
    </row>
    <row r="1296" spans="1:50" ht="16.5" customHeight="1" x14ac:dyDescent="0.25">
      <c r="A1296" s="285">
        <v>89</v>
      </c>
      <c r="B1296" s="72">
        <v>0</v>
      </c>
      <c r="C1296" s="170" t="str">
        <f t="shared" si="124"/>
        <v>100089</v>
      </c>
      <c r="D1296" s="165" t="str">
        <f t="shared" si="125"/>
        <v>100089/13</v>
      </c>
      <c r="E1296" s="167" t="s">
        <v>189</v>
      </c>
      <c r="F1296" s="167" t="s">
        <v>822</v>
      </c>
      <c r="G1296" s="165">
        <v>48</v>
      </c>
      <c r="H1296" s="227">
        <v>101286</v>
      </c>
      <c r="I1296" s="170" t="str">
        <f t="shared" si="123"/>
        <v>Б-101286-13</v>
      </c>
      <c r="J1296" s="185">
        <v>3</v>
      </c>
      <c r="K1296" s="165">
        <v>7</v>
      </c>
      <c r="L1296" s="165" t="s">
        <v>38</v>
      </c>
      <c r="M1296" s="169">
        <v>1</v>
      </c>
      <c r="N1296" s="165">
        <v>18</v>
      </c>
      <c r="O1296" s="167" t="s">
        <v>823</v>
      </c>
      <c r="P1296" s="167" t="s">
        <v>823</v>
      </c>
      <c r="Q1296" s="167" t="s">
        <v>826</v>
      </c>
      <c r="R1296" s="227" t="str">
        <f>H1296&amp;"4"</f>
        <v>1012864</v>
      </c>
      <c r="S1296" s="170">
        <v>1</v>
      </c>
      <c r="T1296" s="191" t="s">
        <v>308</v>
      </c>
      <c r="U1296" s="165">
        <v>10000</v>
      </c>
      <c r="V1296" s="165">
        <v>1800</v>
      </c>
      <c r="W1296" s="165">
        <v>0</v>
      </c>
      <c r="X1296" s="236">
        <v>1083</v>
      </c>
      <c r="Z1296" s="224"/>
      <c r="AA1296" s="238"/>
      <c r="AB1296" s="224"/>
      <c r="AC1296" s="178">
        <v>3600</v>
      </c>
      <c r="AD1296" s="170"/>
      <c r="AE1296" s="170"/>
      <c r="AF1296" s="191" t="s">
        <v>319</v>
      </c>
      <c r="AG1296" s="221">
        <v>8</v>
      </c>
      <c r="AH1296" s="220">
        <v>12</v>
      </c>
      <c r="AI1296" s="191" t="s">
        <v>319</v>
      </c>
      <c r="AL1296" s="227">
        <v>1</v>
      </c>
      <c r="AM1296" s="122">
        <v>1</v>
      </c>
      <c r="AN1296" s="165" t="s">
        <v>44</v>
      </c>
      <c r="AO1296" s="165"/>
      <c r="AP1296" s="307"/>
      <c r="AQ1296" s="307"/>
      <c r="AR1296" s="307"/>
      <c r="AS1296" s="166">
        <f>H1296</f>
        <v>101286</v>
      </c>
      <c r="AT1296" s="166">
        <f t="shared" si="126"/>
        <v>11392</v>
      </c>
      <c r="AU1296" s="166">
        <v>1392</v>
      </c>
      <c r="AX129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101286, 'Б-101286-13',date'2015-02-02',3, 7, 7, 'RUR', 1, 18, date'2015-02-02', date'2015-02-01', 1012864, 1, to_date('2015-02-01 00:00:00','YYYY-MM-DD HH24:MI:SS'), 10000, 1800, 0, 1083, 1, 'c1', 8,1,101286,11392,1392);insert into xxxx_oebs_cash_payment_test (ID, INVOICE_ID, OEBS_PAYMENT, DOC_DATE, COMISS_DATE) values (s_xxxx_oebs_cash_payment_test.NEXTVAL, 101286, 3600, to_date('2015-02-01 00:00:00','YYYY-MM-DD HH24:MI:SS'), date'2015-02-01' );insert into xxxx_client_discount_m  (ID,CLIENT_ID,CLIENT_AVG_DISCOUNT,DT) values (s_xxxx_client_discount_m.NEXTVAL,1083, 12, date'2015-02-01');</v>
      </c>
    </row>
    <row r="1297" spans="1:50" ht="16.5" customHeight="1" x14ac:dyDescent="0.25">
      <c r="A1297" s="285">
        <v>89</v>
      </c>
      <c r="B1297" s="72">
        <v>0</v>
      </c>
      <c r="C1297" s="170" t="str">
        <f t="shared" si="124"/>
        <v>100089</v>
      </c>
      <c r="D1297" s="165" t="str">
        <f t="shared" si="125"/>
        <v>100089/13</v>
      </c>
      <c r="E1297" s="167" t="s">
        <v>189</v>
      </c>
      <c r="F1297" s="167" t="s">
        <v>822</v>
      </c>
      <c r="G1297" s="165">
        <v>48</v>
      </c>
      <c r="H1297" s="227">
        <v>101287</v>
      </c>
      <c r="I1297" s="170" t="str">
        <f t="shared" si="123"/>
        <v>Б-101287-13</v>
      </c>
      <c r="J1297" s="185">
        <v>3</v>
      </c>
      <c r="K1297" s="165">
        <v>7</v>
      </c>
      <c r="L1297" s="165" t="s">
        <v>38</v>
      </c>
      <c r="M1297" s="169">
        <v>1</v>
      </c>
      <c r="N1297" s="165">
        <v>18</v>
      </c>
      <c r="O1297" s="167" t="s">
        <v>823</v>
      </c>
      <c r="P1297" s="167" t="s">
        <v>823</v>
      </c>
      <c r="Q1297" s="167" t="s">
        <v>826</v>
      </c>
      <c r="R1297" s="227" t="str">
        <f>H1297&amp;"4"</f>
        <v>1012874</v>
      </c>
      <c r="S1297" s="170">
        <v>1</v>
      </c>
      <c r="T1297" s="191" t="s">
        <v>310</v>
      </c>
      <c r="U1297" s="165">
        <v>21500</v>
      </c>
      <c r="V1297" s="165">
        <v>3870</v>
      </c>
      <c r="W1297" s="165">
        <v>0</v>
      </c>
      <c r="X1297" s="236">
        <v>1083</v>
      </c>
      <c r="Z1297" s="224"/>
      <c r="AA1297" s="238"/>
      <c r="AB1297" s="224"/>
      <c r="AC1297" s="178">
        <v>7740</v>
      </c>
      <c r="AD1297" s="170"/>
      <c r="AE1297" s="170"/>
      <c r="AF1297" s="191" t="s">
        <v>319</v>
      </c>
      <c r="AG1297" s="221">
        <v>8</v>
      </c>
      <c r="AI1297" s="191"/>
      <c r="AL1297" s="227">
        <v>1</v>
      </c>
      <c r="AM1297" s="122">
        <v>1</v>
      </c>
      <c r="AN1297" s="165" t="s">
        <v>44</v>
      </c>
      <c r="AO1297" s="165"/>
      <c r="AP1297" s="307"/>
      <c r="AQ1297" s="307"/>
      <c r="AR1297" s="307"/>
      <c r="AS1297" s="166">
        <f>H1297</f>
        <v>101287</v>
      </c>
      <c r="AT1297" s="166">
        <f t="shared" si="126"/>
        <v>11393</v>
      </c>
      <c r="AU1297" s="166">
        <v>1393</v>
      </c>
      <c r="AV1297" s="318"/>
      <c r="AX129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101287, 'Б-101287-13',date'2015-02-02',3, 7, 7, 'RUR', 1, 18, date'2015-02-02', date'2015-02-01', 1012874, 1, to_date('2015-01-31 23:59:59','YYYY-MM-DD HH24:MI:SS'), 21500, 3870, 0, 1083, 1, 'c1', 8,1,101287,11393,1393);insert into xxxx_oebs_cash_payment_test (ID, INVOICE_ID, OEBS_PAYMENT, DOC_DATE, COMISS_DATE) values (s_xxxx_oebs_cash_payment_test.NEXTVAL, 101287, 7740, to_date('2015-01-31 23:59:59','YYYY-MM-DD HH24:MI:SS'), date'2015-02-01' );</v>
      </c>
    </row>
    <row r="1298" spans="1:50" ht="16.5" customHeight="1" x14ac:dyDescent="0.25">
      <c r="A1298" s="285">
        <v>89</v>
      </c>
      <c r="B1298" s="72">
        <v>0</v>
      </c>
      <c r="C1298" s="170" t="str">
        <f t="shared" si="124"/>
        <v>100089</v>
      </c>
      <c r="D1298" s="165" t="str">
        <f t="shared" si="125"/>
        <v>100089/13</v>
      </c>
      <c r="E1298" s="167" t="s">
        <v>189</v>
      </c>
      <c r="F1298" s="167" t="s">
        <v>822</v>
      </c>
      <c r="G1298" s="165">
        <v>48</v>
      </c>
      <c r="H1298" s="230">
        <v>101286</v>
      </c>
      <c r="I1298" s="170" t="str">
        <f t="shared" si="123"/>
        <v>Б-101286-13</v>
      </c>
      <c r="J1298" s="185">
        <v>3</v>
      </c>
      <c r="K1298" s="165">
        <v>7</v>
      </c>
      <c r="L1298" s="165" t="s">
        <v>38</v>
      </c>
      <c r="M1298" s="169">
        <v>1</v>
      </c>
      <c r="N1298" s="165">
        <v>18</v>
      </c>
      <c r="O1298" s="167" t="s">
        <v>823</v>
      </c>
      <c r="P1298" s="167" t="s">
        <v>823</v>
      </c>
      <c r="Q1298" s="167" t="s">
        <v>826</v>
      </c>
      <c r="R1298" s="230" t="str">
        <f>H1298&amp;"5"</f>
        <v>1012865</v>
      </c>
      <c r="S1298" s="170">
        <v>1</v>
      </c>
      <c r="T1298" s="237" t="s">
        <v>144</v>
      </c>
      <c r="U1298" s="165">
        <v>700</v>
      </c>
      <c r="V1298" s="165">
        <v>126</v>
      </c>
      <c r="W1298" s="165">
        <v>0</v>
      </c>
      <c r="X1298" s="236">
        <v>1083</v>
      </c>
      <c r="Z1298" s="224"/>
      <c r="AA1298" s="238"/>
      <c r="AB1298" s="224"/>
      <c r="AC1298" s="178">
        <v>252</v>
      </c>
      <c r="AD1298" s="170"/>
      <c r="AE1298" s="170"/>
      <c r="AF1298" s="237" t="s">
        <v>320</v>
      </c>
      <c r="AG1298" s="221">
        <v>8</v>
      </c>
      <c r="AH1298" s="220">
        <v>12</v>
      </c>
      <c r="AI1298" s="237" t="s">
        <v>320</v>
      </c>
      <c r="AL1298" s="227">
        <v>1</v>
      </c>
      <c r="AM1298" s="122">
        <v>1</v>
      </c>
      <c r="AN1298" s="165" t="s">
        <v>44</v>
      </c>
      <c r="AO1298" s="165"/>
      <c r="AP1298" s="307"/>
      <c r="AQ1298" s="307"/>
      <c r="AR1298" s="307"/>
      <c r="AS1298" s="166">
        <f>H1298</f>
        <v>101286</v>
      </c>
      <c r="AT1298" s="166">
        <f t="shared" si="126"/>
        <v>11394</v>
      </c>
      <c r="AU1298" s="166">
        <v>1394</v>
      </c>
      <c r="AV1298" s="316"/>
      <c r="AX129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101286, 'Б-101286-13',date'2015-02-02',3, 7, 7, 'RUR', 1, 18, date'2015-02-02', date'2015-02-01', 1012865, 1, to_date('2015-01-01 00:00:00','YYYY-MM-DD HH24:MI:SS'), 700, 126, 0, 1083, 1, 'c1', 8,1,101286,11394,1394);insert into xxxx_oebs_cash_payment_test (ID, INVOICE_ID, OEBS_PAYMENT, DOC_DATE, COMISS_DATE) values (s_xxxx_oebs_cash_payment_test.NEXTVAL, 101286, 252, to_date('2015-01-01 00:00:00','YYYY-MM-DD HH24:MI:SS'), date'2015-01-01' );insert into xxxx_client_discount_m  (ID,CLIENT_ID,CLIENT_AVG_DISCOUNT,DT) values (s_xxxx_client_discount_m.NEXTVAL,1083, 12, date'2015-01-01');</v>
      </c>
    </row>
    <row r="1299" spans="1:50" ht="16.5" customHeight="1" x14ac:dyDescent="0.25">
      <c r="A1299" s="285">
        <v>89</v>
      </c>
      <c r="B1299" s="72">
        <v>0</v>
      </c>
      <c r="C1299" s="170" t="str">
        <f t="shared" si="124"/>
        <v>100089</v>
      </c>
      <c r="D1299" s="165" t="str">
        <f t="shared" si="125"/>
        <v>100089/13</v>
      </c>
      <c r="E1299" s="167" t="s">
        <v>189</v>
      </c>
      <c r="F1299" s="167" t="s">
        <v>822</v>
      </c>
      <c r="G1299" s="165">
        <v>48</v>
      </c>
      <c r="H1299" s="230">
        <v>101287</v>
      </c>
      <c r="I1299" s="170" t="str">
        <f t="shared" si="123"/>
        <v>Б-101287-13</v>
      </c>
      <c r="J1299" s="185">
        <v>3</v>
      </c>
      <c r="K1299" s="165">
        <v>7</v>
      </c>
      <c r="L1299" s="165" t="s">
        <v>38</v>
      </c>
      <c r="M1299" s="169">
        <v>1</v>
      </c>
      <c r="N1299" s="165">
        <v>18</v>
      </c>
      <c r="O1299" s="167" t="s">
        <v>823</v>
      </c>
      <c r="P1299" s="167" t="s">
        <v>823</v>
      </c>
      <c r="Q1299" s="167" t="s">
        <v>826</v>
      </c>
      <c r="R1299" s="230" t="str">
        <f>H1299&amp;"5"</f>
        <v>1012875</v>
      </c>
      <c r="S1299" s="170">
        <v>1</v>
      </c>
      <c r="T1299" s="237" t="s">
        <v>310</v>
      </c>
      <c r="U1299" s="165">
        <v>1200</v>
      </c>
      <c r="V1299" s="165">
        <v>216</v>
      </c>
      <c r="W1299" s="165">
        <v>0</v>
      </c>
      <c r="X1299" s="236">
        <v>1083</v>
      </c>
      <c r="Z1299" s="224"/>
      <c r="AA1299" s="238"/>
      <c r="AB1299" s="224"/>
      <c r="AC1299" s="178">
        <v>432</v>
      </c>
      <c r="AD1299" s="170"/>
      <c r="AE1299" s="170"/>
      <c r="AF1299" s="237" t="s">
        <v>320</v>
      </c>
      <c r="AG1299" s="221">
        <v>8</v>
      </c>
      <c r="AI1299" s="237"/>
      <c r="AL1299" s="227">
        <v>1</v>
      </c>
      <c r="AM1299" s="122">
        <v>1</v>
      </c>
      <c r="AN1299" s="165" t="s">
        <v>44</v>
      </c>
      <c r="AO1299" s="165"/>
      <c r="AP1299" s="307"/>
      <c r="AQ1299" s="307"/>
      <c r="AR1299" s="307"/>
      <c r="AS1299" s="166">
        <f>H1299</f>
        <v>101287</v>
      </c>
      <c r="AT1299" s="166">
        <f t="shared" si="126"/>
        <v>11395</v>
      </c>
      <c r="AU1299" s="166">
        <v>1395</v>
      </c>
      <c r="AV1299" s="315"/>
      <c r="AX1299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101287, 'Б-101287-13',date'2015-02-02',3, 7, 7, 'RUR', 1, 18, date'2015-02-02', date'2015-02-01', 1012875, 1, to_date('2015-01-31 23:59:59','YYYY-MM-DD HH24:MI:SS'), 1200, 216, 0, 1083, 1, 'c1', 8,1,101287,11395,1395);insert into xxxx_oebs_cash_payment_test (ID, INVOICE_ID, OEBS_PAYMENT, DOC_DATE, COMISS_DATE) values (s_xxxx_oebs_cash_payment_test.NEXTVAL, 101287, 432, to_date('2015-01-31 23:59:59','YYYY-MM-DD HH24:MI:SS'), date'2015-01-01' );</v>
      </c>
    </row>
    <row r="1300" spans="1:50" ht="16.5" customHeight="1" x14ac:dyDescent="0.25">
      <c r="A1300" s="285">
        <v>89</v>
      </c>
      <c r="B1300" s="72">
        <v>0</v>
      </c>
      <c r="C1300" s="170" t="str">
        <f t="shared" si="124"/>
        <v>100089</v>
      </c>
      <c r="D1300" s="165" t="str">
        <f t="shared" si="125"/>
        <v>100089/13</v>
      </c>
      <c r="E1300" s="167" t="s">
        <v>189</v>
      </c>
      <c r="F1300" s="167" t="s">
        <v>822</v>
      </c>
      <c r="G1300" s="165">
        <v>48</v>
      </c>
      <c r="H1300" s="227">
        <v>101286</v>
      </c>
      <c r="I1300" s="170" t="str">
        <f t="shared" si="123"/>
        <v>Б-101286-13</v>
      </c>
      <c r="J1300" s="185">
        <v>3</v>
      </c>
      <c r="K1300" s="165">
        <v>7</v>
      </c>
      <c r="L1300" s="165" t="s">
        <v>38</v>
      </c>
      <c r="M1300" s="169">
        <v>1</v>
      </c>
      <c r="N1300" s="165">
        <v>18</v>
      </c>
      <c r="O1300" s="167" t="s">
        <v>823</v>
      </c>
      <c r="P1300" s="167" t="s">
        <v>823</v>
      </c>
      <c r="Q1300" s="167" t="s">
        <v>826</v>
      </c>
      <c r="R1300" s="227" t="str">
        <f>H1300&amp;"6"</f>
        <v>1012866</v>
      </c>
      <c r="S1300" s="170">
        <v>1</v>
      </c>
      <c r="T1300" s="191" t="s">
        <v>144</v>
      </c>
      <c r="U1300" s="165">
        <v>5000</v>
      </c>
      <c r="V1300" s="165">
        <v>900</v>
      </c>
      <c r="W1300" s="165">
        <v>0</v>
      </c>
      <c r="X1300" s="236">
        <v>1083</v>
      </c>
      <c r="Z1300" s="224"/>
      <c r="AA1300" s="238"/>
      <c r="AB1300" s="224"/>
      <c r="AC1300" s="178">
        <v>1800</v>
      </c>
      <c r="AD1300" s="170"/>
      <c r="AE1300" s="170"/>
      <c r="AF1300" s="186" t="s">
        <v>320</v>
      </c>
      <c r="AG1300" s="221">
        <v>8</v>
      </c>
      <c r="AH1300" s="220">
        <v>12</v>
      </c>
      <c r="AI1300" s="186" t="s">
        <v>320</v>
      </c>
      <c r="AL1300" s="227">
        <v>1</v>
      </c>
      <c r="AM1300" s="122">
        <v>1</v>
      </c>
      <c r="AN1300" s="165" t="s">
        <v>44</v>
      </c>
      <c r="AO1300" s="165"/>
      <c r="AP1300" s="307"/>
      <c r="AQ1300" s="307"/>
      <c r="AR1300" s="307"/>
      <c r="AS1300" s="166">
        <f>H1300</f>
        <v>101286</v>
      </c>
      <c r="AT1300" s="166">
        <f t="shared" si="126"/>
        <v>11396</v>
      </c>
      <c r="AU1300" s="166">
        <v>1396</v>
      </c>
      <c r="AX1300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101286, 'Б-101286-13',date'2015-02-02',3, 7, 7, 'RUR', 1, 18, date'2015-02-02', date'2015-02-01', 1012866, 1, to_date('2015-01-01 00:00:00','YYYY-MM-DD HH24:MI:SS'), 5000, 900, 0, 1083, 1, 'c1', 8,1,101286,11396,1396);insert into xxxx_oebs_cash_payment_test (ID, INVOICE_ID, OEBS_PAYMENT, DOC_DATE, COMISS_DATE) values (s_xxxx_oebs_cash_payment_test.NEXTVAL, 101286, 1800, to_date('2015-01-01 00:00:00','YYYY-MM-DD HH24:MI:SS'), date'2015-01-01' );insert into xxxx_client_discount_m  (ID,CLIENT_ID,CLIENT_AVG_DISCOUNT,DT) values (s_xxxx_client_discount_m.NEXTVAL,1083, 12, date'2015-01-01');</v>
      </c>
    </row>
    <row r="1301" spans="1:50" ht="16.5" customHeight="1" x14ac:dyDescent="0.25">
      <c r="A1301" s="285">
        <v>89</v>
      </c>
      <c r="B1301" s="72">
        <v>0</v>
      </c>
      <c r="C1301" s="170" t="str">
        <f t="shared" si="124"/>
        <v>100089</v>
      </c>
      <c r="D1301" s="170" t="str">
        <f t="shared" si="125"/>
        <v>100089/13</v>
      </c>
      <c r="E1301" s="184" t="s">
        <v>189</v>
      </c>
      <c r="F1301" s="167" t="s">
        <v>822</v>
      </c>
      <c r="G1301" s="170">
        <v>48</v>
      </c>
      <c r="H1301" s="227">
        <v>101287</v>
      </c>
      <c r="I1301" s="170" t="str">
        <f t="shared" si="123"/>
        <v>Б-101287-13</v>
      </c>
      <c r="J1301" s="185">
        <v>3</v>
      </c>
      <c r="K1301" s="170">
        <v>7</v>
      </c>
      <c r="L1301" s="170" t="s">
        <v>38</v>
      </c>
      <c r="M1301" s="185">
        <v>1</v>
      </c>
      <c r="N1301" s="170">
        <v>18</v>
      </c>
      <c r="O1301" s="167" t="s">
        <v>823</v>
      </c>
      <c r="P1301" s="167" t="s">
        <v>823</v>
      </c>
      <c r="Q1301" s="167" t="s">
        <v>826</v>
      </c>
      <c r="R1301" s="227" t="str">
        <f>H1301&amp;"6"</f>
        <v>1012876</v>
      </c>
      <c r="S1301" s="170">
        <v>1</v>
      </c>
      <c r="T1301" s="191" t="s">
        <v>310</v>
      </c>
      <c r="U1301" s="170">
        <v>6000</v>
      </c>
      <c r="V1301" s="170">
        <v>1080</v>
      </c>
      <c r="W1301" s="170">
        <v>0</v>
      </c>
      <c r="X1301" s="236">
        <v>1083</v>
      </c>
      <c r="Y1301" s="320"/>
      <c r="Z1301" s="224"/>
      <c r="AA1301" s="238"/>
      <c r="AB1301" s="224"/>
      <c r="AC1301" s="178">
        <v>2160</v>
      </c>
      <c r="AD1301" s="170"/>
      <c r="AE1301" s="170"/>
      <c r="AF1301" s="186" t="s">
        <v>320</v>
      </c>
      <c r="AG1301" s="221">
        <v>8</v>
      </c>
      <c r="AI1301" s="186"/>
      <c r="AJ1301" s="189"/>
      <c r="AK1301" s="189"/>
      <c r="AL1301" s="227">
        <v>1</v>
      </c>
      <c r="AM1301" s="122">
        <v>1</v>
      </c>
      <c r="AN1301" s="170" t="s">
        <v>44</v>
      </c>
      <c r="AO1301" s="170"/>
      <c r="AP1301" s="307"/>
      <c r="AQ1301" s="307"/>
      <c r="AR1301" s="307"/>
      <c r="AS1301" s="166">
        <f>H1301</f>
        <v>101287</v>
      </c>
      <c r="AT1301" s="166">
        <f t="shared" si="126"/>
        <v>11397</v>
      </c>
      <c r="AU1301" s="166">
        <v>1397</v>
      </c>
      <c r="AX1301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101287, 'Б-101287-13',date'2015-02-02',3, 7, 7, 'RUR', 1, 18, date'2015-02-02', date'2015-02-01', 1012876, 1, to_date('2015-01-31 23:59:59','YYYY-MM-DD HH24:MI:SS'), 6000, 1080, 0, 1083, 1, 'c1', 8,1,101287,11397,1397);insert into xxxx_oebs_cash_payment_test (ID, INVOICE_ID, OEBS_PAYMENT, DOC_DATE, COMISS_DATE) values (s_xxxx_oebs_cash_payment_test.NEXTVAL, 101287, 2160, to_date('2015-01-31 23:59:59','YYYY-MM-DD HH24:MI:SS'), date'2015-01-01' );</v>
      </c>
    </row>
    <row r="1302" spans="1:50" ht="16.5" customHeight="1" x14ac:dyDescent="0.25">
      <c r="A1302" s="285">
        <v>89</v>
      </c>
      <c r="B1302" s="72">
        <v>0</v>
      </c>
      <c r="C1302" s="170" t="str">
        <f t="shared" si="124"/>
        <v>100089</v>
      </c>
      <c r="D1302" s="165" t="str">
        <f t="shared" si="125"/>
        <v>100089/13</v>
      </c>
      <c r="E1302" s="167" t="s">
        <v>189</v>
      </c>
      <c r="F1302" s="167" t="s">
        <v>822</v>
      </c>
      <c r="G1302" s="165">
        <v>48</v>
      </c>
      <c r="H1302" s="178">
        <v>101288</v>
      </c>
      <c r="I1302" s="170" t="str">
        <f t="shared" si="123"/>
        <v>Б-101288-13</v>
      </c>
      <c r="J1302" s="185">
        <v>3</v>
      </c>
      <c r="K1302" s="165">
        <v>7</v>
      </c>
      <c r="L1302" s="165" t="s">
        <v>38</v>
      </c>
      <c r="M1302" s="169">
        <v>1</v>
      </c>
      <c r="N1302" s="165">
        <v>18</v>
      </c>
      <c r="O1302" s="167" t="s">
        <v>823</v>
      </c>
      <c r="P1302" s="167" t="s">
        <v>823</v>
      </c>
      <c r="Q1302" s="167" t="s">
        <v>826</v>
      </c>
      <c r="R1302" s="166" t="str">
        <f t="shared" si="122"/>
        <v>1012881</v>
      </c>
      <c r="S1302" s="170">
        <v>1</v>
      </c>
      <c r="T1302" s="167" t="s">
        <v>308</v>
      </c>
      <c r="U1302" s="165">
        <v>5000</v>
      </c>
      <c r="V1302" s="165">
        <v>900</v>
      </c>
      <c r="W1302" s="165">
        <v>0</v>
      </c>
      <c r="X1302" s="234">
        <v>1084</v>
      </c>
      <c r="Z1302" s="224"/>
      <c r="AA1302" s="238"/>
      <c r="AB1302" s="224"/>
      <c r="AC1302" s="178">
        <v>1800</v>
      </c>
      <c r="AD1302" s="170"/>
      <c r="AE1302" s="170"/>
      <c r="AF1302" s="167" t="s">
        <v>319</v>
      </c>
      <c r="AG1302" s="221">
        <v>8</v>
      </c>
      <c r="AH1302" s="220">
        <v>12</v>
      </c>
      <c r="AI1302" s="167" t="s">
        <v>319</v>
      </c>
      <c r="AL1302" s="227">
        <v>1</v>
      </c>
      <c r="AM1302" s="122">
        <v>1</v>
      </c>
      <c r="AN1302" s="165" t="s">
        <v>44</v>
      </c>
      <c r="AO1302" s="165"/>
      <c r="AP1302" s="227">
        <v>10000</v>
      </c>
      <c r="AQ1302" s="307" t="s">
        <v>429</v>
      </c>
      <c r="AR1302" s="307" t="s">
        <v>434</v>
      </c>
      <c r="AS1302" s="166">
        <f>H1302</f>
        <v>101288</v>
      </c>
      <c r="AT1302" s="166">
        <f t="shared" si="126"/>
        <v>11398</v>
      </c>
      <c r="AU1302" s="166">
        <v>1398</v>
      </c>
      <c r="AV1302" s="220" t="s">
        <v>643</v>
      </c>
      <c r="AX1302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101288, 'Б-101288-13',date'2015-02-02',3, 7, 7, 'RUR', 1, 18, date'2015-02-02', date'2015-02-01', 1012881, 1, to_date('2015-02-01 00:00:00','YYYY-MM-DD HH24:MI:SS'), 5000, 900, 0, 1084, 1, 'c1', 8,1,101288,11398,1398);insert into xxxx_oebs_cash_payment_test (ID, INVOICE_ID, OEBS_PAYMENT, DOC_DATE, COMISS_DATE) values (s_xxxx_oebs_cash_payment_test.NEXTVAL, 101288, 1800, to_date('2015-02-01 00:00:00','YYYY-MM-DD HH24:MI:SS'), date'2015-02-01' );insert into xxxx_client_discount_m  (ID,CLIENT_ID,CLIENT_AVG_DISCOUNT,DT) values (s_xxxx_client_discount_m.NEXTVAL,1084, 12, date'2015-02-01');insert into xxxx_loyal_clients_contr_attr (ID, CONTRACT_ID, CLIENT_ID, LC_TURNOVER, COLLATERAL_FIRST_DT, COLLATERAL_END_DT) values (s_xxxx_loyal_clients_contr_atr.NEXTVAL, 100089, 1084, 10000, date'2014-06-01', date'2014-08-31' );</v>
      </c>
    </row>
    <row r="1303" spans="1:50" ht="16.5" customHeight="1" x14ac:dyDescent="0.25">
      <c r="A1303" s="285">
        <v>89</v>
      </c>
      <c r="B1303" s="72">
        <v>0</v>
      </c>
      <c r="C1303" s="170" t="str">
        <f t="shared" si="124"/>
        <v>100089</v>
      </c>
      <c r="D1303" s="165" t="str">
        <f t="shared" si="125"/>
        <v>100089/13</v>
      </c>
      <c r="E1303" s="167" t="s">
        <v>189</v>
      </c>
      <c r="F1303" s="167" t="s">
        <v>822</v>
      </c>
      <c r="G1303" s="165">
        <v>48</v>
      </c>
      <c r="H1303" s="178">
        <v>101289</v>
      </c>
      <c r="I1303" s="170" t="str">
        <f t="shared" si="123"/>
        <v>Б-101289-13</v>
      </c>
      <c r="J1303" s="185">
        <v>3</v>
      </c>
      <c r="K1303" s="165">
        <v>7</v>
      </c>
      <c r="L1303" s="165" t="s">
        <v>38</v>
      </c>
      <c r="M1303" s="169">
        <v>1</v>
      </c>
      <c r="N1303" s="165">
        <v>18</v>
      </c>
      <c r="O1303" s="167" t="s">
        <v>823</v>
      </c>
      <c r="P1303" s="167" t="s">
        <v>823</v>
      </c>
      <c r="Q1303" s="167" t="s">
        <v>826</v>
      </c>
      <c r="R1303" s="166" t="str">
        <f t="shared" si="122"/>
        <v>1012891</v>
      </c>
      <c r="S1303" s="170">
        <v>1</v>
      </c>
      <c r="T1303" s="184" t="s">
        <v>310</v>
      </c>
      <c r="U1303" s="165">
        <v>5000</v>
      </c>
      <c r="V1303" s="165">
        <v>900</v>
      </c>
      <c r="W1303" s="165">
        <v>0</v>
      </c>
      <c r="X1303" s="234">
        <v>1084</v>
      </c>
      <c r="Z1303" s="224"/>
      <c r="AA1303" s="238"/>
      <c r="AB1303" s="224"/>
      <c r="AC1303" s="178">
        <v>1800</v>
      </c>
      <c r="AD1303" s="170"/>
      <c r="AE1303" s="170"/>
      <c r="AF1303" s="167" t="s">
        <v>319</v>
      </c>
      <c r="AG1303" s="221">
        <v>8</v>
      </c>
      <c r="AI1303" s="167"/>
      <c r="AL1303" s="227">
        <v>1</v>
      </c>
      <c r="AM1303" s="122">
        <v>1</v>
      </c>
      <c r="AN1303" s="165" t="s">
        <v>44</v>
      </c>
      <c r="AO1303" s="165"/>
      <c r="AP1303" s="307"/>
      <c r="AQ1303" s="307"/>
      <c r="AR1303" s="307"/>
      <c r="AS1303" s="166">
        <f>H1303</f>
        <v>101289</v>
      </c>
      <c r="AT1303" s="166">
        <f t="shared" si="126"/>
        <v>11399</v>
      </c>
      <c r="AU1303" s="166">
        <v>1399</v>
      </c>
      <c r="AV1303" s="318" t="s">
        <v>703</v>
      </c>
      <c r="AX1303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101289, 'Б-101289-13',date'2015-02-02',3, 7, 7, 'RUR', 1, 18, date'2015-02-02', date'2015-02-01', 1012891, 1, to_date('2015-01-31 23:59:59','YYYY-MM-DD HH24:MI:SS'), 5000, 900, 0, 1084, 1, 'c1', 8,1,101289,11399,1399);insert into xxxx_oebs_cash_payment_test (ID, INVOICE_ID, OEBS_PAYMENT, DOC_DATE, COMISS_DATE) values (s_xxxx_oebs_cash_payment_test.NEXTVAL, 101289, 1800, to_date('2015-01-31 23:59:59','YYYY-MM-DD HH24:MI:SS'), date'2015-02-01' );</v>
      </c>
    </row>
    <row r="1304" spans="1:50" ht="16.5" customHeight="1" x14ac:dyDescent="0.25">
      <c r="A1304" s="285">
        <v>89</v>
      </c>
      <c r="B1304" s="72">
        <v>0</v>
      </c>
      <c r="C1304" s="170" t="str">
        <f t="shared" si="124"/>
        <v>100089</v>
      </c>
      <c r="D1304" s="165" t="str">
        <f t="shared" si="125"/>
        <v>100089/13</v>
      </c>
      <c r="E1304" s="167" t="s">
        <v>189</v>
      </c>
      <c r="F1304" s="167" t="s">
        <v>822</v>
      </c>
      <c r="G1304" s="165">
        <v>48</v>
      </c>
      <c r="H1304" s="227">
        <v>101288</v>
      </c>
      <c r="I1304" s="170" t="str">
        <f t="shared" si="123"/>
        <v>Б-101288-13</v>
      </c>
      <c r="J1304" s="185">
        <v>3</v>
      </c>
      <c r="K1304" s="165">
        <v>7</v>
      </c>
      <c r="L1304" s="165" t="s">
        <v>38</v>
      </c>
      <c r="M1304" s="169">
        <v>1</v>
      </c>
      <c r="N1304" s="165">
        <v>18</v>
      </c>
      <c r="O1304" s="167" t="s">
        <v>823</v>
      </c>
      <c r="P1304" s="167" t="s">
        <v>823</v>
      </c>
      <c r="Q1304" s="167" t="s">
        <v>826</v>
      </c>
      <c r="R1304" s="227" t="str">
        <f>H1304&amp;"2"</f>
        <v>1012882</v>
      </c>
      <c r="S1304" s="170">
        <v>1</v>
      </c>
      <c r="T1304" s="191" t="s">
        <v>308</v>
      </c>
      <c r="U1304" s="165">
        <v>6000</v>
      </c>
      <c r="V1304" s="165">
        <v>1080</v>
      </c>
      <c r="W1304" s="165">
        <v>0</v>
      </c>
      <c r="X1304" s="234">
        <v>1084</v>
      </c>
      <c r="Z1304" s="224"/>
      <c r="AA1304" s="238"/>
      <c r="AB1304" s="224"/>
      <c r="AC1304" s="178">
        <v>2160</v>
      </c>
      <c r="AD1304" s="170"/>
      <c r="AE1304" s="170"/>
      <c r="AF1304" s="191" t="s">
        <v>319</v>
      </c>
      <c r="AG1304" s="221">
        <v>8</v>
      </c>
      <c r="AH1304" s="220">
        <v>12</v>
      </c>
      <c r="AI1304" s="191" t="s">
        <v>319</v>
      </c>
      <c r="AL1304" s="227">
        <v>1</v>
      </c>
      <c r="AM1304" s="122">
        <v>1</v>
      </c>
      <c r="AN1304" s="165" t="s">
        <v>44</v>
      </c>
      <c r="AO1304" s="165"/>
      <c r="AP1304" s="307"/>
      <c r="AQ1304" s="307"/>
      <c r="AR1304" s="307"/>
      <c r="AS1304" s="166">
        <f>H1304</f>
        <v>101288</v>
      </c>
      <c r="AT1304" s="166">
        <f t="shared" si="126"/>
        <v>11400</v>
      </c>
      <c r="AU1304" s="166">
        <v>1400</v>
      </c>
      <c r="AV1304" s="321" t="s">
        <v>716</v>
      </c>
      <c r="AX1304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101288, 'Б-101288-13',date'2015-02-02',3, 7, 7, 'RUR', 1, 18, date'2015-02-02', date'2015-02-01', 1012882, 1, to_date('2015-02-01 00:00:00','YYYY-MM-DD HH24:MI:SS'), 6000, 1080, 0, 1084, 1, 'c1', 8,1,101288,11400,1400);insert into xxxx_oebs_cash_payment_test (ID, INVOICE_ID, OEBS_PAYMENT, DOC_DATE, COMISS_DATE) values (s_xxxx_oebs_cash_payment_test.NEXTVAL, 101288, 2160, to_date('2015-02-01 00:00:00','YYYY-MM-DD HH24:MI:SS'), date'2015-02-01' );insert into xxxx_client_discount_m  (ID,CLIENT_ID,CLIENT_AVG_DISCOUNT,DT) values (s_xxxx_client_discount_m.NEXTVAL,1084, 12, date'2015-02-01');</v>
      </c>
    </row>
    <row r="1305" spans="1:50" ht="16.5" customHeight="1" x14ac:dyDescent="0.25">
      <c r="A1305" s="285">
        <v>89</v>
      </c>
      <c r="B1305" s="72">
        <v>0</v>
      </c>
      <c r="C1305" s="170" t="str">
        <f t="shared" si="124"/>
        <v>100089</v>
      </c>
      <c r="D1305" s="165" t="str">
        <f t="shared" si="125"/>
        <v>100089/13</v>
      </c>
      <c r="E1305" s="167" t="s">
        <v>189</v>
      </c>
      <c r="F1305" s="167" t="s">
        <v>822</v>
      </c>
      <c r="G1305" s="165">
        <v>48</v>
      </c>
      <c r="H1305" s="227">
        <v>101289</v>
      </c>
      <c r="I1305" s="170" t="str">
        <f t="shared" si="123"/>
        <v>Б-101289-13</v>
      </c>
      <c r="J1305" s="185">
        <v>3</v>
      </c>
      <c r="K1305" s="165">
        <v>7</v>
      </c>
      <c r="L1305" s="165" t="s">
        <v>38</v>
      </c>
      <c r="M1305" s="169">
        <v>1</v>
      </c>
      <c r="N1305" s="165">
        <v>18</v>
      </c>
      <c r="O1305" s="167" t="s">
        <v>823</v>
      </c>
      <c r="P1305" s="167" t="s">
        <v>823</v>
      </c>
      <c r="Q1305" s="167" t="s">
        <v>826</v>
      </c>
      <c r="R1305" s="227" t="str">
        <f>H1305&amp;"2"</f>
        <v>1012892</v>
      </c>
      <c r="S1305" s="170">
        <v>1</v>
      </c>
      <c r="T1305" s="191" t="s">
        <v>310</v>
      </c>
      <c r="U1305" s="165">
        <v>500</v>
      </c>
      <c r="V1305" s="165">
        <v>90</v>
      </c>
      <c r="W1305" s="165">
        <v>0</v>
      </c>
      <c r="X1305" s="234">
        <v>1084</v>
      </c>
      <c r="Z1305" s="224"/>
      <c r="AA1305" s="238"/>
      <c r="AB1305" s="224"/>
      <c r="AC1305" s="178">
        <v>180</v>
      </c>
      <c r="AD1305" s="170"/>
      <c r="AE1305" s="170"/>
      <c r="AF1305" s="191" t="s">
        <v>319</v>
      </c>
      <c r="AG1305" s="221">
        <v>8</v>
      </c>
      <c r="AI1305" s="191"/>
      <c r="AL1305" s="227">
        <v>1</v>
      </c>
      <c r="AM1305" s="122">
        <v>1</v>
      </c>
      <c r="AN1305" s="165" t="s">
        <v>44</v>
      </c>
      <c r="AO1305" s="165"/>
      <c r="AP1305" s="307"/>
      <c r="AQ1305" s="307"/>
      <c r="AR1305" s="307"/>
      <c r="AS1305" s="166">
        <f>H1305</f>
        <v>101289</v>
      </c>
      <c r="AT1305" s="166">
        <f t="shared" si="126"/>
        <v>11401</v>
      </c>
      <c r="AU1305" s="166">
        <v>1401</v>
      </c>
      <c r="AV1305" s="321" t="s">
        <v>717</v>
      </c>
      <c r="AX1305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101289, 'Б-101289-13',date'2015-02-02',3, 7, 7, 'RUR', 1, 18, date'2015-02-02', date'2015-02-01', 1012892, 1, to_date('2015-01-31 23:59:59','YYYY-MM-DD HH24:MI:SS'), 500, 90, 0, 1084, 1, 'c1', 8,1,101289,11401,1401);insert into xxxx_oebs_cash_payment_test (ID, INVOICE_ID, OEBS_PAYMENT, DOC_DATE, COMISS_DATE) values (s_xxxx_oebs_cash_payment_test.NEXTVAL, 101289, 180, to_date('2015-01-31 23:59:59','YYYY-MM-DD HH24:MI:SS'), date'2015-02-01' );</v>
      </c>
    </row>
    <row r="1306" spans="1:50" ht="16.5" customHeight="1" x14ac:dyDescent="0.25">
      <c r="A1306" s="285">
        <v>89</v>
      </c>
      <c r="B1306" s="72">
        <v>0</v>
      </c>
      <c r="C1306" s="170" t="str">
        <f t="shared" si="124"/>
        <v>100089</v>
      </c>
      <c r="D1306" s="165" t="str">
        <f t="shared" si="125"/>
        <v>100089/13</v>
      </c>
      <c r="E1306" s="167" t="s">
        <v>189</v>
      </c>
      <c r="F1306" s="167" t="s">
        <v>822</v>
      </c>
      <c r="G1306" s="165">
        <v>48</v>
      </c>
      <c r="H1306" s="230">
        <v>101288</v>
      </c>
      <c r="I1306" s="170" t="str">
        <f t="shared" si="123"/>
        <v>Б-101288-13</v>
      </c>
      <c r="J1306" s="185">
        <v>3</v>
      </c>
      <c r="K1306" s="165">
        <v>7</v>
      </c>
      <c r="L1306" s="165" t="s">
        <v>38</v>
      </c>
      <c r="M1306" s="169">
        <v>1</v>
      </c>
      <c r="N1306" s="165">
        <v>18</v>
      </c>
      <c r="O1306" s="167" t="s">
        <v>823</v>
      </c>
      <c r="P1306" s="167" t="s">
        <v>823</v>
      </c>
      <c r="Q1306" s="167" t="s">
        <v>826</v>
      </c>
      <c r="R1306" s="230" t="str">
        <f>H1306&amp;"3"</f>
        <v>1012883</v>
      </c>
      <c r="S1306" s="170">
        <v>1</v>
      </c>
      <c r="T1306" s="237" t="s">
        <v>308</v>
      </c>
      <c r="U1306" s="165">
        <v>5000</v>
      </c>
      <c r="V1306" s="165">
        <v>900</v>
      </c>
      <c r="W1306" s="165">
        <v>0</v>
      </c>
      <c r="X1306" s="234">
        <v>1084</v>
      </c>
      <c r="Z1306" s="224"/>
      <c r="AA1306" s="238"/>
      <c r="AB1306" s="224"/>
      <c r="AC1306" s="178">
        <v>1800</v>
      </c>
      <c r="AD1306" s="170"/>
      <c r="AE1306" s="170"/>
      <c r="AF1306" s="237" t="s">
        <v>319</v>
      </c>
      <c r="AG1306" s="221">
        <v>8</v>
      </c>
      <c r="AH1306" s="220">
        <v>12</v>
      </c>
      <c r="AI1306" s="237" t="s">
        <v>319</v>
      </c>
      <c r="AL1306" s="227">
        <v>1</v>
      </c>
      <c r="AM1306" s="122">
        <v>1</v>
      </c>
      <c r="AN1306" s="165" t="s">
        <v>44</v>
      </c>
      <c r="AO1306" s="165"/>
      <c r="AP1306" s="307"/>
      <c r="AQ1306" s="307"/>
      <c r="AR1306" s="307"/>
      <c r="AS1306" s="166">
        <f>H1306</f>
        <v>101288</v>
      </c>
      <c r="AT1306" s="166">
        <f t="shared" si="126"/>
        <v>11402</v>
      </c>
      <c r="AU1306" s="166">
        <v>1402</v>
      </c>
      <c r="AX130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101288, 'Б-101288-13',date'2015-02-02',3, 7, 7, 'RUR', 1, 18, date'2015-02-02', date'2015-02-01', 1012883, 1, to_date('2015-02-01 00:00:00','YYYY-MM-DD HH24:MI:SS'), 5000, 900, 0, 1084, 1, 'c1', 8,1,101288,11402,1402);insert into xxxx_oebs_cash_payment_test (ID, INVOICE_ID, OEBS_PAYMENT, DOC_DATE, COMISS_DATE) values (s_xxxx_oebs_cash_payment_test.NEXTVAL, 101288, 1800, to_date('2015-02-01 00:00:00','YYYY-MM-DD HH24:MI:SS'), date'2015-02-01' );insert into xxxx_client_discount_m  (ID,CLIENT_ID,CLIENT_AVG_DISCOUNT,DT) values (s_xxxx_client_discount_m.NEXTVAL,1084, 12, date'2015-02-01');</v>
      </c>
    </row>
    <row r="1307" spans="1:50" ht="16.5" customHeight="1" x14ac:dyDescent="0.25">
      <c r="A1307" s="285">
        <v>89</v>
      </c>
      <c r="B1307" s="72">
        <v>0</v>
      </c>
      <c r="C1307" s="170" t="str">
        <f t="shared" si="124"/>
        <v>100089</v>
      </c>
      <c r="D1307" s="170" t="str">
        <f t="shared" si="125"/>
        <v>100089/13</v>
      </c>
      <c r="E1307" s="184" t="s">
        <v>189</v>
      </c>
      <c r="F1307" s="167" t="s">
        <v>822</v>
      </c>
      <c r="G1307" s="170">
        <v>48</v>
      </c>
      <c r="H1307" s="230">
        <v>101289</v>
      </c>
      <c r="I1307" s="170" t="str">
        <f t="shared" si="123"/>
        <v>Б-101289-13</v>
      </c>
      <c r="J1307" s="185">
        <v>3</v>
      </c>
      <c r="K1307" s="170">
        <v>7</v>
      </c>
      <c r="L1307" s="170" t="s">
        <v>38</v>
      </c>
      <c r="M1307" s="185">
        <v>1</v>
      </c>
      <c r="N1307" s="170">
        <v>18</v>
      </c>
      <c r="O1307" s="167" t="s">
        <v>823</v>
      </c>
      <c r="P1307" s="167" t="s">
        <v>823</v>
      </c>
      <c r="Q1307" s="167" t="s">
        <v>826</v>
      </c>
      <c r="R1307" s="230" t="str">
        <f>H1307&amp;"3"</f>
        <v>1012893</v>
      </c>
      <c r="S1307" s="170">
        <v>1</v>
      </c>
      <c r="T1307" s="237" t="s">
        <v>310</v>
      </c>
      <c r="U1307" s="165">
        <v>5000</v>
      </c>
      <c r="V1307" s="165">
        <v>900</v>
      </c>
      <c r="W1307" s="170">
        <v>0</v>
      </c>
      <c r="X1307" s="234">
        <v>1084</v>
      </c>
      <c r="Y1307" s="320"/>
      <c r="Z1307" s="224"/>
      <c r="AA1307" s="238"/>
      <c r="AB1307" s="224"/>
      <c r="AC1307" s="178">
        <v>1800</v>
      </c>
      <c r="AD1307" s="170"/>
      <c r="AE1307" s="170"/>
      <c r="AF1307" s="237" t="s">
        <v>319</v>
      </c>
      <c r="AG1307" s="221">
        <v>8</v>
      </c>
      <c r="AI1307" s="237"/>
      <c r="AJ1307" s="189"/>
      <c r="AK1307" s="189"/>
      <c r="AL1307" s="227">
        <v>1</v>
      </c>
      <c r="AM1307" s="122">
        <v>1</v>
      </c>
      <c r="AN1307" s="170" t="s">
        <v>44</v>
      </c>
      <c r="AO1307" s="170"/>
      <c r="AP1307" s="307"/>
      <c r="AQ1307" s="307"/>
      <c r="AR1307" s="307"/>
      <c r="AS1307" s="166">
        <f>H1307</f>
        <v>101289</v>
      </c>
      <c r="AT1307" s="166">
        <f t="shared" si="126"/>
        <v>11403</v>
      </c>
      <c r="AU1307" s="166">
        <v>1403</v>
      </c>
      <c r="AX130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101289, 'Б-101289-13',date'2015-02-02',3, 7, 7, 'RUR', 1, 18, date'2015-02-02', date'2015-02-01', 1012893, 1, to_date('2015-01-31 23:59:59','YYYY-MM-DD HH24:MI:SS'), 5000, 900, 0, 1084, 1, 'c1', 8,1,101289,11403,1403);insert into xxxx_oebs_cash_payment_test (ID, INVOICE_ID, OEBS_PAYMENT, DOC_DATE, COMISS_DATE) values (s_xxxx_oebs_cash_payment_test.NEXTVAL, 101289, 1800, to_date('2015-01-31 23:59:59','YYYY-MM-DD HH24:MI:SS'), date'2015-02-01' );</v>
      </c>
    </row>
    <row r="1308" spans="1:50" ht="16.5" customHeight="1" x14ac:dyDescent="0.25">
      <c r="A1308" s="285">
        <v>89</v>
      </c>
      <c r="B1308" s="72">
        <v>0</v>
      </c>
      <c r="C1308" s="170" t="str">
        <f t="shared" si="124"/>
        <v>100089</v>
      </c>
      <c r="D1308" s="165" t="str">
        <f t="shared" si="125"/>
        <v>100089/13</v>
      </c>
      <c r="E1308" s="167" t="s">
        <v>189</v>
      </c>
      <c r="F1308" s="167" t="s">
        <v>822</v>
      </c>
      <c r="G1308" s="165">
        <v>48</v>
      </c>
      <c r="H1308" s="227">
        <v>101288</v>
      </c>
      <c r="I1308" s="170" t="str">
        <f t="shared" si="123"/>
        <v>Б-101288-13</v>
      </c>
      <c r="J1308" s="185">
        <v>3</v>
      </c>
      <c r="K1308" s="165">
        <v>7</v>
      </c>
      <c r="L1308" s="165" t="s">
        <v>38</v>
      </c>
      <c r="M1308" s="169">
        <v>1</v>
      </c>
      <c r="N1308" s="165">
        <v>18</v>
      </c>
      <c r="O1308" s="167" t="s">
        <v>823</v>
      </c>
      <c r="P1308" s="167" t="s">
        <v>823</v>
      </c>
      <c r="Q1308" s="167" t="s">
        <v>826</v>
      </c>
      <c r="R1308" s="227" t="str">
        <f>H1308&amp;"4"</f>
        <v>1012884</v>
      </c>
      <c r="S1308" s="170">
        <v>1</v>
      </c>
      <c r="T1308" s="191" t="s">
        <v>308</v>
      </c>
      <c r="U1308" s="165">
        <v>10000</v>
      </c>
      <c r="V1308" s="165">
        <v>1800</v>
      </c>
      <c r="W1308" s="165">
        <v>0</v>
      </c>
      <c r="X1308" s="234">
        <v>1084</v>
      </c>
      <c r="Z1308" s="224"/>
      <c r="AA1308" s="238"/>
      <c r="AB1308" s="224"/>
      <c r="AC1308" s="178">
        <v>3600</v>
      </c>
      <c r="AD1308" s="170"/>
      <c r="AE1308" s="170"/>
      <c r="AF1308" s="191" t="s">
        <v>319</v>
      </c>
      <c r="AG1308" s="221">
        <v>8</v>
      </c>
      <c r="AH1308" s="220">
        <v>12</v>
      </c>
      <c r="AI1308" s="191" t="s">
        <v>319</v>
      </c>
      <c r="AL1308" s="227">
        <v>1</v>
      </c>
      <c r="AM1308" s="122">
        <v>1</v>
      </c>
      <c r="AN1308" s="165" t="s">
        <v>44</v>
      </c>
      <c r="AO1308" s="165"/>
      <c r="AP1308" s="307"/>
      <c r="AQ1308" s="307"/>
      <c r="AR1308" s="307"/>
      <c r="AS1308" s="166">
        <f>H1308</f>
        <v>101288</v>
      </c>
      <c r="AT1308" s="166">
        <f t="shared" si="126"/>
        <v>11404</v>
      </c>
      <c r="AU1308" s="166">
        <v>1404</v>
      </c>
      <c r="AX130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101288, 'Б-101288-13',date'2015-02-02',3, 7, 7, 'RUR', 1, 18, date'2015-02-02', date'2015-02-01', 1012884, 1, to_date('2015-02-01 00:00:00','YYYY-MM-DD HH24:MI:SS'), 10000, 1800, 0, 1084, 1, 'c1', 8,1,101288,11404,1404);insert into xxxx_oebs_cash_payment_test (ID, INVOICE_ID, OEBS_PAYMENT, DOC_DATE, COMISS_DATE) values (s_xxxx_oebs_cash_payment_test.NEXTVAL, 101288, 3600, to_date('2015-02-01 00:00:00','YYYY-MM-DD HH24:MI:SS'), date'2015-02-01' );insert into xxxx_client_discount_m  (ID,CLIENT_ID,CLIENT_AVG_DISCOUNT,DT) values (s_xxxx_client_discount_m.NEXTVAL,1084, 12, date'2015-02-01');</v>
      </c>
    </row>
    <row r="1309" spans="1:50" ht="16.5" customHeight="1" x14ac:dyDescent="0.25">
      <c r="A1309" s="285">
        <v>89</v>
      </c>
      <c r="B1309" s="72">
        <v>0</v>
      </c>
      <c r="C1309" s="170" t="str">
        <f t="shared" si="124"/>
        <v>100089</v>
      </c>
      <c r="D1309" s="165" t="str">
        <f t="shared" si="125"/>
        <v>100089/13</v>
      </c>
      <c r="E1309" s="167" t="s">
        <v>189</v>
      </c>
      <c r="F1309" s="167" t="s">
        <v>822</v>
      </c>
      <c r="G1309" s="165">
        <v>48</v>
      </c>
      <c r="H1309" s="227">
        <v>101289</v>
      </c>
      <c r="I1309" s="170" t="str">
        <f t="shared" si="123"/>
        <v>Б-101289-13</v>
      </c>
      <c r="J1309" s="185">
        <v>3</v>
      </c>
      <c r="K1309" s="165">
        <v>7</v>
      </c>
      <c r="L1309" s="165" t="s">
        <v>38</v>
      </c>
      <c r="M1309" s="169">
        <v>1</v>
      </c>
      <c r="N1309" s="165">
        <v>18</v>
      </c>
      <c r="O1309" s="167" t="s">
        <v>823</v>
      </c>
      <c r="P1309" s="167" t="s">
        <v>823</v>
      </c>
      <c r="Q1309" s="167" t="s">
        <v>826</v>
      </c>
      <c r="R1309" s="227" t="str">
        <f>H1309&amp;"4"</f>
        <v>1012894</v>
      </c>
      <c r="S1309" s="170">
        <v>1</v>
      </c>
      <c r="T1309" s="191" t="s">
        <v>310</v>
      </c>
      <c r="U1309" s="165">
        <v>21500</v>
      </c>
      <c r="V1309" s="165">
        <v>3870</v>
      </c>
      <c r="W1309" s="165">
        <v>0</v>
      </c>
      <c r="X1309" s="234">
        <v>1084</v>
      </c>
      <c r="Z1309" s="224"/>
      <c r="AA1309" s="238"/>
      <c r="AB1309" s="224"/>
      <c r="AC1309" s="178">
        <v>7740</v>
      </c>
      <c r="AD1309" s="170"/>
      <c r="AE1309" s="170"/>
      <c r="AF1309" s="191" t="s">
        <v>319</v>
      </c>
      <c r="AG1309" s="221">
        <v>8</v>
      </c>
      <c r="AI1309" s="191"/>
      <c r="AL1309" s="227">
        <v>1</v>
      </c>
      <c r="AM1309" s="122">
        <v>1</v>
      </c>
      <c r="AN1309" s="165" t="s">
        <v>44</v>
      </c>
      <c r="AO1309" s="165"/>
      <c r="AP1309" s="307"/>
      <c r="AQ1309" s="307"/>
      <c r="AR1309" s="307"/>
      <c r="AS1309" s="166">
        <f>H1309</f>
        <v>101289</v>
      </c>
      <c r="AT1309" s="166">
        <f t="shared" si="126"/>
        <v>11405</v>
      </c>
      <c r="AU1309" s="166">
        <v>1405</v>
      </c>
      <c r="AV1309" s="318"/>
      <c r="AX1309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101289, 'Б-101289-13',date'2015-02-02',3, 7, 7, 'RUR', 1, 18, date'2015-02-02', date'2015-02-01', 1012894, 1, to_date('2015-01-31 23:59:59','YYYY-MM-DD HH24:MI:SS'), 21500, 3870, 0, 1084, 1, 'c1', 8,1,101289,11405,1405);insert into xxxx_oebs_cash_payment_test (ID, INVOICE_ID, OEBS_PAYMENT, DOC_DATE, COMISS_DATE) values (s_xxxx_oebs_cash_payment_test.NEXTVAL, 101289, 7740, to_date('2015-01-31 23:59:59','YYYY-MM-DD HH24:MI:SS'), date'2015-02-01' );</v>
      </c>
    </row>
    <row r="1310" spans="1:50" ht="16.5" customHeight="1" x14ac:dyDescent="0.25">
      <c r="A1310" s="285">
        <v>89</v>
      </c>
      <c r="B1310" s="72">
        <v>0</v>
      </c>
      <c r="C1310" s="170" t="str">
        <f t="shared" si="124"/>
        <v>100089</v>
      </c>
      <c r="D1310" s="165" t="str">
        <f t="shared" si="125"/>
        <v>100089/13</v>
      </c>
      <c r="E1310" s="167" t="s">
        <v>189</v>
      </c>
      <c r="F1310" s="167" t="s">
        <v>822</v>
      </c>
      <c r="G1310" s="165">
        <v>48</v>
      </c>
      <c r="H1310" s="230">
        <v>101288</v>
      </c>
      <c r="I1310" s="170" t="str">
        <f t="shared" si="123"/>
        <v>Б-101288-13</v>
      </c>
      <c r="J1310" s="185">
        <v>3</v>
      </c>
      <c r="K1310" s="165">
        <v>7</v>
      </c>
      <c r="L1310" s="165" t="s">
        <v>38</v>
      </c>
      <c r="M1310" s="169">
        <v>1</v>
      </c>
      <c r="N1310" s="165">
        <v>18</v>
      </c>
      <c r="O1310" s="167" t="s">
        <v>823</v>
      </c>
      <c r="P1310" s="167" t="s">
        <v>823</v>
      </c>
      <c r="Q1310" s="167" t="s">
        <v>826</v>
      </c>
      <c r="R1310" s="230" t="str">
        <f>H1310&amp;"5"</f>
        <v>1012885</v>
      </c>
      <c r="S1310" s="170">
        <v>1</v>
      </c>
      <c r="T1310" s="237" t="s">
        <v>144</v>
      </c>
      <c r="U1310" s="165">
        <v>700</v>
      </c>
      <c r="V1310" s="165">
        <v>126</v>
      </c>
      <c r="W1310" s="165">
        <v>0</v>
      </c>
      <c r="X1310" s="234">
        <v>1084</v>
      </c>
      <c r="Z1310" s="224"/>
      <c r="AA1310" s="238"/>
      <c r="AB1310" s="224"/>
      <c r="AC1310" s="178">
        <v>252</v>
      </c>
      <c r="AD1310" s="170"/>
      <c r="AE1310" s="170"/>
      <c r="AF1310" s="237" t="s">
        <v>320</v>
      </c>
      <c r="AG1310" s="221">
        <v>8</v>
      </c>
      <c r="AH1310" s="220">
        <v>12</v>
      </c>
      <c r="AI1310" s="237" t="s">
        <v>320</v>
      </c>
      <c r="AL1310" s="227">
        <v>1</v>
      </c>
      <c r="AM1310" s="122">
        <v>1</v>
      </c>
      <c r="AN1310" s="165" t="s">
        <v>44</v>
      </c>
      <c r="AO1310" s="165"/>
      <c r="AP1310" s="307"/>
      <c r="AQ1310" s="307"/>
      <c r="AR1310" s="307"/>
      <c r="AS1310" s="166">
        <f>H1310</f>
        <v>101288</v>
      </c>
      <c r="AT1310" s="166">
        <f t="shared" si="126"/>
        <v>11406</v>
      </c>
      <c r="AU1310" s="166">
        <v>1406</v>
      </c>
      <c r="AV1310" s="316"/>
      <c r="AX1310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101288, 'Б-101288-13',date'2015-02-02',3, 7, 7, 'RUR', 1, 18, date'2015-02-02', date'2015-02-01', 1012885, 1, to_date('2015-01-01 00:00:00','YYYY-MM-DD HH24:MI:SS'), 700, 126, 0, 1084, 1, 'c1', 8,1,101288,11406,1406);insert into xxxx_oebs_cash_payment_test (ID, INVOICE_ID, OEBS_PAYMENT, DOC_DATE, COMISS_DATE) values (s_xxxx_oebs_cash_payment_test.NEXTVAL, 101288, 252, to_date('2015-01-01 00:00:00','YYYY-MM-DD HH24:MI:SS'), date'2015-01-01' );insert into xxxx_client_discount_m  (ID,CLIENT_ID,CLIENT_AVG_DISCOUNT,DT) values (s_xxxx_client_discount_m.NEXTVAL,1084, 12, date'2015-01-01');</v>
      </c>
    </row>
    <row r="1311" spans="1:50" ht="16.5" customHeight="1" x14ac:dyDescent="0.25">
      <c r="A1311" s="285">
        <v>89</v>
      </c>
      <c r="B1311" s="72">
        <v>0</v>
      </c>
      <c r="C1311" s="170" t="str">
        <f t="shared" si="124"/>
        <v>100089</v>
      </c>
      <c r="D1311" s="165" t="str">
        <f t="shared" si="125"/>
        <v>100089/13</v>
      </c>
      <c r="E1311" s="167" t="s">
        <v>189</v>
      </c>
      <c r="F1311" s="167" t="s">
        <v>822</v>
      </c>
      <c r="G1311" s="165">
        <v>48</v>
      </c>
      <c r="H1311" s="230">
        <v>101289</v>
      </c>
      <c r="I1311" s="170" t="str">
        <f t="shared" si="123"/>
        <v>Б-101289-13</v>
      </c>
      <c r="J1311" s="185">
        <v>3</v>
      </c>
      <c r="K1311" s="165">
        <v>7</v>
      </c>
      <c r="L1311" s="165" t="s">
        <v>38</v>
      </c>
      <c r="M1311" s="169">
        <v>1</v>
      </c>
      <c r="N1311" s="165">
        <v>18</v>
      </c>
      <c r="O1311" s="167" t="s">
        <v>823</v>
      </c>
      <c r="P1311" s="167" t="s">
        <v>823</v>
      </c>
      <c r="Q1311" s="167" t="s">
        <v>826</v>
      </c>
      <c r="R1311" s="230" t="str">
        <f>H1311&amp;"5"</f>
        <v>1012895</v>
      </c>
      <c r="S1311" s="170">
        <v>1</v>
      </c>
      <c r="T1311" s="237" t="s">
        <v>310</v>
      </c>
      <c r="U1311" s="165">
        <v>1200</v>
      </c>
      <c r="V1311" s="165">
        <v>216</v>
      </c>
      <c r="W1311" s="165">
        <v>0</v>
      </c>
      <c r="X1311" s="234">
        <v>1084</v>
      </c>
      <c r="Z1311" s="224"/>
      <c r="AA1311" s="238"/>
      <c r="AB1311" s="224"/>
      <c r="AC1311" s="178">
        <v>432</v>
      </c>
      <c r="AD1311" s="170"/>
      <c r="AE1311" s="170"/>
      <c r="AF1311" s="237" t="s">
        <v>320</v>
      </c>
      <c r="AG1311" s="221">
        <v>8</v>
      </c>
      <c r="AI1311" s="237"/>
      <c r="AL1311" s="227">
        <v>1</v>
      </c>
      <c r="AM1311" s="122">
        <v>1</v>
      </c>
      <c r="AN1311" s="165" t="s">
        <v>44</v>
      </c>
      <c r="AO1311" s="165"/>
      <c r="AP1311" s="307"/>
      <c r="AQ1311" s="307"/>
      <c r="AR1311" s="307"/>
      <c r="AS1311" s="166">
        <f>H1311</f>
        <v>101289</v>
      </c>
      <c r="AT1311" s="166">
        <f t="shared" si="126"/>
        <v>11407</v>
      </c>
      <c r="AU1311" s="166">
        <v>1407</v>
      </c>
      <c r="AV1311" s="315"/>
      <c r="AX1311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101289, 'Б-101289-13',date'2015-02-02',3, 7, 7, 'RUR', 1, 18, date'2015-02-02', date'2015-02-01', 1012895, 1, to_date('2015-01-31 23:59:59','YYYY-MM-DD HH24:MI:SS'), 1200, 216, 0, 1084, 1, 'c1', 8,1,101289,11407,1407);insert into xxxx_oebs_cash_payment_test (ID, INVOICE_ID, OEBS_PAYMENT, DOC_DATE, COMISS_DATE) values (s_xxxx_oebs_cash_payment_test.NEXTVAL, 101289, 432, to_date('2015-01-31 23:59:59','YYYY-MM-DD HH24:MI:SS'), date'2015-01-01' );</v>
      </c>
    </row>
    <row r="1312" spans="1:50" ht="16.5" customHeight="1" x14ac:dyDescent="0.25">
      <c r="A1312" s="285">
        <v>89</v>
      </c>
      <c r="B1312" s="72">
        <v>0</v>
      </c>
      <c r="C1312" s="170" t="str">
        <f t="shared" si="124"/>
        <v>100089</v>
      </c>
      <c r="D1312" s="165" t="str">
        <f t="shared" si="125"/>
        <v>100089/13</v>
      </c>
      <c r="E1312" s="167" t="s">
        <v>189</v>
      </c>
      <c r="F1312" s="167" t="s">
        <v>822</v>
      </c>
      <c r="G1312" s="165">
        <v>48</v>
      </c>
      <c r="H1312" s="227">
        <v>101288</v>
      </c>
      <c r="I1312" s="170" t="str">
        <f t="shared" si="123"/>
        <v>Б-101288-13</v>
      </c>
      <c r="J1312" s="185">
        <v>3</v>
      </c>
      <c r="K1312" s="165">
        <v>7</v>
      </c>
      <c r="L1312" s="165" t="s">
        <v>38</v>
      </c>
      <c r="M1312" s="169">
        <v>1</v>
      </c>
      <c r="N1312" s="165">
        <v>18</v>
      </c>
      <c r="O1312" s="167" t="s">
        <v>823</v>
      </c>
      <c r="P1312" s="167" t="s">
        <v>823</v>
      </c>
      <c r="Q1312" s="167" t="s">
        <v>826</v>
      </c>
      <c r="R1312" s="227" t="str">
        <f>H1312&amp;"6"</f>
        <v>1012886</v>
      </c>
      <c r="S1312" s="170">
        <v>1</v>
      </c>
      <c r="T1312" s="191" t="s">
        <v>144</v>
      </c>
      <c r="U1312" s="165">
        <v>5000</v>
      </c>
      <c r="V1312" s="165">
        <v>900</v>
      </c>
      <c r="W1312" s="165">
        <v>0</v>
      </c>
      <c r="X1312" s="234">
        <v>1084</v>
      </c>
      <c r="Z1312" s="224"/>
      <c r="AA1312" s="238"/>
      <c r="AB1312" s="224"/>
      <c r="AC1312" s="178">
        <v>1800</v>
      </c>
      <c r="AD1312" s="170"/>
      <c r="AE1312" s="170"/>
      <c r="AF1312" s="186" t="s">
        <v>320</v>
      </c>
      <c r="AG1312" s="221">
        <v>8</v>
      </c>
      <c r="AH1312" s="220">
        <v>12</v>
      </c>
      <c r="AI1312" s="186" t="s">
        <v>320</v>
      </c>
      <c r="AL1312" s="227">
        <v>1</v>
      </c>
      <c r="AM1312" s="122">
        <v>1</v>
      </c>
      <c r="AN1312" s="165" t="s">
        <v>44</v>
      </c>
      <c r="AO1312" s="165"/>
      <c r="AP1312" s="307"/>
      <c r="AQ1312" s="307"/>
      <c r="AR1312" s="307"/>
      <c r="AS1312" s="166">
        <f>H1312</f>
        <v>101288</v>
      </c>
      <c r="AT1312" s="166">
        <f t="shared" si="126"/>
        <v>11408</v>
      </c>
      <c r="AU1312" s="166">
        <v>1408</v>
      </c>
      <c r="AX1312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101288, 'Б-101288-13',date'2015-02-02',3, 7, 7, 'RUR', 1, 18, date'2015-02-02', date'2015-02-01', 1012886, 1, to_date('2015-01-01 00:00:00','YYYY-MM-DD HH24:MI:SS'), 5000, 900, 0, 1084, 1, 'c1', 8,1,101288,11408,1408);insert into xxxx_oebs_cash_payment_test (ID, INVOICE_ID, OEBS_PAYMENT, DOC_DATE, COMISS_DATE) values (s_xxxx_oebs_cash_payment_test.NEXTVAL, 101288, 1800, to_date('2015-01-01 00:00:00','YYYY-MM-DD HH24:MI:SS'), date'2015-01-01' );insert into xxxx_client_discount_m  (ID,CLIENT_ID,CLIENT_AVG_DISCOUNT,DT) values (s_xxxx_client_discount_m.NEXTVAL,1084, 12, date'2015-01-01');</v>
      </c>
    </row>
    <row r="1313" spans="1:50" ht="16.5" customHeight="1" x14ac:dyDescent="0.25">
      <c r="A1313" s="286">
        <v>89</v>
      </c>
      <c r="B1313" s="72">
        <v>0</v>
      </c>
      <c r="C1313" s="171" t="str">
        <f t="shared" si="124"/>
        <v>100089</v>
      </c>
      <c r="D1313" s="171" t="str">
        <f t="shared" si="125"/>
        <v>100089/13</v>
      </c>
      <c r="E1313" s="172" t="s">
        <v>189</v>
      </c>
      <c r="F1313" s="167" t="s">
        <v>822</v>
      </c>
      <c r="G1313" s="171">
        <v>48</v>
      </c>
      <c r="H1313" s="205">
        <v>101289</v>
      </c>
      <c r="I1313" s="171" t="str">
        <f t="shared" si="123"/>
        <v>Б-101289-13</v>
      </c>
      <c r="J1313" s="185">
        <v>3</v>
      </c>
      <c r="K1313" s="171">
        <v>7</v>
      </c>
      <c r="L1313" s="171" t="s">
        <v>38</v>
      </c>
      <c r="M1313" s="175">
        <v>1</v>
      </c>
      <c r="N1313" s="171">
        <v>18</v>
      </c>
      <c r="O1313" s="172" t="s">
        <v>823</v>
      </c>
      <c r="P1313" s="172" t="s">
        <v>823</v>
      </c>
      <c r="Q1313" s="172" t="s">
        <v>826</v>
      </c>
      <c r="R1313" s="205" t="str">
        <f>H1313&amp;"6"</f>
        <v>1012896</v>
      </c>
      <c r="S1313" s="171">
        <v>1</v>
      </c>
      <c r="T1313" s="177" t="s">
        <v>310</v>
      </c>
      <c r="U1313" s="171">
        <v>6000</v>
      </c>
      <c r="V1313" s="171">
        <v>1080</v>
      </c>
      <c r="W1313" s="171">
        <v>0</v>
      </c>
      <c r="X1313" s="192">
        <v>1084</v>
      </c>
      <c r="Y1313" s="312"/>
      <c r="Z1313" s="232"/>
      <c r="AA1313" s="240"/>
      <c r="AB1313" s="232"/>
      <c r="AC1313" s="180">
        <v>2160</v>
      </c>
      <c r="AD1313" s="171"/>
      <c r="AE1313" s="171"/>
      <c r="AF1313" s="177" t="s">
        <v>320</v>
      </c>
      <c r="AG1313" s="302">
        <v>8</v>
      </c>
      <c r="AH1313" s="258"/>
      <c r="AI1313" s="177"/>
      <c r="AJ1313" s="179"/>
      <c r="AK1313" s="179"/>
      <c r="AL1313" s="205">
        <v>1</v>
      </c>
      <c r="AM1313" s="122">
        <v>1</v>
      </c>
      <c r="AN1313" s="171" t="s">
        <v>44</v>
      </c>
      <c r="AO1313" s="171"/>
      <c r="AP1313" s="311"/>
      <c r="AQ1313" s="311"/>
      <c r="AR1313" s="311"/>
      <c r="AS1313" s="166">
        <f>H1313</f>
        <v>101289</v>
      </c>
      <c r="AT1313" s="166">
        <f t="shared" si="126"/>
        <v>11409</v>
      </c>
      <c r="AU1313" s="166">
        <v>1409</v>
      </c>
      <c r="AV1313" s="258"/>
      <c r="AX1313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89, 100089, '100089/13', date'2013-03-01', date'2015-09-01', 48, 101289, 'Б-101289-13',date'2015-02-02',3, 7, 7, 'RUR', 1, 18, date'2015-02-02', date'2015-02-01', 1012896, 1, to_date('2015-01-31 23:59:59','YYYY-MM-DD HH24:MI:SS'), 6000, 1080, 0, 1084, 1, 'c1', 8,1,101289,11409,1409);insert into xxxx_oebs_cash_payment_test (ID, INVOICE_ID, OEBS_PAYMENT, DOC_DATE, COMISS_DATE) values (s_xxxx_oebs_cash_payment_test.NEXTVAL, 101289, 2160, to_date('2015-01-31 23:59:59','YYYY-MM-DD HH24:MI:SS'), date'2015-01-01' );</v>
      </c>
    </row>
    <row r="1314" spans="1:50" ht="16.5" customHeight="1" x14ac:dyDescent="0.25">
      <c r="A1314" s="285">
        <v>90</v>
      </c>
      <c r="B1314" s="72">
        <v>0</v>
      </c>
      <c r="C1314" s="166" t="str">
        <f t="shared" si="124"/>
        <v>100090</v>
      </c>
      <c r="D1314" s="165" t="str">
        <f t="shared" si="125"/>
        <v>100090/13</v>
      </c>
      <c r="E1314" s="167" t="s">
        <v>189</v>
      </c>
      <c r="F1314" s="167" t="s">
        <v>822</v>
      </c>
      <c r="G1314" s="165">
        <v>48</v>
      </c>
      <c r="H1314" s="178">
        <v>101290</v>
      </c>
      <c r="I1314" s="170" t="str">
        <f t="shared" si="123"/>
        <v>Б-101290-13</v>
      </c>
      <c r="J1314" s="185">
        <v>3</v>
      </c>
      <c r="K1314" s="165">
        <v>1</v>
      </c>
      <c r="L1314" s="165" t="s">
        <v>38</v>
      </c>
      <c r="M1314" s="169">
        <v>1</v>
      </c>
      <c r="N1314" s="165">
        <v>18</v>
      </c>
      <c r="O1314" s="167" t="s">
        <v>823</v>
      </c>
      <c r="P1314" s="167" t="s">
        <v>823</v>
      </c>
      <c r="Q1314" s="167" t="s">
        <v>826</v>
      </c>
      <c r="R1314" s="166" t="str">
        <f t="shared" ref="R1314:R1377" si="128">H1314&amp;"1"</f>
        <v>1012901</v>
      </c>
      <c r="S1314" s="170">
        <v>1</v>
      </c>
      <c r="T1314" s="167" t="s">
        <v>308</v>
      </c>
      <c r="U1314" s="165">
        <v>6000000</v>
      </c>
      <c r="V1314" s="165">
        <v>1080000</v>
      </c>
      <c r="W1314" s="165">
        <v>0</v>
      </c>
      <c r="X1314" s="24">
        <v>1085</v>
      </c>
      <c r="Y1314" s="168" t="s">
        <v>42</v>
      </c>
      <c r="Z1314" s="266">
        <v>16400000</v>
      </c>
      <c r="AA1314" s="266"/>
      <c r="AB1314" s="224"/>
      <c r="AC1314" s="24">
        <v>12000000</v>
      </c>
      <c r="AD1314" s="170"/>
      <c r="AE1314" s="170"/>
      <c r="AF1314" s="167" t="s">
        <v>149</v>
      </c>
      <c r="AG1314" s="221">
        <v>8</v>
      </c>
      <c r="AH1314" s="220">
        <v>12</v>
      </c>
      <c r="AI1314" s="167" t="s">
        <v>319</v>
      </c>
      <c r="AL1314" s="166">
        <v>0</v>
      </c>
      <c r="AM1314" s="170">
        <v>0</v>
      </c>
      <c r="AN1314" s="165" t="s">
        <v>44</v>
      </c>
      <c r="AO1314" s="165"/>
      <c r="AP1314" s="166"/>
      <c r="AQ1314" s="166"/>
      <c r="AR1314" s="166"/>
      <c r="AS1314" s="166">
        <f>H1314</f>
        <v>101290</v>
      </c>
      <c r="AT1314" s="166">
        <f t="shared" si="126"/>
        <v>11410</v>
      </c>
      <c r="AU1314" s="166">
        <v>1410</v>
      </c>
      <c r="AV1314" s="220" t="s">
        <v>727</v>
      </c>
      <c r="AX1314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90, 100090, '100090/13', date'2013-03-01', date'2015-09-01', 48, 101290, 'Б-101290-13',date'2015-02-02',3, 1, 1, 'RUR', 1, 18, date'2015-02-02', date'2015-02-01', 1012901, 1, to_date('2015-02-01 00:00:00','YYYY-MM-DD HH24:MI:SS'), 6000000, 1080000, 0, 1085, 0, 'c1', 8,0,101290,11410,1410);insert into xxxx_oebs_cash_payment_test (ID, INVOICE_ID, OEBS_PAYMENT, DOC_DATE, COMISS_DATE) values (s_xxxx_oebs_cash_payment_test.NEXTVAL, 101290, 12000000, to_date('2015-02-01 00:00:00','YYYY-MM-DD HH24:MI:SS'), date'2015-01-31' );insert into xxxx_client_discount_m  (ID,CLIENT_ID,CLIENT_AVG_DISCOUNT,DT) values (s_xxxx_client_discount_m.NEXTVAL,1085, 12, date'2015-02-01');</v>
      </c>
    </row>
    <row r="1315" spans="1:50" ht="16.5" customHeight="1" x14ac:dyDescent="0.25">
      <c r="A1315" s="285">
        <v>90</v>
      </c>
      <c r="B1315" s="72">
        <v>0</v>
      </c>
      <c r="C1315" s="166" t="str">
        <f t="shared" si="124"/>
        <v>100090</v>
      </c>
      <c r="D1315" s="165" t="str">
        <f t="shared" si="125"/>
        <v>100090/13</v>
      </c>
      <c r="E1315" s="167" t="s">
        <v>189</v>
      </c>
      <c r="F1315" s="167" t="s">
        <v>822</v>
      </c>
      <c r="G1315" s="165">
        <v>48</v>
      </c>
      <c r="H1315" s="178">
        <v>101291</v>
      </c>
      <c r="I1315" s="170" t="str">
        <f t="shared" si="123"/>
        <v>Б-101291-13</v>
      </c>
      <c r="J1315" s="185">
        <v>3</v>
      </c>
      <c r="K1315" s="165">
        <v>2</v>
      </c>
      <c r="L1315" s="165" t="s">
        <v>38</v>
      </c>
      <c r="M1315" s="169">
        <v>1</v>
      </c>
      <c r="N1315" s="165">
        <v>18</v>
      </c>
      <c r="O1315" s="167" t="s">
        <v>823</v>
      </c>
      <c r="P1315" s="167" t="s">
        <v>823</v>
      </c>
      <c r="Q1315" s="167" t="s">
        <v>826</v>
      </c>
      <c r="R1315" s="166" t="str">
        <f t="shared" si="128"/>
        <v>1012911</v>
      </c>
      <c r="S1315" s="170">
        <v>1</v>
      </c>
      <c r="T1315" s="167" t="s">
        <v>308</v>
      </c>
      <c r="U1315" s="165">
        <v>7000000</v>
      </c>
      <c r="V1315" s="165">
        <v>1260000</v>
      </c>
      <c r="W1315" s="165">
        <v>0</v>
      </c>
      <c r="X1315" s="24">
        <v>1086</v>
      </c>
      <c r="Y1315" s="168" t="s">
        <v>42</v>
      </c>
      <c r="Z1315" s="266"/>
      <c r="AA1315" s="266"/>
      <c r="AB1315" s="224"/>
      <c r="AC1315" s="24">
        <v>14000000</v>
      </c>
      <c r="AD1315" s="170"/>
      <c r="AE1315" s="170"/>
      <c r="AF1315" s="167" t="s">
        <v>149</v>
      </c>
      <c r="AG1315" s="221">
        <v>8</v>
      </c>
      <c r="AH1315" s="220">
        <v>12</v>
      </c>
      <c r="AI1315" s="167" t="s">
        <v>319</v>
      </c>
      <c r="AL1315" s="166">
        <v>0</v>
      </c>
      <c r="AM1315" s="170">
        <v>0</v>
      </c>
      <c r="AN1315" s="165" t="s">
        <v>44</v>
      </c>
      <c r="AO1315" s="165"/>
      <c r="AP1315" s="166"/>
      <c r="AQ1315" s="166"/>
      <c r="AR1315" s="166"/>
      <c r="AS1315" s="166">
        <f>H1315</f>
        <v>101291</v>
      </c>
      <c r="AT1315" s="166">
        <f t="shared" si="126"/>
        <v>11411</v>
      </c>
      <c r="AU1315" s="166">
        <v>1411</v>
      </c>
      <c r="AX1315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90, 100090, '100090/13', date'2013-03-01', date'2015-09-01', 48, 101291, 'Б-101291-13',date'2015-02-02',3, 2, 2, 'RUR', 1, 18, date'2015-02-02', date'2015-02-01', 1012911, 1, to_date('2015-02-01 00:00:00','YYYY-MM-DD HH24:MI:SS'), 7000000, 1260000, 0, 1086, 0, 'c1', 8,0,101291,11411,1411);insert into xxxx_oebs_cash_payment_test (ID, INVOICE_ID, OEBS_PAYMENT, DOC_DATE, COMISS_DATE) values (s_xxxx_oebs_cash_payment_test.NEXTVAL, 101291, 14000000, to_date('2015-02-01 00:00:00','YYYY-MM-DD HH24:MI:SS'), date'2015-01-31' );insert into xxxx_client_discount_m  (ID,CLIENT_ID,CLIENT_AVG_DISCOUNT,DT) values (s_xxxx_client_discount_m.NEXTVAL,1086, 12, date'2015-02-01');</v>
      </c>
    </row>
    <row r="1316" spans="1:50" ht="16.5" customHeight="1" x14ac:dyDescent="0.25">
      <c r="A1316" s="285">
        <v>90</v>
      </c>
      <c r="B1316" s="72">
        <v>0</v>
      </c>
      <c r="C1316" s="166" t="str">
        <f t="shared" si="124"/>
        <v>100090</v>
      </c>
      <c r="D1316" s="165" t="str">
        <f t="shared" si="125"/>
        <v>100090/13</v>
      </c>
      <c r="E1316" s="167" t="s">
        <v>189</v>
      </c>
      <c r="F1316" s="167" t="s">
        <v>822</v>
      </c>
      <c r="G1316" s="165">
        <v>48</v>
      </c>
      <c r="H1316" s="178">
        <v>101292</v>
      </c>
      <c r="I1316" s="170" t="str">
        <f t="shared" si="123"/>
        <v>Б-101292-13</v>
      </c>
      <c r="J1316" s="185">
        <v>3</v>
      </c>
      <c r="K1316" s="165">
        <v>3</v>
      </c>
      <c r="L1316" s="165" t="s">
        <v>38</v>
      </c>
      <c r="M1316" s="169">
        <v>1</v>
      </c>
      <c r="N1316" s="165">
        <v>18</v>
      </c>
      <c r="O1316" s="167" t="s">
        <v>823</v>
      </c>
      <c r="P1316" s="167" t="s">
        <v>823</v>
      </c>
      <c r="Q1316" s="167" t="s">
        <v>826</v>
      </c>
      <c r="R1316" s="166" t="str">
        <f t="shared" si="128"/>
        <v>1012921</v>
      </c>
      <c r="S1316" s="170">
        <v>1</v>
      </c>
      <c r="T1316" s="167" t="s">
        <v>308</v>
      </c>
      <c r="U1316" s="165">
        <v>7000000</v>
      </c>
      <c r="V1316" s="165">
        <v>1260000</v>
      </c>
      <c r="W1316" s="165">
        <v>0</v>
      </c>
      <c r="X1316" s="24">
        <v>1087</v>
      </c>
      <c r="Y1316" s="168" t="s">
        <v>42</v>
      </c>
      <c r="Z1316" s="266"/>
      <c r="AA1316" s="266"/>
      <c r="AB1316" s="224"/>
      <c r="AC1316" s="24">
        <v>14000000</v>
      </c>
      <c r="AD1316" s="170"/>
      <c r="AE1316" s="170"/>
      <c r="AF1316" s="167" t="s">
        <v>149</v>
      </c>
      <c r="AG1316" s="221">
        <v>8</v>
      </c>
      <c r="AH1316" s="220">
        <v>12</v>
      </c>
      <c r="AI1316" s="167" t="s">
        <v>319</v>
      </c>
      <c r="AL1316" s="166">
        <v>0</v>
      </c>
      <c r="AM1316" s="170">
        <v>0</v>
      </c>
      <c r="AN1316" s="165" t="s">
        <v>44</v>
      </c>
      <c r="AO1316" s="165"/>
      <c r="AP1316" s="166"/>
      <c r="AQ1316" s="166"/>
      <c r="AR1316" s="166"/>
      <c r="AS1316" s="166">
        <f>H1316</f>
        <v>101292</v>
      </c>
      <c r="AT1316" s="166">
        <f t="shared" si="126"/>
        <v>11412</v>
      </c>
      <c r="AU1316" s="166">
        <v>1412</v>
      </c>
      <c r="AX131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90, 100090, '100090/13', date'2013-03-01', date'2015-09-01', 48, 101292, 'Б-101292-13',date'2015-02-02',3, 3, 3, 'RUR', 1, 18, date'2015-02-02', date'2015-02-01', 1012921, 1, to_date('2015-02-01 00:00:00','YYYY-MM-DD HH24:MI:SS'), 7000000, 1260000, 0, 1087, 0, 'c1', 8,0,101292,11412,1412);insert into xxxx_oebs_cash_payment_test (ID, INVOICE_ID, OEBS_PAYMENT, DOC_DATE, COMISS_DATE) values (s_xxxx_oebs_cash_payment_test.NEXTVAL, 101292, 14000000, to_date('2015-02-01 00:00:00','YYYY-MM-DD HH24:MI:SS'), date'2015-01-31' );insert into xxxx_client_discount_m  (ID,CLIENT_ID,CLIENT_AVG_DISCOUNT,DT) values (s_xxxx_client_discount_m.NEXTVAL,1087, 12, date'2015-02-01');</v>
      </c>
    </row>
    <row r="1317" spans="1:50" ht="16.5" customHeight="1" x14ac:dyDescent="0.25">
      <c r="A1317" s="285">
        <v>90</v>
      </c>
      <c r="B1317" s="72">
        <v>0</v>
      </c>
      <c r="C1317" s="166" t="str">
        <f t="shared" si="124"/>
        <v>100090</v>
      </c>
      <c r="D1317" s="165" t="str">
        <f t="shared" si="125"/>
        <v>100090/13</v>
      </c>
      <c r="E1317" s="167" t="s">
        <v>189</v>
      </c>
      <c r="F1317" s="167" t="s">
        <v>822</v>
      </c>
      <c r="G1317" s="165">
        <v>48</v>
      </c>
      <c r="H1317" s="178">
        <v>101293</v>
      </c>
      <c r="I1317" s="170" t="str">
        <f t="shared" si="123"/>
        <v>Б-101293-13</v>
      </c>
      <c r="J1317" s="185">
        <v>3</v>
      </c>
      <c r="K1317" s="165">
        <v>7</v>
      </c>
      <c r="L1317" s="165" t="s">
        <v>38</v>
      </c>
      <c r="M1317" s="169">
        <v>1</v>
      </c>
      <c r="N1317" s="165">
        <v>18</v>
      </c>
      <c r="O1317" s="167" t="s">
        <v>823</v>
      </c>
      <c r="P1317" s="167" t="s">
        <v>823</v>
      </c>
      <c r="Q1317" s="167" t="s">
        <v>826</v>
      </c>
      <c r="R1317" s="166" t="str">
        <f t="shared" si="128"/>
        <v>1012931</v>
      </c>
      <c r="S1317" s="170">
        <v>1</v>
      </c>
      <c r="T1317" s="191" t="s">
        <v>144</v>
      </c>
      <c r="U1317" s="165">
        <v>17000000</v>
      </c>
      <c r="V1317" s="165">
        <v>3060000</v>
      </c>
      <c r="W1317" s="165">
        <v>0</v>
      </c>
      <c r="X1317" s="24">
        <v>1088</v>
      </c>
      <c r="Y1317" s="168" t="s">
        <v>42</v>
      </c>
      <c r="Z1317" s="266">
        <v>24600000</v>
      </c>
      <c r="AA1317" s="266"/>
      <c r="AB1317" s="224"/>
      <c r="AC1317" s="24">
        <v>34000000</v>
      </c>
      <c r="AD1317" s="170"/>
      <c r="AE1317" s="170"/>
      <c r="AF1317" s="237" t="s">
        <v>150</v>
      </c>
      <c r="AG1317" s="221">
        <v>8</v>
      </c>
      <c r="AH1317" s="220">
        <v>12</v>
      </c>
      <c r="AI1317" s="237" t="s">
        <v>320</v>
      </c>
      <c r="AL1317" s="166">
        <v>0</v>
      </c>
      <c r="AM1317" s="170">
        <v>0</v>
      </c>
      <c r="AN1317" s="165" t="s">
        <v>44</v>
      </c>
      <c r="AO1317" s="165"/>
      <c r="AP1317" s="166"/>
      <c r="AQ1317" s="166"/>
      <c r="AR1317" s="166"/>
      <c r="AS1317" s="166">
        <f>H1317</f>
        <v>101293</v>
      </c>
      <c r="AT1317" s="166">
        <f t="shared" si="126"/>
        <v>11413</v>
      </c>
      <c r="AU1317" s="166">
        <v>1413</v>
      </c>
      <c r="AX131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90, 100090, '100090/13', date'2013-03-01', date'2015-09-01', 48, 101293, 'Б-101293-13',date'2015-02-02',3, 7, 7, 'RUR', 1, 18, date'2015-02-02', date'2015-02-01', 1012931, 1, to_date('2015-01-01 00:00:00','YYYY-MM-DD HH24:MI:SS'), 17000000, 3060000, 0, 1088, 0, 'c1', 8,0,101293,11413,1413);insert into xxxx_oebs_cash_payment_test (ID, INVOICE_ID, OEBS_PAYMENT, DOC_DATE, COMISS_DATE) values (s_xxxx_oebs_cash_payment_test.NEXTVAL, 101293, 34000000, to_date('2015-01-01 00:00:00','YYYY-MM-DD HH24:MI:SS'), date'2015-01-30' );insert into xxxx_client_discount_m  (ID,CLIENT_ID,CLIENT_AVG_DISCOUNT,DT) values (s_xxxx_client_discount_m.NEXTVAL,1088, 12, date'2015-01-01');</v>
      </c>
    </row>
    <row r="1318" spans="1:50" ht="16.5" customHeight="1" x14ac:dyDescent="0.25">
      <c r="A1318" s="286">
        <v>90</v>
      </c>
      <c r="B1318" s="72">
        <v>0</v>
      </c>
      <c r="C1318" s="173" t="str">
        <f t="shared" si="124"/>
        <v>100090</v>
      </c>
      <c r="D1318" s="171" t="str">
        <f t="shared" si="125"/>
        <v>100090/13</v>
      </c>
      <c r="E1318" s="172" t="s">
        <v>189</v>
      </c>
      <c r="F1318" s="167" t="s">
        <v>822</v>
      </c>
      <c r="G1318" s="171">
        <v>48</v>
      </c>
      <c r="H1318" s="178">
        <v>101294</v>
      </c>
      <c r="I1318" s="171" t="str">
        <f t="shared" si="123"/>
        <v>Б-101294-13</v>
      </c>
      <c r="J1318" s="185">
        <v>3</v>
      </c>
      <c r="K1318" s="171">
        <v>7</v>
      </c>
      <c r="L1318" s="171" t="s">
        <v>38</v>
      </c>
      <c r="M1318" s="175">
        <v>1</v>
      </c>
      <c r="N1318" s="171">
        <v>18</v>
      </c>
      <c r="O1318" s="172" t="s">
        <v>823</v>
      </c>
      <c r="P1318" s="172" t="s">
        <v>823</v>
      </c>
      <c r="Q1318" s="172" t="s">
        <v>826</v>
      </c>
      <c r="R1318" s="173" t="str">
        <f t="shared" si="128"/>
        <v>1012941</v>
      </c>
      <c r="S1318" s="171">
        <v>1</v>
      </c>
      <c r="T1318" s="211" t="s">
        <v>144</v>
      </c>
      <c r="U1318" s="171">
        <v>13000000</v>
      </c>
      <c r="V1318" s="171">
        <v>2340000</v>
      </c>
      <c r="W1318" s="171">
        <v>0</v>
      </c>
      <c r="X1318" s="181">
        <v>1089</v>
      </c>
      <c r="Y1318" s="174" t="s">
        <v>42</v>
      </c>
      <c r="Z1318" s="142"/>
      <c r="AA1318" s="142"/>
      <c r="AB1318" s="232"/>
      <c r="AC1318" s="181">
        <v>26000000</v>
      </c>
      <c r="AD1318" s="171"/>
      <c r="AE1318" s="171"/>
      <c r="AF1318" s="237" t="s">
        <v>149</v>
      </c>
      <c r="AG1318" s="302">
        <v>8</v>
      </c>
      <c r="AH1318" s="258">
        <v>12</v>
      </c>
      <c r="AI1318" s="237" t="s">
        <v>320</v>
      </c>
      <c r="AJ1318" s="179"/>
      <c r="AK1318" s="179"/>
      <c r="AL1318" s="173">
        <v>0</v>
      </c>
      <c r="AM1318" s="170">
        <v>0</v>
      </c>
      <c r="AN1318" s="171" t="s">
        <v>44</v>
      </c>
      <c r="AO1318" s="171"/>
      <c r="AP1318" s="173"/>
      <c r="AQ1318" s="173"/>
      <c r="AR1318" s="173"/>
      <c r="AS1318" s="166">
        <f>H1318</f>
        <v>101294</v>
      </c>
      <c r="AT1318" s="166">
        <f t="shared" si="126"/>
        <v>11414</v>
      </c>
      <c r="AU1318" s="166">
        <v>1414</v>
      </c>
      <c r="AV1318" s="258"/>
      <c r="AX131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90, 100090, '100090/13', date'2013-03-01', date'2015-09-01', 48, 101294, 'Б-101294-13',date'2015-02-02',3, 7, 7, 'RUR', 1, 18, date'2015-02-02', date'2015-02-01', 1012941, 1, to_date('2015-01-01 00:00:00','YYYY-MM-DD HH24:MI:SS'), 13000000, 2340000, 0, 1089, 0, 'c1', 8,0,101294,11414,1414);insert into xxxx_oebs_cash_payment_test (ID, INVOICE_ID, OEBS_PAYMENT, DOC_DATE, COMISS_DATE) values (s_xxxx_oebs_cash_payment_test.NEXTVAL, 101294, 26000000, to_date('2015-01-01 00:00:00','YYYY-MM-DD HH24:MI:SS'), date'2015-01-31' );insert into xxxx_client_discount_m  (ID,CLIENT_ID,CLIENT_AVG_DISCOUNT,DT) values (s_xxxx_client_discount_m.NEXTVAL,1089, 12, date'2015-01-01');</v>
      </c>
    </row>
    <row r="1319" spans="1:50" ht="16.5" customHeight="1" x14ac:dyDescent="0.25">
      <c r="A1319" s="287">
        <v>91</v>
      </c>
      <c r="B1319" s="72">
        <v>0</v>
      </c>
      <c r="C1319" s="166" t="str">
        <f t="shared" si="124"/>
        <v>100091</v>
      </c>
      <c r="D1319" s="165" t="str">
        <f t="shared" si="125"/>
        <v>100091/13</v>
      </c>
      <c r="E1319" s="167" t="s">
        <v>189</v>
      </c>
      <c r="F1319" s="167" t="s">
        <v>822</v>
      </c>
      <c r="G1319" s="165">
        <v>48</v>
      </c>
      <c r="H1319" s="178">
        <v>101295</v>
      </c>
      <c r="I1319" s="170" t="str">
        <f t="shared" si="123"/>
        <v>Б-101295-13</v>
      </c>
      <c r="J1319" s="185">
        <v>3</v>
      </c>
      <c r="K1319" s="165">
        <v>7</v>
      </c>
      <c r="L1319" s="165" t="s">
        <v>38</v>
      </c>
      <c r="M1319" s="169">
        <v>1</v>
      </c>
      <c r="N1319" s="165">
        <v>18</v>
      </c>
      <c r="O1319" s="167" t="s">
        <v>823</v>
      </c>
      <c r="P1319" s="167" t="s">
        <v>823</v>
      </c>
      <c r="Q1319" s="167" t="s">
        <v>826</v>
      </c>
      <c r="R1319" s="166" t="str">
        <f t="shared" si="128"/>
        <v>1012951</v>
      </c>
      <c r="S1319" s="170">
        <v>1</v>
      </c>
      <c r="T1319" s="167" t="s">
        <v>308</v>
      </c>
      <c r="U1319" s="165">
        <v>5000000</v>
      </c>
      <c r="V1319" s="165">
        <v>900000</v>
      </c>
      <c r="W1319" s="165">
        <v>0</v>
      </c>
      <c r="X1319" s="236">
        <v>1090</v>
      </c>
      <c r="Y1319" s="218" t="s">
        <v>182</v>
      </c>
      <c r="Z1319" s="266">
        <v>77900000</v>
      </c>
      <c r="AA1319" s="266"/>
      <c r="AB1319" s="224"/>
      <c r="AC1319" s="24">
        <v>10000000</v>
      </c>
      <c r="AD1319" s="170"/>
      <c r="AE1319" s="170"/>
      <c r="AF1319" s="167" t="s">
        <v>149</v>
      </c>
      <c r="AG1319" s="221">
        <v>8</v>
      </c>
      <c r="AH1319" s="220">
        <v>12</v>
      </c>
      <c r="AI1319" s="167" t="s">
        <v>319</v>
      </c>
      <c r="AL1319" s="166">
        <v>0</v>
      </c>
      <c r="AM1319" s="170">
        <v>0</v>
      </c>
      <c r="AN1319" s="165" t="s">
        <v>44</v>
      </c>
      <c r="AO1319" s="165"/>
      <c r="AP1319" s="166"/>
      <c r="AQ1319" s="166"/>
      <c r="AR1319" s="166"/>
      <c r="AS1319" s="166">
        <f>H1319</f>
        <v>101295</v>
      </c>
      <c r="AT1319" s="166">
        <f t="shared" si="126"/>
        <v>11415</v>
      </c>
      <c r="AU1319" s="166">
        <v>1415</v>
      </c>
      <c r="AV1319" s="166" t="s">
        <v>728</v>
      </c>
      <c r="AX1319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101295, 'Б-101295-13',date'2015-02-02',3, 7, 7, 'RUR', 1, 18, date'2015-02-02', date'2015-02-01', 1012951, 1, to_date('2015-02-01 00:00:00','YYYY-MM-DD HH24:MI:SS'), 5000000, 900000, 0, 1090, 0, 'c1', 8,0,101295,11415,1415);insert into xxxx_oebs_cash_payment_test (ID, INVOICE_ID, OEBS_PAYMENT, DOC_DATE, COMISS_DATE) values (s_xxxx_oebs_cash_payment_test.NEXTVAL, 101295, 10000000, to_date('2015-02-01 00:00:00','YYYY-MM-DD HH24:MI:SS'), date'2015-01-31' );insert into xxxx_client_discount_m  (ID,CLIENT_ID,CLIENT_AVG_DISCOUNT,DT) values (s_xxxx_client_discount_m.NEXTVAL,1090, 12, date'2015-02-01');</v>
      </c>
    </row>
    <row r="1320" spans="1:50" ht="16.5" customHeight="1" x14ac:dyDescent="0.25">
      <c r="A1320" s="287">
        <v>91</v>
      </c>
      <c r="B1320" s="72">
        <v>0</v>
      </c>
      <c r="C1320" s="166" t="str">
        <f t="shared" si="124"/>
        <v>100091</v>
      </c>
      <c r="D1320" s="165" t="str">
        <f t="shared" si="125"/>
        <v>100091/13</v>
      </c>
      <c r="E1320" s="167" t="s">
        <v>189</v>
      </c>
      <c r="F1320" s="167" t="s">
        <v>822</v>
      </c>
      <c r="G1320" s="165">
        <v>48</v>
      </c>
      <c r="H1320" s="178">
        <v>101296</v>
      </c>
      <c r="I1320" s="170" t="str">
        <f t="shared" si="123"/>
        <v>Б-101296-13</v>
      </c>
      <c r="J1320" s="185">
        <v>3</v>
      </c>
      <c r="K1320" s="165">
        <v>7</v>
      </c>
      <c r="L1320" s="165" t="s">
        <v>38</v>
      </c>
      <c r="M1320" s="169">
        <v>1</v>
      </c>
      <c r="N1320" s="165">
        <v>18</v>
      </c>
      <c r="O1320" s="167" t="s">
        <v>823</v>
      </c>
      <c r="P1320" s="167" t="s">
        <v>823</v>
      </c>
      <c r="Q1320" s="167" t="s">
        <v>826</v>
      </c>
      <c r="R1320" s="166" t="str">
        <f t="shared" si="128"/>
        <v>1012961</v>
      </c>
      <c r="S1320" s="170">
        <v>1</v>
      </c>
      <c r="T1320" s="167" t="s">
        <v>308</v>
      </c>
      <c r="U1320" s="165">
        <v>5000000</v>
      </c>
      <c r="V1320" s="165">
        <v>900000</v>
      </c>
      <c r="W1320" s="165">
        <v>0</v>
      </c>
      <c r="X1320" s="236">
        <v>1090</v>
      </c>
      <c r="Y1320" s="218" t="s">
        <v>182</v>
      </c>
      <c r="Z1320" s="266"/>
      <c r="AA1320" s="266"/>
      <c r="AB1320" s="224"/>
      <c r="AC1320" s="24">
        <v>10000000</v>
      </c>
      <c r="AD1320" s="170"/>
      <c r="AE1320" s="170"/>
      <c r="AF1320" s="167" t="s">
        <v>149</v>
      </c>
      <c r="AG1320" s="221">
        <v>8</v>
      </c>
      <c r="AI1320" s="167"/>
      <c r="AL1320" s="166">
        <v>0</v>
      </c>
      <c r="AM1320" s="170">
        <v>0</v>
      </c>
      <c r="AN1320" s="165" t="s">
        <v>44</v>
      </c>
      <c r="AO1320" s="165"/>
      <c r="AP1320" s="166"/>
      <c r="AQ1320" s="166"/>
      <c r="AR1320" s="166"/>
      <c r="AS1320" s="166">
        <f>H1320</f>
        <v>101296</v>
      </c>
      <c r="AT1320" s="166">
        <f t="shared" si="126"/>
        <v>11416</v>
      </c>
      <c r="AU1320" s="166">
        <v>1416</v>
      </c>
      <c r="AV1320" s="166" t="s">
        <v>729</v>
      </c>
      <c r="AX1320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101296, 'Б-101296-13',date'2015-02-02',3, 7, 7, 'RUR', 1, 18, date'2015-02-02', date'2015-02-01', 1012961, 1, to_date('2015-02-01 00:00:00','YYYY-MM-DD HH24:MI:SS'), 5000000, 900000, 0, 1090, 0, 'c1', 8,0,101296,11416,1416);insert into xxxx_oebs_cash_payment_test (ID, INVOICE_ID, OEBS_PAYMENT, DOC_DATE, COMISS_DATE) values (s_xxxx_oebs_cash_payment_test.NEXTVAL, 101296, 10000000, to_date('2015-02-01 00:00:00','YYYY-MM-DD HH24:MI:SS'), date'2015-01-31' );</v>
      </c>
    </row>
    <row r="1321" spans="1:50" ht="16.5" customHeight="1" x14ac:dyDescent="0.25">
      <c r="A1321" s="287">
        <v>91</v>
      </c>
      <c r="B1321" s="72">
        <v>0</v>
      </c>
      <c r="C1321" s="166" t="str">
        <f t="shared" si="124"/>
        <v>100091</v>
      </c>
      <c r="D1321" s="165" t="str">
        <f t="shared" si="125"/>
        <v>100091/13</v>
      </c>
      <c r="E1321" s="167" t="s">
        <v>189</v>
      </c>
      <c r="F1321" s="167" t="s">
        <v>822</v>
      </c>
      <c r="G1321" s="165">
        <v>48</v>
      </c>
      <c r="H1321" s="178">
        <v>101297</v>
      </c>
      <c r="I1321" s="170" t="str">
        <f t="shared" si="123"/>
        <v>Б-101297-13</v>
      </c>
      <c r="J1321" s="185">
        <v>3</v>
      </c>
      <c r="K1321" s="165">
        <v>7</v>
      </c>
      <c r="L1321" s="165" t="s">
        <v>38</v>
      </c>
      <c r="M1321" s="169">
        <v>1</v>
      </c>
      <c r="N1321" s="165">
        <v>18</v>
      </c>
      <c r="O1321" s="167" t="s">
        <v>823</v>
      </c>
      <c r="P1321" s="167" t="s">
        <v>823</v>
      </c>
      <c r="Q1321" s="167" t="s">
        <v>826</v>
      </c>
      <c r="R1321" s="166" t="str">
        <f t="shared" si="128"/>
        <v>1012971</v>
      </c>
      <c r="S1321" s="170">
        <v>1</v>
      </c>
      <c r="T1321" s="167" t="s">
        <v>308</v>
      </c>
      <c r="U1321" s="165">
        <v>5000000</v>
      </c>
      <c r="V1321" s="165">
        <v>900000</v>
      </c>
      <c r="W1321" s="165">
        <v>0</v>
      </c>
      <c r="X1321" s="24">
        <v>1091</v>
      </c>
      <c r="Y1321" s="168" t="s">
        <v>42</v>
      </c>
      <c r="Z1321" s="266"/>
      <c r="AA1321" s="266"/>
      <c r="AB1321" s="224"/>
      <c r="AC1321" s="24">
        <v>10000000</v>
      </c>
      <c r="AD1321" s="170"/>
      <c r="AE1321" s="170"/>
      <c r="AF1321" s="167" t="s">
        <v>149</v>
      </c>
      <c r="AG1321" s="221">
        <v>8</v>
      </c>
      <c r="AH1321" s="220">
        <v>12</v>
      </c>
      <c r="AI1321" s="167" t="s">
        <v>319</v>
      </c>
      <c r="AL1321" s="166">
        <v>0</v>
      </c>
      <c r="AM1321" s="170">
        <v>0</v>
      </c>
      <c r="AN1321" s="165" t="s">
        <v>44</v>
      </c>
      <c r="AO1321" s="165"/>
      <c r="AP1321" s="166"/>
      <c r="AQ1321" s="166"/>
      <c r="AR1321" s="166"/>
      <c r="AS1321" s="166">
        <f>H1321</f>
        <v>101297</v>
      </c>
      <c r="AT1321" s="166">
        <f t="shared" si="126"/>
        <v>11417</v>
      </c>
      <c r="AU1321" s="166">
        <v>1417</v>
      </c>
      <c r="AX1321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101297, 'Б-101297-13',date'2015-02-02',3, 7, 7, 'RUR', 1, 18, date'2015-02-02', date'2015-02-01', 1012971, 1, to_date('2015-02-01 00:00:00','YYYY-MM-DD HH24:MI:SS'), 5000000, 900000, 0, 1091, 0, 'c1', 8,0,101297,11417,1417);insert into xxxx_oebs_cash_payment_test (ID, INVOICE_ID, OEBS_PAYMENT, DOC_DATE, COMISS_DATE) values (s_xxxx_oebs_cash_payment_test.NEXTVAL, 101297, 10000000, to_date('2015-02-01 00:00:00','YYYY-MM-DD HH24:MI:SS'), date'2015-01-31' );insert into xxxx_client_discount_m  (ID,CLIENT_ID,CLIENT_AVG_DISCOUNT,DT) values (s_xxxx_client_discount_m.NEXTVAL,1091, 12, date'2015-02-01');</v>
      </c>
    </row>
    <row r="1322" spans="1:50" ht="16.5" customHeight="1" x14ac:dyDescent="0.25">
      <c r="A1322" s="287">
        <v>91</v>
      </c>
      <c r="B1322" s="72">
        <v>0</v>
      </c>
      <c r="C1322" s="166" t="str">
        <f t="shared" si="124"/>
        <v>100091</v>
      </c>
      <c r="D1322" s="165" t="str">
        <f t="shared" si="125"/>
        <v>100091/13</v>
      </c>
      <c r="E1322" s="167" t="s">
        <v>189</v>
      </c>
      <c r="F1322" s="167" t="s">
        <v>822</v>
      </c>
      <c r="G1322" s="165">
        <v>48</v>
      </c>
      <c r="H1322" s="178">
        <v>101298</v>
      </c>
      <c r="I1322" s="170" t="str">
        <f t="shared" si="123"/>
        <v>Б-101298-13</v>
      </c>
      <c r="J1322" s="185">
        <v>3</v>
      </c>
      <c r="K1322" s="165">
        <v>7</v>
      </c>
      <c r="L1322" s="165" t="s">
        <v>38</v>
      </c>
      <c r="M1322" s="169">
        <v>1</v>
      </c>
      <c r="N1322" s="165">
        <v>18</v>
      </c>
      <c r="O1322" s="167" t="s">
        <v>823</v>
      </c>
      <c r="P1322" s="167" t="s">
        <v>823</v>
      </c>
      <c r="Q1322" s="167" t="s">
        <v>826</v>
      </c>
      <c r="R1322" s="166" t="str">
        <f t="shared" si="128"/>
        <v>1012981</v>
      </c>
      <c r="S1322" s="170">
        <v>1</v>
      </c>
      <c r="T1322" s="191" t="s">
        <v>308</v>
      </c>
      <c r="U1322" s="234">
        <v>70000000</v>
      </c>
      <c r="V1322" s="234">
        <v>12600000</v>
      </c>
      <c r="W1322" s="165">
        <v>0</v>
      </c>
      <c r="X1322" s="24">
        <v>1092</v>
      </c>
      <c r="Y1322" s="168" t="s">
        <v>42</v>
      </c>
      <c r="Z1322" s="266"/>
      <c r="AA1322" s="266"/>
      <c r="AB1322" s="224"/>
      <c r="AC1322" s="24">
        <v>140000000</v>
      </c>
      <c r="AD1322" s="170"/>
      <c r="AE1322" s="170"/>
      <c r="AF1322" s="191" t="s">
        <v>149</v>
      </c>
      <c r="AG1322" s="221">
        <v>8</v>
      </c>
      <c r="AH1322" s="220">
        <v>12</v>
      </c>
      <c r="AI1322" s="191" t="s">
        <v>319</v>
      </c>
      <c r="AL1322" s="166">
        <v>0</v>
      </c>
      <c r="AM1322" s="170">
        <v>0</v>
      </c>
      <c r="AN1322" s="165" t="s">
        <v>44</v>
      </c>
      <c r="AO1322" s="165"/>
      <c r="AP1322" s="166"/>
      <c r="AQ1322" s="166"/>
      <c r="AR1322" s="166"/>
      <c r="AS1322" s="166">
        <f>H1322</f>
        <v>101298</v>
      </c>
      <c r="AT1322" s="166">
        <f t="shared" si="126"/>
        <v>11418</v>
      </c>
      <c r="AU1322" s="166">
        <v>1418</v>
      </c>
      <c r="AV1322" s="166"/>
      <c r="AX1322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101298, 'Б-101298-13',date'2015-02-02',3, 7, 7, 'RUR', 1, 18, date'2015-02-02', date'2015-02-01', 1012981, 1, to_date('2015-02-01 00:00:00','YYYY-MM-DD HH24:MI:SS'), 70000000, 12600000, 0, 1092, 0, 'c1', 8,0,101298,11418,1418);insert into xxxx_oebs_cash_payment_test (ID, INVOICE_ID, OEBS_PAYMENT, DOC_DATE, COMISS_DATE) values (s_xxxx_oebs_cash_payment_test.NEXTVAL, 101298, 140000000, to_date('2015-02-01 00:00:00','YYYY-MM-DD HH24:MI:SS'), date'2015-01-31' );insert into xxxx_client_discount_m  (ID,CLIENT_ID,CLIENT_AVG_DISCOUNT,DT) values (s_xxxx_client_discount_m.NEXTVAL,1092, 12, date'2015-02-01');</v>
      </c>
    </row>
    <row r="1323" spans="1:50" ht="16.5" customHeight="1" x14ac:dyDescent="0.25">
      <c r="A1323" s="287">
        <v>91</v>
      </c>
      <c r="B1323" s="72">
        <v>0</v>
      </c>
      <c r="C1323" s="166" t="str">
        <f t="shared" si="124"/>
        <v>100091</v>
      </c>
      <c r="D1323" s="165" t="str">
        <f t="shared" si="125"/>
        <v>100091/13</v>
      </c>
      <c r="E1323" s="167" t="s">
        <v>189</v>
      </c>
      <c r="F1323" s="167" t="s">
        <v>822</v>
      </c>
      <c r="G1323" s="165">
        <v>48</v>
      </c>
      <c r="H1323" s="178">
        <v>101299</v>
      </c>
      <c r="I1323" s="170" t="str">
        <f t="shared" si="123"/>
        <v>Б-101299-13</v>
      </c>
      <c r="J1323" s="185">
        <v>3</v>
      </c>
      <c r="K1323" s="165">
        <v>7</v>
      </c>
      <c r="L1323" s="165" t="s">
        <v>38</v>
      </c>
      <c r="M1323" s="169">
        <v>1</v>
      </c>
      <c r="N1323" s="165">
        <v>18</v>
      </c>
      <c r="O1323" s="167" t="s">
        <v>823</v>
      </c>
      <c r="P1323" s="167" t="s">
        <v>823</v>
      </c>
      <c r="Q1323" s="167" t="s">
        <v>826</v>
      </c>
      <c r="R1323" s="166" t="str">
        <f t="shared" si="128"/>
        <v>1012991</v>
      </c>
      <c r="S1323" s="170">
        <v>1</v>
      </c>
      <c r="T1323" s="191" t="s">
        <v>308</v>
      </c>
      <c r="U1323" s="165">
        <v>5000000</v>
      </c>
      <c r="V1323" s="165">
        <v>900000</v>
      </c>
      <c r="W1323" s="165">
        <v>0</v>
      </c>
      <c r="X1323" s="24">
        <v>1093</v>
      </c>
      <c r="Y1323" s="168" t="s">
        <v>42</v>
      </c>
      <c r="Z1323" s="266"/>
      <c r="AA1323" s="266">
        <v>0.73684210500000002</v>
      </c>
      <c r="AB1323" s="224"/>
      <c r="AC1323" s="24">
        <v>10000000</v>
      </c>
      <c r="AD1323" s="170"/>
      <c r="AE1323" s="170"/>
      <c r="AF1323" s="191" t="s">
        <v>149</v>
      </c>
      <c r="AG1323" s="221">
        <v>8</v>
      </c>
      <c r="AH1323" s="220">
        <v>12</v>
      </c>
      <c r="AI1323" s="191" t="s">
        <v>319</v>
      </c>
      <c r="AL1323" s="166">
        <v>0</v>
      </c>
      <c r="AM1323" s="170">
        <v>0</v>
      </c>
      <c r="AN1323" s="165" t="s">
        <v>44</v>
      </c>
      <c r="AO1323" s="165"/>
      <c r="AP1323" s="166"/>
      <c r="AQ1323" s="166"/>
      <c r="AR1323" s="166"/>
      <c r="AS1323" s="166">
        <f>H1323</f>
        <v>101299</v>
      </c>
      <c r="AT1323" s="166">
        <f t="shared" si="126"/>
        <v>11419</v>
      </c>
      <c r="AU1323" s="166">
        <v>1419</v>
      </c>
      <c r="AV1323" s="166"/>
      <c r="AX1323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101299, 'Б-101299-13',date'2015-02-02',3, 7, 7, 'RUR', 1, 18, date'2015-02-02', date'2015-02-01', 1012991, 1, to_date('2015-02-01 00:00:00','YYYY-MM-DD HH24:MI:SS'), 5000000, 900000, 0, 1093, 0, 'c1', 8,0,101299,11419,1419);insert into xxxx_oebs_cash_payment_test (ID, INVOICE_ID, OEBS_PAYMENT, DOC_DATE, COMISS_DATE) values (s_xxxx_oebs_cash_payment_test.NEXTVAL, 101299, 10000000, to_date('2015-02-01 00:00:00','YYYY-MM-DD HH24:MI:SS'), date'2015-01-31' );insert into xxxx_client_discount_m  (ID,CLIENT_ID,CLIENT_AVG_DISCOUNT,DT) values (s_xxxx_client_discount_m.NEXTVAL,1093, 12, date'2015-02-01');</v>
      </c>
    </row>
    <row r="1324" spans="1:50" ht="16.5" customHeight="1" x14ac:dyDescent="0.25">
      <c r="A1324" s="287">
        <v>91</v>
      </c>
      <c r="B1324" s="72">
        <v>0</v>
      </c>
      <c r="C1324" s="166" t="str">
        <f>"1000"&amp;A1324</f>
        <v>100091</v>
      </c>
      <c r="D1324" s="165" t="str">
        <f>"1000"&amp;A1324&amp;"/13"</f>
        <v>100091/13</v>
      </c>
      <c r="E1324" s="167" t="s">
        <v>189</v>
      </c>
      <c r="F1324" s="167" t="s">
        <v>822</v>
      </c>
      <c r="G1324" s="165">
        <v>48</v>
      </c>
      <c r="H1324" s="178">
        <v>101300</v>
      </c>
      <c r="I1324" s="170" t="str">
        <f>"Б-"&amp;H1324&amp;"-13"</f>
        <v>Б-101300-13</v>
      </c>
      <c r="J1324" s="185">
        <v>3</v>
      </c>
      <c r="K1324" s="165">
        <v>7</v>
      </c>
      <c r="L1324" s="165" t="s">
        <v>38</v>
      </c>
      <c r="M1324" s="169">
        <v>1</v>
      </c>
      <c r="N1324" s="165">
        <v>18</v>
      </c>
      <c r="O1324" s="167" t="s">
        <v>823</v>
      </c>
      <c r="P1324" s="167" t="s">
        <v>823</v>
      </c>
      <c r="Q1324" s="167" t="s">
        <v>826</v>
      </c>
      <c r="R1324" s="166" t="str">
        <f t="shared" si="128"/>
        <v>1013001</v>
      </c>
      <c r="S1324" s="170">
        <v>1</v>
      </c>
      <c r="T1324" s="191" t="s">
        <v>307</v>
      </c>
      <c r="U1324" s="165">
        <v>5000000</v>
      </c>
      <c r="V1324" s="165">
        <v>900000</v>
      </c>
      <c r="W1324" s="165">
        <v>0</v>
      </c>
      <c r="X1324" s="24">
        <v>1094</v>
      </c>
      <c r="Y1324" s="168" t="s">
        <v>42</v>
      </c>
      <c r="Z1324" s="266"/>
      <c r="AA1324" s="266"/>
      <c r="AB1324" s="224"/>
      <c r="AC1324" s="24">
        <v>10000000</v>
      </c>
      <c r="AD1324" s="170"/>
      <c r="AE1324" s="170"/>
      <c r="AF1324" s="191" t="s">
        <v>149</v>
      </c>
      <c r="AG1324" s="221">
        <v>8</v>
      </c>
      <c r="AH1324" s="220">
        <v>12</v>
      </c>
      <c r="AI1324" s="191" t="s">
        <v>319</v>
      </c>
      <c r="AL1324" s="166">
        <v>0</v>
      </c>
      <c r="AM1324" s="170">
        <v>0</v>
      </c>
      <c r="AN1324" s="165" t="s">
        <v>44</v>
      </c>
      <c r="AO1324" s="165"/>
      <c r="AP1324" s="166"/>
      <c r="AQ1324" s="166"/>
      <c r="AR1324" s="166"/>
      <c r="AS1324" s="166">
        <f>H1324</f>
        <v>101300</v>
      </c>
      <c r="AT1324" s="166">
        <f t="shared" si="126"/>
        <v>11420</v>
      </c>
      <c r="AU1324" s="166">
        <v>1420</v>
      </c>
      <c r="AV1324" s="166"/>
      <c r="AX1324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101300, 'Б-101300-13',date'2015-02-02',3, 7, 7, 'RUR', 1, 18, date'2015-02-02', date'2015-02-01', 1013001, 1, to_date('2015-02-02 00:00:00','YYYY-MM-DD HH24:MI:SS'), 5000000, 900000, 0, 1094, 0, 'c1', 8,0,101300,11420,1420);insert into xxxx_oebs_cash_payment_test (ID, INVOICE_ID, OEBS_PAYMENT, DOC_DATE, COMISS_DATE) values (s_xxxx_oebs_cash_payment_test.NEXTVAL, 101300, 10000000, to_date('2015-02-02 00:00:00','YYYY-MM-DD HH24:MI:SS'), date'2015-01-31' );insert into xxxx_client_discount_m  (ID,CLIENT_ID,CLIENT_AVG_DISCOUNT,DT) values (s_xxxx_client_discount_m.NEXTVAL,1094, 12, date'2015-02-01');</v>
      </c>
    </row>
    <row r="1325" spans="1:50" ht="16.5" customHeight="1" x14ac:dyDescent="0.25">
      <c r="A1325" s="287">
        <v>91</v>
      </c>
      <c r="B1325" s="72">
        <v>0</v>
      </c>
      <c r="C1325" s="166" t="str">
        <f>"1000"&amp;A1325</f>
        <v>100091</v>
      </c>
      <c r="D1325" s="165" t="str">
        <f>"1000"&amp;A1325&amp;"/13"</f>
        <v>100091/13</v>
      </c>
      <c r="E1325" s="167" t="s">
        <v>189</v>
      </c>
      <c r="F1325" s="167" t="s">
        <v>822</v>
      </c>
      <c r="G1325" s="165">
        <v>48</v>
      </c>
      <c r="H1325" s="178">
        <v>101301</v>
      </c>
      <c r="I1325" s="170" t="str">
        <f>"Б-"&amp;H1325&amp;"-13"</f>
        <v>Б-101301-13</v>
      </c>
      <c r="J1325" s="185">
        <v>3</v>
      </c>
      <c r="K1325" s="165">
        <v>7</v>
      </c>
      <c r="L1325" s="165" t="s">
        <v>38</v>
      </c>
      <c r="M1325" s="169">
        <v>1</v>
      </c>
      <c r="N1325" s="165">
        <v>18</v>
      </c>
      <c r="O1325" s="167" t="s">
        <v>823</v>
      </c>
      <c r="P1325" s="167" t="s">
        <v>823</v>
      </c>
      <c r="Q1325" s="167" t="s">
        <v>826</v>
      </c>
      <c r="R1325" s="166" t="str">
        <f t="shared" si="128"/>
        <v>1013011</v>
      </c>
      <c r="S1325" s="170">
        <v>1</v>
      </c>
      <c r="T1325" s="237" t="s">
        <v>144</v>
      </c>
      <c r="U1325" s="165">
        <v>5000000</v>
      </c>
      <c r="V1325" s="165">
        <v>900000</v>
      </c>
      <c r="W1325" s="165">
        <v>0</v>
      </c>
      <c r="X1325" s="24">
        <v>1095</v>
      </c>
      <c r="Y1325" s="168" t="s">
        <v>42</v>
      </c>
      <c r="Z1325" s="266">
        <v>36900000</v>
      </c>
      <c r="AA1325" s="266"/>
      <c r="AB1325" s="224"/>
      <c r="AC1325" s="24">
        <v>10000000</v>
      </c>
      <c r="AD1325" s="170"/>
      <c r="AE1325" s="170"/>
      <c r="AF1325" s="237" t="s">
        <v>149</v>
      </c>
      <c r="AG1325" s="221">
        <v>8</v>
      </c>
      <c r="AH1325" s="220">
        <v>12</v>
      </c>
      <c r="AI1325" s="237" t="s">
        <v>320</v>
      </c>
      <c r="AL1325" s="166">
        <v>0</v>
      </c>
      <c r="AM1325" s="170">
        <v>0</v>
      </c>
      <c r="AN1325" s="165" t="s">
        <v>44</v>
      </c>
      <c r="AO1325" s="165"/>
      <c r="AP1325" s="166"/>
      <c r="AQ1325" s="166"/>
      <c r="AR1325" s="166"/>
      <c r="AS1325" s="166">
        <f>H1325</f>
        <v>101301</v>
      </c>
      <c r="AT1325" s="166">
        <f t="shared" si="126"/>
        <v>11421</v>
      </c>
      <c r="AU1325" s="166">
        <v>1421</v>
      </c>
      <c r="AV1325" s="166"/>
      <c r="AX1325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101301, 'Б-101301-13',date'2015-02-02',3, 7, 7, 'RUR', 1, 18, date'2015-02-02', date'2015-02-01', 1013011, 1, to_date('2015-01-01 00:00:00','YYYY-MM-DD HH24:MI:SS'), 5000000, 900000, 0, 1095, 0, 'c1', 8,0,101301,11421,1421);insert into xxxx_oebs_cash_payment_test (ID, INVOICE_ID, OEBS_PAYMENT, DOC_DATE, COMISS_DATE) values (s_xxxx_oebs_cash_payment_test.NEXTVAL, 101301, 10000000, to_date('2015-01-01 00:00:00','YYYY-MM-DD HH24:MI:SS'), date'2015-01-31' );insert into xxxx_client_discount_m  (ID,CLIENT_ID,CLIENT_AVG_DISCOUNT,DT) values (s_xxxx_client_discount_m.NEXTVAL,1095, 12, date'2015-01-01');</v>
      </c>
    </row>
    <row r="1326" spans="1:50" ht="16.5" customHeight="1" x14ac:dyDescent="0.25">
      <c r="A1326" s="287">
        <v>91</v>
      </c>
      <c r="B1326" s="72">
        <v>0</v>
      </c>
      <c r="C1326" s="166" t="str">
        <f t="shared" ref="C1326:C1334" si="129">"1000"&amp;A1326</f>
        <v>100091</v>
      </c>
      <c r="D1326" s="165" t="str">
        <f t="shared" ref="D1326:D1334" si="130">"1000"&amp;A1326&amp;"/13"</f>
        <v>100091/13</v>
      </c>
      <c r="E1326" s="167" t="s">
        <v>189</v>
      </c>
      <c r="F1326" s="167" t="s">
        <v>822</v>
      </c>
      <c r="G1326" s="165">
        <v>48</v>
      </c>
      <c r="H1326" s="178">
        <v>101302</v>
      </c>
      <c r="I1326" s="170" t="str">
        <f t="shared" ref="I1326:I1334" si="131">"Б-"&amp;H1326&amp;"-13"</f>
        <v>Б-101302-13</v>
      </c>
      <c r="J1326" s="185">
        <v>3</v>
      </c>
      <c r="K1326" s="165">
        <v>7</v>
      </c>
      <c r="L1326" s="165" t="s">
        <v>38</v>
      </c>
      <c r="M1326" s="169">
        <v>1</v>
      </c>
      <c r="N1326" s="165">
        <v>18</v>
      </c>
      <c r="O1326" s="167" t="s">
        <v>823</v>
      </c>
      <c r="P1326" s="167" t="s">
        <v>823</v>
      </c>
      <c r="Q1326" s="167" t="s">
        <v>826</v>
      </c>
      <c r="R1326" s="166" t="str">
        <f t="shared" si="128"/>
        <v>1013021</v>
      </c>
      <c r="S1326" s="170">
        <v>1</v>
      </c>
      <c r="T1326" s="237" t="s">
        <v>144</v>
      </c>
      <c r="U1326" s="165">
        <v>10000000</v>
      </c>
      <c r="V1326" s="165">
        <v>1800000</v>
      </c>
      <c r="W1326" s="165">
        <v>0</v>
      </c>
      <c r="X1326" s="24">
        <v>1096</v>
      </c>
      <c r="Y1326" s="168" t="s">
        <v>42</v>
      </c>
      <c r="Z1326" s="266"/>
      <c r="AA1326" s="266"/>
      <c r="AB1326" s="224"/>
      <c r="AC1326" s="24">
        <v>20000000</v>
      </c>
      <c r="AD1326" s="170"/>
      <c r="AE1326" s="170"/>
      <c r="AF1326" s="191" t="s">
        <v>150</v>
      </c>
      <c r="AG1326" s="221">
        <v>8</v>
      </c>
      <c r="AH1326" s="220">
        <v>12</v>
      </c>
      <c r="AI1326" s="191" t="s">
        <v>320</v>
      </c>
      <c r="AL1326" s="166">
        <v>0</v>
      </c>
      <c r="AM1326" s="170">
        <v>0</v>
      </c>
      <c r="AN1326" s="165" t="s">
        <v>44</v>
      </c>
      <c r="AO1326" s="165"/>
      <c r="AP1326" s="166"/>
      <c r="AQ1326" s="166"/>
      <c r="AR1326" s="166"/>
      <c r="AS1326" s="166">
        <f>H1326</f>
        <v>101302</v>
      </c>
      <c r="AT1326" s="166">
        <f t="shared" si="126"/>
        <v>11422</v>
      </c>
      <c r="AU1326" s="166">
        <v>1422</v>
      </c>
      <c r="AV1326" s="166"/>
      <c r="AX132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101302, 'Б-101302-13',date'2015-02-02',3, 7, 7, 'RUR', 1, 18, date'2015-02-02', date'2015-02-01', 1013021, 1, to_date('2015-01-01 00:00:00','YYYY-MM-DD HH24:MI:SS'), 10000000, 1800000, 0, 1096, 0, 'c1', 8,0,101302,11422,1422);insert into xxxx_oebs_cash_payment_test (ID, INVOICE_ID, OEBS_PAYMENT, DOC_DATE, COMISS_DATE) values (s_xxxx_oebs_cash_payment_test.NEXTVAL, 101302, 20000000, to_date('2015-01-01 00:00:00','YYYY-MM-DD HH24:MI:SS'), date'2015-01-30' );insert into xxxx_client_discount_m  (ID,CLIENT_ID,CLIENT_AVG_DISCOUNT,DT) values (s_xxxx_client_discount_m.NEXTVAL,1096, 12, date'2015-01-01');</v>
      </c>
    </row>
    <row r="1327" spans="1:50" ht="16.5" customHeight="1" x14ac:dyDescent="0.25">
      <c r="A1327" s="287">
        <v>91</v>
      </c>
      <c r="B1327" s="72">
        <v>0</v>
      </c>
      <c r="C1327" s="166" t="str">
        <f t="shared" si="129"/>
        <v>100091</v>
      </c>
      <c r="D1327" s="165" t="str">
        <f t="shared" si="130"/>
        <v>100091/13</v>
      </c>
      <c r="E1327" s="167" t="s">
        <v>189</v>
      </c>
      <c r="F1327" s="167" t="s">
        <v>822</v>
      </c>
      <c r="G1327" s="165">
        <v>48</v>
      </c>
      <c r="H1327" s="178">
        <v>101303</v>
      </c>
      <c r="I1327" s="170" t="str">
        <f t="shared" si="131"/>
        <v>Б-101303-13</v>
      </c>
      <c r="J1327" s="185">
        <v>3</v>
      </c>
      <c r="K1327" s="165">
        <v>7</v>
      </c>
      <c r="L1327" s="165" t="s">
        <v>38</v>
      </c>
      <c r="M1327" s="169">
        <v>1</v>
      </c>
      <c r="N1327" s="165">
        <v>18</v>
      </c>
      <c r="O1327" s="167" t="s">
        <v>823</v>
      </c>
      <c r="P1327" s="167" t="s">
        <v>823</v>
      </c>
      <c r="Q1327" s="167" t="s">
        <v>826</v>
      </c>
      <c r="R1327" s="166" t="str">
        <f t="shared" si="128"/>
        <v>1013031</v>
      </c>
      <c r="S1327" s="170">
        <v>1</v>
      </c>
      <c r="T1327" s="237" t="s">
        <v>144</v>
      </c>
      <c r="U1327" s="165">
        <v>10000000</v>
      </c>
      <c r="V1327" s="165">
        <v>1800000</v>
      </c>
      <c r="W1327" s="165">
        <v>0</v>
      </c>
      <c r="X1327" s="24">
        <v>1097</v>
      </c>
      <c r="Y1327" s="168" t="s">
        <v>42</v>
      </c>
      <c r="Z1327" s="266"/>
      <c r="AA1327" s="266"/>
      <c r="AB1327" s="224"/>
      <c r="AC1327" s="24">
        <v>20000000</v>
      </c>
      <c r="AD1327" s="170"/>
      <c r="AE1327" s="170"/>
      <c r="AF1327" s="237" t="s">
        <v>149</v>
      </c>
      <c r="AG1327" s="221">
        <v>8</v>
      </c>
      <c r="AH1327" s="220">
        <v>12</v>
      </c>
      <c r="AI1327" s="237" t="s">
        <v>320</v>
      </c>
      <c r="AL1327" s="166">
        <v>0</v>
      </c>
      <c r="AM1327" s="170">
        <v>0</v>
      </c>
      <c r="AN1327" s="165" t="s">
        <v>44</v>
      </c>
      <c r="AO1327" s="165"/>
      <c r="AP1327" s="166"/>
      <c r="AQ1327" s="166"/>
      <c r="AR1327" s="166"/>
      <c r="AS1327" s="166">
        <f>H1327</f>
        <v>101303</v>
      </c>
      <c r="AT1327" s="166">
        <f t="shared" si="126"/>
        <v>11423</v>
      </c>
      <c r="AU1327" s="166">
        <v>1423</v>
      </c>
      <c r="AV1327" s="166"/>
      <c r="AX132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101303, 'Б-101303-13',date'2015-02-02',3, 7, 7, 'RUR', 1, 18, date'2015-02-02', date'2015-02-01', 1013031, 1, to_date('2015-01-01 00:00:00','YYYY-MM-DD HH24:MI:SS'), 10000000, 1800000, 0, 1097, 0, 'c1', 8,0,101303,11423,1423);insert into xxxx_oebs_cash_payment_test (ID, INVOICE_ID, OEBS_PAYMENT, DOC_DATE, COMISS_DATE) values (s_xxxx_oebs_cash_payment_test.NEXTVAL, 101303, 20000000, to_date('2015-01-01 00:00:00','YYYY-MM-DD HH24:MI:SS'), date'2015-01-31' );insert into xxxx_client_discount_m  (ID,CLIENT_ID,CLIENT_AVG_DISCOUNT,DT) values (s_xxxx_client_discount_m.NEXTVAL,1097, 12, date'2015-01-01');</v>
      </c>
    </row>
    <row r="1328" spans="1:50" ht="16.5" customHeight="1" x14ac:dyDescent="0.25">
      <c r="A1328" s="287">
        <v>91</v>
      </c>
      <c r="B1328" s="72">
        <v>0</v>
      </c>
      <c r="C1328" s="166" t="str">
        <f t="shared" si="129"/>
        <v>100091</v>
      </c>
      <c r="D1328" s="165" t="str">
        <f t="shared" si="130"/>
        <v>100091/13</v>
      </c>
      <c r="E1328" s="167" t="s">
        <v>189</v>
      </c>
      <c r="F1328" s="167" t="s">
        <v>822</v>
      </c>
      <c r="G1328" s="165">
        <v>48</v>
      </c>
      <c r="H1328" s="178">
        <v>101304</v>
      </c>
      <c r="I1328" s="170" t="str">
        <f t="shared" si="131"/>
        <v>Б-101304-13</v>
      </c>
      <c r="J1328" s="185">
        <v>3</v>
      </c>
      <c r="K1328" s="165">
        <v>7</v>
      </c>
      <c r="L1328" s="165" t="s">
        <v>38</v>
      </c>
      <c r="M1328" s="169">
        <v>1</v>
      </c>
      <c r="N1328" s="165">
        <v>18</v>
      </c>
      <c r="O1328" s="167" t="s">
        <v>823</v>
      </c>
      <c r="P1328" s="167" t="s">
        <v>823</v>
      </c>
      <c r="Q1328" s="167" t="s">
        <v>826</v>
      </c>
      <c r="R1328" s="166" t="str">
        <f t="shared" si="128"/>
        <v>1013041</v>
      </c>
      <c r="S1328" s="170">
        <v>1</v>
      </c>
      <c r="T1328" s="237" t="s">
        <v>307</v>
      </c>
      <c r="U1328" s="165">
        <v>10000000</v>
      </c>
      <c r="V1328" s="165">
        <v>1800000</v>
      </c>
      <c r="W1328" s="165">
        <v>0</v>
      </c>
      <c r="X1328" s="24">
        <v>1098</v>
      </c>
      <c r="Y1328" s="168" t="s">
        <v>42</v>
      </c>
      <c r="Z1328" s="266"/>
      <c r="AA1328" s="266"/>
      <c r="AB1328" s="224"/>
      <c r="AC1328" s="24">
        <v>20000000</v>
      </c>
      <c r="AD1328" s="170"/>
      <c r="AE1328" s="170"/>
      <c r="AF1328" s="191" t="s">
        <v>148</v>
      </c>
      <c r="AG1328" s="221">
        <v>8</v>
      </c>
      <c r="AH1328" s="220">
        <v>12</v>
      </c>
      <c r="AI1328" s="191" t="s">
        <v>319</v>
      </c>
      <c r="AL1328" s="166">
        <v>0</v>
      </c>
      <c r="AM1328" s="170">
        <v>0</v>
      </c>
      <c r="AN1328" s="165" t="s">
        <v>44</v>
      </c>
      <c r="AO1328" s="165"/>
      <c r="AP1328" s="166"/>
      <c r="AQ1328" s="166"/>
      <c r="AR1328" s="166"/>
      <c r="AS1328" s="166">
        <f>H1328</f>
        <v>101304</v>
      </c>
      <c r="AT1328" s="166">
        <f t="shared" si="126"/>
        <v>11424</v>
      </c>
      <c r="AU1328" s="166">
        <v>1424</v>
      </c>
      <c r="AV1328" s="166"/>
      <c r="AX132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101304, 'Б-101304-13',date'2015-02-02',3, 7, 7, 'RUR', 1, 18, date'2015-02-02', date'2015-02-01', 1013041, 1, to_date('2015-02-02 00:00:00','YYYY-MM-DD HH24:MI:SS'), 10000000, 1800000, 0, 1098, 0, 'c1', 8,0,101304,11424,1424);insert into xxxx_oebs_cash_payment_test (ID, INVOICE_ID, OEBS_PAYMENT, DOC_DATE, COMISS_DATE) values (s_xxxx_oebs_cash_payment_test.NEXTVAL, 101304, 20000000, to_date('2015-02-02 00:00:00','YYYY-MM-DD HH24:MI:SS'), date'2015-02-28' );insert into xxxx_client_discount_m  (ID,CLIENT_ID,CLIENT_AVG_DISCOUNT,DT) values (s_xxxx_client_discount_m.NEXTVAL,1098, 12, date'2015-02-01');</v>
      </c>
    </row>
    <row r="1329" spans="1:50" ht="16.5" customHeight="1" x14ac:dyDescent="0.25">
      <c r="A1329" s="286">
        <v>91</v>
      </c>
      <c r="B1329" s="72">
        <v>0</v>
      </c>
      <c r="C1329" s="173" t="str">
        <f t="shared" si="129"/>
        <v>100091</v>
      </c>
      <c r="D1329" s="171" t="str">
        <f t="shared" si="130"/>
        <v>100091/13</v>
      </c>
      <c r="E1329" s="172" t="s">
        <v>189</v>
      </c>
      <c r="F1329" s="167" t="s">
        <v>822</v>
      </c>
      <c r="G1329" s="171">
        <v>48</v>
      </c>
      <c r="H1329" s="178">
        <v>101305</v>
      </c>
      <c r="I1329" s="171" t="str">
        <f t="shared" si="131"/>
        <v>Б-101305-13</v>
      </c>
      <c r="J1329" s="185">
        <v>3</v>
      </c>
      <c r="K1329" s="171">
        <v>7</v>
      </c>
      <c r="L1329" s="171" t="s">
        <v>38</v>
      </c>
      <c r="M1329" s="175">
        <v>1</v>
      </c>
      <c r="N1329" s="171">
        <v>18</v>
      </c>
      <c r="O1329" s="172" t="s">
        <v>823</v>
      </c>
      <c r="P1329" s="172" t="s">
        <v>823</v>
      </c>
      <c r="Q1329" s="172" t="s">
        <v>826</v>
      </c>
      <c r="R1329" s="173" t="str">
        <f t="shared" si="128"/>
        <v>1013051</v>
      </c>
      <c r="S1329" s="171">
        <v>1</v>
      </c>
      <c r="T1329" s="211" t="s">
        <v>147</v>
      </c>
      <c r="U1329" s="171">
        <v>10000000</v>
      </c>
      <c r="V1329" s="171">
        <v>1800000</v>
      </c>
      <c r="W1329" s="171">
        <v>0</v>
      </c>
      <c r="X1329" s="24">
        <v>1099</v>
      </c>
      <c r="Y1329" s="174" t="s">
        <v>42</v>
      </c>
      <c r="Z1329" s="142"/>
      <c r="AA1329" s="142"/>
      <c r="AB1329" s="232"/>
      <c r="AC1329" s="181">
        <v>20000000</v>
      </c>
      <c r="AD1329" s="171"/>
      <c r="AE1329" s="171"/>
      <c r="AF1329" s="177" t="s">
        <v>148</v>
      </c>
      <c r="AG1329" s="302">
        <v>8</v>
      </c>
      <c r="AH1329" s="220">
        <v>12</v>
      </c>
      <c r="AI1329" s="177" t="s">
        <v>319</v>
      </c>
      <c r="AJ1329" s="179"/>
      <c r="AK1329" s="179"/>
      <c r="AL1329" s="173">
        <v>0</v>
      </c>
      <c r="AM1329" s="170">
        <v>0</v>
      </c>
      <c r="AN1329" s="171" t="s">
        <v>44</v>
      </c>
      <c r="AO1329" s="171"/>
      <c r="AP1329" s="173"/>
      <c r="AQ1329" s="173"/>
      <c r="AR1329" s="173"/>
      <c r="AS1329" s="166">
        <f>H1329</f>
        <v>101305</v>
      </c>
      <c r="AT1329" s="166">
        <f t="shared" si="126"/>
        <v>11425</v>
      </c>
      <c r="AU1329" s="166">
        <v>1425</v>
      </c>
      <c r="AV1329" s="173"/>
      <c r="AX1329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91, 100091, '100091/13', date'2013-03-01', date'2015-09-01', 48, 101305, 'Б-101305-13',date'2015-02-02',3, 7, 7, 'RUR', 1, 18, date'2015-02-02', date'2015-02-01', 1013051, 1, to_date('2015-02-28 23:59:59','YYYY-MM-DD HH24:MI:SS'), 10000000, 1800000, 0, 1099, 0, 'c1', 8,0,101305,11425,1425);insert into xxxx_oebs_cash_payment_test (ID, INVOICE_ID, OEBS_PAYMENT, DOC_DATE, COMISS_DATE) values (s_xxxx_oebs_cash_payment_test.NEXTVAL, 101305, 20000000, to_date('2015-02-28 23:59:59','YYYY-MM-DD HH24:MI:SS'), date'2015-02-28' );insert into xxxx_client_discount_m  (ID,CLIENT_ID,CLIENT_AVG_DISCOUNT,DT) values (s_xxxx_client_discount_m.NEXTVAL,1099, 12, date'2015-02-01');</v>
      </c>
    </row>
    <row r="1330" spans="1:50" ht="16.5" customHeight="1" x14ac:dyDescent="0.25">
      <c r="A1330" s="287">
        <v>92</v>
      </c>
      <c r="B1330" s="72">
        <v>0</v>
      </c>
      <c r="C1330" s="166" t="str">
        <f t="shared" si="129"/>
        <v>100092</v>
      </c>
      <c r="D1330" s="165" t="str">
        <f t="shared" si="130"/>
        <v>100092/13</v>
      </c>
      <c r="E1330" s="167" t="s">
        <v>189</v>
      </c>
      <c r="F1330" s="167" t="s">
        <v>822</v>
      </c>
      <c r="G1330" s="165">
        <v>48</v>
      </c>
      <c r="H1330" s="178">
        <v>101306</v>
      </c>
      <c r="I1330" s="170" t="str">
        <f t="shared" si="131"/>
        <v>Б-101306-13</v>
      </c>
      <c r="J1330" s="185">
        <v>3</v>
      </c>
      <c r="K1330" s="165">
        <v>7</v>
      </c>
      <c r="L1330" s="234" t="s">
        <v>59</v>
      </c>
      <c r="M1330" s="169">
        <v>1</v>
      </c>
      <c r="N1330" s="165">
        <v>18</v>
      </c>
      <c r="O1330" s="167" t="s">
        <v>823</v>
      </c>
      <c r="P1330" s="167" t="s">
        <v>823</v>
      </c>
      <c r="Q1330" s="167" t="s">
        <v>826</v>
      </c>
      <c r="R1330" s="166" t="str">
        <f t="shared" si="128"/>
        <v>1013061</v>
      </c>
      <c r="S1330" s="170">
        <v>1</v>
      </c>
      <c r="T1330" s="167" t="s">
        <v>308</v>
      </c>
      <c r="U1330" s="165">
        <v>500000</v>
      </c>
      <c r="V1330" s="165">
        <v>90000</v>
      </c>
      <c r="W1330" s="165">
        <v>0</v>
      </c>
      <c r="X1330" s="236">
        <v>1100</v>
      </c>
      <c r="Y1330" s="218" t="s">
        <v>182</v>
      </c>
      <c r="Z1330" s="266">
        <v>86100000</v>
      </c>
      <c r="AA1330" s="266"/>
      <c r="AB1330" s="224"/>
      <c r="AC1330" s="24">
        <v>1000000</v>
      </c>
      <c r="AD1330" s="170"/>
      <c r="AE1330" s="170"/>
      <c r="AF1330" s="167" t="s">
        <v>149</v>
      </c>
      <c r="AG1330" s="221">
        <v>8</v>
      </c>
      <c r="AH1330" s="220">
        <v>12</v>
      </c>
      <c r="AI1330" s="167" t="s">
        <v>319</v>
      </c>
      <c r="AL1330" s="166">
        <v>0</v>
      </c>
      <c r="AM1330" s="170">
        <v>0</v>
      </c>
      <c r="AN1330" s="165" t="s">
        <v>44</v>
      </c>
      <c r="AO1330" s="165"/>
      <c r="AP1330" s="166"/>
      <c r="AQ1330" s="166"/>
      <c r="AR1330" s="166"/>
      <c r="AS1330" s="166">
        <f>H1330</f>
        <v>101306</v>
      </c>
      <c r="AT1330" s="166">
        <f t="shared" si="126"/>
        <v>11426</v>
      </c>
      <c r="AU1330" s="166">
        <v>1426</v>
      </c>
      <c r="AV1330" s="166" t="s">
        <v>730</v>
      </c>
      <c r="AX1330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101306, 'Б-101306-13',date'2015-02-02',3, 7, 7, 'USD', 1, 18, date'2015-02-02', date'2015-02-01', 1013061, 1, to_date('2015-02-01 00:00:00','YYYY-MM-DD HH24:MI:SS'), 500000, 90000, 0, 1100, 0, 'c1', 8,0,101306,11426,1426);insert into xxxx_oebs_cash_payment_test (ID, INVOICE_ID, OEBS_PAYMENT, DOC_DATE, COMISS_DATE) values (s_xxxx_oebs_cash_payment_test.NEXTVAL, 101306, 1000000, to_date('2015-02-01 00:00:00','YYYY-MM-DD HH24:MI:SS'), date'2015-01-31' );insert into xxxx_client_discount_m  (ID,CLIENT_ID,CLIENT_AVG_DISCOUNT,DT) values (s_xxxx_client_discount_m.NEXTVAL,1100, 12, date'2015-02-01');</v>
      </c>
    </row>
    <row r="1331" spans="1:50" ht="16.5" customHeight="1" x14ac:dyDescent="0.25">
      <c r="A1331" s="287">
        <v>92</v>
      </c>
      <c r="B1331" s="72">
        <v>0</v>
      </c>
      <c r="C1331" s="166" t="str">
        <f t="shared" si="129"/>
        <v>100092</v>
      </c>
      <c r="D1331" s="165" t="str">
        <f t="shared" si="130"/>
        <v>100092/13</v>
      </c>
      <c r="E1331" s="167" t="s">
        <v>189</v>
      </c>
      <c r="F1331" s="167" t="s">
        <v>822</v>
      </c>
      <c r="G1331" s="165">
        <v>48</v>
      </c>
      <c r="H1331" s="178">
        <v>101307</v>
      </c>
      <c r="I1331" s="170" t="str">
        <f t="shared" si="131"/>
        <v>Б-101307-13</v>
      </c>
      <c r="J1331" s="185">
        <v>3</v>
      </c>
      <c r="K1331" s="165">
        <v>7</v>
      </c>
      <c r="L1331" s="165" t="s">
        <v>38</v>
      </c>
      <c r="M1331" s="169">
        <v>1</v>
      </c>
      <c r="N1331" s="165">
        <v>18</v>
      </c>
      <c r="O1331" s="167" t="s">
        <v>823</v>
      </c>
      <c r="P1331" s="167" t="s">
        <v>823</v>
      </c>
      <c r="Q1331" s="167" t="s">
        <v>826</v>
      </c>
      <c r="R1331" s="166" t="str">
        <f t="shared" si="128"/>
        <v>1013071</v>
      </c>
      <c r="S1331" s="170">
        <v>1</v>
      </c>
      <c r="T1331" s="167" t="s">
        <v>308</v>
      </c>
      <c r="U1331" s="165">
        <v>5000000</v>
      </c>
      <c r="V1331" s="165">
        <v>900000</v>
      </c>
      <c r="W1331" s="165">
        <v>0</v>
      </c>
      <c r="X1331" s="236">
        <v>1100</v>
      </c>
      <c r="Y1331" s="218" t="s">
        <v>182</v>
      </c>
      <c r="Z1331" s="266"/>
      <c r="AA1331" s="266"/>
      <c r="AB1331" s="224"/>
      <c r="AC1331" s="24">
        <v>10000000</v>
      </c>
      <c r="AD1331" s="170"/>
      <c r="AE1331" s="170"/>
      <c r="AF1331" s="167" t="s">
        <v>149</v>
      </c>
      <c r="AG1331" s="221">
        <v>8</v>
      </c>
      <c r="AI1331" s="167"/>
      <c r="AL1331" s="166">
        <v>0</v>
      </c>
      <c r="AM1331" s="170">
        <v>0</v>
      </c>
      <c r="AN1331" s="165" t="s">
        <v>44</v>
      </c>
      <c r="AO1331" s="165"/>
      <c r="AP1331" s="166"/>
      <c r="AQ1331" s="166"/>
      <c r="AR1331" s="166"/>
      <c r="AS1331" s="166">
        <f>H1331</f>
        <v>101307</v>
      </c>
      <c r="AT1331" s="166">
        <f t="shared" si="126"/>
        <v>11427</v>
      </c>
      <c r="AU1331" s="166">
        <v>1427</v>
      </c>
      <c r="AV1331" s="166" t="s">
        <v>729</v>
      </c>
      <c r="AX1331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101307, 'Б-101307-13',date'2015-02-02',3, 7, 7, 'RUR', 1, 18, date'2015-02-02', date'2015-02-01', 1013071, 1, to_date('2015-02-01 00:00:00','YYYY-MM-DD HH24:MI:SS'), 5000000, 900000, 0, 1100, 0, 'c1', 8,0,101307,11427,1427);insert into xxxx_oebs_cash_payment_test (ID, INVOICE_ID, OEBS_PAYMENT, DOC_DATE, COMISS_DATE) values (s_xxxx_oebs_cash_payment_test.NEXTVAL, 101307, 10000000, to_date('2015-02-01 00:00:00','YYYY-MM-DD HH24:MI:SS'), date'2015-01-31' );</v>
      </c>
    </row>
    <row r="1332" spans="1:50" ht="16.5" customHeight="1" x14ac:dyDescent="0.25">
      <c r="A1332" s="287">
        <v>92</v>
      </c>
      <c r="B1332" s="72">
        <v>0</v>
      </c>
      <c r="C1332" s="166" t="str">
        <f t="shared" si="129"/>
        <v>100092</v>
      </c>
      <c r="D1332" s="165" t="str">
        <f t="shared" si="130"/>
        <v>100092/13</v>
      </c>
      <c r="E1332" s="167" t="s">
        <v>189</v>
      </c>
      <c r="F1332" s="167" t="s">
        <v>822</v>
      </c>
      <c r="G1332" s="165">
        <v>48</v>
      </c>
      <c r="H1332" s="178">
        <v>101308</v>
      </c>
      <c r="I1332" s="170" t="str">
        <f t="shared" si="131"/>
        <v>Б-101308-13</v>
      </c>
      <c r="J1332" s="185">
        <v>3</v>
      </c>
      <c r="K1332" s="165">
        <v>7</v>
      </c>
      <c r="L1332" s="165" t="s">
        <v>38</v>
      </c>
      <c r="M1332" s="169">
        <v>1</v>
      </c>
      <c r="N1332" s="165">
        <v>18</v>
      </c>
      <c r="O1332" s="167" t="s">
        <v>823</v>
      </c>
      <c r="P1332" s="167" t="s">
        <v>823</v>
      </c>
      <c r="Q1332" s="167" t="s">
        <v>826</v>
      </c>
      <c r="R1332" s="166" t="str">
        <f t="shared" si="128"/>
        <v>1013081</v>
      </c>
      <c r="S1332" s="170">
        <v>1</v>
      </c>
      <c r="T1332" s="167" t="s">
        <v>308</v>
      </c>
      <c r="U1332" s="165">
        <v>5000000</v>
      </c>
      <c r="V1332" s="165">
        <v>900000</v>
      </c>
      <c r="W1332" s="165">
        <v>0</v>
      </c>
      <c r="X1332" s="24">
        <v>1101</v>
      </c>
      <c r="Y1332" s="168" t="s">
        <v>42</v>
      </c>
      <c r="Z1332" s="266"/>
      <c r="AA1332" s="266"/>
      <c r="AB1332" s="224"/>
      <c r="AC1332" s="24">
        <v>10000000</v>
      </c>
      <c r="AD1332" s="170"/>
      <c r="AE1332" s="170"/>
      <c r="AF1332" s="167" t="s">
        <v>149</v>
      </c>
      <c r="AG1332" s="221">
        <v>8</v>
      </c>
      <c r="AH1332" s="220">
        <v>12</v>
      </c>
      <c r="AI1332" s="167" t="s">
        <v>319</v>
      </c>
      <c r="AL1332" s="166">
        <v>0</v>
      </c>
      <c r="AM1332" s="170">
        <v>0</v>
      </c>
      <c r="AN1332" s="165" t="s">
        <v>44</v>
      </c>
      <c r="AO1332" s="165"/>
      <c r="AP1332" s="166"/>
      <c r="AQ1332" s="166"/>
      <c r="AR1332" s="166"/>
      <c r="AS1332" s="166">
        <f>H1332</f>
        <v>101308</v>
      </c>
      <c r="AT1332" s="166">
        <f t="shared" si="126"/>
        <v>11428</v>
      </c>
      <c r="AU1332" s="166">
        <v>1428</v>
      </c>
      <c r="AV1332" s="166" t="s">
        <v>731</v>
      </c>
      <c r="AX1332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101308, 'Б-101308-13',date'2015-02-02',3, 7, 7, 'RUR', 1, 18, date'2015-02-02', date'2015-02-01', 1013081, 1, to_date('2015-02-01 00:00:00','YYYY-MM-DD HH24:MI:SS'), 5000000, 900000, 0, 1101, 0, 'c1', 8,0,101308,11428,1428);insert into xxxx_oebs_cash_payment_test (ID, INVOICE_ID, OEBS_PAYMENT, DOC_DATE, COMISS_DATE) values (s_xxxx_oebs_cash_payment_test.NEXTVAL, 101308, 10000000, to_date('2015-02-01 00:00:00','YYYY-MM-DD HH24:MI:SS'), date'2015-01-31' );insert into xxxx_client_discount_m  (ID,CLIENT_ID,CLIENT_AVG_DISCOUNT,DT) values (s_xxxx_client_discount_m.NEXTVAL,1101, 12, date'2015-02-01');</v>
      </c>
    </row>
    <row r="1333" spans="1:50" ht="16.5" customHeight="1" x14ac:dyDescent="0.25">
      <c r="A1333" s="287">
        <v>92</v>
      </c>
      <c r="B1333" s="72">
        <v>0</v>
      </c>
      <c r="C1333" s="166" t="str">
        <f t="shared" si="129"/>
        <v>100092</v>
      </c>
      <c r="D1333" s="165" t="str">
        <f t="shared" si="130"/>
        <v>100092/13</v>
      </c>
      <c r="E1333" s="167" t="s">
        <v>189</v>
      </c>
      <c r="F1333" s="167" t="s">
        <v>822</v>
      </c>
      <c r="G1333" s="165">
        <v>48</v>
      </c>
      <c r="H1333" s="178">
        <v>101309</v>
      </c>
      <c r="I1333" s="170" t="str">
        <f t="shared" si="131"/>
        <v>Б-101309-13</v>
      </c>
      <c r="J1333" s="185">
        <v>3</v>
      </c>
      <c r="K1333" s="165">
        <v>7</v>
      </c>
      <c r="L1333" s="165" t="s">
        <v>38</v>
      </c>
      <c r="M1333" s="169">
        <v>1</v>
      </c>
      <c r="N1333" s="165">
        <v>18</v>
      </c>
      <c r="O1333" s="167" t="s">
        <v>823</v>
      </c>
      <c r="P1333" s="167" t="s">
        <v>823</v>
      </c>
      <c r="Q1333" s="167" t="s">
        <v>826</v>
      </c>
      <c r="R1333" s="166" t="str">
        <f t="shared" si="128"/>
        <v>1013091</v>
      </c>
      <c r="S1333" s="170">
        <v>1</v>
      </c>
      <c r="T1333" s="191" t="s">
        <v>308</v>
      </c>
      <c r="U1333" s="234">
        <v>70000000</v>
      </c>
      <c r="V1333" s="234">
        <v>12600000</v>
      </c>
      <c r="W1333" s="165">
        <v>0</v>
      </c>
      <c r="X1333" s="24">
        <v>1102</v>
      </c>
      <c r="Y1333" s="168" t="s">
        <v>42</v>
      </c>
      <c r="Z1333" s="266"/>
      <c r="AA1333" s="266"/>
      <c r="AB1333" s="224"/>
      <c r="AC1333" s="24">
        <v>140000000</v>
      </c>
      <c r="AD1333" s="170"/>
      <c r="AE1333" s="170"/>
      <c r="AF1333" s="191" t="s">
        <v>149</v>
      </c>
      <c r="AG1333" s="221">
        <v>8</v>
      </c>
      <c r="AH1333" s="220">
        <v>12</v>
      </c>
      <c r="AI1333" s="191" t="s">
        <v>319</v>
      </c>
      <c r="AL1333" s="166">
        <v>0</v>
      </c>
      <c r="AM1333" s="170">
        <v>0</v>
      </c>
      <c r="AN1333" s="165" t="s">
        <v>44</v>
      </c>
      <c r="AO1333" s="165"/>
      <c r="AP1333" s="166"/>
      <c r="AQ1333" s="166"/>
      <c r="AR1333" s="166"/>
      <c r="AS1333" s="166">
        <f>H1333</f>
        <v>101309</v>
      </c>
      <c r="AT1333" s="166">
        <f t="shared" si="126"/>
        <v>11429</v>
      </c>
      <c r="AU1333" s="166">
        <v>1429</v>
      </c>
      <c r="AV1333" s="166" t="s">
        <v>732</v>
      </c>
      <c r="AX1333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101309, 'Б-101309-13',date'2015-02-02',3, 7, 7, 'RUR', 1, 18, date'2015-02-02', date'2015-02-01', 1013091, 1, to_date('2015-02-01 00:00:00','YYYY-MM-DD HH24:MI:SS'), 70000000, 12600000, 0, 1102, 0, 'c1', 8,0,101309,11429,1429);insert into xxxx_oebs_cash_payment_test (ID, INVOICE_ID, OEBS_PAYMENT, DOC_DATE, COMISS_DATE) values (s_xxxx_oebs_cash_payment_test.NEXTVAL, 101309, 140000000, to_date('2015-02-01 00:00:00','YYYY-MM-DD HH24:MI:SS'), date'2015-01-31' );insert into xxxx_client_discount_m  (ID,CLIENT_ID,CLIENT_AVG_DISCOUNT,DT) values (s_xxxx_client_discount_m.NEXTVAL,1102, 12, date'2015-02-01');</v>
      </c>
    </row>
    <row r="1334" spans="1:50" ht="16.5" customHeight="1" x14ac:dyDescent="0.25">
      <c r="A1334" s="287">
        <v>92</v>
      </c>
      <c r="B1334" s="72">
        <v>0</v>
      </c>
      <c r="C1334" s="166" t="str">
        <f t="shared" si="129"/>
        <v>100092</v>
      </c>
      <c r="D1334" s="165" t="str">
        <f t="shared" si="130"/>
        <v>100092/13</v>
      </c>
      <c r="E1334" s="167" t="s">
        <v>189</v>
      </c>
      <c r="F1334" s="167" t="s">
        <v>822</v>
      </c>
      <c r="G1334" s="165">
        <v>48</v>
      </c>
      <c r="H1334" s="178">
        <v>101310</v>
      </c>
      <c r="I1334" s="170" t="str">
        <f t="shared" si="131"/>
        <v>Б-101310-13</v>
      </c>
      <c r="J1334" s="185">
        <v>3</v>
      </c>
      <c r="K1334" s="165">
        <v>7</v>
      </c>
      <c r="L1334" s="165" t="s">
        <v>38</v>
      </c>
      <c r="M1334" s="169">
        <v>1</v>
      </c>
      <c r="N1334" s="165">
        <v>18</v>
      </c>
      <c r="O1334" s="167" t="s">
        <v>823</v>
      </c>
      <c r="P1334" s="167" t="s">
        <v>823</v>
      </c>
      <c r="Q1334" s="167" t="s">
        <v>826</v>
      </c>
      <c r="R1334" s="166" t="str">
        <f t="shared" si="128"/>
        <v>1013101</v>
      </c>
      <c r="S1334" s="170">
        <v>1</v>
      </c>
      <c r="T1334" s="191" t="s">
        <v>308</v>
      </c>
      <c r="U1334" s="165">
        <v>5000000</v>
      </c>
      <c r="V1334" s="165">
        <v>900000</v>
      </c>
      <c r="W1334" s="165">
        <v>0</v>
      </c>
      <c r="X1334" s="24">
        <v>1103</v>
      </c>
      <c r="Y1334" s="168" t="s">
        <v>42</v>
      </c>
      <c r="Z1334" s="266"/>
      <c r="AA1334" s="266">
        <v>0.66666666699999999</v>
      </c>
      <c r="AB1334" s="224"/>
      <c r="AC1334" s="24">
        <v>10000000</v>
      </c>
      <c r="AD1334" s="170"/>
      <c r="AE1334" s="170"/>
      <c r="AF1334" s="191" t="s">
        <v>149</v>
      </c>
      <c r="AG1334" s="221">
        <v>8</v>
      </c>
      <c r="AH1334" s="220">
        <v>12</v>
      </c>
      <c r="AI1334" s="191" t="s">
        <v>319</v>
      </c>
      <c r="AL1334" s="166">
        <v>0</v>
      </c>
      <c r="AM1334" s="170">
        <v>0</v>
      </c>
      <c r="AN1334" s="165" t="s">
        <v>44</v>
      </c>
      <c r="AO1334" s="165"/>
      <c r="AP1334" s="166"/>
      <c r="AQ1334" s="166"/>
      <c r="AR1334" s="166"/>
      <c r="AS1334" s="166">
        <f>H1334</f>
        <v>101310</v>
      </c>
      <c r="AT1334" s="166">
        <f t="shared" si="126"/>
        <v>11430</v>
      </c>
      <c r="AU1334" s="166">
        <v>1430</v>
      </c>
      <c r="AX1334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101310, 'Б-101310-13',date'2015-02-02',3, 7, 7, 'RUR', 1, 18, date'2015-02-02', date'2015-02-01', 1013101, 1, to_date('2015-02-01 00:00:00','YYYY-MM-DD HH24:MI:SS'), 5000000, 900000, 0, 1103, 0, 'c1', 8,0,101310,11430,1430);insert into xxxx_oebs_cash_payment_test (ID, INVOICE_ID, OEBS_PAYMENT, DOC_DATE, COMISS_DATE) values (s_xxxx_oebs_cash_payment_test.NEXTVAL, 101310, 10000000, to_date('2015-02-01 00:00:00','YYYY-MM-DD HH24:MI:SS'), date'2015-01-31' );insert into xxxx_client_discount_m  (ID,CLIENT_ID,CLIENT_AVG_DISCOUNT,DT) values (s_xxxx_client_discount_m.NEXTVAL,1103, 12, date'2015-02-01');</v>
      </c>
    </row>
    <row r="1335" spans="1:50" ht="16.5" customHeight="1" x14ac:dyDescent="0.25">
      <c r="A1335" s="287">
        <v>92</v>
      </c>
      <c r="B1335" s="72">
        <v>0</v>
      </c>
      <c r="C1335" s="166" t="str">
        <f>"1000"&amp;A1335</f>
        <v>100092</v>
      </c>
      <c r="D1335" s="165" t="str">
        <f>"1000"&amp;A1335&amp;"/13"</f>
        <v>100092/13</v>
      </c>
      <c r="E1335" s="167" t="s">
        <v>189</v>
      </c>
      <c r="F1335" s="167" t="s">
        <v>822</v>
      </c>
      <c r="G1335" s="165">
        <v>48</v>
      </c>
      <c r="H1335" s="178">
        <v>101311</v>
      </c>
      <c r="I1335" s="170" t="str">
        <f>"Б-"&amp;H1335&amp;"-13"</f>
        <v>Б-101311-13</v>
      </c>
      <c r="J1335" s="185">
        <v>3</v>
      </c>
      <c r="K1335" s="165">
        <v>7</v>
      </c>
      <c r="L1335" s="165" t="s">
        <v>38</v>
      </c>
      <c r="M1335" s="169">
        <v>1</v>
      </c>
      <c r="N1335" s="165">
        <v>18</v>
      </c>
      <c r="O1335" s="167" t="s">
        <v>823</v>
      </c>
      <c r="P1335" s="167" t="s">
        <v>823</v>
      </c>
      <c r="Q1335" s="167" t="s">
        <v>826</v>
      </c>
      <c r="R1335" s="166" t="str">
        <f t="shared" si="128"/>
        <v>1013111</v>
      </c>
      <c r="S1335" s="170">
        <v>1</v>
      </c>
      <c r="T1335" s="191" t="s">
        <v>307</v>
      </c>
      <c r="U1335" s="165">
        <v>5000000</v>
      </c>
      <c r="V1335" s="165">
        <v>900000</v>
      </c>
      <c r="W1335" s="165">
        <v>0</v>
      </c>
      <c r="X1335" s="24">
        <v>1104</v>
      </c>
      <c r="Y1335" s="168" t="s">
        <v>42</v>
      </c>
      <c r="Z1335" s="266"/>
      <c r="AA1335" s="266"/>
      <c r="AB1335" s="224"/>
      <c r="AC1335" s="24">
        <v>10000000</v>
      </c>
      <c r="AD1335" s="170"/>
      <c r="AE1335" s="170"/>
      <c r="AF1335" s="191" t="s">
        <v>149</v>
      </c>
      <c r="AG1335" s="221">
        <v>8</v>
      </c>
      <c r="AH1335" s="220">
        <v>12</v>
      </c>
      <c r="AI1335" s="191" t="s">
        <v>319</v>
      </c>
      <c r="AL1335" s="166">
        <v>0</v>
      </c>
      <c r="AM1335" s="170">
        <v>0</v>
      </c>
      <c r="AN1335" s="165" t="s">
        <v>44</v>
      </c>
      <c r="AO1335" s="165"/>
      <c r="AP1335" s="166"/>
      <c r="AQ1335" s="166"/>
      <c r="AR1335" s="166"/>
      <c r="AS1335" s="166">
        <f>H1335</f>
        <v>101311</v>
      </c>
      <c r="AT1335" s="166">
        <f t="shared" si="126"/>
        <v>11431</v>
      </c>
      <c r="AU1335" s="166">
        <v>1431</v>
      </c>
      <c r="AV1335" s="166"/>
      <c r="AX1335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101311, 'Б-101311-13',date'2015-02-02',3, 7, 7, 'RUR', 1, 18, date'2015-02-02', date'2015-02-01', 1013111, 1, to_date('2015-02-02 00:00:00','YYYY-MM-DD HH24:MI:SS'), 5000000, 900000, 0, 1104, 0, 'c1', 8,0,101311,11431,1431);insert into xxxx_oebs_cash_payment_test (ID, INVOICE_ID, OEBS_PAYMENT, DOC_DATE, COMISS_DATE) values (s_xxxx_oebs_cash_payment_test.NEXTVAL, 101311, 10000000, to_date('2015-02-02 00:00:00','YYYY-MM-DD HH24:MI:SS'), date'2015-01-31' );insert into xxxx_client_discount_m  (ID,CLIENT_ID,CLIENT_AVG_DISCOUNT,DT) values (s_xxxx_client_discount_m.NEXTVAL,1104, 12, date'2015-02-01');</v>
      </c>
    </row>
    <row r="1336" spans="1:50" ht="16.5" customHeight="1" x14ac:dyDescent="0.25">
      <c r="A1336" s="287">
        <v>92</v>
      </c>
      <c r="B1336" s="72">
        <v>0</v>
      </c>
      <c r="C1336" s="166" t="str">
        <f>"1000"&amp;A1336</f>
        <v>100092</v>
      </c>
      <c r="D1336" s="165" t="str">
        <f>"1000"&amp;A1336&amp;"/13"</f>
        <v>100092/13</v>
      </c>
      <c r="E1336" s="167" t="s">
        <v>189</v>
      </c>
      <c r="F1336" s="167" t="s">
        <v>822</v>
      </c>
      <c r="G1336" s="165">
        <v>48</v>
      </c>
      <c r="H1336" s="178">
        <v>101312</v>
      </c>
      <c r="I1336" s="170" t="str">
        <f>"Б-"&amp;H1336&amp;"-13"</f>
        <v>Б-101312-13</v>
      </c>
      <c r="J1336" s="185">
        <v>3</v>
      </c>
      <c r="K1336" s="165">
        <v>7</v>
      </c>
      <c r="L1336" s="165" t="s">
        <v>38</v>
      </c>
      <c r="M1336" s="169">
        <v>1</v>
      </c>
      <c r="N1336" s="165">
        <v>18</v>
      </c>
      <c r="O1336" s="167" t="s">
        <v>823</v>
      </c>
      <c r="P1336" s="167" t="s">
        <v>823</v>
      </c>
      <c r="Q1336" s="167" t="s">
        <v>826</v>
      </c>
      <c r="R1336" s="166" t="str">
        <f t="shared" si="128"/>
        <v>1013121</v>
      </c>
      <c r="S1336" s="170">
        <v>1</v>
      </c>
      <c r="T1336" s="237" t="s">
        <v>144</v>
      </c>
      <c r="U1336" s="165">
        <v>5000000</v>
      </c>
      <c r="V1336" s="165">
        <v>900000</v>
      </c>
      <c r="W1336" s="165">
        <v>0</v>
      </c>
      <c r="X1336" s="24">
        <v>1105</v>
      </c>
      <c r="Y1336" s="168" t="s">
        <v>42</v>
      </c>
      <c r="Z1336" s="266">
        <v>46900000</v>
      </c>
      <c r="AA1336" s="266"/>
      <c r="AB1336" s="224"/>
      <c r="AC1336" s="24">
        <v>10000000</v>
      </c>
      <c r="AD1336" s="170"/>
      <c r="AE1336" s="170"/>
      <c r="AF1336" s="237" t="s">
        <v>149</v>
      </c>
      <c r="AG1336" s="221">
        <v>8</v>
      </c>
      <c r="AH1336" s="220">
        <v>12</v>
      </c>
      <c r="AI1336" s="237" t="s">
        <v>320</v>
      </c>
      <c r="AL1336" s="166">
        <v>0</v>
      </c>
      <c r="AM1336" s="170">
        <v>0</v>
      </c>
      <c r="AN1336" s="165" t="s">
        <v>44</v>
      </c>
      <c r="AO1336" s="165"/>
      <c r="AP1336" s="166"/>
      <c r="AQ1336" s="166"/>
      <c r="AR1336" s="166"/>
      <c r="AS1336" s="166">
        <f>H1336</f>
        <v>101312</v>
      </c>
      <c r="AT1336" s="166">
        <f t="shared" si="126"/>
        <v>11432</v>
      </c>
      <c r="AU1336" s="166">
        <v>1432</v>
      </c>
      <c r="AV1336" s="166"/>
      <c r="AX133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101312, 'Б-101312-13',date'2015-02-02',3, 7, 7, 'RUR', 1, 18, date'2015-02-02', date'2015-02-01', 1013121, 1, to_date('2015-01-01 00:00:00','YYYY-MM-DD HH24:MI:SS'), 5000000, 900000, 0, 1105, 0, 'c1', 8,0,101312,11432,1432);insert into xxxx_oebs_cash_payment_test (ID, INVOICE_ID, OEBS_PAYMENT, DOC_DATE, COMISS_DATE) values (s_xxxx_oebs_cash_payment_test.NEXTVAL, 101312, 10000000, to_date('2015-01-01 00:00:00','YYYY-MM-DD HH24:MI:SS'), date'2015-01-31' );insert into xxxx_client_discount_m  (ID,CLIENT_ID,CLIENT_AVG_DISCOUNT,DT) values (s_xxxx_client_discount_m.NEXTVAL,1105, 12, date'2015-01-01');</v>
      </c>
    </row>
    <row r="1337" spans="1:50" ht="16.5" customHeight="1" x14ac:dyDescent="0.25">
      <c r="A1337" s="287">
        <v>92</v>
      </c>
      <c r="B1337" s="72">
        <v>0</v>
      </c>
      <c r="C1337" s="166" t="str">
        <f t="shared" ref="C1337:C1365" si="132">"1000"&amp;A1337</f>
        <v>100092</v>
      </c>
      <c r="D1337" s="165" t="str">
        <f t="shared" ref="D1337:D1365" si="133">"1000"&amp;A1337&amp;"/13"</f>
        <v>100092/13</v>
      </c>
      <c r="E1337" s="167" t="s">
        <v>189</v>
      </c>
      <c r="F1337" s="167" t="s">
        <v>822</v>
      </c>
      <c r="G1337" s="165">
        <v>48</v>
      </c>
      <c r="H1337" s="178">
        <v>101313</v>
      </c>
      <c r="I1337" s="170" t="str">
        <f t="shared" ref="I1337:I1365" si="134">"Б-"&amp;H1337&amp;"-13"</f>
        <v>Б-101313-13</v>
      </c>
      <c r="J1337" s="185">
        <v>3</v>
      </c>
      <c r="K1337" s="165">
        <v>7</v>
      </c>
      <c r="L1337" s="165" t="s">
        <v>38</v>
      </c>
      <c r="M1337" s="290">
        <v>0</v>
      </c>
      <c r="N1337" s="165">
        <v>18</v>
      </c>
      <c r="O1337" s="167" t="s">
        <v>823</v>
      </c>
      <c r="P1337" s="167" t="s">
        <v>823</v>
      </c>
      <c r="Q1337" s="167" t="s">
        <v>826</v>
      </c>
      <c r="R1337" s="166" t="str">
        <f t="shared" si="128"/>
        <v>1013131</v>
      </c>
      <c r="S1337" s="170">
        <v>1</v>
      </c>
      <c r="T1337" s="237" t="s">
        <v>144</v>
      </c>
      <c r="U1337" s="165">
        <v>10000000</v>
      </c>
      <c r="V1337" s="234">
        <v>0</v>
      </c>
      <c r="W1337" s="165">
        <v>0</v>
      </c>
      <c r="X1337" s="24">
        <v>1106</v>
      </c>
      <c r="Y1337" s="168" t="s">
        <v>42</v>
      </c>
      <c r="Z1337" s="266"/>
      <c r="AA1337" s="266"/>
      <c r="AB1337" s="224"/>
      <c r="AC1337" s="24">
        <v>20000000</v>
      </c>
      <c r="AD1337" s="170"/>
      <c r="AE1337" s="170"/>
      <c r="AF1337" s="191" t="s">
        <v>150</v>
      </c>
      <c r="AG1337" s="221">
        <v>8</v>
      </c>
      <c r="AH1337" s="220">
        <v>12</v>
      </c>
      <c r="AI1337" s="191" t="s">
        <v>320</v>
      </c>
      <c r="AL1337" s="166">
        <v>0</v>
      </c>
      <c r="AM1337" s="170">
        <v>0</v>
      </c>
      <c r="AN1337" s="165" t="s">
        <v>44</v>
      </c>
      <c r="AO1337" s="165"/>
      <c r="AP1337" s="166"/>
      <c r="AQ1337" s="166"/>
      <c r="AR1337" s="166"/>
      <c r="AS1337" s="166">
        <f>H1337</f>
        <v>101313</v>
      </c>
      <c r="AT1337" s="166">
        <f t="shared" si="126"/>
        <v>11433</v>
      </c>
      <c r="AU1337" s="166">
        <v>1433</v>
      </c>
      <c r="AV1337" s="166"/>
      <c r="AX133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101313, 'Б-101313-13',date'2015-02-02',3, 7, 7, 'RUR', 0, 18, date'2015-02-02', date'2015-02-01', 1013131, 1, to_date('2015-01-01 00:00:00','YYYY-MM-DD HH24:MI:SS'), 10000000, 0, 0, 1106, 0, 'c1', 8,0,101313,11433,1433);insert into xxxx_oebs_cash_payment_test (ID, INVOICE_ID, OEBS_PAYMENT, DOC_DATE, COMISS_DATE) values (s_xxxx_oebs_cash_payment_test.NEXTVAL, 101313, 20000000, to_date('2015-01-01 00:00:00','YYYY-MM-DD HH24:MI:SS'), date'2015-01-30' );insert into xxxx_client_discount_m  (ID,CLIENT_ID,CLIENT_AVG_DISCOUNT,DT) values (s_xxxx_client_discount_m.NEXTVAL,1106, 12, date'2015-01-01');</v>
      </c>
    </row>
    <row r="1338" spans="1:50" ht="16.5" customHeight="1" x14ac:dyDescent="0.25">
      <c r="A1338" s="287">
        <v>92</v>
      </c>
      <c r="B1338" s="72">
        <v>0</v>
      </c>
      <c r="C1338" s="166" t="str">
        <f t="shared" si="132"/>
        <v>100092</v>
      </c>
      <c r="D1338" s="165" t="str">
        <f t="shared" si="133"/>
        <v>100092/13</v>
      </c>
      <c r="E1338" s="167" t="s">
        <v>189</v>
      </c>
      <c r="F1338" s="167" t="s">
        <v>822</v>
      </c>
      <c r="G1338" s="165">
        <v>48</v>
      </c>
      <c r="H1338" s="178">
        <v>101314</v>
      </c>
      <c r="I1338" s="170" t="str">
        <f t="shared" si="134"/>
        <v>Б-101314-13</v>
      </c>
      <c r="J1338" s="185">
        <v>3</v>
      </c>
      <c r="K1338" s="165">
        <v>7</v>
      </c>
      <c r="L1338" s="165" t="s">
        <v>38</v>
      </c>
      <c r="M1338" s="169">
        <v>1</v>
      </c>
      <c r="N1338" s="165">
        <v>18</v>
      </c>
      <c r="O1338" s="167" t="s">
        <v>823</v>
      </c>
      <c r="P1338" s="167" t="s">
        <v>823</v>
      </c>
      <c r="Q1338" s="167" t="s">
        <v>826</v>
      </c>
      <c r="R1338" s="166" t="str">
        <f t="shared" si="128"/>
        <v>1013141</v>
      </c>
      <c r="S1338" s="170">
        <v>1</v>
      </c>
      <c r="T1338" s="237" t="s">
        <v>144</v>
      </c>
      <c r="U1338" s="165">
        <v>10000000</v>
      </c>
      <c r="V1338" s="165">
        <v>1800000</v>
      </c>
      <c r="W1338" s="165">
        <v>0</v>
      </c>
      <c r="X1338" s="24">
        <v>1107</v>
      </c>
      <c r="Y1338" s="168" t="s">
        <v>42</v>
      </c>
      <c r="Z1338" s="266"/>
      <c r="AA1338" s="266"/>
      <c r="AB1338" s="224"/>
      <c r="AC1338" s="24">
        <v>20000000</v>
      </c>
      <c r="AD1338" s="170"/>
      <c r="AE1338" s="170"/>
      <c r="AF1338" s="237" t="s">
        <v>149</v>
      </c>
      <c r="AG1338" s="221">
        <v>8</v>
      </c>
      <c r="AH1338" s="220">
        <v>12</v>
      </c>
      <c r="AI1338" s="237" t="s">
        <v>320</v>
      </c>
      <c r="AL1338" s="166">
        <v>0</v>
      </c>
      <c r="AM1338" s="170">
        <v>0</v>
      </c>
      <c r="AN1338" s="165" t="s">
        <v>44</v>
      </c>
      <c r="AO1338" s="165"/>
      <c r="AP1338" s="166"/>
      <c r="AQ1338" s="166"/>
      <c r="AR1338" s="166"/>
      <c r="AS1338" s="166">
        <f>H1338</f>
        <v>101314</v>
      </c>
      <c r="AT1338" s="166">
        <f t="shared" si="126"/>
        <v>11434</v>
      </c>
      <c r="AU1338" s="166">
        <v>1434</v>
      </c>
      <c r="AV1338" s="166"/>
      <c r="AX133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101314, 'Б-101314-13',date'2015-02-02',3, 7, 7, 'RUR', 1, 18, date'2015-02-02', date'2015-02-01', 1013141, 1, to_date('2015-01-01 00:00:00','YYYY-MM-DD HH24:MI:SS'), 10000000, 1800000, 0, 1107, 0, 'c1', 8,0,101314,11434,1434);insert into xxxx_oebs_cash_payment_test (ID, INVOICE_ID, OEBS_PAYMENT, DOC_DATE, COMISS_DATE) values (s_xxxx_oebs_cash_payment_test.NEXTVAL, 101314, 20000000, to_date('2015-01-01 00:00:00','YYYY-MM-DD HH24:MI:SS'), date'2015-01-31' );insert into xxxx_client_discount_m  (ID,CLIENT_ID,CLIENT_AVG_DISCOUNT,DT) values (s_xxxx_client_discount_m.NEXTVAL,1107, 12, date'2015-01-01');</v>
      </c>
    </row>
    <row r="1339" spans="1:50" ht="16.5" customHeight="1" x14ac:dyDescent="0.25">
      <c r="A1339" s="287">
        <v>92</v>
      </c>
      <c r="B1339" s="72">
        <v>0</v>
      </c>
      <c r="C1339" s="166" t="str">
        <f t="shared" si="132"/>
        <v>100092</v>
      </c>
      <c r="D1339" s="165" t="str">
        <f t="shared" si="133"/>
        <v>100092/13</v>
      </c>
      <c r="E1339" s="167" t="s">
        <v>189</v>
      </c>
      <c r="F1339" s="167" t="s">
        <v>822</v>
      </c>
      <c r="G1339" s="165">
        <v>48</v>
      </c>
      <c r="H1339" s="178">
        <v>101315</v>
      </c>
      <c r="I1339" s="170" t="str">
        <f t="shared" si="134"/>
        <v>Б-101315-13</v>
      </c>
      <c r="J1339" s="185">
        <v>3</v>
      </c>
      <c r="K1339" s="165">
        <v>7</v>
      </c>
      <c r="L1339" s="234" t="s">
        <v>59</v>
      </c>
      <c r="M1339" s="169">
        <v>1</v>
      </c>
      <c r="N1339" s="165">
        <v>18</v>
      </c>
      <c r="O1339" s="167" t="s">
        <v>823</v>
      </c>
      <c r="P1339" s="167" t="s">
        <v>823</v>
      </c>
      <c r="Q1339" s="167" t="s">
        <v>826</v>
      </c>
      <c r="R1339" s="166" t="str">
        <f t="shared" si="128"/>
        <v>1013151</v>
      </c>
      <c r="S1339" s="170">
        <v>1</v>
      </c>
      <c r="T1339" s="237" t="s">
        <v>307</v>
      </c>
      <c r="U1339" s="165">
        <v>500000</v>
      </c>
      <c r="V1339" s="165">
        <v>90000</v>
      </c>
      <c r="W1339" s="165">
        <v>0</v>
      </c>
      <c r="X1339" s="24">
        <v>1108</v>
      </c>
      <c r="Y1339" s="168" t="s">
        <v>42</v>
      </c>
      <c r="Z1339" s="266"/>
      <c r="AA1339" s="266"/>
      <c r="AB1339" s="224"/>
      <c r="AC1339" s="24">
        <v>1000000</v>
      </c>
      <c r="AD1339" s="170"/>
      <c r="AE1339" s="170"/>
      <c r="AF1339" s="191" t="s">
        <v>148</v>
      </c>
      <c r="AG1339" s="221">
        <v>8</v>
      </c>
      <c r="AH1339" s="220">
        <v>12</v>
      </c>
      <c r="AI1339" s="191" t="s">
        <v>319</v>
      </c>
      <c r="AL1339" s="166">
        <v>0</v>
      </c>
      <c r="AM1339" s="170">
        <v>0</v>
      </c>
      <c r="AN1339" s="165" t="s">
        <v>44</v>
      </c>
      <c r="AO1339" s="165"/>
      <c r="AP1339" s="166"/>
      <c r="AQ1339" s="166"/>
      <c r="AR1339" s="166"/>
      <c r="AS1339" s="166">
        <f>H1339</f>
        <v>101315</v>
      </c>
      <c r="AT1339" s="166">
        <f t="shared" si="126"/>
        <v>11435</v>
      </c>
      <c r="AU1339" s="166">
        <v>1435</v>
      </c>
      <c r="AV1339" s="166"/>
      <c r="AX1339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101315, 'Б-101315-13',date'2015-02-02',3, 7, 7, 'USD', 1, 18, date'2015-02-02', date'2015-02-01', 1013151, 1, to_date('2015-02-02 00:00:00','YYYY-MM-DD HH24:MI:SS'), 500000, 90000, 0, 1108, 0, 'c1', 8,0,101315,11435,1435);insert into xxxx_oebs_cash_payment_test (ID, INVOICE_ID, OEBS_PAYMENT, DOC_DATE, COMISS_DATE) values (s_xxxx_oebs_cash_payment_test.NEXTVAL, 101315, 1000000, to_date('2015-02-02 00:00:00','YYYY-MM-DD HH24:MI:SS'), date'2015-02-28' );insert into xxxx_client_discount_m  (ID,CLIENT_ID,CLIENT_AVG_DISCOUNT,DT) values (s_xxxx_client_discount_m.NEXTVAL,1108, 12, date'2015-02-01');</v>
      </c>
    </row>
    <row r="1340" spans="1:50" ht="16.5" customHeight="1" x14ac:dyDescent="0.25">
      <c r="A1340" s="286">
        <v>92</v>
      </c>
      <c r="B1340" s="72">
        <v>0</v>
      </c>
      <c r="C1340" s="173" t="str">
        <f t="shared" si="132"/>
        <v>100092</v>
      </c>
      <c r="D1340" s="171" t="str">
        <f t="shared" si="133"/>
        <v>100092/13</v>
      </c>
      <c r="E1340" s="172" t="s">
        <v>189</v>
      </c>
      <c r="F1340" s="167" t="s">
        <v>822</v>
      </c>
      <c r="G1340" s="171">
        <v>48</v>
      </c>
      <c r="H1340" s="178">
        <v>101316</v>
      </c>
      <c r="I1340" s="171" t="str">
        <f t="shared" si="134"/>
        <v>Б-101316-13</v>
      </c>
      <c r="J1340" s="185">
        <v>3</v>
      </c>
      <c r="K1340" s="171">
        <v>7</v>
      </c>
      <c r="L1340" s="234" t="s">
        <v>59</v>
      </c>
      <c r="M1340" s="175">
        <v>1</v>
      </c>
      <c r="N1340" s="171">
        <v>18</v>
      </c>
      <c r="O1340" s="172" t="s">
        <v>823</v>
      </c>
      <c r="P1340" s="172" t="s">
        <v>823</v>
      </c>
      <c r="Q1340" s="172" t="s">
        <v>826</v>
      </c>
      <c r="R1340" s="173" t="str">
        <f t="shared" si="128"/>
        <v>1013161</v>
      </c>
      <c r="S1340" s="171">
        <v>1</v>
      </c>
      <c r="T1340" s="211" t="s">
        <v>147</v>
      </c>
      <c r="U1340" s="171">
        <v>500000</v>
      </c>
      <c r="V1340" s="171">
        <v>90000</v>
      </c>
      <c r="W1340" s="171">
        <v>0</v>
      </c>
      <c r="X1340" s="24">
        <v>1109</v>
      </c>
      <c r="Y1340" s="174" t="s">
        <v>42</v>
      </c>
      <c r="Z1340" s="142"/>
      <c r="AA1340" s="142"/>
      <c r="AB1340" s="232"/>
      <c r="AC1340" s="181">
        <v>1000000</v>
      </c>
      <c r="AD1340" s="171"/>
      <c r="AE1340" s="171"/>
      <c r="AF1340" s="177" t="s">
        <v>148</v>
      </c>
      <c r="AG1340" s="302">
        <v>8</v>
      </c>
      <c r="AH1340" s="258">
        <v>12</v>
      </c>
      <c r="AI1340" s="191" t="s">
        <v>319</v>
      </c>
      <c r="AJ1340" s="179"/>
      <c r="AK1340" s="179"/>
      <c r="AL1340" s="173">
        <v>0</v>
      </c>
      <c r="AM1340" s="170">
        <v>0</v>
      </c>
      <c r="AN1340" s="171" t="s">
        <v>44</v>
      </c>
      <c r="AO1340" s="171"/>
      <c r="AP1340" s="173"/>
      <c r="AQ1340" s="173"/>
      <c r="AR1340" s="173"/>
      <c r="AS1340" s="166">
        <f>H1340</f>
        <v>101316</v>
      </c>
      <c r="AT1340" s="166">
        <f t="shared" si="126"/>
        <v>11436</v>
      </c>
      <c r="AU1340" s="166">
        <v>1436</v>
      </c>
      <c r="AV1340" s="173"/>
      <c r="AX1340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92, 100092, '100092/13', date'2013-03-01', date'2015-09-01', 48, 101316, 'Б-101316-13',date'2015-02-02',3, 7, 7, 'USD', 1, 18, date'2015-02-02', date'2015-02-01', 1013161, 1, to_date('2015-02-28 23:59:59','YYYY-MM-DD HH24:MI:SS'), 500000, 90000, 0, 1109, 0, 'c1', 8,0,101316,11436,1436);insert into xxxx_oebs_cash_payment_test (ID, INVOICE_ID, OEBS_PAYMENT, DOC_DATE, COMISS_DATE) values (s_xxxx_oebs_cash_payment_test.NEXTVAL, 101316, 1000000, to_date('2015-02-28 23:59:59','YYYY-MM-DD HH24:MI:SS'), date'2015-02-28' );insert into xxxx_client_discount_m  (ID,CLIENT_ID,CLIENT_AVG_DISCOUNT,DT) values (s_xxxx_client_discount_m.NEXTVAL,1109, 12, date'2015-02-01');</v>
      </c>
    </row>
    <row r="1341" spans="1:50" ht="16.5" customHeight="1" x14ac:dyDescent="0.25">
      <c r="A1341" s="285">
        <v>93</v>
      </c>
      <c r="B1341" s="72">
        <v>0</v>
      </c>
      <c r="C1341" s="166" t="str">
        <f t="shared" si="132"/>
        <v>100093</v>
      </c>
      <c r="D1341" s="165" t="str">
        <f t="shared" si="133"/>
        <v>100093/13</v>
      </c>
      <c r="E1341" s="167" t="s">
        <v>189</v>
      </c>
      <c r="F1341" s="167" t="s">
        <v>822</v>
      </c>
      <c r="G1341" s="165">
        <v>48</v>
      </c>
      <c r="H1341" s="178">
        <v>101317</v>
      </c>
      <c r="I1341" s="170" t="str">
        <f t="shared" si="134"/>
        <v>Б-101317-13</v>
      </c>
      <c r="J1341" s="185">
        <v>3</v>
      </c>
      <c r="K1341" s="165">
        <v>7</v>
      </c>
      <c r="L1341" s="165" t="s">
        <v>38</v>
      </c>
      <c r="M1341" s="169">
        <v>1</v>
      </c>
      <c r="N1341" s="165">
        <v>18</v>
      </c>
      <c r="O1341" s="167" t="s">
        <v>823</v>
      </c>
      <c r="P1341" s="167" t="s">
        <v>823</v>
      </c>
      <c r="Q1341" s="167" t="s">
        <v>826</v>
      </c>
      <c r="R1341" s="166" t="str">
        <f t="shared" si="128"/>
        <v>1013171</v>
      </c>
      <c r="S1341" s="170">
        <v>1</v>
      </c>
      <c r="T1341" s="167" t="s">
        <v>308</v>
      </c>
      <c r="U1341" s="165">
        <v>18000000</v>
      </c>
      <c r="V1341" s="165">
        <v>3240000</v>
      </c>
      <c r="W1341" s="165">
        <v>0</v>
      </c>
      <c r="X1341" s="24">
        <v>1110</v>
      </c>
      <c r="Y1341" s="168" t="s">
        <v>42</v>
      </c>
      <c r="Z1341" s="266">
        <v>26240000</v>
      </c>
      <c r="AA1341" s="266"/>
      <c r="AB1341" s="224"/>
      <c r="AC1341" s="24">
        <v>36000000</v>
      </c>
      <c r="AD1341" s="170"/>
      <c r="AE1341" s="170"/>
      <c r="AF1341" s="167" t="s">
        <v>149</v>
      </c>
      <c r="AG1341" s="221">
        <v>8</v>
      </c>
      <c r="AH1341" s="220">
        <v>12</v>
      </c>
      <c r="AI1341" s="167" t="s">
        <v>319</v>
      </c>
      <c r="AL1341" s="166">
        <v>0</v>
      </c>
      <c r="AM1341" s="170">
        <v>0</v>
      </c>
      <c r="AN1341" s="165" t="s">
        <v>44</v>
      </c>
      <c r="AO1341" s="165"/>
      <c r="AP1341" s="166"/>
      <c r="AQ1341" s="166"/>
      <c r="AR1341" s="166"/>
      <c r="AS1341" s="166">
        <f>H1341</f>
        <v>101317</v>
      </c>
      <c r="AT1341" s="166">
        <f t="shared" si="126"/>
        <v>11437</v>
      </c>
      <c r="AU1341" s="166">
        <v>1437</v>
      </c>
      <c r="AV1341" s="220" t="s">
        <v>733</v>
      </c>
      <c r="AX1341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93, 100093, '100093/13', date'2013-03-01', date'2015-09-01', 48, 101317, 'Б-101317-13',date'2015-02-02',3, 7, 7, 'RUR', 1, 18, date'2015-02-02', date'2015-02-01', 1013171, 1, to_date('2015-02-01 00:00:00','YYYY-MM-DD HH24:MI:SS'), 18000000, 3240000, 0, 1110, 0, 'c1', 8,0,101317,11437,1437);insert into xxxx_oebs_cash_payment_test (ID, INVOICE_ID, OEBS_PAYMENT, DOC_DATE, COMISS_DATE) values (s_xxxx_oebs_cash_payment_test.NEXTVAL, 101317, 36000000, to_date('2015-02-01 00:00:00','YYYY-MM-DD HH24:MI:SS'), date'2015-01-31' );insert into xxxx_client_discount_m  (ID,CLIENT_ID,CLIENT_AVG_DISCOUNT,DT) values (s_xxxx_client_discount_m.NEXTVAL,1110, 12, date'2015-02-01');</v>
      </c>
    </row>
    <row r="1342" spans="1:50" ht="16.5" customHeight="1" x14ac:dyDescent="0.25">
      <c r="A1342" s="285">
        <v>93</v>
      </c>
      <c r="B1342" s="72">
        <v>0</v>
      </c>
      <c r="C1342" s="166" t="str">
        <f t="shared" si="132"/>
        <v>100093</v>
      </c>
      <c r="D1342" s="165" t="str">
        <f t="shared" si="133"/>
        <v>100093/13</v>
      </c>
      <c r="E1342" s="167" t="s">
        <v>189</v>
      </c>
      <c r="F1342" s="167" t="s">
        <v>822</v>
      </c>
      <c r="G1342" s="165">
        <v>48</v>
      </c>
      <c r="H1342" s="178">
        <v>101318</v>
      </c>
      <c r="I1342" s="170" t="str">
        <f t="shared" si="134"/>
        <v>Б-101318-13</v>
      </c>
      <c r="J1342" s="185">
        <v>3</v>
      </c>
      <c r="K1342" s="165">
        <v>11</v>
      </c>
      <c r="L1342" s="165" t="s">
        <v>38</v>
      </c>
      <c r="M1342" s="169">
        <v>1</v>
      </c>
      <c r="N1342" s="165">
        <v>18</v>
      </c>
      <c r="O1342" s="167" t="s">
        <v>823</v>
      </c>
      <c r="P1342" s="167" t="s">
        <v>823</v>
      </c>
      <c r="Q1342" s="167" t="s">
        <v>826</v>
      </c>
      <c r="R1342" s="166" t="str">
        <f t="shared" si="128"/>
        <v>1013181</v>
      </c>
      <c r="S1342" s="170">
        <v>1</v>
      </c>
      <c r="T1342" s="167" t="s">
        <v>308</v>
      </c>
      <c r="U1342" s="165">
        <v>7000000</v>
      </c>
      <c r="V1342" s="165">
        <v>1260000</v>
      </c>
      <c r="W1342" s="165">
        <v>0</v>
      </c>
      <c r="X1342" s="24">
        <v>1111</v>
      </c>
      <c r="Y1342" s="168" t="s">
        <v>42</v>
      </c>
      <c r="Z1342" s="266"/>
      <c r="AA1342" s="266"/>
      <c r="AB1342" s="224"/>
      <c r="AC1342" s="24">
        <v>14000000</v>
      </c>
      <c r="AD1342" s="170"/>
      <c r="AE1342" s="170"/>
      <c r="AF1342" s="167" t="s">
        <v>149</v>
      </c>
      <c r="AG1342" s="221">
        <v>8</v>
      </c>
      <c r="AH1342" s="220">
        <v>12</v>
      </c>
      <c r="AI1342" s="167" t="s">
        <v>319</v>
      </c>
      <c r="AL1342" s="166">
        <v>0</v>
      </c>
      <c r="AM1342" s="170">
        <v>0</v>
      </c>
      <c r="AN1342" s="165" t="s">
        <v>44</v>
      </c>
      <c r="AO1342" s="165"/>
      <c r="AP1342" s="166"/>
      <c r="AQ1342" s="166"/>
      <c r="AR1342" s="166"/>
      <c r="AS1342" s="166">
        <f>H1342</f>
        <v>101318</v>
      </c>
      <c r="AT1342" s="166">
        <f t="shared" si="126"/>
        <v>11438</v>
      </c>
      <c r="AU1342" s="166">
        <v>1438</v>
      </c>
      <c r="AV1342" s="220" t="s">
        <v>734</v>
      </c>
      <c r="AX1342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93, 100093, '100093/13', date'2013-03-01', date'2015-09-01', 48, 101318, 'Б-101318-13',date'2015-02-02',3, 11, 11, 'RUR', 1, 18, date'2015-02-02', date'2015-02-01', 1013181, 1, to_date('2015-02-01 00:00:00','YYYY-MM-DD HH24:MI:SS'), 7000000, 1260000, 0, 1111, 0, 'c1', 8,0,101318,11438,1438);insert into xxxx_oebs_cash_payment_test (ID, INVOICE_ID, OEBS_PAYMENT, DOC_DATE, COMISS_DATE) values (s_xxxx_oebs_cash_payment_test.NEXTVAL, 101318, 14000000, to_date('2015-02-01 00:00:00','YYYY-MM-DD HH24:MI:SS'), date'2015-01-31' );insert into xxxx_client_discount_m  (ID,CLIENT_ID,CLIENT_AVG_DISCOUNT,DT) values (s_xxxx_client_discount_m.NEXTVAL,1111, 12, date'2015-02-01');</v>
      </c>
    </row>
    <row r="1343" spans="1:50" ht="16.5" customHeight="1" x14ac:dyDescent="0.25">
      <c r="A1343" s="285">
        <v>93</v>
      </c>
      <c r="B1343" s="72">
        <v>0</v>
      </c>
      <c r="C1343" s="166" t="str">
        <f t="shared" si="132"/>
        <v>100093</v>
      </c>
      <c r="D1343" s="165" t="str">
        <f t="shared" si="133"/>
        <v>100093/13</v>
      </c>
      <c r="E1343" s="167" t="s">
        <v>189</v>
      </c>
      <c r="F1343" s="167" t="s">
        <v>822</v>
      </c>
      <c r="G1343" s="165">
        <v>48</v>
      </c>
      <c r="H1343" s="178">
        <v>101319</v>
      </c>
      <c r="I1343" s="170" t="str">
        <f t="shared" si="134"/>
        <v>Б-101319-13</v>
      </c>
      <c r="J1343" s="185">
        <v>3</v>
      </c>
      <c r="K1343" s="165">
        <v>14</v>
      </c>
      <c r="L1343" s="165" t="s">
        <v>38</v>
      </c>
      <c r="M1343" s="169">
        <v>1</v>
      </c>
      <c r="N1343" s="165">
        <v>18</v>
      </c>
      <c r="O1343" s="167" t="s">
        <v>823</v>
      </c>
      <c r="P1343" s="167" t="s">
        <v>823</v>
      </c>
      <c r="Q1343" s="167" t="s">
        <v>826</v>
      </c>
      <c r="R1343" s="166" t="str">
        <f t="shared" si="128"/>
        <v>1013191</v>
      </c>
      <c r="S1343" s="170">
        <v>1</v>
      </c>
      <c r="T1343" s="167" t="s">
        <v>308</v>
      </c>
      <c r="U1343" s="165">
        <v>7000000</v>
      </c>
      <c r="V1343" s="165">
        <v>1260000</v>
      </c>
      <c r="W1343" s="165">
        <v>0</v>
      </c>
      <c r="X1343" s="24">
        <v>1112</v>
      </c>
      <c r="Y1343" s="168" t="s">
        <v>42</v>
      </c>
      <c r="Z1343" s="266"/>
      <c r="AA1343" s="266"/>
      <c r="AB1343" s="224"/>
      <c r="AC1343" s="24">
        <v>14000000</v>
      </c>
      <c r="AD1343" s="170"/>
      <c r="AE1343" s="170"/>
      <c r="AF1343" s="167" t="s">
        <v>149</v>
      </c>
      <c r="AG1343" s="221">
        <v>8</v>
      </c>
      <c r="AH1343" s="220">
        <v>12</v>
      </c>
      <c r="AI1343" s="167" t="s">
        <v>319</v>
      </c>
      <c r="AL1343" s="166">
        <v>0</v>
      </c>
      <c r="AM1343" s="170">
        <v>0</v>
      </c>
      <c r="AN1343" s="165" t="s">
        <v>44</v>
      </c>
      <c r="AO1343" s="165"/>
      <c r="AP1343" s="166"/>
      <c r="AQ1343" s="166"/>
      <c r="AR1343" s="166"/>
      <c r="AS1343" s="166">
        <f>H1343</f>
        <v>101319</v>
      </c>
      <c r="AT1343" s="166">
        <f t="shared" si="126"/>
        <v>11439</v>
      </c>
      <c r="AU1343" s="166">
        <v>1439</v>
      </c>
      <c r="AV1343" s="220" t="s">
        <v>735</v>
      </c>
      <c r="AX1343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93, 100093, '100093/13', date'2013-03-01', date'2015-09-01', 48, 101319, 'Б-101319-13',date'2015-02-02',3, 14, 14, 'RUR', 1, 18, date'2015-02-02', date'2015-02-01', 1013191, 1, to_date('2015-02-01 00:00:00','YYYY-MM-DD HH24:MI:SS'), 7000000, 1260000, 0, 1112, 0, 'c1', 8,0,101319,11439,1439);insert into xxxx_oebs_cash_payment_test (ID, INVOICE_ID, OEBS_PAYMENT, DOC_DATE, COMISS_DATE) values (s_xxxx_oebs_cash_payment_test.NEXTVAL, 101319, 14000000, to_date('2015-02-01 00:00:00','YYYY-MM-DD HH24:MI:SS'), date'2015-01-31' );insert into xxxx_client_discount_m  (ID,CLIENT_ID,CLIENT_AVG_DISCOUNT,DT) values (s_xxxx_client_discount_m.NEXTVAL,1112, 12, date'2015-02-01');</v>
      </c>
    </row>
    <row r="1344" spans="1:50" ht="16.5" customHeight="1" x14ac:dyDescent="0.25">
      <c r="A1344" s="285">
        <v>93</v>
      </c>
      <c r="B1344" s="72">
        <v>0</v>
      </c>
      <c r="C1344" s="166" t="str">
        <f t="shared" si="132"/>
        <v>100093</v>
      </c>
      <c r="D1344" s="165" t="str">
        <f t="shared" si="133"/>
        <v>100093/13</v>
      </c>
      <c r="E1344" s="167" t="s">
        <v>189</v>
      </c>
      <c r="F1344" s="167" t="s">
        <v>822</v>
      </c>
      <c r="G1344" s="165">
        <v>48</v>
      </c>
      <c r="H1344" s="178">
        <v>101320</v>
      </c>
      <c r="I1344" s="170" t="str">
        <f t="shared" si="134"/>
        <v>Б-101320-13</v>
      </c>
      <c r="J1344" s="185">
        <v>3</v>
      </c>
      <c r="K1344" s="165">
        <v>11</v>
      </c>
      <c r="L1344" s="165" t="s">
        <v>38</v>
      </c>
      <c r="M1344" s="169">
        <v>1</v>
      </c>
      <c r="N1344" s="165">
        <v>18</v>
      </c>
      <c r="O1344" s="167" t="s">
        <v>823</v>
      </c>
      <c r="P1344" s="167" t="s">
        <v>823</v>
      </c>
      <c r="Q1344" s="167" t="s">
        <v>826</v>
      </c>
      <c r="R1344" s="166" t="str">
        <f t="shared" si="128"/>
        <v>1013201</v>
      </c>
      <c r="S1344" s="170">
        <v>1</v>
      </c>
      <c r="T1344" s="191" t="s">
        <v>144</v>
      </c>
      <c r="U1344" s="165">
        <v>30000000</v>
      </c>
      <c r="V1344" s="165">
        <v>5400000</v>
      </c>
      <c r="W1344" s="165">
        <v>0</v>
      </c>
      <c r="X1344" s="24">
        <v>1113</v>
      </c>
      <c r="Y1344" s="168" t="s">
        <v>42</v>
      </c>
      <c r="Z1344" s="266">
        <v>49200000</v>
      </c>
      <c r="AA1344" s="266"/>
      <c r="AB1344" s="224"/>
      <c r="AC1344" s="24">
        <v>60000000</v>
      </c>
      <c r="AD1344" s="170"/>
      <c r="AE1344" s="170"/>
      <c r="AF1344" s="237" t="s">
        <v>150</v>
      </c>
      <c r="AG1344" s="221">
        <v>8</v>
      </c>
      <c r="AH1344" s="220">
        <v>12</v>
      </c>
      <c r="AI1344" s="237" t="s">
        <v>320</v>
      </c>
      <c r="AL1344" s="166">
        <v>0</v>
      </c>
      <c r="AM1344" s="170">
        <v>0</v>
      </c>
      <c r="AN1344" s="165" t="s">
        <v>44</v>
      </c>
      <c r="AO1344" s="165"/>
      <c r="AP1344" s="166"/>
      <c r="AQ1344" s="166"/>
      <c r="AR1344" s="166"/>
      <c r="AS1344" s="166">
        <f>H1344</f>
        <v>101320</v>
      </c>
      <c r="AT1344" s="166">
        <f t="shared" si="126"/>
        <v>11440</v>
      </c>
      <c r="AU1344" s="166">
        <v>1440</v>
      </c>
      <c r="AX1344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93, 100093, '100093/13', date'2013-03-01', date'2015-09-01', 48, 101320, 'Б-101320-13',date'2015-02-02',3, 11, 11, 'RUR', 1, 18, date'2015-02-02', date'2015-02-01', 1013201, 1, to_date('2015-01-01 00:00:00','YYYY-MM-DD HH24:MI:SS'), 30000000, 5400000, 0, 1113, 0, 'c1', 8,0,101320,11440,1440);insert into xxxx_oebs_cash_payment_test (ID, INVOICE_ID, OEBS_PAYMENT, DOC_DATE, COMISS_DATE) values (s_xxxx_oebs_cash_payment_test.NEXTVAL, 101320, 60000000, to_date('2015-01-01 00:00:00','YYYY-MM-DD HH24:MI:SS'), date'2015-01-30' );insert into xxxx_client_discount_m  (ID,CLIENT_ID,CLIENT_AVG_DISCOUNT,DT) values (s_xxxx_client_discount_m.NEXTVAL,1113, 12, date'2015-01-01');</v>
      </c>
    </row>
    <row r="1345" spans="1:52" ht="16.5" customHeight="1" x14ac:dyDescent="0.25">
      <c r="A1345" s="286">
        <v>93</v>
      </c>
      <c r="B1345" s="72">
        <v>0</v>
      </c>
      <c r="C1345" s="173" t="str">
        <f t="shared" si="132"/>
        <v>100093</v>
      </c>
      <c r="D1345" s="171" t="str">
        <f t="shared" si="133"/>
        <v>100093/13</v>
      </c>
      <c r="E1345" s="172" t="s">
        <v>189</v>
      </c>
      <c r="F1345" s="167" t="s">
        <v>822</v>
      </c>
      <c r="G1345" s="171">
        <v>48</v>
      </c>
      <c r="H1345" s="178">
        <v>101321</v>
      </c>
      <c r="I1345" s="171" t="str">
        <f t="shared" si="134"/>
        <v>Б-101321-13</v>
      </c>
      <c r="J1345" s="185">
        <v>3</v>
      </c>
      <c r="K1345" s="171">
        <v>14</v>
      </c>
      <c r="L1345" s="171" t="s">
        <v>38</v>
      </c>
      <c r="M1345" s="175">
        <v>1</v>
      </c>
      <c r="N1345" s="171">
        <v>18</v>
      </c>
      <c r="O1345" s="172" t="s">
        <v>823</v>
      </c>
      <c r="P1345" s="172" t="s">
        <v>823</v>
      </c>
      <c r="Q1345" s="172" t="s">
        <v>826</v>
      </c>
      <c r="R1345" s="173" t="str">
        <f t="shared" si="128"/>
        <v>1013211</v>
      </c>
      <c r="S1345" s="171">
        <v>1</v>
      </c>
      <c r="T1345" s="211" t="s">
        <v>144</v>
      </c>
      <c r="U1345" s="165">
        <v>30000000</v>
      </c>
      <c r="V1345" s="171">
        <v>5400000</v>
      </c>
      <c r="W1345" s="171">
        <v>0</v>
      </c>
      <c r="X1345" s="24">
        <v>1114</v>
      </c>
      <c r="Y1345" s="174" t="s">
        <v>42</v>
      </c>
      <c r="Z1345" s="142"/>
      <c r="AA1345" s="142"/>
      <c r="AB1345" s="232"/>
      <c r="AC1345" s="181">
        <v>60000000</v>
      </c>
      <c r="AD1345" s="171"/>
      <c r="AE1345" s="171"/>
      <c r="AF1345" s="177" t="s">
        <v>149</v>
      </c>
      <c r="AG1345" s="302">
        <v>8</v>
      </c>
      <c r="AH1345" s="258">
        <v>12</v>
      </c>
      <c r="AI1345" s="177" t="s">
        <v>320</v>
      </c>
      <c r="AJ1345" s="179"/>
      <c r="AK1345" s="179"/>
      <c r="AL1345" s="173">
        <v>0</v>
      </c>
      <c r="AM1345" s="170">
        <v>0</v>
      </c>
      <c r="AN1345" s="171" t="s">
        <v>44</v>
      </c>
      <c r="AO1345" s="171"/>
      <c r="AP1345" s="173"/>
      <c r="AQ1345" s="173"/>
      <c r="AR1345" s="173"/>
      <c r="AS1345" s="166">
        <f>H1345</f>
        <v>101321</v>
      </c>
      <c r="AT1345" s="166">
        <f t="shared" si="126"/>
        <v>11441</v>
      </c>
      <c r="AU1345" s="166">
        <v>1441</v>
      </c>
      <c r="AV1345" s="258"/>
      <c r="AX1345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93, 100093, '100093/13', date'2013-03-01', date'2015-09-01', 48, 101321, 'Б-101321-13',date'2015-02-02',3, 14, 14, 'RUR', 1, 18, date'2015-02-02', date'2015-02-01', 1013211, 1, to_date('2015-01-01 00:00:00','YYYY-MM-DD HH24:MI:SS'), 30000000, 5400000, 0, 1114, 0, 'c1', 8,0,101321,11441,1441);insert into xxxx_oebs_cash_payment_test (ID, INVOICE_ID, OEBS_PAYMENT, DOC_DATE, COMISS_DATE) values (s_xxxx_oebs_cash_payment_test.NEXTVAL, 101321, 60000000, to_date('2015-01-01 00:00:00','YYYY-MM-DD HH24:MI:SS'), date'2015-01-31' );insert into xxxx_client_discount_m  (ID,CLIENT_ID,CLIENT_AVG_DISCOUNT,DT) values (s_xxxx_client_discount_m.NEXTVAL,1114, 12, date'2015-01-01');</v>
      </c>
    </row>
    <row r="1346" spans="1:52" ht="16.5" customHeight="1" x14ac:dyDescent="0.25">
      <c r="A1346" s="285">
        <v>94</v>
      </c>
      <c r="B1346" s="72">
        <v>0</v>
      </c>
      <c r="C1346" s="166" t="str">
        <f t="shared" si="132"/>
        <v>100094</v>
      </c>
      <c r="D1346" s="165" t="str">
        <f t="shared" si="133"/>
        <v>100094/13</v>
      </c>
      <c r="E1346" s="167" t="s">
        <v>189</v>
      </c>
      <c r="F1346" s="167" t="s">
        <v>822</v>
      </c>
      <c r="G1346" s="165">
        <v>48</v>
      </c>
      <c r="H1346" s="178">
        <v>101322</v>
      </c>
      <c r="I1346" s="170" t="str">
        <f t="shared" si="134"/>
        <v>Б-101322-13</v>
      </c>
      <c r="J1346" s="185">
        <v>3</v>
      </c>
      <c r="K1346" s="165">
        <v>7</v>
      </c>
      <c r="L1346" s="165" t="s">
        <v>38</v>
      </c>
      <c r="M1346" s="169">
        <v>1</v>
      </c>
      <c r="N1346" s="165">
        <v>18</v>
      </c>
      <c r="O1346" s="167" t="s">
        <v>823</v>
      </c>
      <c r="P1346" s="167" t="s">
        <v>823</v>
      </c>
      <c r="Q1346" s="167" t="s">
        <v>826</v>
      </c>
      <c r="R1346" s="166" t="str">
        <f t="shared" si="128"/>
        <v>1013221</v>
      </c>
      <c r="S1346" s="170">
        <v>1</v>
      </c>
      <c r="T1346" s="167" t="s">
        <v>308</v>
      </c>
      <c r="U1346" s="165">
        <v>7000000</v>
      </c>
      <c r="V1346" s="234">
        <v>0</v>
      </c>
      <c r="W1346" s="165">
        <v>0</v>
      </c>
      <c r="X1346" s="24">
        <v>1115</v>
      </c>
      <c r="Y1346" s="168" t="s">
        <v>42</v>
      </c>
      <c r="Z1346" s="266">
        <v>17000000</v>
      </c>
      <c r="AA1346" s="266">
        <v>0.7</v>
      </c>
      <c r="AB1346" s="224"/>
      <c r="AC1346" s="24">
        <v>14000000</v>
      </c>
      <c r="AD1346" s="170"/>
      <c r="AE1346" s="170"/>
      <c r="AF1346" s="167" t="s">
        <v>149</v>
      </c>
      <c r="AG1346" s="221">
        <v>8</v>
      </c>
      <c r="AH1346" s="220">
        <v>12</v>
      </c>
      <c r="AI1346" s="167" t="s">
        <v>319</v>
      </c>
      <c r="AL1346" s="166">
        <v>0</v>
      </c>
      <c r="AM1346" s="170">
        <v>0</v>
      </c>
      <c r="AN1346" s="165" t="s">
        <v>44</v>
      </c>
      <c r="AO1346" s="165"/>
      <c r="AP1346" s="166"/>
      <c r="AQ1346" s="166"/>
      <c r="AR1346" s="166"/>
      <c r="AS1346" s="166">
        <f>H1346</f>
        <v>101322</v>
      </c>
      <c r="AT1346" s="166">
        <f t="shared" si="126"/>
        <v>11442</v>
      </c>
      <c r="AU1346" s="166">
        <v>1442</v>
      </c>
      <c r="AV1346" s="220" t="s">
        <v>727</v>
      </c>
      <c r="AX1346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94, 100094, '100094/13', date'2013-03-01', date'2015-09-01', 48, 101322, 'Б-101322-13',date'2015-02-02',3, 7, 7, 'RUR', 1, 18, date'2015-02-02', date'2015-02-01', 1013221, 1, to_date('2015-02-01 00:00:00','YYYY-MM-DD HH24:MI:SS'), 7000000, 0, 0, 1115, 0, 'c1', 8,0,101322,11442,1442);insert into xxxx_oebs_cash_payment_test (ID, INVOICE_ID, OEBS_PAYMENT, DOC_DATE, COMISS_DATE) values (s_xxxx_oebs_cash_payment_test.NEXTVAL, 101322, 14000000, to_date('2015-02-01 00:00:00','YYYY-MM-DD HH24:MI:SS'), date'2015-01-31' );insert into xxxx_client_discount_m  (ID,CLIENT_ID,CLIENT_AVG_DISCOUNT,DT) values (s_xxxx_client_discount_m.NEXTVAL,1115, 12, date'2015-02-01');</v>
      </c>
    </row>
    <row r="1347" spans="1:52" ht="16.5" customHeight="1" x14ac:dyDescent="0.25">
      <c r="A1347" s="285">
        <v>94</v>
      </c>
      <c r="B1347" s="72">
        <v>0</v>
      </c>
      <c r="C1347" s="166" t="str">
        <f t="shared" si="132"/>
        <v>100094</v>
      </c>
      <c r="D1347" s="165" t="str">
        <f t="shared" si="133"/>
        <v>100094/13</v>
      </c>
      <c r="E1347" s="167" t="s">
        <v>189</v>
      </c>
      <c r="F1347" s="167" t="s">
        <v>822</v>
      </c>
      <c r="G1347" s="165">
        <v>48</v>
      </c>
      <c r="H1347" s="178">
        <v>101323</v>
      </c>
      <c r="I1347" s="170" t="str">
        <f t="shared" si="134"/>
        <v>Б-101323-13</v>
      </c>
      <c r="J1347" s="185">
        <v>3</v>
      </c>
      <c r="K1347" s="165">
        <v>7</v>
      </c>
      <c r="L1347" s="165" t="s">
        <v>38</v>
      </c>
      <c r="M1347" s="169">
        <v>1</v>
      </c>
      <c r="N1347" s="165">
        <v>18</v>
      </c>
      <c r="O1347" s="167" t="s">
        <v>823</v>
      </c>
      <c r="P1347" s="167" t="s">
        <v>823</v>
      </c>
      <c r="Q1347" s="167" t="s">
        <v>826</v>
      </c>
      <c r="R1347" s="166" t="str">
        <f t="shared" si="128"/>
        <v>1013231</v>
      </c>
      <c r="S1347" s="170">
        <v>1</v>
      </c>
      <c r="T1347" s="167" t="s">
        <v>308</v>
      </c>
      <c r="U1347" s="165">
        <v>3000000</v>
      </c>
      <c r="V1347" s="234">
        <v>0</v>
      </c>
      <c r="W1347" s="165">
        <v>0</v>
      </c>
      <c r="X1347" s="24">
        <v>1116</v>
      </c>
      <c r="Y1347" s="168" t="s">
        <v>42</v>
      </c>
      <c r="Z1347" s="266"/>
      <c r="AA1347" s="266"/>
      <c r="AB1347" s="224"/>
      <c r="AC1347" s="24">
        <v>6000000</v>
      </c>
      <c r="AD1347" s="170"/>
      <c r="AE1347" s="170"/>
      <c r="AF1347" s="167" t="s">
        <v>149</v>
      </c>
      <c r="AG1347" s="221">
        <v>8</v>
      </c>
      <c r="AH1347" s="220">
        <v>12</v>
      </c>
      <c r="AI1347" s="167" t="s">
        <v>319</v>
      </c>
      <c r="AL1347" s="166">
        <v>0</v>
      </c>
      <c r="AM1347" s="170">
        <v>0</v>
      </c>
      <c r="AN1347" s="165" t="s">
        <v>44</v>
      </c>
      <c r="AO1347" s="165"/>
      <c r="AP1347" s="166"/>
      <c r="AQ1347" s="166"/>
      <c r="AR1347" s="166"/>
      <c r="AS1347" s="166">
        <f>H1347</f>
        <v>101323</v>
      </c>
      <c r="AT1347" s="166">
        <f t="shared" si="126"/>
        <v>11443</v>
      </c>
      <c r="AU1347" s="166">
        <v>1443</v>
      </c>
      <c r="AV1347" s="325">
        <v>0.7</v>
      </c>
      <c r="AX1347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94, 100094, '100094/13', date'2013-03-01', date'2015-09-01', 48, 101323, 'Б-101323-13',date'2015-02-02',3, 7, 7, 'RUR', 1, 18, date'2015-02-02', date'2015-02-01', 1013231, 1, to_date('2015-02-01 00:00:00','YYYY-MM-DD HH24:MI:SS'), 3000000, 0, 0, 1116, 0, 'c1', 8,0,101323,11443,1443);insert into xxxx_oebs_cash_payment_test (ID, INVOICE_ID, OEBS_PAYMENT, DOC_DATE, COMISS_DATE) values (s_xxxx_oebs_cash_payment_test.NEXTVAL, 101323, 6000000, to_date('2015-02-01 00:00:00','YYYY-MM-DD HH24:MI:SS'), date'2015-01-31' );insert into xxxx_client_discount_m  (ID,CLIENT_ID,CLIENT_AVG_DISCOUNT,DT) values (s_xxxx_client_discount_m.NEXTVAL,1116, 12, date'2015-02-01');</v>
      </c>
    </row>
    <row r="1348" spans="1:52" ht="16.5" customHeight="1" x14ac:dyDescent="0.25">
      <c r="A1348" s="285">
        <v>94</v>
      </c>
      <c r="B1348" s="72">
        <v>0</v>
      </c>
      <c r="C1348" s="166" t="str">
        <f t="shared" si="132"/>
        <v>100094</v>
      </c>
      <c r="D1348" s="165" t="str">
        <f t="shared" si="133"/>
        <v>100094/13</v>
      </c>
      <c r="E1348" s="167" t="s">
        <v>189</v>
      </c>
      <c r="F1348" s="167" t="s">
        <v>822</v>
      </c>
      <c r="G1348" s="165">
        <v>48</v>
      </c>
      <c r="H1348" s="178">
        <v>101324</v>
      </c>
      <c r="I1348" s="170" t="str">
        <f t="shared" si="134"/>
        <v>Б-101324-13</v>
      </c>
      <c r="J1348" s="185">
        <v>3</v>
      </c>
      <c r="K1348" s="165">
        <v>3</v>
      </c>
      <c r="L1348" s="165" t="s">
        <v>38</v>
      </c>
      <c r="M1348" s="169">
        <v>1</v>
      </c>
      <c r="N1348" s="165">
        <v>18</v>
      </c>
      <c r="O1348" s="167" t="s">
        <v>823</v>
      </c>
      <c r="P1348" s="167" t="s">
        <v>823</v>
      </c>
      <c r="Q1348" s="167" t="s">
        <v>826</v>
      </c>
      <c r="R1348" s="166" t="str">
        <f t="shared" si="128"/>
        <v>1013241</v>
      </c>
      <c r="S1348" s="170">
        <v>1</v>
      </c>
      <c r="T1348" s="167" t="s">
        <v>308</v>
      </c>
      <c r="U1348" s="165">
        <v>7000000</v>
      </c>
      <c r="V1348" s="234">
        <v>0</v>
      </c>
      <c r="W1348" s="165">
        <v>0</v>
      </c>
      <c r="X1348" s="24">
        <v>1117</v>
      </c>
      <c r="Y1348" s="168" t="s">
        <v>42</v>
      </c>
      <c r="Z1348" s="266"/>
      <c r="AA1348" s="266"/>
      <c r="AB1348" s="224"/>
      <c r="AC1348" s="24">
        <v>14000000</v>
      </c>
      <c r="AD1348" s="170"/>
      <c r="AE1348" s="170"/>
      <c r="AF1348" s="167" t="s">
        <v>149</v>
      </c>
      <c r="AG1348" s="221">
        <v>8</v>
      </c>
      <c r="AH1348" s="220">
        <v>12</v>
      </c>
      <c r="AI1348" s="167" t="s">
        <v>319</v>
      </c>
      <c r="AL1348" s="166">
        <v>0</v>
      </c>
      <c r="AM1348" s="170">
        <v>0</v>
      </c>
      <c r="AN1348" s="165" t="s">
        <v>44</v>
      </c>
      <c r="AO1348" s="165"/>
      <c r="AP1348" s="166"/>
      <c r="AQ1348" s="166"/>
      <c r="AR1348" s="166"/>
      <c r="AS1348" s="166">
        <f>H1348</f>
        <v>101324</v>
      </c>
      <c r="AT1348" s="166">
        <f t="shared" si="126"/>
        <v>11444</v>
      </c>
      <c r="AU1348" s="166">
        <v>1444</v>
      </c>
      <c r="AX1348" s="163" t="str">
        <f t="shared" si="12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94, 100094, '100094/13', date'2013-03-01', date'2015-09-01', 48, 101324, 'Б-101324-13',date'2015-02-02',3, 3, 3, 'RUR', 1, 18, date'2015-02-02', date'2015-02-01', 1013241, 1, to_date('2015-02-01 00:00:00','YYYY-MM-DD HH24:MI:SS'), 7000000, 0, 0, 1117, 0, 'c1', 8,0,101324,11444,1444);insert into xxxx_oebs_cash_payment_test (ID, INVOICE_ID, OEBS_PAYMENT, DOC_DATE, COMISS_DATE) values (s_xxxx_oebs_cash_payment_test.NEXTVAL, 101324, 14000000, to_date('2015-02-01 00:00:00','YYYY-MM-DD HH24:MI:SS'), date'2015-01-31' );insert into xxxx_client_discount_m  (ID,CLIENT_ID,CLIENT_AVG_DISCOUNT,DT) values (s_xxxx_client_discount_m.NEXTVAL,1117, 12, date'2015-02-01');</v>
      </c>
      <c r="AZ1348" s="326"/>
    </row>
    <row r="1349" spans="1:52" ht="16.5" customHeight="1" x14ac:dyDescent="0.25">
      <c r="A1349" s="285">
        <v>94</v>
      </c>
      <c r="B1349" s="72">
        <v>0</v>
      </c>
      <c r="C1349" s="166" t="str">
        <f t="shared" si="132"/>
        <v>100094</v>
      </c>
      <c r="D1349" s="165" t="str">
        <f t="shared" si="133"/>
        <v>100094/13</v>
      </c>
      <c r="E1349" s="167" t="s">
        <v>189</v>
      </c>
      <c r="F1349" s="167" t="s">
        <v>822</v>
      </c>
      <c r="G1349" s="165">
        <v>48</v>
      </c>
      <c r="H1349" s="178">
        <v>101325</v>
      </c>
      <c r="I1349" s="170" t="str">
        <f t="shared" si="134"/>
        <v>Б-101325-13</v>
      </c>
      <c r="J1349" s="185">
        <v>3</v>
      </c>
      <c r="K1349" s="165">
        <v>7</v>
      </c>
      <c r="L1349" s="165" t="s">
        <v>38</v>
      </c>
      <c r="M1349" s="169">
        <v>1</v>
      </c>
      <c r="N1349" s="165">
        <v>18</v>
      </c>
      <c r="O1349" s="167" t="s">
        <v>823</v>
      </c>
      <c r="P1349" s="167" t="s">
        <v>823</v>
      </c>
      <c r="Q1349" s="167" t="s">
        <v>826</v>
      </c>
      <c r="R1349" s="166" t="str">
        <f t="shared" si="128"/>
        <v>1013251</v>
      </c>
      <c r="S1349" s="170">
        <v>1</v>
      </c>
      <c r="T1349" s="191" t="s">
        <v>144</v>
      </c>
      <c r="U1349" s="165">
        <v>17000000</v>
      </c>
      <c r="V1349" s="165">
        <v>3060000</v>
      </c>
      <c r="W1349" s="165">
        <v>0</v>
      </c>
      <c r="X1349" s="24">
        <v>1118</v>
      </c>
      <c r="Y1349" s="168" t="s">
        <v>42</v>
      </c>
      <c r="Z1349" s="266">
        <v>24600000</v>
      </c>
      <c r="AA1349" s="266"/>
      <c r="AB1349" s="224"/>
      <c r="AC1349" s="24">
        <v>34000000</v>
      </c>
      <c r="AD1349" s="170"/>
      <c r="AE1349" s="170"/>
      <c r="AF1349" s="237" t="s">
        <v>150</v>
      </c>
      <c r="AG1349" s="221">
        <v>8</v>
      </c>
      <c r="AH1349" s="220">
        <v>12</v>
      </c>
      <c r="AI1349" s="237" t="s">
        <v>320</v>
      </c>
      <c r="AL1349" s="166">
        <v>0</v>
      </c>
      <c r="AM1349" s="170">
        <v>0</v>
      </c>
      <c r="AN1349" s="165" t="s">
        <v>44</v>
      </c>
      <c r="AO1349" s="165"/>
      <c r="AP1349" s="166"/>
      <c r="AQ1349" s="166"/>
      <c r="AR1349" s="166"/>
      <c r="AS1349" s="166">
        <f>H1349</f>
        <v>101325</v>
      </c>
      <c r="AT1349" s="166">
        <f t="shared" ref="AT1349:AT1412" si="135">AU1349+10000</f>
        <v>11445</v>
      </c>
      <c r="AU1349" s="166">
        <v>1445</v>
      </c>
      <c r="AX1349" s="163" t="str">
        <f t="shared" ref="AX1349:AX1412" si="136">IF(B1349=0,"insert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"&amp;A1349&amp;", "&amp;C1349&amp;", '"&amp;D1349&amp;"', date'"&amp;E1349&amp;"', date'"&amp;F1349&amp;"', "&amp;G1349&amp;", "&amp;H1349&amp;", '"&amp;I1349&amp;"',date'"&amp;O1349&amp;"',"&amp;J1349&amp;", "&amp;K1349&amp;", "&amp;K1349&amp;", '"&amp;L1349&amp;"', "&amp;M1349&amp;", "&amp;N1349&amp;", date'"&amp;P1349&amp;"', date'"&amp;Q1349&amp;"', "&amp;R1349&amp;", "&amp;S1349&amp;", to_date('"&amp;T1349&amp;"','YYYY-MM-DD HH24:MI:SS'), "&amp;U1349&amp;", "&amp;V1349&amp;", "&amp;W1349&amp;", "&amp;X1349&amp;", "&amp;AL1349&amp;", '"&amp;AN1349&amp;"', "&amp;AG1349&amp;","&amp;AM1349&amp;","&amp;AS1349&amp;","&amp;AT1349&amp;","&amp;AU1349&amp;");"&amp;
IF(LEN(AC1349)&gt;0,"insert into xxxx_oebs_cash_payment_test (ID, INVOICE_ID, OEBS_PAYMENT, DOC_DATE, COMISS_DATE) values (s_xxxx_oebs_cash_payment_test.NEXTVAL, "&amp;H1349&amp;", "&amp;AC1349&amp;", to_date('"&amp;T1349&amp;"','YYYY-MM-DD HH24:MI:SS'), "&amp;AF1349&amp;" );","")&amp;
IF(LEN(AD1349)&gt;0,"insert into xxxx_oebs_cash_payment_test (ID, INVOICE_ID, OEBS_PAYMENT, DOC_DATE, COMISS_DATE) values (s_xxxx_oebs_cash_payment_test.NEXTVAL, "&amp;H1349&amp;", "&amp;AD1349&amp;", to_date('"&amp;T1349&amp;"','YYYY-MM-DD HH24:MI:SS'), "&amp;AF1349&amp;" );","")&amp;
IF(LEN(AE1349)&gt;0,"insert into xxxx_oebs_cash_payment_test (ID, INVOICE_ID, OEBS_PAYMENT, DOC_DATE, COMISS_DATE) values (s_xxxx_oebs_cash_payment_test.NEXTVAL, "&amp;H1349&amp;", "&amp;AE1349&amp;", to_date('"&amp;T1349&amp;"','YYYY-MM-DD HH24:MI:SS'), "&amp;AF1349&amp;" );","")&amp;
IF(LEN(AH1349)&gt;0,"insert into xxxx_client_discount_m  (ID,CLIENT_ID,CLIENT_AVG_DISCOUNT,DT) values (s_xxxx_client_discount_m.NEXTVAL,"&amp;X1349&amp;", "&amp;AH1349&amp;", "&amp;AI1349&amp;");","")&amp;
IF(LEN(AJ1349)&gt;0,"insert into xxxx_client_discount_m  (ID,CLIENT_ID,CLIENT_AVG_DISCOUNT,DT) values (s_xxxx_client_discount_m.NEXTVAL,"&amp;X1349&amp;", "&amp;AJ1349&amp;", "&amp;AK1349&amp;");","")&amp;
IF(LEN(AO1349)&gt;0,"insert into xxxx_contract_signed_attr (ID, CONTRACT_ID, CODE, KEY_NUM) values (s_xxxx_contract_signed_attr.NEXTVAL, "&amp;C1349&amp;", 'SUPERCOMMISSION_BONUS' , "&amp;AO1349&amp;" );","")&amp;
IF(LEN(AP1349)&gt;0,"insert into xxxx_loyal_clients_contr_attr (ID, CONTRACT_ID, CLIENT_ID, LC_TURNOVER, COLLATERAL_FIRST_DT, COLLATERAL_END_DT) values (s_xxxx_loyal_clients_contr_atr.NEXTVAL, "&amp;C1349&amp;", "&amp;X1349&amp;", "&amp;AP1349&amp;", "&amp;AQ1349&amp;", "&amp;AR1349&amp;" );",""),"insert into XXXX_COMMISSION_PART (ID,CONTRACT_ID,FROM_DT,TILL_DT,NDS,CURRENCY,REWARD_TYPE,DISCOUNT_TYPE,REWARD_TO_CHARGE,DELKREDERE_TO_CHARGE,DKV_TO_CHARGE,REWARD_TO_PAY,DELKREDERE_TO_PAY,DKV_TO_PAY) values "&amp;"(s_xxxx_commission_part.NEXTVAL, "&amp;C1349&amp;", "&amp;E1349&amp;",  "&amp;F1349&amp;", "&amp;G1349&amp;", '"&amp;H1349&amp;"', "&amp;J1349&amp;", "&amp;I1349&amp;", "&amp;L1349&amp;", "&amp;M1349&amp;","&amp;N1349&amp;","&amp;Q1349&amp;","&amp;R1349&amp;","&amp;S1349&amp;");")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94, 100094, '100094/13', date'2013-03-01', date'2015-09-01', 48, 101325, 'Б-101325-13',date'2015-02-02',3, 7, 7, 'RUR', 1, 18, date'2015-02-02', date'2015-02-01', 1013251, 1, to_date('2015-01-01 00:00:00','YYYY-MM-DD HH24:MI:SS'), 17000000, 3060000, 0, 1118, 0, 'c1', 8,0,101325,11445,1445);insert into xxxx_oebs_cash_payment_test (ID, INVOICE_ID, OEBS_PAYMENT, DOC_DATE, COMISS_DATE) values (s_xxxx_oebs_cash_payment_test.NEXTVAL, 101325, 34000000, to_date('2015-01-01 00:00:00','YYYY-MM-DD HH24:MI:SS'), date'2015-01-30' );insert into xxxx_client_discount_m  (ID,CLIENT_ID,CLIENT_AVG_DISCOUNT,DT) values (s_xxxx_client_discount_m.NEXTVAL,1118, 12, date'2015-01-01');</v>
      </c>
      <c r="AZ1349" s="326"/>
    </row>
    <row r="1350" spans="1:52" ht="16.5" customHeight="1" x14ac:dyDescent="0.25">
      <c r="A1350" s="288">
        <v>94</v>
      </c>
      <c r="B1350" s="72">
        <v>0</v>
      </c>
      <c r="C1350" s="173" t="str">
        <f t="shared" si="132"/>
        <v>100094</v>
      </c>
      <c r="D1350" s="171" t="str">
        <f t="shared" si="133"/>
        <v>100094/13</v>
      </c>
      <c r="E1350" s="172" t="s">
        <v>189</v>
      </c>
      <c r="F1350" s="167" t="s">
        <v>822</v>
      </c>
      <c r="G1350" s="171">
        <v>48</v>
      </c>
      <c r="H1350" s="178">
        <v>101326</v>
      </c>
      <c r="I1350" s="171" t="str">
        <f t="shared" si="134"/>
        <v>Б-101326-13</v>
      </c>
      <c r="J1350" s="185">
        <v>3</v>
      </c>
      <c r="K1350" s="171">
        <v>7</v>
      </c>
      <c r="L1350" s="171" t="s">
        <v>38</v>
      </c>
      <c r="M1350" s="175">
        <v>1</v>
      </c>
      <c r="N1350" s="171">
        <v>18</v>
      </c>
      <c r="O1350" s="172" t="s">
        <v>823</v>
      </c>
      <c r="P1350" s="172" t="s">
        <v>823</v>
      </c>
      <c r="Q1350" s="172" t="s">
        <v>826</v>
      </c>
      <c r="R1350" s="173" t="str">
        <f t="shared" si="128"/>
        <v>1013261</v>
      </c>
      <c r="S1350" s="171">
        <v>1</v>
      </c>
      <c r="T1350" s="211" t="s">
        <v>144</v>
      </c>
      <c r="U1350" s="171">
        <v>13000000</v>
      </c>
      <c r="V1350" s="171">
        <v>2340000</v>
      </c>
      <c r="W1350" s="171">
        <v>0</v>
      </c>
      <c r="X1350" s="24">
        <v>1119</v>
      </c>
      <c r="Y1350" s="174" t="s">
        <v>42</v>
      </c>
      <c r="Z1350" s="142"/>
      <c r="AA1350" s="142"/>
      <c r="AB1350" s="232"/>
      <c r="AC1350" s="181">
        <v>26000000</v>
      </c>
      <c r="AD1350" s="171"/>
      <c r="AE1350" s="171"/>
      <c r="AF1350" s="177" t="s">
        <v>149</v>
      </c>
      <c r="AG1350" s="302">
        <v>8</v>
      </c>
      <c r="AH1350" s="258">
        <v>12</v>
      </c>
      <c r="AI1350" s="177" t="s">
        <v>320</v>
      </c>
      <c r="AJ1350" s="179"/>
      <c r="AK1350" s="179"/>
      <c r="AL1350" s="173">
        <v>0</v>
      </c>
      <c r="AM1350" s="170">
        <v>0</v>
      </c>
      <c r="AN1350" s="171" t="s">
        <v>44</v>
      </c>
      <c r="AO1350" s="171"/>
      <c r="AP1350" s="173"/>
      <c r="AQ1350" s="173"/>
      <c r="AR1350" s="173"/>
      <c r="AS1350" s="166">
        <f>H1350</f>
        <v>101326</v>
      </c>
      <c r="AT1350" s="166">
        <f t="shared" si="135"/>
        <v>11446</v>
      </c>
      <c r="AU1350" s="166">
        <v>1446</v>
      </c>
      <c r="AV1350" s="258"/>
      <c r="AX135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94, 100094, '100094/13', date'2013-03-01', date'2015-09-01', 48, 101326, 'Б-101326-13',date'2015-02-02',3, 7, 7, 'RUR', 1, 18, date'2015-02-02', date'2015-02-01', 1013261, 1, to_date('2015-01-01 00:00:00','YYYY-MM-DD HH24:MI:SS'), 13000000, 2340000, 0, 1119, 0, 'c1', 8,0,101326,11446,1446);insert into xxxx_oebs_cash_payment_test (ID, INVOICE_ID, OEBS_PAYMENT, DOC_DATE, COMISS_DATE) values (s_xxxx_oebs_cash_payment_test.NEXTVAL, 101326, 26000000, to_date('2015-01-01 00:00:00','YYYY-MM-DD HH24:MI:SS'), date'2015-01-31' );insert into xxxx_client_discount_m  (ID,CLIENT_ID,CLIENT_AVG_DISCOUNT,DT) values (s_xxxx_client_discount_m.NEXTVAL,1119, 12, date'2015-01-01');</v>
      </c>
      <c r="AZ1350" s="326"/>
    </row>
    <row r="1351" spans="1:52" ht="16.5" customHeight="1" x14ac:dyDescent="0.25">
      <c r="A1351" s="285">
        <v>95</v>
      </c>
      <c r="B1351" s="72">
        <v>0</v>
      </c>
      <c r="C1351" s="166" t="str">
        <f t="shared" si="132"/>
        <v>100095</v>
      </c>
      <c r="D1351" s="165" t="str">
        <f t="shared" si="133"/>
        <v>100095/13</v>
      </c>
      <c r="E1351" s="167" t="s">
        <v>189</v>
      </c>
      <c r="F1351" s="167" t="s">
        <v>822</v>
      </c>
      <c r="G1351" s="165">
        <v>48</v>
      </c>
      <c r="H1351" s="178">
        <v>101327</v>
      </c>
      <c r="I1351" s="170" t="str">
        <f t="shared" si="134"/>
        <v>Б-101327-13</v>
      </c>
      <c r="J1351" s="185">
        <v>3</v>
      </c>
      <c r="K1351" s="165">
        <v>7</v>
      </c>
      <c r="L1351" s="165" t="s">
        <v>38</v>
      </c>
      <c r="M1351" s="169">
        <v>1</v>
      </c>
      <c r="N1351" s="165">
        <v>18</v>
      </c>
      <c r="O1351" s="167" t="s">
        <v>823</v>
      </c>
      <c r="P1351" s="167" t="s">
        <v>823</v>
      </c>
      <c r="Q1351" s="167" t="s">
        <v>826</v>
      </c>
      <c r="R1351" s="166" t="str">
        <f t="shared" si="128"/>
        <v>1013271</v>
      </c>
      <c r="S1351" s="170">
        <v>1</v>
      </c>
      <c r="T1351" s="167" t="s">
        <v>308</v>
      </c>
      <c r="U1351" s="165">
        <v>7000001</v>
      </c>
      <c r="V1351" s="234">
        <v>0</v>
      </c>
      <c r="W1351" s="165">
        <v>0</v>
      </c>
      <c r="X1351" s="24">
        <v>1120</v>
      </c>
      <c r="Y1351" s="168" t="s">
        <v>42</v>
      </c>
      <c r="Z1351" s="266">
        <v>17000001</v>
      </c>
      <c r="AA1351" s="266">
        <v>0.70000003</v>
      </c>
      <c r="AB1351" s="224"/>
      <c r="AC1351" s="24">
        <v>14000002</v>
      </c>
      <c r="AD1351" s="170"/>
      <c r="AE1351" s="170"/>
      <c r="AF1351" s="167" t="s">
        <v>149</v>
      </c>
      <c r="AG1351" s="221">
        <v>8</v>
      </c>
      <c r="AH1351" s="220">
        <v>12</v>
      </c>
      <c r="AI1351" s="167" t="s">
        <v>319</v>
      </c>
      <c r="AL1351" s="166">
        <v>0</v>
      </c>
      <c r="AM1351" s="170">
        <v>0</v>
      </c>
      <c r="AN1351" s="165" t="s">
        <v>44</v>
      </c>
      <c r="AO1351" s="165"/>
      <c r="AP1351" s="166"/>
      <c r="AQ1351" s="166"/>
      <c r="AR1351" s="166"/>
      <c r="AS1351" s="166">
        <f>H1351</f>
        <v>101327</v>
      </c>
      <c r="AT1351" s="166">
        <f t="shared" si="135"/>
        <v>11447</v>
      </c>
      <c r="AU1351" s="166">
        <v>1447</v>
      </c>
      <c r="AV1351" s="220" t="s">
        <v>736</v>
      </c>
      <c r="AX135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95, 100095, '100095/13', date'2013-03-01', date'2015-09-01', 48, 101327, 'Б-101327-13',date'2015-02-02',3, 7, 7, 'RUR', 1, 18, date'2015-02-02', date'2015-02-01', 1013271, 1, to_date('2015-02-01 00:00:00','YYYY-MM-DD HH24:MI:SS'), 7000001, 0, 0, 1120, 0, 'c1', 8,0,101327,11447,1447);insert into xxxx_oebs_cash_payment_test (ID, INVOICE_ID, OEBS_PAYMENT, DOC_DATE, COMISS_DATE) values (s_xxxx_oebs_cash_payment_test.NEXTVAL, 101327, 14000002, to_date('2015-02-01 00:00:00','YYYY-MM-DD HH24:MI:SS'), date'2015-01-31' );insert into xxxx_client_discount_m  (ID,CLIENT_ID,CLIENT_AVG_DISCOUNT,DT) values (s_xxxx_client_discount_m.NEXTVAL,1120, 12, date'2015-02-01');</v>
      </c>
      <c r="AZ1351" s="326"/>
    </row>
    <row r="1352" spans="1:52" ht="16.5" customHeight="1" x14ac:dyDescent="0.25">
      <c r="A1352" s="285">
        <v>95</v>
      </c>
      <c r="B1352" s="72">
        <v>0</v>
      </c>
      <c r="C1352" s="166" t="str">
        <f t="shared" si="132"/>
        <v>100095</v>
      </c>
      <c r="D1352" s="165" t="str">
        <f t="shared" si="133"/>
        <v>100095/13</v>
      </c>
      <c r="E1352" s="167" t="s">
        <v>189</v>
      </c>
      <c r="F1352" s="167" t="s">
        <v>822</v>
      </c>
      <c r="G1352" s="165">
        <v>48</v>
      </c>
      <c r="H1352" s="178">
        <v>101328</v>
      </c>
      <c r="I1352" s="170" t="str">
        <f t="shared" si="134"/>
        <v>Б-101328-13</v>
      </c>
      <c r="J1352" s="185">
        <v>3</v>
      </c>
      <c r="K1352" s="165">
        <v>7</v>
      </c>
      <c r="L1352" s="165" t="s">
        <v>38</v>
      </c>
      <c r="M1352" s="169">
        <v>1</v>
      </c>
      <c r="N1352" s="165">
        <v>18</v>
      </c>
      <c r="O1352" s="167" t="s">
        <v>823</v>
      </c>
      <c r="P1352" s="167" t="s">
        <v>823</v>
      </c>
      <c r="Q1352" s="167" t="s">
        <v>826</v>
      </c>
      <c r="R1352" s="166" t="str">
        <f t="shared" si="128"/>
        <v>1013281</v>
      </c>
      <c r="S1352" s="170">
        <v>1</v>
      </c>
      <c r="T1352" s="167" t="s">
        <v>308</v>
      </c>
      <c r="U1352" s="165">
        <v>3000000</v>
      </c>
      <c r="V1352" s="234">
        <v>0</v>
      </c>
      <c r="W1352" s="165">
        <v>0</v>
      </c>
      <c r="X1352" s="24">
        <v>1121</v>
      </c>
      <c r="Y1352" s="168" t="s">
        <v>42</v>
      </c>
      <c r="Z1352" s="266"/>
      <c r="AA1352" s="266"/>
      <c r="AB1352" s="224"/>
      <c r="AC1352" s="24">
        <v>6000000</v>
      </c>
      <c r="AD1352" s="170"/>
      <c r="AE1352" s="170"/>
      <c r="AF1352" s="167" t="s">
        <v>149</v>
      </c>
      <c r="AG1352" s="221">
        <v>8</v>
      </c>
      <c r="AH1352" s="220">
        <v>12</v>
      </c>
      <c r="AI1352" s="167" t="s">
        <v>319</v>
      </c>
      <c r="AL1352" s="166">
        <v>0</v>
      </c>
      <c r="AM1352" s="170">
        <v>0</v>
      </c>
      <c r="AN1352" s="165" t="s">
        <v>44</v>
      </c>
      <c r="AO1352" s="165"/>
      <c r="AP1352" s="166"/>
      <c r="AQ1352" s="166"/>
      <c r="AR1352" s="166"/>
      <c r="AS1352" s="166">
        <f>H1352</f>
        <v>101328</v>
      </c>
      <c r="AT1352" s="166">
        <f t="shared" si="135"/>
        <v>11448</v>
      </c>
      <c r="AU1352" s="166">
        <v>1448</v>
      </c>
      <c r="AV1352" s="327" t="str">
        <f>"70.000003%"</f>
        <v>70.000003%</v>
      </c>
      <c r="AX135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95, 100095, '100095/13', date'2013-03-01', date'2015-09-01', 48, 101328, 'Б-101328-13',date'2015-02-02',3, 7, 7, 'RUR', 1, 18, date'2015-02-02', date'2015-02-01', 1013281, 1, to_date('2015-02-01 00:00:00','YYYY-MM-DD HH24:MI:SS'), 3000000, 0, 0, 1121, 0, 'c1', 8,0,101328,11448,1448);insert into xxxx_oebs_cash_payment_test (ID, INVOICE_ID, OEBS_PAYMENT, DOC_DATE, COMISS_DATE) values (s_xxxx_oebs_cash_payment_test.NEXTVAL, 101328, 6000000, to_date('2015-02-01 00:00:00','YYYY-MM-DD HH24:MI:SS'), date'2015-01-31' );insert into xxxx_client_discount_m  (ID,CLIENT_ID,CLIENT_AVG_DISCOUNT,DT) values (s_xxxx_client_discount_m.NEXTVAL,1121, 12, date'2015-02-01');</v>
      </c>
      <c r="AZ1352" s="326"/>
    </row>
    <row r="1353" spans="1:52" ht="16.5" customHeight="1" x14ac:dyDescent="0.25">
      <c r="A1353" s="285">
        <v>95</v>
      </c>
      <c r="B1353" s="72">
        <v>0</v>
      </c>
      <c r="C1353" s="166" t="str">
        <f t="shared" si="132"/>
        <v>100095</v>
      </c>
      <c r="D1353" s="165" t="str">
        <f t="shared" si="133"/>
        <v>100095/13</v>
      </c>
      <c r="E1353" s="167" t="s">
        <v>189</v>
      </c>
      <c r="F1353" s="167" t="s">
        <v>822</v>
      </c>
      <c r="G1353" s="165">
        <v>48</v>
      </c>
      <c r="H1353" s="178">
        <v>101329</v>
      </c>
      <c r="I1353" s="170" t="str">
        <f t="shared" si="134"/>
        <v>Б-101329-13</v>
      </c>
      <c r="J1353" s="185">
        <v>3</v>
      </c>
      <c r="K1353" s="165">
        <v>1</v>
      </c>
      <c r="L1353" s="165" t="s">
        <v>38</v>
      </c>
      <c r="M1353" s="169">
        <v>1</v>
      </c>
      <c r="N1353" s="165">
        <v>18</v>
      </c>
      <c r="O1353" s="167" t="s">
        <v>823</v>
      </c>
      <c r="P1353" s="167" t="s">
        <v>823</v>
      </c>
      <c r="Q1353" s="167" t="s">
        <v>826</v>
      </c>
      <c r="R1353" s="166" t="str">
        <f t="shared" si="128"/>
        <v>1013291</v>
      </c>
      <c r="S1353" s="170">
        <v>1</v>
      </c>
      <c r="T1353" s="167" t="s">
        <v>308</v>
      </c>
      <c r="U1353" s="165">
        <v>7000000</v>
      </c>
      <c r="V1353" s="234">
        <v>0</v>
      </c>
      <c r="W1353" s="165">
        <v>0</v>
      </c>
      <c r="X1353" s="24">
        <v>1122</v>
      </c>
      <c r="Y1353" s="168" t="s">
        <v>42</v>
      </c>
      <c r="Z1353" s="266"/>
      <c r="AA1353" s="266"/>
      <c r="AB1353" s="224"/>
      <c r="AC1353" s="24">
        <v>14000000</v>
      </c>
      <c r="AD1353" s="170"/>
      <c r="AE1353" s="170"/>
      <c r="AF1353" s="167" t="s">
        <v>149</v>
      </c>
      <c r="AG1353" s="221">
        <v>8</v>
      </c>
      <c r="AH1353" s="220">
        <v>12</v>
      </c>
      <c r="AI1353" s="167" t="s">
        <v>319</v>
      </c>
      <c r="AL1353" s="166">
        <v>0</v>
      </c>
      <c r="AM1353" s="170">
        <v>0</v>
      </c>
      <c r="AN1353" s="165" t="s">
        <v>44</v>
      </c>
      <c r="AO1353" s="165"/>
      <c r="AP1353" s="166"/>
      <c r="AQ1353" s="166"/>
      <c r="AR1353" s="166"/>
      <c r="AS1353" s="166">
        <f>H1353</f>
        <v>101329</v>
      </c>
      <c r="AT1353" s="166">
        <f t="shared" si="135"/>
        <v>11449</v>
      </c>
      <c r="AU1353" s="166">
        <v>1449</v>
      </c>
      <c r="AV1353" s="220" t="s">
        <v>737</v>
      </c>
      <c r="AX1353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95, 100095, '100095/13', date'2013-03-01', date'2015-09-01', 48, 101329, 'Б-101329-13',date'2015-02-02',3, 1, 1, 'RUR', 1, 18, date'2015-02-02', date'2015-02-01', 1013291, 1, to_date('2015-02-01 00:00:00','YYYY-MM-DD HH24:MI:SS'), 7000000, 0, 0, 1122, 0, 'c1', 8,0,101329,11449,1449);insert into xxxx_oebs_cash_payment_test (ID, INVOICE_ID, OEBS_PAYMENT, DOC_DATE, COMISS_DATE) values (s_xxxx_oebs_cash_payment_test.NEXTVAL, 101329, 14000000, to_date('2015-02-01 00:00:00','YYYY-MM-DD HH24:MI:SS'), date'2015-01-31' );insert into xxxx_client_discount_m  (ID,CLIENT_ID,CLIENT_AVG_DISCOUNT,DT) values (s_xxxx_client_discount_m.NEXTVAL,1122, 12, date'2015-02-01');</v>
      </c>
      <c r="AZ1353" s="326"/>
    </row>
    <row r="1354" spans="1:52" ht="16.5" customHeight="1" x14ac:dyDescent="0.25">
      <c r="A1354" s="285">
        <v>95</v>
      </c>
      <c r="B1354" s="72">
        <v>0</v>
      </c>
      <c r="C1354" s="166" t="str">
        <f t="shared" si="132"/>
        <v>100095</v>
      </c>
      <c r="D1354" s="165" t="str">
        <f t="shared" si="133"/>
        <v>100095/13</v>
      </c>
      <c r="E1354" s="167" t="s">
        <v>189</v>
      </c>
      <c r="F1354" s="167" t="s">
        <v>822</v>
      </c>
      <c r="G1354" s="165">
        <v>48</v>
      </c>
      <c r="H1354" s="178">
        <v>101330</v>
      </c>
      <c r="I1354" s="170" t="str">
        <f t="shared" si="134"/>
        <v>Б-101330-13</v>
      </c>
      <c r="J1354" s="185">
        <v>3</v>
      </c>
      <c r="K1354" s="165">
        <v>7</v>
      </c>
      <c r="L1354" s="165" t="s">
        <v>38</v>
      </c>
      <c r="M1354" s="169">
        <v>1</v>
      </c>
      <c r="N1354" s="165">
        <v>18</v>
      </c>
      <c r="O1354" s="167" t="s">
        <v>823</v>
      </c>
      <c r="P1354" s="167" t="s">
        <v>823</v>
      </c>
      <c r="Q1354" s="167" t="s">
        <v>826</v>
      </c>
      <c r="R1354" s="166" t="str">
        <f t="shared" si="128"/>
        <v>1013301</v>
      </c>
      <c r="S1354" s="170">
        <v>1</v>
      </c>
      <c r="T1354" s="191" t="s">
        <v>144</v>
      </c>
      <c r="U1354" s="165">
        <v>17000000</v>
      </c>
      <c r="V1354" s="165">
        <v>3060000</v>
      </c>
      <c r="W1354" s="165">
        <v>0</v>
      </c>
      <c r="X1354" s="24">
        <v>1123</v>
      </c>
      <c r="Y1354" s="168" t="s">
        <v>42</v>
      </c>
      <c r="Z1354" s="266">
        <v>24600000</v>
      </c>
      <c r="AA1354" s="266"/>
      <c r="AB1354" s="224"/>
      <c r="AC1354" s="24">
        <v>34000000</v>
      </c>
      <c r="AD1354" s="170"/>
      <c r="AE1354" s="170"/>
      <c r="AF1354" s="237" t="s">
        <v>150</v>
      </c>
      <c r="AG1354" s="221">
        <v>8</v>
      </c>
      <c r="AH1354" s="220">
        <v>12</v>
      </c>
      <c r="AI1354" s="237" t="s">
        <v>320</v>
      </c>
      <c r="AL1354" s="166">
        <v>0</v>
      </c>
      <c r="AM1354" s="170">
        <v>0</v>
      </c>
      <c r="AN1354" s="165" t="s">
        <v>44</v>
      </c>
      <c r="AO1354" s="165"/>
      <c r="AP1354" s="166"/>
      <c r="AQ1354" s="166"/>
      <c r="AR1354" s="166"/>
      <c r="AS1354" s="166">
        <f>H1354</f>
        <v>101330</v>
      </c>
      <c r="AT1354" s="166">
        <f t="shared" si="135"/>
        <v>11450</v>
      </c>
      <c r="AU1354" s="166">
        <v>1450</v>
      </c>
      <c r="AX1354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95, 100095, '100095/13', date'2013-03-01', date'2015-09-01', 48, 101330, 'Б-101330-13',date'2015-02-02',3, 7, 7, 'RUR', 1, 18, date'2015-02-02', date'2015-02-01', 1013301, 1, to_date('2015-01-01 00:00:00','YYYY-MM-DD HH24:MI:SS'), 17000000, 3060000, 0, 1123, 0, 'c1', 8,0,101330,11450,1450);insert into xxxx_oebs_cash_payment_test (ID, INVOICE_ID, OEBS_PAYMENT, DOC_DATE, COMISS_DATE) values (s_xxxx_oebs_cash_payment_test.NEXTVAL, 101330, 34000000, to_date('2015-01-01 00:00:00','YYYY-MM-DD HH24:MI:SS'), date'2015-01-30' );insert into xxxx_client_discount_m  (ID,CLIENT_ID,CLIENT_AVG_DISCOUNT,DT) values (s_xxxx_client_discount_m.NEXTVAL,1123, 12, date'2015-01-01');</v>
      </c>
      <c r="AZ1354" s="326"/>
    </row>
    <row r="1355" spans="1:52" ht="16.5" customHeight="1" x14ac:dyDescent="0.25">
      <c r="A1355" s="288">
        <v>95</v>
      </c>
      <c r="B1355" s="72">
        <v>0</v>
      </c>
      <c r="C1355" s="173" t="str">
        <f t="shared" si="132"/>
        <v>100095</v>
      </c>
      <c r="D1355" s="171" t="str">
        <f t="shared" si="133"/>
        <v>100095/13</v>
      </c>
      <c r="E1355" s="172" t="s">
        <v>189</v>
      </c>
      <c r="F1355" s="167" t="s">
        <v>822</v>
      </c>
      <c r="G1355" s="171">
        <v>48</v>
      </c>
      <c r="H1355" s="178">
        <v>101331</v>
      </c>
      <c r="I1355" s="171" t="str">
        <f t="shared" si="134"/>
        <v>Б-101331-13</v>
      </c>
      <c r="J1355" s="185">
        <v>3</v>
      </c>
      <c r="K1355" s="171">
        <v>7</v>
      </c>
      <c r="L1355" s="171" t="s">
        <v>38</v>
      </c>
      <c r="M1355" s="175">
        <v>1</v>
      </c>
      <c r="N1355" s="171">
        <v>18</v>
      </c>
      <c r="O1355" s="172" t="s">
        <v>823</v>
      </c>
      <c r="P1355" s="172" t="s">
        <v>823</v>
      </c>
      <c r="Q1355" s="172" t="s">
        <v>826</v>
      </c>
      <c r="R1355" s="173" t="str">
        <f t="shared" si="128"/>
        <v>1013311</v>
      </c>
      <c r="S1355" s="171">
        <v>1</v>
      </c>
      <c r="T1355" s="211" t="s">
        <v>144</v>
      </c>
      <c r="U1355" s="171">
        <v>13000000</v>
      </c>
      <c r="V1355" s="171">
        <v>2340000</v>
      </c>
      <c r="W1355" s="171">
        <v>0</v>
      </c>
      <c r="X1355" s="24">
        <v>1124</v>
      </c>
      <c r="Y1355" s="174" t="s">
        <v>42</v>
      </c>
      <c r="Z1355" s="142"/>
      <c r="AA1355" s="142"/>
      <c r="AB1355" s="232"/>
      <c r="AC1355" s="181">
        <v>26000000</v>
      </c>
      <c r="AD1355" s="171"/>
      <c r="AE1355" s="171"/>
      <c r="AF1355" s="177" t="s">
        <v>149</v>
      </c>
      <c r="AG1355" s="302">
        <v>8</v>
      </c>
      <c r="AH1355" s="258">
        <v>12</v>
      </c>
      <c r="AI1355" s="177" t="s">
        <v>320</v>
      </c>
      <c r="AJ1355" s="179"/>
      <c r="AK1355" s="179"/>
      <c r="AL1355" s="173">
        <v>0</v>
      </c>
      <c r="AM1355" s="170">
        <v>0</v>
      </c>
      <c r="AN1355" s="171" t="s">
        <v>44</v>
      </c>
      <c r="AO1355" s="171"/>
      <c r="AP1355" s="173"/>
      <c r="AQ1355" s="173"/>
      <c r="AR1355" s="173"/>
      <c r="AS1355" s="166">
        <f>H1355</f>
        <v>101331</v>
      </c>
      <c r="AT1355" s="166">
        <f t="shared" si="135"/>
        <v>11451</v>
      </c>
      <c r="AU1355" s="166">
        <v>1451</v>
      </c>
      <c r="AV1355" s="258"/>
      <c r="AX1355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95, 100095, '100095/13', date'2013-03-01', date'2015-09-01', 48, 101331, 'Б-101331-13',date'2015-02-02',3, 7, 7, 'RUR', 1, 18, date'2015-02-02', date'2015-02-01', 1013311, 1, to_date('2015-01-01 00:00:00','YYYY-MM-DD HH24:MI:SS'), 13000000, 2340000, 0, 1124, 0, 'c1', 8,0,101331,11451,1451);insert into xxxx_oebs_cash_payment_test (ID, INVOICE_ID, OEBS_PAYMENT, DOC_DATE, COMISS_DATE) values (s_xxxx_oebs_cash_payment_test.NEXTVAL, 101331, 26000000, to_date('2015-01-01 00:00:00','YYYY-MM-DD HH24:MI:SS'), date'2015-01-31' );insert into xxxx_client_discount_m  (ID,CLIENT_ID,CLIENT_AVG_DISCOUNT,DT) values (s_xxxx_client_discount_m.NEXTVAL,1124, 12, date'2015-01-01');</v>
      </c>
      <c r="AZ1355" s="326"/>
    </row>
    <row r="1356" spans="1:52" ht="16.5" customHeight="1" x14ac:dyDescent="0.25">
      <c r="A1356" s="285">
        <v>96</v>
      </c>
      <c r="B1356" s="72">
        <v>0</v>
      </c>
      <c r="C1356" s="166" t="str">
        <f t="shared" si="132"/>
        <v>100096</v>
      </c>
      <c r="D1356" s="165" t="str">
        <f t="shared" si="133"/>
        <v>100096/13</v>
      </c>
      <c r="E1356" s="167" t="s">
        <v>189</v>
      </c>
      <c r="F1356" s="167" t="s">
        <v>822</v>
      </c>
      <c r="G1356" s="165">
        <v>48</v>
      </c>
      <c r="H1356" s="178">
        <v>101332</v>
      </c>
      <c r="I1356" s="170" t="str">
        <f t="shared" si="134"/>
        <v>Б-101332-13</v>
      </c>
      <c r="J1356" s="185">
        <v>3</v>
      </c>
      <c r="K1356" s="165">
        <v>1</v>
      </c>
      <c r="L1356" s="165" t="s">
        <v>38</v>
      </c>
      <c r="M1356" s="169">
        <v>1</v>
      </c>
      <c r="N1356" s="165">
        <v>18</v>
      </c>
      <c r="O1356" s="167" t="s">
        <v>823</v>
      </c>
      <c r="P1356" s="167" t="s">
        <v>823</v>
      </c>
      <c r="Q1356" s="167" t="s">
        <v>826</v>
      </c>
      <c r="R1356" s="166" t="str">
        <f t="shared" si="128"/>
        <v>1013321</v>
      </c>
      <c r="S1356" s="170">
        <v>1</v>
      </c>
      <c r="T1356" s="167" t="s">
        <v>308</v>
      </c>
      <c r="U1356" s="165">
        <v>7000005</v>
      </c>
      <c r="V1356" s="234">
        <v>0</v>
      </c>
      <c r="W1356" s="165">
        <v>0</v>
      </c>
      <c r="X1356" s="24">
        <v>1125</v>
      </c>
      <c r="Y1356" s="168" t="s">
        <v>42</v>
      </c>
      <c r="Z1356" s="266">
        <v>10000005</v>
      </c>
      <c r="AA1356" s="266">
        <v>0.70000015000000004</v>
      </c>
      <c r="AB1356" s="224"/>
      <c r="AC1356" s="24">
        <v>14000010</v>
      </c>
      <c r="AD1356" s="170"/>
      <c r="AE1356" s="170"/>
      <c r="AF1356" s="167" t="s">
        <v>149</v>
      </c>
      <c r="AG1356" s="221">
        <v>8</v>
      </c>
      <c r="AH1356" s="220">
        <v>12</v>
      </c>
      <c r="AI1356" s="167" t="s">
        <v>319</v>
      </c>
      <c r="AL1356" s="166">
        <v>0</v>
      </c>
      <c r="AM1356" s="170">
        <v>0</v>
      </c>
      <c r="AN1356" s="165" t="s">
        <v>44</v>
      </c>
      <c r="AO1356" s="165"/>
      <c r="AP1356" s="166"/>
      <c r="AQ1356" s="166"/>
      <c r="AR1356" s="166"/>
      <c r="AS1356" s="166">
        <f>H1356</f>
        <v>101332</v>
      </c>
      <c r="AT1356" s="166">
        <f t="shared" si="135"/>
        <v>11452</v>
      </c>
      <c r="AU1356" s="166">
        <v>1452</v>
      </c>
      <c r="AV1356" s="220" t="s">
        <v>727</v>
      </c>
      <c r="AX1356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96, 100096, '100096/13', date'2013-03-01', date'2015-09-01', 48, 101332, 'Б-101332-13',date'2015-02-02',3, 1, 1, 'RUR', 1, 18, date'2015-02-02', date'2015-02-01', 1013321, 1, to_date('2015-02-01 00:00:00','YYYY-MM-DD HH24:MI:SS'), 7000005, 0, 0, 1125, 0, 'c1', 8,0,101332,11452,1452);insert into xxxx_oebs_cash_payment_test (ID, INVOICE_ID, OEBS_PAYMENT, DOC_DATE, COMISS_DATE) values (s_xxxx_oebs_cash_payment_test.NEXTVAL, 101332, 14000010, to_date('2015-02-01 00:00:00','YYYY-MM-DD HH24:MI:SS'), date'2015-01-31' );insert into xxxx_client_discount_m  (ID,CLIENT_ID,CLIENT_AVG_DISCOUNT,DT) values (s_xxxx_client_discount_m.NEXTVAL,1125, 12, date'2015-02-01');</v>
      </c>
      <c r="AZ1356" s="326"/>
    </row>
    <row r="1357" spans="1:52" ht="16.5" customHeight="1" x14ac:dyDescent="0.25">
      <c r="A1357" s="285">
        <v>96</v>
      </c>
      <c r="B1357" s="72">
        <v>0</v>
      </c>
      <c r="C1357" s="166" t="str">
        <f t="shared" si="132"/>
        <v>100096</v>
      </c>
      <c r="D1357" s="165" t="str">
        <f t="shared" si="133"/>
        <v>100096/13</v>
      </c>
      <c r="E1357" s="167" t="s">
        <v>189</v>
      </c>
      <c r="F1357" s="167" t="s">
        <v>822</v>
      </c>
      <c r="G1357" s="165">
        <v>48</v>
      </c>
      <c r="H1357" s="178">
        <v>101333</v>
      </c>
      <c r="I1357" s="170" t="str">
        <f t="shared" si="134"/>
        <v>Б-101333-13</v>
      </c>
      <c r="J1357" s="185">
        <v>3</v>
      </c>
      <c r="K1357" s="165">
        <v>7</v>
      </c>
      <c r="L1357" s="165" t="s">
        <v>38</v>
      </c>
      <c r="M1357" s="169">
        <v>1</v>
      </c>
      <c r="N1357" s="165">
        <v>18</v>
      </c>
      <c r="O1357" s="167" t="s">
        <v>823</v>
      </c>
      <c r="P1357" s="167" t="s">
        <v>823</v>
      </c>
      <c r="Q1357" s="167" t="s">
        <v>826</v>
      </c>
      <c r="R1357" s="166" t="str">
        <f t="shared" si="128"/>
        <v>1013331</v>
      </c>
      <c r="S1357" s="170">
        <v>1</v>
      </c>
      <c r="T1357" s="167" t="s">
        <v>308</v>
      </c>
      <c r="U1357" s="165">
        <v>1500000</v>
      </c>
      <c r="V1357" s="234">
        <v>0</v>
      </c>
      <c r="W1357" s="165">
        <v>0</v>
      </c>
      <c r="X1357" s="24">
        <v>1126</v>
      </c>
      <c r="Y1357" s="168" t="s">
        <v>42</v>
      </c>
      <c r="Z1357" s="266"/>
      <c r="AA1357" s="266"/>
      <c r="AB1357" s="224"/>
      <c r="AC1357" s="24">
        <v>3000000</v>
      </c>
      <c r="AD1357" s="170"/>
      <c r="AE1357" s="170"/>
      <c r="AF1357" s="167" t="s">
        <v>149</v>
      </c>
      <c r="AG1357" s="221">
        <v>8</v>
      </c>
      <c r="AH1357" s="220">
        <v>12</v>
      </c>
      <c r="AI1357" s="167" t="s">
        <v>319</v>
      </c>
      <c r="AL1357" s="166">
        <v>0</v>
      </c>
      <c r="AM1357" s="170">
        <v>0</v>
      </c>
      <c r="AN1357" s="165" t="s">
        <v>44</v>
      </c>
      <c r="AO1357" s="165"/>
      <c r="AP1357" s="166"/>
      <c r="AQ1357" s="166"/>
      <c r="AR1357" s="166"/>
      <c r="AS1357" s="166">
        <f>H1357</f>
        <v>101333</v>
      </c>
      <c r="AT1357" s="166">
        <f t="shared" si="135"/>
        <v>11453</v>
      </c>
      <c r="AU1357" s="166">
        <v>1453</v>
      </c>
      <c r="AV1357" s="327" t="str">
        <f>"70.000003%"</f>
        <v>70.000003%</v>
      </c>
      <c r="AX1357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96, 100096, '100096/13', date'2013-03-01', date'2015-09-01', 48, 101333, 'Б-101333-13',date'2015-02-02',3, 7, 7, 'RUR', 1, 18, date'2015-02-02', date'2015-02-01', 1013331, 1, to_date('2015-02-01 00:00:00','YYYY-MM-DD HH24:MI:SS'), 1500000, 0, 0, 1126, 0, 'c1', 8,0,101333,11453,1453);insert into xxxx_oebs_cash_payment_test (ID, INVOICE_ID, OEBS_PAYMENT, DOC_DATE, COMISS_DATE) values (s_xxxx_oebs_cash_payment_test.NEXTVAL, 101333, 3000000, to_date('2015-02-01 00:00:00','YYYY-MM-DD HH24:MI:SS'), date'2015-01-31' );insert into xxxx_client_discount_m  (ID,CLIENT_ID,CLIENT_AVG_DISCOUNT,DT) values (s_xxxx_client_discount_m.NEXTVAL,1126, 12, date'2015-02-01');</v>
      </c>
      <c r="AZ1357" s="326"/>
    </row>
    <row r="1358" spans="1:52" ht="16.5" customHeight="1" x14ac:dyDescent="0.25">
      <c r="A1358" s="285">
        <v>96</v>
      </c>
      <c r="B1358" s="72">
        <v>0</v>
      </c>
      <c r="C1358" s="166" t="str">
        <f t="shared" si="132"/>
        <v>100096</v>
      </c>
      <c r="D1358" s="165" t="str">
        <f t="shared" si="133"/>
        <v>100096/13</v>
      </c>
      <c r="E1358" s="167" t="s">
        <v>189</v>
      </c>
      <c r="F1358" s="167" t="s">
        <v>822</v>
      </c>
      <c r="G1358" s="165">
        <v>48</v>
      </c>
      <c r="H1358" s="178">
        <v>101334</v>
      </c>
      <c r="I1358" s="170" t="str">
        <f t="shared" si="134"/>
        <v>Б-101334-13</v>
      </c>
      <c r="J1358" s="185">
        <v>3</v>
      </c>
      <c r="K1358" s="165">
        <v>7</v>
      </c>
      <c r="L1358" s="165" t="s">
        <v>38</v>
      </c>
      <c r="M1358" s="169">
        <v>1</v>
      </c>
      <c r="N1358" s="165">
        <v>18</v>
      </c>
      <c r="O1358" s="167" t="s">
        <v>823</v>
      </c>
      <c r="P1358" s="167" t="s">
        <v>823</v>
      </c>
      <c r="Q1358" s="167" t="s">
        <v>826</v>
      </c>
      <c r="R1358" s="166" t="str">
        <f t="shared" si="128"/>
        <v>1013341</v>
      </c>
      <c r="S1358" s="170">
        <v>1</v>
      </c>
      <c r="T1358" s="167" t="s">
        <v>308</v>
      </c>
      <c r="U1358" s="165">
        <v>1500000</v>
      </c>
      <c r="V1358" s="234">
        <v>0</v>
      </c>
      <c r="W1358" s="165">
        <v>0</v>
      </c>
      <c r="X1358" s="24">
        <v>1127</v>
      </c>
      <c r="Y1358" s="168" t="s">
        <v>42</v>
      </c>
      <c r="Z1358" s="266"/>
      <c r="AA1358" s="266"/>
      <c r="AB1358" s="224"/>
      <c r="AC1358" s="24">
        <v>3000000</v>
      </c>
      <c r="AD1358" s="170"/>
      <c r="AE1358" s="170"/>
      <c r="AF1358" s="167" t="s">
        <v>149</v>
      </c>
      <c r="AG1358" s="221">
        <v>8</v>
      </c>
      <c r="AH1358" s="220">
        <v>12</v>
      </c>
      <c r="AI1358" s="167" t="s">
        <v>319</v>
      </c>
      <c r="AL1358" s="166">
        <v>0</v>
      </c>
      <c r="AM1358" s="170">
        <v>0</v>
      </c>
      <c r="AN1358" s="165" t="s">
        <v>44</v>
      </c>
      <c r="AO1358" s="165"/>
      <c r="AP1358" s="166"/>
      <c r="AQ1358" s="166"/>
      <c r="AR1358" s="166"/>
      <c r="AS1358" s="166">
        <f>H1358</f>
        <v>101334</v>
      </c>
      <c r="AT1358" s="166">
        <f t="shared" si="135"/>
        <v>11454</v>
      </c>
      <c r="AU1358" s="166">
        <v>1454</v>
      </c>
      <c r="AV1358" s="220" t="s">
        <v>738</v>
      </c>
      <c r="AX1358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96, 100096, '100096/13', date'2013-03-01', date'2015-09-01', 48, 101334, 'Б-101334-13',date'2015-02-02',3, 7, 7, 'RUR', 1, 18, date'2015-02-02', date'2015-02-01', 1013341, 1, to_date('2015-02-01 00:00:00','YYYY-MM-DD HH24:MI:SS'), 1500000, 0, 0, 1127, 0, 'c1', 8,0,101334,11454,1454);insert into xxxx_oebs_cash_payment_test (ID, INVOICE_ID, OEBS_PAYMENT, DOC_DATE, COMISS_DATE) values (s_xxxx_oebs_cash_payment_test.NEXTVAL, 101334, 3000000, to_date('2015-02-01 00:00:00','YYYY-MM-DD HH24:MI:SS'), date'2015-01-31' );insert into xxxx_client_discount_m  (ID,CLIENT_ID,CLIENT_AVG_DISCOUNT,DT) values (s_xxxx_client_discount_m.NEXTVAL,1127, 12, date'2015-02-01');</v>
      </c>
      <c r="AZ1358" s="326"/>
    </row>
    <row r="1359" spans="1:52" ht="16.5" customHeight="1" x14ac:dyDescent="0.25">
      <c r="A1359" s="285">
        <v>96</v>
      </c>
      <c r="B1359" s="72">
        <v>0</v>
      </c>
      <c r="C1359" s="166" t="str">
        <f t="shared" si="132"/>
        <v>100096</v>
      </c>
      <c r="D1359" s="165" t="str">
        <f t="shared" si="133"/>
        <v>100096/13</v>
      </c>
      <c r="E1359" s="167" t="s">
        <v>189</v>
      </c>
      <c r="F1359" s="167" t="s">
        <v>822</v>
      </c>
      <c r="G1359" s="165">
        <v>48</v>
      </c>
      <c r="H1359" s="178">
        <v>101335</v>
      </c>
      <c r="I1359" s="170" t="str">
        <f t="shared" si="134"/>
        <v>Б-101335-13</v>
      </c>
      <c r="J1359" s="185">
        <v>3</v>
      </c>
      <c r="K1359" s="165">
        <v>7</v>
      </c>
      <c r="L1359" s="165" t="s">
        <v>38</v>
      </c>
      <c r="M1359" s="169">
        <v>1</v>
      </c>
      <c r="N1359" s="165">
        <v>18</v>
      </c>
      <c r="O1359" s="167" t="s">
        <v>823</v>
      </c>
      <c r="P1359" s="167" t="s">
        <v>823</v>
      </c>
      <c r="Q1359" s="167" t="s">
        <v>826</v>
      </c>
      <c r="R1359" s="166" t="str">
        <f t="shared" si="128"/>
        <v>1013351</v>
      </c>
      <c r="S1359" s="170">
        <v>1</v>
      </c>
      <c r="T1359" s="191" t="s">
        <v>144</v>
      </c>
      <c r="U1359" s="165">
        <v>17000000</v>
      </c>
      <c r="V1359" s="165">
        <v>3060000</v>
      </c>
      <c r="W1359" s="165">
        <v>0</v>
      </c>
      <c r="X1359" s="24">
        <v>1128</v>
      </c>
      <c r="Y1359" s="168" t="s">
        <v>42</v>
      </c>
      <c r="Z1359" s="266">
        <v>24600000</v>
      </c>
      <c r="AA1359" s="266"/>
      <c r="AB1359" s="224"/>
      <c r="AC1359" s="24">
        <v>34000000</v>
      </c>
      <c r="AD1359" s="170"/>
      <c r="AE1359" s="170"/>
      <c r="AF1359" s="237" t="s">
        <v>150</v>
      </c>
      <c r="AG1359" s="221">
        <v>8</v>
      </c>
      <c r="AH1359" s="220">
        <v>12</v>
      </c>
      <c r="AI1359" s="237" t="s">
        <v>320</v>
      </c>
      <c r="AL1359" s="166">
        <v>0</v>
      </c>
      <c r="AM1359" s="170">
        <v>0</v>
      </c>
      <c r="AN1359" s="165" t="s">
        <v>44</v>
      </c>
      <c r="AO1359" s="165"/>
      <c r="AP1359" s="166"/>
      <c r="AQ1359" s="166"/>
      <c r="AR1359" s="166"/>
      <c r="AS1359" s="166">
        <f>H1359</f>
        <v>101335</v>
      </c>
      <c r="AT1359" s="166">
        <f t="shared" si="135"/>
        <v>11455</v>
      </c>
      <c r="AU1359" s="166">
        <v>1455</v>
      </c>
      <c r="AX1359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96, 100096, '100096/13', date'2013-03-01', date'2015-09-01', 48, 101335, 'Б-101335-13',date'2015-02-02',3, 7, 7, 'RUR', 1, 18, date'2015-02-02', date'2015-02-01', 1013351, 1, to_date('2015-01-01 00:00:00','YYYY-MM-DD HH24:MI:SS'), 17000000, 3060000, 0, 1128, 0, 'c1', 8,0,101335,11455,1455);insert into xxxx_oebs_cash_payment_test (ID, INVOICE_ID, OEBS_PAYMENT, DOC_DATE, COMISS_DATE) values (s_xxxx_oebs_cash_payment_test.NEXTVAL, 101335, 34000000, to_date('2015-01-01 00:00:00','YYYY-MM-DD HH24:MI:SS'), date'2015-01-30' );insert into xxxx_client_discount_m  (ID,CLIENT_ID,CLIENT_AVG_DISCOUNT,DT) values (s_xxxx_client_discount_m.NEXTVAL,1128, 12, date'2015-01-01');</v>
      </c>
      <c r="AZ1359" s="326"/>
    </row>
    <row r="1360" spans="1:52" ht="16.5" customHeight="1" x14ac:dyDescent="0.25">
      <c r="A1360" s="286">
        <v>96</v>
      </c>
      <c r="B1360" s="72">
        <v>0</v>
      </c>
      <c r="C1360" s="173" t="str">
        <f t="shared" si="132"/>
        <v>100096</v>
      </c>
      <c r="D1360" s="171" t="str">
        <f t="shared" si="133"/>
        <v>100096/13</v>
      </c>
      <c r="E1360" s="172" t="s">
        <v>189</v>
      </c>
      <c r="F1360" s="167" t="s">
        <v>822</v>
      </c>
      <c r="G1360" s="171">
        <v>48</v>
      </c>
      <c r="H1360" s="178">
        <v>101336</v>
      </c>
      <c r="I1360" s="171" t="str">
        <f t="shared" si="134"/>
        <v>Б-101336-13</v>
      </c>
      <c r="J1360" s="185">
        <v>3</v>
      </c>
      <c r="K1360" s="171">
        <v>7</v>
      </c>
      <c r="L1360" s="171" t="s">
        <v>38</v>
      </c>
      <c r="M1360" s="175">
        <v>1</v>
      </c>
      <c r="N1360" s="171">
        <v>18</v>
      </c>
      <c r="O1360" s="172" t="s">
        <v>823</v>
      </c>
      <c r="P1360" s="172" t="s">
        <v>823</v>
      </c>
      <c r="Q1360" s="172" t="s">
        <v>826</v>
      </c>
      <c r="R1360" s="173" t="str">
        <f t="shared" si="128"/>
        <v>1013361</v>
      </c>
      <c r="S1360" s="171">
        <v>1</v>
      </c>
      <c r="T1360" s="211" t="s">
        <v>144</v>
      </c>
      <c r="U1360" s="171">
        <v>13000000</v>
      </c>
      <c r="V1360" s="171">
        <v>2340000</v>
      </c>
      <c r="W1360" s="171">
        <v>0</v>
      </c>
      <c r="X1360" s="24">
        <v>1129</v>
      </c>
      <c r="Y1360" s="174" t="s">
        <v>42</v>
      </c>
      <c r="Z1360" s="142"/>
      <c r="AA1360" s="142"/>
      <c r="AB1360" s="232"/>
      <c r="AC1360" s="181">
        <v>26000000</v>
      </c>
      <c r="AD1360" s="171"/>
      <c r="AE1360" s="171"/>
      <c r="AF1360" s="177" t="s">
        <v>149</v>
      </c>
      <c r="AG1360" s="302">
        <v>8</v>
      </c>
      <c r="AH1360" s="258">
        <v>12</v>
      </c>
      <c r="AI1360" s="177" t="s">
        <v>320</v>
      </c>
      <c r="AJ1360" s="179"/>
      <c r="AK1360" s="179"/>
      <c r="AL1360" s="173">
        <v>0</v>
      </c>
      <c r="AM1360" s="170">
        <v>0</v>
      </c>
      <c r="AN1360" s="171" t="s">
        <v>44</v>
      </c>
      <c r="AO1360" s="171"/>
      <c r="AP1360" s="173"/>
      <c r="AQ1360" s="173"/>
      <c r="AR1360" s="173"/>
      <c r="AS1360" s="166">
        <f>H1360</f>
        <v>101336</v>
      </c>
      <c r="AT1360" s="166">
        <f t="shared" si="135"/>
        <v>11456</v>
      </c>
      <c r="AU1360" s="166">
        <v>1456</v>
      </c>
      <c r="AV1360" s="258"/>
      <c r="AX136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96, 100096, '100096/13', date'2013-03-01', date'2015-09-01', 48, 101336, 'Б-101336-13',date'2015-02-02',3, 7, 7, 'RUR', 1, 18, date'2015-02-02', date'2015-02-01', 1013361, 1, to_date('2015-01-01 00:00:00','YYYY-MM-DD HH24:MI:SS'), 13000000, 2340000, 0, 1129, 0, 'c1', 8,0,101336,11456,1456);insert into xxxx_oebs_cash_payment_test (ID, INVOICE_ID, OEBS_PAYMENT, DOC_DATE, COMISS_DATE) values (s_xxxx_oebs_cash_payment_test.NEXTVAL, 101336, 26000000, to_date('2015-01-01 00:00:00','YYYY-MM-DD HH24:MI:SS'), date'2015-01-31' );insert into xxxx_client_discount_m  (ID,CLIENT_ID,CLIENT_AVG_DISCOUNT,DT) values (s_xxxx_client_discount_m.NEXTVAL,1129, 12, date'2015-01-01');</v>
      </c>
      <c r="AZ1360" s="326"/>
    </row>
    <row r="1361" spans="1:52" ht="16.5" customHeight="1" x14ac:dyDescent="0.25">
      <c r="A1361" s="285">
        <v>97</v>
      </c>
      <c r="B1361" s="72">
        <v>0</v>
      </c>
      <c r="C1361" s="166" t="str">
        <f t="shared" si="132"/>
        <v>100097</v>
      </c>
      <c r="D1361" s="165" t="str">
        <f t="shared" si="133"/>
        <v>100097/13</v>
      </c>
      <c r="E1361" s="167" t="s">
        <v>189</v>
      </c>
      <c r="F1361" s="167" t="s">
        <v>822</v>
      </c>
      <c r="G1361" s="165">
        <v>48</v>
      </c>
      <c r="H1361" s="178">
        <v>101337</v>
      </c>
      <c r="I1361" s="170" t="str">
        <f t="shared" si="134"/>
        <v>Б-101337-13</v>
      </c>
      <c r="J1361" s="185">
        <v>3</v>
      </c>
      <c r="K1361" s="165">
        <v>7</v>
      </c>
      <c r="L1361" s="165" t="s">
        <v>38</v>
      </c>
      <c r="M1361" s="169">
        <v>1</v>
      </c>
      <c r="N1361" s="165">
        <v>18</v>
      </c>
      <c r="O1361" s="167" t="s">
        <v>823</v>
      </c>
      <c r="P1361" s="167" t="s">
        <v>823</v>
      </c>
      <c r="Q1361" s="167" t="s">
        <v>826</v>
      </c>
      <c r="R1361" s="166" t="str">
        <f t="shared" si="128"/>
        <v>1013371</v>
      </c>
      <c r="S1361" s="170">
        <v>1</v>
      </c>
      <c r="T1361" s="167" t="s">
        <v>308</v>
      </c>
      <c r="U1361" s="165">
        <v>1000000</v>
      </c>
      <c r="V1361" s="165">
        <v>180000</v>
      </c>
      <c r="W1361" s="165">
        <v>0</v>
      </c>
      <c r="X1361" s="236">
        <v>1130</v>
      </c>
      <c r="Y1361" s="218" t="s">
        <v>182</v>
      </c>
      <c r="Z1361" s="266">
        <v>15580000</v>
      </c>
      <c r="AA1361" s="266"/>
      <c r="AB1361" s="224"/>
      <c r="AC1361" s="24">
        <v>2000000</v>
      </c>
      <c r="AD1361" s="170"/>
      <c r="AE1361" s="170"/>
      <c r="AF1361" s="167" t="s">
        <v>149</v>
      </c>
      <c r="AG1361" s="221">
        <v>8</v>
      </c>
      <c r="AH1361" s="220">
        <v>12</v>
      </c>
      <c r="AI1361" s="167" t="s">
        <v>319</v>
      </c>
      <c r="AL1361" s="166">
        <v>0</v>
      </c>
      <c r="AM1361" s="170">
        <v>0</v>
      </c>
      <c r="AN1361" s="165" t="s">
        <v>44</v>
      </c>
      <c r="AO1361" s="165"/>
      <c r="AP1361" s="166"/>
      <c r="AQ1361" s="166"/>
      <c r="AR1361" s="166"/>
      <c r="AS1361" s="166">
        <f>H1361</f>
        <v>101337</v>
      </c>
      <c r="AT1361" s="166">
        <f t="shared" si="135"/>
        <v>11457</v>
      </c>
      <c r="AU1361" s="166">
        <v>1457</v>
      </c>
      <c r="AV1361" s="166" t="s">
        <v>728</v>
      </c>
      <c r="AX136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101337, 'Б-101337-13',date'2015-02-02',3, 7, 7, 'RUR', 1, 18, date'2015-02-02', date'2015-02-01', 1013371, 1, to_date('2015-02-01 00:00:00','YYYY-MM-DD HH24:MI:SS'), 1000000, 180000, 0, 1130, 0, 'c1', 8,0,101337,11457,1457);insert into xxxx_oebs_cash_payment_test (ID, INVOICE_ID, OEBS_PAYMENT, DOC_DATE, COMISS_DATE) values (s_xxxx_oebs_cash_payment_test.NEXTVAL, 101337, 2000000, to_date('2015-02-01 00:00:00','YYYY-MM-DD HH24:MI:SS'), date'2015-01-31' );insert into xxxx_client_discount_m  (ID,CLIENT_ID,CLIENT_AVG_DISCOUNT,DT) values (s_xxxx_client_discount_m.NEXTVAL,1130, 12, date'2015-02-01');</v>
      </c>
      <c r="AZ1361" s="326"/>
    </row>
    <row r="1362" spans="1:52" ht="16.5" customHeight="1" x14ac:dyDescent="0.25">
      <c r="A1362" s="285">
        <v>97</v>
      </c>
      <c r="B1362" s="72">
        <v>0</v>
      </c>
      <c r="C1362" s="166" t="str">
        <f t="shared" si="132"/>
        <v>100097</v>
      </c>
      <c r="D1362" s="165" t="str">
        <f t="shared" si="133"/>
        <v>100097/13</v>
      </c>
      <c r="E1362" s="167" t="s">
        <v>189</v>
      </c>
      <c r="F1362" s="167" t="s">
        <v>822</v>
      </c>
      <c r="G1362" s="165">
        <v>48</v>
      </c>
      <c r="H1362" s="178">
        <v>101338</v>
      </c>
      <c r="I1362" s="170" t="str">
        <f t="shared" si="134"/>
        <v>Б-101338-13</v>
      </c>
      <c r="J1362" s="185">
        <v>3</v>
      </c>
      <c r="K1362" s="165">
        <v>7</v>
      </c>
      <c r="L1362" s="165" t="s">
        <v>38</v>
      </c>
      <c r="M1362" s="169">
        <v>1</v>
      </c>
      <c r="N1362" s="165">
        <v>18</v>
      </c>
      <c r="O1362" s="167" t="s">
        <v>823</v>
      </c>
      <c r="P1362" s="167" t="s">
        <v>823</v>
      </c>
      <c r="Q1362" s="167" t="s">
        <v>826</v>
      </c>
      <c r="R1362" s="166" t="str">
        <f t="shared" si="128"/>
        <v>1013381</v>
      </c>
      <c r="S1362" s="170">
        <v>1</v>
      </c>
      <c r="T1362" s="167" t="s">
        <v>308</v>
      </c>
      <c r="U1362" s="165">
        <v>1000000</v>
      </c>
      <c r="V1362" s="165">
        <v>180000</v>
      </c>
      <c r="W1362" s="165">
        <v>0</v>
      </c>
      <c r="X1362" s="236">
        <v>1130</v>
      </c>
      <c r="Y1362" s="218" t="s">
        <v>182</v>
      </c>
      <c r="Z1362" s="266"/>
      <c r="AA1362" s="266"/>
      <c r="AB1362" s="224"/>
      <c r="AC1362" s="24">
        <v>2000000</v>
      </c>
      <c r="AD1362" s="170"/>
      <c r="AE1362" s="170"/>
      <c r="AF1362" s="167" t="s">
        <v>149</v>
      </c>
      <c r="AG1362" s="221">
        <v>8</v>
      </c>
      <c r="AI1362" s="167"/>
      <c r="AL1362" s="166">
        <v>0</v>
      </c>
      <c r="AM1362" s="170">
        <v>0</v>
      </c>
      <c r="AN1362" s="165" t="s">
        <v>44</v>
      </c>
      <c r="AO1362" s="165"/>
      <c r="AP1362" s="166"/>
      <c r="AQ1362" s="166"/>
      <c r="AR1362" s="166"/>
      <c r="AS1362" s="166">
        <f>H1362</f>
        <v>101338</v>
      </c>
      <c r="AT1362" s="166">
        <f t="shared" si="135"/>
        <v>11458</v>
      </c>
      <c r="AU1362" s="166">
        <v>1458</v>
      </c>
      <c r="AV1362" s="166" t="s">
        <v>729</v>
      </c>
      <c r="AX136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101338, 'Б-101338-13',date'2015-02-02',3, 7, 7, 'RUR', 1, 18, date'2015-02-02', date'2015-02-01', 1013381, 1, to_date('2015-02-01 00:00:00','YYYY-MM-DD HH24:MI:SS'), 1000000, 180000, 0, 1130, 0, 'c1', 8,0,101338,11458,1458);insert into xxxx_oebs_cash_payment_test (ID, INVOICE_ID, OEBS_PAYMENT, DOC_DATE, COMISS_DATE) values (s_xxxx_oebs_cash_payment_test.NEXTVAL, 101338, 2000000, to_date('2015-02-01 00:00:00','YYYY-MM-DD HH24:MI:SS'), date'2015-01-31' );</v>
      </c>
      <c r="AZ1362" s="326"/>
    </row>
    <row r="1363" spans="1:52" ht="16.5" customHeight="1" x14ac:dyDescent="0.25">
      <c r="A1363" s="285">
        <v>97</v>
      </c>
      <c r="B1363" s="72">
        <v>0</v>
      </c>
      <c r="C1363" s="166" t="str">
        <f t="shared" si="132"/>
        <v>100097</v>
      </c>
      <c r="D1363" s="165" t="str">
        <f t="shared" si="133"/>
        <v>100097/13</v>
      </c>
      <c r="E1363" s="167" t="s">
        <v>189</v>
      </c>
      <c r="F1363" s="167" t="s">
        <v>822</v>
      </c>
      <c r="G1363" s="165">
        <v>48</v>
      </c>
      <c r="H1363" s="227">
        <v>101339</v>
      </c>
      <c r="I1363" s="170" t="str">
        <f t="shared" si="134"/>
        <v>Б-101339-13</v>
      </c>
      <c r="J1363" s="185">
        <v>3</v>
      </c>
      <c r="K1363" s="165">
        <v>7</v>
      </c>
      <c r="L1363" s="165" t="s">
        <v>38</v>
      </c>
      <c r="M1363" s="169">
        <v>1</v>
      </c>
      <c r="N1363" s="165">
        <v>18</v>
      </c>
      <c r="O1363" s="167" t="s">
        <v>823</v>
      </c>
      <c r="P1363" s="167" t="s">
        <v>823</v>
      </c>
      <c r="Q1363" s="167" t="s">
        <v>826</v>
      </c>
      <c r="R1363" s="227" t="str">
        <f t="shared" si="128"/>
        <v>1013391</v>
      </c>
      <c r="S1363" s="170">
        <v>1</v>
      </c>
      <c r="T1363" s="167" t="s">
        <v>308</v>
      </c>
      <c r="U1363" s="165">
        <v>500000</v>
      </c>
      <c r="V1363" s="165">
        <v>90000</v>
      </c>
      <c r="W1363" s="165">
        <v>0</v>
      </c>
      <c r="X1363" s="234">
        <v>1131</v>
      </c>
      <c r="Y1363" s="168" t="s">
        <v>42</v>
      </c>
      <c r="Z1363" s="266"/>
      <c r="AA1363" s="266"/>
      <c r="AB1363" s="224"/>
      <c r="AC1363" s="24">
        <v>1000000</v>
      </c>
      <c r="AD1363" s="170"/>
      <c r="AE1363" s="170"/>
      <c r="AF1363" s="167" t="s">
        <v>149</v>
      </c>
      <c r="AG1363" s="221">
        <v>8</v>
      </c>
      <c r="AH1363" s="220">
        <v>12</v>
      </c>
      <c r="AI1363" s="167" t="s">
        <v>319</v>
      </c>
      <c r="AL1363" s="166">
        <v>0</v>
      </c>
      <c r="AM1363" s="170">
        <v>0</v>
      </c>
      <c r="AN1363" s="165" t="s">
        <v>44</v>
      </c>
      <c r="AO1363" s="165"/>
      <c r="AP1363" s="166"/>
      <c r="AQ1363" s="166"/>
      <c r="AR1363" s="166"/>
      <c r="AS1363" s="166">
        <f>H1363</f>
        <v>101339</v>
      </c>
      <c r="AT1363" s="166">
        <f t="shared" si="135"/>
        <v>11459</v>
      </c>
      <c r="AU1363" s="166">
        <v>1459</v>
      </c>
      <c r="AX1363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101339, 'Б-101339-13',date'2015-02-02',3, 7, 7, 'RUR', 1, 18, date'2015-02-02', date'2015-02-01', 1013391, 1, to_date('2015-02-01 00:00:00','YYYY-MM-DD HH24:MI:SS'), 500000, 90000, 0, 1131, 0, 'c1', 8,0,101339,11459,1459);insert into xxxx_oebs_cash_payment_test (ID, INVOICE_ID, OEBS_PAYMENT, DOC_DATE, COMISS_DATE) values (s_xxxx_oebs_cash_payment_test.NEXTVAL, 101339, 1000000, to_date('2015-02-01 00:00:00','YYYY-MM-DD HH24:MI:SS'), date'2015-01-31' );insert into xxxx_client_discount_m  (ID,CLIENT_ID,CLIENT_AVG_DISCOUNT,DT) values (s_xxxx_client_discount_m.NEXTVAL,1131, 12, date'2015-02-01');</v>
      </c>
      <c r="AZ1363" s="326"/>
    </row>
    <row r="1364" spans="1:52" ht="16.5" customHeight="1" x14ac:dyDescent="0.25">
      <c r="A1364" s="285">
        <v>97</v>
      </c>
      <c r="B1364" s="72">
        <v>0</v>
      </c>
      <c r="C1364" s="166" t="str">
        <f t="shared" si="132"/>
        <v>100097</v>
      </c>
      <c r="D1364" s="165" t="str">
        <f t="shared" si="133"/>
        <v>100097/13</v>
      </c>
      <c r="E1364" s="167" t="s">
        <v>189</v>
      </c>
      <c r="F1364" s="167" t="s">
        <v>822</v>
      </c>
      <c r="G1364" s="165">
        <v>48</v>
      </c>
      <c r="H1364" s="227">
        <v>101339</v>
      </c>
      <c r="I1364" s="170" t="str">
        <f t="shared" si="134"/>
        <v>Б-101339-13</v>
      </c>
      <c r="J1364" s="185">
        <v>3</v>
      </c>
      <c r="K1364" s="165">
        <v>7</v>
      </c>
      <c r="L1364" s="165" t="s">
        <v>38</v>
      </c>
      <c r="M1364" s="169">
        <v>1</v>
      </c>
      <c r="N1364" s="165">
        <v>18</v>
      </c>
      <c r="O1364" s="167" t="s">
        <v>823</v>
      </c>
      <c r="P1364" s="167" t="s">
        <v>823</v>
      </c>
      <c r="Q1364" s="167" t="s">
        <v>826</v>
      </c>
      <c r="R1364" s="227" t="str">
        <f>H1364&amp;"2"</f>
        <v>1013392</v>
      </c>
      <c r="S1364" s="170">
        <v>1</v>
      </c>
      <c r="T1364" s="191" t="s">
        <v>308</v>
      </c>
      <c r="U1364" s="234">
        <v>16000000</v>
      </c>
      <c r="V1364" s="234">
        <v>2880000</v>
      </c>
      <c r="W1364" s="165">
        <v>0</v>
      </c>
      <c r="X1364" s="234">
        <v>1131</v>
      </c>
      <c r="Y1364" s="168" t="s">
        <v>42</v>
      </c>
      <c r="Z1364" s="266"/>
      <c r="AA1364" s="266"/>
      <c r="AB1364" s="224"/>
      <c r="AC1364" s="24">
        <v>32000000</v>
      </c>
      <c r="AD1364" s="170"/>
      <c r="AE1364" s="170"/>
      <c r="AF1364" s="191" t="s">
        <v>149</v>
      </c>
      <c r="AG1364" s="221">
        <v>8</v>
      </c>
      <c r="AH1364" s="220">
        <v>12</v>
      </c>
      <c r="AI1364" s="191" t="s">
        <v>319</v>
      </c>
      <c r="AL1364" s="166">
        <v>0</v>
      </c>
      <c r="AM1364" s="170">
        <v>0</v>
      </c>
      <c r="AN1364" s="165" t="s">
        <v>44</v>
      </c>
      <c r="AO1364" s="165"/>
      <c r="AP1364" s="166"/>
      <c r="AQ1364" s="166"/>
      <c r="AR1364" s="166"/>
      <c r="AS1364" s="166">
        <f>H1364</f>
        <v>101339</v>
      </c>
      <c r="AT1364" s="166">
        <f t="shared" si="135"/>
        <v>11460</v>
      </c>
      <c r="AU1364" s="166">
        <v>1460</v>
      </c>
      <c r="AV1364" s="166"/>
      <c r="AX1364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101339, 'Б-101339-13',date'2015-02-02',3, 7, 7, 'RUR', 1, 18, date'2015-02-02', date'2015-02-01', 1013392, 1, to_date('2015-02-01 00:00:00','YYYY-MM-DD HH24:MI:SS'), 16000000, 2880000, 0, 1131, 0, 'c1', 8,0,101339,11460,1460);insert into xxxx_oebs_cash_payment_test (ID, INVOICE_ID, OEBS_PAYMENT, DOC_DATE, COMISS_DATE) values (s_xxxx_oebs_cash_payment_test.NEXTVAL, 101339, 32000000, to_date('2015-02-01 00:00:00','YYYY-MM-DD HH24:MI:SS'), date'2015-01-31' );insert into xxxx_client_discount_m  (ID,CLIENT_ID,CLIENT_AVG_DISCOUNT,DT) values (s_xxxx_client_discount_m.NEXTVAL,1131, 12, date'2015-02-01');</v>
      </c>
      <c r="AZ1364" s="326"/>
    </row>
    <row r="1365" spans="1:52" ht="16.5" customHeight="1" x14ac:dyDescent="0.25">
      <c r="A1365" s="285">
        <v>97</v>
      </c>
      <c r="B1365" s="72">
        <v>0</v>
      </c>
      <c r="C1365" s="166" t="str">
        <f t="shared" si="132"/>
        <v>100097</v>
      </c>
      <c r="D1365" s="165" t="str">
        <f t="shared" si="133"/>
        <v>100097/13</v>
      </c>
      <c r="E1365" s="167" t="s">
        <v>189</v>
      </c>
      <c r="F1365" s="167" t="s">
        <v>822</v>
      </c>
      <c r="G1365" s="165">
        <v>48</v>
      </c>
      <c r="H1365" s="230">
        <v>101340</v>
      </c>
      <c r="I1365" s="170" t="str">
        <f t="shared" si="134"/>
        <v>Б-101340-13</v>
      </c>
      <c r="J1365" s="185">
        <v>3</v>
      </c>
      <c r="K1365" s="165">
        <v>7</v>
      </c>
      <c r="L1365" s="165" t="s">
        <v>38</v>
      </c>
      <c r="M1365" s="169">
        <v>1</v>
      </c>
      <c r="N1365" s="165">
        <v>18</v>
      </c>
      <c r="O1365" s="167" t="s">
        <v>823</v>
      </c>
      <c r="P1365" s="167" t="s">
        <v>823</v>
      </c>
      <c r="Q1365" s="167" t="s">
        <v>826</v>
      </c>
      <c r="R1365" s="230" t="str">
        <f t="shared" si="128"/>
        <v>1013401</v>
      </c>
      <c r="S1365" s="170">
        <v>1</v>
      </c>
      <c r="T1365" s="191" t="s">
        <v>308</v>
      </c>
      <c r="U1365" s="165">
        <v>500000</v>
      </c>
      <c r="V1365" s="165">
        <v>90000</v>
      </c>
      <c r="W1365" s="165">
        <v>0</v>
      </c>
      <c r="X1365" s="234">
        <v>1131</v>
      </c>
      <c r="Y1365" s="168" t="s">
        <v>42</v>
      </c>
      <c r="Z1365" s="266"/>
      <c r="AA1365" s="266">
        <v>0.89473684200000003</v>
      </c>
      <c r="AB1365" s="224"/>
      <c r="AC1365" s="24">
        <v>1000000</v>
      </c>
      <c r="AD1365" s="170"/>
      <c r="AE1365" s="170"/>
      <c r="AF1365" s="191" t="s">
        <v>149</v>
      </c>
      <c r="AG1365" s="221">
        <v>8</v>
      </c>
      <c r="AH1365" s="220">
        <v>12</v>
      </c>
      <c r="AI1365" s="191" t="s">
        <v>319</v>
      </c>
      <c r="AL1365" s="166">
        <v>0</v>
      </c>
      <c r="AM1365" s="170">
        <v>0</v>
      </c>
      <c r="AN1365" s="165" t="s">
        <v>44</v>
      </c>
      <c r="AO1365" s="165"/>
      <c r="AP1365" s="166"/>
      <c r="AQ1365" s="166"/>
      <c r="AR1365" s="166"/>
      <c r="AS1365" s="166">
        <f>H1365</f>
        <v>101340</v>
      </c>
      <c r="AT1365" s="166">
        <f t="shared" si="135"/>
        <v>11461</v>
      </c>
      <c r="AU1365" s="166">
        <v>1461</v>
      </c>
      <c r="AV1365" s="166"/>
      <c r="AX1365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101340, 'Б-101340-13',date'2015-02-02',3, 7, 7, 'RUR', 1, 18, date'2015-02-02', date'2015-02-01', 1013401, 1, to_date('2015-02-01 00:00:00','YYYY-MM-DD HH24:MI:SS'), 500000, 90000, 0, 1131, 0, 'c1', 8,0,101340,11461,1461);insert into xxxx_oebs_cash_payment_test (ID, INVOICE_ID, OEBS_PAYMENT, DOC_DATE, COMISS_DATE) values (s_xxxx_oebs_cash_payment_test.NEXTVAL, 101340, 1000000, to_date('2015-02-01 00:00:00','YYYY-MM-DD HH24:MI:SS'), date'2015-01-31' );insert into xxxx_client_discount_m  (ID,CLIENT_ID,CLIENT_AVG_DISCOUNT,DT) values (s_xxxx_client_discount_m.NEXTVAL,1131, 12, date'2015-02-01');</v>
      </c>
      <c r="AZ1365" s="326"/>
    </row>
    <row r="1366" spans="1:52" ht="16.5" customHeight="1" x14ac:dyDescent="0.25">
      <c r="A1366" s="285">
        <v>97</v>
      </c>
      <c r="B1366" s="72">
        <v>0</v>
      </c>
      <c r="C1366" s="166" t="str">
        <f>"1000"&amp;A1366</f>
        <v>100097</v>
      </c>
      <c r="D1366" s="165" t="str">
        <f>"1000"&amp;A1366&amp;"/13"</f>
        <v>100097/13</v>
      </c>
      <c r="E1366" s="167" t="s">
        <v>189</v>
      </c>
      <c r="F1366" s="167" t="s">
        <v>822</v>
      </c>
      <c r="G1366" s="165">
        <v>48</v>
      </c>
      <c r="H1366" s="178">
        <v>101341</v>
      </c>
      <c r="I1366" s="170" t="str">
        <f>"Б-"&amp;H1366&amp;"-13"</f>
        <v>Б-101341-13</v>
      </c>
      <c r="J1366" s="185">
        <v>3</v>
      </c>
      <c r="K1366" s="165">
        <v>1</v>
      </c>
      <c r="L1366" s="165" t="s">
        <v>38</v>
      </c>
      <c r="M1366" s="169">
        <v>1</v>
      </c>
      <c r="N1366" s="165">
        <v>18</v>
      </c>
      <c r="O1366" s="167" t="s">
        <v>823</v>
      </c>
      <c r="P1366" s="167" t="s">
        <v>823</v>
      </c>
      <c r="Q1366" s="167" t="s">
        <v>826</v>
      </c>
      <c r="R1366" s="166" t="str">
        <f>H1366&amp;"1"</f>
        <v>1013411</v>
      </c>
      <c r="S1366" s="170">
        <v>1</v>
      </c>
      <c r="T1366" s="191" t="s">
        <v>307</v>
      </c>
      <c r="U1366" s="165">
        <v>500000</v>
      </c>
      <c r="V1366" s="165">
        <v>90000</v>
      </c>
      <c r="W1366" s="165">
        <v>0</v>
      </c>
      <c r="X1366" s="234">
        <v>1131</v>
      </c>
      <c r="Y1366" s="168" t="s">
        <v>42</v>
      </c>
      <c r="Z1366" s="266"/>
      <c r="AA1366" s="266"/>
      <c r="AB1366" s="224"/>
      <c r="AC1366" s="24">
        <v>1000000</v>
      </c>
      <c r="AD1366" s="170"/>
      <c r="AE1366" s="170"/>
      <c r="AF1366" s="191" t="s">
        <v>149</v>
      </c>
      <c r="AG1366" s="221">
        <v>8</v>
      </c>
      <c r="AH1366" s="220">
        <v>12</v>
      </c>
      <c r="AI1366" s="191" t="s">
        <v>319</v>
      </c>
      <c r="AL1366" s="166">
        <v>0</v>
      </c>
      <c r="AM1366" s="170">
        <v>0</v>
      </c>
      <c r="AN1366" s="165" t="s">
        <v>44</v>
      </c>
      <c r="AO1366" s="165"/>
      <c r="AP1366" s="166"/>
      <c r="AQ1366" s="166"/>
      <c r="AR1366" s="166"/>
      <c r="AS1366" s="166">
        <f>H1366</f>
        <v>101341</v>
      </c>
      <c r="AT1366" s="166">
        <f t="shared" si="135"/>
        <v>11462</v>
      </c>
      <c r="AU1366" s="166">
        <v>1462</v>
      </c>
      <c r="AV1366" s="166"/>
      <c r="AX1366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101341, 'Б-101341-13',date'2015-02-02',3, 1, 1, 'RUR', 1, 18, date'2015-02-02', date'2015-02-01', 1013411, 1, to_date('2015-02-02 00:00:00','YYYY-MM-DD HH24:MI:SS'), 500000, 90000, 0, 1131, 0, 'c1', 8,0,101341,11462,1462);insert into xxxx_oebs_cash_payment_test (ID, INVOICE_ID, OEBS_PAYMENT, DOC_DATE, COMISS_DATE) values (s_xxxx_oebs_cash_payment_test.NEXTVAL, 101341, 1000000, to_date('2015-02-02 00:00:00','YYYY-MM-DD HH24:MI:SS'), date'2015-01-31' );insert into xxxx_client_discount_m  (ID,CLIENT_ID,CLIENT_AVG_DISCOUNT,DT) values (s_xxxx_client_discount_m.NEXTVAL,1131, 12, date'2015-02-01');</v>
      </c>
      <c r="AZ1366" s="326"/>
    </row>
    <row r="1367" spans="1:52" ht="16.5" customHeight="1" x14ac:dyDescent="0.25">
      <c r="A1367" s="285">
        <v>97</v>
      </c>
      <c r="B1367" s="72">
        <v>0</v>
      </c>
      <c r="C1367" s="166" t="str">
        <f>"1000"&amp;A1367</f>
        <v>100097</v>
      </c>
      <c r="D1367" s="165" t="str">
        <f>"1000"&amp;A1367&amp;"/13"</f>
        <v>100097/13</v>
      </c>
      <c r="E1367" s="167" t="s">
        <v>189</v>
      </c>
      <c r="F1367" s="167" t="s">
        <v>822</v>
      </c>
      <c r="G1367" s="165">
        <v>48</v>
      </c>
      <c r="H1367" s="178">
        <v>101342</v>
      </c>
      <c r="I1367" s="170" t="str">
        <f>"Б-"&amp;H1367&amp;"-13"</f>
        <v>Б-101342-13</v>
      </c>
      <c r="J1367" s="185">
        <v>3</v>
      </c>
      <c r="K1367" s="165">
        <v>7</v>
      </c>
      <c r="L1367" s="165" t="s">
        <v>38</v>
      </c>
      <c r="M1367" s="169">
        <v>1</v>
      </c>
      <c r="N1367" s="165">
        <v>18</v>
      </c>
      <c r="O1367" s="167" t="s">
        <v>823</v>
      </c>
      <c r="P1367" s="167" t="s">
        <v>823</v>
      </c>
      <c r="Q1367" s="167" t="s">
        <v>826</v>
      </c>
      <c r="R1367" s="166" t="str">
        <f t="shared" si="128"/>
        <v>1013421</v>
      </c>
      <c r="S1367" s="170">
        <v>1</v>
      </c>
      <c r="T1367" s="237" t="s">
        <v>144</v>
      </c>
      <c r="U1367" s="165">
        <v>5000000</v>
      </c>
      <c r="V1367" s="165">
        <v>900000</v>
      </c>
      <c r="W1367" s="165">
        <v>0</v>
      </c>
      <c r="X1367" s="236">
        <v>1132</v>
      </c>
      <c r="Y1367" s="168" t="s">
        <v>42</v>
      </c>
      <c r="Z1367" s="266">
        <v>36900000</v>
      </c>
      <c r="AA1367" s="266"/>
      <c r="AB1367" s="224"/>
      <c r="AC1367" s="24">
        <v>10000000</v>
      </c>
      <c r="AD1367" s="170"/>
      <c r="AE1367" s="170"/>
      <c r="AF1367" s="237" t="s">
        <v>149</v>
      </c>
      <c r="AG1367" s="221">
        <v>8</v>
      </c>
      <c r="AH1367" s="220">
        <v>12</v>
      </c>
      <c r="AI1367" s="237" t="s">
        <v>320</v>
      </c>
      <c r="AL1367" s="166">
        <v>0</v>
      </c>
      <c r="AM1367" s="170">
        <v>0</v>
      </c>
      <c r="AN1367" s="165" t="s">
        <v>44</v>
      </c>
      <c r="AO1367" s="165"/>
      <c r="AP1367" s="166"/>
      <c r="AQ1367" s="166"/>
      <c r="AR1367" s="166"/>
      <c r="AS1367" s="166">
        <f>H1367</f>
        <v>101342</v>
      </c>
      <c r="AT1367" s="166">
        <f t="shared" si="135"/>
        <v>11463</v>
      </c>
      <c r="AU1367" s="166">
        <v>1463</v>
      </c>
      <c r="AV1367" s="166"/>
      <c r="AX1367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101342, 'Б-101342-13',date'2015-02-02',3, 7, 7, 'RUR', 1, 18, date'2015-02-02', date'2015-02-01', 1013421, 1, to_date('2015-01-01 00:00:00','YYYY-MM-DD HH24:MI:SS'), 5000000, 900000, 0, 1132, 0, 'c1', 8,0,101342,11463,1463);insert into xxxx_oebs_cash_payment_test (ID, INVOICE_ID, OEBS_PAYMENT, DOC_DATE, COMISS_DATE) values (s_xxxx_oebs_cash_payment_test.NEXTVAL, 101342, 10000000, to_date('2015-01-01 00:00:00','YYYY-MM-DD HH24:MI:SS'), date'2015-01-31' );insert into xxxx_client_discount_m  (ID,CLIENT_ID,CLIENT_AVG_DISCOUNT,DT) values (s_xxxx_client_discount_m.NEXTVAL,1132, 12, date'2015-01-01');</v>
      </c>
      <c r="AZ1367" s="326"/>
    </row>
    <row r="1368" spans="1:52" ht="16.5" customHeight="1" x14ac:dyDescent="0.25">
      <c r="A1368" s="285">
        <v>97</v>
      </c>
      <c r="B1368" s="72">
        <v>0</v>
      </c>
      <c r="C1368" s="166" t="str">
        <f t="shared" ref="C1368:C1431" si="137">"1000"&amp;A1368</f>
        <v>100097</v>
      </c>
      <c r="D1368" s="165" t="str">
        <f t="shared" ref="D1368:D1431" si="138">"1000"&amp;A1368&amp;"/13"</f>
        <v>100097/13</v>
      </c>
      <c r="E1368" s="167" t="s">
        <v>189</v>
      </c>
      <c r="F1368" s="167" t="s">
        <v>822</v>
      </c>
      <c r="G1368" s="165">
        <v>48</v>
      </c>
      <c r="H1368" s="227">
        <v>101343</v>
      </c>
      <c r="I1368" s="170" t="str">
        <f t="shared" ref="I1368:I1431" si="139">"Б-"&amp;H1368&amp;"-13"</f>
        <v>Б-101343-13</v>
      </c>
      <c r="J1368" s="185">
        <v>3</v>
      </c>
      <c r="K1368" s="165">
        <v>7</v>
      </c>
      <c r="L1368" s="165" t="s">
        <v>38</v>
      </c>
      <c r="M1368" s="169">
        <v>1</v>
      </c>
      <c r="N1368" s="165">
        <v>18</v>
      </c>
      <c r="O1368" s="167" t="s">
        <v>823</v>
      </c>
      <c r="P1368" s="167" t="s">
        <v>823</v>
      </c>
      <c r="Q1368" s="167" t="s">
        <v>826</v>
      </c>
      <c r="R1368" s="227" t="str">
        <f t="shared" si="128"/>
        <v>1013431</v>
      </c>
      <c r="S1368" s="170">
        <v>1</v>
      </c>
      <c r="T1368" s="237" t="s">
        <v>144</v>
      </c>
      <c r="U1368" s="165">
        <v>10000000</v>
      </c>
      <c r="V1368" s="165">
        <v>1800000</v>
      </c>
      <c r="W1368" s="165">
        <v>0</v>
      </c>
      <c r="X1368" s="236">
        <v>1132</v>
      </c>
      <c r="Y1368" s="168" t="s">
        <v>42</v>
      </c>
      <c r="Z1368" s="266"/>
      <c r="AA1368" s="266"/>
      <c r="AB1368" s="224"/>
      <c r="AC1368" s="24">
        <v>20000000</v>
      </c>
      <c r="AD1368" s="170"/>
      <c r="AE1368" s="170"/>
      <c r="AF1368" s="191" t="s">
        <v>150</v>
      </c>
      <c r="AG1368" s="221">
        <v>8</v>
      </c>
      <c r="AH1368" s="220">
        <v>12</v>
      </c>
      <c r="AI1368" s="191" t="s">
        <v>320</v>
      </c>
      <c r="AL1368" s="166">
        <v>0</v>
      </c>
      <c r="AM1368" s="170">
        <v>0</v>
      </c>
      <c r="AN1368" s="165" t="s">
        <v>44</v>
      </c>
      <c r="AO1368" s="165"/>
      <c r="AP1368" s="166"/>
      <c r="AQ1368" s="166"/>
      <c r="AR1368" s="166"/>
      <c r="AS1368" s="166">
        <f>H1368</f>
        <v>101343</v>
      </c>
      <c r="AT1368" s="166">
        <f t="shared" si="135"/>
        <v>11464</v>
      </c>
      <c r="AU1368" s="166">
        <v>1464</v>
      </c>
      <c r="AV1368" s="166"/>
      <c r="AX1368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101343, 'Б-101343-13',date'2015-02-02',3, 7, 7, 'RUR', 1, 18, date'2015-02-02', date'2015-02-01', 1013431, 1, to_date('2015-01-01 00:00:00','YYYY-MM-DD HH24:MI:SS'), 10000000, 1800000, 0, 1132, 0, 'c1', 8,0,101343,11464,1464);insert into xxxx_oebs_cash_payment_test (ID, INVOICE_ID, OEBS_PAYMENT, DOC_DATE, COMISS_DATE) values (s_xxxx_oebs_cash_payment_test.NEXTVAL, 101343, 20000000, to_date('2015-01-01 00:00:00','YYYY-MM-DD HH24:MI:SS'), date'2015-01-30' );insert into xxxx_client_discount_m  (ID,CLIENT_ID,CLIENT_AVG_DISCOUNT,DT) values (s_xxxx_client_discount_m.NEXTVAL,1132, 12, date'2015-01-01');</v>
      </c>
      <c r="AZ1368" s="326"/>
    </row>
    <row r="1369" spans="1:52" ht="16.5" customHeight="1" x14ac:dyDescent="0.25">
      <c r="A1369" s="285">
        <v>97</v>
      </c>
      <c r="B1369" s="72">
        <v>0</v>
      </c>
      <c r="C1369" s="166" t="str">
        <f t="shared" si="137"/>
        <v>100097</v>
      </c>
      <c r="D1369" s="165" t="str">
        <f t="shared" si="138"/>
        <v>100097/13</v>
      </c>
      <c r="E1369" s="167" t="s">
        <v>189</v>
      </c>
      <c r="F1369" s="167" t="s">
        <v>822</v>
      </c>
      <c r="G1369" s="165">
        <v>48</v>
      </c>
      <c r="H1369" s="227">
        <v>101343</v>
      </c>
      <c r="I1369" s="170" t="str">
        <f t="shared" si="139"/>
        <v>Б-101343-13</v>
      </c>
      <c r="J1369" s="185">
        <v>3</v>
      </c>
      <c r="K1369" s="165">
        <v>7</v>
      </c>
      <c r="L1369" s="165" t="s">
        <v>38</v>
      </c>
      <c r="M1369" s="169">
        <v>1</v>
      </c>
      <c r="N1369" s="165">
        <v>18</v>
      </c>
      <c r="O1369" s="167" t="s">
        <v>823</v>
      </c>
      <c r="P1369" s="167" t="s">
        <v>823</v>
      </c>
      <c r="Q1369" s="167" t="s">
        <v>826</v>
      </c>
      <c r="R1369" s="227" t="str">
        <f>H1369&amp;"2"</f>
        <v>1013432</v>
      </c>
      <c r="S1369" s="170">
        <v>1</v>
      </c>
      <c r="T1369" s="237" t="s">
        <v>144</v>
      </c>
      <c r="U1369" s="165">
        <v>10000000</v>
      </c>
      <c r="V1369" s="165">
        <v>1800000</v>
      </c>
      <c r="W1369" s="165">
        <v>0</v>
      </c>
      <c r="X1369" s="236">
        <v>1132</v>
      </c>
      <c r="Y1369" s="168" t="s">
        <v>42</v>
      </c>
      <c r="Z1369" s="266"/>
      <c r="AA1369" s="266"/>
      <c r="AB1369" s="224"/>
      <c r="AC1369" s="24">
        <v>20000000</v>
      </c>
      <c r="AD1369" s="170"/>
      <c r="AE1369" s="170"/>
      <c r="AF1369" s="237" t="s">
        <v>149</v>
      </c>
      <c r="AG1369" s="221">
        <v>8</v>
      </c>
      <c r="AH1369" s="220">
        <v>12</v>
      </c>
      <c r="AI1369" s="237" t="s">
        <v>320</v>
      </c>
      <c r="AL1369" s="166">
        <v>0</v>
      </c>
      <c r="AM1369" s="170">
        <v>0</v>
      </c>
      <c r="AN1369" s="165" t="s">
        <v>44</v>
      </c>
      <c r="AO1369" s="165"/>
      <c r="AP1369" s="166"/>
      <c r="AQ1369" s="166"/>
      <c r="AR1369" s="166"/>
      <c r="AS1369" s="166">
        <f>H1369</f>
        <v>101343</v>
      </c>
      <c r="AT1369" s="166">
        <f t="shared" si="135"/>
        <v>11465</v>
      </c>
      <c r="AU1369" s="166">
        <v>1465</v>
      </c>
      <c r="AV1369" s="166"/>
      <c r="AX1369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101343, 'Б-101343-13',date'2015-02-02',3, 7, 7, 'RUR', 1, 18, date'2015-02-02', date'2015-02-01', 1013432, 1, to_date('2015-01-01 00:00:00','YYYY-MM-DD HH24:MI:SS'), 10000000, 1800000, 0, 1132, 0, 'c1', 8,0,101343,11465,1465);insert into xxxx_oebs_cash_payment_test (ID, INVOICE_ID, OEBS_PAYMENT, DOC_DATE, COMISS_DATE) values (s_xxxx_oebs_cash_payment_test.NEXTVAL, 101343, 20000000, to_date('2015-01-01 00:00:00','YYYY-MM-DD HH24:MI:SS'), date'2015-01-31' );insert into xxxx_client_discount_m  (ID,CLIENT_ID,CLIENT_AVG_DISCOUNT,DT) values (s_xxxx_client_discount_m.NEXTVAL,1132, 12, date'2015-01-01');</v>
      </c>
      <c r="AZ1369" s="326"/>
    </row>
    <row r="1370" spans="1:52" ht="16.5" customHeight="1" x14ac:dyDescent="0.25">
      <c r="A1370" s="285">
        <v>97</v>
      </c>
      <c r="B1370" s="72">
        <v>0</v>
      </c>
      <c r="C1370" s="166" t="str">
        <f t="shared" si="137"/>
        <v>100097</v>
      </c>
      <c r="D1370" s="165" t="str">
        <f t="shared" si="138"/>
        <v>100097/13</v>
      </c>
      <c r="E1370" s="167" t="s">
        <v>189</v>
      </c>
      <c r="F1370" s="167" t="s">
        <v>822</v>
      </c>
      <c r="G1370" s="165">
        <v>48</v>
      </c>
      <c r="H1370" s="178">
        <v>101344</v>
      </c>
      <c r="I1370" s="170" t="str">
        <f t="shared" si="139"/>
        <v>Б-101344-13</v>
      </c>
      <c r="J1370" s="185">
        <v>3</v>
      </c>
      <c r="K1370" s="165">
        <v>7</v>
      </c>
      <c r="L1370" s="165" t="s">
        <v>38</v>
      </c>
      <c r="M1370" s="169">
        <v>1</v>
      </c>
      <c r="N1370" s="165">
        <v>18</v>
      </c>
      <c r="O1370" s="167" t="s">
        <v>823</v>
      </c>
      <c r="P1370" s="167" t="s">
        <v>823</v>
      </c>
      <c r="Q1370" s="167" t="s">
        <v>826</v>
      </c>
      <c r="R1370" s="166" t="str">
        <f t="shared" si="128"/>
        <v>1013441</v>
      </c>
      <c r="S1370" s="170">
        <v>1</v>
      </c>
      <c r="T1370" s="237" t="s">
        <v>307</v>
      </c>
      <c r="U1370" s="165">
        <v>10000000</v>
      </c>
      <c r="V1370" s="165">
        <v>1800000</v>
      </c>
      <c r="W1370" s="165">
        <v>0</v>
      </c>
      <c r="X1370" s="234">
        <v>1133</v>
      </c>
      <c r="Y1370" s="168" t="s">
        <v>42</v>
      </c>
      <c r="Z1370" s="266"/>
      <c r="AA1370" s="266"/>
      <c r="AB1370" s="224"/>
      <c r="AC1370" s="24">
        <v>20000000</v>
      </c>
      <c r="AD1370" s="170"/>
      <c r="AE1370" s="170"/>
      <c r="AF1370" s="191" t="s">
        <v>148</v>
      </c>
      <c r="AG1370" s="221">
        <v>8</v>
      </c>
      <c r="AH1370" s="220">
        <v>12</v>
      </c>
      <c r="AI1370" s="191" t="s">
        <v>319</v>
      </c>
      <c r="AL1370" s="166">
        <v>0</v>
      </c>
      <c r="AM1370" s="170">
        <v>0</v>
      </c>
      <c r="AN1370" s="165" t="s">
        <v>44</v>
      </c>
      <c r="AO1370" s="165"/>
      <c r="AP1370" s="166"/>
      <c r="AQ1370" s="166"/>
      <c r="AR1370" s="166"/>
      <c r="AS1370" s="166">
        <f>H1370</f>
        <v>101344</v>
      </c>
      <c r="AT1370" s="166">
        <f t="shared" si="135"/>
        <v>11466</v>
      </c>
      <c r="AU1370" s="166">
        <v>1466</v>
      </c>
      <c r="AV1370" s="166"/>
      <c r="AX137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101344, 'Б-101344-13',date'2015-02-02',3, 7, 7, 'RUR', 1, 18, date'2015-02-02', date'2015-02-01', 1013441, 1, to_date('2015-02-02 00:00:00','YYYY-MM-DD HH24:MI:SS'), 10000000, 1800000, 0, 1133, 0, 'c1', 8,0,101344,11466,1466);insert into xxxx_oebs_cash_payment_test (ID, INVOICE_ID, OEBS_PAYMENT, DOC_DATE, COMISS_DATE) values (s_xxxx_oebs_cash_payment_test.NEXTVAL, 101344, 20000000, to_date('2015-02-02 00:00:00','YYYY-MM-DD HH24:MI:SS'), date'2015-02-28' );insert into xxxx_client_discount_m  (ID,CLIENT_ID,CLIENT_AVG_DISCOUNT,DT) values (s_xxxx_client_discount_m.NEXTVAL,1133, 12, date'2015-02-01');</v>
      </c>
      <c r="AZ1370" s="326"/>
    </row>
    <row r="1371" spans="1:52" ht="16.5" customHeight="1" x14ac:dyDescent="0.25">
      <c r="A1371" s="286">
        <v>97</v>
      </c>
      <c r="B1371" s="72">
        <v>0</v>
      </c>
      <c r="C1371" s="173" t="str">
        <f t="shared" si="137"/>
        <v>100097</v>
      </c>
      <c r="D1371" s="171" t="str">
        <f t="shared" si="138"/>
        <v>100097/13</v>
      </c>
      <c r="E1371" s="172" t="s">
        <v>189</v>
      </c>
      <c r="F1371" s="167" t="s">
        <v>822</v>
      </c>
      <c r="G1371" s="171">
        <v>48</v>
      </c>
      <c r="H1371" s="178">
        <v>101345</v>
      </c>
      <c r="I1371" s="171" t="str">
        <f t="shared" si="139"/>
        <v>Б-101345-13</v>
      </c>
      <c r="J1371" s="185">
        <v>3</v>
      </c>
      <c r="K1371" s="171">
        <v>7</v>
      </c>
      <c r="L1371" s="171" t="s">
        <v>38</v>
      </c>
      <c r="M1371" s="175">
        <v>1</v>
      </c>
      <c r="N1371" s="171">
        <v>18</v>
      </c>
      <c r="O1371" s="172" t="s">
        <v>823</v>
      </c>
      <c r="P1371" s="172" t="s">
        <v>823</v>
      </c>
      <c r="Q1371" s="172" t="s">
        <v>826</v>
      </c>
      <c r="R1371" s="173" t="str">
        <f t="shared" si="128"/>
        <v>1013451</v>
      </c>
      <c r="S1371" s="171">
        <v>1</v>
      </c>
      <c r="T1371" s="211" t="s">
        <v>147</v>
      </c>
      <c r="U1371" s="171">
        <v>10000000</v>
      </c>
      <c r="V1371" s="171">
        <v>1800000</v>
      </c>
      <c r="W1371" s="171">
        <v>0</v>
      </c>
      <c r="X1371" s="234">
        <v>1133</v>
      </c>
      <c r="Y1371" s="174" t="s">
        <v>42</v>
      </c>
      <c r="Z1371" s="142"/>
      <c r="AA1371" s="142"/>
      <c r="AB1371" s="232"/>
      <c r="AC1371" s="181">
        <v>20000000</v>
      </c>
      <c r="AD1371" s="171"/>
      <c r="AE1371" s="171"/>
      <c r="AF1371" s="177" t="s">
        <v>148</v>
      </c>
      <c r="AG1371" s="302">
        <v>8</v>
      </c>
      <c r="AI1371" s="177"/>
      <c r="AJ1371" s="179"/>
      <c r="AK1371" s="179"/>
      <c r="AL1371" s="173">
        <v>0</v>
      </c>
      <c r="AM1371" s="170">
        <v>0</v>
      </c>
      <c r="AN1371" s="171" t="s">
        <v>44</v>
      </c>
      <c r="AO1371" s="171"/>
      <c r="AP1371" s="173"/>
      <c r="AQ1371" s="173"/>
      <c r="AR1371" s="173"/>
      <c r="AS1371" s="166">
        <f>H1371</f>
        <v>101345</v>
      </c>
      <c r="AT1371" s="166">
        <f t="shared" si="135"/>
        <v>11467</v>
      </c>
      <c r="AU1371" s="166">
        <v>1467</v>
      </c>
      <c r="AV1371" s="173"/>
      <c r="AX137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97, 100097, '100097/13', date'2013-03-01', date'2015-09-01', 48, 101345, 'Б-101345-13',date'2015-02-02',3, 7, 7, 'RUR', 1, 18, date'2015-02-02', date'2015-02-01', 1013451, 1, to_date('2015-02-28 23:59:59','YYYY-MM-DD HH24:MI:SS'), 10000000, 1800000, 0, 1133, 0, 'c1', 8,0,101345,11467,1467);insert into xxxx_oebs_cash_payment_test (ID, INVOICE_ID, OEBS_PAYMENT, DOC_DATE, COMISS_DATE) values (s_xxxx_oebs_cash_payment_test.NEXTVAL, 101345, 20000000, to_date('2015-02-28 23:59:59','YYYY-MM-DD HH24:MI:SS'), date'2015-02-28' );</v>
      </c>
      <c r="AZ1371" s="326"/>
    </row>
    <row r="1372" spans="1:52" ht="16.5" customHeight="1" x14ac:dyDescent="0.25">
      <c r="A1372" s="285">
        <v>98</v>
      </c>
      <c r="B1372" s="72">
        <v>0</v>
      </c>
      <c r="C1372" s="166" t="str">
        <f t="shared" si="137"/>
        <v>100098</v>
      </c>
      <c r="D1372" s="165" t="str">
        <f t="shared" si="138"/>
        <v>100098/13</v>
      </c>
      <c r="E1372" s="167" t="s">
        <v>189</v>
      </c>
      <c r="F1372" s="167" t="s">
        <v>822</v>
      </c>
      <c r="G1372" s="165">
        <v>48</v>
      </c>
      <c r="H1372" s="178">
        <v>101346</v>
      </c>
      <c r="I1372" s="170" t="str">
        <f t="shared" si="139"/>
        <v>Б-101346-13</v>
      </c>
      <c r="J1372" s="185">
        <v>3</v>
      </c>
      <c r="K1372" s="165">
        <v>1</v>
      </c>
      <c r="L1372" s="165" t="s">
        <v>38</v>
      </c>
      <c r="M1372" s="169">
        <v>1</v>
      </c>
      <c r="N1372" s="165">
        <v>18</v>
      </c>
      <c r="O1372" s="191" t="s">
        <v>824</v>
      </c>
      <c r="P1372" s="167" t="s">
        <v>823</v>
      </c>
      <c r="Q1372" s="191" t="s">
        <v>303</v>
      </c>
      <c r="R1372" s="166" t="str">
        <f t="shared" si="128"/>
        <v>1013461</v>
      </c>
      <c r="S1372" s="170">
        <v>1</v>
      </c>
      <c r="T1372" s="167" t="s">
        <v>308</v>
      </c>
      <c r="U1372" s="165">
        <v>6000000</v>
      </c>
      <c r="V1372" s="165">
        <v>1080000</v>
      </c>
      <c r="W1372" s="165">
        <v>0</v>
      </c>
      <c r="X1372" s="24">
        <v>1134</v>
      </c>
      <c r="Y1372" s="168" t="s">
        <v>42</v>
      </c>
      <c r="Z1372" s="266">
        <v>16400000</v>
      </c>
      <c r="AA1372" s="266"/>
      <c r="AB1372" s="224"/>
      <c r="AC1372" s="24">
        <v>12000000</v>
      </c>
      <c r="AD1372" s="170"/>
      <c r="AE1372" s="170"/>
      <c r="AF1372" s="167" t="s">
        <v>149</v>
      </c>
      <c r="AG1372" s="221">
        <v>8</v>
      </c>
      <c r="AH1372" s="220">
        <v>12</v>
      </c>
      <c r="AI1372" s="167" t="s">
        <v>319</v>
      </c>
      <c r="AL1372" s="166">
        <v>0</v>
      </c>
      <c r="AM1372" s="170">
        <v>0</v>
      </c>
      <c r="AN1372" s="165" t="s">
        <v>44</v>
      </c>
      <c r="AO1372" s="165"/>
      <c r="AP1372" s="166"/>
      <c r="AQ1372" s="166"/>
      <c r="AR1372" s="166"/>
      <c r="AS1372" s="166">
        <f>H1372</f>
        <v>101346</v>
      </c>
      <c r="AT1372" s="166">
        <f t="shared" si="135"/>
        <v>11468</v>
      </c>
      <c r="AU1372" s="166">
        <v>1468</v>
      </c>
      <c r="AV1372" s="220" t="s">
        <v>727</v>
      </c>
      <c r="AX137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98, 100098, '100098/13', date'2013-03-01', date'2015-09-01', 48, 101346, 'Б-101346-13',date'2015-01-02',3, 1, 1, 'RUR', 1, 18, date'2015-02-02', date'2015-02-28', 1013461, 1, to_date('2015-02-01 00:00:00','YYYY-MM-DD HH24:MI:SS'), 6000000, 1080000, 0, 1134, 0, 'c1', 8,0,101346,11468,1468);insert into xxxx_oebs_cash_payment_test (ID, INVOICE_ID, OEBS_PAYMENT, DOC_DATE, COMISS_DATE) values (s_xxxx_oebs_cash_payment_test.NEXTVAL, 101346, 12000000, to_date('2015-02-01 00:00:00','YYYY-MM-DD HH24:MI:SS'), date'2015-01-31' );insert into xxxx_client_discount_m  (ID,CLIENT_ID,CLIENT_AVG_DISCOUNT,DT) values (s_xxxx_client_discount_m.NEXTVAL,1134, 12, date'2015-02-01');</v>
      </c>
      <c r="AZ1372" s="326"/>
    </row>
    <row r="1373" spans="1:52" ht="16.5" customHeight="1" x14ac:dyDescent="0.25">
      <c r="A1373" s="285">
        <v>98</v>
      </c>
      <c r="B1373" s="72">
        <v>0</v>
      </c>
      <c r="C1373" s="166" t="str">
        <f t="shared" si="137"/>
        <v>100098</v>
      </c>
      <c r="D1373" s="165" t="str">
        <f t="shared" si="138"/>
        <v>100098/13</v>
      </c>
      <c r="E1373" s="167" t="s">
        <v>189</v>
      </c>
      <c r="F1373" s="167" t="s">
        <v>822</v>
      </c>
      <c r="G1373" s="165">
        <v>48</v>
      </c>
      <c r="H1373" s="178">
        <v>101347</v>
      </c>
      <c r="I1373" s="170" t="str">
        <f t="shared" si="139"/>
        <v>Б-101347-13</v>
      </c>
      <c r="J1373" s="185">
        <v>3</v>
      </c>
      <c r="K1373" s="165">
        <v>2</v>
      </c>
      <c r="L1373" s="165" t="s">
        <v>38</v>
      </c>
      <c r="M1373" s="169">
        <v>1</v>
      </c>
      <c r="N1373" s="165">
        <v>18</v>
      </c>
      <c r="O1373" s="191" t="s">
        <v>824</v>
      </c>
      <c r="P1373" s="191" t="s">
        <v>823</v>
      </c>
      <c r="Q1373" s="167" t="s">
        <v>826</v>
      </c>
      <c r="R1373" s="166" t="str">
        <f t="shared" si="128"/>
        <v>1013471</v>
      </c>
      <c r="S1373" s="170">
        <v>1</v>
      </c>
      <c r="T1373" s="167" t="s">
        <v>308</v>
      </c>
      <c r="U1373" s="165">
        <v>7000000</v>
      </c>
      <c r="V1373" s="165">
        <v>1260000</v>
      </c>
      <c r="W1373" s="165">
        <v>0</v>
      </c>
      <c r="X1373" s="24">
        <v>1135</v>
      </c>
      <c r="Y1373" s="168" t="s">
        <v>42</v>
      </c>
      <c r="Z1373" s="266"/>
      <c r="AA1373" s="266"/>
      <c r="AB1373" s="224"/>
      <c r="AC1373" s="24">
        <v>14000000</v>
      </c>
      <c r="AD1373" s="170"/>
      <c r="AE1373" s="170"/>
      <c r="AF1373" s="167" t="s">
        <v>149</v>
      </c>
      <c r="AG1373" s="221">
        <v>8</v>
      </c>
      <c r="AH1373" s="220">
        <v>12</v>
      </c>
      <c r="AI1373" s="167" t="s">
        <v>319</v>
      </c>
      <c r="AL1373" s="166">
        <v>0</v>
      </c>
      <c r="AM1373" s="170">
        <v>0</v>
      </c>
      <c r="AN1373" s="165" t="s">
        <v>44</v>
      </c>
      <c r="AO1373" s="165"/>
      <c r="AP1373" s="166"/>
      <c r="AQ1373" s="166"/>
      <c r="AR1373" s="166"/>
      <c r="AS1373" s="166">
        <f>H1373</f>
        <v>101347</v>
      </c>
      <c r="AT1373" s="166">
        <f t="shared" si="135"/>
        <v>11469</v>
      </c>
      <c r="AU1373" s="166">
        <v>1469</v>
      </c>
      <c r="AV1373" s="220" t="s">
        <v>739</v>
      </c>
      <c r="AX1373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98, 100098, '100098/13', date'2013-03-01', date'2015-09-01', 48, 101347, 'Б-101347-13',date'2015-01-02',3, 2, 2, 'RUR', 1, 18, date'2015-02-02', date'2015-02-01', 1013471, 1, to_date('2015-02-01 00:00:00','YYYY-MM-DD HH24:MI:SS'), 7000000, 1260000, 0, 1135, 0, 'c1', 8,0,101347,11469,1469);insert into xxxx_oebs_cash_payment_test (ID, INVOICE_ID, OEBS_PAYMENT, DOC_DATE, COMISS_DATE) values (s_xxxx_oebs_cash_payment_test.NEXTVAL, 101347, 14000000, to_date('2015-02-01 00:00:00','YYYY-MM-DD HH24:MI:SS'), date'2015-01-31' );insert into xxxx_client_discount_m  (ID,CLIENT_ID,CLIENT_AVG_DISCOUNT,DT) values (s_xxxx_client_discount_m.NEXTVAL,1135, 12, date'2015-02-01');</v>
      </c>
      <c r="AZ1373" s="326"/>
    </row>
    <row r="1374" spans="1:52" ht="16.5" customHeight="1" x14ac:dyDescent="0.25">
      <c r="A1374" s="285">
        <v>98</v>
      </c>
      <c r="B1374" s="72">
        <v>0</v>
      </c>
      <c r="C1374" s="166" t="str">
        <f t="shared" si="137"/>
        <v>100098</v>
      </c>
      <c r="D1374" s="165" t="str">
        <f t="shared" si="138"/>
        <v>100098/13</v>
      </c>
      <c r="E1374" s="167" t="s">
        <v>189</v>
      </c>
      <c r="F1374" s="167" t="s">
        <v>822</v>
      </c>
      <c r="G1374" s="165">
        <v>48</v>
      </c>
      <c r="H1374" s="178">
        <v>101348</v>
      </c>
      <c r="I1374" s="170" t="str">
        <f t="shared" si="139"/>
        <v>Б-101348-13</v>
      </c>
      <c r="J1374" s="185">
        <v>3</v>
      </c>
      <c r="K1374" s="165">
        <v>3</v>
      </c>
      <c r="L1374" s="165" t="s">
        <v>38</v>
      </c>
      <c r="M1374" s="169">
        <v>1</v>
      </c>
      <c r="N1374" s="165">
        <v>18</v>
      </c>
      <c r="O1374" s="191" t="s">
        <v>824</v>
      </c>
      <c r="P1374" s="167" t="s">
        <v>823</v>
      </c>
      <c r="Q1374" s="167" t="s">
        <v>826</v>
      </c>
      <c r="R1374" s="166" t="str">
        <f t="shared" si="128"/>
        <v>1013481</v>
      </c>
      <c r="S1374" s="170">
        <v>1</v>
      </c>
      <c r="T1374" s="167" t="s">
        <v>308</v>
      </c>
      <c r="U1374" s="165">
        <v>7000000</v>
      </c>
      <c r="V1374" s="165">
        <v>1260000</v>
      </c>
      <c r="W1374" s="165">
        <v>0</v>
      </c>
      <c r="X1374" s="24">
        <v>1136</v>
      </c>
      <c r="Y1374" s="168" t="s">
        <v>42</v>
      </c>
      <c r="Z1374" s="266"/>
      <c r="AA1374" s="266"/>
      <c r="AB1374" s="224"/>
      <c r="AC1374" s="24">
        <v>14000000</v>
      </c>
      <c r="AD1374" s="170"/>
      <c r="AE1374" s="170"/>
      <c r="AF1374" s="167" t="s">
        <v>149</v>
      </c>
      <c r="AG1374" s="221">
        <v>8</v>
      </c>
      <c r="AH1374" s="220">
        <v>12</v>
      </c>
      <c r="AI1374" s="167" t="s">
        <v>319</v>
      </c>
      <c r="AL1374" s="166">
        <v>0</v>
      </c>
      <c r="AM1374" s="170">
        <v>0</v>
      </c>
      <c r="AN1374" s="165" t="s">
        <v>44</v>
      </c>
      <c r="AO1374" s="165"/>
      <c r="AP1374" s="166"/>
      <c r="AQ1374" s="166"/>
      <c r="AR1374" s="166"/>
      <c r="AS1374" s="166">
        <f>H1374</f>
        <v>101348</v>
      </c>
      <c r="AT1374" s="166">
        <f t="shared" si="135"/>
        <v>11470</v>
      </c>
      <c r="AU1374" s="166">
        <v>1470</v>
      </c>
      <c r="AV1374" s="220" t="s">
        <v>740</v>
      </c>
      <c r="AX1374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98, 100098, '100098/13', date'2013-03-01', date'2015-09-01', 48, 101348, 'Б-101348-13',date'2015-01-02',3, 3, 3, 'RUR', 1, 18, date'2015-02-02', date'2015-02-01', 1013481, 1, to_date('2015-02-01 00:00:00','YYYY-MM-DD HH24:MI:SS'), 7000000, 1260000, 0, 1136, 0, 'c1', 8,0,101348,11470,1470);insert into xxxx_oebs_cash_payment_test (ID, INVOICE_ID, OEBS_PAYMENT, DOC_DATE, COMISS_DATE) values (s_xxxx_oebs_cash_payment_test.NEXTVAL, 101348, 14000000, to_date('2015-02-01 00:00:00','YYYY-MM-DD HH24:MI:SS'), date'2015-01-31' );insert into xxxx_client_discount_m  (ID,CLIENT_ID,CLIENT_AVG_DISCOUNT,DT) values (s_xxxx_client_discount_m.NEXTVAL,1136, 12, date'2015-02-01');</v>
      </c>
      <c r="AZ1374" s="326"/>
    </row>
    <row r="1375" spans="1:52" ht="16.5" customHeight="1" x14ac:dyDescent="0.25">
      <c r="A1375" s="285">
        <v>98</v>
      </c>
      <c r="B1375" s="72">
        <v>0</v>
      </c>
      <c r="C1375" s="166" t="str">
        <f t="shared" si="137"/>
        <v>100098</v>
      </c>
      <c r="D1375" s="165" t="str">
        <f t="shared" si="138"/>
        <v>100098/13</v>
      </c>
      <c r="E1375" s="167" t="s">
        <v>189</v>
      </c>
      <c r="F1375" s="167" t="s">
        <v>822</v>
      </c>
      <c r="G1375" s="165">
        <v>48</v>
      </c>
      <c r="H1375" s="178">
        <v>101349</v>
      </c>
      <c r="I1375" s="170" t="str">
        <f t="shared" si="139"/>
        <v>Б-101349-13</v>
      </c>
      <c r="J1375" s="185">
        <v>3</v>
      </c>
      <c r="K1375" s="165">
        <v>7</v>
      </c>
      <c r="L1375" s="165" t="s">
        <v>38</v>
      </c>
      <c r="M1375" s="169">
        <v>1</v>
      </c>
      <c r="N1375" s="165">
        <v>18</v>
      </c>
      <c r="O1375" s="167" t="s">
        <v>823</v>
      </c>
      <c r="P1375" s="167" t="s">
        <v>823</v>
      </c>
      <c r="Q1375" s="167" t="s">
        <v>826</v>
      </c>
      <c r="R1375" s="166" t="str">
        <f t="shared" si="128"/>
        <v>1013491</v>
      </c>
      <c r="S1375" s="170">
        <v>1</v>
      </c>
      <c r="T1375" s="191" t="s">
        <v>144</v>
      </c>
      <c r="U1375" s="165">
        <v>17000000</v>
      </c>
      <c r="V1375" s="165">
        <v>3060000</v>
      </c>
      <c r="W1375" s="165">
        <v>0</v>
      </c>
      <c r="X1375" s="24">
        <v>1137</v>
      </c>
      <c r="Y1375" s="168" t="s">
        <v>42</v>
      </c>
      <c r="Z1375" s="266">
        <v>24600000</v>
      </c>
      <c r="AA1375" s="266"/>
      <c r="AB1375" s="224"/>
      <c r="AC1375" s="24">
        <v>34000000</v>
      </c>
      <c r="AD1375" s="170"/>
      <c r="AE1375" s="170"/>
      <c r="AF1375" s="237" t="s">
        <v>150</v>
      </c>
      <c r="AG1375" s="221">
        <v>8</v>
      </c>
      <c r="AH1375" s="220">
        <v>12</v>
      </c>
      <c r="AI1375" s="237" t="s">
        <v>320</v>
      </c>
      <c r="AL1375" s="166">
        <v>0</v>
      </c>
      <c r="AM1375" s="170">
        <v>0</v>
      </c>
      <c r="AN1375" s="165" t="s">
        <v>44</v>
      </c>
      <c r="AO1375" s="165"/>
      <c r="AP1375" s="166"/>
      <c r="AQ1375" s="166"/>
      <c r="AR1375" s="166"/>
      <c r="AS1375" s="166">
        <f>H1375</f>
        <v>101349</v>
      </c>
      <c r="AT1375" s="166">
        <f t="shared" si="135"/>
        <v>11471</v>
      </c>
      <c r="AU1375" s="166">
        <v>1471</v>
      </c>
      <c r="AX1375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98, 100098, '100098/13', date'2013-03-01', date'2015-09-01', 48, 101349, 'Б-101349-13',date'2015-02-02',3, 7, 7, 'RUR', 1, 18, date'2015-02-02', date'2015-02-01', 1013491, 1, to_date('2015-01-01 00:00:00','YYYY-MM-DD HH24:MI:SS'), 17000000, 3060000, 0, 1137, 0, 'c1', 8,0,101349,11471,1471);insert into xxxx_oebs_cash_payment_test (ID, INVOICE_ID, OEBS_PAYMENT, DOC_DATE, COMISS_DATE) values (s_xxxx_oebs_cash_payment_test.NEXTVAL, 101349, 34000000, to_date('2015-01-01 00:00:00','YYYY-MM-DD HH24:MI:SS'), date'2015-01-30' );insert into xxxx_client_discount_m  (ID,CLIENT_ID,CLIENT_AVG_DISCOUNT,DT) values (s_xxxx_client_discount_m.NEXTVAL,1137, 12, date'2015-01-01');</v>
      </c>
      <c r="AZ1375" s="326"/>
    </row>
    <row r="1376" spans="1:52" ht="16.5" customHeight="1" x14ac:dyDescent="0.25">
      <c r="A1376" s="286">
        <v>98</v>
      </c>
      <c r="B1376" s="72">
        <v>0</v>
      </c>
      <c r="C1376" s="173" t="str">
        <f t="shared" si="137"/>
        <v>100098</v>
      </c>
      <c r="D1376" s="171" t="str">
        <f t="shared" si="138"/>
        <v>100098/13</v>
      </c>
      <c r="E1376" s="172" t="s">
        <v>189</v>
      </c>
      <c r="F1376" s="167" t="s">
        <v>822</v>
      </c>
      <c r="G1376" s="171">
        <v>48</v>
      </c>
      <c r="H1376" s="178">
        <v>101350</v>
      </c>
      <c r="I1376" s="171" t="str">
        <f t="shared" si="139"/>
        <v>Б-101350-13</v>
      </c>
      <c r="J1376" s="185">
        <v>3</v>
      </c>
      <c r="K1376" s="171">
        <v>7</v>
      </c>
      <c r="L1376" s="171" t="s">
        <v>38</v>
      </c>
      <c r="M1376" s="175">
        <v>1</v>
      </c>
      <c r="N1376" s="171">
        <v>18</v>
      </c>
      <c r="O1376" s="177" t="s">
        <v>824</v>
      </c>
      <c r="P1376" s="177" t="s">
        <v>823</v>
      </c>
      <c r="Q1376" s="177" t="s">
        <v>826</v>
      </c>
      <c r="R1376" s="173" t="str">
        <f t="shared" si="128"/>
        <v>1013501</v>
      </c>
      <c r="S1376" s="171">
        <v>1</v>
      </c>
      <c r="T1376" s="211" t="s">
        <v>144</v>
      </c>
      <c r="U1376" s="171">
        <v>13000000</v>
      </c>
      <c r="V1376" s="171">
        <v>2340000</v>
      </c>
      <c r="W1376" s="171">
        <v>0</v>
      </c>
      <c r="X1376" s="24">
        <v>1138</v>
      </c>
      <c r="Y1376" s="174" t="s">
        <v>42</v>
      </c>
      <c r="Z1376" s="142"/>
      <c r="AA1376" s="142"/>
      <c r="AB1376" s="232"/>
      <c r="AC1376" s="181">
        <v>26000000</v>
      </c>
      <c r="AD1376" s="171"/>
      <c r="AE1376" s="171"/>
      <c r="AF1376" s="177" t="s">
        <v>149</v>
      </c>
      <c r="AG1376" s="302">
        <v>8</v>
      </c>
      <c r="AH1376" s="258">
        <v>12</v>
      </c>
      <c r="AI1376" s="237" t="s">
        <v>320</v>
      </c>
      <c r="AJ1376" s="179"/>
      <c r="AK1376" s="179"/>
      <c r="AL1376" s="173">
        <v>0</v>
      </c>
      <c r="AM1376" s="170">
        <v>0</v>
      </c>
      <c r="AN1376" s="171" t="s">
        <v>44</v>
      </c>
      <c r="AO1376" s="171"/>
      <c r="AP1376" s="173"/>
      <c r="AQ1376" s="173"/>
      <c r="AR1376" s="173"/>
      <c r="AS1376" s="166">
        <f>H1376</f>
        <v>101350</v>
      </c>
      <c r="AT1376" s="166">
        <f t="shared" si="135"/>
        <v>11472</v>
      </c>
      <c r="AU1376" s="166">
        <v>1472</v>
      </c>
      <c r="AV1376" s="258"/>
      <c r="AX1376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98, 100098, '100098/13', date'2013-03-01', date'2015-09-01', 48, 101350, 'Б-101350-13',date'2015-01-02',3, 7, 7, 'RUR', 1, 18, date'2015-02-02', date'2015-02-01', 1013501, 1, to_date('2015-01-01 00:00:00','YYYY-MM-DD HH24:MI:SS'), 13000000, 2340000, 0, 1138, 0, 'c1', 8,0,101350,11472,1472);insert into xxxx_oebs_cash_payment_test (ID, INVOICE_ID, OEBS_PAYMENT, DOC_DATE, COMISS_DATE) values (s_xxxx_oebs_cash_payment_test.NEXTVAL, 101350, 26000000, to_date('2015-01-01 00:00:00','YYYY-MM-DD HH24:MI:SS'), date'2015-01-31' );insert into xxxx_client_discount_m  (ID,CLIENT_ID,CLIENT_AVG_DISCOUNT,DT) values (s_xxxx_client_discount_m.NEXTVAL,1138, 12, date'2015-01-01');</v>
      </c>
      <c r="AZ1376" s="326"/>
    </row>
    <row r="1377" spans="1:52" ht="16.5" customHeight="1" x14ac:dyDescent="0.25">
      <c r="A1377" s="285">
        <v>99</v>
      </c>
      <c r="B1377" s="72">
        <v>0</v>
      </c>
      <c r="C1377" s="166" t="str">
        <f t="shared" si="137"/>
        <v>100099</v>
      </c>
      <c r="D1377" s="165" t="str">
        <f t="shared" si="138"/>
        <v>100099/13</v>
      </c>
      <c r="E1377" s="167" t="s">
        <v>189</v>
      </c>
      <c r="F1377" s="167" t="s">
        <v>822</v>
      </c>
      <c r="G1377" s="165">
        <v>48</v>
      </c>
      <c r="H1377" s="178">
        <v>101351</v>
      </c>
      <c r="I1377" s="170" t="str">
        <f t="shared" si="139"/>
        <v>Б-101351-13</v>
      </c>
      <c r="J1377" s="185">
        <v>3</v>
      </c>
      <c r="K1377" s="165">
        <v>1</v>
      </c>
      <c r="L1377" s="165" t="s">
        <v>38</v>
      </c>
      <c r="M1377" s="169">
        <v>1</v>
      </c>
      <c r="N1377" s="165">
        <v>18</v>
      </c>
      <c r="O1377" s="191" t="s">
        <v>824</v>
      </c>
      <c r="P1377" s="167" t="s">
        <v>823</v>
      </c>
      <c r="Q1377" s="191" t="s">
        <v>303</v>
      </c>
      <c r="R1377" s="166" t="str">
        <f t="shared" si="128"/>
        <v>1013511</v>
      </c>
      <c r="S1377" s="170">
        <v>1</v>
      </c>
      <c r="T1377" s="167" t="s">
        <v>308</v>
      </c>
      <c r="U1377" s="165">
        <v>12000000</v>
      </c>
      <c r="V1377" s="165">
        <v>2160000</v>
      </c>
      <c r="W1377" s="165">
        <v>0</v>
      </c>
      <c r="X1377" s="24">
        <v>1139</v>
      </c>
      <c r="Y1377" s="168" t="s">
        <v>42</v>
      </c>
      <c r="Z1377" s="266">
        <v>32800000</v>
      </c>
      <c r="AA1377" s="266"/>
      <c r="AB1377" s="224"/>
      <c r="AC1377" s="24">
        <v>24000000</v>
      </c>
      <c r="AD1377" s="170"/>
      <c r="AE1377" s="170"/>
      <c r="AF1377" s="167" t="s">
        <v>149</v>
      </c>
      <c r="AG1377" s="221">
        <v>8</v>
      </c>
      <c r="AH1377" s="220">
        <v>12</v>
      </c>
      <c r="AI1377" s="167" t="s">
        <v>319</v>
      </c>
      <c r="AL1377" s="166">
        <v>0</v>
      </c>
      <c r="AM1377" s="170">
        <v>0</v>
      </c>
      <c r="AN1377" s="165" t="s">
        <v>44</v>
      </c>
      <c r="AO1377" s="165"/>
      <c r="AP1377" s="166"/>
      <c r="AQ1377" s="166"/>
      <c r="AR1377" s="166"/>
      <c r="AS1377" s="166">
        <f>H1377</f>
        <v>101351</v>
      </c>
      <c r="AT1377" s="166">
        <f t="shared" si="135"/>
        <v>11473</v>
      </c>
      <c r="AU1377" s="166">
        <v>1473</v>
      </c>
      <c r="AV1377" s="220" t="s">
        <v>727</v>
      </c>
      <c r="AX1377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99, 100099, '100099/13', date'2013-03-01', date'2015-09-01', 48, 101351, 'Б-101351-13',date'2015-01-02',3, 1, 1, 'RUR', 1, 18, date'2015-02-02', date'2015-02-28', 1013511, 1, to_date('2015-02-01 00:00:00','YYYY-MM-DD HH24:MI:SS'), 12000000, 2160000, 0, 1139, 0, 'c1', 8,0,101351,11473,1473);insert into xxxx_oebs_cash_payment_test (ID, INVOICE_ID, OEBS_PAYMENT, DOC_DATE, COMISS_DATE) values (s_xxxx_oebs_cash_payment_test.NEXTVAL, 101351, 24000000, to_date('2015-02-01 00:00:00','YYYY-MM-DD HH24:MI:SS'), date'2015-01-31' );insert into xxxx_client_discount_m  (ID,CLIENT_ID,CLIENT_AVG_DISCOUNT,DT) values (s_xxxx_client_discount_m.NEXTVAL,1139, 12, date'2015-02-01');</v>
      </c>
      <c r="AZ1377" s="326"/>
    </row>
    <row r="1378" spans="1:52" ht="16.5" customHeight="1" x14ac:dyDescent="0.25">
      <c r="A1378" s="285">
        <v>99</v>
      </c>
      <c r="B1378" s="72">
        <v>0</v>
      </c>
      <c r="C1378" s="166" t="str">
        <f t="shared" si="137"/>
        <v>100099</v>
      </c>
      <c r="D1378" s="165" t="str">
        <f t="shared" si="138"/>
        <v>100099/13</v>
      </c>
      <c r="E1378" s="167" t="s">
        <v>189</v>
      </c>
      <c r="F1378" s="167" t="s">
        <v>822</v>
      </c>
      <c r="G1378" s="165">
        <v>48</v>
      </c>
      <c r="H1378" s="178">
        <v>101352</v>
      </c>
      <c r="I1378" s="170" t="str">
        <f t="shared" si="139"/>
        <v>Б-101352-13</v>
      </c>
      <c r="J1378" s="185">
        <v>3</v>
      </c>
      <c r="K1378" s="165">
        <v>2</v>
      </c>
      <c r="L1378" s="165" t="s">
        <v>38</v>
      </c>
      <c r="M1378" s="169">
        <v>1</v>
      </c>
      <c r="N1378" s="165">
        <v>18</v>
      </c>
      <c r="O1378" s="191" t="s">
        <v>824</v>
      </c>
      <c r="P1378" s="191" t="s">
        <v>823</v>
      </c>
      <c r="Q1378" s="167" t="s">
        <v>826</v>
      </c>
      <c r="R1378" s="166" t="str">
        <f t="shared" ref="R1378:R1411" si="140">H1378&amp;"1"</f>
        <v>1013521</v>
      </c>
      <c r="S1378" s="170">
        <v>1</v>
      </c>
      <c r="T1378" s="167" t="s">
        <v>308</v>
      </c>
      <c r="U1378" s="165">
        <v>14000000</v>
      </c>
      <c r="V1378" s="165">
        <v>2520000</v>
      </c>
      <c r="W1378" s="165">
        <v>0</v>
      </c>
      <c r="X1378" s="24">
        <v>1140</v>
      </c>
      <c r="Y1378" s="168" t="s">
        <v>42</v>
      </c>
      <c r="Z1378" s="266"/>
      <c r="AA1378" s="266"/>
      <c r="AB1378" s="224"/>
      <c r="AC1378" s="24">
        <v>28000000</v>
      </c>
      <c r="AD1378" s="170"/>
      <c r="AE1378" s="170"/>
      <c r="AF1378" s="167" t="s">
        <v>149</v>
      </c>
      <c r="AG1378" s="221">
        <v>8</v>
      </c>
      <c r="AH1378" s="220">
        <v>12</v>
      </c>
      <c r="AI1378" s="167" t="s">
        <v>319</v>
      </c>
      <c r="AL1378" s="166">
        <v>0</v>
      </c>
      <c r="AM1378" s="170">
        <v>0</v>
      </c>
      <c r="AN1378" s="165" t="s">
        <v>44</v>
      </c>
      <c r="AO1378" s="165"/>
      <c r="AP1378" s="166"/>
      <c r="AQ1378" s="166"/>
      <c r="AR1378" s="166"/>
      <c r="AS1378" s="166">
        <f>H1378</f>
        <v>101352</v>
      </c>
      <c r="AT1378" s="166">
        <f t="shared" si="135"/>
        <v>11474</v>
      </c>
      <c r="AU1378" s="166">
        <v>1474</v>
      </c>
      <c r="AV1378" s="220" t="s">
        <v>739</v>
      </c>
      <c r="AX1378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99, 100099, '100099/13', date'2013-03-01', date'2015-09-01', 48, 101352, 'Б-101352-13',date'2015-01-02',3, 2, 2, 'RUR', 1, 18, date'2015-02-02', date'2015-02-01', 1013521, 1, to_date('2015-02-01 00:00:00','YYYY-MM-DD HH24:MI:SS'), 14000000, 2520000, 0, 1140, 0, 'c1', 8,0,101352,11474,1474);insert into xxxx_oebs_cash_payment_test (ID, INVOICE_ID, OEBS_PAYMENT, DOC_DATE, COMISS_DATE) values (s_xxxx_oebs_cash_payment_test.NEXTVAL, 101352, 28000000, to_date('2015-02-01 00:00:00','YYYY-MM-DD HH24:MI:SS'), date'2015-01-31' );insert into xxxx_client_discount_m  (ID,CLIENT_ID,CLIENT_AVG_DISCOUNT,DT) values (s_xxxx_client_discount_m.NEXTVAL,1140, 12, date'2015-02-01');</v>
      </c>
      <c r="AZ1378" s="326"/>
    </row>
    <row r="1379" spans="1:52" ht="16.5" customHeight="1" x14ac:dyDescent="0.25">
      <c r="A1379" s="285">
        <v>99</v>
      </c>
      <c r="B1379" s="72">
        <v>0</v>
      </c>
      <c r="C1379" s="166" t="str">
        <f t="shared" si="137"/>
        <v>100099</v>
      </c>
      <c r="D1379" s="165" t="str">
        <f t="shared" si="138"/>
        <v>100099/13</v>
      </c>
      <c r="E1379" s="167" t="s">
        <v>189</v>
      </c>
      <c r="F1379" s="167" t="s">
        <v>822</v>
      </c>
      <c r="G1379" s="165">
        <v>48</v>
      </c>
      <c r="H1379" s="178">
        <v>101353</v>
      </c>
      <c r="I1379" s="170" t="str">
        <f t="shared" si="139"/>
        <v>Б-101353-13</v>
      </c>
      <c r="J1379" s="185">
        <v>3</v>
      </c>
      <c r="K1379" s="165">
        <v>3</v>
      </c>
      <c r="L1379" s="165" t="s">
        <v>38</v>
      </c>
      <c r="M1379" s="169">
        <v>1</v>
      </c>
      <c r="N1379" s="165">
        <v>18</v>
      </c>
      <c r="O1379" s="191" t="s">
        <v>824</v>
      </c>
      <c r="P1379" s="167" t="s">
        <v>823</v>
      </c>
      <c r="Q1379" s="167" t="s">
        <v>826</v>
      </c>
      <c r="R1379" s="166" t="str">
        <f t="shared" si="140"/>
        <v>1013531</v>
      </c>
      <c r="S1379" s="170">
        <v>1</v>
      </c>
      <c r="T1379" s="167" t="s">
        <v>308</v>
      </c>
      <c r="U1379" s="165">
        <v>14000000</v>
      </c>
      <c r="V1379" s="165">
        <v>2520000</v>
      </c>
      <c r="W1379" s="165">
        <v>0</v>
      </c>
      <c r="X1379" s="24">
        <v>1141</v>
      </c>
      <c r="Y1379" s="168" t="s">
        <v>42</v>
      </c>
      <c r="Z1379" s="266"/>
      <c r="AA1379" s="266"/>
      <c r="AB1379" s="224"/>
      <c r="AC1379" s="24">
        <v>28000000</v>
      </c>
      <c r="AD1379" s="170"/>
      <c r="AE1379" s="170"/>
      <c r="AF1379" s="167" t="s">
        <v>149</v>
      </c>
      <c r="AG1379" s="221">
        <v>8</v>
      </c>
      <c r="AH1379" s="220">
        <v>12</v>
      </c>
      <c r="AI1379" s="167" t="s">
        <v>319</v>
      </c>
      <c r="AL1379" s="166">
        <v>0</v>
      </c>
      <c r="AM1379" s="170">
        <v>0</v>
      </c>
      <c r="AN1379" s="165" t="s">
        <v>44</v>
      </c>
      <c r="AO1379" s="165"/>
      <c r="AP1379" s="166"/>
      <c r="AQ1379" s="166"/>
      <c r="AR1379" s="166"/>
      <c r="AS1379" s="166">
        <f>H1379</f>
        <v>101353</v>
      </c>
      <c r="AT1379" s="166">
        <f t="shared" si="135"/>
        <v>11475</v>
      </c>
      <c r="AU1379" s="166">
        <v>1475</v>
      </c>
      <c r="AV1379" s="220" t="s">
        <v>741</v>
      </c>
      <c r="AX1379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99, 100099, '100099/13', date'2013-03-01', date'2015-09-01', 48, 101353, 'Б-101353-13',date'2015-01-02',3, 3, 3, 'RUR', 1, 18, date'2015-02-02', date'2015-02-01', 1013531, 1, to_date('2015-02-01 00:00:00','YYYY-MM-DD HH24:MI:SS'), 14000000, 2520000, 0, 1141, 0, 'c1', 8,0,101353,11475,1475);insert into xxxx_oebs_cash_payment_test (ID, INVOICE_ID, OEBS_PAYMENT, DOC_DATE, COMISS_DATE) values (s_xxxx_oebs_cash_payment_test.NEXTVAL, 101353, 28000000, to_date('2015-02-01 00:00:00','YYYY-MM-DD HH24:MI:SS'), date'2015-01-31' );insert into xxxx_client_discount_m  (ID,CLIENT_ID,CLIENT_AVG_DISCOUNT,DT) values (s_xxxx_client_discount_m.NEXTVAL,1141, 12, date'2015-02-01');</v>
      </c>
      <c r="AZ1379" s="326"/>
    </row>
    <row r="1380" spans="1:52" ht="16.5" customHeight="1" x14ac:dyDescent="0.25">
      <c r="A1380" s="285">
        <v>99</v>
      </c>
      <c r="B1380" s="72">
        <v>0</v>
      </c>
      <c r="C1380" s="166" t="str">
        <f t="shared" si="137"/>
        <v>100099</v>
      </c>
      <c r="D1380" s="165" t="str">
        <f t="shared" si="138"/>
        <v>100099/13</v>
      </c>
      <c r="E1380" s="167" t="s">
        <v>189</v>
      </c>
      <c r="F1380" s="167" t="s">
        <v>822</v>
      </c>
      <c r="G1380" s="165">
        <v>48</v>
      </c>
      <c r="H1380" s="178">
        <v>101354</v>
      </c>
      <c r="I1380" s="170" t="str">
        <f t="shared" si="139"/>
        <v>Б-101354-13</v>
      </c>
      <c r="J1380" s="185">
        <v>3</v>
      </c>
      <c r="K1380" s="165">
        <v>7</v>
      </c>
      <c r="L1380" s="165" t="s">
        <v>38</v>
      </c>
      <c r="M1380" s="169">
        <v>1</v>
      </c>
      <c r="N1380" s="165">
        <v>18</v>
      </c>
      <c r="O1380" s="167" t="s">
        <v>823</v>
      </c>
      <c r="P1380" s="167" t="s">
        <v>823</v>
      </c>
      <c r="Q1380" s="167" t="s">
        <v>826</v>
      </c>
      <c r="R1380" s="166" t="str">
        <f t="shared" si="140"/>
        <v>1013541</v>
      </c>
      <c r="S1380" s="170">
        <v>1</v>
      </c>
      <c r="T1380" s="191" t="s">
        <v>144</v>
      </c>
      <c r="U1380" s="165">
        <v>34000000</v>
      </c>
      <c r="V1380" s="165">
        <v>6120000</v>
      </c>
      <c r="W1380" s="165">
        <v>0</v>
      </c>
      <c r="X1380" s="24">
        <v>1142</v>
      </c>
      <c r="Y1380" s="168" t="s">
        <v>42</v>
      </c>
      <c r="Z1380" s="266">
        <v>49200000</v>
      </c>
      <c r="AA1380" s="266"/>
      <c r="AB1380" s="224"/>
      <c r="AC1380" s="24">
        <v>68000000</v>
      </c>
      <c r="AD1380" s="170"/>
      <c r="AE1380" s="170"/>
      <c r="AF1380" s="237" t="s">
        <v>150</v>
      </c>
      <c r="AG1380" s="221">
        <v>8</v>
      </c>
      <c r="AH1380" s="220">
        <v>12</v>
      </c>
      <c r="AI1380" s="237" t="s">
        <v>320</v>
      </c>
      <c r="AL1380" s="166">
        <v>0</v>
      </c>
      <c r="AM1380" s="170">
        <v>0</v>
      </c>
      <c r="AN1380" s="165" t="s">
        <v>44</v>
      </c>
      <c r="AO1380" s="165"/>
      <c r="AP1380" s="166"/>
      <c r="AQ1380" s="166"/>
      <c r="AR1380" s="166"/>
      <c r="AS1380" s="166">
        <f>H1380</f>
        <v>101354</v>
      </c>
      <c r="AT1380" s="166">
        <f t="shared" si="135"/>
        <v>11476</v>
      </c>
      <c r="AU1380" s="166">
        <v>1476</v>
      </c>
      <c r="AV1380" s="328">
        <v>0.04</v>
      </c>
      <c r="AX138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99, 100099, '100099/13', date'2013-03-01', date'2015-09-01', 48, 101354, 'Б-101354-13',date'2015-02-02',3, 7, 7, 'RUR', 1, 18, date'2015-02-02', date'2015-02-01', 1013541, 1, to_date('2015-01-01 00:00:00','YYYY-MM-DD HH24:MI:SS'), 34000000, 6120000, 0, 1142, 0, 'c1', 8,0,101354,11476,1476);insert into xxxx_oebs_cash_payment_test (ID, INVOICE_ID, OEBS_PAYMENT, DOC_DATE, COMISS_DATE) values (s_xxxx_oebs_cash_payment_test.NEXTVAL, 101354, 68000000, to_date('2015-01-01 00:00:00','YYYY-MM-DD HH24:MI:SS'), date'2015-01-30' );insert into xxxx_client_discount_m  (ID,CLIENT_ID,CLIENT_AVG_DISCOUNT,DT) values (s_xxxx_client_discount_m.NEXTVAL,1142, 12, date'2015-01-01');</v>
      </c>
      <c r="AZ1380" s="326"/>
    </row>
    <row r="1381" spans="1:52" ht="16.5" customHeight="1" x14ac:dyDescent="0.25">
      <c r="A1381" s="286">
        <v>99</v>
      </c>
      <c r="B1381" s="72">
        <v>0</v>
      </c>
      <c r="C1381" s="173" t="str">
        <f t="shared" si="137"/>
        <v>100099</v>
      </c>
      <c r="D1381" s="171" t="str">
        <f t="shared" si="138"/>
        <v>100099/13</v>
      </c>
      <c r="E1381" s="172" t="s">
        <v>189</v>
      </c>
      <c r="F1381" s="167" t="s">
        <v>822</v>
      </c>
      <c r="G1381" s="171">
        <v>48</v>
      </c>
      <c r="H1381" s="178">
        <v>101355</v>
      </c>
      <c r="I1381" s="171" t="str">
        <f t="shared" si="139"/>
        <v>Б-101355-13</v>
      </c>
      <c r="J1381" s="185">
        <v>3</v>
      </c>
      <c r="K1381" s="171">
        <v>7</v>
      </c>
      <c r="L1381" s="171" t="s">
        <v>38</v>
      </c>
      <c r="M1381" s="175">
        <v>1</v>
      </c>
      <c r="N1381" s="171">
        <v>18</v>
      </c>
      <c r="O1381" s="177" t="s">
        <v>824</v>
      </c>
      <c r="P1381" s="177" t="s">
        <v>823</v>
      </c>
      <c r="Q1381" s="177" t="s">
        <v>826</v>
      </c>
      <c r="R1381" s="173" t="str">
        <f t="shared" si="140"/>
        <v>1013551</v>
      </c>
      <c r="S1381" s="171">
        <v>1</v>
      </c>
      <c r="T1381" s="211" t="s">
        <v>144</v>
      </c>
      <c r="U1381" s="171">
        <v>26000000</v>
      </c>
      <c r="V1381" s="171">
        <v>4680000</v>
      </c>
      <c r="W1381" s="171">
        <v>0</v>
      </c>
      <c r="X1381" s="24">
        <v>1143</v>
      </c>
      <c r="Y1381" s="174" t="s">
        <v>42</v>
      </c>
      <c r="Z1381" s="142"/>
      <c r="AA1381" s="142"/>
      <c r="AB1381" s="232"/>
      <c r="AC1381" s="181">
        <v>52000000</v>
      </c>
      <c r="AD1381" s="171"/>
      <c r="AE1381" s="171"/>
      <c r="AF1381" s="177" t="s">
        <v>149</v>
      </c>
      <c r="AG1381" s="302">
        <v>8</v>
      </c>
      <c r="AH1381" s="258">
        <v>12</v>
      </c>
      <c r="AI1381" s="237" t="s">
        <v>320</v>
      </c>
      <c r="AJ1381" s="179"/>
      <c r="AK1381" s="179"/>
      <c r="AL1381" s="173">
        <v>0</v>
      </c>
      <c r="AM1381" s="170">
        <v>0</v>
      </c>
      <c r="AN1381" s="171" t="s">
        <v>44</v>
      </c>
      <c r="AO1381" s="171"/>
      <c r="AP1381" s="173"/>
      <c r="AQ1381" s="173"/>
      <c r="AR1381" s="173"/>
      <c r="AS1381" s="166">
        <f>H1381</f>
        <v>101355</v>
      </c>
      <c r="AT1381" s="166">
        <f t="shared" si="135"/>
        <v>11477</v>
      </c>
      <c r="AU1381" s="166">
        <v>1477</v>
      </c>
      <c r="AV1381" s="258"/>
      <c r="AX138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99, 100099, '100099/13', date'2013-03-01', date'2015-09-01', 48, 101355, 'Б-101355-13',date'2015-01-02',3, 7, 7, 'RUR', 1, 18, date'2015-02-02', date'2015-02-01', 1013551, 1, to_date('2015-01-01 00:00:00','YYYY-MM-DD HH24:MI:SS'), 26000000, 4680000, 0, 1143, 0, 'c1', 8,0,101355,11477,1477);insert into xxxx_oebs_cash_payment_test (ID, INVOICE_ID, OEBS_PAYMENT, DOC_DATE, COMISS_DATE) values (s_xxxx_oebs_cash_payment_test.NEXTVAL, 101355, 52000000, to_date('2015-01-01 00:00:00','YYYY-MM-DD HH24:MI:SS'), date'2015-01-31' );insert into xxxx_client_discount_m  (ID,CLIENT_ID,CLIENT_AVG_DISCOUNT,DT) values (s_xxxx_client_discount_m.NEXTVAL,1143, 12, date'2015-01-01');</v>
      </c>
      <c r="AZ1381" s="326"/>
    </row>
    <row r="1382" spans="1:52" ht="16.5" customHeight="1" x14ac:dyDescent="0.25">
      <c r="A1382" s="285">
        <v>100</v>
      </c>
      <c r="B1382" s="72">
        <v>0</v>
      </c>
      <c r="C1382" s="166" t="str">
        <f t="shared" si="137"/>
        <v>1000100</v>
      </c>
      <c r="D1382" s="165" t="str">
        <f t="shared" si="138"/>
        <v>1000100/13</v>
      </c>
      <c r="E1382" s="167" t="s">
        <v>189</v>
      </c>
      <c r="F1382" s="167" t="s">
        <v>822</v>
      </c>
      <c r="G1382" s="165">
        <v>48</v>
      </c>
      <c r="H1382" s="178">
        <v>101356</v>
      </c>
      <c r="I1382" s="170" t="str">
        <f t="shared" si="139"/>
        <v>Б-101356-13</v>
      </c>
      <c r="J1382" s="185">
        <v>3</v>
      </c>
      <c r="K1382" s="165">
        <v>7</v>
      </c>
      <c r="L1382" s="165" t="s">
        <v>38</v>
      </c>
      <c r="M1382" s="169">
        <v>1</v>
      </c>
      <c r="N1382" s="165">
        <v>18</v>
      </c>
      <c r="O1382" s="167" t="s">
        <v>823</v>
      </c>
      <c r="P1382" s="167" t="s">
        <v>823</v>
      </c>
      <c r="Q1382" s="167" t="s">
        <v>826</v>
      </c>
      <c r="R1382" s="166" t="str">
        <f t="shared" si="140"/>
        <v>1013561</v>
      </c>
      <c r="S1382" s="170">
        <v>1</v>
      </c>
      <c r="T1382" s="167" t="s">
        <v>308</v>
      </c>
      <c r="U1382" s="165">
        <v>82000000</v>
      </c>
      <c r="V1382" s="234">
        <v>10000000</v>
      </c>
      <c r="W1382" s="165">
        <v>0</v>
      </c>
      <c r="X1382" s="24">
        <v>1144</v>
      </c>
      <c r="Y1382" s="168" t="s">
        <v>42</v>
      </c>
      <c r="Z1382" s="266">
        <v>216000000</v>
      </c>
      <c r="AA1382" s="266"/>
      <c r="AB1382" s="224"/>
      <c r="AC1382" s="24">
        <v>164000000</v>
      </c>
      <c r="AD1382" s="170"/>
      <c r="AE1382" s="170"/>
      <c r="AF1382" s="167" t="s">
        <v>149</v>
      </c>
      <c r="AG1382" s="221">
        <v>8</v>
      </c>
      <c r="AH1382" s="220">
        <v>12</v>
      </c>
      <c r="AI1382" s="167" t="s">
        <v>319</v>
      </c>
      <c r="AL1382" s="227">
        <v>1</v>
      </c>
      <c r="AM1382" s="122">
        <v>1</v>
      </c>
      <c r="AN1382" s="165" t="s">
        <v>44</v>
      </c>
      <c r="AO1382" s="165"/>
      <c r="AP1382" s="227">
        <v>10000000</v>
      </c>
      <c r="AQ1382" s="310" t="s">
        <v>204</v>
      </c>
      <c r="AR1382" s="310" t="s">
        <v>431</v>
      </c>
      <c r="AS1382" s="166">
        <f>H1382</f>
        <v>101356</v>
      </c>
      <c r="AT1382" s="166">
        <f t="shared" si="135"/>
        <v>11478</v>
      </c>
      <c r="AU1382" s="166">
        <v>1478</v>
      </c>
      <c r="AV1382" s="220" t="s">
        <v>742</v>
      </c>
      <c r="AX138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100, 1000100, '1000100/13', date'2013-03-01', date'2015-09-01', 48, 101356, 'Б-101356-13',date'2015-02-02',3, 7, 7, 'RUR', 1, 18, date'2015-02-02', date'2015-02-01', 1013561, 1, to_date('2015-02-01 00:00:00','YYYY-MM-DD HH24:MI:SS'), 82000000, 10000000, 0, 1144, 1, 'c1', 8,1,101356,11478,1478);insert into xxxx_oebs_cash_payment_test (ID, INVOICE_ID, OEBS_PAYMENT, DOC_DATE, COMISS_DATE) values (s_xxxx_oebs_cash_payment_test.NEXTVAL, 101356, 164000000, to_date('2015-02-01 00:00:00','YYYY-MM-DD HH24:MI:SS'), date'2015-01-31' );insert into xxxx_client_discount_m  (ID,CLIENT_ID,CLIENT_AVG_DISCOUNT,DT) values (s_xxxx_client_discount_m.NEXTVAL,1144, 12, date'2015-02-01');insert into xxxx_loyal_clients_contr_attr (ID, CONTRACT_ID, CLIENT_ID, LC_TURNOVER, COLLATERAL_FIRST_DT, COLLATERAL_END_DT) values (s_xxxx_loyal_clients_contr_atr.NEXTVAL, 1000100, 1144, 10000000, date'2014-02-01', date'2014-07-31' );</v>
      </c>
      <c r="AZ1382" s="326"/>
    </row>
    <row r="1383" spans="1:52" ht="16.5" customHeight="1" x14ac:dyDescent="0.25">
      <c r="A1383" s="285">
        <v>100</v>
      </c>
      <c r="B1383" s="72">
        <v>0</v>
      </c>
      <c r="C1383" s="166" t="str">
        <f t="shared" si="137"/>
        <v>1000100</v>
      </c>
      <c r="D1383" s="165" t="str">
        <f t="shared" si="138"/>
        <v>1000100/13</v>
      </c>
      <c r="E1383" s="167" t="s">
        <v>189</v>
      </c>
      <c r="F1383" s="167" t="s">
        <v>822</v>
      </c>
      <c r="G1383" s="165">
        <v>48</v>
      </c>
      <c r="H1383" s="178">
        <v>101357</v>
      </c>
      <c r="I1383" s="170" t="str">
        <f t="shared" si="139"/>
        <v>Б-101357-13</v>
      </c>
      <c r="J1383" s="185">
        <v>3</v>
      </c>
      <c r="K1383" s="165">
        <v>7</v>
      </c>
      <c r="L1383" s="165" t="s">
        <v>38</v>
      </c>
      <c r="M1383" s="169">
        <v>1</v>
      </c>
      <c r="N1383" s="165">
        <v>18</v>
      </c>
      <c r="O1383" s="167" t="s">
        <v>823</v>
      </c>
      <c r="P1383" s="167" t="s">
        <v>823</v>
      </c>
      <c r="Q1383" s="167" t="s">
        <v>826</v>
      </c>
      <c r="R1383" s="166" t="str">
        <f t="shared" si="140"/>
        <v>1013571</v>
      </c>
      <c r="S1383" s="170">
        <v>1</v>
      </c>
      <c r="T1383" s="167" t="s">
        <v>308</v>
      </c>
      <c r="U1383" s="165">
        <v>82000000</v>
      </c>
      <c r="V1383" s="234">
        <v>10000000</v>
      </c>
      <c r="W1383" s="165">
        <v>0</v>
      </c>
      <c r="X1383" s="24">
        <v>1145</v>
      </c>
      <c r="Y1383" s="168" t="s">
        <v>42</v>
      </c>
      <c r="Z1383" s="266"/>
      <c r="AA1383" s="266"/>
      <c r="AB1383" s="224"/>
      <c r="AC1383" s="24">
        <v>164000000</v>
      </c>
      <c r="AD1383" s="170"/>
      <c r="AE1383" s="170"/>
      <c r="AF1383" s="167" t="s">
        <v>149</v>
      </c>
      <c r="AG1383" s="221">
        <v>8</v>
      </c>
      <c r="AH1383" s="220">
        <v>12</v>
      </c>
      <c r="AI1383" s="167" t="s">
        <v>319</v>
      </c>
      <c r="AL1383" s="227">
        <v>1</v>
      </c>
      <c r="AM1383" s="122">
        <v>1</v>
      </c>
      <c r="AN1383" s="165" t="s">
        <v>44</v>
      </c>
      <c r="AO1383" s="165"/>
      <c r="AP1383" s="227">
        <v>10000000</v>
      </c>
      <c r="AQ1383" s="166" t="s">
        <v>213</v>
      </c>
      <c r="AR1383" s="166" t="s">
        <v>434</v>
      </c>
      <c r="AS1383" s="166">
        <f>H1383</f>
        <v>101357</v>
      </c>
      <c r="AT1383" s="166">
        <f t="shared" si="135"/>
        <v>11479</v>
      </c>
      <c r="AU1383" s="166">
        <v>1479</v>
      </c>
      <c r="AV1383" s="220" t="s">
        <v>743</v>
      </c>
      <c r="AX1383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100, 1000100, '1000100/13', date'2013-03-01', date'2015-09-01', 48, 101357, 'Б-101357-13',date'2015-02-02',3, 7, 7, 'RUR', 1, 18, date'2015-02-02', date'2015-02-01', 1013571, 1, to_date('2015-02-01 00:00:00','YYYY-MM-DD HH24:MI:SS'), 82000000, 10000000, 0, 1145, 1, 'c1', 8,1,101357,11479,1479);insert into xxxx_oebs_cash_payment_test (ID, INVOICE_ID, OEBS_PAYMENT, DOC_DATE, COMISS_DATE) values (s_xxxx_oebs_cash_payment_test.NEXTVAL, 101357, 164000000, to_date('2015-02-01 00:00:00','YYYY-MM-DD HH24:MI:SS'), date'2015-01-31' );insert into xxxx_client_discount_m  (ID,CLIENT_ID,CLIENT_AVG_DISCOUNT,DT) values (s_xxxx_client_discount_m.NEXTVAL,1145, 12, date'2015-02-01');insert into xxxx_loyal_clients_contr_attr (ID, CONTRACT_ID, CLIENT_ID, LC_TURNOVER, COLLATERAL_FIRST_DT, COLLATERAL_END_DT) values (s_xxxx_loyal_clients_contr_atr.NEXTVAL, 1000100, 1145, 10000000, date'2014-03-01', date'2014-08-31' );</v>
      </c>
      <c r="AZ1383" s="326"/>
    </row>
    <row r="1384" spans="1:52" ht="16.5" customHeight="1" x14ac:dyDescent="0.25">
      <c r="A1384" s="285">
        <v>100</v>
      </c>
      <c r="B1384" s="72">
        <v>0</v>
      </c>
      <c r="C1384" s="166" t="str">
        <f t="shared" si="137"/>
        <v>1000100</v>
      </c>
      <c r="D1384" s="165" t="str">
        <f t="shared" si="138"/>
        <v>1000100/13</v>
      </c>
      <c r="E1384" s="167" t="s">
        <v>189</v>
      </c>
      <c r="F1384" s="167" t="s">
        <v>822</v>
      </c>
      <c r="G1384" s="165">
        <v>48</v>
      </c>
      <c r="H1384" s="178">
        <v>101358</v>
      </c>
      <c r="I1384" s="170" t="str">
        <f t="shared" si="139"/>
        <v>Б-101358-13</v>
      </c>
      <c r="J1384" s="185">
        <v>3</v>
      </c>
      <c r="K1384" s="165">
        <v>7</v>
      </c>
      <c r="L1384" s="165" t="s">
        <v>38</v>
      </c>
      <c r="M1384" s="169">
        <v>1</v>
      </c>
      <c r="N1384" s="165">
        <v>18</v>
      </c>
      <c r="O1384" s="167" t="s">
        <v>823</v>
      </c>
      <c r="P1384" s="167" t="s">
        <v>823</v>
      </c>
      <c r="Q1384" s="167" t="s">
        <v>826</v>
      </c>
      <c r="R1384" s="166" t="str">
        <f t="shared" si="140"/>
        <v>1013581</v>
      </c>
      <c r="S1384" s="170">
        <v>1</v>
      </c>
      <c r="T1384" s="191" t="s">
        <v>308</v>
      </c>
      <c r="U1384" s="165">
        <v>82000000</v>
      </c>
      <c r="V1384" s="234">
        <v>10000000</v>
      </c>
      <c r="W1384" s="165">
        <v>0</v>
      </c>
      <c r="X1384" s="24">
        <v>1146</v>
      </c>
      <c r="Y1384" s="168" t="s">
        <v>42</v>
      </c>
      <c r="Z1384" s="266"/>
      <c r="AA1384" s="266"/>
      <c r="AB1384" s="224"/>
      <c r="AC1384" s="24">
        <v>164000000</v>
      </c>
      <c r="AD1384" s="170"/>
      <c r="AE1384" s="170"/>
      <c r="AF1384" s="191" t="s">
        <v>149</v>
      </c>
      <c r="AG1384" s="221">
        <v>8</v>
      </c>
      <c r="AH1384" s="220">
        <v>12</v>
      </c>
      <c r="AI1384" s="191" t="s">
        <v>319</v>
      </c>
      <c r="AL1384" s="227">
        <v>1</v>
      </c>
      <c r="AM1384" s="122">
        <v>1</v>
      </c>
      <c r="AN1384" s="165" t="s">
        <v>44</v>
      </c>
      <c r="AO1384" s="165"/>
      <c r="AP1384" s="227">
        <v>10000000</v>
      </c>
      <c r="AQ1384" s="230" t="s">
        <v>214</v>
      </c>
      <c r="AR1384" s="230" t="s">
        <v>435</v>
      </c>
      <c r="AS1384" s="166">
        <f>H1384</f>
        <v>101358</v>
      </c>
      <c r="AT1384" s="166">
        <f t="shared" si="135"/>
        <v>11480</v>
      </c>
      <c r="AU1384" s="166">
        <v>1480</v>
      </c>
      <c r="AV1384" s="220" t="s">
        <v>744</v>
      </c>
      <c r="AX1384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100, 1000100, '1000100/13', date'2013-03-01', date'2015-09-01', 48, 101358, 'Б-101358-13',date'2015-02-02',3, 7, 7, 'RUR', 1, 18, date'2015-02-02', date'2015-02-01', 1013581, 1, to_date('2015-02-01 00:00:00','YYYY-MM-DD HH24:MI:SS'), 82000000, 10000000, 0, 1146, 1, 'c1', 8,1,101358,11480,1480);insert into xxxx_oebs_cash_payment_test (ID, INVOICE_ID, OEBS_PAYMENT, DOC_DATE, COMISS_DATE) values (s_xxxx_oebs_cash_payment_test.NEXTVAL, 101358, 164000000, to_date('2015-02-01 00:00:00','YYYY-MM-DD HH24:MI:SS'), date'2015-01-31' );insert into xxxx_client_discount_m  (ID,CLIENT_ID,CLIENT_AVG_DISCOUNT,DT) values (s_xxxx_client_discount_m.NEXTVAL,1146, 12, date'2015-02-01');insert into xxxx_loyal_clients_contr_attr (ID, CONTRACT_ID, CLIENT_ID, LC_TURNOVER, COLLATERAL_FIRST_DT, COLLATERAL_END_DT) values (s_xxxx_loyal_clients_contr_atr.NEXTVAL, 1000100, 1146, 10000000, date'2014-04-01', date'2014-09-30' );</v>
      </c>
      <c r="AZ1384" s="326"/>
    </row>
    <row r="1385" spans="1:52" ht="16.5" customHeight="1" x14ac:dyDescent="0.25">
      <c r="A1385" s="285">
        <v>100</v>
      </c>
      <c r="B1385" s="72">
        <v>0</v>
      </c>
      <c r="C1385" s="166" t="str">
        <f t="shared" si="137"/>
        <v>1000100</v>
      </c>
      <c r="D1385" s="165" t="str">
        <f t="shared" si="138"/>
        <v>1000100/13</v>
      </c>
      <c r="E1385" s="167" t="s">
        <v>189</v>
      </c>
      <c r="F1385" s="167" t="s">
        <v>822</v>
      </c>
      <c r="G1385" s="165">
        <v>48</v>
      </c>
      <c r="H1385" s="178">
        <v>101359</v>
      </c>
      <c r="I1385" s="170" t="str">
        <f t="shared" si="139"/>
        <v>Б-101359-13</v>
      </c>
      <c r="J1385" s="185">
        <v>3</v>
      </c>
      <c r="K1385" s="165">
        <v>7</v>
      </c>
      <c r="L1385" s="165" t="s">
        <v>38</v>
      </c>
      <c r="M1385" s="169">
        <v>1</v>
      </c>
      <c r="N1385" s="165">
        <v>18</v>
      </c>
      <c r="O1385" s="167" t="s">
        <v>823</v>
      </c>
      <c r="P1385" s="167" t="s">
        <v>823</v>
      </c>
      <c r="Q1385" s="167" t="s">
        <v>826</v>
      </c>
      <c r="R1385" s="166" t="str">
        <f t="shared" si="140"/>
        <v>1013591</v>
      </c>
      <c r="S1385" s="170">
        <v>1</v>
      </c>
      <c r="T1385" s="191" t="s">
        <v>144</v>
      </c>
      <c r="U1385" s="165">
        <v>17000000</v>
      </c>
      <c r="V1385" s="165">
        <v>3060000</v>
      </c>
      <c r="W1385" s="165">
        <v>0</v>
      </c>
      <c r="X1385" s="24">
        <v>1147</v>
      </c>
      <c r="Y1385" s="168" t="s">
        <v>42</v>
      </c>
      <c r="Z1385" s="266">
        <v>24600000</v>
      </c>
      <c r="AA1385" s="266"/>
      <c r="AB1385" s="224"/>
      <c r="AC1385" s="24">
        <v>34000000</v>
      </c>
      <c r="AD1385" s="170"/>
      <c r="AE1385" s="170"/>
      <c r="AF1385" s="237" t="s">
        <v>150</v>
      </c>
      <c r="AG1385" s="221">
        <v>8</v>
      </c>
      <c r="AH1385" s="220">
        <v>12</v>
      </c>
      <c r="AI1385" s="237" t="s">
        <v>320</v>
      </c>
      <c r="AL1385" s="166">
        <v>0</v>
      </c>
      <c r="AM1385" s="170">
        <v>0</v>
      </c>
      <c r="AN1385" s="165" t="s">
        <v>44</v>
      </c>
      <c r="AO1385" s="165"/>
      <c r="AP1385" s="166"/>
      <c r="AQ1385" s="166"/>
      <c r="AR1385" s="166"/>
      <c r="AS1385" s="166">
        <f>H1385</f>
        <v>101359</v>
      </c>
      <c r="AT1385" s="166">
        <f t="shared" si="135"/>
        <v>11481</v>
      </c>
      <c r="AU1385" s="166">
        <v>1481</v>
      </c>
      <c r="AV1385" s="220" t="s">
        <v>745</v>
      </c>
      <c r="AX1385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100, 1000100, '1000100/13', date'2013-03-01', date'2015-09-01', 48, 101359, 'Б-101359-13',date'2015-02-02',3, 7, 7, 'RUR', 1, 18, date'2015-02-02', date'2015-02-01', 1013591, 1, to_date('2015-01-01 00:00:00','YYYY-MM-DD HH24:MI:SS'), 17000000, 3060000, 0, 1147, 0, 'c1', 8,0,101359,11481,1481);insert into xxxx_oebs_cash_payment_test (ID, INVOICE_ID, OEBS_PAYMENT, DOC_DATE, COMISS_DATE) values (s_xxxx_oebs_cash_payment_test.NEXTVAL, 101359, 34000000, to_date('2015-01-01 00:00:00','YYYY-MM-DD HH24:MI:SS'), date'2015-01-30' );insert into xxxx_client_discount_m  (ID,CLIENT_ID,CLIENT_AVG_DISCOUNT,DT) values (s_xxxx_client_discount_m.NEXTVAL,1147, 12, date'2015-01-01');</v>
      </c>
      <c r="AZ1385" s="326"/>
    </row>
    <row r="1386" spans="1:52" ht="16.5" customHeight="1" x14ac:dyDescent="0.25">
      <c r="A1386" s="286">
        <v>100</v>
      </c>
      <c r="B1386" s="72">
        <v>0</v>
      </c>
      <c r="C1386" s="166" t="str">
        <f t="shared" si="137"/>
        <v>1000100</v>
      </c>
      <c r="D1386" s="171" t="str">
        <f t="shared" si="138"/>
        <v>1000100/13</v>
      </c>
      <c r="E1386" s="172" t="s">
        <v>189</v>
      </c>
      <c r="F1386" s="167" t="s">
        <v>822</v>
      </c>
      <c r="G1386" s="171">
        <v>48</v>
      </c>
      <c r="H1386" s="178">
        <v>101360</v>
      </c>
      <c r="I1386" s="171" t="str">
        <f t="shared" si="139"/>
        <v>Б-101360-13</v>
      </c>
      <c r="J1386" s="185">
        <v>3</v>
      </c>
      <c r="K1386" s="171">
        <v>7</v>
      </c>
      <c r="L1386" s="171" t="s">
        <v>38</v>
      </c>
      <c r="M1386" s="175">
        <v>1</v>
      </c>
      <c r="N1386" s="171">
        <v>18</v>
      </c>
      <c r="O1386" s="172" t="s">
        <v>823</v>
      </c>
      <c r="P1386" s="172" t="s">
        <v>823</v>
      </c>
      <c r="Q1386" s="172" t="s">
        <v>826</v>
      </c>
      <c r="R1386" s="173" t="str">
        <f t="shared" si="140"/>
        <v>1013601</v>
      </c>
      <c r="S1386" s="171">
        <v>1</v>
      </c>
      <c r="T1386" s="211" t="s">
        <v>144</v>
      </c>
      <c r="U1386" s="171">
        <v>13000000</v>
      </c>
      <c r="V1386" s="171">
        <v>2340000</v>
      </c>
      <c r="W1386" s="171">
        <v>0</v>
      </c>
      <c r="X1386" s="24">
        <v>1148</v>
      </c>
      <c r="Y1386" s="174" t="s">
        <v>42</v>
      </c>
      <c r="Z1386" s="142"/>
      <c r="AA1386" s="142"/>
      <c r="AB1386" s="232"/>
      <c r="AC1386" s="181">
        <v>26000000</v>
      </c>
      <c r="AD1386" s="171"/>
      <c r="AE1386" s="171"/>
      <c r="AF1386" s="177" t="s">
        <v>149</v>
      </c>
      <c r="AG1386" s="302">
        <v>8</v>
      </c>
      <c r="AH1386" s="258">
        <v>12</v>
      </c>
      <c r="AI1386" s="237" t="s">
        <v>320</v>
      </c>
      <c r="AJ1386" s="179"/>
      <c r="AK1386" s="179"/>
      <c r="AL1386" s="173">
        <v>0</v>
      </c>
      <c r="AM1386" s="171">
        <v>0</v>
      </c>
      <c r="AN1386" s="171" t="s">
        <v>44</v>
      </c>
      <c r="AO1386" s="171"/>
      <c r="AP1386" s="173"/>
      <c r="AQ1386" s="173"/>
      <c r="AR1386" s="173"/>
      <c r="AS1386" s="166">
        <f>H1386</f>
        <v>101360</v>
      </c>
      <c r="AT1386" s="166">
        <f t="shared" si="135"/>
        <v>11482</v>
      </c>
      <c r="AU1386" s="166">
        <v>1482</v>
      </c>
      <c r="AV1386" s="258"/>
      <c r="AX1386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100, 1000100, '1000100/13', date'2013-03-01', date'2015-09-01', 48, 101360, 'Б-101360-13',date'2015-02-02',3, 7, 7, 'RUR', 1, 18, date'2015-02-02', date'2015-02-01', 1013601, 1, to_date('2015-01-01 00:00:00','YYYY-MM-DD HH24:MI:SS'), 13000000, 2340000, 0, 1148, 0, 'c1', 8,0,101360,11482,1482);insert into xxxx_oebs_cash_payment_test (ID, INVOICE_ID, OEBS_PAYMENT, DOC_DATE, COMISS_DATE) values (s_xxxx_oebs_cash_payment_test.NEXTVAL, 101360, 26000000, to_date('2015-01-01 00:00:00','YYYY-MM-DD HH24:MI:SS'), date'2015-01-31' );insert into xxxx_client_discount_m  (ID,CLIENT_ID,CLIENT_AVG_DISCOUNT,DT) values (s_xxxx_client_discount_m.NEXTVAL,1148, 12, date'2015-01-01');</v>
      </c>
      <c r="AZ1386" s="326"/>
    </row>
    <row r="1387" spans="1:52" ht="16.5" customHeight="1" x14ac:dyDescent="0.25">
      <c r="A1387" s="287">
        <v>101</v>
      </c>
      <c r="B1387" s="72">
        <v>0</v>
      </c>
      <c r="C1387" s="166" t="str">
        <f t="shared" si="137"/>
        <v>1000101</v>
      </c>
      <c r="D1387" s="165" t="str">
        <f t="shared" si="138"/>
        <v>1000101/13</v>
      </c>
      <c r="E1387" s="167" t="s">
        <v>189</v>
      </c>
      <c r="F1387" s="167" t="s">
        <v>822</v>
      </c>
      <c r="G1387" s="165">
        <v>48</v>
      </c>
      <c r="H1387" s="178">
        <v>101361</v>
      </c>
      <c r="I1387" s="170" t="str">
        <f t="shared" si="139"/>
        <v>Б-101361-13</v>
      </c>
      <c r="J1387" s="185">
        <v>3</v>
      </c>
      <c r="K1387" s="165">
        <v>7</v>
      </c>
      <c r="L1387" s="165" t="s">
        <v>38</v>
      </c>
      <c r="M1387" s="169">
        <v>1</v>
      </c>
      <c r="N1387" s="165">
        <v>18</v>
      </c>
      <c r="O1387" s="167" t="s">
        <v>823</v>
      </c>
      <c r="P1387" s="167" t="s">
        <v>823</v>
      </c>
      <c r="Q1387" s="167" t="s">
        <v>826</v>
      </c>
      <c r="R1387" s="166" t="str">
        <f t="shared" si="140"/>
        <v>1013611</v>
      </c>
      <c r="S1387" s="170">
        <v>1</v>
      </c>
      <c r="T1387" s="167" t="s">
        <v>308</v>
      </c>
      <c r="U1387" s="165">
        <v>110000000</v>
      </c>
      <c r="V1387" s="165">
        <v>19800000</v>
      </c>
      <c r="W1387" s="165">
        <v>0</v>
      </c>
      <c r="X1387" s="24">
        <v>1149</v>
      </c>
      <c r="Y1387" s="168" t="s">
        <v>42</v>
      </c>
      <c r="Z1387" s="266">
        <v>270600000</v>
      </c>
      <c r="AA1387" s="266"/>
      <c r="AB1387" s="224"/>
      <c r="AC1387" s="24">
        <v>220000000</v>
      </c>
      <c r="AD1387" s="170"/>
      <c r="AE1387" s="170"/>
      <c r="AF1387" s="167" t="s">
        <v>149</v>
      </c>
      <c r="AG1387" s="221">
        <v>8</v>
      </c>
      <c r="AH1387" s="220">
        <v>12</v>
      </c>
      <c r="AI1387" s="167" t="s">
        <v>319</v>
      </c>
      <c r="AL1387" s="227">
        <v>1</v>
      </c>
      <c r="AM1387" s="122">
        <v>1</v>
      </c>
      <c r="AN1387" s="165" t="s">
        <v>44</v>
      </c>
      <c r="AO1387" s="165"/>
      <c r="AP1387" s="227">
        <v>10000000</v>
      </c>
      <c r="AQ1387" s="310" t="s">
        <v>204</v>
      </c>
      <c r="AR1387" s="310" t="s">
        <v>431</v>
      </c>
      <c r="AS1387" s="166">
        <f>H1387</f>
        <v>101361</v>
      </c>
      <c r="AT1387" s="166">
        <f t="shared" si="135"/>
        <v>11483</v>
      </c>
      <c r="AU1387" s="166">
        <v>1483</v>
      </c>
      <c r="AV1387" s="220" t="s">
        <v>742</v>
      </c>
      <c r="AX1387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101, 1000101, '1000101/13', date'2013-03-01', date'2015-09-01', 48, 101361, 'Б-101361-13',date'2015-02-02',3, 7, 7, 'RUR', 1, 18, date'2015-02-02', date'2015-02-01', 1013611, 1, to_date('2015-02-01 00:00:00','YYYY-MM-DD HH24:MI:SS'), 110000000, 19800000, 0, 1149, 1, 'c1', 8,1,101361,11483,1483);insert into xxxx_oebs_cash_payment_test (ID, INVOICE_ID, OEBS_PAYMENT, DOC_DATE, COMISS_DATE) values (s_xxxx_oebs_cash_payment_test.NEXTVAL, 101361, 220000000, to_date('2015-02-01 00:00:00','YYYY-MM-DD HH24:MI:SS'), date'2015-01-31' );insert into xxxx_client_discount_m  (ID,CLIENT_ID,CLIENT_AVG_DISCOUNT,DT) values (s_xxxx_client_discount_m.NEXTVAL,1149, 12, date'2015-02-01');insert into xxxx_loyal_clients_contr_attr (ID, CONTRACT_ID, CLIENT_ID, LC_TURNOVER, COLLATERAL_FIRST_DT, COLLATERAL_END_DT) values (s_xxxx_loyal_clients_contr_atr.NEXTVAL, 1000101, 1149, 10000000, date'2014-02-01', date'2014-07-31' );</v>
      </c>
      <c r="AZ1387" s="326"/>
    </row>
    <row r="1388" spans="1:52" ht="16.5" customHeight="1" x14ac:dyDescent="0.25">
      <c r="A1388" s="287">
        <v>101</v>
      </c>
      <c r="B1388" s="72">
        <v>0</v>
      </c>
      <c r="C1388" s="166" t="str">
        <f t="shared" si="137"/>
        <v>1000101</v>
      </c>
      <c r="D1388" s="165" t="str">
        <f t="shared" si="138"/>
        <v>1000101/13</v>
      </c>
      <c r="E1388" s="167" t="s">
        <v>189</v>
      </c>
      <c r="F1388" s="167" t="s">
        <v>822</v>
      </c>
      <c r="G1388" s="165">
        <v>48</v>
      </c>
      <c r="H1388" s="178">
        <v>101362</v>
      </c>
      <c r="I1388" s="170" t="str">
        <f t="shared" si="139"/>
        <v>Б-101362-13</v>
      </c>
      <c r="J1388" s="185">
        <v>3</v>
      </c>
      <c r="K1388" s="165">
        <v>7</v>
      </c>
      <c r="L1388" s="165" t="s">
        <v>38</v>
      </c>
      <c r="M1388" s="169">
        <v>1</v>
      </c>
      <c r="N1388" s="165">
        <v>18</v>
      </c>
      <c r="O1388" s="167" t="s">
        <v>823</v>
      </c>
      <c r="P1388" s="167" t="s">
        <v>823</v>
      </c>
      <c r="Q1388" s="167" t="s">
        <v>826</v>
      </c>
      <c r="R1388" s="166" t="str">
        <f t="shared" si="140"/>
        <v>1013621</v>
      </c>
      <c r="S1388" s="170">
        <v>1</v>
      </c>
      <c r="T1388" s="167" t="s">
        <v>308</v>
      </c>
      <c r="U1388" s="165">
        <v>110000000</v>
      </c>
      <c r="V1388" s="165">
        <v>19800000</v>
      </c>
      <c r="W1388" s="165">
        <v>0</v>
      </c>
      <c r="X1388" s="24">
        <v>1150</v>
      </c>
      <c r="Y1388" s="168" t="s">
        <v>42</v>
      </c>
      <c r="Z1388" s="266"/>
      <c r="AA1388" s="266"/>
      <c r="AB1388" s="224"/>
      <c r="AC1388" s="24">
        <v>220000000</v>
      </c>
      <c r="AD1388" s="170"/>
      <c r="AE1388" s="170"/>
      <c r="AF1388" s="167" t="s">
        <v>149</v>
      </c>
      <c r="AG1388" s="221">
        <v>8</v>
      </c>
      <c r="AH1388" s="220">
        <v>12</v>
      </c>
      <c r="AI1388" s="167" t="s">
        <v>319</v>
      </c>
      <c r="AL1388" s="227">
        <v>1</v>
      </c>
      <c r="AM1388" s="122">
        <v>1</v>
      </c>
      <c r="AN1388" s="165" t="s">
        <v>44</v>
      </c>
      <c r="AO1388" s="165"/>
      <c r="AP1388" s="227">
        <v>10000000</v>
      </c>
      <c r="AQ1388" s="166" t="s">
        <v>213</v>
      </c>
      <c r="AR1388" s="166" t="s">
        <v>434</v>
      </c>
      <c r="AS1388" s="166">
        <f>H1388</f>
        <v>101362</v>
      </c>
      <c r="AT1388" s="166">
        <f t="shared" si="135"/>
        <v>11484</v>
      </c>
      <c r="AU1388" s="166">
        <v>1484</v>
      </c>
      <c r="AV1388" s="220" t="s">
        <v>746</v>
      </c>
      <c r="AX1388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101, 1000101, '1000101/13', date'2013-03-01', date'2015-09-01', 48, 101362, 'Б-101362-13',date'2015-02-02',3, 7, 7, 'RUR', 1, 18, date'2015-02-02', date'2015-02-01', 1013621, 1, to_date('2015-02-01 00:00:00','YYYY-MM-DD HH24:MI:SS'), 110000000, 19800000, 0, 1150, 1, 'c1', 8,1,101362,11484,1484);insert into xxxx_oebs_cash_payment_test (ID, INVOICE_ID, OEBS_PAYMENT, DOC_DATE, COMISS_DATE) values (s_xxxx_oebs_cash_payment_test.NEXTVAL, 101362, 220000000, to_date('2015-02-01 00:00:00','YYYY-MM-DD HH24:MI:SS'), date'2015-01-31' );insert into xxxx_client_discount_m  (ID,CLIENT_ID,CLIENT_AVG_DISCOUNT,DT) values (s_xxxx_client_discount_m.NEXTVAL,1150, 12, date'2015-02-01');insert into xxxx_loyal_clients_contr_attr (ID, CONTRACT_ID, CLIENT_ID, LC_TURNOVER, COLLATERAL_FIRST_DT, COLLATERAL_END_DT) values (s_xxxx_loyal_clients_contr_atr.NEXTVAL, 1000101, 1150, 10000000, date'2014-03-01', date'2014-08-31' );</v>
      </c>
      <c r="AZ1388" s="326"/>
    </row>
    <row r="1389" spans="1:52" ht="16.5" customHeight="1" x14ac:dyDescent="0.25">
      <c r="A1389" s="287">
        <v>101</v>
      </c>
      <c r="B1389" s="72">
        <v>0</v>
      </c>
      <c r="C1389" s="166" t="str">
        <f t="shared" si="137"/>
        <v>1000101</v>
      </c>
      <c r="D1389" s="165" t="str">
        <f t="shared" si="138"/>
        <v>1000101/13</v>
      </c>
      <c r="E1389" s="167" t="s">
        <v>189</v>
      </c>
      <c r="F1389" s="167" t="s">
        <v>822</v>
      </c>
      <c r="G1389" s="165">
        <v>48</v>
      </c>
      <c r="H1389" s="178">
        <v>101363</v>
      </c>
      <c r="I1389" s="170" t="str">
        <f t="shared" si="139"/>
        <v>Б-101363-13</v>
      </c>
      <c r="J1389" s="185">
        <v>3</v>
      </c>
      <c r="K1389" s="165">
        <v>7</v>
      </c>
      <c r="L1389" s="165" t="s">
        <v>38</v>
      </c>
      <c r="M1389" s="169">
        <v>1</v>
      </c>
      <c r="N1389" s="165">
        <v>18</v>
      </c>
      <c r="O1389" s="167" t="s">
        <v>823</v>
      </c>
      <c r="P1389" s="167" t="s">
        <v>823</v>
      </c>
      <c r="Q1389" s="167" t="s">
        <v>826</v>
      </c>
      <c r="R1389" s="166" t="str">
        <f t="shared" si="140"/>
        <v>1013631</v>
      </c>
      <c r="S1389" s="170">
        <v>1</v>
      </c>
      <c r="T1389" s="167" t="s">
        <v>308</v>
      </c>
      <c r="U1389" s="165">
        <v>110000000</v>
      </c>
      <c r="V1389" s="165">
        <v>19800000</v>
      </c>
      <c r="W1389" s="165">
        <v>0</v>
      </c>
      <c r="X1389" s="24">
        <v>1151</v>
      </c>
      <c r="Y1389" s="168" t="s">
        <v>42</v>
      </c>
      <c r="Z1389" s="266"/>
      <c r="AA1389" s="266"/>
      <c r="AB1389" s="224"/>
      <c r="AC1389" s="24">
        <v>220000000</v>
      </c>
      <c r="AD1389" s="170"/>
      <c r="AE1389" s="170"/>
      <c r="AF1389" s="167" t="s">
        <v>149</v>
      </c>
      <c r="AG1389" s="221">
        <v>8</v>
      </c>
      <c r="AH1389" s="220">
        <v>12</v>
      </c>
      <c r="AI1389" s="167" t="s">
        <v>319</v>
      </c>
      <c r="AL1389" s="227">
        <v>1</v>
      </c>
      <c r="AM1389" s="122">
        <v>1</v>
      </c>
      <c r="AN1389" s="165" t="s">
        <v>44</v>
      </c>
      <c r="AO1389" s="165"/>
      <c r="AP1389" s="227">
        <v>10000000</v>
      </c>
      <c r="AQ1389" s="166" t="s">
        <v>213</v>
      </c>
      <c r="AR1389" s="166" t="s">
        <v>434</v>
      </c>
      <c r="AS1389" s="166">
        <f>H1389</f>
        <v>101363</v>
      </c>
      <c r="AT1389" s="166">
        <f t="shared" si="135"/>
        <v>11485</v>
      </c>
      <c r="AU1389" s="166">
        <v>1485</v>
      </c>
      <c r="AV1389" s="220" t="s">
        <v>747</v>
      </c>
      <c r="AX1389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101, 1000101, '1000101/13', date'2013-03-01', date'2015-09-01', 48, 101363, 'Б-101363-13',date'2015-02-02',3, 7, 7, 'RUR', 1, 18, date'2015-02-02', date'2015-02-01', 1013631, 1, to_date('2015-02-01 00:00:00','YYYY-MM-DD HH24:MI:SS'), 110000000, 19800000, 0, 1151, 1, 'c1', 8,1,101363,11485,1485);insert into xxxx_oebs_cash_payment_test (ID, INVOICE_ID, OEBS_PAYMENT, DOC_DATE, COMISS_DATE) values (s_xxxx_oebs_cash_payment_test.NEXTVAL, 101363, 220000000, to_date('2015-02-01 00:00:00','YYYY-MM-DD HH24:MI:SS'), date'2015-01-31' );insert into xxxx_client_discount_m  (ID,CLIENT_ID,CLIENT_AVG_DISCOUNT,DT) values (s_xxxx_client_discount_m.NEXTVAL,1151, 12, date'2015-02-01');insert into xxxx_loyal_clients_contr_attr (ID, CONTRACT_ID, CLIENT_ID, LC_TURNOVER, COLLATERAL_FIRST_DT, COLLATERAL_END_DT) values (s_xxxx_loyal_clients_contr_atr.NEXTVAL, 1000101, 1151, 10000000, date'2014-03-01', date'2014-08-31' );</v>
      </c>
      <c r="AZ1389" s="326"/>
    </row>
    <row r="1390" spans="1:52" ht="16.5" customHeight="1" x14ac:dyDescent="0.25">
      <c r="A1390" s="287">
        <v>101</v>
      </c>
      <c r="B1390" s="72">
        <v>0</v>
      </c>
      <c r="C1390" s="166" t="str">
        <f t="shared" si="137"/>
        <v>1000101</v>
      </c>
      <c r="D1390" s="165" t="str">
        <f t="shared" si="138"/>
        <v>1000101/13</v>
      </c>
      <c r="E1390" s="167" t="s">
        <v>189</v>
      </c>
      <c r="F1390" s="167" t="s">
        <v>822</v>
      </c>
      <c r="G1390" s="165">
        <v>48</v>
      </c>
      <c r="H1390" s="178">
        <v>101364</v>
      </c>
      <c r="I1390" s="170" t="str">
        <f t="shared" si="139"/>
        <v>Б-101364-13</v>
      </c>
      <c r="J1390" s="185">
        <v>3</v>
      </c>
      <c r="K1390" s="165">
        <v>7</v>
      </c>
      <c r="L1390" s="165" t="s">
        <v>38</v>
      </c>
      <c r="M1390" s="169">
        <v>1</v>
      </c>
      <c r="N1390" s="165">
        <v>18</v>
      </c>
      <c r="O1390" s="167" t="s">
        <v>823</v>
      </c>
      <c r="P1390" s="167" t="s">
        <v>823</v>
      </c>
      <c r="Q1390" s="167" t="s">
        <v>826</v>
      </c>
      <c r="R1390" s="166" t="str">
        <f t="shared" si="140"/>
        <v>1013641</v>
      </c>
      <c r="S1390" s="170">
        <v>1</v>
      </c>
      <c r="T1390" s="191" t="s">
        <v>144</v>
      </c>
      <c r="U1390" s="165">
        <v>7100000</v>
      </c>
      <c r="V1390" s="165">
        <v>1278000</v>
      </c>
      <c r="W1390" s="165">
        <v>0</v>
      </c>
      <c r="X1390" s="24">
        <v>1152</v>
      </c>
      <c r="Y1390" s="168" t="s">
        <v>42</v>
      </c>
      <c r="Z1390" s="266">
        <v>16482000</v>
      </c>
      <c r="AA1390" s="266"/>
      <c r="AB1390" s="224"/>
      <c r="AC1390" s="24">
        <v>14200000</v>
      </c>
      <c r="AD1390" s="170"/>
      <c r="AE1390" s="170"/>
      <c r="AF1390" s="237" t="s">
        <v>150</v>
      </c>
      <c r="AG1390" s="221">
        <v>8</v>
      </c>
      <c r="AH1390" s="220">
        <v>12</v>
      </c>
      <c r="AI1390" s="237" t="s">
        <v>320</v>
      </c>
      <c r="AL1390" s="227">
        <v>1</v>
      </c>
      <c r="AM1390" s="122">
        <v>1</v>
      </c>
      <c r="AN1390" s="165" t="s">
        <v>44</v>
      </c>
      <c r="AO1390" s="165"/>
      <c r="AP1390" s="227">
        <v>10000000</v>
      </c>
      <c r="AQ1390" s="166" t="s">
        <v>214</v>
      </c>
      <c r="AR1390" s="166" t="s">
        <v>435</v>
      </c>
      <c r="AS1390" s="166">
        <f>H1390</f>
        <v>101364</v>
      </c>
      <c r="AT1390" s="166">
        <f t="shared" si="135"/>
        <v>11486</v>
      </c>
      <c r="AU1390" s="166">
        <v>1486</v>
      </c>
      <c r="AX139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101, 1000101, '1000101/13', date'2013-03-01', date'2015-09-01', 48, 101364, 'Б-101364-13',date'2015-02-02',3, 7, 7, 'RUR', 1, 18, date'2015-02-02', date'2015-02-01', 1013641, 1, to_date('2015-01-01 00:00:00','YYYY-MM-DD HH24:MI:SS'), 7100000, 1278000, 0, 1152, 1, 'c1', 8,1,101364,11486,1486);insert into xxxx_oebs_cash_payment_test (ID, INVOICE_ID, OEBS_PAYMENT, DOC_DATE, COMISS_DATE) values (s_xxxx_oebs_cash_payment_test.NEXTVAL, 101364, 14200000, to_date('2015-01-01 00:00:00','YYYY-MM-DD HH24:MI:SS'), date'2015-01-30' );insert into xxxx_client_discount_m  (ID,CLIENT_ID,CLIENT_AVG_DISCOUNT,DT) values (s_xxxx_client_discount_m.NEXTVAL,1152, 12, date'2015-01-01');insert into xxxx_loyal_clients_contr_attr (ID, CONTRACT_ID, CLIENT_ID, LC_TURNOVER, COLLATERAL_FIRST_DT, COLLATERAL_END_DT) values (s_xxxx_loyal_clients_contr_atr.NEXTVAL, 1000101, 1152, 10000000, date'2014-04-01', date'2014-09-30' );</v>
      </c>
      <c r="AZ1390" s="326"/>
    </row>
    <row r="1391" spans="1:52" ht="16.5" customHeight="1" x14ac:dyDescent="0.25">
      <c r="A1391" s="286">
        <v>101</v>
      </c>
      <c r="B1391" s="72">
        <v>0</v>
      </c>
      <c r="C1391" s="166" t="str">
        <f t="shared" si="137"/>
        <v>1000101</v>
      </c>
      <c r="D1391" s="171" t="str">
        <f t="shared" si="138"/>
        <v>1000101/13</v>
      </c>
      <c r="E1391" s="172" t="s">
        <v>189</v>
      </c>
      <c r="F1391" s="167" t="s">
        <v>822</v>
      </c>
      <c r="G1391" s="171">
        <v>48</v>
      </c>
      <c r="H1391" s="178">
        <v>101365</v>
      </c>
      <c r="I1391" s="171" t="str">
        <f t="shared" si="139"/>
        <v>Б-101365-13</v>
      </c>
      <c r="J1391" s="185">
        <v>3</v>
      </c>
      <c r="K1391" s="171">
        <v>7</v>
      </c>
      <c r="L1391" s="171" t="s">
        <v>38</v>
      </c>
      <c r="M1391" s="175">
        <v>1</v>
      </c>
      <c r="N1391" s="171">
        <v>18</v>
      </c>
      <c r="O1391" s="172" t="s">
        <v>823</v>
      </c>
      <c r="P1391" s="172" t="s">
        <v>823</v>
      </c>
      <c r="Q1391" s="172" t="s">
        <v>826</v>
      </c>
      <c r="R1391" s="173" t="str">
        <f t="shared" si="140"/>
        <v>1013651</v>
      </c>
      <c r="S1391" s="171">
        <v>1</v>
      </c>
      <c r="T1391" s="211" t="s">
        <v>144</v>
      </c>
      <c r="U1391" s="171">
        <v>13000000</v>
      </c>
      <c r="V1391" s="171">
        <v>2340000</v>
      </c>
      <c r="W1391" s="171">
        <v>0</v>
      </c>
      <c r="X1391" s="24">
        <v>1153</v>
      </c>
      <c r="Y1391" s="174" t="s">
        <v>42</v>
      </c>
      <c r="Z1391" s="142"/>
      <c r="AA1391" s="142"/>
      <c r="AB1391" s="232"/>
      <c r="AC1391" s="181">
        <v>26000000</v>
      </c>
      <c r="AD1391" s="171"/>
      <c r="AE1391" s="171"/>
      <c r="AF1391" s="177" t="s">
        <v>149</v>
      </c>
      <c r="AG1391" s="302">
        <v>8</v>
      </c>
      <c r="AH1391" s="258">
        <v>12</v>
      </c>
      <c r="AI1391" s="237" t="s">
        <v>320</v>
      </c>
      <c r="AJ1391" s="179"/>
      <c r="AK1391" s="179"/>
      <c r="AL1391" s="173">
        <v>0</v>
      </c>
      <c r="AM1391" s="171">
        <v>0</v>
      </c>
      <c r="AN1391" s="171" t="s">
        <v>44</v>
      </c>
      <c r="AO1391" s="171"/>
      <c r="AP1391" s="173"/>
      <c r="AQ1391" s="173"/>
      <c r="AR1391" s="173"/>
      <c r="AS1391" s="166">
        <f>H1391</f>
        <v>101365</v>
      </c>
      <c r="AT1391" s="166">
        <f t="shared" si="135"/>
        <v>11487</v>
      </c>
      <c r="AU1391" s="166">
        <v>1487</v>
      </c>
      <c r="AV1391" s="258"/>
      <c r="AX139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101, 1000101, '1000101/13', date'2013-03-01', date'2015-09-01', 48, 101365, 'Б-101365-13',date'2015-02-02',3, 7, 7, 'RUR', 1, 18, date'2015-02-02', date'2015-02-01', 1013651, 1, to_date('2015-01-01 00:00:00','YYYY-MM-DD HH24:MI:SS'), 13000000, 2340000, 0, 1153, 0, 'c1', 8,0,101365,11487,1487);insert into xxxx_oebs_cash_payment_test (ID, INVOICE_ID, OEBS_PAYMENT, DOC_DATE, COMISS_DATE) values (s_xxxx_oebs_cash_payment_test.NEXTVAL, 101365, 26000000, to_date('2015-01-01 00:00:00','YYYY-MM-DD HH24:MI:SS'), date'2015-01-31' );insert into xxxx_client_discount_m  (ID,CLIENT_ID,CLIENT_AVG_DISCOUNT,DT) values (s_xxxx_client_discount_m.NEXTVAL,1153, 12, date'2015-01-01');</v>
      </c>
      <c r="AZ1391" s="326"/>
    </row>
    <row r="1392" spans="1:52" ht="16.5" customHeight="1" x14ac:dyDescent="0.25">
      <c r="A1392" s="287">
        <v>102</v>
      </c>
      <c r="B1392" s="72">
        <v>0</v>
      </c>
      <c r="C1392" s="166" t="str">
        <f t="shared" si="137"/>
        <v>1000102</v>
      </c>
      <c r="D1392" s="165" t="str">
        <f t="shared" si="138"/>
        <v>1000102/13</v>
      </c>
      <c r="E1392" s="167" t="s">
        <v>189</v>
      </c>
      <c r="F1392" s="167" t="s">
        <v>822</v>
      </c>
      <c r="G1392" s="165">
        <v>48</v>
      </c>
      <c r="H1392" s="178">
        <v>101366</v>
      </c>
      <c r="I1392" s="170" t="str">
        <f t="shared" si="139"/>
        <v>Б-101366-13</v>
      </c>
      <c r="J1392" s="185">
        <v>3</v>
      </c>
      <c r="K1392" s="165">
        <v>7</v>
      </c>
      <c r="L1392" s="234" t="s">
        <v>59</v>
      </c>
      <c r="M1392" s="169">
        <v>1</v>
      </c>
      <c r="N1392" s="165">
        <v>18</v>
      </c>
      <c r="O1392" s="167" t="s">
        <v>823</v>
      </c>
      <c r="P1392" s="167" t="s">
        <v>823</v>
      </c>
      <c r="Q1392" s="167" t="s">
        <v>826</v>
      </c>
      <c r="R1392" s="166" t="str">
        <f t="shared" si="140"/>
        <v>1013661</v>
      </c>
      <c r="S1392" s="170">
        <v>1</v>
      </c>
      <c r="T1392" s="167" t="s">
        <v>308</v>
      </c>
      <c r="U1392" s="165">
        <v>23334</v>
      </c>
      <c r="V1392" s="234">
        <v>0</v>
      </c>
      <c r="W1392" s="165">
        <v>0</v>
      </c>
      <c r="X1392" s="24">
        <v>1154</v>
      </c>
      <c r="Y1392" s="168" t="s">
        <v>42</v>
      </c>
      <c r="Z1392" s="266">
        <v>10700020</v>
      </c>
      <c r="AA1392" s="266">
        <v>0.81080642800000002</v>
      </c>
      <c r="AB1392" s="224"/>
      <c r="AC1392" s="24">
        <v>46668</v>
      </c>
      <c r="AD1392" s="170"/>
      <c r="AE1392" s="170"/>
      <c r="AF1392" s="167" t="s">
        <v>149</v>
      </c>
      <c r="AG1392" s="221">
        <v>8</v>
      </c>
      <c r="AH1392" s="220">
        <v>12</v>
      </c>
      <c r="AI1392" s="167" t="s">
        <v>319</v>
      </c>
      <c r="AL1392" s="166">
        <v>0</v>
      </c>
      <c r="AM1392" s="170">
        <v>0</v>
      </c>
      <c r="AN1392" s="165" t="s">
        <v>44</v>
      </c>
      <c r="AO1392" s="165"/>
      <c r="AP1392" s="166"/>
      <c r="AQ1392" s="166"/>
      <c r="AR1392" s="166"/>
      <c r="AS1392" s="166">
        <f>H1392</f>
        <v>101366</v>
      </c>
      <c r="AT1392" s="166">
        <f t="shared" si="135"/>
        <v>11488</v>
      </c>
      <c r="AU1392" s="166">
        <v>1488</v>
      </c>
      <c r="AV1392" s="220" t="s">
        <v>727</v>
      </c>
      <c r="AX139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102, 1000102, '1000102/13', date'2013-03-01', date'2015-09-01', 48, 101366, 'Б-101366-13',date'2015-02-02',3, 7, 7, 'USD', 1, 18, date'2015-02-02', date'2015-02-01', 1013661, 1, to_date('2015-02-01 00:00:00','YYYY-MM-DD HH24:MI:SS'), 23334, 0, 0, 1154, 0, 'c1', 8,0,101366,11488,1488);insert into xxxx_oebs_cash_payment_test (ID, INVOICE_ID, OEBS_PAYMENT, DOC_DATE, COMISS_DATE) values (s_xxxx_oebs_cash_payment_test.NEXTVAL, 101366, 46668, to_date('2015-02-01 00:00:00','YYYY-MM-DD HH24:MI:SS'), date'2015-01-31' );insert into xxxx_client_discount_m  (ID,CLIENT_ID,CLIENT_AVG_DISCOUNT,DT) values (s_xxxx_client_discount_m.NEXTVAL,1154, 12, date'2015-02-01');</v>
      </c>
      <c r="AZ1392" s="326"/>
    </row>
    <row r="1393" spans="1:52" ht="16.5" customHeight="1" x14ac:dyDescent="0.25">
      <c r="A1393" s="287">
        <v>102</v>
      </c>
      <c r="B1393" s="72">
        <v>0</v>
      </c>
      <c r="C1393" s="166" t="str">
        <f t="shared" si="137"/>
        <v>1000102</v>
      </c>
      <c r="D1393" s="165" t="str">
        <f t="shared" si="138"/>
        <v>1000102/13</v>
      </c>
      <c r="E1393" s="167" t="s">
        <v>189</v>
      </c>
      <c r="F1393" s="167" t="s">
        <v>822</v>
      </c>
      <c r="G1393" s="165">
        <v>48</v>
      </c>
      <c r="H1393" s="178">
        <v>101367</v>
      </c>
      <c r="I1393" s="170" t="str">
        <f t="shared" si="139"/>
        <v>Б-101367-13</v>
      </c>
      <c r="J1393" s="185">
        <v>3</v>
      </c>
      <c r="K1393" s="165">
        <v>7</v>
      </c>
      <c r="L1393" s="165" t="s">
        <v>38</v>
      </c>
      <c r="M1393" s="169">
        <v>1</v>
      </c>
      <c r="N1393" s="165">
        <v>18</v>
      </c>
      <c r="O1393" s="167" t="s">
        <v>823</v>
      </c>
      <c r="P1393" s="167" t="s">
        <v>823</v>
      </c>
      <c r="Q1393" s="167" t="s">
        <v>826</v>
      </c>
      <c r="R1393" s="166" t="str">
        <f t="shared" si="140"/>
        <v>1013671</v>
      </c>
      <c r="S1393" s="170">
        <v>1</v>
      </c>
      <c r="T1393" s="167" t="s">
        <v>308</v>
      </c>
      <c r="U1393" s="165">
        <v>3000000</v>
      </c>
      <c r="V1393" s="234">
        <v>0</v>
      </c>
      <c r="W1393" s="165">
        <v>0</v>
      </c>
      <c r="X1393" s="24">
        <v>1155</v>
      </c>
      <c r="Y1393" s="168" t="s">
        <v>42</v>
      </c>
      <c r="Z1393" s="266"/>
      <c r="AA1393" s="266"/>
      <c r="AB1393" s="224"/>
      <c r="AC1393" s="24">
        <v>6000000</v>
      </c>
      <c r="AD1393" s="170"/>
      <c r="AE1393" s="170"/>
      <c r="AF1393" s="167" t="s">
        <v>149</v>
      </c>
      <c r="AG1393" s="221">
        <v>8</v>
      </c>
      <c r="AH1393" s="220">
        <v>12</v>
      </c>
      <c r="AI1393" s="167" t="s">
        <v>319</v>
      </c>
      <c r="AL1393" s="166">
        <v>0</v>
      </c>
      <c r="AM1393" s="170">
        <v>0</v>
      </c>
      <c r="AN1393" s="165" t="s">
        <v>44</v>
      </c>
      <c r="AO1393" s="165"/>
      <c r="AP1393" s="166"/>
      <c r="AQ1393" s="166"/>
      <c r="AR1393" s="166"/>
      <c r="AS1393" s="166">
        <f>H1393</f>
        <v>101367</v>
      </c>
      <c r="AT1393" s="166">
        <f t="shared" si="135"/>
        <v>11489</v>
      </c>
      <c r="AU1393" s="166">
        <v>1489</v>
      </c>
      <c r="AV1393" s="327" t="str">
        <f>"70.000003%"</f>
        <v>70.000003%</v>
      </c>
      <c r="AX1393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102, 1000102, '1000102/13', date'2013-03-01', date'2015-09-01', 48, 101367, 'Б-101367-13',date'2015-02-02',3, 7, 7, 'RUR', 1, 18, date'2015-02-02', date'2015-02-01', 1013671, 1, to_date('2015-02-01 00:00:00','YYYY-MM-DD HH24:MI:SS'), 3000000, 0, 0, 1155, 0, 'c1', 8,0,101367,11489,1489);insert into xxxx_oebs_cash_payment_test (ID, INVOICE_ID, OEBS_PAYMENT, DOC_DATE, COMISS_DATE) values (s_xxxx_oebs_cash_payment_test.NEXTVAL, 101367, 6000000, to_date('2015-02-01 00:00:00','YYYY-MM-DD HH24:MI:SS'), date'2015-01-31' );insert into xxxx_client_discount_m  (ID,CLIENT_ID,CLIENT_AVG_DISCOUNT,DT) values (s_xxxx_client_discount_m.NEXTVAL,1155, 12, date'2015-02-01');</v>
      </c>
      <c r="AZ1393" s="326"/>
    </row>
    <row r="1394" spans="1:52" ht="16.5" customHeight="1" x14ac:dyDescent="0.25">
      <c r="A1394" s="287">
        <v>102</v>
      </c>
      <c r="B1394" s="72">
        <v>0</v>
      </c>
      <c r="C1394" s="166" t="str">
        <f t="shared" si="137"/>
        <v>1000102</v>
      </c>
      <c r="D1394" s="165" t="str">
        <f t="shared" si="138"/>
        <v>1000102/13</v>
      </c>
      <c r="E1394" s="167" t="s">
        <v>189</v>
      </c>
      <c r="F1394" s="167" t="s">
        <v>822</v>
      </c>
      <c r="G1394" s="165">
        <v>48</v>
      </c>
      <c r="H1394" s="178">
        <v>101368</v>
      </c>
      <c r="I1394" s="170" t="str">
        <f t="shared" si="139"/>
        <v>Б-101368-13</v>
      </c>
      <c r="J1394" s="185">
        <v>3</v>
      </c>
      <c r="K1394" s="165">
        <v>1</v>
      </c>
      <c r="L1394" s="165" t="s">
        <v>38</v>
      </c>
      <c r="M1394" s="169">
        <v>1</v>
      </c>
      <c r="N1394" s="165">
        <v>18</v>
      </c>
      <c r="O1394" s="167" t="s">
        <v>823</v>
      </c>
      <c r="P1394" s="167" t="s">
        <v>823</v>
      </c>
      <c r="Q1394" s="167" t="s">
        <v>826</v>
      </c>
      <c r="R1394" s="166" t="str">
        <f t="shared" si="140"/>
        <v>1013681</v>
      </c>
      <c r="S1394" s="170">
        <v>1</v>
      </c>
      <c r="T1394" s="167" t="s">
        <v>308</v>
      </c>
      <c r="U1394" s="165">
        <v>7000000</v>
      </c>
      <c r="V1394" s="234">
        <v>0</v>
      </c>
      <c r="W1394" s="165">
        <v>0</v>
      </c>
      <c r="X1394" s="24">
        <v>1156</v>
      </c>
      <c r="Y1394" s="168" t="s">
        <v>42</v>
      </c>
      <c r="Z1394" s="266"/>
      <c r="AA1394" s="266"/>
      <c r="AB1394" s="224"/>
      <c r="AC1394" s="24">
        <v>14000000</v>
      </c>
      <c r="AD1394" s="170"/>
      <c r="AE1394" s="170"/>
      <c r="AF1394" s="167" t="s">
        <v>149</v>
      </c>
      <c r="AG1394" s="221">
        <v>8</v>
      </c>
      <c r="AH1394" s="220">
        <v>12</v>
      </c>
      <c r="AI1394" s="167" t="s">
        <v>319</v>
      </c>
      <c r="AL1394" s="166">
        <v>0</v>
      </c>
      <c r="AM1394" s="170">
        <v>0</v>
      </c>
      <c r="AN1394" s="165" t="s">
        <v>44</v>
      </c>
      <c r="AO1394" s="165"/>
      <c r="AP1394" s="166"/>
      <c r="AQ1394" s="166"/>
      <c r="AR1394" s="166"/>
      <c r="AS1394" s="166">
        <f>H1394</f>
        <v>101368</v>
      </c>
      <c r="AT1394" s="166">
        <f t="shared" si="135"/>
        <v>11490</v>
      </c>
      <c r="AU1394" s="166">
        <v>1490</v>
      </c>
      <c r="AV1394" s="220" t="s">
        <v>748</v>
      </c>
      <c r="AX1394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102, 1000102, '1000102/13', date'2013-03-01', date'2015-09-01', 48, 101368, 'Б-101368-13',date'2015-02-02',3, 1, 1, 'RUR', 1, 18, date'2015-02-02', date'2015-02-01', 1013681, 1, to_date('2015-02-01 00:00:00','YYYY-MM-DD HH24:MI:SS'), 7000000, 0, 0, 1156, 0, 'c1', 8,0,101368,11490,1490);insert into xxxx_oebs_cash_payment_test (ID, INVOICE_ID, OEBS_PAYMENT, DOC_DATE, COMISS_DATE) values (s_xxxx_oebs_cash_payment_test.NEXTVAL, 101368, 14000000, to_date('2015-02-01 00:00:00','YYYY-MM-DD HH24:MI:SS'), date'2015-01-31' );insert into xxxx_client_discount_m  (ID,CLIENT_ID,CLIENT_AVG_DISCOUNT,DT) values (s_xxxx_client_discount_m.NEXTVAL,1156, 12, date'2015-02-01');</v>
      </c>
      <c r="AZ1394" s="326"/>
    </row>
    <row r="1395" spans="1:52" ht="16.5" customHeight="1" x14ac:dyDescent="0.25">
      <c r="A1395" s="287">
        <v>102</v>
      </c>
      <c r="B1395" s="72">
        <v>0</v>
      </c>
      <c r="C1395" s="166" t="str">
        <f t="shared" si="137"/>
        <v>1000102</v>
      </c>
      <c r="D1395" s="165" t="str">
        <f t="shared" si="138"/>
        <v>1000102/13</v>
      </c>
      <c r="E1395" s="167" t="s">
        <v>189</v>
      </c>
      <c r="F1395" s="167" t="s">
        <v>822</v>
      </c>
      <c r="G1395" s="165">
        <v>48</v>
      </c>
      <c r="H1395" s="178">
        <v>101369</v>
      </c>
      <c r="I1395" s="170" t="str">
        <f t="shared" si="139"/>
        <v>Б-101369-13</v>
      </c>
      <c r="J1395" s="185">
        <v>3</v>
      </c>
      <c r="K1395" s="165">
        <v>7</v>
      </c>
      <c r="L1395" s="165" t="s">
        <v>38</v>
      </c>
      <c r="M1395" s="169">
        <v>1</v>
      </c>
      <c r="N1395" s="165">
        <v>18</v>
      </c>
      <c r="O1395" s="167" t="s">
        <v>823</v>
      </c>
      <c r="P1395" s="167" t="s">
        <v>823</v>
      </c>
      <c r="Q1395" s="167" t="s">
        <v>826</v>
      </c>
      <c r="R1395" s="166" t="str">
        <f t="shared" si="140"/>
        <v>1013691</v>
      </c>
      <c r="S1395" s="170">
        <v>1</v>
      </c>
      <c r="T1395" s="191" t="s">
        <v>144</v>
      </c>
      <c r="U1395" s="165">
        <v>17000000</v>
      </c>
      <c r="V1395" s="165">
        <v>3060000</v>
      </c>
      <c r="W1395" s="165">
        <v>0</v>
      </c>
      <c r="X1395" s="24">
        <v>1157</v>
      </c>
      <c r="Y1395" s="168" t="s">
        <v>42</v>
      </c>
      <c r="Z1395" s="266">
        <v>24600000</v>
      </c>
      <c r="AA1395" s="266"/>
      <c r="AB1395" s="224"/>
      <c r="AC1395" s="24">
        <v>34000000</v>
      </c>
      <c r="AD1395" s="170"/>
      <c r="AE1395" s="170"/>
      <c r="AF1395" s="237" t="s">
        <v>150</v>
      </c>
      <c r="AG1395" s="221">
        <v>8</v>
      </c>
      <c r="AH1395" s="220">
        <v>12</v>
      </c>
      <c r="AI1395" s="237" t="s">
        <v>320</v>
      </c>
      <c r="AL1395" s="166">
        <v>0</v>
      </c>
      <c r="AM1395" s="170">
        <v>0</v>
      </c>
      <c r="AN1395" s="165" t="s">
        <v>44</v>
      </c>
      <c r="AO1395" s="165"/>
      <c r="AP1395" s="166"/>
      <c r="AQ1395" s="166"/>
      <c r="AR1395" s="166"/>
      <c r="AS1395" s="166">
        <f>H1395</f>
        <v>101369</v>
      </c>
      <c r="AT1395" s="166">
        <f t="shared" si="135"/>
        <v>11491</v>
      </c>
      <c r="AU1395" s="166">
        <v>1491</v>
      </c>
      <c r="AX1395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102, 1000102, '1000102/13', date'2013-03-01', date'2015-09-01', 48, 101369, 'Б-101369-13',date'2015-02-02',3, 7, 7, 'RUR', 1, 18, date'2015-02-02', date'2015-02-01', 1013691, 1, to_date('2015-01-01 00:00:00','YYYY-MM-DD HH24:MI:SS'), 17000000, 3060000, 0, 1157, 0, 'c1', 8,0,101369,11491,1491);insert into xxxx_oebs_cash_payment_test (ID, INVOICE_ID, OEBS_PAYMENT, DOC_DATE, COMISS_DATE) values (s_xxxx_oebs_cash_payment_test.NEXTVAL, 101369, 34000000, to_date('2015-01-01 00:00:00','YYYY-MM-DD HH24:MI:SS'), date'2015-01-30' );insert into xxxx_client_discount_m  (ID,CLIENT_ID,CLIENT_AVG_DISCOUNT,DT) values (s_xxxx_client_discount_m.NEXTVAL,1157, 12, date'2015-01-01');</v>
      </c>
      <c r="AZ1395" s="326"/>
    </row>
    <row r="1396" spans="1:52" ht="16.5" customHeight="1" x14ac:dyDescent="0.25">
      <c r="A1396" s="286">
        <v>102</v>
      </c>
      <c r="B1396" s="72">
        <v>0</v>
      </c>
      <c r="C1396" s="166" t="str">
        <f t="shared" si="137"/>
        <v>1000102</v>
      </c>
      <c r="D1396" s="171" t="str">
        <f t="shared" si="138"/>
        <v>1000102/13</v>
      </c>
      <c r="E1396" s="172" t="s">
        <v>189</v>
      </c>
      <c r="F1396" s="167" t="s">
        <v>822</v>
      </c>
      <c r="G1396" s="171">
        <v>48</v>
      </c>
      <c r="H1396" s="178">
        <v>101370</v>
      </c>
      <c r="I1396" s="171" t="str">
        <f t="shared" si="139"/>
        <v>Б-101370-13</v>
      </c>
      <c r="J1396" s="185">
        <v>3</v>
      </c>
      <c r="K1396" s="171">
        <v>7</v>
      </c>
      <c r="L1396" s="171" t="s">
        <v>38</v>
      </c>
      <c r="M1396" s="175">
        <v>1</v>
      </c>
      <c r="N1396" s="171">
        <v>18</v>
      </c>
      <c r="O1396" s="172" t="s">
        <v>823</v>
      </c>
      <c r="P1396" s="172" t="s">
        <v>823</v>
      </c>
      <c r="Q1396" s="172" t="s">
        <v>826</v>
      </c>
      <c r="R1396" s="173" t="str">
        <f t="shared" si="140"/>
        <v>1013701</v>
      </c>
      <c r="S1396" s="171">
        <v>1</v>
      </c>
      <c r="T1396" s="211" t="s">
        <v>144</v>
      </c>
      <c r="U1396" s="171">
        <v>13000000</v>
      </c>
      <c r="V1396" s="171">
        <v>2340000</v>
      </c>
      <c r="W1396" s="171">
        <v>0</v>
      </c>
      <c r="X1396" s="24">
        <v>1158</v>
      </c>
      <c r="Y1396" s="174" t="s">
        <v>42</v>
      </c>
      <c r="Z1396" s="142"/>
      <c r="AA1396" s="142"/>
      <c r="AB1396" s="232"/>
      <c r="AC1396" s="181">
        <v>26000000</v>
      </c>
      <c r="AD1396" s="171"/>
      <c r="AE1396" s="171"/>
      <c r="AF1396" s="177" t="s">
        <v>149</v>
      </c>
      <c r="AG1396" s="302">
        <v>8</v>
      </c>
      <c r="AH1396" s="258">
        <v>12</v>
      </c>
      <c r="AI1396" s="237" t="s">
        <v>320</v>
      </c>
      <c r="AJ1396" s="179"/>
      <c r="AK1396" s="179"/>
      <c r="AL1396" s="173">
        <v>0</v>
      </c>
      <c r="AM1396" s="170">
        <v>0</v>
      </c>
      <c r="AN1396" s="171" t="s">
        <v>44</v>
      </c>
      <c r="AO1396" s="171"/>
      <c r="AP1396" s="173"/>
      <c r="AQ1396" s="173"/>
      <c r="AR1396" s="173"/>
      <c r="AS1396" s="166">
        <f>H1396</f>
        <v>101370</v>
      </c>
      <c r="AT1396" s="166">
        <f t="shared" si="135"/>
        <v>11492</v>
      </c>
      <c r="AU1396" s="166">
        <v>1492</v>
      </c>
      <c r="AV1396" s="258"/>
      <c r="AX1396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102, 1000102, '1000102/13', date'2013-03-01', date'2015-09-01', 48, 101370, 'Б-101370-13',date'2015-02-02',3, 7, 7, 'RUR', 1, 18, date'2015-02-02', date'2015-02-01', 1013701, 1, to_date('2015-01-01 00:00:00','YYYY-MM-DD HH24:MI:SS'), 13000000, 2340000, 0, 1158, 0, 'c1', 8,0,101370,11492,1492);insert into xxxx_oebs_cash_payment_test (ID, INVOICE_ID, OEBS_PAYMENT, DOC_DATE, COMISS_DATE) values (s_xxxx_oebs_cash_payment_test.NEXTVAL, 101370, 26000000, to_date('2015-01-01 00:00:00','YYYY-MM-DD HH24:MI:SS'), date'2015-01-31' );insert into xxxx_client_discount_m  (ID,CLIENT_ID,CLIENT_AVG_DISCOUNT,DT) values (s_xxxx_client_discount_m.NEXTVAL,1158, 12, date'2015-01-01');</v>
      </c>
      <c r="AZ1396" s="326"/>
    </row>
    <row r="1397" spans="1:52" ht="16.5" customHeight="1" x14ac:dyDescent="0.25">
      <c r="A1397" s="287">
        <v>103</v>
      </c>
      <c r="B1397" s="72">
        <v>0</v>
      </c>
      <c r="C1397" s="166" t="str">
        <f t="shared" si="137"/>
        <v>1000103</v>
      </c>
      <c r="D1397" s="165" t="str">
        <f t="shared" si="138"/>
        <v>1000103/13</v>
      </c>
      <c r="E1397" s="167" t="s">
        <v>189</v>
      </c>
      <c r="F1397" s="167" t="s">
        <v>822</v>
      </c>
      <c r="G1397" s="165">
        <v>48</v>
      </c>
      <c r="H1397" s="178">
        <v>101371</v>
      </c>
      <c r="I1397" s="170" t="str">
        <f t="shared" si="139"/>
        <v>Б-101371-13</v>
      </c>
      <c r="J1397" s="185">
        <v>3</v>
      </c>
      <c r="K1397" s="165">
        <v>1</v>
      </c>
      <c r="L1397" s="234" t="s">
        <v>59</v>
      </c>
      <c r="M1397" s="169">
        <v>1</v>
      </c>
      <c r="N1397" s="165">
        <v>18</v>
      </c>
      <c r="O1397" s="167" t="s">
        <v>823</v>
      </c>
      <c r="P1397" s="167" t="s">
        <v>823</v>
      </c>
      <c r="Q1397" s="167" t="s">
        <v>826</v>
      </c>
      <c r="R1397" s="166" t="str">
        <f t="shared" si="140"/>
        <v>1013711</v>
      </c>
      <c r="S1397" s="170">
        <v>1</v>
      </c>
      <c r="T1397" s="167" t="s">
        <v>308</v>
      </c>
      <c r="U1397" s="165">
        <v>23334</v>
      </c>
      <c r="V1397" s="234">
        <v>0</v>
      </c>
      <c r="W1397" s="165">
        <v>0</v>
      </c>
      <c r="X1397" s="24">
        <v>1159</v>
      </c>
      <c r="Y1397" s="168" t="s">
        <v>42</v>
      </c>
      <c r="Z1397" s="266">
        <v>15700020</v>
      </c>
      <c r="AA1397" s="266"/>
      <c r="AB1397" s="224"/>
      <c r="AC1397" s="24">
        <v>46668</v>
      </c>
      <c r="AD1397" s="170"/>
      <c r="AE1397" s="170"/>
      <c r="AF1397" s="167" t="s">
        <v>149</v>
      </c>
      <c r="AG1397" s="221">
        <v>8</v>
      </c>
      <c r="AH1397" s="220">
        <v>12</v>
      </c>
      <c r="AI1397" s="167" t="s">
        <v>319</v>
      </c>
      <c r="AL1397" s="166">
        <v>0</v>
      </c>
      <c r="AM1397" s="170">
        <v>0</v>
      </c>
      <c r="AN1397" s="165" t="s">
        <v>44</v>
      </c>
      <c r="AO1397" s="165"/>
      <c r="AP1397" s="166"/>
      <c r="AQ1397" s="166"/>
      <c r="AR1397" s="166"/>
      <c r="AS1397" s="166">
        <f>H1397</f>
        <v>101371</v>
      </c>
      <c r="AT1397" s="166">
        <f t="shared" si="135"/>
        <v>11493</v>
      </c>
      <c r="AU1397" s="166">
        <v>1493</v>
      </c>
      <c r="AV1397" s="220" t="s">
        <v>727</v>
      </c>
      <c r="AX1397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103, 1000103, '1000103/13', date'2013-03-01', date'2015-09-01', 48, 101371, 'Б-101371-13',date'2015-02-02',3, 1, 1, 'USD', 1, 18, date'2015-02-02', date'2015-02-01', 1013711, 1, to_date('2015-02-01 00:00:00','YYYY-MM-DD HH24:MI:SS'), 23334, 0, 0, 1159, 0, 'c1', 8,0,101371,11493,1493);insert into xxxx_oebs_cash_payment_test (ID, INVOICE_ID, OEBS_PAYMENT, DOC_DATE, COMISS_DATE) values (s_xxxx_oebs_cash_payment_test.NEXTVAL, 101371, 46668, to_date('2015-02-01 00:00:00','YYYY-MM-DD HH24:MI:SS'), date'2015-01-31' );insert into xxxx_client_discount_m  (ID,CLIENT_ID,CLIENT_AVG_DISCOUNT,DT) values (s_xxxx_client_discount_m.NEXTVAL,1159, 12, date'2015-02-01');</v>
      </c>
      <c r="AZ1397" s="326"/>
    </row>
    <row r="1398" spans="1:52" ht="16.5" customHeight="1" x14ac:dyDescent="0.25">
      <c r="A1398" s="287">
        <v>103</v>
      </c>
      <c r="B1398" s="72">
        <v>0</v>
      </c>
      <c r="C1398" s="166" t="str">
        <f t="shared" si="137"/>
        <v>1000103</v>
      </c>
      <c r="D1398" s="165" t="str">
        <f t="shared" si="138"/>
        <v>1000103/13</v>
      </c>
      <c r="E1398" s="167" t="s">
        <v>189</v>
      </c>
      <c r="F1398" s="167" t="s">
        <v>822</v>
      </c>
      <c r="G1398" s="165">
        <v>48</v>
      </c>
      <c r="H1398" s="178">
        <v>101372</v>
      </c>
      <c r="I1398" s="170" t="str">
        <f t="shared" si="139"/>
        <v>Б-101372-13</v>
      </c>
      <c r="J1398" s="185">
        <v>3</v>
      </c>
      <c r="K1398" s="165">
        <v>2</v>
      </c>
      <c r="L1398" s="234" t="s">
        <v>59</v>
      </c>
      <c r="M1398" s="169">
        <v>1</v>
      </c>
      <c r="N1398" s="165">
        <v>18</v>
      </c>
      <c r="O1398" s="167" t="s">
        <v>823</v>
      </c>
      <c r="P1398" s="167" t="s">
        <v>823</v>
      </c>
      <c r="Q1398" s="167" t="s">
        <v>826</v>
      </c>
      <c r="R1398" s="166" t="str">
        <f t="shared" si="140"/>
        <v>1013721</v>
      </c>
      <c r="S1398" s="170">
        <v>1</v>
      </c>
      <c r="T1398" s="167" t="s">
        <v>308</v>
      </c>
      <c r="U1398" s="165">
        <v>200000</v>
      </c>
      <c r="V1398" s="234">
        <v>0</v>
      </c>
      <c r="W1398" s="165">
        <v>0</v>
      </c>
      <c r="X1398" s="24">
        <v>1160</v>
      </c>
      <c r="Y1398" s="168" t="s">
        <v>42</v>
      </c>
      <c r="Z1398" s="266"/>
      <c r="AA1398" s="266"/>
      <c r="AB1398" s="224"/>
      <c r="AC1398" s="24">
        <v>400000</v>
      </c>
      <c r="AD1398" s="170"/>
      <c r="AE1398" s="170"/>
      <c r="AF1398" s="167" t="s">
        <v>149</v>
      </c>
      <c r="AG1398" s="221">
        <v>8</v>
      </c>
      <c r="AH1398" s="220">
        <v>12</v>
      </c>
      <c r="AI1398" s="167" t="s">
        <v>319</v>
      </c>
      <c r="AL1398" s="166">
        <v>0</v>
      </c>
      <c r="AM1398" s="170">
        <v>0</v>
      </c>
      <c r="AN1398" s="165" t="s">
        <v>44</v>
      </c>
      <c r="AO1398" s="165"/>
      <c r="AP1398" s="166"/>
      <c r="AQ1398" s="166"/>
      <c r="AR1398" s="166"/>
      <c r="AS1398" s="166">
        <f>H1398</f>
        <v>101372</v>
      </c>
      <c r="AT1398" s="166">
        <f t="shared" si="135"/>
        <v>11494</v>
      </c>
      <c r="AU1398" s="166">
        <v>1494</v>
      </c>
      <c r="AV1398" s="327"/>
      <c r="AX1398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103, 1000103, '1000103/13', date'2013-03-01', date'2015-09-01', 48, 101372, 'Б-101372-13',date'2015-02-02',3, 2, 2, 'USD', 1, 18, date'2015-02-02', date'2015-02-01', 1013721, 1, to_date('2015-02-01 00:00:00','YYYY-MM-DD HH24:MI:SS'), 200000, 0, 0, 1160, 0, 'c1', 8,0,101372,11494,1494);insert into xxxx_oebs_cash_payment_test (ID, INVOICE_ID, OEBS_PAYMENT, DOC_DATE, COMISS_DATE) values (s_xxxx_oebs_cash_payment_test.NEXTVAL, 101372, 400000, to_date('2015-02-01 00:00:00','YYYY-MM-DD HH24:MI:SS'), date'2015-01-31' );insert into xxxx_client_discount_m  (ID,CLIENT_ID,CLIENT_AVG_DISCOUNT,DT) values (s_xxxx_client_discount_m.NEXTVAL,1160, 12, date'2015-02-01');</v>
      </c>
      <c r="AZ1398" s="326"/>
    </row>
    <row r="1399" spans="1:52" ht="16.5" customHeight="1" x14ac:dyDescent="0.25">
      <c r="A1399" s="287">
        <v>103</v>
      </c>
      <c r="B1399" s="72">
        <v>0</v>
      </c>
      <c r="C1399" s="166" t="str">
        <f t="shared" si="137"/>
        <v>1000103</v>
      </c>
      <c r="D1399" s="165" t="str">
        <f t="shared" si="138"/>
        <v>1000103/13</v>
      </c>
      <c r="E1399" s="167" t="s">
        <v>189</v>
      </c>
      <c r="F1399" s="167" t="s">
        <v>822</v>
      </c>
      <c r="G1399" s="165">
        <v>48</v>
      </c>
      <c r="H1399" s="178">
        <v>101373</v>
      </c>
      <c r="I1399" s="170" t="str">
        <f t="shared" si="139"/>
        <v>Б-101373-13</v>
      </c>
      <c r="J1399" s="185">
        <v>3</v>
      </c>
      <c r="K1399" s="165">
        <v>1</v>
      </c>
      <c r="L1399" s="234" t="s">
        <v>59</v>
      </c>
      <c r="M1399" s="169">
        <v>1</v>
      </c>
      <c r="N1399" s="165">
        <v>18</v>
      </c>
      <c r="O1399" s="167" t="s">
        <v>823</v>
      </c>
      <c r="P1399" s="167" t="s">
        <v>823</v>
      </c>
      <c r="Q1399" s="167" t="s">
        <v>826</v>
      </c>
      <c r="R1399" s="166" t="str">
        <f t="shared" si="140"/>
        <v>1013731</v>
      </c>
      <c r="S1399" s="170">
        <v>1</v>
      </c>
      <c r="T1399" s="167" t="s">
        <v>308</v>
      </c>
      <c r="U1399" s="165">
        <v>300000</v>
      </c>
      <c r="V1399" s="234">
        <v>0</v>
      </c>
      <c r="W1399" s="165">
        <v>0</v>
      </c>
      <c r="X1399" s="24">
        <v>1161</v>
      </c>
      <c r="Y1399" s="168" t="s">
        <v>42</v>
      </c>
      <c r="Z1399" s="266"/>
      <c r="AA1399" s="266"/>
      <c r="AB1399" s="224"/>
      <c r="AC1399" s="24">
        <v>600000</v>
      </c>
      <c r="AD1399" s="170"/>
      <c r="AE1399" s="170"/>
      <c r="AF1399" s="167" t="s">
        <v>149</v>
      </c>
      <c r="AG1399" s="221">
        <v>8</v>
      </c>
      <c r="AH1399" s="220">
        <v>12</v>
      </c>
      <c r="AI1399" s="167" t="s">
        <v>319</v>
      </c>
      <c r="AL1399" s="166">
        <v>0</v>
      </c>
      <c r="AM1399" s="170">
        <v>0</v>
      </c>
      <c r="AN1399" s="165" t="s">
        <v>44</v>
      </c>
      <c r="AO1399" s="165"/>
      <c r="AP1399" s="166"/>
      <c r="AQ1399" s="166"/>
      <c r="AR1399" s="166"/>
      <c r="AS1399" s="166">
        <f>H1399</f>
        <v>101373</v>
      </c>
      <c r="AT1399" s="166">
        <f t="shared" si="135"/>
        <v>11495</v>
      </c>
      <c r="AU1399" s="166">
        <v>1495</v>
      </c>
      <c r="AV1399" s="220" t="s">
        <v>749</v>
      </c>
      <c r="AX1399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103, 1000103, '1000103/13', date'2013-03-01', date'2015-09-01', 48, 101373, 'Б-101373-13',date'2015-02-02',3, 1, 1, 'USD', 1, 18, date'2015-02-02', date'2015-02-01', 1013731, 1, to_date('2015-02-01 00:00:00','YYYY-MM-DD HH24:MI:SS'), 300000, 0, 0, 1161, 0, 'c1', 8,0,101373,11495,1495);insert into xxxx_oebs_cash_payment_test (ID, INVOICE_ID, OEBS_PAYMENT, DOC_DATE, COMISS_DATE) values (s_xxxx_oebs_cash_payment_test.NEXTVAL, 101373, 600000, to_date('2015-02-01 00:00:00','YYYY-MM-DD HH24:MI:SS'), date'2015-01-31' );insert into xxxx_client_discount_m  (ID,CLIENT_ID,CLIENT_AVG_DISCOUNT,DT) values (s_xxxx_client_discount_m.NEXTVAL,1161, 12, date'2015-02-01');</v>
      </c>
      <c r="AZ1399" s="326"/>
    </row>
    <row r="1400" spans="1:52" ht="16.5" customHeight="1" x14ac:dyDescent="0.25">
      <c r="A1400" s="287">
        <v>103</v>
      </c>
      <c r="B1400" s="72">
        <v>0</v>
      </c>
      <c r="C1400" s="166" t="str">
        <f t="shared" si="137"/>
        <v>1000103</v>
      </c>
      <c r="D1400" s="165" t="str">
        <f t="shared" si="138"/>
        <v>1000103/13</v>
      </c>
      <c r="E1400" s="167" t="s">
        <v>189</v>
      </c>
      <c r="F1400" s="167" t="s">
        <v>822</v>
      </c>
      <c r="G1400" s="165">
        <v>48</v>
      </c>
      <c r="H1400" s="178">
        <v>101374</v>
      </c>
      <c r="I1400" s="170" t="str">
        <f t="shared" si="139"/>
        <v>Б-101374-13</v>
      </c>
      <c r="J1400" s="185">
        <v>3</v>
      </c>
      <c r="K1400" s="165">
        <v>7</v>
      </c>
      <c r="L1400" s="234" t="s">
        <v>59</v>
      </c>
      <c r="M1400" s="169">
        <v>1</v>
      </c>
      <c r="N1400" s="165">
        <v>18</v>
      </c>
      <c r="O1400" s="167" t="s">
        <v>823</v>
      </c>
      <c r="P1400" s="167" t="s">
        <v>823</v>
      </c>
      <c r="Q1400" s="167" t="s">
        <v>826</v>
      </c>
      <c r="R1400" s="166" t="str">
        <f t="shared" si="140"/>
        <v>1013741</v>
      </c>
      <c r="S1400" s="170">
        <v>1</v>
      </c>
      <c r="T1400" s="191" t="s">
        <v>144</v>
      </c>
      <c r="U1400" s="165">
        <v>550000</v>
      </c>
      <c r="V1400" s="165">
        <v>99000</v>
      </c>
      <c r="W1400" s="165">
        <v>0</v>
      </c>
      <c r="X1400" s="24">
        <v>1162</v>
      </c>
      <c r="Y1400" s="168" t="s">
        <v>42</v>
      </c>
      <c r="Z1400" s="266">
        <v>28290000</v>
      </c>
      <c r="AA1400" s="266"/>
      <c r="AB1400" s="224"/>
      <c r="AC1400" s="24">
        <v>1100000</v>
      </c>
      <c r="AD1400" s="170"/>
      <c r="AE1400" s="170"/>
      <c r="AF1400" s="237" t="s">
        <v>150</v>
      </c>
      <c r="AG1400" s="221">
        <v>8</v>
      </c>
      <c r="AH1400" s="220">
        <v>12</v>
      </c>
      <c r="AI1400" s="237" t="s">
        <v>320</v>
      </c>
      <c r="AL1400" s="166">
        <v>0</v>
      </c>
      <c r="AM1400" s="170">
        <v>0</v>
      </c>
      <c r="AN1400" s="165" t="s">
        <v>44</v>
      </c>
      <c r="AO1400" s="165"/>
      <c r="AP1400" s="166"/>
      <c r="AQ1400" s="166"/>
      <c r="AR1400" s="166"/>
      <c r="AS1400" s="166">
        <f>H1400</f>
        <v>101374</v>
      </c>
      <c r="AT1400" s="166">
        <f t="shared" si="135"/>
        <v>11496</v>
      </c>
      <c r="AU1400" s="166">
        <v>1496</v>
      </c>
      <c r="AX140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103, 1000103, '1000103/13', date'2013-03-01', date'2015-09-01', 48, 101374, 'Б-101374-13',date'2015-02-02',3, 7, 7, 'USD', 1, 18, date'2015-02-02', date'2015-02-01', 1013741, 1, to_date('2015-01-01 00:00:00','YYYY-MM-DD HH24:MI:SS'), 550000, 99000, 0, 1162, 0, 'c1', 8,0,101374,11496,1496);insert into xxxx_oebs_cash_payment_test (ID, INVOICE_ID, OEBS_PAYMENT, DOC_DATE, COMISS_DATE) values (s_xxxx_oebs_cash_payment_test.NEXTVAL, 101374, 1100000, to_date('2015-01-01 00:00:00','YYYY-MM-DD HH24:MI:SS'), date'2015-01-30' );insert into xxxx_client_discount_m  (ID,CLIENT_ID,CLIENT_AVG_DISCOUNT,DT) values (s_xxxx_client_discount_m.NEXTVAL,1162, 12, date'2015-01-01');</v>
      </c>
      <c r="AZ1400" s="326"/>
    </row>
    <row r="1401" spans="1:52" ht="16.5" customHeight="1" x14ac:dyDescent="0.25">
      <c r="A1401" s="286">
        <v>103</v>
      </c>
      <c r="B1401" s="72">
        <v>0</v>
      </c>
      <c r="C1401" s="166" t="str">
        <f t="shared" si="137"/>
        <v>1000103</v>
      </c>
      <c r="D1401" s="171" t="str">
        <f t="shared" si="138"/>
        <v>1000103/13</v>
      </c>
      <c r="E1401" s="172" t="s">
        <v>189</v>
      </c>
      <c r="F1401" s="167" t="s">
        <v>822</v>
      </c>
      <c r="G1401" s="171">
        <v>48</v>
      </c>
      <c r="H1401" s="178">
        <v>101375</v>
      </c>
      <c r="I1401" s="171" t="str">
        <f t="shared" si="139"/>
        <v>Б-101375-13</v>
      </c>
      <c r="J1401" s="185">
        <v>3</v>
      </c>
      <c r="K1401" s="171">
        <v>7</v>
      </c>
      <c r="L1401" s="234" t="s">
        <v>59</v>
      </c>
      <c r="M1401" s="175">
        <v>1</v>
      </c>
      <c r="N1401" s="171">
        <v>18</v>
      </c>
      <c r="O1401" s="172" t="s">
        <v>823</v>
      </c>
      <c r="P1401" s="172" t="s">
        <v>823</v>
      </c>
      <c r="Q1401" s="172" t="s">
        <v>826</v>
      </c>
      <c r="R1401" s="173" t="str">
        <f t="shared" si="140"/>
        <v>1013751</v>
      </c>
      <c r="S1401" s="171">
        <v>1</v>
      </c>
      <c r="T1401" s="211" t="s">
        <v>144</v>
      </c>
      <c r="U1401" s="171">
        <v>600000</v>
      </c>
      <c r="V1401" s="171">
        <v>108000</v>
      </c>
      <c r="W1401" s="171">
        <v>0</v>
      </c>
      <c r="X1401" s="24">
        <v>1163</v>
      </c>
      <c r="Y1401" s="174" t="s">
        <v>42</v>
      </c>
      <c r="Z1401" s="142"/>
      <c r="AA1401" s="142"/>
      <c r="AB1401" s="232"/>
      <c r="AC1401" s="181">
        <v>1200000</v>
      </c>
      <c r="AD1401" s="171"/>
      <c r="AE1401" s="171"/>
      <c r="AF1401" s="177" t="s">
        <v>149</v>
      </c>
      <c r="AG1401" s="302">
        <v>8</v>
      </c>
      <c r="AH1401" s="258">
        <v>12</v>
      </c>
      <c r="AI1401" s="237" t="s">
        <v>320</v>
      </c>
      <c r="AJ1401" s="179"/>
      <c r="AK1401" s="179"/>
      <c r="AL1401" s="173">
        <v>0</v>
      </c>
      <c r="AM1401" s="170">
        <v>0</v>
      </c>
      <c r="AN1401" s="171" t="s">
        <v>44</v>
      </c>
      <c r="AO1401" s="171"/>
      <c r="AP1401" s="173"/>
      <c r="AQ1401" s="173"/>
      <c r="AR1401" s="173"/>
      <c r="AS1401" s="166">
        <f>H1401</f>
        <v>101375</v>
      </c>
      <c r="AT1401" s="166">
        <f t="shared" si="135"/>
        <v>11497</v>
      </c>
      <c r="AU1401" s="166">
        <v>1497</v>
      </c>
      <c r="AV1401" s="258"/>
      <c r="AX140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103, 1000103, '1000103/13', date'2013-03-01', date'2015-09-01', 48, 101375, 'Б-101375-13',date'2015-02-02',3, 7, 7, 'USD', 1, 18, date'2015-02-02', date'2015-02-01', 1013751, 1, to_date('2015-01-01 00:00:00','YYYY-MM-DD HH24:MI:SS'), 600000, 108000, 0, 1163, 0, 'c1', 8,0,101375,11497,1497);insert into xxxx_oebs_cash_payment_test (ID, INVOICE_ID, OEBS_PAYMENT, DOC_DATE, COMISS_DATE) values (s_xxxx_oebs_cash_payment_test.NEXTVAL, 101375, 1200000, to_date('2015-01-01 00:00:00','YYYY-MM-DD HH24:MI:SS'), date'2015-01-31' );insert into xxxx_client_discount_m  (ID,CLIENT_ID,CLIENT_AVG_DISCOUNT,DT) values (s_xxxx_client_discount_m.NEXTVAL,1163, 12, date'2015-01-01');</v>
      </c>
      <c r="AZ1401" s="326"/>
    </row>
    <row r="1402" spans="1:52" ht="16.5" customHeight="1" x14ac:dyDescent="0.25">
      <c r="A1402" s="287">
        <v>104</v>
      </c>
      <c r="B1402" s="72">
        <v>0</v>
      </c>
      <c r="C1402" s="166" t="str">
        <f t="shared" si="137"/>
        <v>1000104</v>
      </c>
      <c r="D1402" s="165" t="str">
        <f t="shared" si="138"/>
        <v>1000104/13</v>
      </c>
      <c r="E1402" s="167" t="s">
        <v>189</v>
      </c>
      <c r="F1402" s="167" t="s">
        <v>822</v>
      </c>
      <c r="G1402" s="165">
        <v>48</v>
      </c>
      <c r="H1402" s="178">
        <v>101376</v>
      </c>
      <c r="I1402" s="170" t="str">
        <f t="shared" si="139"/>
        <v>Б-101376-13</v>
      </c>
      <c r="J1402" s="185">
        <v>3</v>
      </c>
      <c r="K1402" s="165">
        <v>7</v>
      </c>
      <c r="L1402" s="165" t="s">
        <v>38</v>
      </c>
      <c r="M1402" s="169">
        <v>1</v>
      </c>
      <c r="N1402" s="165">
        <v>18</v>
      </c>
      <c r="O1402" s="167" t="s">
        <v>823</v>
      </c>
      <c r="P1402" s="167" t="s">
        <v>823</v>
      </c>
      <c r="Q1402" s="167" t="s">
        <v>826</v>
      </c>
      <c r="R1402" s="166" t="str">
        <f t="shared" si="140"/>
        <v>1013761</v>
      </c>
      <c r="S1402" s="170">
        <v>1</v>
      </c>
      <c r="T1402" s="167" t="s">
        <v>308</v>
      </c>
      <c r="U1402" s="165">
        <v>82000000</v>
      </c>
      <c r="V1402" s="234">
        <v>10000000</v>
      </c>
      <c r="W1402" s="165">
        <v>0</v>
      </c>
      <c r="X1402" s="24">
        <v>1164</v>
      </c>
      <c r="Y1402" s="168" t="s">
        <v>42</v>
      </c>
      <c r="Z1402" s="266">
        <v>162200000</v>
      </c>
      <c r="AA1402" s="266">
        <v>324400000</v>
      </c>
      <c r="AB1402" s="224"/>
      <c r="AC1402" s="24">
        <v>164000000</v>
      </c>
      <c r="AD1402" s="170"/>
      <c r="AE1402" s="170"/>
      <c r="AF1402" s="167" t="s">
        <v>149</v>
      </c>
      <c r="AG1402" s="221">
        <v>8</v>
      </c>
      <c r="AH1402" s="220">
        <v>12</v>
      </c>
      <c r="AI1402" s="167" t="s">
        <v>319</v>
      </c>
      <c r="AL1402" s="227">
        <v>1</v>
      </c>
      <c r="AM1402" s="122">
        <v>1</v>
      </c>
      <c r="AN1402" s="165" t="s">
        <v>44</v>
      </c>
      <c r="AO1402" s="165"/>
      <c r="AP1402" s="227">
        <v>10000000</v>
      </c>
      <c r="AQ1402" s="166" t="s">
        <v>213</v>
      </c>
      <c r="AR1402" s="166" t="s">
        <v>434</v>
      </c>
      <c r="AS1402" s="166">
        <f>H1402</f>
        <v>101376</v>
      </c>
      <c r="AT1402" s="166">
        <f t="shared" si="135"/>
        <v>11498</v>
      </c>
      <c r="AU1402" s="166">
        <v>1498</v>
      </c>
      <c r="AV1402" s="220" t="s">
        <v>742</v>
      </c>
      <c r="AX140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101376, 'Б-101376-13',date'2015-02-02',3, 7, 7, 'RUR', 1, 18, date'2015-02-02', date'2015-02-01', 1013761, 1, to_date('2015-02-01 00:00:00','YYYY-MM-DD HH24:MI:SS'), 82000000, 10000000, 0, 1164, 1, 'c1', 8,1,101376,11498,1498);insert into xxxx_oebs_cash_payment_test (ID, INVOICE_ID, OEBS_PAYMENT, DOC_DATE, COMISS_DATE) values (s_xxxx_oebs_cash_payment_test.NEXTVAL, 101376, 164000000, to_date('2015-02-01 00:00:00','YYYY-MM-DD HH24:MI:SS'), date'2015-01-31' );insert into xxxx_client_discount_m  (ID,CLIENT_ID,CLIENT_AVG_DISCOUNT,DT) values (s_xxxx_client_discount_m.NEXTVAL,1164, 12, date'2015-02-01');insert into xxxx_loyal_clients_contr_attr (ID, CONTRACT_ID, CLIENT_ID, LC_TURNOVER, COLLATERAL_FIRST_DT, COLLATERAL_END_DT) values (s_xxxx_loyal_clients_contr_atr.NEXTVAL, 1000104, 1164, 10000000, date'2014-03-01', date'2014-08-31' );</v>
      </c>
      <c r="AZ1402" s="326"/>
    </row>
    <row r="1403" spans="1:52" ht="16.5" customHeight="1" x14ac:dyDescent="0.25">
      <c r="A1403" s="287">
        <v>104</v>
      </c>
      <c r="B1403" s="72">
        <v>0</v>
      </c>
      <c r="C1403" s="166" t="str">
        <f t="shared" si="137"/>
        <v>1000104</v>
      </c>
      <c r="D1403" s="165" t="str">
        <f t="shared" si="138"/>
        <v>1000104/13</v>
      </c>
      <c r="E1403" s="167" t="s">
        <v>189</v>
      </c>
      <c r="F1403" s="167" t="s">
        <v>822</v>
      </c>
      <c r="G1403" s="165">
        <v>48</v>
      </c>
      <c r="H1403" s="178">
        <v>101377</v>
      </c>
      <c r="I1403" s="170" t="str">
        <f t="shared" si="139"/>
        <v>Б-101377-13</v>
      </c>
      <c r="J1403" s="185">
        <v>3</v>
      </c>
      <c r="K1403" s="165">
        <v>7</v>
      </c>
      <c r="L1403" s="165" t="s">
        <v>38</v>
      </c>
      <c r="M1403" s="169">
        <v>1</v>
      </c>
      <c r="N1403" s="165">
        <v>18</v>
      </c>
      <c r="O1403" s="167" t="s">
        <v>823</v>
      </c>
      <c r="P1403" s="167" t="s">
        <v>823</v>
      </c>
      <c r="Q1403" s="167" t="s">
        <v>826</v>
      </c>
      <c r="R1403" s="166" t="str">
        <f t="shared" si="140"/>
        <v>1013771</v>
      </c>
      <c r="S1403" s="170">
        <v>1</v>
      </c>
      <c r="T1403" s="167" t="s">
        <v>308</v>
      </c>
      <c r="U1403" s="165">
        <v>110000000</v>
      </c>
      <c r="V1403" s="165">
        <v>19800000</v>
      </c>
      <c r="W1403" s="165">
        <v>0</v>
      </c>
      <c r="X1403" s="24">
        <v>1165</v>
      </c>
      <c r="Y1403" s="168" t="s">
        <v>42</v>
      </c>
      <c r="Z1403" s="266"/>
      <c r="AA1403" s="266">
        <v>384000000</v>
      </c>
      <c r="AB1403" s="224"/>
      <c r="AC1403" s="24">
        <v>220000000</v>
      </c>
      <c r="AD1403" s="170"/>
      <c r="AE1403" s="170"/>
      <c r="AF1403" s="167" t="s">
        <v>149</v>
      </c>
      <c r="AG1403" s="221">
        <v>8</v>
      </c>
      <c r="AH1403" s="220">
        <v>12</v>
      </c>
      <c r="AI1403" s="167" t="s">
        <v>319</v>
      </c>
      <c r="AL1403" s="227">
        <v>1</v>
      </c>
      <c r="AM1403" s="122">
        <v>1</v>
      </c>
      <c r="AN1403" s="165" t="s">
        <v>44</v>
      </c>
      <c r="AO1403" s="165"/>
      <c r="AP1403" s="227">
        <v>10000000</v>
      </c>
      <c r="AQ1403" s="166" t="s">
        <v>213</v>
      </c>
      <c r="AR1403" s="166" t="s">
        <v>750</v>
      </c>
      <c r="AS1403" s="166">
        <f>H1403</f>
        <v>101377</v>
      </c>
      <c r="AT1403" s="166">
        <f t="shared" si="135"/>
        <v>11499</v>
      </c>
      <c r="AU1403" s="166">
        <v>1499</v>
      </c>
      <c r="AX1403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101377, 'Б-101377-13',date'2015-02-02',3, 7, 7, 'RUR', 1, 18, date'2015-02-02', date'2015-02-01', 1013771, 1, to_date('2015-02-01 00:00:00','YYYY-MM-DD HH24:MI:SS'), 110000000, 19800000, 0, 1165, 1, 'c1', 8,1,101377,11499,1499);insert into xxxx_oebs_cash_payment_test (ID, INVOICE_ID, OEBS_PAYMENT, DOC_DATE, COMISS_DATE) values (s_xxxx_oebs_cash_payment_test.NEXTVAL, 101377, 220000000, to_date('2015-02-01 00:00:00','YYYY-MM-DD HH24:MI:SS'), date'2015-01-31' );insert into xxxx_client_discount_m  (ID,CLIENT_ID,CLIENT_AVG_DISCOUNT,DT) values (s_xxxx_client_discount_m.NEXTVAL,1165, 12, date'2015-02-01');insert into xxxx_loyal_clients_contr_attr (ID, CONTRACT_ID, CLIENT_ID, LC_TURNOVER, COLLATERAL_FIRST_DT, COLLATERAL_END_DT) values (s_xxxx_loyal_clients_contr_atr.NEXTVAL, 1000104, 1165, 10000000, date'2014-03-01', date'2014-07-30' );</v>
      </c>
      <c r="AZ1403" s="326"/>
    </row>
    <row r="1404" spans="1:52" ht="16.5" customHeight="1" x14ac:dyDescent="0.25">
      <c r="A1404" s="287">
        <v>104</v>
      </c>
      <c r="B1404" s="72">
        <v>0</v>
      </c>
      <c r="C1404" s="166" t="str">
        <f t="shared" si="137"/>
        <v>1000104</v>
      </c>
      <c r="D1404" s="165" t="str">
        <f t="shared" si="138"/>
        <v>1000104/13</v>
      </c>
      <c r="E1404" s="167" t="s">
        <v>189</v>
      </c>
      <c r="F1404" s="167" t="s">
        <v>822</v>
      </c>
      <c r="G1404" s="165">
        <v>48</v>
      </c>
      <c r="H1404" s="178">
        <v>101378</v>
      </c>
      <c r="I1404" s="170" t="str">
        <f t="shared" si="139"/>
        <v>Б-101378-13</v>
      </c>
      <c r="J1404" s="185">
        <v>3</v>
      </c>
      <c r="K1404" s="165">
        <v>7</v>
      </c>
      <c r="L1404" s="165" t="s">
        <v>38</v>
      </c>
      <c r="M1404" s="169">
        <v>1</v>
      </c>
      <c r="N1404" s="165">
        <v>18</v>
      </c>
      <c r="O1404" s="167" t="s">
        <v>823</v>
      </c>
      <c r="P1404" s="167" t="s">
        <v>823</v>
      </c>
      <c r="Q1404" s="167" t="s">
        <v>826</v>
      </c>
      <c r="R1404" s="166" t="str">
        <f t="shared" si="140"/>
        <v>1013781</v>
      </c>
      <c r="S1404" s="170">
        <v>1</v>
      </c>
      <c r="T1404" s="167" t="s">
        <v>308</v>
      </c>
      <c r="U1404" s="165">
        <v>110000000</v>
      </c>
      <c r="V1404" s="165">
        <v>19800000</v>
      </c>
      <c r="W1404" s="165">
        <v>0</v>
      </c>
      <c r="X1404" s="24">
        <v>1166</v>
      </c>
      <c r="Y1404" s="168" t="s">
        <v>42</v>
      </c>
      <c r="Z1404" s="266"/>
      <c r="AA1404" s="266"/>
      <c r="AB1404" s="224"/>
      <c r="AC1404" s="24">
        <v>220000000</v>
      </c>
      <c r="AD1404" s="170"/>
      <c r="AE1404" s="170"/>
      <c r="AF1404" s="167" t="s">
        <v>149</v>
      </c>
      <c r="AG1404" s="221">
        <v>8</v>
      </c>
      <c r="AH1404" s="220">
        <v>12</v>
      </c>
      <c r="AI1404" s="167" t="s">
        <v>319</v>
      </c>
      <c r="AL1404" s="166">
        <v>0</v>
      </c>
      <c r="AM1404" s="170">
        <v>0</v>
      </c>
      <c r="AN1404" s="165" t="s">
        <v>44</v>
      </c>
      <c r="AS1404" s="166">
        <f>H1404</f>
        <v>101378</v>
      </c>
      <c r="AT1404" s="166">
        <f t="shared" si="135"/>
        <v>11500</v>
      </c>
      <c r="AU1404" s="166">
        <v>1500</v>
      </c>
      <c r="AX1404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101378, 'Б-101378-13',date'2015-02-02',3, 7, 7, 'RUR', 1, 18, date'2015-02-02', date'2015-02-01', 1013781, 1, to_date('2015-02-01 00:00:00','YYYY-MM-DD HH24:MI:SS'), 110000000, 19800000, 0, 1166, 0, 'c1', 8,0,101378,11500,1500);insert into xxxx_oebs_cash_payment_test (ID, INVOICE_ID, OEBS_PAYMENT, DOC_DATE, COMISS_DATE) values (s_xxxx_oebs_cash_payment_test.NEXTVAL, 101378, 220000000, to_date('2015-02-01 00:00:00','YYYY-MM-DD HH24:MI:SS'), date'2015-01-31' );insert into xxxx_client_discount_m  (ID,CLIENT_ID,CLIENT_AVG_DISCOUNT,DT) values (s_xxxx_client_discount_m.NEXTVAL,1166, 12, date'2015-02-01');</v>
      </c>
      <c r="AZ1404" s="326"/>
    </row>
    <row r="1405" spans="1:52" ht="16.5" customHeight="1" x14ac:dyDescent="0.25">
      <c r="A1405" s="287">
        <v>104</v>
      </c>
      <c r="B1405" s="72">
        <v>0</v>
      </c>
      <c r="C1405" s="166" t="str">
        <f t="shared" si="137"/>
        <v>1000104</v>
      </c>
      <c r="D1405" s="165" t="str">
        <f t="shared" si="138"/>
        <v>1000104/13</v>
      </c>
      <c r="E1405" s="167" t="s">
        <v>189</v>
      </c>
      <c r="F1405" s="167" t="s">
        <v>822</v>
      </c>
      <c r="G1405" s="165">
        <v>48</v>
      </c>
      <c r="H1405" s="178">
        <v>101379</v>
      </c>
      <c r="I1405" s="170" t="str">
        <f t="shared" si="139"/>
        <v>Б-101379-13</v>
      </c>
      <c r="J1405" s="185">
        <v>3</v>
      </c>
      <c r="K1405" s="165">
        <v>7</v>
      </c>
      <c r="L1405" s="165" t="s">
        <v>38</v>
      </c>
      <c r="M1405" s="169">
        <v>1</v>
      </c>
      <c r="N1405" s="165">
        <v>18</v>
      </c>
      <c r="O1405" s="167" t="s">
        <v>823</v>
      </c>
      <c r="P1405" s="167" t="s">
        <v>823</v>
      </c>
      <c r="Q1405" s="167" t="s">
        <v>826</v>
      </c>
      <c r="R1405" s="166" t="str">
        <f>H1405&amp;"1"</f>
        <v>1013791</v>
      </c>
      <c r="S1405" s="170">
        <v>1</v>
      </c>
      <c r="T1405" s="191" t="s">
        <v>308</v>
      </c>
      <c r="U1405" s="165">
        <v>82000000</v>
      </c>
      <c r="V1405" s="234">
        <v>10000000</v>
      </c>
      <c r="W1405" s="165">
        <v>0</v>
      </c>
      <c r="X1405" s="24">
        <v>1167</v>
      </c>
      <c r="Y1405" s="168" t="s">
        <v>42</v>
      </c>
      <c r="Z1405" s="266"/>
      <c r="AA1405" s="266"/>
      <c r="AB1405" s="224"/>
      <c r="AC1405" s="24">
        <v>164000000</v>
      </c>
      <c r="AD1405" s="170"/>
      <c r="AE1405" s="170"/>
      <c r="AF1405" s="191" t="s">
        <v>149</v>
      </c>
      <c r="AG1405" s="221">
        <v>8</v>
      </c>
      <c r="AH1405" s="220">
        <v>12</v>
      </c>
      <c r="AI1405" s="191" t="s">
        <v>319</v>
      </c>
      <c r="AL1405" s="227">
        <v>1</v>
      </c>
      <c r="AM1405" s="122">
        <v>1</v>
      </c>
      <c r="AN1405" s="165" t="s">
        <v>44</v>
      </c>
      <c r="AO1405" s="165"/>
      <c r="AP1405" s="227">
        <v>10000000</v>
      </c>
      <c r="AQ1405" s="166" t="s">
        <v>213</v>
      </c>
      <c r="AR1405" s="166" t="s">
        <v>434</v>
      </c>
      <c r="AS1405" s="166">
        <f>H1405</f>
        <v>101379</v>
      </c>
      <c r="AT1405" s="166">
        <f t="shared" si="135"/>
        <v>11501</v>
      </c>
      <c r="AU1405" s="166">
        <v>1501</v>
      </c>
      <c r="AV1405" s="166"/>
      <c r="AX1405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101379, 'Б-101379-13',date'2015-02-02',3, 7, 7, 'RUR', 1, 18, date'2015-02-02', date'2015-02-01', 1013791, 1, to_date('2015-02-01 00:00:00','YYYY-MM-DD HH24:MI:SS'), 82000000, 10000000, 0, 1167, 1, 'c1', 8,1,101379,11501,1501);insert into xxxx_oebs_cash_payment_test (ID, INVOICE_ID, OEBS_PAYMENT, DOC_DATE, COMISS_DATE) values (s_xxxx_oebs_cash_payment_test.NEXTVAL, 101379, 164000000, to_date('2015-02-01 00:00:00','YYYY-MM-DD HH24:MI:SS'), date'2015-01-31' );insert into xxxx_client_discount_m  (ID,CLIENT_ID,CLIENT_AVG_DISCOUNT,DT) values (s_xxxx_client_discount_m.NEXTVAL,1167, 12, date'2015-02-01');insert into xxxx_loyal_clients_contr_attr (ID, CONTRACT_ID, CLIENT_ID, LC_TURNOVER, COLLATERAL_FIRST_DT, COLLATERAL_END_DT) values (s_xxxx_loyal_clients_contr_atr.NEXTVAL, 1000104, 1167, 10000000, date'2014-03-01', date'2014-08-31' );</v>
      </c>
      <c r="AZ1405" s="326"/>
    </row>
    <row r="1406" spans="1:52" ht="16.5" customHeight="1" x14ac:dyDescent="0.25">
      <c r="A1406" s="287">
        <v>104</v>
      </c>
      <c r="B1406" s="72">
        <v>0</v>
      </c>
      <c r="C1406" s="166" t="str">
        <f t="shared" si="137"/>
        <v>1000104</v>
      </c>
      <c r="D1406" s="165" t="str">
        <f t="shared" si="138"/>
        <v>1000104/13</v>
      </c>
      <c r="E1406" s="167" t="s">
        <v>189</v>
      </c>
      <c r="F1406" s="167" t="s">
        <v>822</v>
      </c>
      <c r="G1406" s="165">
        <v>48</v>
      </c>
      <c r="H1406" s="178">
        <v>101380</v>
      </c>
      <c r="I1406" s="170" t="str">
        <f t="shared" si="139"/>
        <v>Б-101380-13</v>
      </c>
      <c r="J1406" s="185">
        <v>3</v>
      </c>
      <c r="K1406" s="165">
        <v>7</v>
      </c>
      <c r="L1406" s="165" t="s">
        <v>38</v>
      </c>
      <c r="M1406" s="169">
        <v>1</v>
      </c>
      <c r="N1406" s="165">
        <v>18</v>
      </c>
      <c r="O1406" s="167" t="s">
        <v>823</v>
      </c>
      <c r="P1406" s="167" t="s">
        <v>823</v>
      </c>
      <c r="Q1406" s="167" t="s">
        <v>826</v>
      </c>
      <c r="R1406" s="166" t="str">
        <f>H1406&amp;"1"</f>
        <v>1013801</v>
      </c>
      <c r="S1406" s="170">
        <v>1</v>
      </c>
      <c r="T1406" s="237" t="s">
        <v>144</v>
      </c>
      <c r="U1406" s="165">
        <v>81999999</v>
      </c>
      <c r="V1406" s="234">
        <v>10000000</v>
      </c>
      <c r="W1406" s="165">
        <v>0</v>
      </c>
      <c r="X1406" s="24">
        <v>1168</v>
      </c>
      <c r="Y1406" s="168" t="s">
        <v>42</v>
      </c>
      <c r="Z1406" s="266">
        <v>162199999</v>
      </c>
      <c r="AA1406" s="266"/>
      <c r="AB1406" s="224"/>
      <c r="AC1406" s="24">
        <v>163999998</v>
      </c>
      <c r="AD1406" s="170"/>
      <c r="AE1406" s="170"/>
      <c r="AF1406" s="237" t="s">
        <v>150</v>
      </c>
      <c r="AG1406" s="221">
        <v>8</v>
      </c>
      <c r="AH1406" s="220">
        <v>12</v>
      </c>
      <c r="AI1406" s="237" t="s">
        <v>320</v>
      </c>
      <c r="AL1406" s="227">
        <v>1</v>
      </c>
      <c r="AM1406" s="122">
        <v>1</v>
      </c>
      <c r="AN1406" s="165" t="s">
        <v>44</v>
      </c>
      <c r="AO1406" s="165"/>
      <c r="AP1406" s="227">
        <v>10000000</v>
      </c>
      <c r="AQ1406" s="166" t="s">
        <v>214</v>
      </c>
      <c r="AR1406" s="166" t="s">
        <v>435</v>
      </c>
      <c r="AS1406" s="166">
        <f>H1406</f>
        <v>101380</v>
      </c>
      <c r="AT1406" s="166">
        <f t="shared" si="135"/>
        <v>11502</v>
      </c>
      <c r="AU1406" s="166">
        <v>1502</v>
      </c>
      <c r="AX1406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101380, 'Б-101380-13',date'2015-02-02',3, 7, 7, 'RUR', 1, 18, date'2015-02-02', date'2015-02-01', 1013801, 1, to_date('2015-01-01 00:00:00','YYYY-MM-DD HH24:MI:SS'), 81999999, 10000000, 0, 1168, 1, 'c1', 8,1,101380,11502,1502);insert into xxxx_oebs_cash_payment_test (ID, INVOICE_ID, OEBS_PAYMENT, DOC_DATE, COMISS_DATE) values (s_xxxx_oebs_cash_payment_test.NEXTVAL, 101380, 163999998, to_date('2015-01-01 00:00:00','YYYY-MM-DD HH24:MI:SS'), date'2015-01-30' );insert into xxxx_client_discount_m  (ID,CLIENT_ID,CLIENT_AVG_DISCOUNT,DT) values (s_xxxx_client_discount_m.NEXTVAL,1168, 12, date'2015-01-01');insert into xxxx_loyal_clients_contr_attr (ID, CONTRACT_ID, CLIENT_ID, LC_TURNOVER, COLLATERAL_FIRST_DT, COLLATERAL_END_DT) values (s_xxxx_loyal_clients_contr_atr.NEXTVAL, 1000104, 1168, 10000000, date'2014-04-01', date'2014-09-30' );</v>
      </c>
      <c r="AZ1406" s="326"/>
    </row>
    <row r="1407" spans="1:52" ht="16.5" customHeight="1" x14ac:dyDescent="0.25">
      <c r="A1407" s="287">
        <v>104</v>
      </c>
      <c r="B1407" s="72">
        <v>0</v>
      </c>
      <c r="C1407" s="166" t="str">
        <f t="shared" si="137"/>
        <v>1000104</v>
      </c>
      <c r="D1407" s="165" t="str">
        <f t="shared" si="138"/>
        <v>1000104/13</v>
      </c>
      <c r="E1407" s="167" t="s">
        <v>189</v>
      </c>
      <c r="F1407" s="167" t="s">
        <v>822</v>
      </c>
      <c r="G1407" s="165">
        <v>48</v>
      </c>
      <c r="H1407" s="178">
        <v>101381</v>
      </c>
      <c r="I1407" s="170" t="str">
        <f t="shared" si="139"/>
        <v>Б-101381-13</v>
      </c>
      <c r="J1407" s="185">
        <v>3</v>
      </c>
      <c r="K1407" s="165">
        <v>7</v>
      </c>
      <c r="L1407" s="165" t="s">
        <v>38</v>
      </c>
      <c r="M1407" s="169">
        <v>1</v>
      </c>
      <c r="N1407" s="165">
        <v>18</v>
      </c>
      <c r="O1407" s="167" t="s">
        <v>823</v>
      </c>
      <c r="P1407" s="167" t="s">
        <v>823</v>
      </c>
      <c r="Q1407" s="167" t="s">
        <v>826</v>
      </c>
      <c r="R1407" s="166" t="str">
        <f t="shared" si="140"/>
        <v>1013811</v>
      </c>
      <c r="S1407" s="170">
        <v>1</v>
      </c>
      <c r="T1407" s="237" t="s">
        <v>144</v>
      </c>
      <c r="U1407" s="165">
        <v>110000000</v>
      </c>
      <c r="V1407" s="165">
        <v>19800000</v>
      </c>
      <c r="W1407" s="165">
        <v>0</v>
      </c>
      <c r="X1407" s="24">
        <v>1169</v>
      </c>
      <c r="Y1407" s="168" t="s">
        <v>42</v>
      </c>
      <c r="Z1407" s="266">
        <v>155800000</v>
      </c>
      <c r="AA1407" s="266"/>
      <c r="AB1407" s="224"/>
      <c r="AC1407" s="24">
        <v>220000000</v>
      </c>
      <c r="AD1407" s="170"/>
      <c r="AE1407" s="170"/>
      <c r="AF1407" s="191" t="s">
        <v>149</v>
      </c>
      <c r="AG1407" s="221">
        <v>8</v>
      </c>
      <c r="AH1407" s="220">
        <v>12</v>
      </c>
      <c r="AI1407" s="191" t="s">
        <v>320</v>
      </c>
      <c r="AL1407" s="227">
        <v>1</v>
      </c>
      <c r="AM1407" s="122">
        <v>1</v>
      </c>
      <c r="AN1407" s="165" t="s">
        <v>44</v>
      </c>
      <c r="AO1407" s="165"/>
      <c r="AP1407" s="227">
        <v>10000000</v>
      </c>
      <c r="AQ1407" s="166" t="s">
        <v>436</v>
      </c>
      <c r="AR1407" s="166" t="s">
        <v>148</v>
      </c>
      <c r="AS1407" s="166">
        <f>H1407</f>
        <v>101381</v>
      </c>
      <c r="AT1407" s="166">
        <f t="shared" si="135"/>
        <v>11503</v>
      </c>
      <c r="AU1407" s="166">
        <v>1503</v>
      </c>
      <c r="AX1407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101381, 'Б-101381-13',date'2015-02-02',3, 7, 7, 'RUR', 1, 18, date'2015-02-02', date'2015-02-01', 1013811, 1, to_date('2015-01-01 00:00:00','YYYY-MM-DD HH24:MI:SS'), 110000000, 19800000, 0, 1169, 1, 'c1', 8,1,101381,11503,1503);insert into xxxx_oebs_cash_payment_test (ID, INVOICE_ID, OEBS_PAYMENT, DOC_DATE, COMISS_DATE) values (s_xxxx_oebs_cash_payment_test.NEXTVAL, 101381, 220000000, to_date('2015-01-01 00:00:00','YYYY-MM-DD HH24:MI:SS'), date'2015-01-31' );insert into xxxx_client_discount_m  (ID,CLIENT_ID,CLIENT_AVG_DISCOUNT,DT) values (s_xxxx_client_discount_m.NEXTVAL,1169, 12, date'2015-01-01');insert into xxxx_loyal_clients_contr_attr (ID, CONTRACT_ID, CLIENT_ID, LC_TURNOVER, COLLATERAL_FIRST_DT, COLLATERAL_END_DT) values (s_xxxx_loyal_clients_contr_atr.NEXTVAL, 1000104, 1169, 10000000, date'2014-09-01', date'2015-02-28' );</v>
      </c>
      <c r="AZ1407" s="326"/>
    </row>
    <row r="1408" spans="1:52" ht="16.5" customHeight="1" x14ac:dyDescent="0.25">
      <c r="A1408" s="286">
        <v>104</v>
      </c>
      <c r="B1408" s="72">
        <v>0</v>
      </c>
      <c r="C1408" s="166" t="str">
        <f t="shared" si="137"/>
        <v>1000104</v>
      </c>
      <c r="D1408" s="171" t="str">
        <f t="shared" si="138"/>
        <v>1000104/13</v>
      </c>
      <c r="E1408" s="172" t="s">
        <v>189</v>
      </c>
      <c r="F1408" s="167" t="s">
        <v>822</v>
      </c>
      <c r="G1408" s="171">
        <v>48</v>
      </c>
      <c r="H1408" s="178">
        <v>101382</v>
      </c>
      <c r="I1408" s="171" t="str">
        <f t="shared" si="139"/>
        <v>Б-101382-13</v>
      </c>
      <c r="J1408" s="185">
        <v>3</v>
      </c>
      <c r="K1408" s="171">
        <v>7</v>
      </c>
      <c r="L1408" s="171" t="s">
        <v>38</v>
      </c>
      <c r="M1408" s="175">
        <v>1</v>
      </c>
      <c r="N1408" s="171">
        <v>18</v>
      </c>
      <c r="O1408" s="172" t="s">
        <v>823</v>
      </c>
      <c r="P1408" s="172" t="s">
        <v>823</v>
      </c>
      <c r="Q1408" s="172" t="s">
        <v>826</v>
      </c>
      <c r="R1408" s="173" t="str">
        <f t="shared" si="140"/>
        <v>1013821</v>
      </c>
      <c r="S1408" s="171">
        <v>1</v>
      </c>
      <c r="T1408" s="211" t="s">
        <v>147</v>
      </c>
      <c r="U1408" s="171">
        <v>80000000</v>
      </c>
      <c r="V1408" s="171">
        <v>14400000</v>
      </c>
      <c r="W1408" s="171">
        <v>0</v>
      </c>
      <c r="X1408" s="24">
        <v>1170</v>
      </c>
      <c r="Y1408" s="174" t="s">
        <v>42</v>
      </c>
      <c r="Z1408" s="142"/>
      <c r="AA1408" s="142"/>
      <c r="AB1408" s="232"/>
      <c r="AC1408" s="181">
        <v>160000000</v>
      </c>
      <c r="AD1408" s="171"/>
      <c r="AE1408" s="171"/>
      <c r="AF1408" s="211" t="s">
        <v>148</v>
      </c>
      <c r="AG1408" s="302">
        <v>8</v>
      </c>
      <c r="AH1408" s="258">
        <v>12</v>
      </c>
      <c r="AI1408" s="237" t="s">
        <v>319</v>
      </c>
      <c r="AJ1408" s="179"/>
      <c r="AK1408" s="179"/>
      <c r="AL1408" s="173">
        <v>0</v>
      </c>
      <c r="AM1408" s="171">
        <v>0</v>
      </c>
      <c r="AN1408" s="171" t="s">
        <v>44</v>
      </c>
      <c r="AO1408" s="171"/>
      <c r="AP1408" s="173"/>
      <c r="AQ1408" s="173"/>
      <c r="AR1408" s="173"/>
      <c r="AS1408" s="166">
        <f>H1408</f>
        <v>101382</v>
      </c>
      <c r="AT1408" s="166">
        <f t="shared" si="135"/>
        <v>11504</v>
      </c>
      <c r="AU1408" s="166">
        <v>1504</v>
      </c>
      <c r="AV1408" s="258"/>
      <c r="AX1408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104, 1000104, '1000104/13', date'2013-03-01', date'2015-09-01', 48, 101382, 'Б-101382-13',date'2015-02-02',3, 7, 7, 'RUR', 1, 18, date'2015-02-02', date'2015-02-01', 1013821, 1, to_date('2015-02-28 23:59:59','YYYY-MM-DD HH24:MI:SS'), 80000000, 14400000, 0, 1170, 0, 'c1', 8,0,101382,11504,1504);insert into xxxx_oebs_cash_payment_test (ID, INVOICE_ID, OEBS_PAYMENT, DOC_DATE, COMISS_DATE) values (s_xxxx_oebs_cash_payment_test.NEXTVAL, 101382, 160000000, to_date('2015-02-28 23:59:59','YYYY-MM-DD HH24:MI:SS'), date'2015-02-28' );insert into xxxx_client_discount_m  (ID,CLIENT_ID,CLIENT_AVG_DISCOUNT,DT) values (s_xxxx_client_discount_m.NEXTVAL,1170, 12, date'2015-02-01');</v>
      </c>
      <c r="AZ1408" s="326"/>
    </row>
    <row r="1409" spans="1:52" ht="16.5" customHeight="1" x14ac:dyDescent="0.25">
      <c r="A1409" s="287">
        <v>105</v>
      </c>
      <c r="B1409" s="72">
        <v>0</v>
      </c>
      <c r="C1409" s="166" t="str">
        <f t="shared" si="137"/>
        <v>1000105</v>
      </c>
      <c r="D1409" s="165" t="str">
        <f t="shared" si="138"/>
        <v>1000105/13</v>
      </c>
      <c r="E1409" s="167" t="s">
        <v>189</v>
      </c>
      <c r="F1409" s="167" t="s">
        <v>822</v>
      </c>
      <c r="G1409" s="165">
        <v>48</v>
      </c>
      <c r="H1409" s="178">
        <v>101383</v>
      </c>
      <c r="I1409" s="170" t="str">
        <f t="shared" si="139"/>
        <v>Б-101383-13</v>
      </c>
      <c r="J1409" s="185">
        <v>3</v>
      </c>
      <c r="K1409" s="165">
        <v>7</v>
      </c>
      <c r="L1409" s="165" t="s">
        <v>38</v>
      </c>
      <c r="M1409" s="169">
        <v>1</v>
      </c>
      <c r="N1409" s="165">
        <v>18</v>
      </c>
      <c r="O1409" s="167" t="s">
        <v>823</v>
      </c>
      <c r="P1409" s="167" t="s">
        <v>823</v>
      </c>
      <c r="Q1409" s="167" t="s">
        <v>826</v>
      </c>
      <c r="R1409" s="166" t="str">
        <f t="shared" si="140"/>
        <v>1013831</v>
      </c>
      <c r="S1409" s="170">
        <v>1</v>
      </c>
      <c r="T1409" s="167" t="s">
        <v>308</v>
      </c>
      <c r="U1409" s="165">
        <v>82000000</v>
      </c>
      <c r="V1409" s="234">
        <v>10000000</v>
      </c>
      <c r="W1409" s="165">
        <v>0</v>
      </c>
      <c r="X1409" s="24">
        <v>1171</v>
      </c>
      <c r="Y1409" s="168" t="s">
        <v>42</v>
      </c>
      <c r="Z1409" s="266">
        <v>180400000</v>
      </c>
      <c r="AA1409" s="266"/>
      <c r="AB1409" s="224"/>
      <c r="AC1409" s="24">
        <v>41000000</v>
      </c>
      <c r="AD1409" s="170"/>
      <c r="AE1409" s="170"/>
      <c r="AF1409" s="167" t="s">
        <v>149</v>
      </c>
      <c r="AG1409" s="221">
        <v>8</v>
      </c>
      <c r="AH1409" s="220">
        <v>12</v>
      </c>
      <c r="AI1409" s="167" t="s">
        <v>319</v>
      </c>
      <c r="AL1409" s="227">
        <v>1</v>
      </c>
      <c r="AM1409" s="122">
        <v>1</v>
      </c>
      <c r="AN1409" s="165" t="s">
        <v>44</v>
      </c>
      <c r="AO1409" s="165"/>
      <c r="AP1409" s="227">
        <v>10000000</v>
      </c>
      <c r="AQ1409" s="310" t="s">
        <v>204</v>
      </c>
      <c r="AR1409" s="310" t="s">
        <v>431</v>
      </c>
      <c r="AS1409" s="166">
        <f>H1409</f>
        <v>101383</v>
      </c>
      <c r="AT1409" s="166">
        <f t="shared" si="135"/>
        <v>11505</v>
      </c>
      <c r="AU1409" s="166">
        <v>1505</v>
      </c>
      <c r="AV1409" s="220" t="s">
        <v>742</v>
      </c>
      <c r="AX1409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101383, 'Б-101383-13',date'2015-02-02',3, 7, 7, 'RUR', 1, 18, date'2015-02-02', date'2015-02-01', 1013831, 1, to_date('2015-02-01 00:00:00','YYYY-MM-DD HH24:MI:SS'), 82000000, 10000000, 0, 1171, 1, 'c1', 8,1,101383,11505,1505);insert into xxxx_oebs_cash_payment_test (ID, INVOICE_ID, OEBS_PAYMENT, DOC_DATE, COMISS_DATE) values (s_xxxx_oebs_cash_payment_test.NEXTVAL, 101383, 41000000, to_date('2015-02-01 00:00:00','YYYY-MM-DD HH24:MI:SS'), date'2015-01-31' );insert into xxxx_client_discount_m  (ID,CLIENT_ID,CLIENT_AVG_DISCOUNT,DT) values (s_xxxx_client_discount_m.NEXTVAL,1171, 12, date'2015-02-01');insert into xxxx_loyal_clients_contr_attr (ID, CONTRACT_ID, CLIENT_ID, LC_TURNOVER, COLLATERAL_FIRST_DT, COLLATERAL_END_DT) values (s_xxxx_loyal_clients_contr_atr.NEXTVAL, 1000105, 1171, 10000000, date'2014-02-01', date'2014-07-31' );</v>
      </c>
      <c r="AZ1409" s="326"/>
    </row>
    <row r="1410" spans="1:52" ht="16.5" customHeight="1" x14ac:dyDescent="0.25">
      <c r="A1410" s="287">
        <v>105</v>
      </c>
      <c r="B1410" s="72">
        <v>0</v>
      </c>
      <c r="C1410" s="166" t="str">
        <f t="shared" si="137"/>
        <v>1000105</v>
      </c>
      <c r="D1410" s="165" t="str">
        <f t="shared" si="138"/>
        <v>1000105/13</v>
      </c>
      <c r="E1410" s="167" t="s">
        <v>189</v>
      </c>
      <c r="F1410" s="167" t="s">
        <v>822</v>
      </c>
      <c r="G1410" s="165">
        <v>48</v>
      </c>
      <c r="H1410" s="178">
        <v>101384</v>
      </c>
      <c r="I1410" s="170" t="str">
        <f t="shared" si="139"/>
        <v>Б-101384-13</v>
      </c>
      <c r="J1410" s="185">
        <v>3</v>
      </c>
      <c r="K1410" s="165">
        <v>7</v>
      </c>
      <c r="L1410" s="165" t="s">
        <v>38</v>
      </c>
      <c r="M1410" s="169">
        <v>1</v>
      </c>
      <c r="N1410" s="165">
        <v>18</v>
      </c>
      <c r="O1410" s="167" t="s">
        <v>823</v>
      </c>
      <c r="P1410" s="167" t="s">
        <v>823</v>
      </c>
      <c r="Q1410" s="167" t="s">
        <v>826</v>
      </c>
      <c r="R1410" s="166" t="str">
        <f t="shared" si="140"/>
        <v>1013841</v>
      </c>
      <c r="S1410" s="170">
        <v>1</v>
      </c>
      <c r="T1410" s="167" t="s">
        <v>308</v>
      </c>
      <c r="U1410" s="165">
        <v>110000000</v>
      </c>
      <c r="V1410" s="165">
        <v>19800000</v>
      </c>
      <c r="W1410" s="165">
        <v>0</v>
      </c>
      <c r="X1410" s="24">
        <v>1172</v>
      </c>
      <c r="Y1410" s="168" t="s">
        <v>42</v>
      </c>
      <c r="Z1410" s="266"/>
      <c r="AA1410" s="266"/>
      <c r="AB1410" s="224"/>
      <c r="AC1410" s="24">
        <v>55000000</v>
      </c>
      <c r="AD1410" s="170"/>
      <c r="AE1410" s="170"/>
      <c r="AF1410" s="167" t="s">
        <v>149</v>
      </c>
      <c r="AG1410" s="221">
        <v>8</v>
      </c>
      <c r="AH1410" s="220">
        <v>12</v>
      </c>
      <c r="AI1410" s="167" t="s">
        <v>319</v>
      </c>
      <c r="AL1410" s="227">
        <v>1</v>
      </c>
      <c r="AM1410" s="122">
        <v>1</v>
      </c>
      <c r="AN1410" s="165" t="s">
        <v>44</v>
      </c>
      <c r="AO1410" s="165"/>
      <c r="AP1410" s="227">
        <v>10000000</v>
      </c>
      <c r="AQ1410" s="166" t="s">
        <v>213</v>
      </c>
      <c r="AR1410" s="166" t="s">
        <v>750</v>
      </c>
      <c r="AS1410" s="166">
        <f>H1410</f>
        <v>101384</v>
      </c>
      <c r="AT1410" s="166">
        <f t="shared" si="135"/>
        <v>11506</v>
      </c>
      <c r="AU1410" s="166">
        <v>1506</v>
      </c>
      <c r="AV1410" s="220" t="s">
        <v>751</v>
      </c>
      <c r="AX1410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101384, 'Б-101384-13',date'2015-02-02',3, 7, 7, 'RUR', 1, 18, date'2015-02-02', date'2015-02-01', 1013841, 1, to_date('2015-02-01 00:00:00','YYYY-MM-DD HH24:MI:SS'), 110000000, 19800000, 0, 1172, 1, 'c1', 8,1,101384,11506,1506);insert into xxxx_oebs_cash_payment_test (ID, INVOICE_ID, OEBS_PAYMENT, DOC_DATE, COMISS_DATE) values (s_xxxx_oebs_cash_payment_test.NEXTVAL, 101384, 55000000, to_date('2015-02-01 00:00:00','YYYY-MM-DD HH24:MI:SS'), date'2015-01-31' );insert into xxxx_client_discount_m  (ID,CLIENT_ID,CLIENT_AVG_DISCOUNT,DT) values (s_xxxx_client_discount_m.NEXTVAL,1172, 12, date'2015-02-01');insert into xxxx_loyal_clients_contr_attr (ID, CONTRACT_ID, CLIENT_ID, LC_TURNOVER, COLLATERAL_FIRST_DT, COLLATERAL_END_DT) values (s_xxxx_loyal_clients_contr_atr.NEXTVAL, 1000105, 1172, 10000000, date'2014-03-01', date'2014-07-30' );</v>
      </c>
      <c r="AZ1410" s="326"/>
    </row>
    <row r="1411" spans="1:52" ht="16.5" customHeight="1" x14ac:dyDescent="0.25">
      <c r="A1411" s="287">
        <v>105</v>
      </c>
      <c r="B1411" s="72">
        <v>0</v>
      </c>
      <c r="C1411" s="166" t="str">
        <f t="shared" si="137"/>
        <v>1000105</v>
      </c>
      <c r="D1411" s="165" t="str">
        <f t="shared" si="138"/>
        <v>1000105/13</v>
      </c>
      <c r="E1411" s="167" t="s">
        <v>189</v>
      </c>
      <c r="F1411" s="167" t="s">
        <v>822</v>
      </c>
      <c r="G1411" s="165">
        <v>48</v>
      </c>
      <c r="H1411" s="178">
        <v>101385</v>
      </c>
      <c r="I1411" s="170" t="str">
        <f t="shared" si="139"/>
        <v>Б-101385-13</v>
      </c>
      <c r="J1411" s="185">
        <v>3</v>
      </c>
      <c r="K1411" s="165">
        <v>7</v>
      </c>
      <c r="L1411" s="165" t="s">
        <v>38</v>
      </c>
      <c r="M1411" s="169">
        <v>1</v>
      </c>
      <c r="N1411" s="165">
        <v>18</v>
      </c>
      <c r="O1411" s="167" t="s">
        <v>823</v>
      </c>
      <c r="P1411" s="167" t="s">
        <v>823</v>
      </c>
      <c r="Q1411" s="167" t="s">
        <v>826</v>
      </c>
      <c r="R1411" s="166" t="str">
        <f t="shared" si="140"/>
        <v>1013851</v>
      </c>
      <c r="S1411" s="170">
        <v>1</v>
      </c>
      <c r="T1411" s="167" t="s">
        <v>308</v>
      </c>
      <c r="U1411" s="165">
        <v>110000000</v>
      </c>
      <c r="V1411" s="165">
        <v>19800000</v>
      </c>
      <c r="W1411" s="165">
        <v>0</v>
      </c>
      <c r="X1411" s="24">
        <v>1173</v>
      </c>
      <c r="Y1411" s="168" t="s">
        <v>42</v>
      </c>
      <c r="Z1411" s="266"/>
      <c r="AA1411" s="266"/>
      <c r="AB1411" s="224"/>
      <c r="AC1411" s="24">
        <v>55000000</v>
      </c>
      <c r="AD1411" s="170"/>
      <c r="AE1411" s="170"/>
      <c r="AF1411" s="167" t="s">
        <v>149</v>
      </c>
      <c r="AG1411" s="221">
        <v>8</v>
      </c>
      <c r="AH1411" s="220">
        <v>12</v>
      </c>
      <c r="AI1411" s="167" t="s">
        <v>319</v>
      </c>
      <c r="AL1411" s="166">
        <v>0</v>
      </c>
      <c r="AM1411" s="170">
        <v>0</v>
      </c>
      <c r="AN1411" s="165" t="s">
        <v>44</v>
      </c>
      <c r="AS1411" s="166">
        <f>H1411</f>
        <v>101385</v>
      </c>
      <c r="AT1411" s="166">
        <f t="shared" si="135"/>
        <v>11507</v>
      </c>
      <c r="AU1411" s="166">
        <v>1507</v>
      </c>
      <c r="AV1411" s="220" t="s">
        <v>752</v>
      </c>
      <c r="AX1411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101385, 'Б-101385-13',date'2015-02-02',3, 7, 7, 'RUR', 1, 18, date'2015-02-02', date'2015-02-01', 1013851, 1, to_date('2015-02-01 00:00:00','YYYY-MM-DD HH24:MI:SS'), 110000000, 19800000, 0, 1173, 0, 'c1', 8,0,101385,11507,1507);insert into xxxx_oebs_cash_payment_test (ID, INVOICE_ID, OEBS_PAYMENT, DOC_DATE, COMISS_DATE) values (s_xxxx_oebs_cash_payment_test.NEXTVAL, 101385, 55000000, to_date('2015-02-01 00:00:00','YYYY-MM-DD HH24:MI:SS'), date'2015-01-31' );insert into xxxx_client_discount_m  (ID,CLIENT_ID,CLIENT_AVG_DISCOUNT,DT) values (s_xxxx_client_discount_m.NEXTVAL,1173, 12, date'2015-02-01');</v>
      </c>
      <c r="AZ1411" s="326"/>
    </row>
    <row r="1412" spans="1:52" ht="16.5" customHeight="1" x14ac:dyDescent="0.25">
      <c r="A1412" s="287">
        <v>105</v>
      </c>
      <c r="B1412" s="72">
        <v>0</v>
      </c>
      <c r="C1412" s="166" t="str">
        <f t="shared" si="137"/>
        <v>1000105</v>
      </c>
      <c r="D1412" s="165" t="str">
        <f t="shared" si="138"/>
        <v>1000105/13</v>
      </c>
      <c r="E1412" s="167" t="s">
        <v>189</v>
      </c>
      <c r="F1412" s="167" t="s">
        <v>822</v>
      </c>
      <c r="G1412" s="165">
        <v>48</v>
      </c>
      <c r="H1412" s="178">
        <v>101386</v>
      </c>
      <c r="I1412" s="170" t="str">
        <f t="shared" si="139"/>
        <v>Б-101386-13</v>
      </c>
      <c r="J1412" s="185">
        <v>3</v>
      </c>
      <c r="K1412" s="165">
        <v>7</v>
      </c>
      <c r="L1412" s="165" t="s">
        <v>38</v>
      </c>
      <c r="M1412" s="169">
        <v>1</v>
      </c>
      <c r="N1412" s="165">
        <v>18</v>
      </c>
      <c r="O1412" s="167" t="s">
        <v>823</v>
      </c>
      <c r="P1412" s="167" t="s">
        <v>823</v>
      </c>
      <c r="Q1412" s="167" t="s">
        <v>826</v>
      </c>
      <c r="R1412" s="166" t="str">
        <f>H1412&amp;"1"</f>
        <v>1013861</v>
      </c>
      <c r="S1412" s="170">
        <v>1</v>
      </c>
      <c r="T1412" s="191" t="s">
        <v>308</v>
      </c>
      <c r="U1412" s="165">
        <v>82000000</v>
      </c>
      <c r="V1412" s="234">
        <v>10000000</v>
      </c>
      <c r="W1412" s="165">
        <v>0</v>
      </c>
      <c r="X1412" s="24">
        <v>1174</v>
      </c>
      <c r="Y1412" s="168" t="s">
        <v>42</v>
      </c>
      <c r="Z1412" s="266">
        <v>299800000</v>
      </c>
      <c r="AA1412" s="266"/>
      <c r="AB1412" s="224"/>
      <c r="AC1412" s="24">
        <v>41000000</v>
      </c>
      <c r="AD1412" s="170"/>
      <c r="AE1412" s="170"/>
      <c r="AF1412" s="191" t="s">
        <v>149</v>
      </c>
      <c r="AG1412" s="221">
        <v>8</v>
      </c>
      <c r="AH1412" s="220">
        <v>12</v>
      </c>
      <c r="AI1412" s="191" t="s">
        <v>319</v>
      </c>
      <c r="AL1412" s="227">
        <v>1</v>
      </c>
      <c r="AM1412" s="122">
        <v>1</v>
      </c>
      <c r="AN1412" s="165" t="s">
        <v>44</v>
      </c>
      <c r="AO1412" s="165"/>
      <c r="AP1412" s="227">
        <v>10000000</v>
      </c>
      <c r="AQ1412" s="227" t="s">
        <v>214</v>
      </c>
      <c r="AR1412" s="227" t="s">
        <v>435</v>
      </c>
      <c r="AS1412" s="166">
        <f>H1412</f>
        <v>101386</v>
      </c>
      <c r="AT1412" s="166">
        <f t="shared" si="135"/>
        <v>11508</v>
      </c>
      <c r="AU1412" s="166">
        <v>1508</v>
      </c>
      <c r="AV1412" s="166" t="s">
        <v>753</v>
      </c>
      <c r="AX1412" s="163" t="str">
        <f t="shared" si="13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101386, 'Б-101386-13',date'2015-02-02',3, 7, 7, 'RUR', 1, 18, date'2015-02-02', date'2015-02-01', 1013861, 1, to_date('2015-02-01 00:00:00','YYYY-MM-DD HH24:MI:SS'), 82000000, 10000000, 0, 1174, 1, 'c1', 8,1,101386,11508,1508);insert into xxxx_oebs_cash_payment_test (ID, INVOICE_ID, OEBS_PAYMENT, DOC_DATE, COMISS_DATE) values (s_xxxx_oebs_cash_payment_test.NEXTVAL, 101386, 41000000, to_date('2015-02-01 00:00:00','YYYY-MM-DD HH24:MI:SS'), date'2015-01-31' );insert into xxxx_client_discount_m  (ID,CLIENT_ID,CLIENT_AVG_DISCOUNT,DT) values (s_xxxx_client_discount_m.NEXTVAL,1174, 12, date'2015-02-01');insert into xxxx_loyal_clients_contr_attr (ID, CONTRACT_ID, CLIENT_ID, LC_TURNOVER, COLLATERAL_FIRST_DT, COLLATERAL_END_DT) values (s_xxxx_loyal_clients_contr_atr.NEXTVAL, 1000105, 1174, 10000000, date'2014-04-01', date'2014-09-30' );</v>
      </c>
      <c r="AZ1412" s="326"/>
    </row>
    <row r="1413" spans="1:52" ht="16.5" customHeight="1" x14ac:dyDescent="0.25">
      <c r="A1413" s="287">
        <v>105</v>
      </c>
      <c r="B1413" s="72">
        <v>0</v>
      </c>
      <c r="C1413" s="166" t="str">
        <f t="shared" si="137"/>
        <v>1000105</v>
      </c>
      <c r="D1413" s="165" t="str">
        <f t="shared" si="138"/>
        <v>1000105/13</v>
      </c>
      <c r="E1413" s="167" t="s">
        <v>189</v>
      </c>
      <c r="F1413" s="167" t="s">
        <v>822</v>
      </c>
      <c r="G1413" s="165">
        <v>48</v>
      </c>
      <c r="H1413" s="178">
        <v>101387</v>
      </c>
      <c r="I1413" s="170" t="str">
        <f t="shared" si="139"/>
        <v>Б-101387-13</v>
      </c>
      <c r="J1413" s="185">
        <v>3</v>
      </c>
      <c r="K1413" s="165">
        <v>7</v>
      </c>
      <c r="L1413" s="165" t="s">
        <v>38</v>
      </c>
      <c r="M1413" s="169">
        <v>1</v>
      </c>
      <c r="N1413" s="165">
        <v>18</v>
      </c>
      <c r="O1413" s="167" t="s">
        <v>823</v>
      </c>
      <c r="P1413" s="167" t="s">
        <v>823</v>
      </c>
      <c r="Q1413" s="167" t="s">
        <v>826</v>
      </c>
      <c r="R1413" s="166" t="str">
        <f t="shared" ref="R1413:R1418" si="141">H1413&amp;"1"</f>
        <v>1013871</v>
      </c>
      <c r="S1413" s="170">
        <v>1</v>
      </c>
      <c r="T1413" s="237" t="s">
        <v>144</v>
      </c>
      <c r="U1413" s="165">
        <v>82000000</v>
      </c>
      <c r="V1413" s="234">
        <v>10000000</v>
      </c>
      <c r="W1413" s="165">
        <v>0</v>
      </c>
      <c r="X1413" s="24">
        <v>1175</v>
      </c>
      <c r="Y1413" s="168" t="s">
        <v>42</v>
      </c>
      <c r="Z1413" s="266"/>
      <c r="AA1413" s="266"/>
      <c r="AB1413" s="224"/>
      <c r="AC1413" s="24">
        <v>41000000</v>
      </c>
      <c r="AD1413" s="170"/>
      <c r="AE1413" s="170"/>
      <c r="AF1413" s="237" t="s">
        <v>150</v>
      </c>
      <c r="AG1413" s="221">
        <v>8</v>
      </c>
      <c r="AH1413" s="220">
        <v>12</v>
      </c>
      <c r="AI1413" s="237" t="s">
        <v>320</v>
      </c>
      <c r="AL1413" s="227">
        <v>1</v>
      </c>
      <c r="AM1413" s="122">
        <v>1</v>
      </c>
      <c r="AN1413" s="165" t="s">
        <v>44</v>
      </c>
      <c r="AO1413" s="165"/>
      <c r="AP1413" s="227">
        <v>10000000</v>
      </c>
      <c r="AQ1413" s="166" t="s">
        <v>214</v>
      </c>
      <c r="AR1413" s="166" t="s">
        <v>435</v>
      </c>
      <c r="AS1413" s="166">
        <f>H1413</f>
        <v>101387</v>
      </c>
      <c r="AT1413" s="166">
        <f t="shared" ref="AT1413:AT1476" si="142">AU1413+10000</f>
        <v>11509</v>
      </c>
      <c r="AU1413" s="166">
        <v>1509</v>
      </c>
      <c r="AV1413" s="220" t="s">
        <v>754</v>
      </c>
      <c r="AX1413" s="163" t="str">
        <f t="shared" ref="AX1413:AX1476" si="143">IF(B1413=0,"insert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"&amp;A1413&amp;", "&amp;C1413&amp;", '"&amp;D1413&amp;"', date'"&amp;E1413&amp;"', date'"&amp;F1413&amp;"', "&amp;G1413&amp;", "&amp;H1413&amp;", '"&amp;I1413&amp;"',date'"&amp;O1413&amp;"',"&amp;J1413&amp;", "&amp;K1413&amp;", "&amp;K1413&amp;", '"&amp;L1413&amp;"', "&amp;M1413&amp;", "&amp;N1413&amp;", date'"&amp;P1413&amp;"', date'"&amp;Q1413&amp;"', "&amp;R1413&amp;", "&amp;S1413&amp;", to_date('"&amp;T1413&amp;"','YYYY-MM-DD HH24:MI:SS'), "&amp;U1413&amp;", "&amp;V1413&amp;", "&amp;W1413&amp;", "&amp;X1413&amp;", "&amp;AL1413&amp;", '"&amp;AN1413&amp;"', "&amp;AG1413&amp;","&amp;AM1413&amp;","&amp;AS1413&amp;","&amp;AT1413&amp;","&amp;AU1413&amp;");"&amp;
IF(LEN(AC1413)&gt;0,"insert into xxxx_oebs_cash_payment_test (ID, INVOICE_ID, OEBS_PAYMENT, DOC_DATE, COMISS_DATE) values (s_xxxx_oebs_cash_payment_test.NEXTVAL, "&amp;H1413&amp;", "&amp;AC1413&amp;", to_date('"&amp;T1413&amp;"','YYYY-MM-DD HH24:MI:SS'), "&amp;AF1413&amp;" );","")&amp;
IF(LEN(AD1413)&gt;0,"insert into xxxx_oebs_cash_payment_test (ID, INVOICE_ID, OEBS_PAYMENT, DOC_DATE, COMISS_DATE) values (s_xxxx_oebs_cash_payment_test.NEXTVAL, "&amp;H1413&amp;", "&amp;AD1413&amp;", to_date('"&amp;T1413&amp;"','YYYY-MM-DD HH24:MI:SS'), "&amp;AF1413&amp;" );","")&amp;
IF(LEN(AE1413)&gt;0,"insert into xxxx_oebs_cash_payment_test (ID, INVOICE_ID, OEBS_PAYMENT, DOC_DATE, COMISS_DATE) values (s_xxxx_oebs_cash_payment_test.NEXTVAL, "&amp;H1413&amp;", "&amp;AE1413&amp;", to_date('"&amp;T1413&amp;"','YYYY-MM-DD HH24:MI:SS'), "&amp;AF1413&amp;" );","")&amp;
IF(LEN(AH1413)&gt;0,"insert into xxxx_client_discount_m  (ID,CLIENT_ID,CLIENT_AVG_DISCOUNT,DT) values (s_xxxx_client_discount_m.NEXTVAL,"&amp;X1413&amp;", "&amp;AH1413&amp;", "&amp;AI1413&amp;");","")&amp;
IF(LEN(AJ1413)&gt;0,"insert into xxxx_client_discount_m  (ID,CLIENT_ID,CLIENT_AVG_DISCOUNT,DT) values (s_xxxx_client_discount_m.NEXTVAL,"&amp;X1413&amp;", "&amp;AJ1413&amp;", "&amp;AK1413&amp;");","")&amp;
IF(LEN(AO1413)&gt;0,"insert into xxxx_contract_signed_attr (ID, CONTRACT_ID, CODE, KEY_NUM) values (s_xxxx_contract_signed_attr.NEXTVAL, "&amp;C1413&amp;", 'SUPERCOMMISSION_BONUS' , "&amp;AO1413&amp;" );","")&amp;
IF(LEN(AP1413)&gt;0,"insert into xxxx_loyal_clients_contr_attr (ID, CONTRACT_ID, CLIENT_ID, LC_TURNOVER, COLLATERAL_FIRST_DT, COLLATERAL_END_DT) values (s_xxxx_loyal_clients_contr_atr.NEXTVAL, "&amp;C1413&amp;", "&amp;X1413&amp;", "&amp;AP1413&amp;", "&amp;AQ1413&amp;", "&amp;AR1413&amp;" );",""),"insert into XXXX_COMMISSION_PART (ID,CONTRACT_ID,FROM_DT,TILL_DT,NDS,CURRENCY,REWARD_TYPE,DISCOUNT_TYPE,REWARD_TO_CHARGE,DELKREDERE_TO_CHARGE,DKV_TO_CHARGE,REWARD_TO_PAY,DELKREDERE_TO_PAY,DKV_TO_PAY) values "&amp;"(s_xxxx_commission_part.NEXTVAL, "&amp;C1413&amp;", "&amp;E1413&amp;",  "&amp;F1413&amp;", "&amp;G1413&amp;", '"&amp;H1413&amp;"', "&amp;J1413&amp;", "&amp;I1413&amp;", "&amp;L1413&amp;", "&amp;M1413&amp;","&amp;N1413&amp;","&amp;Q1413&amp;","&amp;R1413&amp;","&amp;S1413&amp;");")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101387, 'Б-101387-13',date'2015-02-02',3, 7, 7, 'RUR', 1, 18, date'2015-02-02', date'2015-02-01', 1013871, 1, to_date('2015-01-01 00:00:00','YYYY-MM-DD HH24:MI:SS'), 82000000, 10000000, 0, 1175, 1, 'c1', 8,1,101387,11509,1509);insert into xxxx_oebs_cash_payment_test (ID, INVOICE_ID, OEBS_PAYMENT, DOC_DATE, COMISS_DATE) values (s_xxxx_oebs_cash_payment_test.NEXTVAL, 101387, 41000000, to_date('2015-01-01 00:00:00','YYYY-MM-DD HH24:MI:SS'), date'2015-01-30' );insert into xxxx_client_discount_m  (ID,CLIENT_ID,CLIENT_AVG_DISCOUNT,DT) values (s_xxxx_client_discount_m.NEXTVAL,1175, 12, date'2015-01-01');insert into xxxx_loyal_clients_contr_attr (ID, CONTRACT_ID, CLIENT_ID, LC_TURNOVER, COLLATERAL_FIRST_DT, COLLATERAL_END_DT) values (s_xxxx_loyal_clients_contr_atr.NEXTVAL, 1000105, 1175, 10000000, date'2014-04-01', date'2014-09-30' );</v>
      </c>
      <c r="AZ1413" s="326"/>
    </row>
    <row r="1414" spans="1:52" ht="16.5" customHeight="1" x14ac:dyDescent="0.25">
      <c r="A1414" s="287">
        <v>105</v>
      </c>
      <c r="B1414" s="72">
        <v>0</v>
      </c>
      <c r="C1414" s="166" t="str">
        <f t="shared" si="137"/>
        <v>1000105</v>
      </c>
      <c r="D1414" s="165" t="str">
        <f t="shared" si="138"/>
        <v>1000105/13</v>
      </c>
      <c r="E1414" s="167" t="s">
        <v>189</v>
      </c>
      <c r="F1414" s="167" t="s">
        <v>822</v>
      </c>
      <c r="G1414" s="165">
        <v>48</v>
      </c>
      <c r="H1414" s="178">
        <v>101388</v>
      </c>
      <c r="I1414" s="170" t="str">
        <f t="shared" si="139"/>
        <v>Б-101388-13</v>
      </c>
      <c r="J1414" s="185">
        <v>3</v>
      </c>
      <c r="K1414" s="165">
        <v>7</v>
      </c>
      <c r="L1414" s="165" t="s">
        <v>38</v>
      </c>
      <c r="M1414" s="169">
        <v>1</v>
      </c>
      <c r="N1414" s="165">
        <v>18</v>
      </c>
      <c r="O1414" s="167" t="s">
        <v>823</v>
      </c>
      <c r="P1414" s="167" t="s">
        <v>823</v>
      </c>
      <c r="Q1414" s="167" t="s">
        <v>826</v>
      </c>
      <c r="R1414" s="166" t="str">
        <f t="shared" si="141"/>
        <v>1013881</v>
      </c>
      <c r="S1414" s="170">
        <v>1</v>
      </c>
      <c r="T1414" s="237" t="s">
        <v>144</v>
      </c>
      <c r="U1414" s="165">
        <v>110000000</v>
      </c>
      <c r="V1414" s="165">
        <v>19800000</v>
      </c>
      <c r="W1414" s="165">
        <v>0</v>
      </c>
      <c r="X1414" s="24">
        <v>1176</v>
      </c>
      <c r="Y1414" s="168" t="s">
        <v>42</v>
      </c>
      <c r="Z1414" s="266"/>
      <c r="AA1414" s="266"/>
      <c r="AB1414" s="224"/>
      <c r="AC1414" s="24">
        <v>55000000</v>
      </c>
      <c r="AD1414" s="170"/>
      <c r="AE1414" s="170"/>
      <c r="AF1414" s="191" t="s">
        <v>149</v>
      </c>
      <c r="AG1414" s="221">
        <v>8</v>
      </c>
      <c r="AH1414" s="220">
        <v>12</v>
      </c>
      <c r="AI1414" s="191" t="s">
        <v>320</v>
      </c>
      <c r="AL1414" s="227">
        <v>1</v>
      </c>
      <c r="AM1414" s="122">
        <v>1</v>
      </c>
      <c r="AN1414" s="165" t="s">
        <v>44</v>
      </c>
      <c r="AO1414" s="165"/>
      <c r="AP1414" s="227">
        <v>10000000</v>
      </c>
      <c r="AQ1414" s="166" t="s">
        <v>436</v>
      </c>
      <c r="AR1414" s="166" t="s">
        <v>148</v>
      </c>
      <c r="AS1414" s="166">
        <f>H1414</f>
        <v>101388</v>
      </c>
      <c r="AT1414" s="166">
        <f t="shared" si="142"/>
        <v>11510</v>
      </c>
      <c r="AU1414" s="166">
        <v>1510</v>
      </c>
      <c r="AV1414" s="220" t="s">
        <v>755</v>
      </c>
      <c r="AX141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101388, 'Б-101388-13',date'2015-02-02',3, 7, 7, 'RUR', 1, 18, date'2015-02-02', date'2015-02-01', 1013881, 1, to_date('2015-01-01 00:00:00','YYYY-MM-DD HH24:MI:SS'), 110000000, 19800000, 0, 1176, 1, 'c1', 8,1,101388,11510,1510);insert into xxxx_oebs_cash_payment_test (ID, INVOICE_ID, OEBS_PAYMENT, DOC_DATE, COMISS_DATE) values (s_xxxx_oebs_cash_payment_test.NEXTVAL, 101388, 55000000, to_date('2015-01-01 00:00:00','YYYY-MM-DD HH24:MI:SS'), date'2015-01-31' );insert into xxxx_client_discount_m  (ID,CLIENT_ID,CLIENT_AVG_DISCOUNT,DT) values (s_xxxx_client_discount_m.NEXTVAL,1176, 12, date'2015-01-01');insert into xxxx_loyal_clients_contr_attr (ID, CONTRACT_ID, CLIENT_ID, LC_TURNOVER, COLLATERAL_FIRST_DT, COLLATERAL_END_DT) values (s_xxxx_loyal_clients_contr_atr.NEXTVAL, 1000105, 1176, 10000000, date'2014-09-01', date'2015-02-28' );</v>
      </c>
      <c r="AZ1414" s="326"/>
    </row>
    <row r="1415" spans="1:52" ht="16.5" customHeight="1" x14ac:dyDescent="0.25">
      <c r="A1415" s="286">
        <v>105</v>
      </c>
      <c r="B1415" s="72">
        <v>0</v>
      </c>
      <c r="C1415" s="166" t="str">
        <f t="shared" si="137"/>
        <v>1000105</v>
      </c>
      <c r="D1415" s="171" t="str">
        <f t="shared" si="138"/>
        <v>1000105/13</v>
      </c>
      <c r="E1415" s="172" t="s">
        <v>189</v>
      </c>
      <c r="F1415" s="167" t="s">
        <v>822</v>
      </c>
      <c r="G1415" s="171">
        <v>48</v>
      </c>
      <c r="H1415" s="178">
        <v>101389</v>
      </c>
      <c r="I1415" s="171" t="str">
        <f t="shared" si="139"/>
        <v>Б-101389-13</v>
      </c>
      <c r="J1415" s="185">
        <v>3</v>
      </c>
      <c r="K1415" s="171">
        <v>7</v>
      </c>
      <c r="L1415" s="171" t="s">
        <v>38</v>
      </c>
      <c r="M1415" s="175">
        <v>1</v>
      </c>
      <c r="N1415" s="171">
        <v>18</v>
      </c>
      <c r="O1415" s="172" t="s">
        <v>823</v>
      </c>
      <c r="P1415" s="172" t="s">
        <v>823</v>
      </c>
      <c r="Q1415" s="172" t="s">
        <v>826</v>
      </c>
      <c r="R1415" s="173" t="str">
        <f t="shared" si="141"/>
        <v>1013891</v>
      </c>
      <c r="S1415" s="171">
        <v>1</v>
      </c>
      <c r="T1415" s="211" t="s">
        <v>147</v>
      </c>
      <c r="U1415" s="171">
        <v>80000000</v>
      </c>
      <c r="V1415" s="171">
        <v>14400000</v>
      </c>
      <c r="W1415" s="171">
        <v>0</v>
      </c>
      <c r="X1415" s="24">
        <v>1177</v>
      </c>
      <c r="Y1415" s="174" t="s">
        <v>42</v>
      </c>
      <c r="Z1415" s="142"/>
      <c r="AA1415" s="142"/>
      <c r="AB1415" s="232"/>
      <c r="AC1415" s="24">
        <v>40000000</v>
      </c>
      <c r="AD1415" s="171"/>
      <c r="AE1415" s="171"/>
      <c r="AF1415" s="211" t="s">
        <v>148</v>
      </c>
      <c r="AG1415" s="302">
        <v>8</v>
      </c>
      <c r="AH1415" s="258">
        <v>12</v>
      </c>
      <c r="AI1415" s="237" t="s">
        <v>319</v>
      </c>
      <c r="AJ1415" s="179"/>
      <c r="AK1415" s="179"/>
      <c r="AL1415" s="173">
        <v>0</v>
      </c>
      <c r="AM1415" s="171">
        <v>0</v>
      </c>
      <c r="AN1415" s="171" t="s">
        <v>44</v>
      </c>
      <c r="AO1415" s="171"/>
      <c r="AP1415" s="173"/>
      <c r="AQ1415" s="173"/>
      <c r="AR1415" s="173"/>
      <c r="AS1415" s="166">
        <f>H1415</f>
        <v>101389</v>
      </c>
      <c r="AT1415" s="166">
        <f t="shared" si="142"/>
        <v>11511</v>
      </c>
      <c r="AU1415" s="166">
        <v>1511</v>
      </c>
      <c r="AV1415" s="258"/>
      <c r="AX141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105, 1000105, '1000105/13', date'2013-03-01', date'2015-09-01', 48, 101389, 'Б-101389-13',date'2015-02-02',3, 7, 7, 'RUR', 1, 18, date'2015-02-02', date'2015-02-01', 1013891, 1, to_date('2015-02-28 23:59:59','YYYY-MM-DD HH24:MI:SS'), 80000000, 14400000, 0, 1177, 0, 'c1', 8,0,101389,11511,1511);insert into xxxx_oebs_cash_payment_test (ID, INVOICE_ID, OEBS_PAYMENT, DOC_DATE, COMISS_DATE) values (s_xxxx_oebs_cash_payment_test.NEXTVAL, 101389, 40000000, to_date('2015-02-28 23:59:59','YYYY-MM-DD HH24:MI:SS'), date'2015-02-28' );insert into xxxx_client_discount_m  (ID,CLIENT_ID,CLIENT_AVG_DISCOUNT,DT) values (s_xxxx_client_discount_m.NEXTVAL,1177, 12, date'2015-02-01');</v>
      </c>
      <c r="AZ1415" s="326"/>
    </row>
    <row r="1416" spans="1:52" ht="16.5" customHeight="1" x14ac:dyDescent="0.25">
      <c r="A1416" s="287">
        <v>106</v>
      </c>
      <c r="B1416" s="72">
        <v>0</v>
      </c>
      <c r="C1416" s="166" t="str">
        <f t="shared" si="137"/>
        <v>1000106</v>
      </c>
      <c r="D1416" s="165" t="str">
        <f t="shared" si="138"/>
        <v>1000106/13</v>
      </c>
      <c r="E1416" s="167" t="s">
        <v>189</v>
      </c>
      <c r="F1416" s="167" t="s">
        <v>822</v>
      </c>
      <c r="G1416" s="165">
        <v>48</v>
      </c>
      <c r="H1416" s="178">
        <v>101390</v>
      </c>
      <c r="I1416" s="170" t="str">
        <f t="shared" si="139"/>
        <v>Б-101390-13</v>
      </c>
      <c r="J1416" s="185">
        <v>3</v>
      </c>
      <c r="K1416" s="165">
        <v>7</v>
      </c>
      <c r="L1416" s="165" t="s">
        <v>38</v>
      </c>
      <c r="M1416" s="169">
        <v>1</v>
      </c>
      <c r="N1416" s="165">
        <v>18</v>
      </c>
      <c r="O1416" s="167" t="s">
        <v>823</v>
      </c>
      <c r="P1416" s="167" t="s">
        <v>823</v>
      </c>
      <c r="Q1416" s="167" t="s">
        <v>826</v>
      </c>
      <c r="R1416" s="166" t="str">
        <f t="shared" si="141"/>
        <v>1013901</v>
      </c>
      <c r="S1416" s="170">
        <v>1</v>
      </c>
      <c r="T1416" s="167" t="s">
        <v>308</v>
      </c>
      <c r="U1416" s="165">
        <v>82000000</v>
      </c>
      <c r="V1416" s="234">
        <v>10000000</v>
      </c>
      <c r="W1416" s="165">
        <v>0</v>
      </c>
      <c r="X1416" s="24">
        <v>1178</v>
      </c>
      <c r="Y1416" s="168" t="s">
        <v>42</v>
      </c>
      <c r="Z1416" s="266">
        <v>180400000</v>
      </c>
      <c r="AA1416" s="266"/>
      <c r="AB1416" s="224"/>
      <c r="AC1416" s="24">
        <v>41000000</v>
      </c>
      <c r="AD1416" s="170"/>
      <c r="AE1416" s="170"/>
      <c r="AF1416" s="167" t="s">
        <v>149</v>
      </c>
      <c r="AG1416" s="329">
        <v>6</v>
      </c>
      <c r="AH1416" s="227">
        <v>13</v>
      </c>
      <c r="AI1416" s="167" t="s">
        <v>319</v>
      </c>
      <c r="AL1416" s="227">
        <v>1</v>
      </c>
      <c r="AM1416" s="122">
        <v>1</v>
      </c>
      <c r="AN1416" s="165" t="s">
        <v>44</v>
      </c>
      <c r="AO1416" s="165"/>
      <c r="AP1416" s="227">
        <v>10000000</v>
      </c>
      <c r="AQ1416" s="310" t="s">
        <v>204</v>
      </c>
      <c r="AR1416" s="310" t="s">
        <v>431</v>
      </c>
      <c r="AS1416" s="166">
        <f>H1416</f>
        <v>101390</v>
      </c>
      <c r="AT1416" s="166">
        <f t="shared" si="142"/>
        <v>11512</v>
      </c>
      <c r="AU1416" s="166">
        <v>1512</v>
      </c>
      <c r="AV1416" s="220" t="s">
        <v>756</v>
      </c>
      <c r="AX141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101390, 'Б-101390-13',date'2015-02-02',3, 7, 7, 'RUR', 1, 18, date'2015-02-02', date'2015-02-01', 1013901, 1, to_date('2015-02-01 00:00:00','YYYY-MM-DD HH24:MI:SS'), 82000000, 10000000, 0, 1178, 1, 'c1', 6,1,101390,11512,1512);insert into xxxx_oebs_cash_payment_test (ID, INVOICE_ID, OEBS_PAYMENT, DOC_DATE, COMISS_DATE) values (s_xxxx_oebs_cash_payment_test.NEXTVAL, 101390, 41000000, to_date('2015-02-01 00:00:00','YYYY-MM-DD HH24:MI:SS'), date'2015-01-31' );insert into xxxx_client_discount_m  (ID,CLIENT_ID,CLIENT_AVG_DISCOUNT,DT) values (s_xxxx_client_discount_m.NEXTVAL,1178, 13, date'2015-02-01');insert into xxxx_loyal_clients_contr_attr (ID, CONTRACT_ID, CLIENT_ID, LC_TURNOVER, COLLATERAL_FIRST_DT, COLLATERAL_END_DT) values (s_xxxx_loyal_clients_contr_atr.NEXTVAL, 1000106, 1178, 10000000, date'2014-02-01', date'2014-07-31' );</v>
      </c>
      <c r="AZ1416" s="326"/>
    </row>
    <row r="1417" spans="1:52" ht="16.5" customHeight="1" x14ac:dyDescent="0.25">
      <c r="A1417" s="287">
        <v>106</v>
      </c>
      <c r="B1417" s="72">
        <v>0</v>
      </c>
      <c r="C1417" s="166" t="str">
        <f t="shared" si="137"/>
        <v>1000106</v>
      </c>
      <c r="D1417" s="165" t="str">
        <f t="shared" si="138"/>
        <v>1000106/13</v>
      </c>
      <c r="E1417" s="167" t="s">
        <v>189</v>
      </c>
      <c r="F1417" s="167" t="s">
        <v>822</v>
      </c>
      <c r="G1417" s="165">
        <v>48</v>
      </c>
      <c r="H1417" s="178">
        <v>101391</v>
      </c>
      <c r="I1417" s="170" t="str">
        <f t="shared" si="139"/>
        <v>Б-101391-13</v>
      </c>
      <c r="J1417" s="185">
        <v>3</v>
      </c>
      <c r="K1417" s="165">
        <v>7</v>
      </c>
      <c r="L1417" s="165" t="s">
        <v>38</v>
      </c>
      <c r="M1417" s="169">
        <v>1</v>
      </c>
      <c r="N1417" s="165">
        <v>18</v>
      </c>
      <c r="O1417" s="167" t="s">
        <v>823</v>
      </c>
      <c r="P1417" s="167" t="s">
        <v>823</v>
      </c>
      <c r="Q1417" s="167" t="s">
        <v>826</v>
      </c>
      <c r="R1417" s="166" t="str">
        <f t="shared" si="141"/>
        <v>1013911</v>
      </c>
      <c r="S1417" s="170">
        <v>1</v>
      </c>
      <c r="T1417" s="167" t="s">
        <v>308</v>
      </c>
      <c r="U1417" s="165">
        <v>110000000</v>
      </c>
      <c r="V1417" s="165">
        <v>19800000</v>
      </c>
      <c r="W1417" s="165">
        <v>0</v>
      </c>
      <c r="X1417" s="24">
        <v>1179</v>
      </c>
      <c r="Y1417" s="168" t="s">
        <v>42</v>
      </c>
      <c r="Z1417" s="266"/>
      <c r="AA1417" s="266"/>
      <c r="AB1417" s="224"/>
      <c r="AC1417" s="24">
        <v>55000000</v>
      </c>
      <c r="AD1417" s="170"/>
      <c r="AE1417" s="170"/>
      <c r="AF1417" s="167" t="s">
        <v>149</v>
      </c>
      <c r="AG1417" s="329">
        <v>6</v>
      </c>
      <c r="AH1417" s="166">
        <v>7</v>
      </c>
      <c r="AI1417" s="167" t="s">
        <v>319</v>
      </c>
      <c r="AL1417" s="227">
        <v>1</v>
      </c>
      <c r="AM1417" s="122">
        <v>1</v>
      </c>
      <c r="AN1417" s="165" t="s">
        <v>44</v>
      </c>
      <c r="AO1417" s="165"/>
      <c r="AP1417" s="227">
        <v>10000000</v>
      </c>
      <c r="AQ1417" s="166" t="s">
        <v>213</v>
      </c>
      <c r="AR1417" s="166" t="s">
        <v>750</v>
      </c>
      <c r="AS1417" s="166">
        <f>H1417</f>
        <v>101391</v>
      </c>
      <c r="AT1417" s="166">
        <f t="shared" si="142"/>
        <v>11513</v>
      </c>
      <c r="AU1417" s="166">
        <v>1513</v>
      </c>
      <c r="AX1417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101391, 'Б-101391-13',date'2015-02-02',3, 7, 7, 'RUR', 1, 18, date'2015-02-02', date'2015-02-01', 1013911, 1, to_date('2015-02-01 00:00:00','YYYY-MM-DD HH24:MI:SS'), 110000000, 19800000, 0, 1179, 1, 'c1', 6,1,101391,11513,1513);insert into xxxx_oebs_cash_payment_test (ID, INVOICE_ID, OEBS_PAYMENT, DOC_DATE, COMISS_DATE) values (s_xxxx_oebs_cash_payment_test.NEXTVAL, 101391, 55000000, to_date('2015-02-01 00:00:00','YYYY-MM-DD HH24:MI:SS'), date'2015-01-31' );insert into xxxx_client_discount_m  (ID,CLIENT_ID,CLIENT_AVG_DISCOUNT,DT) values (s_xxxx_client_discount_m.NEXTVAL,1179, 7, date'2015-02-01');insert into xxxx_loyal_clients_contr_attr (ID, CONTRACT_ID, CLIENT_ID, LC_TURNOVER, COLLATERAL_FIRST_DT, COLLATERAL_END_DT) values (s_xxxx_loyal_clients_contr_atr.NEXTVAL, 1000106, 1179, 10000000, date'2014-03-01', date'2014-07-30' );</v>
      </c>
      <c r="AZ1417" s="326"/>
    </row>
    <row r="1418" spans="1:52" ht="16.5" customHeight="1" x14ac:dyDescent="0.25">
      <c r="A1418" s="287">
        <v>106</v>
      </c>
      <c r="B1418" s="72">
        <v>0</v>
      </c>
      <c r="C1418" s="166" t="str">
        <f t="shared" si="137"/>
        <v>1000106</v>
      </c>
      <c r="D1418" s="165" t="str">
        <f t="shared" si="138"/>
        <v>1000106/13</v>
      </c>
      <c r="E1418" s="167" t="s">
        <v>189</v>
      </c>
      <c r="F1418" s="167" t="s">
        <v>822</v>
      </c>
      <c r="G1418" s="165">
        <v>48</v>
      </c>
      <c r="H1418" s="178">
        <v>101392</v>
      </c>
      <c r="I1418" s="170" t="str">
        <f t="shared" si="139"/>
        <v>Б-101392-13</v>
      </c>
      <c r="J1418" s="185">
        <v>3</v>
      </c>
      <c r="K1418" s="165">
        <v>7</v>
      </c>
      <c r="L1418" s="165" t="s">
        <v>38</v>
      </c>
      <c r="M1418" s="169">
        <v>1</v>
      </c>
      <c r="N1418" s="165">
        <v>18</v>
      </c>
      <c r="O1418" s="167" t="s">
        <v>823</v>
      </c>
      <c r="P1418" s="167" t="s">
        <v>823</v>
      </c>
      <c r="Q1418" s="167" t="s">
        <v>826</v>
      </c>
      <c r="R1418" s="166" t="str">
        <f t="shared" si="141"/>
        <v>1013921</v>
      </c>
      <c r="S1418" s="170">
        <v>1</v>
      </c>
      <c r="T1418" s="167" t="s">
        <v>308</v>
      </c>
      <c r="U1418" s="165">
        <v>110000000</v>
      </c>
      <c r="V1418" s="165">
        <v>19800000</v>
      </c>
      <c r="W1418" s="165">
        <v>0</v>
      </c>
      <c r="X1418" s="24">
        <v>1180</v>
      </c>
      <c r="Y1418" s="168" t="s">
        <v>42</v>
      </c>
      <c r="Z1418" s="266"/>
      <c r="AA1418" s="266"/>
      <c r="AB1418" s="224"/>
      <c r="AC1418" s="24">
        <v>55000000</v>
      </c>
      <c r="AD1418" s="170"/>
      <c r="AE1418" s="170"/>
      <c r="AF1418" s="167" t="s">
        <v>149</v>
      </c>
      <c r="AG1418" s="329">
        <v>6</v>
      </c>
      <c r="AH1418" s="230">
        <v>20</v>
      </c>
      <c r="AI1418" s="167" t="s">
        <v>319</v>
      </c>
      <c r="AL1418" s="166">
        <v>0</v>
      </c>
      <c r="AM1418" s="170">
        <v>0</v>
      </c>
      <c r="AN1418" s="165" t="s">
        <v>44</v>
      </c>
      <c r="AS1418" s="166">
        <f>H1418</f>
        <v>101392</v>
      </c>
      <c r="AT1418" s="166">
        <f t="shared" si="142"/>
        <v>11514</v>
      </c>
      <c r="AU1418" s="166">
        <v>1514</v>
      </c>
      <c r="AX1418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101392, 'Б-101392-13',date'2015-02-02',3, 7, 7, 'RUR', 1, 18, date'2015-02-02', date'2015-02-01', 1013921, 1, to_date('2015-02-01 00:00:00','YYYY-MM-DD HH24:MI:SS'), 110000000, 19800000, 0, 1180, 0, 'c1', 6,0,101392,11514,1514);insert into xxxx_oebs_cash_payment_test (ID, INVOICE_ID, OEBS_PAYMENT, DOC_DATE, COMISS_DATE) values (s_xxxx_oebs_cash_payment_test.NEXTVAL, 101392, 55000000, to_date('2015-02-01 00:00:00','YYYY-MM-DD HH24:MI:SS'), date'2015-01-31' );insert into xxxx_client_discount_m  (ID,CLIENT_ID,CLIENT_AVG_DISCOUNT,DT) values (s_xxxx_client_discount_m.NEXTVAL,1180, 20, date'2015-02-01');</v>
      </c>
      <c r="AZ1418" s="326"/>
    </row>
    <row r="1419" spans="1:52" ht="16.5" customHeight="1" x14ac:dyDescent="0.25">
      <c r="A1419" s="287">
        <v>106</v>
      </c>
      <c r="B1419" s="72">
        <v>0</v>
      </c>
      <c r="C1419" s="166" t="str">
        <f t="shared" si="137"/>
        <v>1000106</v>
      </c>
      <c r="D1419" s="165" t="str">
        <f t="shared" si="138"/>
        <v>1000106/13</v>
      </c>
      <c r="E1419" s="167" t="s">
        <v>189</v>
      </c>
      <c r="F1419" s="167" t="s">
        <v>822</v>
      </c>
      <c r="G1419" s="165">
        <v>48</v>
      </c>
      <c r="H1419" s="178">
        <v>101393</v>
      </c>
      <c r="I1419" s="170" t="str">
        <f t="shared" si="139"/>
        <v>Б-101393-13</v>
      </c>
      <c r="J1419" s="185">
        <v>3</v>
      </c>
      <c r="K1419" s="165">
        <v>7</v>
      </c>
      <c r="L1419" s="165" t="s">
        <v>38</v>
      </c>
      <c r="M1419" s="169">
        <v>1</v>
      </c>
      <c r="N1419" s="165">
        <v>18</v>
      </c>
      <c r="O1419" s="167" t="s">
        <v>823</v>
      </c>
      <c r="P1419" s="167" t="s">
        <v>823</v>
      </c>
      <c r="Q1419" s="167" t="s">
        <v>826</v>
      </c>
      <c r="R1419" s="166" t="str">
        <f>H1419&amp;"1"</f>
        <v>1013931</v>
      </c>
      <c r="S1419" s="170">
        <v>1</v>
      </c>
      <c r="T1419" s="191" t="s">
        <v>308</v>
      </c>
      <c r="U1419" s="165">
        <v>82000000</v>
      </c>
      <c r="V1419" s="234">
        <v>10000000</v>
      </c>
      <c r="W1419" s="165">
        <v>0</v>
      </c>
      <c r="X1419" s="24">
        <v>1181</v>
      </c>
      <c r="Y1419" s="168" t="s">
        <v>42</v>
      </c>
      <c r="Z1419" s="266">
        <v>299800000</v>
      </c>
      <c r="AA1419" s="266"/>
      <c r="AB1419" s="224"/>
      <c r="AC1419" s="24">
        <v>41000000</v>
      </c>
      <c r="AD1419" s="170"/>
      <c r="AE1419" s="170"/>
      <c r="AF1419" s="191" t="s">
        <v>149</v>
      </c>
      <c r="AG1419" s="329">
        <v>6</v>
      </c>
      <c r="AH1419" s="227">
        <v>13</v>
      </c>
      <c r="AI1419" s="191" t="s">
        <v>319</v>
      </c>
      <c r="AL1419" s="227">
        <v>1</v>
      </c>
      <c r="AM1419" s="122">
        <v>1</v>
      </c>
      <c r="AN1419" s="165" t="s">
        <v>44</v>
      </c>
      <c r="AO1419" s="165"/>
      <c r="AP1419" s="227">
        <v>10000000</v>
      </c>
      <c r="AQ1419" s="227" t="s">
        <v>214</v>
      </c>
      <c r="AR1419" s="227" t="s">
        <v>435</v>
      </c>
      <c r="AS1419" s="166">
        <f>H1419</f>
        <v>101393</v>
      </c>
      <c r="AT1419" s="166">
        <f t="shared" si="142"/>
        <v>11515</v>
      </c>
      <c r="AU1419" s="166">
        <v>1515</v>
      </c>
      <c r="AV1419" s="166"/>
      <c r="AX1419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101393, 'Б-101393-13',date'2015-02-02',3, 7, 7, 'RUR', 1, 18, date'2015-02-02', date'2015-02-01', 1013931, 1, to_date('2015-02-01 00:00:00','YYYY-MM-DD HH24:MI:SS'), 82000000, 10000000, 0, 1181, 1, 'c1', 6,1,101393,11515,1515);insert into xxxx_oebs_cash_payment_test (ID, INVOICE_ID, OEBS_PAYMENT, DOC_DATE, COMISS_DATE) values (s_xxxx_oebs_cash_payment_test.NEXTVAL, 101393, 41000000, to_date('2015-02-01 00:00:00','YYYY-MM-DD HH24:MI:SS'), date'2015-01-31' );insert into xxxx_client_discount_m  (ID,CLIENT_ID,CLIENT_AVG_DISCOUNT,DT) values (s_xxxx_client_discount_m.NEXTVAL,1181, 13, date'2015-02-01');insert into xxxx_loyal_clients_contr_attr (ID, CONTRACT_ID, CLIENT_ID, LC_TURNOVER, COLLATERAL_FIRST_DT, COLLATERAL_END_DT) values (s_xxxx_loyal_clients_contr_atr.NEXTVAL, 1000106, 1181, 10000000, date'2014-04-01', date'2014-09-30' );</v>
      </c>
      <c r="AZ1419" s="326"/>
    </row>
    <row r="1420" spans="1:52" ht="16.5" customHeight="1" x14ac:dyDescent="0.25">
      <c r="A1420" s="287">
        <v>106</v>
      </c>
      <c r="B1420" s="72">
        <v>0</v>
      </c>
      <c r="C1420" s="166" t="str">
        <f t="shared" si="137"/>
        <v>1000106</v>
      </c>
      <c r="D1420" s="165" t="str">
        <f t="shared" si="138"/>
        <v>1000106/13</v>
      </c>
      <c r="E1420" s="167" t="s">
        <v>189</v>
      </c>
      <c r="F1420" s="167" t="s">
        <v>822</v>
      </c>
      <c r="G1420" s="165">
        <v>48</v>
      </c>
      <c r="H1420" s="178">
        <v>101394</v>
      </c>
      <c r="I1420" s="170" t="str">
        <f t="shared" si="139"/>
        <v>Б-101394-13</v>
      </c>
      <c r="J1420" s="185">
        <v>3</v>
      </c>
      <c r="K1420" s="165">
        <v>7</v>
      </c>
      <c r="L1420" s="165" t="s">
        <v>38</v>
      </c>
      <c r="M1420" s="169">
        <v>1</v>
      </c>
      <c r="N1420" s="165">
        <v>18</v>
      </c>
      <c r="O1420" s="167" t="s">
        <v>823</v>
      </c>
      <c r="P1420" s="167" t="s">
        <v>823</v>
      </c>
      <c r="Q1420" s="167" t="s">
        <v>826</v>
      </c>
      <c r="R1420" s="166" t="str">
        <f t="shared" ref="R1420:R1431" si="144">H1420&amp;"1"</f>
        <v>1013941</v>
      </c>
      <c r="S1420" s="170">
        <v>1</v>
      </c>
      <c r="T1420" s="237" t="s">
        <v>144</v>
      </c>
      <c r="U1420" s="165">
        <v>82000000</v>
      </c>
      <c r="V1420" s="234">
        <v>10000000</v>
      </c>
      <c r="W1420" s="165">
        <v>0</v>
      </c>
      <c r="X1420" s="24">
        <v>1182</v>
      </c>
      <c r="Y1420" s="168" t="s">
        <v>42</v>
      </c>
      <c r="Z1420" s="266">
        <v>234200000</v>
      </c>
      <c r="AA1420" s="266"/>
      <c r="AB1420" s="224"/>
      <c r="AC1420" s="24">
        <v>41000000</v>
      </c>
      <c r="AD1420" s="170"/>
      <c r="AE1420" s="170"/>
      <c r="AF1420" s="237" t="s">
        <v>150</v>
      </c>
      <c r="AG1420" s="329">
        <v>6</v>
      </c>
      <c r="AH1420" s="166">
        <v>7</v>
      </c>
      <c r="AI1420" s="237" t="s">
        <v>320</v>
      </c>
      <c r="AL1420" s="227">
        <v>1</v>
      </c>
      <c r="AM1420" s="122">
        <v>1</v>
      </c>
      <c r="AN1420" s="165" t="s">
        <v>44</v>
      </c>
      <c r="AO1420" s="165"/>
      <c r="AP1420" s="227">
        <v>10000000</v>
      </c>
      <c r="AQ1420" s="166" t="s">
        <v>214</v>
      </c>
      <c r="AR1420" s="166" t="s">
        <v>435</v>
      </c>
      <c r="AS1420" s="166">
        <f>H1420</f>
        <v>101394</v>
      </c>
      <c r="AT1420" s="166">
        <f t="shared" si="142"/>
        <v>11516</v>
      </c>
      <c r="AU1420" s="166">
        <v>1516</v>
      </c>
      <c r="AX1420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101394, 'Б-101394-13',date'2015-02-02',3, 7, 7, 'RUR', 1, 18, date'2015-02-02', date'2015-02-01', 1013941, 1, to_date('2015-01-01 00:00:00','YYYY-MM-DD HH24:MI:SS'), 82000000, 10000000, 0, 1182, 1, 'c1', 6,1,101394,11516,1516);insert into xxxx_oebs_cash_payment_test (ID, INVOICE_ID, OEBS_PAYMENT, DOC_DATE, COMISS_DATE) values (s_xxxx_oebs_cash_payment_test.NEXTVAL, 101394, 41000000, to_date('2015-01-01 00:00:00','YYYY-MM-DD HH24:MI:SS'), date'2015-01-30' );insert into xxxx_client_discount_m  (ID,CLIENT_ID,CLIENT_AVG_DISCOUNT,DT) values (s_xxxx_client_discount_m.NEXTVAL,1182, 7, date'2015-01-01');insert into xxxx_loyal_clients_contr_attr (ID, CONTRACT_ID, CLIENT_ID, LC_TURNOVER, COLLATERAL_FIRST_DT, COLLATERAL_END_DT) values (s_xxxx_loyal_clients_contr_atr.NEXTVAL, 1000106, 1182, 10000000, date'2014-04-01', date'2014-09-30' );</v>
      </c>
      <c r="AZ1420" s="326"/>
    </row>
    <row r="1421" spans="1:52" ht="16.5" customHeight="1" x14ac:dyDescent="0.25">
      <c r="A1421" s="287">
        <v>106</v>
      </c>
      <c r="B1421" s="72">
        <v>0</v>
      </c>
      <c r="C1421" s="166" t="str">
        <f t="shared" si="137"/>
        <v>1000106</v>
      </c>
      <c r="D1421" s="165" t="str">
        <f t="shared" si="138"/>
        <v>1000106/13</v>
      </c>
      <c r="E1421" s="167" t="s">
        <v>189</v>
      </c>
      <c r="F1421" s="167" t="s">
        <v>822</v>
      </c>
      <c r="G1421" s="165">
        <v>48</v>
      </c>
      <c r="H1421" s="178">
        <v>101395</v>
      </c>
      <c r="I1421" s="170" t="str">
        <f t="shared" si="139"/>
        <v>Б-101395-13</v>
      </c>
      <c r="J1421" s="185">
        <v>3</v>
      </c>
      <c r="K1421" s="165">
        <v>7</v>
      </c>
      <c r="L1421" s="165" t="s">
        <v>38</v>
      </c>
      <c r="M1421" s="169">
        <v>1</v>
      </c>
      <c r="N1421" s="165">
        <v>18</v>
      </c>
      <c r="O1421" s="167" t="s">
        <v>823</v>
      </c>
      <c r="P1421" s="167" t="s">
        <v>823</v>
      </c>
      <c r="Q1421" s="167" t="s">
        <v>826</v>
      </c>
      <c r="R1421" s="166" t="str">
        <f t="shared" si="144"/>
        <v>1013951</v>
      </c>
      <c r="S1421" s="170">
        <v>1</v>
      </c>
      <c r="T1421" s="237" t="s">
        <v>144</v>
      </c>
      <c r="U1421" s="165">
        <v>110000000</v>
      </c>
      <c r="V1421" s="165">
        <v>19800000</v>
      </c>
      <c r="W1421" s="165">
        <v>0</v>
      </c>
      <c r="X1421" s="24">
        <v>1183</v>
      </c>
      <c r="Y1421" s="168" t="s">
        <v>42</v>
      </c>
      <c r="Z1421" s="266"/>
      <c r="AA1421" s="266"/>
      <c r="AB1421" s="224"/>
      <c r="AC1421" s="24">
        <v>55000000</v>
      </c>
      <c r="AD1421" s="170"/>
      <c r="AE1421" s="170"/>
      <c r="AF1421" s="191" t="s">
        <v>149</v>
      </c>
      <c r="AG1421" s="329">
        <v>6</v>
      </c>
      <c r="AH1421" s="230">
        <v>20</v>
      </c>
      <c r="AI1421" s="191" t="s">
        <v>320</v>
      </c>
      <c r="AL1421" s="227">
        <v>1</v>
      </c>
      <c r="AM1421" s="122">
        <v>1</v>
      </c>
      <c r="AN1421" s="165" t="s">
        <v>44</v>
      </c>
      <c r="AO1421" s="165"/>
      <c r="AP1421" s="227">
        <v>10000000</v>
      </c>
      <c r="AQ1421" s="166" t="s">
        <v>436</v>
      </c>
      <c r="AR1421" s="166" t="s">
        <v>148</v>
      </c>
      <c r="AS1421" s="166">
        <f>H1421</f>
        <v>101395</v>
      </c>
      <c r="AT1421" s="166">
        <f t="shared" si="142"/>
        <v>11517</v>
      </c>
      <c r="AU1421" s="166">
        <v>1517</v>
      </c>
      <c r="AX1421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101395, 'Б-101395-13',date'2015-02-02',3, 7, 7, 'RUR', 1, 18, date'2015-02-02', date'2015-02-01', 1013951, 1, to_date('2015-01-01 00:00:00','YYYY-MM-DD HH24:MI:SS'), 110000000, 19800000, 0, 1183, 1, 'c1', 6,1,101395,11517,1517);insert into xxxx_oebs_cash_payment_test (ID, INVOICE_ID, OEBS_PAYMENT, DOC_DATE, COMISS_DATE) values (s_xxxx_oebs_cash_payment_test.NEXTVAL, 101395, 55000000, to_date('2015-01-01 00:00:00','YYYY-MM-DD HH24:MI:SS'), date'2015-01-31' );insert into xxxx_client_discount_m  (ID,CLIENT_ID,CLIENT_AVG_DISCOUNT,DT) values (s_xxxx_client_discount_m.NEXTVAL,1183, 20, date'2015-01-01');insert into xxxx_loyal_clients_contr_attr (ID, CONTRACT_ID, CLIENT_ID, LC_TURNOVER, COLLATERAL_FIRST_DT, COLLATERAL_END_DT) values (s_xxxx_loyal_clients_contr_atr.NEXTVAL, 1000106, 1183, 10000000, date'2014-09-01', date'2015-02-28' );</v>
      </c>
      <c r="AZ1421" s="326"/>
    </row>
    <row r="1422" spans="1:52" ht="16.5" customHeight="1" x14ac:dyDescent="0.25">
      <c r="A1422" s="286">
        <v>106</v>
      </c>
      <c r="B1422" s="72">
        <v>0</v>
      </c>
      <c r="C1422" s="166" t="str">
        <f t="shared" si="137"/>
        <v>1000106</v>
      </c>
      <c r="D1422" s="171" t="str">
        <f t="shared" si="138"/>
        <v>1000106/13</v>
      </c>
      <c r="E1422" s="172" t="s">
        <v>189</v>
      </c>
      <c r="F1422" s="167" t="s">
        <v>822</v>
      </c>
      <c r="G1422" s="171">
        <v>48</v>
      </c>
      <c r="H1422" s="178">
        <v>101396</v>
      </c>
      <c r="I1422" s="171" t="str">
        <f t="shared" si="139"/>
        <v>Б-101396-13</v>
      </c>
      <c r="J1422" s="185">
        <v>3</v>
      </c>
      <c r="K1422" s="171">
        <v>7</v>
      </c>
      <c r="L1422" s="171" t="s">
        <v>38</v>
      </c>
      <c r="M1422" s="175">
        <v>1</v>
      </c>
      <c r="N1422" s="171">
        <v>18</v>
      </c>
      <c r="O1422" s="177" t="s">
        <v>824</v>
      </c>
      <c r="P1422" s="177" t="s">
        <v>823</v>
      </c>
      <c r="Q1422" s="197" t="s">
        <v>826</v>
      </c>
      <c r="R1422" s="173" t="str">
        <f t="shared" si="144"/>
        <v>1013961</v>
      </c>
      <c r="S1422" s="171">
        <v>1</v>
      </c>
      <c r="T1422" s="211" t="s">
        <v>147</v>
      </c>
      <c r="U1422" s="171">
        <v>80000000</v>
      </c>
      <c r="V1422" s="171">
        <v>14400000</v>
      </c>
      <c r="W1422" s="171">
        <v>0</v>
      </c>
      <c r="X1422" s="24">
        <v>1184</v>
      </c>
      <c r="Y1422" s="174" t="s">
        <v>42</v>
      </c>
      <c r="Z1422" s="142"/>
      <c r="AA1422" s="142"/>
      <c r="AB1422" s="232"/>
      <c r="AC1422" s="24">
        <v>40000000</v>
      </c>
      <c r="AD1422" s="171"/>
      <c r="AE1422" s="171"/>
      <c r="AF1422" s="211" t="s">
        <v>148</v>
      </c>
      <c r="AG1422" s="329">
        <v>6</v>
      </c>
      <c r="AH1422" s="205">
        <v>13</v>
      </c>
      <c r="AI1422" s="237" t="s">
        <v>319</v>
      </c>
      <c r="AJ1422" s="179"/>
      <c r="AK1422" s="179"/>
      <c r="AL1422" s="173">
        <v>0</v>
      </c>
      <c r="AM1422" s="171">
        <v>0</v>
      </c>
      <c r="AN1422" s="171" t="s">
        <v>44</v>
      </c>
      <c r="AO1422" s="171"/>
      <c r="AP1422" s="173"/>
      <c r="AQ1422" s="173"/>
      <c r="AR1422" s="173"/>
      <c r="AS1422" s="166">
        <f>H1422</f>
        <v>101396</v>
      </c>
      <c r="AT1422" s="166">
        <f t="shared" si="142"/>
        <v>11518</v>
      </c>
      <c r="AU1422" s="166">
        <v>1518</v>
      </c>
      <c r="AV1422" s="258"/>
      <c r="AX1422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106, 1000106, '1000106/13', date'2013-03-01', date'2015-09-01', 48, 101396, 'Б-101396-13',date'2015-01-02',3, 7, 7, 'RUR', 1, 18, date'2015-02-02', date'2015-02-01', 1013961, 1, to_date('2015-02-28 23:59:59','YYYY-MM-DD HH24:MI:SS'), 80000000, 14400000, 0, 1184, 0, 'c1', 6,0,101396,11518,1518);insert into xxxx_oebs_cash_payment_test (ID, INVOICE_ID, OEBS_PAYMENT, DOC_DATE, COMISS_DATE) values (s_xxxx_oebs_cash_payment_test.NEXTVAL, 101396, 40000000, to_date('2015-02-28 23:59:59','YYYY-MM-DD HH24:MI:SS'), date'2015-02-28' );insert into xxxx_client_discount_m  (ID,CLIENT_ID,CLIENT_AVG_DISCOUNT,DT) values (s_xxxx_client_discount_m.NEXTVAL,1184, 13, date'2015-02-01');</v>
      </c>
      <c r="AZ1422" s="326"/>
    </row>
    <row r="1423" spans="1:52" ht="16.5" customHeight="1" x14ac:dyDescent="0.25">
      <c r="A1423" s="287">
        <v>107</v>
      </c>
      <c r="B1423" s="72">
        <v>0</v>
      </c>
      <c r="C1423" s="166" t="str">
        <f t="shared" si="137"/>
        <v>1000107</v>
      </c>
      <c r="D1423" s="165" t="str">
        <f t="shared" si="138"/>
        <v>1000107/13</v>
      </c>
      <c r="E1423" s="167" t="s">
        <v>189</v>
      </c>
      <c r="F1423" s="167" t="s">
        <v>822</v>
      </c>
      <c r="G1423" s="165">
        <v>48</v>
      </c>
      <c r="H1423" s="178">
        <v>101397</v>
      </c>
      <c r="I1423" s="170" t="str">
        <f t="shared" si="139"/>
        <v>Б-101397-13</v>
      </c>
      <c r="J1423" s="185">
        <v>3</v>
      </c>
      <c r="K1423" s="165">
        <v>7</v>
      </c>
      <c r="L1423" s="234" t="s">
        <v>59</v>
      </c>
      <c r="M1423" s="290">
        <v>0</v>
      </c>
      <c r="N1423" s="165">
        <v>18</v>
      </c>
      <c r="O1423" s="167" t="s">
        <v>823</v>
      </c>
      <c r="P1423" s="167" t="s">
        <v>823</v>
      </c>
      <c r="Q1423" s="167" t="s">
        <v>826</v>
      </c>
      <c r="R1423" s="166" t="str">
        <f t="shared" si="144"/>
        <v>1013971</v>
      </c>
      <c r="S1423" s="170">
        <v>1</v>
      </c>
      <c r="T1423" s="167" t="s">
        <v>308</v>
      </c>
      <c r="U1423" s="165">
        <v>8000000</v>
      </c>
      <c r="V1423" s="234">
        <v>0</v>
      </c>
      <c r="W1423" s="165">
        <v>0</v>
      </c>
      <c r="X1423" s="24">
        <v>1185</v>
      </c>
      <c r="Y1423" s="168" t="s">
        <v>42</v>
      </c>
      <c r="Z1423" s="266">
        <v>93480000</v>
      </c>
      <c r="AA1423" s="266"/>
      <c r="AB1423" s="224"/>
      <c r="AC1423" s="24">
        <v>4000000</v>
      </c>
      <c r="AD1423" s="170"/>
      <c r="AE1423" s="170"/>
      <c r="AF1423" s="167" t="s">
        <v>149</v>
      </c>
      <c r="AG1423" s="329">
        <v>6</v>
      </c>
      <c r="AH1423" s="227">
        <v>13</v>
      </c>
      <c r="AI1423" s="167" t="s">
        <v>319</v>
      </c>
      <c r="AL1423" s="227">
        <v>1</v>
      </c>
      <c r="AM1423" s="122">
        <v>1</v>
      </c>
      <c r="AN1423" s="165" t="s">
        <v>44</v>
      </c>
      <c r="AO1423" s="165"/>
      <c r="AP1423" s="227">
        <v>10000000</v>
      </c>
      <c r="AQ1423" s="310" t="s">
        <v>204</v>
      </c>
      <c r="AR1423" s="310" t="s">
        <v>431</v>
      </c>
      <c r="AS1423" s="166">
        <f>H1423</f>
        <v>101397</v>
      </c>
      <c r="AT1423" s="166">
        <f t="shared" si="142"/>
        <v>11519</v>
      </c>
      <c r="AU1423" s="166">
        <v>1519</v>
      </c>
      <c r="AV1423" s="220" t="s">
        <v>756</v>
      </c>
      <c r="AX1423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101397, 'Б-101397-13',date'2015-02-02',3, 7, 7, 'USD', 0, 18, date'2015-02-02', date'2015-02-01', 1013971, 1, to_date('2015-02-01 00:00:00','YYYY-MM-DD HH24:MI:SS'), 8000000, 0, 0, 1185, 1, 'c1', 6,1,101397,11519,1519);insert into xxxx_oebs_cash_payment_test (ID, INVOICE_ID, OEBS_PAYMENT, DOC_DATE, COMISS_DATE) values (s_xxxx_oebs_cash_payment_test.NEXTVAL, 101397, 4000000, to_date('2015-02-01 00:00:00','YYYY-MM-DD HH24:MI:SS'), date'2015-01-31' );insert into xxxx_client_discount_m  (ID,CLIENT_ID,CLIENT_AVG_DISCOUNT,DT) values (s_xxxx_client_discount_m.NEXTVAL,1185, 13, date'2015-02-01');insert into xxxx_loyal_clients_contr_attr (ID, CONTRACT_ID, CLIENT_ID, LC_TURNOVER, COLLATERAL_FIRST_DT, COLLATERAL_END_DT) values (s_xxxx_loyal_clients_contr_atr.NEXTVAL, 1000107, 1185, 10000000, date'2014-02-01', date'2014-07-31' );</v>
      </c>
      <c r="AZ1423" s="326"/>
    </row>
    <row r="1424" spans="1:52" ht="16.5" customHeight="1" x14ac:dyDescent="0.25">
      <c r="A1424" s="287">
        <v>107</v>
      </c>
      <c r="B1424" s="72">
        <v>0</v>
      </c>
      <c r="C1424" s="166" t="str">
        <f t="shared" si="137"/>
        <v>1000107</v>
      </c>
      <c r="D1424" s="165" t="str">
        <f t="shared" si="138"/>
        <v>1000107/13</v>
      </c>
      <c r="E1424" s="167" t="s">
        <v>189</v>
      </c>
      <c r="F1424" s="167" t="s">
        <v>822</v>
      </c>
      <c r="G1424" s="165">
        <v>48</v>
      </c>
      <c r="H1424" s="178">
        <v>101398</v>
      </c>
      <c r="I1424" s="170" t="str">
        <f t="shared" si="139"/>
        <v>Б-101398-13</v>
      </c>
      <c r="J1424" s="185">
        <v>3</v>
      </c>
      <c r="K1424" s="165">
        <v>7</v>
      </c>
      <c r="L1424" s="234" t="s">
        <v>59</v>
      </c>
      <c r="M1424" s="169">
        <v>1</v>
      </c>
      <c r="N1424" s="165">
        <v>18</v>
      </c>
      <c r="O1424" s="167" t="s">
        <v>823</v>
      </c>
      <c r="P1424" s="167" t="s">
        <v>823</v>
      </c>
      <c r="Q1424" s="167" t="s">
        <v>826</v>
      </c>
      <c r="R1424" s="166" t="str">
        <f t="shared" si="144"/>
        <v>1013981</v>
      </c>
      <c r="S1424" s="170">
        <v>1</v>
      </c>
      <c r="T1424" s="167" t="s">
        <v>308</v>
      </c>
      <c r="U1424" s="165">
        <v>4000000</v>
      </c>
      <c r="V1424" s="165">
        <v>720000</v>
      </c>
      <c r="W1424" s="165">
        <v>0</v>
      </c>
      <c r="X1424" s="24">
        <v>1186</v>
      </c>
      <c r="Y1424" s="168" t="s">
        <v>42</v>
      </c>
      <c r="Z1424" s="266"/>
      <c r="AA1424" s="266"/>
      <c r="AB1424" s="224"/>
      <c r="AC1424" s="24">
        <v>2000000</v>
      </c>
      <c r="AD1424" s="170"/>
      <c r="AE1424" s="170"/>
      <c r="AF1424" s="167" t="s">
        <v>149</v>
      </c>
      <c r="AG1424" s="329">
        <v>6</v>
      </c>
      <c r="AH1424" s="166">
        <v>7</v>
      </c>
      <c r="AI1424" s="167" t="s">
        <v>319</v>
      </c>
      <c r="AL1424" s="227">
        <v>1</v>
      </c>
      <c r="AM1424" s="122">
        <v>1</v>
      </c>
      <c r="AN1424" s="165" t="s">
        <v>44</v>
      </c>
      <c r="AO1424" s="165"/>
      <c r="AP1424" s="227">
        <v>10000000</v>
      </c>
      <c r="AQ1424" s="166" t="s">
        <v>213</v>
      </c>
      <c r="AR1424" s="166" t="s">
        <v>750</v>
      </c>
      <c r="AS1424" s="166">
        <f>H1424</f>
        <v>101398</v>
      </c>
      <c r="AT1424" s="166">
        <f t="shared" si="142"/>
        <v>11520</v>
      </c>
      <c r="AU1424" s="166">
        <v>1520</v>
      </c>
      <c r="AX142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101398, 'Б-101398-13',date'2015-02-02',3, 7, 7, 'USD', 1, 18, date'2015-02-02', date'2015-02-01', 1013981, 1, to_date('2015-02-01 00:00:00','YYYY-MM-DD HH24:MI:SS'), 4000000, 720000, 0, 1186, 1, 'c1', 6,1,101398,11520,1520);insert into xxxx_oebs_cash_payment_test (ID, INVOICE_ID, OEBS_PAYMENT, DOC_DATE, COMISS_DATE) values (s_xxxx_oebs_cash_payment_test.NEXTVAL, 101398, 2000000, to_date('2015-02-01 00:00:00','YYYY-MM-DD HH24:MI:SS'), date'2015-01-31' );insert into xxxx_client_discount_m  (ID,CLIENT_ID,CLIENT_AVG_DISCOUNT,DT) values (s_xxxx_client_discount_m.NEXTVAL,1186, 7, date'2015-02-01');insert into xxxx_loyal_clients_contr_attr (ID, CONTRACT_ID, CLIENT_ID, LC_TURNOVER, COLLATERAL_FIRST_DT, COLLATERAL_END_DT) values (s_xxxx_loyal_clients_contr_atr.NEXTVAL, 1000107, 1186, 10000000, date'2014-03-01', date'2014-07-30' );</v>
      </c>
      <c r="AZ1424" s="326"/>
    </row>
    <row r="1425" spans="1:52" ht="16.5" customHeight="1" x14ac:dyDescent="0.25">
      <c r="A1425" s="287">
        <v>107</v>
      </c>
      <c r="B1425" s="72">
        <v>0</v>
      </c>
      <c r="C1425" s="166" t="str">
        <f t="shared" si="137"/>
        <v>1000107</v>
      </c>
      <c r="D1425" s="165" t="str">
        <f t="shared" si="138"/>
        <v>1000107/13</v>
      </c>
      <c r="E1425" s="167" t="s">
        <v>189</v>
      </c>
      <c r="F1425" s="167" t="s">
        <v>822</v>
      </c>
      <c r="G1425" s="165">
        <v>48</v>
      </c>
      <c r="H1425" s="178">
        <v>101399</v>
      </c>
      <c r="I1425" s="170" t="str">
        <f t="shared" si="139"/>
        <v>Б-101399-13</v>
      </c>
      <c r="J1425" s="185">
        <v>3</v>
      </c>
      <c r="K1425" s="165">
        <v>7</v>
      </c>
      <c r="L1425" s="165" t="s">
        <v>38</v>
      </c>
      <c r="M1425" s="169">
        <v>1</v>
      </c>
      <c r="N1425" s="165">
        <v>18</v>
      </c>
      <c r="O1425" s="167" t="s">
        <v>823</v>
      </c>
      <c r="P1425" s="167" t="s">
        <v>823</v>
      </c>
      <c r="Q1425" s="167" t="s">
        <v>826</v>
      </c>
      <c r="R1425" s="166" t="str">
        <f t="shared" si="144"/>
        <v>1013991</v>
      </c>
      <c r="S1425" s="170">
        <v>1</v>
      </c>
      <c r="T1425" s="167" t="s">
        <v>308</v>
      </c>
      <c r="U1425" s="165">
        <v>110000000</v>
      </c>
      <c r="V1425" s="165">
        <v>19800000</v>
      </c>
      <c r="W1425" s="165">
        <v>0</v>
      </c>
      <c r="X1425" s="24">
        <v>1187</v>
      </c>
      <c r="Y1425" s="168" t="s">
        <v>42</v>
      </c>
      <c r="Z1425" s="266"/>
      <c r="AA1425" s="266"/>
      <c r="AB1425" s="224"/>
      <c r="AC1425" s="24">
        <v>55000000</v>
      </c>
      <c r="AD1425" s="170"/>
      <c r="AE1425" s="170"/>
      <c r="AF1425" s="167" t="s">
        <v>149</v>
      </c>
      <c r="AG1425" s="329">
        <v>6</v>
      </c>
      <c r="AH1425" s="230">
        <v>20</v>
      </c>
      <c r="AI1425" s="167" t="s">
        <v>319</v>
      </c>
      <c r="AL1425" s="166">
        <v>0</v>
      </c>
      <c r="AM1425" s="170">
        <v>0</v>
      </c>
      <c r="AN1425" s="165" t="s">
        <v>44</v>
      </c>
      <c r="AS1425" s="166">
        <f>H1425</f>
        <v>101399</v>
      </c>
      <c r="AT1425" s="166">
        <f t="shared" si="142"/>
        <v>11521</v>
      </c>
      <c r="AU1425" s="166">
        <v>1521</v>
      </c>
      <c r="AX142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101399, 'Б-101399-13',date'2015-02-02',3, 7, 7, 'RUR', 1, 18, date'2015-02-02', date'2015-02-01', 1013991, 1, to_date('2015-02-01 00:00:00','YYYY-MM-DD HH24:MI:SS'), 110000000, 19800000, 0, 1187, 0, 'c1', 6,0,101399,11521,1521);insert into xxxx_oebs_cash_payment_test (ID, INVOICE_ID, OEBS_PAYMENT, DOC_DATE, COMISS_DATE) values (s_xxxx_oebs_cash_payment_test.NEXTVAL, 101399, 55000000, to_date('2015-02-01 00:00:00','YYYY-MM-DD HH24:MI:SS'), date'2015-01-31' );insert into xxxx_client_discount_m  (ID,CLIENT_ID,CLIENT_AVG_DISCOUNT,DT) values (s_xxxx_client_discount_m.NEXTVAL,1187, 20, date'2015-02-01');</v>
      </c>
      <c r="AZ1425" s="326"/>
    </row>
    <row r="1426" spans="1:52" ht="16.5" customHeight="1" x14ac:dyDescent="0.25">
      <c r="A1426" s="287">
        <v>107</v>
      </c>
      <c r="B1426" s="72">
        <v>0</v>
      </c>
      <c r="C1426" s="166" t="str">
        <f t="shared" si="137"/>
        <v>1000107</v>
      </c>
      <c r="D1426" s="165" t="str">
        <f t="shared" si="138"/>
        <v>1000107/13</v>
      </c>
      <c r="E1426" s="167" t="s">
        <v>189</v>
      </c>
      <c r="F1426" s="167" t="s">
        <v>822</v>
      </c>
      <c r="G1426" s="165">
        <v>48</v>
      </c>
      <c r="H1426" s="178">
        <v>101400</v>
      </c>
      <c r="I1426" s="170" t="str">
        <f t="shared" si="139"/>
        <v>Б-101400-13</v>
      </c>
      <c r="J1426" s="185">
        <v>3</v>
      </c>
      <c r="K1426" s="165">
        <v>7</v>
      </c>
      <c r="L1426" s="165" t="s">
        <v>38</v>
      </c>
      <c r="M1426" s="169">
        <v>1</v>
      </c>
      <c r="N1426" s="165">
        <v>18</v>
      </c>
      <c r="O1426" s="167" t="s">
        <v>823</v>
      </c>
      <c r="P1426" s="167" t="s">
        <v>823</v>
      </c>
      <c r="Q1426" s="167" t="s">
        <v>826</v>
      </c>
      <c r="R1426" s="166" t="str">
        <f t="shared" si="144"/>
        <v>1014001</v>
      </c>
      <c r="S1426" s="170">
        <v>1</v>
      </c>
      <c r="T1426" s="191" t="s">
        <v>308</v>
      </c>
      <c r="U1426" s="165">
        <v>82000000</v>
      </c>
      <c r="V1426" s="234">
        <v>10000000</v>
      </c>
      <c r="W1426" s="165">
        <v>0</v>
      </c>
      <c r="X1426" s="24">
        <v>1188</v>
      </c>
      <c r="Y1426" s="168" t="s">
        <v>42</v>
      </c>
      <c r="Z1426" s="266">
        <v>314200000</v>
      </c>
      <c r="AA1426" s="266"/>
      <c r="AB1426" s="224"/>
      <c r="AC1426" s="24">
        <v>41000000</v>
      </c>
      <c r="AD1426" s="170"/>
      <c r="AE1426" s="170"/>
      <c r="AF1426" s="191" t="s">
        <v>149</v>
      </c>
      <c r="AG1426" s="329">
        <v>6</v>
      </c>
      <c r="AH1426" s="227">
        <v>13</v>
      </c>
      <c r="AI1426" s="191" t="s">
        <v>319</v>
      </c>
      <c r="AL1426" s="227">
        <v>1</v>
      </c>
      <c r="AM1426" s="122">
        <v>1</v>
      </c>
      <c r="AN1426" s="165" t="s">
        <v>44</v>
      </c>
      <c r="AO1426" s="165"/>
      <c r="AP1426" s="227">
        <v>10000000</v>
      </c>
      <c r="AQ1426" s="227" t="s">
        <v>214</v>
      </c>
      <c r="AR1426" s="227" t="s">
        <v>435</v>
      </c>
      <c r="AS1426" s="166">
        <f>H1426</f>
        <v>101400</v>
      </c>
      <c r="AT1426" s="166">
        <f t="shared" si="142"/>
        <v>11522</v>
      </c>
      <c r="AU1426" s="166">
        <v>1522</v>
      </c>
      <c r="AV1426" s="166"/>
      <c r="AX142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101400, 'Б-101400-13',date'2015-02-02',3, 7, 7, 'RUR', 1, 18, date'2015-02-02', date'2015-02-01', 1014001, 1, to_date('2015-02-01 00:00:00','YYYY-MM-DD HH24:MI:SS'), 82000000, 10000000, 0, 1188, 1, 'c1', 6,1,101400,11522,1522);insert into xxxx_oebs_cash_payment_test (ID, INVOICE_ID, OEBS_PAYMENT, DOC_DATE, COMISS_DATE) values (s_xxxx_oebs_cash_payment_test.NEXTVAL, 101400, 41000000, to_date('2015-02-01 00:00:00','YYYY-MM-DD HH24:MI:SS'), date'2015-01-31' );insert into xxxx_client_discount_m  (ID,CLIENT_ID,CLIENT_AVG_DISCOUNT,DT) values (s_xxxx_client_discount_m.NEXTVAL,1188, 13, date'2015-02-01');insert into xxxx_loyal_clients_contr_attr (ID, CONTRACT_ID, CLIENT_ID, LC_TURNOVER, COLLATERAL_FIRST_DT, COLLATERAL_END_DT) values (s_xxxx_loyal_clients_contr_atr.NEXTVAL, 1000107, 1188, 10000000, date'2014-04-01', date'2014-09-30' );</v>
      </c>
      <c r="AZ1426" s="326"/>
    </row>
    <row r="1427" spans="1:52" ht="16.5" customHeight="1" x14ac:dyDescent="0.25">
      <c r="A1427" s="287">
        <v>107</v>
      </c>
      <c r="B1427" s="72">
        <v>0</v>
      </c>
      <c r="C1427" s="166" t="str">
        <f t="shared" si="137"/>
        <v>1000107</v>
      </c>
      <c r="D1427" s="165" t="str">
        <f t="shared" si="138"/>
        <v>1000107/13</v>
      </c>
      <c r="E1427" s="167" t="s">
        <v>189</v>
      </c>
      <c r="F1427" s="167" t="s">
        <v>822</v>
      </c>
      <c r="G1427" s="165">
        <v>48</v>
      </c>
      <c r="H1427" s="178">
        <v>101401</v>
      </c>
      <c r="I1427" s="170" t="str">
        <f t="shared" si="139"/>
        <v>Б-101401-13</v>
      </c>
      <c r="J1427" s="185">
        <v>3</v>
      </c>
      <c r="K1427" s="165">
        <v>7</v>
      </c>
      <c r="L1427" s="165" t="s">
        <v>38</v>
      </c>
      <c r="M1427" s="169">
        <v>1</v>
      </c>
      <c r="N1427" s="165">
        <v>18</v>
      </c>
      <c r="O1427" s="167" t="s">
        <v>823</v>
      </c>
      <c r="P1427" s="167" t="s">
        <v>823</v>
      </c>
      <c r="Q1427" s="167" t="s">
        <v>826</v>
      </c>
      <c r="R1427" s="166" t="str">
        <f t="shared" si="144"/>
        <v>1014011</v>
      </c>
      <c r="S1427" s="170">
        <v>1</v>
      </c>
      <c r="T1427" s="237" t="s">
        <v>144</v>
      </c>
      <c r="U1427" s="165">
        <v>82000000</v>
      </c>
      <c r="V1427" s="234">
        <v>10000000</v>
      </c>
      <c r="W1427" s="165">
        <v>0</v>
      </c>
      <c r="X1427" s="24">
        <v>1189</v>
      </c>
      <c r="Y1427" s="168" t="s">
        <v>42</v>
      </c>
      <c r="Z1427" s="266"/>
      <c r="AA1427" s="266"/>
      <c r="AB1427" s="224"/>
      <c r="AC1427" s="24">
        <v>41000000</v>
      </c>
      <c r="AD1427" s="170"/>
      <c r="AE1427" s="170"/>
      <c r="AF1427" s="237" t="s">
        <v>150</v>
      </c>
      <c r="AG1427" s="329">
        <v>6</v>
      </c>
      <c r="AH1427" s="166">
        <v>7</v>
      </c>
      <c r="AI1427" s="237" t="s">
        <v>320</v>
      </c>
      <c r="AL1427" s="227">
        <v>1</v>
      </c>
      <c r="AM1427" s="122">
        <v>1</v>
      </c>
      <c r="AN1427" s="165" t="s">
        <v>44</v>
      </c>
      <c r="AO1427" s="165"/>
      <c r="AP1427" s="227">
        <v>10000000</v>
      </c>
      <c r="AQ1427" s="166" t="s">
        <v>214</v>
      </c>
      <c r="AR1427" s="166" t="s">
        <v>435</v>
      </c>
      <c r="AS1427" s="166">
        <f>H1427</f>
        <v>101401</v>
      </c>
      <c r="AT1427" s="166">
        <f t="shared" si="142"/>
        <v>11523</v>
      </c>
      <c r="AU1427" s="166">
        <v>1523</v>
      </c>
      <c r="AX1427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101401, 'Б-101401-13',date'2015-02-02',3, 7, 7, 'RUR', 1, 18, date'2015-02-02', date'2015-02-01', 1014011, 1, to_date('2015-01-01 00:00:00','YYYY-MM-DD HH24:MI:SS'), 82000000, 10000000, 0, 1189, 1, 'c1', 6,1,101401,11523,1523);insert into xxxx_oebs_cash_payment_test (ID, INVOICE_ID, OEBS_PAYMENT, DOC_DATE, COMISS_DATE) values (s_xxxx_oebs_cash_payment_test.NEXTVAL, 101401, 41000000, to_date('2015-01-01 00:00:00','YYYY-MM-DD HH24:MI:SS'), date'2015-01-30' );insert into xxxx_client_discount_m  (ID,CLIENT_ID,CLIENT_AVG_DISCOUNT,DT) values (s_xxxx_client_discount_m.NEXTVAL,1189, 7, date'2015-01-01');insert into xxxx_loyal_clients_contr_attr (ID, CONTRACT_ID, CLIENT_ID, LC_TURNOVER, COLLATERAL_FIRST_DT, COLLATERAL_END_DT) values (s_xxxx_loyal_clients_contr_atr.NEXTVAL, 1000107, 1189, 10000000, date'2014-04-01', date'2014-09-30' );</v>
      </c>
      <c r="AZ1427" s="326"/>
    </row>
    <row r="1428" spans="1:52" ht="16.5" customHeight="1" x14ac:dyDescent="0.25">
      <c r="A1428" s="287">
        <v>107</v>
      </c>
      <c r="B1428" s="72">
        <v>0</v>
      </c>
      <c r="C1428" s="166" t="str">
        <f t="shared" si="137"/>
        <v>1000107</v>
      </c>
      <c r="D1428" s="165" t="str">
        <f t="shared" si="138"/>
        <v>1000107/13</v>
      </c>
      <c r="E1428" s="167" t="s">
        <v>189</v>
      </c>
      <c r="F1428" s="167" t="s">
        <v>822</v>
      </c>
      <c r="G1428" s="165">
        <v>48</v>
      </c>
      <c r="H1428" s="178">
        <v>101402</v>
      </c>
      <c r="I1428" s="170" t="str">
        <f t="shared" si="139"/>
        <v>Б-101402-13</v>
      </c>
      <c r="J1428" s="185">
        <v>3</v>
      </c>
      <c r="K1428" s="165">
        <v>7</v>
      </c>
      <c r="L1428" s="165" t="s">
        <v>38</v>
      </c>
      <c r="M1428" s="169">
        <v>1</v>
      </c>
      <c r="N1428" s="165">
        <v>18</v>
      </c>
      <c r="O1428" s="167" t="s">
        <v>823</v>
      </c>
      <c r="P1428" s="167" t="s">
        <v>823</v>
      </c>
      <c r="Q1428" s="167" t="s">
        <v>826</v>
      </c>
      <c r="R1428" s="166" t="str">
        <f t="shared" si="144"/>
        <v>1014021</v>
      </c>
      <c r="S1428" s="170">
        <v>1</v>
      </c>
      <c r="T1428" s="237" t="s">
        <v>144</v>
      </c>
      <c r="U1428" s="165">
        <v>110000000</v>
      </c>
      <c r="V1428" s="165">
        <v>19800000</v>
      </c>
      <c r="W1428" s="165">
        <v>0</v>
      </c>
      <c r="X1428" s="24">
        <v>1190</v>
      </c>
      <c r="Y1428" s="168" t="s">
        <v>42</v>
      </c>
      <c r="Z1428" s="266"/>
      <c r="AA1428" s="266"/>
      <c r="AB1428" s="224"/>
      <c r="AC1428" s="24">
        <v>55000000</v>
      </c>
      <c r="AD1428" s="170"/>
      <c r="AE1428" s="170"/>
      <c r="AF1428" s="191" t="s">
        <v>149</v>
      </c>
      <c r="AG1428" s="329">
        <v>6</v>
      </c>
      <c r="AH1428" s="230">
        <v>20</v>
      </c>
      <c r="AI1428" s="191" t="s">
        <v>320</v>
      </c>
      <c r="AL1428" s="227">
        <v>1</v>
      </c>
      <c r="AM1428" s="122">
        <v>1</v>
      </c>
      <c r="AN1428" s="165" t="s">
        <v>44</v>
      </c>
      <c r="AO1428" s="165"/>
      <c r="AP1428" s="227">
        <v>10000000</v>
      </c>
      <c r="AQ1428" s="166" t="s">
        <v>436</v>
      </c>
      <c r="AR1428" s="166" t="s">
        <v>148</v>
      </c>
      <c r="AS1428" s="166">
        <f>H1428</f>
        <v>101402</v>
      </c>
      <c r="AT1428" s="166">
        <f t="shared" si="142"/>
        <v>11524</v>
      </c>
      <c r="AU1428" s="166">
        <v>1524</v>
      </c>
      <c r="AX1428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101402, 'Б-101402-13',date'2015-02-02',3, 7, 7, 'RUR', 1, 18, date'2015-02-02', date'2015-02-01', 1014021, 1, to_date('2015-01-01 00:00:00','YYYY-MM-DD HH24:MI:SS'), 110000000, 19800000, 0, 1190, 1, 'c1', 6,1,101402,11524,1524);insert into xxxx_oebs_cash_payment_test (ID, INVOICE_ID, OEBS_PAYMENT, DOC_DATE, COMISS_DATE) values (s_xxxx_oebs_cash_payment_test.NEXTVAL, 101402, 55000000, to_date('2015-01-01 00:00:00','YYYY-MM-DD HH24:MI:SS'), date'2015-01-31' );insert into xxxx_client_discount_m  (ID,CLIENT_ID,CLIENT_AVG_DISCOUNT,DT) values (s_xxxx_client_discount_m.NEXTVAL,1190, 20, date'2015-01-01');insert into xxxx_loyal_clients_contr_attr (ID, CONTRACT_ID, CLIENT_ID, LC_TURNOVER, COLLATERAL_FIRST_DT, COLLATERAL_END_DT) values (s_xxxx_loyal_clients_contr_atr.NEXTVAL, 1000107, 1190, 10000000, date'2014-09-01', date'2015-02-28' );</v>
      </c>
      <c r="AZ1428" s="326"/>
    </row>
    <row r="1429" spans="1:52" ht="16.5" customHeight="1" x14ac:dyDescent="0.25">
      <c r="A1429" s="286">
        <v>107</v>
      </c>
      <c r="B1429" s="72">
        <v>0</v>
      </c>
      <c r="C1429" s="166" t="str">
        <f t="shared" si="137"/>
        <v>1000107</v>
      </c>
      <c r="D1429" s="171" t="str">
        <f t="shared" si="138"/>
        <v>1000107/13</v>
      </c>
      <c r="E1429" s="172" t="s">
        <v>189</v>
      </c>
      <c r="F1429" s="167" t="s">
        <v>822</v>
      </c>
      <c r="G1429" s="171">
        <v>48</v>
      </c>
      <c r="H1429" s="178">
        <v>101403</v>
      </c>
      <c r="I1429" s="171" t="str">
        <f t="shared" si="139"/>
        <v>Б-101403-13</v>
      </c>
      <c r="J1429" s="185">
        <v>3</v>
      </c>
      <c r="K1429" s="171">
        <v>7</v>
      </c>
      <c r="L1429" s="171" t="s">
        <v>38</v>
      </c>
      <c r="M1429" s="322">
        <v>0</v>
      </c>
      <c r="N1429" s="171">
        <v>18</v>
      </c>
      <c r="O1429" s="177" t="s">
        <v>824</v>
      </c>
      <c r="P1429" s="177" t="s">
        <v>823</v>
      </c>
      <c r="Q1429" s="197" t="s">
        <v>826</v>
      </c>
      <c r="R1429" s="173" t="str">
        <f t="shared" si="144"/>
        <v>1014031</v>
      </c>
      <c r="S1429" s="171">
        <v>1</v>
      </c>
      <c r="T1429" s="211" t="s">
        <v>147</v>
      </c>
      <c r="U1429" s="171">
        <v>80000000</v>
      </c>
      <c r="V1429" s="192">
        <v>0</v>
      </c>
      <c r="W1429" s="171">
        <v>0</v>
      </c>
      <c r="X1429" s="24">
        <v>1191</v>
      </c>
      <c r="Y1429" s="174" t="s">
        <v>42</v>
      </c>
      <c r="Z1429" s="142"/>
      <c r="AA1429" s="142"/>
      <c r="AB1429" s="232"/>
      <c r="AC1429" s="24"/>
      <c r="AD1429" s="171"/>
      <c r="AE1429" s="171"/>
      <c r="AF1429" s="211"/>
      <c r="AG1429" s="329">
        <v>6</v>
      </c>
      <c r="AH1429" s="205">
        <v>13</v>
      </c>
      <c r="AI1429" s="237"/>
      <c r="AJ1429" s="179"/>
      <c r="AK1429" s="179"/>
      <c r="AL1429" s="173">
        <v>0</v>
      </c>
      <c r="AM1429" s="171">
        <v>0</v>
      </c>
      <c r="AN1429" s="171" t="s">
        <v>44</v>
      </c>
      <c r="AO1429" s="171"/>
      <c r="AP1429" s="173"/>
      <c r="AQ1429" s="173"/>
      <c r="AR1429" s="173"/>
      <c r="AS1429" s="166">
        <f>H1429</f>
        <v>101403</v>
      </c>
      <c r="AT1429" s="166">
        <f t="shared" si="142"/>
        <v>11525</v>
      </c>
      <c r="AU1429" s="166">
        <v>1525</v>
      </c>
      <c r="AV1429" s="258"/>
      <c r="AX1429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107, 1000107, '1000107/13', date'2013-03-01', date'2015-09-01', 48, 101403, 'Б-101403-13',date'2015-01-02',3, 7, 7, 'RUR', 0, 18, date'2015-02-02', date'2015-02-01', 1014031, 1, to_date('2015-02-28 23:59:59','YYYY-MM-DD HH24:MI:SS'), 80000000, 0, 0, 1191, 0, 'c1', 6,0,101403,11525,1525);insert into xxxx_client_discount_m  (ID,CLIENT_ID,CLIENT_AVG_DISCOUNT,DT) values (s_xxxx_client_discount_m.NEXTVAL,1191, 13, );</v>
      </c>
      <c r="AZ1429" s="326"/>
    </row>
    <row r="1430" spans="1:52" ht="16.5" customHeight="1" x14ac:dyDescent="0.25">
      <c r="A1430" s="287">
        <v>108</v>
      </c>
      <c r="B1430" s="72">
        <v>0</v>
      </c>
      <c r="C1430" s="166" t="str">
        <f t="shared" si="137"/>
        <v>1000108</v>
      </c>
      <c r="D1430" s="165" t="str">
        <f t="shared" si="138"/>
        <v>1000108/13</v>
      </c>
      <c r="E1430" s="167" t="s">
        <v>189</v>
      </c>
      <c r="F1430" s="167" t="s">
        <v>822</v>
      </c>
      <c r="G1430" s="165">
        <v>48</v>
      </c>
      <c r="H1430" s="178">
        <v>101404</v>
      </c>
      <c r="I1430" s="170" t="str">
        <f t="shared" si="139"/>
        <v>Б-101404-13</v>
      </c>
      <c r="J1430" s="185">
        <v>3</v>
      </c>
      <c r="K1430" s="165">
        <v>7</v>
      </c>
      <c r="L1430" s="165" t="s">
        <v>38</v>
      </c>
      <c r="M1430" s="169">
        <v>1</v>
      </c>
      <c r="N1430" s="165">
        <v>18</v>
      </c>
      <c r="O1430" s="167" t="s">
        <v>823</v>
      </c>
      <c r="P1430" s="167" t="s">
        <v>823</v>
      </c>
      <c r="Q1430" s="167" t="s">
        <v>826</v>
      </c>
      <c r="R1430" s="166" t="str">
        <f t="shared" si="144"/>
        <v>1014041</v>
      </c>
      <c r="S1430" s="170">
        <v>1</v>
      </c>
      <c r="T1430" s="167" t="s">
        <v>308</v>
      </c>
      <c r="U1430" s="165">
        <v>6000000</v>
      </c>
      <c r="V1430" s="165">
        <v>0</v>
      </c>
      <c r="W1430" s="165">
        <v>0</v>
      </c>
      <c r="X1430" s="234">
        <v>1192</v>
      </c>
      <c r="Z1430" s="266">
        <v>72000000</v>
      </c>
      <c r="AA1430" s="238"/>
      <c r="AB1430" s="224"/>
      <c r="AC1430" s="178">
        <v>3000000</v>
      </c>
      <c r="AD1430" s="170"/>
      <c r="AE1430" s="170"/>
      <c r="AF1430" s="167" t="s">
        <v>149</v>
      </c>
      <c r="AG1430" s="221">
        <v>8</v>
      </c>
      <c r="AH1430" s="220">
        <v>12</v>
      </c>
      <c r="AI1430" s="167" t="s">
        <v>319</v>
      </c>
      <c r="AL1430" s="227">
        <v>1</v>
      </c>
      <c r="AM1430" s="122">
        <v>1</v>
      </c>
      <c r="AN1430" s="165" t="s">
        <v>44</v>
      </c>
      <c r="AO1430" s="165"/>
      <c r="AP1430" s="227">
        <v>10000000</v>
      </c>
      <c r="AQ1430" s="307" t="s">
        <v>213</v>
      </c>
      <c r="AR1430" s="307" t="s">
        <v>439</v>
      </c>
      <c r="AS1430" s="166">
        <f>H1430</f>
        <v>101404</v>
      </c>
      <c r="AT1430" s="166">
        <f t="shared" si="142"/>
        <v>11526</v>
      </c>
      <c r="AU1430" s="166">
        <v>1526</v>
      </c>
      <c r="AX1430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101404, 'Б-101404-13',date'2015-02-02',3, 7, 7, 'RUR', 1, 18, date'2015-02-02', date'2015-02-01', 1014041, 1, to_date('2015-02-01 00:00:00','YYYY-MM-DD HH24:MI:SS'), 6000000, 0, 0, 1192, 1, 'c1', 8,1,101404,11526,1526);insert into xxxx_oebs_cash_payment_test (ID, INVOICE_ID, OEBS_PAYMENT, DOC_DATE, COMISS_DATE) values (s_xxxx_oebs_cash_payment_test.NEXTVAL, 101404, 3000000, to_date('2015-02-01 00:00:00','YYYY-MM-DD HH24:MI:SS'), date'2015-01-31' );insert into xxxx_client_discount_m  (ID,CLIENT_ID,CLIENT_AVG_DISCOUNT,DT) values (s_xxxx_client_discount_m.NEXTVAL,1192, 12, date'2015-02-01');insert into xxxx_loyal_clients_contr_attr (ID, CONTRACT_ID, CLIENT_ID, LC_TURNOVER, COLLATERAL_FIRST_DT, COLLATERAL_END_DT) values (s_xxxx_loyal_clients_contr_atr.NEXTVAL, 1000108, 1192, 10000000, date'2014-03-01', date'2014-11-30' );</v>
      </c>
      <c r="AZ1430" s="326"/>
    </row>
    <row r="1431" spans="1:52" ht="16.5" customHeight="1" x14ac:dyDescent="0.25">
      <c r="A1431" s="287">
        <v>108</v>
      </c>
      <c r="B1431" s="72">
        <v>0</v>
      </c>
      <c r="C1431" s="166" t="str">
        <f t="shared" si="137"/>
        <v>1000108</v>
      </c>
      <c r="D1431" s="165" t="str">
        <f t="shared" si="138"/>
        <v>1000108/13</v>
      </c>
      <c r="E1431" s="167" t="s">
        <v>189</v>
      </c>
      <c r="F1431" s="167" t="s">
        <v>822</v>
      </c>
      <c r="G1431" s="165">
        <v>48</v>
      </c>
      <c r="H1431" s="178">
        <v>101405</v>
      </c>
      <c r="I1431" s="170" t="str">
        <f t="shared" si="139"/>
        <v>Б-101405-13</v>
      </c>
      <c r="J1431" s="185">
        <v>3</v>
      </c>
      <c r="K1431" s="165">
        <v>7</v>
      </c>
      <c r="L1431" s="165" t="s">
        <v>38</v>
      </c>
      <c r="M1431" s="169">
        <v>1</v>
      </c>
      <c r="N1431" s="165">
        <v>18</v>
      </c>
      <c r="O1431" s="167" t="s">
        <v>823</v>
      </c>
      <c r="P1431" s="167" t="s">
        <v>823</v>
      </c>
      <c r="Q1431" s="167" t="s">
        <v>826</v>
      </c>
      <c r="R1431" s="166" t="str">
        <f t="shared" si="144"/>
        <v>1014051</v>
      </c>
      <c r="S1431" s="170">
        <v>1</v>
      </c>
      <c r="T1431" s="184" t="s">
        <v>828</v>
      </c>
      <c r="U1431" s="165">
        <v>6000000</v>
      </c>
      <c r="V1431" s="165">
        <v>0</v>
      </c>
      <c r="W1431" s="165">
        <v>0</v>
      </c>
      <c r="X1431" s="234">
        <v>1192</v>
      </c>
      <c r="Z1431" s="224"/>
      <c r="AA1431" s="238"/>
      <c r="AB1431" s="224"/>
      <c r="AC1431" s="178">
        <v>3000000</v>
      </c>
      <c r="AD1431" s="170"/>
      <c r="AE1431" s="170"/>
      <c r="AF1431" s="167" t="s">
        <v>149</v>
      </c>
      <c r="AG1431" s="221">
        <v>8</v>
      </c>
      <c r="AI1431" s="167"/>
      <c r="AL1431" s="227">
        <v>1</v>
      </c>
      <c r="AM1431" s="122">
        <v>1</v>
      </c>
      <c r="AN1431" s="165" t="s">
        <v>44</v>
      </c>
      <c r="AO1431" s="165"/>
      <c r="AP1431" s="307"/>
      <c r="AQ1431" s="307"/>
      <c r="AR1431" s="307"/>
      <c r="AS1431" s="166">
        <f>H1431</f>
        <v>101405</v>
      </c>
      <c r="AT1431" s="166">
        <f t="shared" si="142"/>
        <v>11527</v>
      </c>
      <c r="AU1431" s="166">
        <v>1527</v>
      </c>
      <c r="AV1431" s="318"/>
      <c r="AX1431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101405, 'Б-101405-13',date'2015-02-02',3, 7, 7, 'RUR', 1, 18, date'2015-02-02', date'2015-02-01', 1014051, 1, to_date('2015-01-31 00:00:00','YYYY-MM-DD HH24:MI:SS'), 6000000, 0, 0, 1192, 1, 'c1', 8,1,101405,11527,1527);insert into xxxx_oebs_cash_payment_test (ID, INVOICE_ID, OEBS_PAYMENT, DOC_DATE, COMISS_DATE) values (s_xxxx_oebs_cash_payment_test.NEXTVAL, 101405, 3000000, to_date('2015-01-31 00:00:00','YYYY-MM-DD HH24:MI:SS'), date'2015-01-31' );</v>
      </c>
      <c r="AZ1431" s="326"/>
    </row>
    <row r="1432" spans="1:52" ht="16.5" customHeight="1" x14ac:dyDescent="0.25">
      <c r="A1432" s="287">
        <v>108</v>
      </c>
      <c r="B1432" s="72">
        <v>0</v>
      </c>
      <c r="C1432" s="166" t="str">
        <f t="shared" ref="C1432:C1495" si="145">"1000"&amp;A1432</f>
        <v>1000108</v>
      </c>
      <c r="D1432" s="165" t="str">
        <f t="shared" ref="D1432:D1495" si="146">"1000"&amp;A1432&amp;"/13"</f>
        <v>1000108/13</v>
      </c>
      <c r="E1432" s="167" t="s">
        <v>189</v>
      </c>
      <c r="F1432" s="167" t="s">
        <v>822</v>
      </c>
      <c r="G1432" s="165">
        <v>48</v>
      </c>
      <c r="H1432" s="230">
        <v>101404</v>
      </c>
      <c r="I1432" s="170" t="str">
        <f t="shared" ref="I1432:I1495" si="147">"Б-"&amp;H1432&amp;"-13"</f>
        <v>Б-101404-13</v>
      </c>
      <c r="J1432" s="185">
        <v>3</v>
      </c>
      <c r="K1432" s="165">
        <v>7</v>
      </c>
      <c r="L1432" s="165" t="s">
        <v>38</v>
      </c>
      <c r="M1432" s="169">
        <v>1</v>
      </c>
      <c r="N1432" s="165">
        <v>18</v>
      </c>
      <c r="O1432" s="167" t="s">
        <v>823</v>
      </c>
      <c r="P1432" s="167" t="s">
        <v>823</v>
      </c>
      <c r="Q1432" s="167" t="s">
        <v>826</v>
      </c>
      <c r="R1432" s="230" t="str">
        <f>H1432&amp;"3"</f>
        <v>1014043</v>
      </c>
      <c r="S1432" s="170">
        <v>1</v>
      </c>
      <c r="T1432" s="237" t="s">
        <v>308</v>
      </c>
      <c r="U1432" s="165">
        <v>4000000</v>
      </c>
      <c r="V1432" s="165">
        <v>0</v>
      </c>
      <c r="W1432" s="165">
        <v>0</v>
      </c>
      <c r="X1432" s="234">
        <v>1192</v>
      </c>
      <c r="Z1432" s="224"/>
      <c r="AA1432" s="238"/>
      <c r="AB1432" s="224"/>
      <c r="AC1432" s="178">
        <v>2000000</v>
      </c>
      <c r="AD1432" s="170"/>
      <c r="AE1432" s="170"/>
      <c r="AF1432" s="237" t="s">
        <v>149</v>
      </c>
      <c r="AG1432" s="221">
        <v>8</v>
      </c>
      <c r="AH1432" s="220">
        <v>12</v>
      </c>
      <c r="AI1432" s="237" t="s">
        <v>319</v>
      </c>
      <c r="AL1432" s="227">
        <v>1</v>
      </c>
      <c r="AM1432" s="122">
        <v>1</v>
      </c>
      <c r="AN1432" s="165" t="s">
        <v>44</v>
      </c>
      <c r="AO1432" s="165"/>
      <c r="AP1432" s="307"/>
      <c r="AQ1432" s="307"/>
      <c r="AR1432" s="307"/>
      <c r="AS1432" s="166">
        <f>H1432</f>
        <v>101404</v>
      </c>
      <c r="AT1432" s="166">
        <f t="shared" si="142"/>
        <v>11528</v>
      </c>
      <c r="AU1432" s="166">
        <v>1528</v>
      </c>
      <c r="AX1432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101404, 'Б-101404-13',date'2015-02-02',3, 7, 7, 'RUR', 1, 18, date'2015-02-02', date'2015-02-01', 1014043, 1, to_date('2015-02-01 00:00:00','YYYY-MM-DD HH24:MI:SS'), 4000000, 0, 0, 1192, 1, 'c1', 8,1,101404,11528,1528);insert into xxxx_oebs_cash_payment_test (ID, INVOICE_ID, OEBS_PAYMENT, DOC_DATE, COMISS_DATE) values (s_xxxx_oebs_cash_payment_test.NEXTVAL, 101404, 2000000, to_date('2015-02-01 00:00:00','YYYY-MM-DD HH24:MI:SS'), date'2015-01-31' );insert into xxxx_client_discount_m  (ID,CLIENT_ID,CLIENT_AVG_DISCOUNT,DT) values (s_xxxx_client_discount_m.NEXTVAL,1192, 12, date'2015-02-01');</v>
      </c>
      <c r="AZ1432" s="326"/>
    </row>
    <row r="1433" spans="1:52" ht="16.5" customHeight="1" x14ac:dyDescent="0.25">
      <c r="A1433" s="287">
        <v>108</v>
      </c>
      <c r="B1433" s="72">
        <v>0</v>
      </c>
      <c r="C1433" s="166" t="str">
        <f t="shared" si="145"/>
        <v>1000108</v>
      </c>
      <c r="D1433" s="170" t="str">
        <f t="shared" si="146"/>
        <v>1000108/13</v>
      </c>
      <c r="E1433" s="184" t="s">
        <v>189</v>
      </c>
      <c r="F1433" s="167" t="s">
        <v>822</v>
      </c>
      <c r="G1433" s="170">
        <v>48</v>
      </c>
      <c r="H1433" s="230">
        <v>101405</v>
      </c>
      <c r="I1433" s="170" t="str">
        <f t="shared" si="147"/>
        <v>Б-101405-13</v>
      </c>
      <c r="J1433" s="185">
        <v>3</v>
      </c>
      <c r="K1433" s="170">
        <v>7</v>
      </c>
      <c r="L1433" s="170" t="s">
        <v>38</v>
      </c>
      <c r="M1433" s="185">
        <v>1</v>
      </c>
      <c r="N1433" s="170">
        <v>18</v>
      </c>
      <c r="O1433" s="167" t="s">
        <v>823</v>
      </c>
      <c r="P1433" s="167" t="s">
        <v>823</v>
      </c>
      <c r="Q1433" s="167" t="s">
        <v>826</v>
      </c>
      <c r="R1433" s="230" t="str">
        <f>H1433&amp;"3"</f>
        <v>1014053</v>
      </c>
      <c r="S1433" s="170">
        <v>1</v>
      </c>
      <c r="T1433" s="237" t="s">
        <v>828</v>
      </c>
      <c r="U1433" s="165">
        <v>4000000</v>
      </c>
      <c r="V1433" s="165">
        <v>0</v>
      </c>
      <c r="W1433" s="170">
        <v>0</v>
      </c>
      <c r="X1433" s="234">
        <v>1192</v>
      </c>
      <c r="Y1433" s="320"/>
      <c r="Z1433" s="224"/>
      <c r="AA1433" s="238"/>
      <c r="AB1433" s="224"/>
      <c r="AC1433" s="178">
        <v>2000000</v>
      </c>
      <c r="AD1433" s="170"/>
      <c r="AE1433" s="170"/>
      <c r="AF1433" s="237" t="s">
        <v>149</v>
      </c>
      <c r="AG1433" s="221">
        <v>8</v>
      </c>
      <c r="AI1433" s="237"/>
      <c r="AJ1433" s="189"/>
      <c r="AK1433" s="189"/>
      <c r="AL1433" s="227">
        <v>1</v>
      </c>
      <c r="AM1433" s="122">
        <v>1</v>
      </c>
      <c r="AN1433" s="170" t="s">
        <v>44</v>
      </c>
      <c r="AO1433" s="170"/>
      <c r="AP1433" s="307"/>
      <c r="AQ1433" s="307"/>
      <c r="AR1433" s="307"/>
      <c r="AS1433" s="166">
        <f>H1433</f>
        <v>101405</v>
      </c>
      <c r="AT1433" s="166">
        <f t="shared" si="142"/>
        <v>11529</v>
      </c>
      <c r="AU1433" s="166">
        <v>1529</v>
      </c>
      <c r="AX1433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101405, 'Б-101405-13',date'2015-02-02',3, 7, 7, 'RUR', 1, 18, date'2015-02-02', date'2015-02-01', 1014053, 1, to_date('2015-01-31 00:00:00','YYYY-MM-DD HH24:MI:SS'), 4000000, 0, 0, 1192, 1, 'c1', 8,1,101405,11529,1529);insert into xxxx_oebs_cash_payment_test (ID, INVOICE_ID, OEBS_PAYMENT, DOC_DATE, COMISS_DATE) values (s_xxxx_oebs_cash_payment_test.NEXTVAL, 101405, 2000000, to_date('2015-01-31 00:00:00','YYYY-MM-DD HH24:MI:SS'), date'2015-01-31' );</v>
      </c>
      <c r="AZ1433" s="326"/>
    </row>
    <row r="1434" spans="1:52" ht="16.5" customHeight="1" x14ac:dyDescent="0.25">
      <c r="A1434" s="287">
        <v>108</v>
      </c>
      <c r="B1434" s="72">
        <v>0</v>
      </c>
      <c r="C1434" s="166" t="str">
        <f t="shared" si="145"/>
        <v>1000108</v>
      </c>
      <c r="D1434" s="165" t="str">
        <f t="shared" si="146"/>
        <v>1000108/13</v>
      </c>
      <c r="E1434" s="167" t="s">
        <v>189</v>
      </c>
      <c r="F1434" s="167" t="s">
        <v>822</v>
      </c>
      <c r="G1434" s="165">
        <v>48</v>
      </c>
      <c r="H1434" s="227">
        <v>101404</v>
      </c>
      <c r="I1434" s="170" t="str">
        <f t="shared" si="147"/>
        <v>Б-101404-13</v>
      </c>
      <c r="J1434" s="185">
        <v>3</v>
      </c>
      <c r="K1434" s="165">
        <v>7</v>
      </c>
      <c r="L1434" s="165" t="s">
        <v>38</v>
      </c>
      <c r="M1434" s="169">
        <v>1</v>
      </c>
      <c r="N1434" s="165">
        <v>18</v>
      </c>
      <c r="O1434" s="167" t="s">
        <v>823</v>
      </c>
      <c r="P1434" s="167" t="s">
        <v>823</v>
      </c>
      <c r="Q1434" s="167" t="s">
        <v>826</v>
      </c>
      <c r="R1434" s="227" t="str">
        <f>H1434&amp;"4"</f>
        <v>1014044</v>
      </c>
      <c r="S1434" s="170">
        <v>1</v>
      </c>
      <c r="T1434" s="191" t="s">
        <v>308</v>
      </c>
      <c r="U1434" s="165">
        <v>12000000</v>
      </c>
      <c r="V1434" s="165">
        <v>0</v>
      </c>
      <c r="W1434" s="165">
        <v>0</v>
      </c>
      <c r="X1434" s="234">
        <v>1192</v>
      </c>
      <c r="Z1434" s="224"/>
      <c r="AA1434" s="238"/>
      <c r="AB1434" s="224"/>
      <c r="AC1434" s="178">
        <v>6000000</v>
      </c>
      <c r="AD1434" s="170"/>
      <c r="AE1434" s="170"/>
      <c r="AF1434" s="191" t="s">
        <v>149</v>
      </c>
      <c r="AG1434" s="221">
        <v>8</v>
      </c>
      <c r="AH1434" s="220">
        <v>12</v>
      </c>
      <c r="AI1434" s="191" t="s">
        <v>319</v>
      </c>
      <c r="AL1434" s="227">
        <v>1</v>
      </c>
      <c r="AM1434" s="122">
        <v>1</v>
      </c>
      <c r="AN1434" s="165" t="s">
        <v>44</v>
      </c>
      <c r="AO1434" s="165"/>
      <c r="AP1434" s="307"/>
      <c r="AQ1434" s="307"/>
      <c r="AR1434" s="307"/>
      <c r="AS1434" s="166">
        <f>H1434</f>
        <v>101404</v>
      </c>
      <c r="AT1434" s="166">
        <f t="shared" si="142"/>
        <v>11530</v>
      </c>
      <c r="AU1434" s="166">
        <v>1530</v>
      </c>
      <c r="AX143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101404, 'Б-101404-13',date'2015-02-02',3, 7, 7, 'RUR', 1, 18, date'2015-02-02', date'2015-02-01', 1014044, 1, to_date('2015-02-01 00:00:00','YYYY-MM-DD HH24:MI:SS'), 12000000, 0, 0, 1192, 1, 'c1', 8,1,101404,11530,1530);insert into xxxx_oebs_cash_payment_test (ID, INVOICE_ID, OEBS_PAYMENT, DOC_DATE, COMISS_DATE) values (s_xxxx_oebs_cash_payment_test.NEXTVAL, 101404, 6000000, to_date('2015-02-01 00:00:00','YYYY-MM-DD HH24:MI:SS'), date'2015-01-31' );insert into xxxx_client_discount_m  (ID,CLIENT_ID,CLIENT_AVG_DISCOUNT,DT) values (s_xxxx_client_discount_m.NEXTVAL,1192, 12, date'2015-02-01');</v>
      </c>
      <c r="AZ1434" s="326"/>
    </row>
    <row r="1435" spans="1:52" ht="16.5" customHeight="1" x14ac:dyDescent="0.25">
      <c r="A1435" s="287">
        <v>108</v>
      </c>
      <c r="B1435" s="72">
        <v>0</v>
      </c>
      <c r="C1435" s="166" t="str">
        <f t="shared" si="145"/>
        <v>1000108</v>
      </c>
      <c r="D1435" s="165" t="str">
        <f t="shared" si="146"/>
        <v>1000108/13</v>
      </c>
      <c r="E1435" s="167" t="s">
        <v>189</v>
      </c>
      <c r="F1435" s="167" t="s">
        <v>822</v>
      </c>
      <c r="G1435" s="165">
        <v>48</v>
      </c>
      <c r="H1435" s="227">
        <v>101405</v>
      </c>
      <c r="I1435" s="170" t="str">
        <f t="shared" si="147"/>
        <v>Б-101405-13</v>
      </c>
      <c r="J1435" s="185">
        <v>3</v>
      </c>
      <c r="K1435" s="165">
        <v>7</v>
      </c>
      <c r="L1435" s="165" t="s">
        <v>38</v>
      </c>
      <c r="M1435" s="169">
        <v>1</v>
      </c>
      <c r="N1435" s="165">
        <v>18</v>
      </c>
      <c r="O1435" s="167" t="s">
        <v>823</v>
      </c>
      <c r="P1435" s="167" t="s">
        <v>823</v>
      </c>
      <c r="Q1435" s="167" t="s">
        <v>826</v>
      </c>
      <c r="R1435" s="227" t="str">
        <f>H1435&amp;"4"</f>
        <v>1014054</v>
      </c>
      <c r="S1435" s="170">
        <v>1</v>
      </c>
      <c r="T1435" s="191" t="s">
        <v>828</v>
      </c>
      <c r="U1435" s="165">
        <v>12000000</v>
      </c>
      <c r="V1435" s="165">
        <v>0</v>
      </c>
      <c r="W1435" s="165">
        <v>0</v>
      </c>
      <c r="X1435" s="234">
        <v>1192</v>
      </c>
      <c r="Z1435" s="224"/>
      <c r="AA1435" s="238"/>
      <c r="AB1435" s="224"/>
      <c r="AC1435" s="178">
        <v>6000000</v>
      </c>
      <c r="AD1435" s="170"/>
      <c r="AE1435" s="170"/>
      <c r="AF1435" s="191" t="s">
        <v>149</v>
      </c>
      <c r="AG1435" s="221">
        <v>8</v>
      </c>
      <c r="AI1435" s="191"/>
      <c r="AL1435" s="227">
        <v>1</v>
      </c>
      <c r="AM1435" s="122">
        <v>1</v>
      </c>
      <c r="AN1435" s="165" t="s">
        <v>44</v>
      </c>
      <c r="AO1435" s="165"/>
      <c r="AP1435" s="307"/>
      <c r="AQ1435" s="307"/>
      <c r="AR1435" s="307"/>
      <c r="AS1435" s="166">
        <f>H1435</f>
        <v>101405</v>
      </c>
      <c r="AT1435" s="166">
        <f t="shared" si="142"/>
        <v>11531</v>
      </c>
      <c r="AU1435" s="166">
        <v>1531</v>
      </c>
      <c r="AV1435" s="318"/>
      <c r="AX143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101405, 'Б-101405-13',date'2015-02-02',3, 7, 7, 'RUR', 1, 18, date'2015-02-02', date'2015-02-01', 1014054, 1, to_date('2015-01-31 00:00:00','YYYY-MM-DD HH24:MI:SS'), 12000000, 0, 0, 1192, 1, 'c1', 8,1,101405,11531,1531);insert into xxxx_oebs_cash_payment_test (ID, INVOICE_ID, OEBS_PAYMENT, DOC_DATE, COMISS_DATE) values (s_xxxx_oebs_cash_payment_test.NEXTVAL, 101405, 6000000, to_date('2015-01-31 00:00:00','YYYY-MM-DD HH24:MI:SS'), date'2015-01-31' );</v>
      </c>
      <c r="AZ1435" s="326"/>
    </row>
    <row r="1436" spans="1:52" ht="16.5" customHeight="1" x14ac:dyDescent="0.25">
      <c r="A1436" s="287">
        <v>108</v>
      </c>
      <c r="B1436" s="72">
        <v>0</v>
      </c>
      <c r="C1436" s="166" t="str">
        <f t="shared" si="145"/>
        <v>1000108</v>
      </c>
      <c r="D1436" s="165" t="str">
        <f t="shared" si="146"/>
        <v>1000108/13</v>
      </c>
      <c r="E1436" s="167" t="s">
        <v>189</v>
      </c>
      <c r="F1436" s="167" t="s">
        <v>822</v>
      </c>
      <c r="G1436" s="165">
        <v>48</v>
      </c>
      <c r="H1436" s="230">
        <v>101404</v>
      </c>
      <c r="I1436" s="170" t="str">
        <f t="shared" si="147"/>
        <v>Б-101404-13</v>
      </c>
      <c r="J1436" s="185">
        <v>3</v>
      </c>
      <c r="K1436" s="165">
        <v>7</v>
      </c>
      <c r="L1436" s="165" t="s">
        <v>38</v>
      </c>
      <c r="M1436" s="169">
        <v>1</v>
      </c>
      <c r="N1436" s="165">
        <v>18</v>
      </c>
      <c r="O1436" s="167" t="s">
        <v>823</v>
      </c>
      <c r="P1436" s="167" t="s">
        <v>823</v>
      </c>
      <c r="Q1436" s="167" t="s">
        <v>826</v>
      </c>
      <c r="R1436" s="230" t="str">
        <f>H1436&amp;"5"</f>
        <v>1014045</v>
      </c>
      <c r="S1436" s="170">
        <v>1</v>
      </c>
      <c r="T1436" s="237" t="s">
        <v>144</v>
      </c>
      <c r="U1436" s="165">
        <v>8000000</v>
      </c>
      <c r="V1436" s="165">
        <v>0</v>
      </c>
      <c r="W1436" s="165">
        <v>0</v>
      </c>
      <c r="X1436" s="234">
        <v>1192</v>
      </c>
      <c r="Z1436" s="224"/>
      <c r="AA1436" s="238"/>
      <c r="AB1436" s="224"/>
      <c r="AC1436" s="178">
        <v>4000000</v>
      </c>
      <c r="AD1436" s="170"/>
      <c r="AE1436" s="170"/>
      <c r="AF1436" s="237" t="s">
        <v>149</v>
      </c>
      <c r="AG1436" s="221">
        <v>8</v>
      </c>
      <c r="AH1436" s="220">
        <v>12</v>
      </c>
      <c r="AI1436" s="237" t="s">
        <v>320</v>
      </c>
      <c r="AL1436" s="227">
        <v>1</v>
      </c>
      <c r="AM1436" s="122">
        <v>1</v>
      </c>
      <c r="AN1436" s="165" t="s">
        <v>44</v>
      </c>
      <c r="AO1436" s="165"/>
      <c r="AP1436" s="307"/>
      <c r="AQ1436" s="307"/>
      <c r="AR1436" s="307"/>
      <c r="AS1436" s="166">
        <f>H1436</f>
        <v>101404</v>
      </c>
      <c r="AT1436" s="166">
        <f t="shared" si="142"/>
        <v>11532</v>
      </c>
      <c r="AU1436" s="166">
        <v>1532</v>
      </c>
      <c r="AV1436" s="316"/>
      <c r="AX143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101404, 'Б-101404-13',date'2015-02-02',3, 7, 7, 'RUR', 1, 18, date'2015-02-02', date'2015-02-01', 1014045, 1, to_date('2015-01-01 00:00:00','YYYY-MM-DD HH24:MI:SS'), 8000000, 0, 0, 1192, 1, 'c1', 8,1,101404,11532,1532);insert into xxxx_oebs_cash_payment_test (ID, INVOICE_ID, OEBS_PAYMENT, DOC_DATE, COMISS_DATE) values (s_xxxx_oebs_cash_payment_test.NEXTVAL, 101404, 4000000, to_date('2015-01-01 00:00:00','YYYY-MM-DD HH24:MI:SS'), date'2015-01-31' );insert into xxxx_client_discount_m  (ID,CLIENT_ID,CLIENT_AVG_DISCOUNT,DT) values (s_xxxx_client_discount_m.NEXTVAL,1192, 12, date'2015-01-01');</v>
      </c>
      <c r="AZ1436" s="326"/>
    </row>
    <row r="1437" spans="1:52" ht="16.5" customHeight="1" x14ac:dyDescent="0.25">
      <c r="A1437" s="287">
        <v>108</v>
      </c>
      <c r="B1437" s="72">
        <v>0</v>
      </c>
      <c r="C1437" s="166" t="str">
        <f t="shared" si="145"/>
        <v>1000108</v>
      </c>
      <c r="D1437" s="165" t="str">
        <f t="shared" si="146"/>
        <v>1000108/13</v>
      </c>
      <c r="E1437" s="167" t="s">
        <v>189</v>
      </c>
      <c r="F1437" s="167" t="s">
        <v>822</v>
      </c>
      <c r="G1437" s="165">
        <v>48</v>
      </c>
      <c r="H1437" s="230">
        <v>101405</v>
      </c>
      <c r="I1437" s="170" t="str">
        <f t="shared" si="147"/>
        <v>Б-101405-13</v>
      </c>
      <c r="J1437" s="185">
        <v>3</v>
      </c>
      <c r="K1437" s="165">
        <v>7</v>
      </c>
      <c r="L1437" s="165" t="s">
        <v>38</v>
      </c>
      <c r="M1437" s="169">
        <v>1</v>
      </c>
      <c r="N1437" s="165">
        <v>18</v>
      </c>
      <c r="O1437" s="167" t="s">
        <v>823</v>
      </c>
      <c r="P1437" s="167" t="s">
        <v>823</v>
      </c>
      <c r="Q1437" s="167" t="s">
        <v>826</v>
      </c>
      <c r="R1437" s="230" t="str">
        <f>H1437&amp;"5"</f>
        <v>1014055</v>
      </c>
      <c r="S1437" s="170">
        <v>1</v>
      </c>
      <c r="T1437" s="237" t="s">
        <v>144</v>
      </c>
      <c r="U1437" s="165">
        <v>8000000</v>
      </c>
      <c r="V1437" s="165">
        <v>0</v>
      </c>
      <c r="W1437" s="165">
        <v>0</v>
      </c>
      <c r="X1437" s="234">
        <v>1192</v>
      </c>
      <c r="Z1437" s="224"/>
      <c r="AA1437" s="238"/>
      <c r="AB1437" s="224"/>
      <c r="AC1437" s="178">
        <v>4000000</v>
      </c>
      <c r="AD1437" s="170"/>
      <c r="AE1437" s="170"/>
      <c r="AF1437" s="237" t="s">
        <v>149</v>
      </c>
      <c r="AG1437" s="221">
        <v>8</v>
      </c>
      <c r="AH1437" s="220">
        <v>12</v>
      </c>
      <c r="AI1437" s="186" t="s">
        <v>320</v>
      </c>
      <c r="AL1437" s="227">
        <v>1</v>
      </c>
      <c r="AM1437" s="122">
        <v>1</v>
      </c>
      <c r="AN1437" s="165" t="s">
        <v>44</v>
      </c>
      <c r="AO1437" s="165"/>
      <c r="AP1437" s="307"/>
      <c r="AQ1437" s="307"/>
      <c r="AR1437" s="307"/>
      <c r="AS1437" s="166">
        <f>H1437</f>
        <v>101405</v>
      </c>
      <c r="AT1437" s="166">
        <f t="shared" si="142"/>
        <v>11533</v>
      </c>
      <c r="AU1437" s="166">
        <v>1533</v>
      </c>
      <c r="AV1437" s="315"/>
      <c r="AX1437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101405, 'Б-101405-13',date'2015-02-02',3, 7, 7, 'RUR', 1, 18, date'2015-02-02', date'2015-02-01', 1014055, 1, to_date('2015-01-01 00:00:00','YYYY-MM-DD HH24:MI:SS'), 8000000, 0, 0, 1192, 1, 'c1', 8,1,101405,11533,1533);insert into xxxx_oebs_cash_payment_test (ID, INVOICE_ID, OEBS_PAYMENT, DOC_DATE, COMISS_DATE) values (s_xxxx_oebs_cash_payment_test.NEXTVAL, 101405, 4000000, to_date('2015-01-01 00:00:00','YYYY-MM-DD HH24:MI:SS'), date'2015-01-31' );insert into xxxx_client_discount_m  (ID,CLIENT_ID,CLIENT_AVG_DISCOUNT,DT) values (s_xxxx_client_discount_m.NEXTVAL,1192, 12, date'2015-01-01');</v>
      </c>
      <c r="AZ1437" s="326"/>
    </row>
    <row r="1438" spans="1:52" ht="16.5" customHeight="1" x14ac:dyDescent="0.25">
      <c r="A1438" s="287">
        <v>108</v>
      </c>
      <c r="B1438" s="72">
        <v>0</v>
      </c>
      <c r="C1438" s="166" t="str">
        <f t="shared" si="145"/>
        <v>1000108</v>
      </c>
      <c r="D1438" s="165" t="str">
        <f t="shared" si="146"/>
        <v>1000108/13</v>
      </c>
      <c r="E1438" s="167" t="s">
        <v>189</v>
      </c>
      <c r="F1438" s="167" t="s">
        <v>822</v>
      </c>
      <c r="G1438" s="165">
        <v>48</v>
      </c>
      <c r="H1438" s="227">
        <v>101404</v>
      </c>
      <c r="I1438" s="170" t="str">
        <f t="shared" si="147"/>
        <v>Б-101404-13</v>
      </c>
      <c r="J1438" s="185">
        <v>3</v>
      </c>
      <c r="K1438" s="165">
        <v>7</v>
      </c>
      <c r="L1438" s="165" t="s">
        <v>38</v>
      </c>
      <c r="M1438" s="169">
        <v>1</v>
      </c>
      <c r="N1438" s="165">
        <v>18</v>
      </c>
      <c r="O1438" s="167" t="s">
        <v>823</v>
      </c>
      <c r="P1438" s="167" t="s">
        <v>823</v>
      </c>
      <c r="Q1438" s="167" t="s">
        <v>826</v>
      </c>
      <c r="R1438" s="227" t="str">
        <f>H1438&amp;"6"</f>
        <v>1014046</v>
      </c>
      <c r="S1438" s="170">
        <v>1</v>
      </c>
      <c r="T1438" s="191" t="s">
        <v>832</v>
      </c>
      <c r="U1438" s="165">
        <v>6000000</v>
      </c>
      <c r="V1438" s="165">
        <v>0</v>
      </c>
      <c r="W1438" s="165">
        <v>0</v>
      </c>
      <c r="X1438" s="234">
        <v>1192</v>
      </c>
      <c r="Z1438" s="224"/>
      <c r="AA1438" s="238"/>
      <c r="AB1438" s="224"/>
      <c r="AC1438" s="178">
        <v>3000000</v>
      </c>
      <c r="AD1438" s="170"/>
      <c r="AE1438" s="170"/>
      <c r="AF1438" s="191" t="s">
        <v>149</v>
      </c>
      <c r="AG1438" s="221">
        <v>8</v>
      </c>
      <c r="AI1438" s="186"/>
      <c r="AL1438" s="227">
        <v>1</v>
      </c>
      <c r="AM1438" s="122">
        <v>1</v>
      </c>
      <c r="AN1438" s="165" t="s">
        <v>44</v>
      </c>
      <c r="AO1438" s="165"/>
      <c r="AP1438" s="307"/>
      <c r="AQ1438" s="307"/>
      <c r="AR1438" s="307"/>
      <c r="AS1438" s="166">
        <f>H1438</f>
        <v>101404</v>
      </c>
      <c r="AT1438" s="166">
        <f t="shared" si="142"/>
        <v>11534</v>
      </c>
      <c r="AU1438" s="166">
        <v>1534</v>
      </c>
      <c r="AX1438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101404, 'Б-101404-13',date'2015-02-02',3, 7, 7, 'RUR', 1, 18, date'2015-02-02', date'2015-02-01', 1014046, 1, to_date('2015-01-22 00:00:00','YYYY-MM-DD HH24:MI:SS'), 6000000, 0, 0, 1192, 1, 'c1', 8,1,101404,11534,1534);insert into xxxx_oebs_cash_payment_test (ID, INVOICE_ID, OEBS_PAYMENT, DOC_DATE, COMISS_DATE) values (s_xxxx_oebs_cash_payment_test.NEXTVAL, 101404, 3000000, to_date('2015-01-22 00:00:00','YYYY-MM-DD HH24:MI:SS'), date'2015-01-31' );</v>
      </c>
      <c r="AZ1438" s="326"/>
    </row>
    <row r="1439" spans="1:52" ht="16.5" customHeight="1" x14ac:dyDescent="0.25">
      <c r="A1439" s="287">
        <v>108</v>
      </c>
      <c r="B1439" s="72">
        <v>0</v>
      </c>
      <c r="C1439" s="166" t="str">
        <f t="shared" si="145"/>
        <v>1000108</v>
      </c>
      <c r="D1439" s="170" t="str">
        <f t="shared" si="146"/>
        <v>1000108/13</v>
      </c>
      <c r="E1439" s="184" t="s">
        <v>189</v>
      </c>
      <c r="F1439" s="167" t="s">
        <v>822</v>
      </c>
      <c r="G1439" s="170">
        <v>48</v>
      </c>
      <c r="H1439" s="227">
        <v>101405</v>
      </c>
      <c r="I1439" s="170" t="str">
        <f t="shared" si="147"/>
        <v>Б-101405-13</v>
      </c>
      <c r="J1439" s="185">
        <v>3</v>
      </c>
      <c r="K1439" s="170">
        <v>7</v>
      </c>
      <c r="L1439" s="170" t="s">
        <v>38</v>
      </c>
      <c r="M1439" s="185">
        <v>1</v>
      </c>
      <c r="N1439" s="170">
        <v>18</v>
      </c>
      <c r="O1439" s="167" t="s">
        <v>823</v>
      </c>
      <c r="P1439" s="167" t="s">
        <v>823</v>
      </c>
      <c r="Q1439" s="167" t="s">
        <v>826</v>
      </c>
      <c r="R1439" s="227" t="str">
        <f>H1439&amp;"6"</f>
        <v>1014056</v>
      </c>
      <c r="S1439" s="170">
        <v>1</v>
      </c>
      <c r="T1439" s="191" t="s">
        <v>316</v>
      </c>
      <c r="U1439" s="165">
        <v>6000000</v>
      </c>
      <c r="V1439" s="170">
        <v>0</v>
      </c>
      <c r="W1439" s="170">
        <v>0</v>
      </c>
      <c r="X1439" s="234">
        <v>1192</v>
      </c>
      <c r="Y1439" s="320"/>
      <c r="Z1439" s="224"/>
      <c r="AA1439" s="238"/>
      <c r="AB1439" s="224"/>
      <c r="AC1439" s="178">
        <v>3000000</v>
      </c>
      <c r="AD1439" s="170"/>
      <c r="AE1439" s="170"/>
      <c r="AF1439" s="191" t="s">
        <v>149</v>
      </c>
      <c r="AG1439" s="221">
        <v>8</v>
      </c>
      <c r="AH1439" s="220">
        <v>12</v>
      </c>
      <c r="AI1439" s="186" t="s">
        <v>320</v>
      </c>
      <c r="AJ1439" s="189"/>
      <c r="AK1439" s="189"/>
      <c r="AL1439" s="227">
        <v>1</v>
      </c>
      <c r="AM1439" s="244">
        <v>0</v>
      </c>
      <c r="AN1439" s="170" t="s">
        <v>44</v>
      </c>
      <c r="AO1439" s="170"/>
      <c r="AP1439" s="307"/>
      <c r="AQ1439" s="307"/>
      <c r="AR1439" s="307"/>
      <c r="AS1439" s="166">
        <f>H1439</f>
        <v>101405</v>
      </c>
      <c r="AT1439" s="166">
        <f t="shared" si="142"/>
        <v>11535</v>
      </c>
      <c r="AU1439" s="166">
        <v>1535</v>
      </c>
      <c r="AX1439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101405, 'Б-101405-13',date'2015-02-02',3, 7, 7, 'RUR', 1, 18, date'2015-02-02', date'2015-02-01', 1014056, 1, to_date('2015-01-02 00:00:00','YYYY-MM-DD HH24:MI:SS'), 6000000, 0, 0, 1192, 1, 'c1', 8,0,101405,11535,1535);insert into xxxx_oebs_cash_payment_test (ID, INVOICE_ID, OEBS_PAYMENT, DOC_DATE, COMISS_DATE) values (s_xxxx_oebs_cash_payment_test.NEXTVAL, 101405, 3000000, to_date('2015-01-02 00:00:00','YYYY-MM-DD HH24:MI:SS'), date'2015-01-31' );insert into xxxx_client_discount_m  (ID,CLIENT_ID,CLIENT_AVG_DISCOUNT,DT) values (s_xxxx_client_discount_m.NEXTVAL,1192, 12, date'2015-01-01');</v>
      </c>
      <c r="AZ1439" s="326"/>
    </row>
    <row r="1440" spans="1:52" ht="16.5" customHeight="1" x14ac:dyDescent="0.25">
      <c r="A1440" s="287">
        <v>108</v>
      </c>
      <c r="B1440" s="72">
        <v>0</v>
      </c>
      <c r="C1440" s="166" t="str">
        <f t="shared" si="145"/>
        <v>1000108</v>
      </c>
      <c r="D1440" s="165" t="str">
        <f t="shared" si="146"/>
        <v>1000108/13</v>
      </c>
      <c r="E1440" s="167" t="s">
        <v>189</v>
      </c>
      <c r="F1440" s="167" t="s">
        <v>822</v>
      </c>
      <c r="G1440" s="165">
        <v>48</v>
      </c>
      <c r="H1440" s="178">
        <v>101406</v>
      </c>
      <c r="I1440" s="170" t="str">
        <f t="shared" si="147"/>
        <v>Б-101406-13</v>
      </c>
      <c r="J1440" s="185">
        <v>3</v>
      </c>
      <c r="K1440" s="165">
        <v>7</v>
      </c>
      <c r="L1440" s="165" t="s">
        <v>38</v>
      </c>
      <c r="M1440" s="169">
        <v>1</v>
      </c>
      <c r="N1440" s="165">
        <v>18</v>
      </c>
      <c r="O1440" s="167" t="s">
        <v>823</v>
      </c>
      <c r="P1440" s="167" t="s">
        <v>823</v>
      </c>
      <c r="Q1440" s="167" t="s">
        <v>826</v>
      </c>
      <c r="R1440" s="166" t="str">
        <f>H1440&amp;"1"</f>
        <v>1014061</v>
      </c>
      <c r="S1440" s="170">
        <v>1</v>
      </c>
      <c r="T1440" s="237" t="s">
        <v>308</v>
      </c>
      <c r="U1440" s="165">
        <v>6000000</v>
      </c>
      <c r="V1440" s="165">
        <v>0</v>
      </c>
      <c r="W1440" s="165">
        <v>0</v>
      </c>
      <c r="X1440" s="236">
        <v>1193</v>
      </c>
      <c r="Z1440" s="266">
        <v>71999999</v>
      </c>
      <c r="AA1440" s="238"/>
      <c r="AB1440" s="224"/>
      <c r="AC1440" s="178">
        <v>3000000</v>
      </c>
      <c r="AD1440" s="170"/>
      <c r="AE1440" s="170"/>
      <c r="AF1440" s="237" t="s">
        <v>149</v>
      </c>
      <c r="AG1440" s="221">
        <v>8</v>
      </c>
      <c r="AH1440" s="220">
        <v>12</v>
      </c>
      <c r="AI1440" s="237" t="s">
        <v>319</v>
      </c>
      <c r="AL1440" s="227">
        <v>1</v>
      </c>
      <c r="AM1440" s="122">
        <v>1</v>
      </c>
      <c r="AN1440" s="165" t="s">
        <v>44</v>
      </c>
      <c r="AO1440" s="165"/>
      <c r="AP1440" s="227">
        <v>10000000</v>
      </c>
      <c r="AQ1440" s="227" t="s">
        <v>426</v>
      </c>
      <c r="AR1440" s="227" t="s">
        <v>439</v>
      </c>
      <c r="AS1440" s="166">
        <f>H1440</f>
        <v>101406</v>
      </c>
      <c r="AT1440" s="166">
        <f t="shared" si="142"/>
        <v>11536</v>
      </c>
      <c r="AU1440" s="166">
        <v>1536</v>
      </c>
      <c r="AX1440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101406, 'Б-101406-13',date'2015-02-02',3, 7, 7, 'RUR', 1, 18, date'2015-02-02', date'2015-02-01', 1014061, 1, to_date('2015-02-01 00:00:00','YYYY-MM-DD HH24:MI:SS'), 6000000, 0, 0, 1193, 1, 'c1', 8,1,101406,11536,1536);insert into xxxx_oebs_cash_payment_test (ID, INVOICE_ID, OEBS_PAYMENT, DOC_DATE, COMISS_DATE) values (s_xxxx_oebs_cash_payment_test.NEXTVAL, 101406, 3000000, to_date('2015-02-01 00:00:00','YYYY-MM-DD HH24:MI:SS'), date'2015-01-31' );insert into xxxx_client_discount_m  (ID,CLIENT_ID,CLIENT_AVG_DISCOUNT,DT) values (s_xxxx_client_discount_m.NEXTVAL,1193, 12, date'2015-02-01');insert into xxxx_loyal_clients_contr_attr (ID, CONTRACT_ID, CLIENT_ID, LC_TURNOVER, COLLATERAL_FIRST_DT, COLLATERAL_END_DT) values (s_xxxx_loyal_clients_contr_atr.NEXTVAL, 1000108, 1193, 10000000, date'2014-05-01', date'2014-11-30' );</v>
      </c>
      <c r="AZ1440" s="326"/>
    </row>
    <row r="1441" spans="1:52" ht="16.5" customHeight="1" x14ac:dyDescent="0.25">
      <c r="A1441" s="287">
        <v>108</v>
      </c>
      <c r="B1441" s="72">
        <v>0</v>
      </c>
      <c r="C1441" s="166" t="str">
        <f t="shared" si="145"/>
        <v>1000108</v>
      </c>
      <c r="D1441" s="165" t="str">
        <f t="shared" si="146"/>
        <v>1000108/13</v>
      </c>
      <c r="E1441" s="167" t="s">
        <v>189</v>
      </c>
      <c r="F1441" s="167" t="s">
        <v>822</v>
      </c>
      <c r="G1441" s="165">
        <v>48</v>
      </c>
      <c r="H1441" s="178">
        <v>101407</v>
      </c>
      <c r="I1441" s="170" t="str">
        <f t="shared" si="147"/>
        <v>Б-101407-13</v>
      </c>
      <c r="J1441" s="185">
        <v>3</v>
      </c>
      <c r="K1441" s="165">
        <v>7</v>
      </c>
      <c r="L1441" s="165" t="s">
        <v>38</v>
      </c>
      <c r="M1441" s="169">
        <v>1</v>
      </c>
      <c r="N1441" s="165">
        <v>18</v>
      </c>
      <c r="O1441" s="167" t="s">
        <v>823</v>
      </c>
      <c r="P1441" s="167" t="s">
        <v>823</v>
      </c>
      <c r="Q1441" s="167" t="s">
        <v>826</v>
      </c>
      <c r="R1441" s="166" t="str">
        <f>H1441&amp;"1"</f>
        <v>1014071</v>
      </c>
      <c r="S1441" s="170">
        <v>1</v>
      </c>
      <c r="T1441" s="237" t="s">
        <v>828</v>
      </c>
      <c r="U1441" s="165">
        <v>6000000</v>
      </c>
      <c r="V1441" s="165">
        <v>0</v>
      </c>
      <c r="W1441" s="165">
        <v>0</v>
      </c>
      <c r="X1441" s="236">
        <v>1193</v>
      </c>
      <c r="Z1441" s="224"/>
      <c r="AA1441" s="238"/>
      <c r="AB1441" s="224"/>
      <c r="AC1441" s="178">
        <v>3000000</v>
      </c>
      <c r="AD1441" s="170"/>
      <c r="AE1441" s="170"/>
      <c r="AF1441" s="237" t="s">
        <v>149</v>
      </c>
      <c r="AG1441" s="221">
        <v>8</v>
      </c>
      <c r="AI1441" s="237"/>
      <c r="AL1441" s="227">
        <v>1</v>
      </c>
      <c r="AM1441" s="122">
        <v>1</v>
      </c>
      <c r="AN1441" s="165" t="s">
        <v>44</v>
      </c>
      <c r="AO1441" s="165"/>
      <c r="AP1441" s="307"/>
      <c r="AQ1441" s="307"/>
      <c r="AR1441" s="307"/>
      <c r="AS1441" s="166">
        <f>H1441</f>
        <v>101407</v>
      </c>
      <c r="AT1441" s="166">
        <f t="shared" si="142"/>
        <v>11537</v>
      </c>
      <c r="AU1441" s="166">
        <v>1537</v>
      </c>
      <c r="AV1441" s="318"/>
      <c r="AX1441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101407, 'Б-101407-13',date'2015-02-02',3, 7, 7, 'RUR', 1, 18, date'2015-02-02', date'2015-02-01', 1014071, 1, to_date('2015-01-31 00:00:00','YYYY-MM-DD HH24:MI:SS'), 6000000, 0, 0, 1193, 1, 'c1', 8,1,101407,11537,1537);insert into xxxx_oebs_cash_payment_test (ID, INVOICE_ID, OEBS_PAYMENT, DOC_DATE, COMISS_DATE) values (s_xxxx_oebs_cash_payment_test.NEXTVAL, 101407, 3000000, to_date('2015-01-31 00:00:00','YYYY-MM-DD HH24:MI:SS'), date'2015-01-31' );</v>
      </c>
      <c r="AZ1441" s="326"/>
    </row>
    <row r="1442" spans="1:52" ht="16.5" customHeight="1" x14ac:dyDescent="0.25">
      <c r="A1442" s="287">
        <v>108</v>
      </c>
      <c r="B1442" s="72">
        <v>0</v>
      </c>
      <c r="C1442" s="166" t="str">
        <f t="shared" si="145"/>
        <v>1000108</v>
      </c>
      <c r="D1442" s="165" t="str">
        <f t="shared" si="146"/>
        <v>1000108/13</v>
      </c>
      <c r="E1442" s="167" t="s">
        <v>189</v>
      </c>
      <c r="F1442" s="167" t="s">
        <v>822</v>
      </c>
      <c r="G1442" s="165">
        <v>48</v>
      </c>
      <c r="H1442" s="227">
        <v>101406</v>
      </c>
      <c r="I1442" s="170" t="str">
        <f t="shared" si="147"/>
        <v>Б-101406-13</v>
      </c>
      <c r="J1442" s="185">
        <v>3</v>
      </c>
      <c r="K1442" s="165">
        <v>7</v>
      </c>
      <c r="L1442" s="165" t="s">
        <v>38</v>
      </c>
      <c r="M1442" s="169">
        <v>1</v>
      </c>
      <c r="N1442" s="165">
        <v>18</v>
      </c>
      <c r="O1442" s="167" t="s">
        <v>823</v>
      </c>
      <c r="P1442" s="167" t="s">
        <v>823</v>
      </c>
      <c r="Q1442" s="167" t="s">
        <v>826</v>
      </c>
      <c r="R1442" s="227" t="str">
        <f>H1442&amp;"2"</f>
        <v>1014062</v>
      </c>
      <c r="S1442" s="170">
        <v>1</v>
      </c>
      <c r="T1442" s="191" t="s">
        <v>308</v>
      </c>
      <c r="U1442" s="165">
        <v>1000000</v>
      </c>
      <c r="V1442" s="165">
        <v>0</v>
      </c>
      <c r="W1442" s="165">
        <v>0</v>
      </c>
      <c r="X1442" s="236">
        <v>1193</v>
      </c>
      <c r="Z1442" s="224"/>
      <c r="AA1442" s="238"/>
      <c r="AB1442" s="224"/>
      <c r="AC1442" s="178">
        <v>500000</v>
      </c>
      <c r="AD1442" s="170"/>
      <c r="AE1442" s="170"/>
      <c r="AF1442" s="191" t="s">
        <v>149</v>
      </c>
      <c r="AG1442" s="221">
        <v>8</v>
      </c>
      <c r="AH1442" s="220">
        <v>12</v>
      </c>
      <c r="AI1442" s="191" t="s">
        <v>319</v>
      </c>
      <c r="AL1442" s="227">
        <v>1</v>
      </c>
      <c r="AM1442" s="122">
        <v>1</v>
      </c>
      <c r="AN1442" s="165" t="s">
        <v>44</v>
      </c>
      <c r="AO1442" s="165"/>
      <c r="AP1442" s="307"/>
      <c r="AQ1442" s="307"/>
      <c r="AR1442" s="307"/>
      <c r="AS1442" s="166">
        <f>H1442</f>
        <v>101406</v>
      </c>
      <c r="AT1442" s="166">
        <f t="shared" si="142"/>
        <v>11538</v>
      </c>
      <c r="AU1442" s="166">
        <v>1538</v>
      </c>
      <c r="AV1442" s="321"/>
      <c r="AX1442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101406, 'Б-101406-13',date'2015-02-02',3, 7, 7, 'RUR', 1, 18, date'2015-02-02', date'2015-02-01', 1014062, 1, to_date('2015-02-01 00:00:00','YYYY-MM-DD HH24:MI:SS'), 1000000, 0, 0, 1193, 1, 'c1', 8,1,101406,11538,1538);insert into xxxx_oebs_cash_payment_test (ID, INVOICE_ID, OEBS_PAYMENT, DOC_DATE, COMISS_DATE) values (s_xxxx_oebs_cash_payment_test.NEXTVAL, 101406, 500000, to_date('2015-02-01 00:00:00','YYYY-MM-DD HH24:MI:SS'), date'2015-01-31' );insert into xxxx_client_discount_m  (ID,CLIENT_ID,CLIENT_AVG_DISCOUNT,DT) values (s_xxxx_client_discount_m.NEXTVAL,1193, 12, date'2015-02-01');</v>
      </c>
      <c r="AZ1442" s="326"/>
    </row>
    <row r="1443" spans="1:52" ht="16.5" customHeight="1" x14ac:dyDescent="0.25">
      <c r="A1443" s="287">
        <v>108</v>
      </c>
      <c r="B1443" s="72">
        <v>0</v>
      </c>
      <c r="C1443" s="166" t="str">
        <f t="shared" si="145"/>
        <v>1000108</v>
      </c>
      <c r="D1443" s="165" t="str">
        <f t="shared" si="146"/>
        <v>1000108/13</v>
      </c>
      <c r="E1443" s="167" t="s">
        <v>189</v>
      </c>
      <c r="F1443" s="167" t="s">
        <v>822</v>
      </c>
      <c r="G1443" s="165">
        <v>48</v>
      </c>
      <c r="H1443" s="227">
        <v>101407</v>
      </c>
      <c r="I1443" s="170" t="str">
        <f t="shared" si="147"/>
        <v>Б-101407-13</v>
      </c>
      <c r="J1443" s="185">
        <v>3</v>
      </c>
      <c r="K1443" s="165">
        <v>7</v>
      </c>
      <c r="L1443" s="165" t="s">
        <v>38</v>
      </c>
      <c r="M1443" s="169">
        <v>1</v>
      </c>
      <c r="N1443" s="165">
        <v>18</v>
      </c>
      <c r="O1443" s="167" t="s">
        <v>823</v>
      </c>
      <c r="P1443" s="167" t="s">
        <v>823</v>
      </c>
      <c r="Q1443" s="167" t="s">
        <v>826</v>
      </c>
      <c r="R1443" s="227" t="str">
        <f>H1443&amp;"2"</f>
        <v>1014072</v>
      </c>
      <c r="S1443" s="170">
        <v>1</v>
      </c>
      <c r="T1443" s="191" t="s">
        <v>828</v>
      </c>
      <c r="U1443" s="165">
        <v>1000000</v>
      </c>
      <c r="V1443" s="165">
        <v>0</v>
      </c>
      <c r="W1443" s="165">
        <v>0</v>
      </c>
      <c r="X1443" s="236">
        <v>1193</v>
      </c>
      <c r="Z1443" s="224"/>
      <c r="AA1443" s="238"/>
      <c r="AB1443" s="224"/>
      <c r="AC1443" s="178">
        <v>500000</v>
      </c>
      <c r="AD1443" s="170"/>
      <c r="AE1443" s="170"/>
      <c r="AF1443" s="191" t="s">
        <v>149</v>
      </c>
      <c r="AG1443" s="221">
        <v>8</v>
      </c>
      <c r="AI1443" s="191"/>
      <c r="AL1443" s="227">
        <v>1</v>
      </c>
      <c r="AM1443" s="122">
        <v>1</v>
      </c>
      <c r="AN1443" s="165" t="s">
        <v>44</v>
      </c>
      <c r="AO1443" s="165"/>
      <c r="AP1443" s="307"/>
      <c r="AQ1443" s="307"/>
      <c r="AR1443" s="307"/>
      <c r="AS1443" s="166">
        <f>H1443</f>
        <v>101407</v>
      </c>
      <c r="AT1443" s="166">
        <f t="shared" si="142"/>
        <v>11539</v>
      </c>
      <c r="AU1443" s="166">
        <v>1539</v>
      </c>
      <c r="AV1443" s="321"/>
      <c r="AX1443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101407, 'Б-101407-13',date'2015-02-02',3, 7, 7, 'RUR', 1, 18, date'2015-02-02', date'2015-02-01', 1014072, 1, to_date('2015-01-31 00:00:00','YYYY-MM-DD HH24:MI:SS'), 1000000, 0, 0, 1193, 1, 'c1', 8,1,101407,11539,1539);insert into xxxx_oebs_cash_payment_test (ID, INVOICE_ID, OEBS_PAYMENT, DOC_DATE, COMISS_DATE) values (s_xxxx_oebs_cash_payment_test.NEXTVAL, 101407, 500000, to_date('2015-01-31 00:00:00','YYYY-MM-DD HH24:MI:SS'), date'2015-01-31' );</v>
      </c>
      <c r="AZ1443" s="326"/>
    </row>
    <row r="1444" spans="1:52" ht="16.5" customHeight="1" x14ac:dyDescent="0.25">
      <c r="A1444" s="287">
        <v>108</v>
      </c>
      <c r="B1444" s="72">
        <v>0</v>
      </c>
      <c r="C1444" s="166" t="str">
        <f t="shared" si="145"/>
        <v>1000108</v>
      </c>
      <c r="D1444" s="165" t="str">
        <f t="shared" si="146"/>
        <v>1000108/13</v>
      </c>
      <c r="E1444" s="167" t="s">
        <v>189</v>
      </c>
      <c r="F1444" s="167" t="s">
        <v>822</v>
      </c>
      <c r="G1444" s="165">
        <v>48</v>
      </c>
      <c r="H1444" s="227">
        <v>101406</v>
      </c>
      <c r="I1444" s="170" t="str">
        <f t="shared" si="147"/>
        <v>Б-101406-13</v>
      </c>
      <c r="J1444" s="185">
        <v>3</v>
      </c>
      <c r="K1444" s="165">
        <v>7</v>
      </c>
      <c r="L1444" s="165" t="s">
        <v>38</v>
      </c>
      <c r="M1444" s="169">
        <v>1</v>
      </c>
      <c r="N1444" s="165">
        <v>18</v>
      </c>
      <c r="O1444" s="167" t="s">
        <v>823</v>
      </c>
      <c r="P1444" s="167" t="s">
        <v>823</v>
      </c>
      <c r="Q1444" s="167" t="s">
        <v>826</v>
      </c>
      <c r="R1444" s="227" t="str">
        <f>H1444&amp;"3"</f>
        <v>1014063</v>
      </c>
      <c r="S1444" s="170">
        <v>1</v>
      </c>
      <c r="T1444" s="191" t="s">
        <v>144</v>
      </c>
      <c r="U1444" s="165">
        <v>1000000</v>
      </c>
      <c r="V1444" s="165">
        <v>0</v>
      </c>
      <c r="W1444" s="165">
        <v>0</v>
      </c>
      <c r="X1444" s="236">
        <v>1193</v>
      </c>
      <c r="Z1444" s="224"/>
      <c r="AA1444" s="238"/>
      <c r="AB1444" s="224"/>
      <c r="AC1444" s="178">
        <v>500000</v>
      </c>
      <c r="AD1444" s="170"/>
      <c r="AE1444" s="170"/>
      <c r="AF1444" s="191" t="s">
        <v>149</v>
      </c>
      <c r="AG1444" s="221">
        <v>8</v>
      </c>
      <c r="AH1444" s="220">
        <v>12</v>
      </c>
      <c r="AI1444" s="186" t="s">
        <v>320</v>
      </c>
      <c r="AL1444" s="227">
        <v>1</v>
      </c>
      <c r="AM1444" s="122">
        <v>1</v>
      </c>
      <c r="AN1444" s="165" t="s">
        <v>44</v>
      </c>
      <c r="AO1444" s="165"/>
      <c r="AP1444" s="307"/>
      <c r="AQ1444" s="307"/>
      <c r="AR1444" s="307"/>
      <c r="AS1444" s="166">
        <f>H1444</f>
        <v>101406</v>
      </c>
      <c r="AT1444" s="166">
        <f t="shared" si="142"/>
        <v>11540</v>
      </c>
      <c r="AU1444" s="166">
        <v>1540</v>
      </c>
      <c r="AX144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101406, 'Б-101406-13',date'2015-02-02',3, 7, 7, 'RUR', 1, 18, date'2015-02-02', date'2015-02-01', 1014063, 1, to_date('2015-01-01 00:00:00','YYYY-MM-DD HH24:MI:SS'), 1000000, 0, 0, 1193, 1, 'c1', 8,1,101406,11540,1540);insert into xxxx_oebs_cash_payment_test (ID, INVOICE_ID, OEBS_PAYMENT, DOC_DATE, COMISS_DATE) values (s_xxxx_oebs_cash_payment_test.NEXTVAL, 101406, 500000, to_date('2015-01-01 00:00:00','YYYY-MM-DD HH24:MI:SS'), date'2015-01-31' );insert into xxxx_client_discount_m  (ID,CLIENT_ID,CLIENT_AVG_DISCOUNT,DT) values (s_xxxx_client_discount_m.NEXTVAL,1193, 12, date'2015-01-01');</v>
      </c>
      <c r="AZ1444" s="326"/>
    </row>
    <row r="1445" spans="1:52" ht="16.5" customHeight="1" x14ac:dyDescent="0.25">
      <c r="A1445" s="287">
        <v>108</v>
      </c>
      <c r="B1445" s="72">
        <v>0</v>
      </c>
      <c r="C1445" s="166" t="str">
        <f t="shared" si="145"/>
        <v>1000108</v>
      </c>
      <c r="D1445" s="165" t="str">
        <f t="shared" si="146"/>
        <v>1000108/13</v>
      </c>
      <c r="E1445" s="167" t="s">
        <v>189</v>
      </c>
      <c r="F1445" s="167" t="s">
        <v>822</v>
      </c>
      <c r="G1445" s="165">
        <v>48</v>
      </c>
      <c r="H1445" s="227">
        <v>101407</v>
      </c>
      <c r="I1445" s="170" t="str">
        <f t="shared" si="147"/>
        <v>Б-101407-13</v>
      </c>
      <c r="J1445" s="185">
        <v>3</v>
      </c>
      <c r="K1445" s="165">
        <v>7</v>
      </c>
      <c r="L1445" s="165" t="s">
        <v>38</v>
      </c>
      <c r="M1445" s="169">
        <v>1</v>
      </c>
      <c r="N1445" s="165">
        <v>18</v>
      </c>
      <c r="O1445" s="167" t="s">
        <v>823</v>
      </c>
      <c r="P1445" s="167" t="s">
        <v>823</v>
      </c>
      <c r="Q1445" s="167" t="s">
        <v>826</v>
      </c>
      <c r="R1445" s="227" t="str">
        <f>H1445&amp;"3"</f>
        <v>1014073</v>
      </c>
      <c r="S1445" s="170">
        <v>1</v>
      </c>
      <c r="T1445" s="191" t="s">
        <v>833</v>
      </c>
      <c r="U1445" s="165">
        <v>1000000</v>
      </c>
      <c r="V1445" s="165">
        <v>0</v>
      </c>
      <c r="W1445" s="165">
        <v>0</v>
      </c>
      <c r="X1445" s="236">
        <v>1193</v>
      </c>
      <c r="Z1445" s="224"/>
      <c r="AA1445" s="238"/>
      <c r="AB1445" s="224"/>
      <c r="AC1445" s="178">
        <v>500000</v>
      </c>
      <c r="AD1445" s="170"/>
      <c r="AE1445" s="170"/>
      <c r="AF1445" s="191" t="s">
        <v>149</v>
      </c>
      <c r="AG1445" s="221">
        <v>8</v>
      </c>
      <c r="AH1445" s="220">
        <v>12</v>
      </c>
      <c r="AI1445" s="186" t="s">
        <v>320</v>
      </c>
      <c r="AL1445" s="227">
        <v>1</v>
      </c>
      <c r="AM1445" s="122">
        <v>1</v>
      </c>
      <c r="AN1445" s="165" t="s">
        <v>44</v>
      </c>
      <c r="AO1445" s="165"/>
      <c r="AP1445" s="307"/>
      <c r="AQ1445" s="307"/>
      <c r="AR1445" s="307"/>
      <c r="AS1445" s="166">
        <f>H1445</f>
        <v>101407</v>
      </c>
      <c r="AT1445" s="166">
        <f t="shared" si="142"/>
        <v>11541</v>
      </c>
      <c r="AU1445" s="166">
        <v>1541</v>
      </c>
      <c r="AV1445" s="318"/>
      <c r="AX144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101407, 'Б-101407-13',date'2015-02-02',3, 7, 7, 'RUR', 1, 18, date'2015-02-02', date'2015-02-01', 1014073, 1, to_date('2015-01-25 00:00:00','YYYY-MM-DD HH24:MI:SS'), 1000000, 0, 0, 1193, 1, 'c1', 8,1,101407,11541,1541);insert into xxxx_oebs_cash_payment_test (ID, INVOICE_ID, OEBS_PAYMENT, DOC_DATE, COMISS_DATE) values (s_xxxx_oebs_cash_payment_test.NEXTVAL, 101407, 500000, to_date('2015-01-25 00:00:00','YYYY-MM-DD HH24:MI:SS'), date'2015-01-31' );insert into xxxx_client_discount_m  (ID,CLIENT_ID,CLIENT_AVG_DISCOUNT,DT) values (s_xxxx_client_discount_m.NEXTVAL,1193, 12, date'2015-01-01');</v>
      </c>
      <c r="AZ1445" s="326"/>
    </row>
    <row r="1446" spans="1:52" ht="16.5" customHeight="1" x14ac:dyDescent="0.25">
      <c r="A1446" s="287">
        <v>108</v>
      </c>
      <c r="B1446" s="72">
        <v>0</v>
      </c>
      <c r="C1446" s="166" t="str">
        <f t="shared" si="145"/>
        <v>1000108</v>
      </c>
      <c r="D1446" s="165" t="str">
        <f t="shared" si="146"/>
        <v>1000108/13</v>
      </c>
      <c r="E1446" s="167" t="s">
        <v>189</v>
      </c>
      <c r="F1446" s="167" t="s">
        <v>822</v>
      </c>
      <c r="G1446" s="165">
        <v>48</v>
      </c>
      <c r="H1446" s="227">
        <v>101406</v>
      </c>
      <c r="I1446" s="170" t="str">
        <f t="shared" si="147"/>
        <v>Б-101406-13</v>
      </c>
      <c r="J1446" s="185">
        <v>3</v>
      </c>
      <c r="K1446" s="165">
        <v>7</v>
      </c>
      <c r="L1446" s="165" t="s">
        <v>38</v>
      </c>
      <c r="M1446" s="169">
        <v>1</v>
      </c>
      <c r="N1446" s="165">
        <v>18</v>
      </c>
      <c r="O1446" s="167" t="s">
        <v>823</v>
      </c>
      <c r="P1446" s="167" t="s">
        <v>823</v>
      </c>
      <c r="Q1446" s="167" t="s">
        <v>826</v>
      </c>
      <c r="R1446" s="227" t="str">
        <f>H1446&amp;"4"</f>
        <v>1014064</v>
      </c>
      <c r="S1446" s="170">
        <v>1</v>
      </c>
      <c r="T1446" s="191" t="s">
        <v>834</v>
      </c>
      <c r="U1446" s="165">
        <v>28000000</v>
      </c>
      <c r="V1446" s="165">
        <v>0</v>
      </c>
      <c r="W1446" s="165">
        <v>0</v>
      </c>
      <c r="X1446" s="236">
        <v>1193</v>
      </c>
      <c r="Z1446" s="224"/>
      <c r="AA1446" s="238"/>
      <c r="AB1446" s="224"/>
      <c r="AC1446" s="178">
        <v>14000000</v>
      </c>
      <c r="AD1446" s="170"/>
      <c r="AE1446" s="170"/>
      <c r="AF1446" s="191" t="s">
        <v>149</v>
      </c>
      <c r="AG1446" s="221">
        <v>8</v>
      </c>
      <c r="AH1446" s="220">
        <v>12</v>
      </c>
      <c r="AI1446" s="186" t="s">
        <v>320</v>
      </c>
      <c r="AL1446" s="227">
        <v>1</v>
      </c>
      <c r="AM1446" s="122">
        <v>1</v>
      </c>
      <c r="AN1446" s="165" t="s">
        <v>44</v>
      </c>
      <c r="AO1446" s="165"/>
      <c r="AP1446" s="307"/>
      <c r="AQ1446" s="307"/>
      <c r="AR1446" s="307"/>
      <c r="AS1446" s="166">
        <f>H1446</f>
        <v>101406</v>
      </c>
      <c r="AT1446" s="166">
        <f t="shared" si="142"/>
        <v>11542</v>
      </c>
      <c r="AU1446" s="166">
        <v>1542</v>
      </c>
      <c r="AX144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101406, 'Б-101406-13',date'2015-02-02',3, 7, 7, 'RUR', 1, 18, date'2015-02-02', date'2015-02-01', 1014064, 1, to_date('2015-01-15 00:00:00','YYYY-MM-DD HH24:MI:SS'), 28000000, 0, 0, 1193, 1, 'c1', 8,1,101406,11542,1542);insert into xxxx_oebs_cash_payment_test (ID, INVOICE_ID, OEBS_PAYMENT, DOC_DATE, COMISS_DATE) values (s_xxxx_oebs_cash_payment_test.NEXTVAL, 101406, 14000000, to_date('2015-01-15 00:00:00','YYYY-MM-DD HH24:MI:SS'), date'2015-01-31' );insert into xxxx_client_discount_m  (ID,CLIENT_ID,CLIENT_AVG_DISCOUNT,DT) values (s_xxxx_client_discount_m.NEXTVAL,1193, 12, date'2015-01-01');</v>
      </c>
      <c r="AZ1446" s="326"/>
    </row>
    <row r="1447" spans="1:52" ht="16.5" customHeight="1" x14ac:dyDescent="0.25">
      <c r="A1447" s="287">
        <v>108</v>
      </c>
      <c r="B1447" s="72">
        <v>0</v>
      </c>
      <c r="C1447" s="166" t="str">
        <f t="shared" si="145"/>
        <v>1000108</v>
      </c>
      <c r="D1447" s="170" t="str">
        <f t="shared" si="146"/>
        <v>1000108/13</v>
      </c>
      <c r="E1447" s="184" t="s">
        <v>189</v>
      </c>
      <c r="F1447" s="167" t="s">
        <v>822</v>
      </c>
      <c r="G1447" s="170">
        <v>48</v>
      </c>
      <c r="H1447" s="227">
        <v>101407</v>
      </c>
      <c r="I1447" s="170" t="str">
        <f t="shared" si="147"/>
        <v>Б-101407-13</v>
      </c>
      <c r="J1447" s="185">
        <v>3</v>
      </c>
      <c r="K1447" s="170">
        <v>7</v>
      </c>
      <c r="L1447" s="170" t="s">
        <v>38</v>
      </c>
      <c r="M1447" s="185">
        <v>1</v>
      </c>
      <c r="N1447" s="170">
        <v>18</v>
      </c>
      <c r="O1447" s="167" t="s">
        <v>823</v>
      </c>
      <c r="P1447" s="167" t="s">
        <v>823</v>
      </c>
      <c r="Q1447" s="167" t="s">
        <v>826</v>
      </c>
      <c r="R1447" s="227" t="str">
        <f>H1447&amp;"4"</f>
        <v>1014074</v>
      </c>
      <c r="S1447" s="170">
        <v>1</v>
      </c>
      <c r="T1447" s="191" t="s">
        <v>316</v>
      </c>
      <c r="U1447" s="165">
        <v>27999999</v>
      </c>
      <c r="V1447" s="170">
        <v>0</v>
      </c>
      <c r="W1447" s="170">
        <v>0</v>
      </c>
      <c r="X1447" s="236">
        <v>1193</v>
      </c>
      <c r="Y1447" s="320"/>
      <c r="Z1447" s="224"/>
      <c r="AA1447" s="238"/>
      <c r="AB1447" s="224"/>
      <c r="AC1447" s="178">
        <v>13999999.5</v>
      </c>
      <c r="AD1447" s="170"/>
      <c r="AE1447" s="170"/>
      <c r="AF1447" s="191" t="s">
        <v>149</v>
      </c>
      <c r="AG1447" s="221">
        <v>8</v>
      </c>
      <c r="AH1447" s="220">
        <v>12</v>
      </c>
      <c r="AI1447" s="186" t="s">
        <v>320</v>
      </c>
      <c r="AJ1447" s="189"/>
      <c r="AK1447" s="189"/>
      <c r="AL1447" s="227">
        <v>1</v>
      </c>
      <c r="AM1447" s="244">
        <v>0</v>
      </c>
      <c r="AN1447" s="170" t="s">
        <v>44</v>
      </c>
      <c r="AO1447" s="170"/>
      <c r="AP1447" s="307"/>
      <c r="AQ1447" s="307"/>
      <c r="AR1447" s="307"/>
      <c r="AS1447" s="166">
        <f>H1447</f>
        <v>101407</v>
      </c>
      <c r="AT1447" s="166">
        <f t="shared" si="142"/>
        <v>11543</v>
      </c>
      <c r="AU1447" s="166">
        <v>1543</v>
      </c>
      <c r="AX1447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101407, 'Б-101407-13',date'2015-02-02',3, 7, 7, 'RUR', 1, 18, date'2015-02-02', date'2015-02-01', 1014074, 1, to_date('2015-01-02 00:00:00','YYYY-MM-DD HH24:MI:SS'), 27999999, 0, 0, 1193, 1, 'c1', 8,0,101407,11543,1543);insert into xxxx_oebs_cash_payment_test (ID, INVOICE_ID, OEBS_PAYMENT, DOC_DATE, COMISS_DATE) values (s_xxxx_oebs_cash_payment_test.NEXTVAL, 101407, 13999999.5, to_date('2015-01-02 00:00:00','YYYY-MM-DD HH24:MI:SS'), date'2015-01-31' );insert into xxxx_client_discount_m  (ID,CLIENT_ID,CLIENT_AVG_DISCOUNT,DT) values (s_xxxx_client_discount_m.NEXTVAL,1193, 12, date'2015-01-01');</v>
      </c>
      <c r="AZ1447" s="326"/>
    </row>
    <row r="1448" spans="1:52" ht="16.5" customHeight="1" x14ac:dyDescent="0.25">
      <c r="A1448" s="287">
        <v>108</v>
      </c>
      <c r="B1448" s="72">
        <v>0</v>
      </c>
      <c r="C1448" s="166" t="str">
        <f t="shared" si="145"/>
        <v>1000108</v>
      </c>
      <c r="D1448" s="165" t="str">
        <f t="shared" si="146"/>
        <v>1000108/13</v>
      </c>
      <c r="E1448" s="167" t="s">
        <v>189</v>
      </c>
      <c r="F1448" s="167" t="s">
        <v>822</v>
      </c>
      <c r="G1448" s="165">
        <v>48</v>
      </c>
      <c r="H1448" s="178">
        <v>101408</v>
      </c>
      <c r="I1448" s="170" t="str">
        <f t="shared" si="147"/>
        <v>Б-101408-13</v>
      </c>
      <c r="J1448" s="185">
        <v>3</v>
      </c>
      <c r="K1448" s="165">
        <v>1</v>
      </c>
      <c r="L1448" s="165" t="s">
        <v>38</v>
      </c>
      <c r="M1448" s="169">
        <v>1</v>
      </c>
      <c r="N1448" s="165">
        <v>18</v>
      </c>
      <c r="O1448" s="191" t="s">
        <v>824</v>
      </c>
      <c r="P1448" s="167" t="s">
        <v>823</v>
      </c>
      <c r="Q1448" s="191" t="s">
        <v>303</v>
      </c>
      <c r="R1448" s="166" t="str">
        <f t="shared" ref="R1448:R1469" si="148">H1448&amp;"1"</f>
        <v>1014081</v>
      </c>
      <c r="S1448" s="170">
        <v>1</v>
      </c>
      <c r="T1448" s="167" t="s">
        <v>308</v>
      </c>
      <c r="U1448" s="165">
        <v>60000000</v>
      </c>
      <c r="V1448" s="165">
        <v>10800000</v>
      </c>
      <c r="W1448" s="165">
        <v>0</v>
      </c>
      <c r="X1448" s="24">
        <v>1194</v>
      </c>
      <c r="Y1448" s="168" t="s">
        <v>42</v>
      </c>
      <c r="Z1448" s="266">
        <v>106600000</v>
      </c>
      <c r="AA1448" s="266"/>
      <c r="AB1448" s="224"/>
      <c r="AC1448" s="24">
        <v>120000000</v>
      </c>
      <c r="AD1448" s="170"/>
      <c r="AE1448" s="170"/>
      <c r="AF1448" s="167" t="s">
        <v>149</v>
      </c>
      <c r="AG1448" s="221">
        <v>8</v>
      </c>
      <c r="AH1448" s="220">
        <v>12</v>
      </c>
      <c r="AI1448" s="167" t="s">
        <v>319</v>
      </c>
      <c r="AL1448" s="166">
        <v>0</v>
      </c>
      <c r="AM1448" s="170">
        <v>0</v>
      </c>
      <c r="AN1448" s="165" t="s">
        <v>44</v>
      </c>
      <c r="AO1448" s="165"/>
      <c r="AP1448" s="166"/>
      <c r="AQ1448" s="166"/>
      <c r="AR1448" s="166"/>
      <c r="AS1448" s="166">
        <f>H1448</f>
        <v>101408</v>
      </c>
      <c r="AT1448" s="166">
        <f t="shared" si="142"/>
        <v>11544</v>
      </c>
      <c r="AU1448" s="166">
        <v>1544</v>
      </c>
      <c r="AX1448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101408, 'Б-101408-13',date'2015-01-02',3, 1, 1, 'RUR', 1, 18, date'2015-02-02', date'2015-02-28', 1014081, 1, to_date('2015-02-01 00:00:00','YYYY-MM-DD HH24:MI:SS'), 60000000, 10800000, 0, 1194, 0, 'c1', 8,0,101408,11544,1544);insert into xxxx_oebs_cash_payment_test (ID, INVOICE_ID, OEBS_PAYMENT, DOC_DATE, COMISS_DATE) values (s_xxxx_oebs_cash_payment_test.NEXTVAL, 101408, 120000000, to_date('2015-02-01 00:00:00','YYYY-MM-DD HH24:MI:SS'), date'2015-01-31' );insert into xxxx_client_discount_m  (ID,CLIENT_ID,CLIENT_AVG_DISCOUNT,DT) values (s_xxxx_client_discount_m.NEXTVAL,1194, 12, date'2015-02-01');</v>
      </c>
      <c r="AZ1448" s="326"/>
    </row>
    <row r="1449" spans="1:52" ht="16.5" customHeight="1" x14ac:dyDescent="0.25">
      <c r="A1449" s="286">
        <v>108</v>
      </c>
      <c r="B1449" s="72">
        <v>0</v>
      </c>
      <c r="C1449" s="166" t="str">
        <f t="shared" si="145"/>
        <v>1000108</v>
      </c>
      <c r="D1449" s="171" t="str">
        <f t="shared" si="146"/>
        <v>1000108/13</v>
      </c>
      <c r="E1449" s="172" t="s">
        <v>189</v>
      </c>
      <c r="F1449" s="167" t="s">
        <v>822</v>
      </c>
      <c r="G1449" s="171">
        <v>48</v>
      </c>
      <c r="H1449" s="180">
        <v>101409</v>
      </c>
      <c r="I1449" s="171" t="str">
        <f t="shared" si="147"/>
        <v>Б-101409-13</v>
      </c>
      <c r="J1449" s="185">
        <v>3</v>
      </c>
      <c r="K1449" s="171">
        <v>2</v>
      </c>
      <c r="L1449" s="171" t="s">
        <v>38</v>
      </c>
      <c r="M1449" s="175">
        <v>1</v>
      </c>
      <c r="N1449" s="171">
        <v>18</v>
      </c>
      <c r="O1449" s="177" t="s">
        <v>824</v>
      </c>
      <c r="P1449" s="177" t="s">
        <v>823</v>
      </c>
      <c r="Q1449" s="172" t="s">
        <v>826</v>
      </c>
      <c r="R1449" s="173" t="str">
        <f t="shared" si="148"/>
        <v>1014091</v>
      </c>
      <c r="S1449" s="171">
        <v>1</v>
      </c>
      <c r="T1449" s="177" t="s">
        <v>828</v>
      </c>
      <c r="U1449" s="171">
        <v>70000000</v>
      </c>
      <c r="V1449" s="171">
        <v>12600000</v>
      </c>
      <c r="W1449" s="171">
        <v>0</v>
      </c>
      <c r="X1449" s="181">
        <v>1195</v>
      </c>
      <c r="Y1449" s="174" t="s">
        <v>42</v>
      </c>
      <c r="Z1449" s="142"/>
      <c r="AA1449" s="142"/>
      <c r="AB1449" s="232"/>
      <c r="AC1449" s="181">
        <v>140000000</v>
      </c>
      <c r="AD1449" s="171"/>
      <c r="AE1449" s="171"/>
      <c r="AF1449" s="177" t="s">
        <v>149</v>
      </c>
      <c r="AG1449" s="302">
        <v>8</v>
      </c>
      <c r="AH1449" s="258">
        <v>12</v>
      </c>
      <c r="AI1449" s="177" t="s">
        <v>319</v>
      </c>
      <c r="AJ1449" s="179"/>
      <c r="AK1449" s="179"/>
      <c r="AL1449" s="173">
        <v>0</v>
      </c>
      <c r="AM1449" s="171">
        <v>0</v>
      </c>
      <c r="AN1449" s="171" t="s">
        <v>44</v>
      </c>
      <c r="AO1449" s="171"/>
      <c r="AP1449" s="173"/>
      <c r="AQ1449" s="173"/>
      <c r="AR1449" s="173"/>
      <c r="AS1449" s="166">
        <f>H1449</f>
        <v>101409</v>
      </c>
      <c r="AT1449" s="166">
        <f t="shared" si="142"/>
        <v>11545</v>
      </c>
      <c r="AU1449" s="166">
        <v>1545</v>
      </c>
      <c r="AV1449" s="258"/>
      <c r="AX1449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108, 1000108, '1000108/13', date'2013-03-01', date'2015-09-01', 48, 101409, 'Б-101409-13',date'2015-01-02',3, 2, 2, 'RUR', 1, 18, date'2015-02-02', date'2015-02-01', 1014091, 1, to_date('2015-01-31 00:00:00','YYYY-MM-DD HH24:MI:SS'), 70000000, 12600000, 0, 1195, 0, 'c1', 8,0,101409,11545,1545);insert into xxxx_oebs_cash_payment_test (ID, INVOICE_ID, OEBS_PAYMENT, DOC_DATE, COMISS_DATE) values (s_xxxx_oebs_cash_payment_test.NEXTVAL, 101409, 140000000, to_date('2015-01-31 00:00:00','YYYY-MM-DD HH24:MI:SS'), date'2015-01-31' );insert into xxxx_client_discount_m  (ID,CLIENT_ID,CLIENT_AVG_DISCOUNT,DT) values (s_xxxx_client_discount_m.NEXTVAL,1195, 12, date'2015-02-01');</v>
      </c>
      <c r="AZ1449" s="326"/>
    </row>
    <row r="1450" spans="1:52" ht="16.5" customHeight="1" x14ac:dyDescent="0.25">
      <c r="A1450" s="287">
        <v>109</v>
      </c>
      <c r="B1450" s="72">
        <v>0</v>
      </c>
      <c r="C1450" s="166" t="str">
        <f t="shared" si="145"/>
        <v>1000109</v>
      </c>
      <c r="D1450" s="165" t="str">
        <f t="shared" si="146"/>
        <v>1000109/13</v>
      </c>
      <c r="E1450" s="167" t="s">
        <v>189</v>
      </c>
      <c r="F1450" s="167" t="s">
        <v>822</v>
      </c>
      <c r="G1450" s="165">
        <v>48</v>
      </c>
      <c r="H1450" s="178">
        <v>101410</v>
      </c>
      <c r="I1450" s="170" t="str">
        <f t="shared" si="147"/>
        <v>Б-101410-13</v>
      </c>
      <c r="J1450" s="185">
        <v>3</v>
      </c>
      <c r="K1450" s="165">
        <v>7</v>
      </c>
      <c r="L1450" s="165" t="s">
        <v>38</v>
      </c>
      <c r="M1450" s="169">
        <v>1</v>
      </c>
      <c r="N1450" s="165">
        <v>18</v>
      </c>
      <c r="O1450" s="167" t="s">
        <v>823</v>
      </c>
      <c r="P1450" s="167" t="s">
        <v>823</v>
      </c>
      <c r="Q1450" s="167" t="s">
        <v>826</v>
      </c>
      <c r="R1450" s="166" t="str">
        <f t="shared" si="148"/>
        <v>1014101</v>
      </c>
      <c r="S1450" s="170">
        <v>1</v>
      </c>
      <c r="T1450" s="167" t="s">
        <v>308</v>
      </c>
      <c r="U1450" s="165">
        <v>70000001</v>
      </c>
      <c r="V1450" s="234">
        <v>0</v>
      </c>
      <c r="W1450" s="165">
        <v>0</v>
      </c>
      <c r="X1450" s="24">
        <v>1196</v>
      </c>
      <c r="Y1450" s="168" t="s">
        <v>42</v>
      </c>
      <c r="Z1450" s="266">
        <v>170000003</v>
      </c>
      <c r="AA1450" s="266">
        <v>0.69999998900000004</v>
      </c>
      <c r="AB1450" s="224"/>
      <c r="AC1450" s="24">
        <v>140000002</v>
      </c>
      <c r="AD1450" s="170"/>
      <c r="AE1450" s="170"/>
      <c r="AF1450" s="167" t="s">
        <v>149</v>
      </c>
      <c r="AG1450" s="221">
        <v>8</v>
      </c>
      <c r="AH1450" s="220">
        <v>12</v>
      </c>
      <c r="AI1450" s="167" t="s">
        <v>319</v>
      </c>
      <c r="AL1450" s="166">
        <v>0</v>
      </c>
      <c r="AM1450" s="170">
        <v>0</v>
      </c>
      <c r="AN1450" s="165" t="s">
        <v>44</v>
      </c>
      <c r="AO1450" s="165"/>
      <c r="AP1450" s="166"/>
      <c r="AQ1450" s="166"/>
      <c r="AR1450" s="166"/>
      <c r="AS1450" s="166">
        <f>H1450</f>
        <v>101410</v>
      </c>
      <c r="AT1450" s="166">
        <f t="shared" si="142"/>
        <v>11546</v>
      </c>
      <c r="AU1450" s="166">
        <v>1546</v>
      </c>
      <c r="AV1450" s="220" t="s">
        <v>727</v>
      </c>
      <c r="AX1450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109, 1000109, '1000109/13', date'2013-03-01', date'2015-09-01', 48, 101410, 'Б-101410-13',date'2015-02-02',3, 7, 7, 'RUR', 1, 18, date'2015-02-02', date'2015-02-01', 1014101, 1, to_date('2015-02-01 00:00:00','YYYY-MM-DD HH24:MI:SS'), 70000001, 0, 0, 1196, 0, 'c1', 8,0,101410,11546,1546);insert into xxxx_oebs_cash_payment_test (ID, INVOICE_ID, OEBS_PAYMENT, DOC_DATE, COMISS_DATE) values (s_xxxx_oebs_cash_payment_test.NEXTVAL, 101410, 140000002, to_date('2015-02-01 00:00:00','YYYY-MM-DD HH24:MI:SS'), date'2015-01-31' );insert into xxxx_client_discount_m  (ID,CLIENT_ID,CLIENT_AVG_DISCOUNT,DT) values (s_xxxx_client_discount_m.NEXTVAL,1196, 12, date'2015-02-01');</v>
      </c>
      <c r="AZ1450" s="326"/>
    </row>
    <row r="1451" spans="1:52" ht="16.5" customHeight="1" x14ac:dyDescent="0.25">
      <c r="A1451" s="287">
        <v>109</v>
      </c>
      <c r="B1451" s="72">
        <v>0</v>
      </c>
      <c r="C1451" s="166" t="str">
        <f t="shared" si="145"/>
        <v>1000109</v>
      </c>
      <c r="D1451" s="165" t="str">
        <f t="shared" si="146"/>
        <v>1000109/13</v>
      </c>
      <c r="E1451" s="167" t="s">
        <v>189</v>
      </c>
      <c r="F1451" s="167" t="s">
        <v>822</v>
      </c>
      <c r="G1451" s="165">
        <v>48</v>
      </c>
      <c r="H1451" s="178">
        <v>101411</v>
      </c>
      <c r="I1451" s="170" t="str">
        <f t="shared" si="147"/>
        <v>Б-101411-13</v>
      </c>
      <c r="J1451" s="185">
        <v>3</v>
      </c>
      <c r="K1451" s="165">
        <v>7</v>
      </c>
      <c r="L1451" s="165" t="s">
        <v>38</v>
      </c>
      <c r="M1451" s="169">
        <v>1</v>
      </c>
      <c r="N1451" s="165">
        <v>18</v>
      </c>
      <c r="O1451" s="167" t="s">
        <v>823</v>
      </c>
      <c r="P1451" s="167" t="s">
        <v>823</v>
      </c>
      <c r="Q1451" s="167" t="s">
        <v>826</v>
      </c>
      <c r="R1451" s="166" t="str">
        <f t="shared" si="148"/>
        <v>1014111</v>
      </c>
      <c r="S1451" s="170">
        <v>1</v>
      </c>
      <c r="T1451" s="167" t="s">
        <v>308</v>
      </c>
      <c r="U1451" s="165">
        <v>30000000</v>
      </c>
      <c r="V1451" s="234">
        <v>0</v>
      </c>
      <c r="W1451" s="165">
        <v>0</v>
      </c>
      <c r="X1451" s="24">
        <v>1197</v>
      </c>
      <c r="Y1451" s="168" t="s">
        <v>42</v>
      </c>
      <c r="Z1451" s="266"/>
      <c r="AA1451" s="266"/>
      <c r="AB1451" s="224"/>
      <c r="AC1451" s="24">
        <v>60000000</v>
      </c>
      <c r="AD1451" s="170"/>
      <c r="AE1451" s="170"/>
      <c r="AF1451" s="167" t="s">
        <v>149</v>
      </c>
      <c r="AG1451" s="221">
        <v>8</v>
      </c>
      <c r="AH1451" s="220">
        <v>12</v>
      </c>
      <c r="AI1451" s="167" t="s">
        <v>319</v>
      </c>
      <c r="AL1451" s="166">
        <v>0</v>
      </c>
      <c r="AM1451" s="170">
        <v>0</v>
      </c>
      <c r="AN1451" s="165" t="s">
        <v>44</v>
      </c>
      <c r="AO1451" s="165"/>
      <c r="AP1451" s="166"/>
      <c r="AQ1451" s="166"/>
      <c r="AR1451" s="166"/>
      <c r="AS1451" s="166">
        <f>H1451</f>
        <v>101411</v>
      </c>
      <c r="AT1451" s="166">
        <f t="shared" si="142"/>
        <v>11547</v>
      </c>
      <c r="AU1451" s="166">
        <v>1547</v>
      </c>
      <c r="AV1451" s="330">
        <v>0.69999979999999995</v>
      </c>
      <c r="AX1451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109, 1000109, '1000109/13', date'2013-03-01', date'2015-09-01', 48, 101411, 'Б-101411-13',date'2015-02-02',3, 7, 7, 'RUR', 1, 18, date'2015-02-02', date'2015-02-01', 1014111, 1, to_date('2015-02-01 00:00:00','YYYY-MM-DD HH24:MI:SS'), 30000000, 0, 0, 1197, 0, 'c1', 8,0,101411,11547,1547);insert into xxxx_oebs_cash_payment_test (ID, INVOICE_ID, OEBS_PAYMENT, DOC_DATE, COMISS_DATE) values (s_xxxx_oebs_cash_payment_test.NEXTVAL, 101411, 60000000, to_date('2015-02-01 00:00:00','YYYY-MM-DD HH24:MI:SS'), date'2015-01-31' );insert into xxxx_client_discount_m  (ID,CLIENT_ID,CLIENT_AVG_DISCOUNT,DT) values (s_xxxx_client_discount_m.NEXTVAL,1197, 12, date'2015-02-01');</v>
      </c>
      <c r="AZ1451" s="326"/>
    </row>
    <row r="1452" spans="1:52" ht="16.5" customHeight="1" x14ac:dyDescent="0.25">
      <c r="A1452" s="287">
        <v>109</v>
      </c>
      <c r="B1452" s="72">
        <v>0</v>
      </c>
      <c r="C1452" s="166" t="str">
        <f t="shared" si="145"/>
        <v>1000109</v>
      </c>
      <c r="D1452" s="165" t="str">
        <f t="shared" si="146"/>
        <v>1000109/13</v>
      </c>
      <c r="E1452" s="167" t="s">
        <v>189</v>
      </c>
      <c r="F1452" s="167" t="s">
        <v>822</v>
      </c>
      <c r="G1452" s="165">
        <v>48</v>
      </c>
      <c r="H1452" s="178">
        <v>101412</v>
      </c>
      <c r="I1452" s="170" t="str">
        <f t="shared" si="147"/>
        <v>Б-101412-13</v>
      </c>
      <c r="J1452" s="185">
        <v>3</v>
      </c>
      <c r="K1452" s="165">
        <v>7</v>
      </c>
      <c r="L1452" s="165" t="s">
        <v>38</v>
      </c>
      <c r="M1452" s="169">
        <v>1</v>
      </c>
      <c r="N1452" s="165">
        <v>18</v>
      </c>
      <c r="O1452" s="167" t="s">
        <v>823</v>
      </c>
      <c r="P1452" s="167" t="s">
        <v>823</v>
      </c>
      <c r="Q1452" s="167" t="s">
        <v>826</v>
      </c>
      <c r="R1452" s="166" t="str">
        <f t="shared" si="148"/>
        <v>1014121</v>
      </c>
      <c r="S1452" s="170">
        <v>1</v>
      </c>
      <c r="T1452" s="167" t="s">
        <v>308</v>
      </c>
      <c r="U1452" s="165">
        <v>2</v>
      </c>
      <c r="V1452" s="234">
        <v>0</v>
      </c>
      <c r="W1452" s="165">
        <v>0</v>
      </c>
      <c r="X1452" s="24">
        <v>1198</v>
      </c>
      <c r="Y1452" s="168" t="s">
        <v>42</v>
      </c>
      <c r="Z1452" s="266"/>
      <c r="AA1452" s="266"/>
      <c r="AB1452" s="224"/>
      <c r="AC1452" s="24">
        <v>4</v>
      </c>
      <c r="AD1452" s="170"/>
      <c r="AE1452" s="170"/>
      <c r="AF1452" s="167" t="s">
        <v>149</v>
      </c>
      <c r="AG1452" s="221">
        <v>8</v>
      </c>
      <c r="AH1452" s="220">
        <v>12</v>
      </c>
      <c r="AI1452" s="167" t="s">
        <v>319</v>
      </c>
      <c r="AL1452" s="227">
        <v>1</v>
      </c>
      <c r="AM1452" s="122">
        <v>1</v>
      </c>
      <c r="AN1452" s="165" t="s">
        <v>44</v>
      </c>
      <c r="AO1452" s="165"/>
      <c r="AP1452" s="227">
        <v>10000000</v>
      </c>
      <c r="AQ1452" s="227" t="s">
        <v>213</v>
      </c>
      <c r="AR1452" s="227" t="s">
        <v>438</v>
      </c>
      <c r="AS1452" s="166">
        <f>H1452</f>
        <v>101412</v>
      </c>
      <c r="AT1452" s="166">
        <f t="shared" si="142"/>
        <v>11548</v>
      </c>
      <c r="AU1452" s="166">
        <v>1548</v>
      </c>
      <c r="AV1452" s="327"/>
      <c r="AX1452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109, 1000109, '1000109/13', date'2013-03-01', date'2015-09-01', 48, 101412, 'Б-101412-13',date'2015-02-02',3, 7, 7, 'RUR', 1, 18, date'2015-02-02', date'2015-02-01', 1014121, 1, to_date('2015-02-01 00:00:00','YYYY-MM-DD HH24:MI:SS'), 2, 0, 0, 1198, 1, 'c1', 8,1,101412,11548,1548);insert into xxxx_oebs_cash_payment_test (ID, INVOICE_ID, OEBS_PAYMENT, DOC_DATE, COMISS_DATE) values (s_xxxx_oebs_cash_payment_test.NEXTVAL, 101412, 4, to_date('2015-02-01 00:00:00','YYYY-MM-DD HH24:MI:SS'), date'2015-01-31' );insert into xxxx_client_discount_m  (ID,CLIENT_ID,CLIENT_AVG_DISCOUNT,DT) values (s_xxxx_client_discount_m.NEXTVAL,1198, 12, date'2015-02-01');insert into xxxx_loyal_clients_contr_attr (ID, CONTRACT_ID, CLIENT_ID, LC_TURNOVER, COLLATERAL_FIRST_DT, COLLATERAL_END_DT) values (s_xxxx_loyal_clients_contr_atr.NEXTVAL, 1000109, 1198, 10000000, date'2014-03-01', date'2014-10-31' );</v>
      </c>
      <c r="AZ1452" s="326"/>
    </row>
    <row r="1453" spans="1:52" ht="16.5" customHeight="1" x14ac:dyDescent="0.25">
      <c r="A1453" s="287">
        <v>109</v>
      </c>
      <c r="B1453" s="72">
        <v>0</v>
      </c>
      <c r="C1453" s="166" t="str">
        <f t="shared" si="145"/>
        <v>1000109</v>
      </c>
      <c r="D1453" s="165" t="str">
        <f t="shared" si="146"/>
        <v>1000109/13</v>
      </c>
      <c r="E1453" s="167" t="s">
        <v>189</v>
      </c>
      <c r="F1453" s="167" t="s">
        <v>822</v>
      </c>
      <c r="G1453" s="165">
        <v>48</v>
      </c>
      <c r="H1453" s="178">
        <v>101413</v>
      </c>
      <c r="I1453" s="170" t="str">
        <f t="shared" si="147"/>
        <v>Б-101413-13</v>
      </c>
      <c r="J1453" s="185">
        <v>3</v>
      </c>
      <c r="K1453" s="165">
        <v>1</v>
      </c>
      <c r="L1453" s="165" t="s">
        <v>38</v>
      </c>
      <c r="M1453" s="169">
        <v>1</v>
      </c>
      <c r="N1453" s="165">
        <v>18</v>
      </c>
      <c r="O1453" s="167" t="s">
        <v>823</v>
      </c>
      <c r="P1453" s="167" t="s">
        <v>823</v>
      </c>
      <c r="Q1453" s="167" t="s">
        <v>826</v>
      </c>
      <c r="R1453" s="166" t="str">
        <f t="shared" si="148"/>
        <v>1014131</v>
      </c>
      <c r="S1453" s="170">
        <v>1</v>
      </c>
      <c r="T1453" s="167" t="s">
        <v>308</v>
      </c>
      <c r="U1453" s="165">
        <v>70000000</v>
      </c>
      <c r="V1453" s="234">
        <v>0</v>
      </c>
      <c r="W1453" s="165">
        <v>0</v>
      </c>
      <c r="X1453" s="24">
        <v>1199</v>
      </c>
      <c r="Y1453" s="168" t="s">
        <v>42</v>
      </c>
      <c r="Z1453" s="266"/>
      <c r="AA1453" s="266"/>
      <c r="AB1453" s="224"/>
      <c r="AC1453" s="24">
        <v>140000000</v>
      </c>
      <c r="AD1453" s="170"/>
      <c r="AE1453" s="170"/>
      <c r="AF1453" s="167" t="s">
        <v>149</v>
      </c>
      <c r="AG1453" s="221">
        <v>8</v>
      </c>
      <c r="AH1453" s="220">
        <v>12</v>
      </c>
      <c r="AI1453" s="167" t="s">
        <v>319</v>
      </c>
      <c r="AL1453" s="166">
        <v>0</v>
      </c>
      <c r="AM1453" s="170">
        <v>0</v>
      </c>
      <c r="AN1453" s="165" t="s">
        <v>44</v>
      </c>
      <c r="AO1453" s="165"/>
      <c r="AP1453" s="166"/>
      <c r="AQ1453" s="166"/>
      <c r="AR1453" s="166"/>
      <c r="AS1453" s="166">
        <f>H1453</f>
        <v>101413</v>
      </c>
      <c r="AT1453" s="166">
        <f t="shared" si="142"/>
        <v>11549</v>
      </c>
      <c r="AU1453" s="166">
        <v>1549</v>
      </c>
      <c r="AX1453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109, 1000109, '1000109/13', date'2013-03-01', date'2015-09-01', 48, 101413, 'Б-101413-13',date'2015-02-02',3, 1, 1, 'RUR', 1, 18, date'2015-02-02', date'2015-02-01', 1014131, 1, to_date('2015-02-01 00:00:00','YYYY-MM-DD HH24:MI:SS'), 70000000, 0, 0, 1199, 0, 'c1', 8,0,101413,11549,1549);insert into xxxx_oebs_cash_payment_test (ID, INVOICE_ID, OEBS_PAYMENT, DOC_DATE, COMISS_DATE) values (s_xxxx_oebs_cash_payment_test.NEXTVAL, 101413, 140000000, to_date('2015-02-01 00:00:00','YYYY-MM-DD HH24:MI:SS'), date'2015-01-31' );insert into xxxx_client_discount_m  (ID,CLIENT_ID,CLIENT_AVG_DISCOUNT,DT) values (s_xxxx_client_discount_m.NEXTVAL,1199, 12, date'2015-02-01');</v>
      </c>
      <c r="AZ1453" s="326"/>
    </row>
    <row r="1454" spans="1:52" ht="16.5" customHeight="1" x14ac:dyDescent="0.25">
      <c r="A1454" s="287">
        <v>109</v>
      </c>
      <c r="B1454" s="72">
        <v>0</v>
      </c>
      <c r="C1454" s="166" t="str">
        <f t="shared" si="145"/>
        <v>1000109</v>
      </c>
      <c r="D1454" s="165" t="str">
        <f t="shared" si="146"/>
        <v>1000109/13</v>
      </c>
      <c r="E1454" s="167" t="s">
        <v>189</v>
      </c>
      <c r="F1454" s="167" t="s">
        <v>822</v>
      </c>
      <c r="G1454" s="165">
        <v>48</v>
      </c>
      <c r="H1454" s="178">
        <v>101414</v>
      </c>
      <c r="I1454" s="170" t="str">
        <f t="shared" si="147"/>
        <v>Б-101414-13</v>
      </c>
      <c r="J1454" s="185">
        <v>3</v>
      </c>
      <c r="K1454" s="165">
        <v>7</v>
      </c>
      <c r="L1454" s="165" t="s">
        <v>38</v>
      </c>
      <c r="M1454" s="169">
        <v>1</v>
      </c>
      <c r="N1454" s="165">
        <v>18</v>
      </c>
      <c r="O1454" s="167" t="s">
        <v>823</v>
      </c>
      <c r="P1454" s="167" t="s">
        <v>823</v>
      </c>
      <c r="Q1454" s="167" t="s">
        <v>826</v>
      </c>
      <c r="R1454" s="166" t="str">
        <f t="shared" si="148"/>
        <v>1014141</v>
      </c>
      <c r="S1454" s="170">
        <v>1</v>
      </c>
      <c r="T1454" s="191" t="s">
        <v>144</v>
      </c>
      <c r="U1454" s="165">
        <v>170000000</v>
      </c>
      <c r="V1454" s="165">
        <v>30600000</v>
      </c>
      <c r="W1454" s="165">
        <v>0</v>
      </c>
      <c r="X1454" s="24">
        <v>1200</v>
      </c>
      <c r="Y1454" s="168" t="s">
        <v>42</v>
      </c>
      <c r="Z1454" s="266">
        <v>246000000</v>
      </c>
      <c r="AA1454" s="266"/>
      <c r="AB1454" s="224"/>
      <c r="AC1454" s="24">
        <v>340000000</v>
      </c>
      <c r="AD1454" s="170"/>
      <c r="AE1454" s="170"/>
      <c r="AF1454" s="237" t="s">
        <v>150</v>
      </c>
      <c r="AG1454" s="221">
        <v>8</v>
      </c>
      <c r="AH1454" s="220">
        <v>12</v>
      </c>
      <c r="AI1454" s="237" t="s">
        <v>320</v>
      </c>
      <c r="AL1454" s="166">
        <v>0</v>
      </c>
      <c r="AM1454" s="170">
        <v>0</v>
      </c>
      <c r="AN1454" s="165" t="s">
        <v>44</v>
      </c>
      <c r="AO1454" s="165"/>
      <c r="AP1454" s="166"/>
      <c r="AQ1454" s="166"/>
      <c r="AR1454" s="166"/>
      <c r="AS1454" s="166">
        <f>H1454</f>
        <v>101414</v>
      </c>
      <c r="AT1454" s="166">
        <f t="shared" si="142"/>
        <v>11550</v>
      </c>
      <c r="AU1454" s="166">
        <v>1550</v>
      </c>
      <c r="AX145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109, 1000109, '1000109/13', date'2013-03-01', date'2015-09-01', 48, 101414, 'Б-101414-13',date'2015-02-02',3, 7, 7, 'RUR', 1, 18, date'2015-02-02', date'2015-02-01', 1014141, 1, to_date('2015-01-01 00:00:00','YYYY-MM-DD HH24:MI:SS'), 170000000, 30600000, 0, 1200, 0, 'c1', 8,0,101414,11550,1550);insert into xxxx_oebs_cash_payment_test (ID, INVOICE_ID, OEBS_PAYMENT, DOC_DATE, COMISS_DATE) values (s_xxxx_oebs_cash_payment_test.NEXTVAL, 101414, 340000000, to_date('2015-01-01 00:00:00','YYYY-MM-DD HH24:MI:SS'), date'2015-01-30' );insert into xxxx_client_discount_m  (ID,CLIENT_ID,CLIENT_AVG_DISCOUNT,DT) values (s_xxxx_client_discount_m.NEXTVAL,1200, 12, date'2015-01-01');</v>
      </c>
      <c r="AZ1454" s="326"/>
    </row>
    <row r="1455" spans="1:52" ht="16.5" customHeight="1" x14ac:dyDescent="0.25">
      <c r="A1455" s="287">
        <v>109</v>
      </c>
      <c r="B1455" s="72">
        <v>0</v>
      </c>
      <c r="C1455" s="166" t="str">
        <f t="shared" si="145"/>
        <v>1000109</v>
      </c>
      <c r="D1455" s="171" t="str">
        <f t="shared" si="146"/>
        <v>1000109/13</v>
      </c>
      <c r="E1455" s="172" t="s">
        <v>189</v>
      </c>
      <c r="F1455" s="167" t="s">
        <v>822</v>
      </c>
      <c r="G1455" s="171">
        <v>48</v>
      </c>
      <c r="H1455" s="178">
        <v>101415</v>
      </c>
      <c r="I1455" s="171" t="str">
        <f t="shared" si="147"/>
        <v>Б-101415-13</v>
      </c>
      <c r="J1455" s="185">
        <v>3</v>
      </c>
      <c r="K1455" s="171">
        <v>7</v>
      </c>
      <c r="L1455" s="171" t="s">
        <v>38</v>
      </c>
      <c r="M1455" s="175">
        <v>1</v>
      </c>
      <c r="N1455" s="171">
        <v>18</v>
      </c>
      <c r="O1455" s="172" t="s">
        <v>823</v>
      </c>
      <c r="P1455" s="172" t="s">
        <v>823</v>
      </c>
      <c r="Q1455" s="172" t="s">
        <v>826</v>
      </c>
      <c r="R1455" s="173" t="str">
        <f t="shared" si="148"/>
        <v>1014151</v>
      </c>
      <c r="S1455" s="171">
        <v>1</v>
      </c>
      <c r="T1455" s="211" t="s">
        <v>144</v>
      </c>
      <c r="U1455" s="171">
        <v>130000000</v>
      </c>
      <c r="V1455" s="171">
        <v>23400000</v>
      </c>
      <c r="W1455" s="171">
        <v>0</v>
      </c>
      <c r="X1455" s="24">
        <v>1201</v>
      </c>
      <c r="Y1455" s="174" t="s">
        <v>42</v>
      </c>
      <c r="Z1455" s="142"/>
      <c r="AA1455" s="142"/>
      <c r="AB1455" s="232"/>
      <c r="AC1455" s="181">
        <v>260000000</v>
      </c>
      <c r="AD1455" s="171"/>
      <c r="AE1455" s="171"/>
      <c r="AF1455" s="177" t="s">
        <v>149</v>
      </c>
      <c r="AG1455" s="302">
        <v>8</v>
      </c>
      <c r="AH1455" s="258">
        <v>12</v>
      </c>
      <c r="AI1455" s="177" t="s">
        <v>320</v>
      </c>
      <c r="AJ1455" s="179"/>
      <c r="AK1455" s="179"/>
      <c r="AL1455" s="173">
        <v>0</v>
      </c>
      <c r="AM1455" s="171">
        <v>0</v>
      </c>
      <c r="AN1455" s="171" t="s">
        <v>44</v>
      </c>
      <c r="AO1455" s="171"/>
      <c r="AP1455" s="173"/>
      <c r="AQ1455" s="173"/>
      <c r="AR1455" s="173"/>
      <c r="AS1455" s="166">
        <f>H1455</f>
        <v>101415</v>
      </c>
      <c r="AT1455" s="166">
        <f t="shared" si="142"/>
        <v>11551</v>
      </c>
      <c r="AU1455" s="166">
        <v>1551</v>
      </c>
      <c r="AV1455" s="258"/>
      <c r="AX145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109, 1000109, '1000109/13', date'2013-03-01', date'2015-09-01', 48, 101415, 'Б-101415-13',date'2015-02-02',3, 7, 7, 'RUR', 1, 18, date'2015-02-02', date'2015-02-01', 1014151, 1, to_date('2015-01-01 00:00:00','YYYY-MM-DD HH24:MI:SS'), 130000000, 23400000, 0, 1201, 0, 'c1', 8,0,101415,11551,1551);insert into xxxx_oebs_cash_payment_test (ID, INVOICE_ID, OEBS_PAYMENT, DOC_DATE, COMISS_DATE) values (s_xxxx_oebs_cash_payment_test.NEXTVAL, 101415, 260000000, to_date('2015-01-01 00:00:00','YYYY-MM-DD HH24:MI:SS'), date'2015-01-31' );insert into xxxx_client_discount_m  (ID,CLIENT_ID,CLIENT_AVG_DISCOUNT,DT) values (s_xxxx_client_discount_m.NEXTVAL,1201, 12, date'2015-01-01');</v>
      </c>
      <c r="AZ1455" s="326"/>
    </row>
    <row r="1456" spans="1:52" ht="16.5" customHeight="1" x14ac:dyDescent="0.25">
      <c r="A1456" s="285">
        <v>110</v>
      </c>
      <c r="B1456" s="72">
        <v>0</v>
      </c>
      <c r="C1456" s="166" t="str">
        <f t="shared" si="145"/>
        <v>1000110</v>
      </c>
      <c r="D1456" s="165" t="str">
        <f t="shared" si="146"/>
        <v>1000110/13</v>
      </c>
      <c r="E1456" s="167" t="s">
        <v>189</v>
      </c>
      <c r="F1456" s="167" t="s">
        <v>822</v>
      </c>
      <c r="G1456" s="165">
        <v>48</v>
      </c>
      <c r="H1456" s="178">
        <v>101416</v>
      </c>
      <c r="I1456" s="170" t="str">
        <f t="shared" si="147"/>
        <v>Б-101416-13</v>
      </c>
      <c r="J1456" s="185">
        <v>3</v>
      </c>
      <c r="K1456" s="165">
        <v>7</v>
      </c>
      <c r="L1456" s="165" t="s">
        <v>38</v>
      </c>
      <c r="M1456" s="169">
        <v>1</v>
      </c>
      <c r="N1456" s="165">
        <v>18</v>
      </c>
      <c r="O1456" s="167" t="s">
        <v>823</v>
      </c>
      <c r="P1456" s="167" t="s">
        <v>823</v>
      </c>
      <c r="Q1456" s="167" t="s">
        <v>826</v>
      </c>
      <c r="R1456" s="166" t="str">
        <f t="shared" si="148"/>
        <v>1014161</v>
      </c>
      <c r="S1456" s="170">
        <v>1</v>
      </c>
      <c r="T1456" s="167" t="s">
        <v>308</v>
      </c>
      <c r="U1456" s="165">
        <v>70000001</v>
      </c>
      <c r="V1456" s="234">
        <v>0</v>
      </c>
      <c r="W1456" s="165">
        <v>0</v>
      </c>
      <c r="X1456" s="24">
        <v>1202</v>
      </c>
      <c r="Y1456" s="168" t="s">
        <v>42</v>
      </c>
      <c r="Z1456" s="266">
        <v>170000003</v>
      </c>
      <c r="AA1456" s="266">
        <v>0.70000000299999998</v>
      </c>
      <c r="AB1456" s="224"/>
      <c r="AC1456" s="24">
        <v>140000002</v>
      </c>
      <c r="AD1456" s="170"/>
      <c r="AE1456" s="170"/>
      <c r="AF1456" s="167" t="s">
        <v>149</v>
      </c>
      <c r="AG1456" s="221">
        <v>8</v>
      </c>
      <c r="AH1456" s="220">
        <v>12</v>
      </c>
      <c r="AI1456" s="167" t="s">
        <v>319</v>
      </c>
      <c r="AL1456" s="166">
        <v>0</v>
      </c>
      <c r="AM1456" s="170">
        <v>0</v>
      </c>
      <c r="AN1456" s="165" t="s">
        <v>44</v>
      </c>
      <c r="AO1456" s="165"/>
      <c r="AP1456" s="166"/>
      <c r="AQ1456" s="166"/>
      <c r="AR1456" s="166"/>
      <c r="AS1456" s="166">
        <f>H1456</f>
        <v>101416</v>
      </c>
      <c r="AT1456" s="166">
        <f t="shared" si="142"/>
        <v>11552</v>
      </c>
      <c r="AU1456" s="166">
        <v>1552</v>
      </c>
      <c r="AV1456" s="220" t="s">
        <v>727</v>
      </c>
      <c r="AX145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110, 1000110, '1000110/13', date'2013-03-01', date'2015-09-01', 48, 101416, 'Б-101416-13',date'2015-02-02',3, 7, 7, 'RUR', 1, 18, date'2015-02-02', date'2015-02-01', 1014161, 1, to_date('2015-02-01 00:00:00','YYYY-MM-DD HH24:MI:SS'), 70000001, 0, 0, 1202, 0, 'c1', 8,0,101416,11552,1552);insert into xxxx_oebs_cash_payment_test (ID, INVOICE_ID, OEBS_PAYMENT, DOC_DATE, COMISS_DATE) values (s_xxxx_oebs_cash_payment_test.NEXTVAL, 101416, 140000002, to_date('2015-02-01 00:00:00','YYYY-MM-DD HH24:MI:SS'), date'2015-01-31' );insert into xxxx_client_discount_m  (ID,CLIENT_ID,CLIENT_AVG_DISCOUNT,DT) values (s_xxxx_client_discount_m.NEXTVAL,1202, 12, date'2015-02-01');</v>
      </c>
      <c r="AZ1456" s="326"/>
    </row>
    <row r="1457" spans="1:52" ht="16.5" customHeight="1" x14ac:dyDescent="0.25">
      <c r="A1457" s="285">
        <v>110</v>
      </c>
      <c r="B1457" s="72">
        <v>0</v>
      </c>
      <c r="C1457" s="166" t="str">
        <f t="shared" si="145"/>
        <v>1000110</v>
      </c>
      <c r="D1457" s="165" t="str">
        <f t="shared" si="146"/>
        <v>1000110/13</v>
      </c>
      <c r="E1457" s="167" t="s">
        <v>189</v>
      </c>
      <c r="F1457" s="167" t="s">
        <v>822</v>
      </c>
      <c r="G1457" s="165">
        <v>48</v>
      </c>
      <c r="H1457" s="178">
        <v>101417</v>
      </c>
      <c r="I1457" s="170" t="str">
        <f t="shared" si="147"/>
        <v>Б-101417-13</v>
      </c>
      <c r="J1457" s="185">
        <v>3</v>
      </c>
      <c r="K1457" s="165">
        <v>7</v>
      </c>
      <c r="L1457" s="165" t="s">
        <v>38</v>
      </c>
      <c r="M1457" s="169">
        <v>1</v>
      </c>
      <c r="N1457" s="165">
        <v>18</v>
      </c>
      <c r="O1457" s="167" t="s">
        <v>823</v>
      </c>
      <c r="P1457" s="167" t="s">
        <v>823</v>
      </c>
      <c r="Q1457" s="167" t="s">
        <v>826</v>
      </c>
      <c r="R1457" s="166" t="str">
        <f t="shared" si="148"/>
        <v>1014171</v>
      </c>
      <c r="S1457" s="170">
        <v>1</v>
      </c>
      <c r="T1457" s="167" t="s">
        <v>308</v>
      </c>
      <c r="U1457" s="165">
        <v>30000000</v>
      </c>
      <c r="V1457" s="234">
        <v>0</v>
      </c>
      <c r="W1457" s="165">
        <v>0</v>
      </c>
      <c r="X1457" s="24">
        <v>1203</v>
      </c>
      <c r="Y1457" s="168" t="s">
        <v>42</v>
      </c>
      <c r="Z1457" s="266"/>
      <c r="AA1457" s="266"/>
      <c r="AB1457" s="224"/>
      <c r="AC1457" s="24">
        <v>60000000</v>
      </c>
      <c r="AD1457" s="170"/>
      <c r="AE1457" s="170"/>
      <c r="AF1457" s="167" t="s">
        <v>149</v>
      </c>
      <c r="AG1457" s="221">
        <v>8</v>
      </c>
      <c r="AH1457" s="220">
        <v>12</v>
      </c>
      <c r="AI1457" s="167" t="s">
        <v>319</v>
      </c>
      <c r="AL1457" s="166">
        <v>0</v>
      </c>
      <c r="AM1457" s="170">
        <v>0</v>
      </c>
      <c r="AN1457" s="165" t="s">
        <v>44</v>
      </c>
      <c r="AO1457" s="165"/>
      <c r="AP1457" s="166"/>
      <c r="AQ1457" s="166"/>
      <c r="AR1457" s="166"/>
      <c r="AS1457" s="166">
        <f>H1457</f>
        <v>101417</v>
      </c>
      <c r="AT1457" s="166">
        <f t="shared" si="142"/>
        <v>11553</v>
      </c>
      <c r="AU1457" s="166">
        <v>1553</v>
      </c>
      <c r="AV1457" s="327" t="str">
        <f>"70.000003%"</f>
        <v>70.000003%</v>
      </c>
      <c r="AX1457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110, 1000110, '1000110/13', date'2013-03-01', date'2015-09-01', 48, 101417, 'Б-101417-13',date'2015-02-02',3, 7, 7, 'RUR', 1, 18, date'2015-02-02', date'2015-02-01', 1014171, 1, to_date('2015-02-01 00:00:00','YYYY-MM-DD HH24:MI:SS'), 30000000, 0, 0, 1203, 0, 'c1', 8,0,101417,11553,1553);insert into xxxx_oebs_cash_payment_test (ID, INVOICE_ID, OEBS_PAYMENT, DOC_DATE, COMISS_DATE) values (s_xxxx_oebs_cash_payment_test.NEXTVAL, 101417, 60000000, to_date('2015-02-01 00:00:00','YYYY-MM-DD HH24:MI:SS'), date'2015-01-31' );insert into xxxx_client_discount_m  (ID,CLIENT_ID,CLIENT_AVG_DISCOUNT,DT) values (s_xxxx_client_discount_m.NEXTVAL,1203, 12, date'2015-02-01');</v>
      </c>
      <c r="AZ1457" s="326"/>
    </row>
    <row r="1458" spans="1:52" ht="16.5" customHeight="1" x14ac:dyDescent="0.25">
      <c r="A1458" s="285">
        <v>110</v>
      </c>
      <c r="B1458" s="72">
        <v>0</v>
      </c>
      <c r="C1458" s="166" t="str">
        <f t="shared" si="145"/>
        <v>1000110</v>
      </c>
      <c r="D1458" s="165" t="str">
        <f t="shared" si="146"/>
        <v>1000110/13</v>
      </c>
      <c r="E1458" s="167" t="s">
        <v>189</v>
      </c>
      <c r="F1458" s="167" t="s">
        <v>822</v>
      </c>
      <c r="G1458" s="165">
        <v>48</v>
      </c>
      <c r="H1458" s="178">
        <v>101418</v>
      </c>
      <c r="I1458" s="170" t="str">
        <f t="shared" si="147"/>
        <v>Б-101418-13</v>
      </c>
      <c r="J1458" s="185">
        <v>3</v>
      </c>
      <c r="K1458" s="165">
        <v>7</v>
      </c>
      <c r="L1458" s="165" t="s">
        <v>38</v>
      </c>
      <c r="M1458" s="169">
        <v>1</v>
      </c>
      <c r="N1458" s="165">
        <v>18</v>
      </c>
      <c r="O1458" s="167" t="s">
        <v>823</v>
      </c>
      <c r="P1458" s="167" t="s">
        <v>823</v>
      </c>
      <c r="Q1458" s="167" t="s">
        <v>826</v>
      </c>
      <c r="R1458" s="166" t="str">
        <f t="shared" si="148"/>
        <v>1014181</v>
      </c>
      <c r="S1458" s="170">
        <v>1</v>
      </c>
      <c r="T1458" s="167" t="s">
        <v>308</v>
      </c>
      <c r="U1458" s="165">
        <v>2</v>
      </c>
      <c r="V1458" s="234">
        <v>0</v>
      </c>
      <c r="W1458" s="165">
        <v>0</v>
      </c>
      <c r="X1458" s="24">
        <v>1204</v>
      </c>
      <c r="Y1458" s="168" t="s">
        <v>42</v>
      </c>
      <c r="Z1458" s="266"/>
      <c r="AA1458" s="266"/>
      <c r="AB1458" s="224"/>
      <c r="AC1458" s="24">
        <v>4</v>
      </c>
      <c r="AD1458" s="170"/>
      <c r="AE1458" s="170"/>
      <c r="AF1458" s="167" t="s">
        <v>149</v>
      </c>
      <c r="AG1458" s="221">
        <v>8</v>
      </c>
      <c r="AH1458" s="220">
        <v>12</v>
      </c>
      <c r="AI1458" s="167" t="s">
        <v>319</v>
      </c>
      <c r="AL1458" s="227">
        <v>1</v>
      </c>
      <c r="AM1458" s="122">
        <v>1</v>
      </c>
      <c r="AN1458" s="165" t="s">
        <v>44</v>
      </c>
      <c r="AO1458" s="165"/>
      <c r="AP1458" s="227">
        <v>10000000</v>
      </c>
      <c r="AQ1458" s="227" t="s">
        <v>213</v>
      </c>
      <c r="AR1458" s="227" t="s">
        <v>149</v>
      </c>
      <c r="AS1458" s="166">
        <f>H1458</f>
        <v>101418</v>
      </c>
      <c r="AT1458" s="166">
        <f t="shared" si="142"/>
        <v>11554</v>
      </c>
      <c r="AU1458" s="166">
        <v>1554</v>
      </c>
      <c r="AV1458" s="327"/>
      <c r="AX1458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110, 1000110, '1000110/13', date'2013-03-01', date'2015-09-01', 48, 101418, 'Б-101418-13',date'2015-02-02',3, 7, 7, 'RUR', 1, 18, date'2015-02-02', date'2015-02-01', 1014181, 1, to_date('2015-02-01 00:00:00','YYYY-MM-DD HH24:MI:SS'), 2, 0, 0, 1204, 1, 'c1', 8,1,101418,11554,1554);insert into xxxx_oebs_cash_payment_test (ID, INVOICE_ID, OEBS_PAYMENT, DOC_DATE, COMISS_DATE) values (s_xxxx_oebs_cash_payment_test.NEXTVAL, 101418, 4, to_date('2015-02-01 00:00:00','YYYY-MM-DD HH24:MI:SS'), date'2015-01-31' );insert into xxxx_client_discount_m  (ID,CLIENT_ID,CLIENT_AVG_DISCOUNT,DT) values (s_xxxx_client_discount_m.NEXTVAL,1204, 12, date'2015-02-01');insert into xxxx_loyal_clients_contr_attr (ID, CONTRACT_ID, CLIENT_ID, LC_TURNOVER, COLLATERAL_FIRST_DT, COLLATERAL_END_DT) values (s_xxxx_loyal_clients_contr_atr.NEXTVAL, 1000110, 1204, 10000000, date'2014-03-01', date'2015-01-31' );</v>
      </c>
      <c r="AZ1458" s="326"/>
    </row>
    <row r="1459" spans="1:52" ht="16.5" customHeight="1" x14ac:dyDescent="0.25">
      <c r="A1459" s="285">
        <v>110</v>
      </c>
      <c r="B1459" s="72">
        <v>0</v>
      </c>
      <c r="C1459" s="166" t="str">
        <f t="shared" si="145"/>
        <v>1000110</v>
      </c>
      <c r="D1459" s="165" t="str">
        <f t="shared" si="146"/>
        <v>1000110/13</v>
      </c>
      <c r="E1459" s="167" t="s">
        <v>189</v>
      </c>
      <c r="F1459" s="167" t="s">
        <v>822</v>
      </c>
      <c r="G1459" s="165">
        <v>48</v>
      </c>
      <c r="H1459" s="178">
        <v>101419</v>
      </c>
      <c r="I1459" s="170" t="str">
        <f t="shared" si="147"/>
        <v>Б-101419-13</v>
      </c>
      <c r="J1459" s="185">
        <v>3</v>
      </c>
      <c r="K1459" s="165">
        <v>1</v>
      </c>
      <c r="L1459" s="165" t="s">
        <v>38</v>
      </c>
      <c r="M1459" s="169">
        <v>1</v>
      </c>
      <c r="N1459" s="165">
        <v>18</v>
      </c>
      <c r="O1459" s="167" t="s">
        <v>823</v>
      </c>
      <c r="P1459" s="167" t="s">
        <v>823</v>
      </c>
      <c r="Q1459" s="167" t="s">
        <v>826</v>
      </c>
      <c r="R1459" s="166" t="str">
        <f t="shared" si="148"/>
        <v>1014191</v>
      </c>
      <c r="S1459" s="170">
        <v>1</v>
      </c>
      <c r="T1459" s="167" t="s">
        <v>308</v>
      </c>
      <c r="U1459" s="165">
        <v>70000000</v>
      </c>
      <c r="V1459" s="234">
        <v>0</v>
      </c>
      <c r="W1459" s="165">
        <v>0</v>
      </c>
      <c r="X1459" s="24">
        <v>1205</v>
      </c>
      <c r="Y1459" s="168" t="s">
        <v>42</v>
      </c>
      <c r="Z1459" s="266"/>
      <c r="AA1459" s="266"/>
      <c r="AB1459" s="224"/>
      <c r="AC1459" s="24">
        <v>140000000</v>
      </c>
      <c r="AD1459" s="170"/>
      <c r="AE1459" s="170"/>
      <c r="AF1459" s="167" t="s">
        <v>149</v>
      </c>
      <c r="AG1459" s="221">
        <v>8</v>
      </c>
      <c r="AH1459" s="220">
        <v>12</v>
      </c>
      <c r="AI1459" s="167" t="s">
        <v>319</v>
      </c>
      <c r="AL1459" s="166">
        <v>0</v>
      </c>
      <c r="AM1459" s="170">
        <v>0</v>
      </c>
      <c r="AN1459" s="165" t="s">
        <v>44</v>
      </c>
      <c r="AO1459" s="165"/>
      <c r="AP1459" s="166"/>
      <c r="AQ1459" s="166"/>
      <c r="AR1459" s="166"/>
      <c r="AS1459" s="166">
        <f>H1459</f>
        <v>101419</v>
      </c>
      <c r="AT1459" s="166">
        <f t="shared" si="142"/>
        <v>11555</v>
      </c>
      <c r="AU1459" s="166">
        <v>1555</v>
      </c>
      <c r="AX1459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110, 1000110, '1000110/13', date'2013-03-01', date'2015-09-01', 48, 101419, 'Б-101419-13',date'2015-02-02',3, 1, 1, 'RUR', 1, 18, date'2015-02-02', date'2015-02-01', 1014191, 1, to_date('2015-02-01 00:00:00','YYYY-MM-DD HH24:MI:SS'), 70000000, 0, 0, 1205, 0, 'c1', 8,0,101419,11555,1555);insert into xxxx_oebs_cash_payment_test (ID, INVOICE_ID, OEBS_PAYMENT, DOC_DATE, COMISS_DATE) values (s_xxxx_oebs_cash_payment_test.NEXTVAL, 101419, 140000000, to_date('2015-02-01 00:00:00','YYYY-MM-DD HH24:MI:SS'), date'2015-01-31' );insert into xxxx_client_discount_m  (ID,CLIENT_ID,CLIENT_AVG_DISCOUNT,DT) values (s_xxxx_client_discount_m.NEXTVAL,1205, 12, date'2015-02-01');</v>
      </c>
      <c r="AZ1459" s="326"/>
    </row>
    <row r="1460" spans="1:52" ht="16.5" customHeight="1" x14ac:dyDescent="0.25">
      <c r="A1460" s="285">
        <v>110</v>
      </c>
      <c r="B1460" s="72">
        <v>0</v>
      </c>
      <c r="C1460" s="166" t="str">
        <f t="shared" si="145"/>
        <v>1000110</v>
      </c>
      <c r="D1460" s="165" t="str">
        <f t="shared" si="146"/>
        <v>1000110/13</v>
      </c>
      <c r="E1460" s="167" t="s">
        <v>189</v>
      </c>
      <c r="F1460" s="167" t="s">
        <v>822</v>
      </c>
      <c r="G1460" s="165">
        <v>48</v>
      </c>
      <c r="H1460" s="178">
        <v>101420</v>
      </c>
      <c r="I1460" s="170" t="str">
        <f t="shared" si="147"/>
        <v>Б-101420-13</v>
      </c>
      <c r="J1460" s="185">
        <v>3</v>
      </c>
      <c r="K1460" s="165">
        <v>7</v>
      </c>
      <c r="L1460" s="165" t="s">
        <v>38</v>
      </c>
      <c r="M1460" s="169">
        <v>1</v>
      </c>
      <c r="N1460" s="165">
        <v>18</v>
      </c>
      <c r="O1460" s="167" t="s">
        <v>823</v>
      </c>
      <c r="P1460" s="167" t="s">
        <v>823</v>
      </c>
      <c r="Q1460" s="167" t="s">
        <v>826</v>
      </c>
      <c r="R1460" s="166" t="str">
        <f t="shared" si="148"/>
        <v>1014201</v>
      </c>
      <c r="S1460" s="170">
        <v>1</v>
      </c>
      <c r="T1460" s="191" t="s">
        <v>144</v>
      </c>
      <c r="U1460" s="165">
        <v>170000000</v>
      </c>
      <c r="V1460" s="165">
        <v>30600000</v>
      </c>
      <c r="W1460" s="165">
        <v>0</v>
      </c>
      <c r="X1460" s="24">
        <v>1206</v>
      </c>
      <c r="Y1460" s="168" t="s">
        <v>42</v>
      </c>
      <c r="Z1460" s="266">
        <v>246000000</v>
      </c>
      <c r="AA1460" s="266"/>
      <c r="AB1460" s="224"/>
      <c r="AC1460" s="24">
        <v>340000000</v>
      </c>
      <c r="AD1460" s="170"/>
      <c r="AE1460" s="170"/>
      <c r="AF1460" s="237" t="s">
        <v>150</v>
      </c>
      <c r="AG1460" s="221">
        <v>8</v>
      </c>
      <c r="AH1460" s="220">
        <v>12</v>
      </c>
      <c r="AI1460" s="237" t="s">
        <v>320</v>
      </c>
      <c r="AL1460" s="166">
        <v>0</v>
      </c>
      <c r="AM1460" s="170">
        <v>0</v>
      </c>
      <c r="AN1460" s="165" t="s">
        <v>44</v>
      </c>
      <c r="AO1460" s="165"/>
      <c r="AP1460" s="166"/>
      <c r="AQ1460" s="166"/>
      <c r="AR1460" s="166"/>
      <c r="AS1460" s="166">
        <f>H1460</f>
        <v>101420</v>
      </c>
      <c r="AT1460" s="166">
        <f t="shared" si="142"/>
        <v>11556</v>
      </c>
      <c r="AU1460" s="166">
        <v>1556</v>
      </c>
      <c r="AX1460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110, 1000110, '1000110/13', date'2013-03-01', date'2015-09-01', 48, 101420, 'Б-101420-13',date'2015-02-02',3, 7, 7, 'RUR', 1, 18, date'2015-02-02', date'2015-02-01', 1014201, 1, to_date('2015-01-01 00:00:00','YYYY-MM-DD HH24:MI:SS'), 170000000, 30600000, 0, 1206, 0, 'c1', 8,0,101420,11556,1556);insert into xxxx_oebs_cash_payment_test (ID, INVOICE_ID, OEBS_PAYMENT, DOC_DATE, COMISS_DATE) values (s_xxxx_oebs_cash_payment_test.NEXTVAL, 101420, 340000000, to_date('2015-01-01 00:00:00','YYYY-MM-DD HH24:MI:SS'), date'2015-01-30' );insert into xxxx_client_discount_m  (ID,CLIENT_ID,CLIENT_AVG_DISCOUNT,DT) values (s_xxxx_client_discount_m.NEXTVAL,1206, 12, date'2015-01-01');</v>
      </c>
      <c r="AZ1460" s="326"/>
    </row>
    <row r="1461" spans="1:52" ht="16.5" customHeight="1" x14ac:dyDescent="0.25">
      <c r="A1461" s="285">
        <v>110</v>
      </c>
      <c r="B1461" s="72">
        <v>0</v>
      </c>
      <c r="C1461" s="166" t="str">
        <f t="shared" si="145"/>
        <v>1000110</v>
      </c>
      <c r="D1461" s="171" t="str">
        <f t="shared" si="146"/>
        <v>1000110/13</v>
      </c>
      <c r="E1461" s="172" t="s">
        <v>189</v>
      </c>
      <c r="F1461" s="167" t="s">
        <v>822</v>
      </c>
      <c r="G1461" s="171">
        <v>48</v>
      </c>
      <c r="H1461" s="178">
        <v>101421</v>
      </c>
      <c r="I1461" s="171" t="str">
        <f t="shared" si="147"/>
        <v>Б-101421-13</v>
      </c>
      <c r="J1461" s="185">
        <v>3</v>
      </c>
      <c r="K1461" s="171">
        <v>7</v>
      </c>
      <c r="L1461" s="171" t="s">
        <v>38</v>
      </c>
      <c r="M1461" s="175">
        <v>1</v>
      </c>
      <c r="N1461" s="171">
        <v>18</v>
      </c>
      <c r="O1461" s="172" t="s">
        <v>823</v>
      </c>
      <c r="P1461" s="172" t="s">
        <v>823</v>
      </c>
      <c r="Q1461" s="172" t="s">
        <v>826</v>
      </c>
      <c r="R1461" s="173" t="str">
        <f t="shared" si="148"/>
        <v>1014211</v>
      </c>
      <c r="S1461" s="171">
        <v>1</v>
      </c>
      <c r="T1461" s="211" t="s">
        <v>144</v>
      </c>
      <c r="U1461" s="171">
        <v>130000000</v>
      </c>
      <c r="V1461" s="171">
        <v>23400000</v>
      </c>
      <c r="W1461" s="171">
        <v>0</v>
      </c>
      <c r="X1461" s="24">
        <v>1207</v>
      </c>
      <c r="Y1461" s="174" t="s">
        <v>42</v>
      </c>
      <c r="Z1461" s="142"/>
      <c r="AA1461" s="142"/>
      <c r="AB1461" s="232"/>
      <c r="AC1461" s="181">
        <v>260000000</v>
      </c>
      <c r="AD1461" s="171"/>
      <c r="AE1461" s="171"/>
      <c r="AF1461" s="177" t="s">
        <v>149</v>
      </c>
      <c r="AG1461" s="302">
        <v>8</v>
      </c>
      <c r="AH1461" s="258">
        <v>12</v>
      </c>
      <c r="AI1461" s="177" t="s">
        <v>320</v>
      </c>
      <c r="AJ1461" s="179"/>
      <c r="AK1461" s="179"/>
      <c r="AL1461" s="173">
        <v>0</v>
      </c>
      <c r="AM1461" s="171">
        <v>0</v>
      </c>
      <c r="AN1461" s="171" t="s">
        <v>44</v>
      </c>
      <c r="AO1461" s="171"/>
      <c r="AP1461" s="173"/>
      <c r="AQ1461" s="173"/>
      <c r="AR1461" s="173"/>
      <c r="AS1461" s="166">
        <f>H1461</f>
        <v>101421</v>
      </c>
      <c r="AT1461" s="166">
        <f t="shared" si="142"/>
        <v>11557</v>
      </c>
      <c r="AU1461" s="166">
        <v>1557</v>
      </c>
      <c r="AV1461" s="258"/>
      <c r="AX1461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110, 1000110, '1000110/13', date'2013-03-01', date'2015-09-01', 48, 101421, 'Б-101421-13',date'2015-02-02',3, 7, 7, 'RUR', 1, 18, date'2015-02-02', date'2015-02-01', 1014211, 1, to_date('2015-01-01 00:00:00','YYYY-MM-DD HH24:MI:SS'), 130000000, 23400000, 0, 1207, 0, 'c1', 8,0,101421,11557,1557);insert into xxxx_oebs_cash_payment_test (ID, INVOICE_ID, OEBS_PAYMENT, DOC_DATE, COMISS_DATE) values (s_xxxx_oebs_cash_payment_test.NEXTVAL, 101421, 260000000, to_date('2015-01-01 00:00:00','YYYY-MM-DD HH24:MI:SS'), date'2015-01-31' );insert into xxxx_client_discount_m  (ID,CLIENT_ID,CLIENT_AVG_DISCOUNT,DT) values (s_xxxx_client_discount_m.NEXTVAL,1207, 12, date'2015-01-01');</v>
      </c>
      <c r="AZ1461" s="326"/>
    </row>
    <row r="1462" spans="1:52" ht="16.5" customHeight="1" x14ac:dyDescent="0.25">
      <c r="A1462" s="285">
        <v>111</v>
      </c>
      <c r="B1462" s="72">
        <v>0</v>
      </c>
      <c r="C1462" s="166" t="str">
        <f t="shared" si="145"/>
        <v>1000111</v>
      </c>
      <c r="D1462" s="165" t="str">
        <f t="shared" si="146"/>
        <v>1000111/13</v>
      </c>
      <c r="E1462" s="167" t="s">
        <v>189</v>
      </c>
      <c r="F1462" s="167" t="s">
        <v>822</v>
      </c>
      <c r="G1462" s="165">
        <v>48</v>
      </c>
      <c r="H1462" s="178">
        <v>101422</v>
      </c>
      <c r="I1462" s="170" t="str">
        <f t="shared" si="147"/>
        <v>Б-101422-13</v>
      </c>
      <c r="J1462" s="185">
        <v>3</v>
      </c>
      <c r="K1462" s="165">
        <v>7</v>
      </c>
      <c r="L1462" s="165" t="s">
        <v>38</v>
      </c>
      <c r="M1462" s="169">
        <v>1</v>
      </c>
      <c r="N1462" s="165">
        <v>18</v>
      </c>
      <c r="O1462" s="167" t="s">
        <v>823</v>
      </c>
      <c r="P1462" s="167" t="s">
        <v>823</v>
      </c>
      <c r="Q1462" s="167" t="s">
        <v>826</v>
      </c>
      <c r="R1462" s="166" t="str">
        <f t="shared" si="148"/>
        <v>1014221</v>
      </c>
      <c r="S1462" s="170">
        <v>1</v>
      </c>
      <c r="T1462" s="167" t="s">
        <v>308</v>
      </c>
      <c r="U1462" s="165">
        <v>70000001</v>
      </c>
      <c r="V1462" s="234">
        <v>0</v>
      </c>
      <c r="W1462" s="165">
        <v>0</v>
      </c>
      <c r="X1462" s="24">
        <v>1208</v>
      </c>
      <c r="Y1462" s="168" t="s">
        <v>42</v>
      </c>
      <c r="Z1462" s="266">
        <v>170000003</v>
      </c>
      <c r="AA1462" s="266">
        <v>0.69999998900000004</v>
      </c>
      <c r="AB1462" s="224"/>
      <c r="AC1462" s="24">
        <v>140000002</v>
      </c>
      <c r="AD1462" s="170"/>
      <c r="AE1462" s="170"/>
      <c r="AF1462" s="167" t="s">
        <v>149</v>
      </c>
      <c r="AG1462" s="221">
        <v>8</v>
      </c>
      <c r="AH1462" s="220">
        <v>12</v>
      </c>
      <c r="AI1462" s="167" t="s">
        <v>319</v>
      </c>
      <c r="AL1462" s="166">
        <v>0</v>
      </c>
      <c r="AM1462" s="170">
        <v>0</v>
      </c>
      <c r="AN1462" s="165" t="s">
        <v>44</v>
      </c>
      <c r="AO1462" s="165"/>
      <c r="AP1462" s="166"/>
      <c r="AQ1462" s="166"/>
      <c r="AR1462" s="166"/>
      <c r="AS1462" s="166">
        <f>H1462</f>
        <v>101422</v>
      </c>
      <c r="AT1462" s="166">
        <f t="shared" si="142"/>
        <v>11558</v>
      </c>
      <c r="AU1462" s="166">
        <v>1558</v>
      </c>
      <c r="AV1462" s="220" t="s">
        <v>727</v>
      </c>
      <c r="AX1462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111, 1000111, '1000111/13', date'2013-03-01', date'2015-09-01', 48, 101422, 'Б-101422-13',date'2015-02-02',3, 7, 7, 'RUR', 1, 18, date'2015-02-02', date'2015-02-01', 1014221, 1, to_date('2015-02-01 00:00:00','YYYY-MM-DD HH24:MI:SS'), 70000001, 0, 0, 1208, 0, 'c1', 8,0,101422,11558,1558);insert into xxxx_oebs_cash_payment_test (ID, INVOICE_ID, OEBS_PAYMENT, DOC_DATE, COMISS_DATE) values (s_xxxx_oebs_cash_payment_test.NEXTVAL, 101422, 140000002, to_date('2015-02-01 00:00:00','YYYY-MM-DD HH24:MI:SS'), date'2015-01-31' );insert into xxxx_client_discount_m  (ID,CLIENT_ID,CLIENT_AVG_DISCOUNT,DT) values (s_xxxx_client_discount_m.NEXTVAL,1208, 12, date'2015-02-01');</v>
      </c>
      <c r="AZ1462" s="326"/>
    </row>
    <row r="1463" spans="1:52" ht="16.5" customHeight="1" x14ac:dyDescent="0.25">
      <c r="A1463" s="285">
        <v>111</v>
      </c>
      <c r="B1463" s="72">
        <v>0</v>
      </c>
      <c r="C1463" s="166" t="str">
        <f t="shared" si="145"/>
        <v>1000111</v>
      </c>
      <c r="D1463" s="165" t="str">
        <f t="shared" si="146"/>
        <v>1000111/13</v>
      </c>
      <c r="E1463" s="167" t="s">
        <v>189</v>
      </c>
      <c r="F1463" s="167" t="s">
        <v>822</v>
      </c>
      <c r="G1463" s="165">
        <v>48</v>
      </c>
      <c r="H1463" s="178">
        <v>101423</v>
      </c>
      <c r="I1463" s="170" t="str">
        <f t="shared" si="147"/>
        <v>Б-101423-13</v>
      </c>
      <c r="J1463" s="185">
        <v>3</v>
      </c>
      <c r="K1463" s="165">
        <v>7</v>
      </c>
      <c r="L1463" s="165" t="s">
        <v>38</v>
      </c>
      <c r="M1463" s="169">
        <v>1</v>
      </c>
      <c r="N1463" s="165">
        <v>18</v>
      </c>
      <c r="O1463" s="167" t="s">
        <v>823</v>
      </c>
      <c r="P1463" s="167" t="s">
        <v>823</v>
      </c>
      <c r="Q1463" s="167" t="s">
        <v>826</v>
      </c>
      <c r="R1463" s="166" t="str">
        <f t="shared" si="148"/>
        <v>1014231</v>
      </c>
      <c r="S1463" s="170">
        <v>1</v>
      </c>
      <c r="T1463" s="167" t="s">
        <v>308</v>
      </c>
      <c r="U1463" s="165">
        <v>30000000</v>
      </c>
      <c r="V1463" s="234">
        <v>0</v>
      </c>
      <c r="W1463" s="165">
        <v>0</v>
      </c>
      <c r="X1463" s="24">
        <v>1209</v>
      </c>
      <c r="Y1463" s="168" t="s">
        <v>42</v>
      </c>
      <c r="Z1463" s="266"/>
      <c r="AA1463" s="266"/>
      <c r="AB1463" s="224"/>
      <c r="AC1463" s="24">
        <v>60000000</v>
      </c>
      <c r="AD1463" s="170"/>
      <c r="AE1463" s="170"/>
      <c r="AF1463" s="167" t="s">
        <v>149</v>
      </c>
      <c r="AG1463" s="221">
        <v>8</v>
      </c>
      <c r="AH1463" s="220">
        <v>12</v>
      </c>
      <c r="AI1463" s="167" t="s">
        <v>319</v>
      </c>
      <c r="AL1463" s="166">
        <v>0</v>
      </c>
      <c r="AM1463" s="170">
        <v>0</v>
      </c>
      <c r="AN1463" s="165" t="s">
        <v>44</v>
      </c>
      <c r="AO1463" s="165"/>
      <c r="AP1463" s="166"/>
      <c r="AQ1463" s="166"/>
      <c r="AR1463" s="166"/>
      <c r="AS1463" s="166">
        <f>H1463</f>
        <v>101423</v>
      </c>
      <c r="AT1463" s="166">
        <f t="shared" si="142"/>
        <v>11559</v>
      </c>
      <c r="AU1463" s="166">
        <v>1559</v>
      </c>
      <c r="AV1463" s="327" t="str">
        <f>"70.000003%"</f>
        <v>70.000003%</v>
      </c>
      <c r="AX1463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111, 1000111, '1000111/13', date'2013-03-01', date'2015-09-01', 48, 101423, 'Б-101423-13',date'2015-02-02',3, 7, 7, 'RUR', 1, 18, date'2015-02-02', date'2015-02-01', 1014231, 1, to_date('2015-02-01 00:00:00','YYYY-MM-DD HH24:MI:SS'), 30000000, 0, 0, 1209, 0, 'c1', 8,0,101423,11559,1559);insert into xxxx_oebs_cash_payment_test (ID, INVOICE_ID, OEBS_PAYMENT, DOC_DATE, COMISS_DATE) values (s_xxxx_oebs_cash_payment_test.NEXTVAL, 101423, 60000000, to_date('2015-02-01 00:00:00','YYYY-MM-DD HH24:MI:SS'), date'2015-01-31' );insert into xxxx_client_discount_m  (ID,CLIENT_ID,CLIENT_AVG_DISCOUNT,DT) values (s_xxxx_client_discount_m.NEXTVAL,1209, 12, date'2015-02-01');</v>
      </c>
      <c r="AZ1463" s="326"/>
    </row>
    <row r="1464" spans="1:52" ht="16.5" customHeight="1" x14ac:dyDescent="0.25">
      <c r="A1464" s="285">
        <v>111</v>
      </c>
      <c r="B1464" s="72">
        <v>0</v>
      </c>
      <c r="C1464" s="166" t="str">
        <f t="shared" si="145"/>
        <v>1000111</v>
      </c>
      <c r="D1464" s="165" t="str">
        <f t="shared" si="146"/>
        <v>1000111/13</v>
      </c>
      <c r="E1464" s="167" t="s">
        <v>189</v>
      </c>
      <c r="F1464" s="167" t="s">
        <v>822</v>
      </c>
      <c r="G1464" s="165">
        <v>48</v>
      </c>
      <c r="H1464" s="178">
        <v>101424</v>
      </c>
      <c r="I1464" s="170" t="str">
        <f t="shared" si="147"/>
        <v>Б-101424-13</v>
      </c>
      <c r="J1464" s="185">
        <v>3</v>
      </c>
      <c r="K1464" s="165">
        <v>7</v>
      </c>
      <c r="L1464" s="165" t="s">
        <v>38</v>
      </c>
      <c r="M1464" s="169">
        <v>1</v>
      </c>
      <c r="N1464" s="165">
        <v>18</v>
      </c>
      <c r="O1464" s="167" t="s">
        <v>823</v>
      </c>
      <c r="P1464" s="167" t="s">
        <v>823</v>
      </c>
      <c r="Q1464" s="167" t="s">
        <v>826</v>
      </c>
      <c r="R1464" s="166" t="str">
        <f t="shared" si="148"/>
        <v>1014241</v>
      </c>
      <c r="S1464" s="170">
        <v>1</v>
      </c>
      <c r="T1464" s="167" t="s">
        <v>308</v>
      </c>
      <c r="U1464" s="165">
        <v>2</v>
      </c>
      <c r="V1464" s="234">
        <v>0</v>
      </c>
      <c r="W1464" s="165">
        <v>0</v>
      </c>
      <c r="X1464" s="24">
        <v>1210</v>
      </c>
      <c r="Y1464" s="168" t="s">
        <v>42</v>
      </c>
      <c r="Z1464" s="266"/>
      <c r="AA1464" s="266"/>
      <c r="AB1464" s="224"/>
      <c r="AC1464" s="24">
        <v>4</v>
      </c>
      <c r="AD1464" s="170"/>
      <c r="AE1464" s="170"/>
      <c r="AF1464" s="167" t="s">
        <v>149</v>
      </c>
      <c r="AG1464" s="221">
        <v>8</v>
      </c>
      <c r="AH1464" s="220">
        <v>12</v>
      </c>
      <c r="AI1464" s="167" t="s">
        <v>319</v>
      </c>
      <c r="AL1464" s="166">
        <v>0</v>
      </c>
      <c r="AM1464" s="170">
        <v>0</v>
      </c>
      <c r="AN1464" s="165" t="s">
        <v>44</v>
      </c>
      <c r="AO1464" s="165"/>
      <c r="AP1464" s="166"/>
      <c r="AQ1464" s="166"/>
      <c r="AR1464" s="166"/>
      <c r="AS1464" s="166">
        <f>H1464</f>
        <v>101424</v>
      </c>
      <c r="AT1464" s="166">
        <f t="shared" si="142"/>
        <v>11560</v>
      </c>
      <c r="AU1464" s="166">
        <v>1560</v>
      </c>
      <c r="AV1464" s="327"/>
      <c r="AX146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111, 1000111, '1000111/13', date'2013-03-01', date'2015-09-01', 48, 101424, 'Б-101424-13',date'2015-02-02',3, 7, 7, 'RUR', 1, 18, date'2015-02-02', date'2015-02-01', 1014241, 1, to_date('2015-02-01 00:00:00','YYYY-MM-DD HH24:MI:SS'), 2, 0, 0, 1210, 0, 'c1', 8,0,101424,11560,1560);insert into xxxx_oebs_cash_payment_test (ID, INVOICE_ID, OEBS_PAYMENT, DOC_DATE, COMISS_DATE) values (s_xxxx_oebs_cash_payment_test.NEXTVAL, 101424, 4, to_date('2015-02-01 00:00:00','YYYY-MM-DD HH24:MI:SS'), date'2015-01-31' );insert into xxxx_client_discount_m  (ID,CLIENT_ID,CLIENT_AVG_DISCOUNT,DT) values (s_xxxx_client_discount_m.NEXTVAL,1210, 12, date'2015-02-01');</v>
      </c>
      <c r="AZ1464" s="326"/>
    </row>
    <row r="1465" spans="1:52" ht="16.5" customHeight="1" x14ac:dyDescent="0.25">
      <c r="A1465" s="285">
        <v>111</v>
      </c>
      <c r="B1465" s="72">
        <v>0</v>
      </c>
      <c r="C1465" s="166" t="str">
        <f t="shared" si="145"/>
        <v>1000111</v>
      </c>
      <c r="D1465" s="165" t="str">
        <f t="shared" si="146"/>
        <v>1000111/13</v>
      </c>
      <c r="E1465" s="167" t="s">
        <v>189</v>
      </c>
      <c r="F1465" s="167" t="s">
        <v>822</v>
      </c>
      <c r="G1465" s="165">
        <v>48</v>
      </c>
      <c r="H1465" s="178">
        <v>101425</v>
      </c>
      <c r="I1465" s="170" t="str">
        <f t="shared" si="147"/>
        <v>Б-101425-13</v>
      </c>
      <c r="J1465" s="185">
        <v>3</v>
      </c>
      <c r="K1465" s="165">
        <v>1</v>
      </c>
      <c r="L1465" s="165" t="s">
        <v>38</v>
      </c>
      <c r="M1465" s="169">
        <v>1</v>
      </c>
      <c r="N1465" s="165">
        <v>18</v>
      </c>
      <c r="O1465" s="167" t="s">
        <v>823</v>
      </c>
      <c r="P1465" s="167" t="s">
        <v>823</v>
      </c>
      <c r="Q1465" s="167" t="s">
        <v>826</v>
      </c>
      <c r="R1465" s="166" t="str">
        <f t="shared" si="148"/>
        <v>1014251</v>
      </c>
      <c r="S1465" s="170">
        <v>1</v>
      </c>
      <c r="T1465" s="167" t="s">
        <v>308</v>
      </c>
      <c r="U1465" s="165">
        <v>70000000</v>
      </c>
      <c r="V1465" s="234">
        <v>0</v>
      </c>
      <c r="W1465" s="165">
        <v>0</v>
      </c>
      <c r="X1465" s="24">
        <v>1211</v>
      </c>
      <c r="Y1465" s="168" t="s">
        <v>42</v>
      </c>
      <c r="Z1465" s="266"/>
      <c r="AA1465" s="266"/>
      <c r="AB1465" s="224"/>
      <c r="AC1465" s="24">
        <v>140000000</v>
      </c>
      <c r="AD1465" s="170"/>
      <c r="AE1465" s="170"/>
      <c r="AF1465" s="167" t="s">
        <v>149</v>
      </c>
      <c r="AG1465" s="221">
        <v>8</v>
      </c>
      <c r="AH1465" s="220">
        <v>12</v>
      </c>
      <c r="AI1465" s="167" t="s">
        <v>319</v>
      </c>
      <c r="AL1465" s="166">
        <v>0</v>
      </c>
      <c r="AM1465" s="170">
        <v>0</v>
      </c>
      <c r="AN1465" s="165" t="s">
        <v>44</v>
      </c>
      <c r="AO1465" s="165"/>
      <c r="AP1465" s="166"/>
      <c r="AQ1465" s="166"/>
      <c r="AR1465" s="166"/>
      <c r="AS1465" s="166">
        <f>H1465</f>
        <v>101425</v>
      </c>
      <c r="AT1465" s="166">
        <f t="shared" si="142"/>
        <v>11561</v>
      </c>
      <c r="AU1465" s="166">
        <v>1561</v>
      </c>
      <c r="AX146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111, 1000111, '1000111/13', date'2013-03-01', date'2015-09-01', 48, 101425, 'Б-101425-13',date'2015-02-02',3, 1, 1, 'RUR', 1, 18, date'2015-02-02', date'2015-02-01', 1014251, 1, to_date('2015-02-01 00:00:00','YYYY-MM-DD HH24:MI:SS'), 70000000, 0, 0, 1211, 0, 'c1', 8,0,101425,11561,1561);insert into xxxx_oebs_cash_payment_test (ID, INVOICE_ID, OEBS_PAYMENT, DOC_DATE, COMISS_DATE) values (s_xxxx_oebs_cash_payment_test.NEXTVAL, 101425, 140000000, to_date('2015-02-01 00:00:00','YYYY-MM-DD HH24:MI:SS'), date'2015-01-31' );insert into xxxx_client_discount_m  (ID,CLIENT_ID,CLIENT_AVG_DISCOUNT,DT) values (s_xxxx_client_discount_m.NEXTVAL,1211, 12, date'2015-02-01');</v>
      </c>
      <c r="AZ1465" s="326"/>
    </row>
    <row r="1466" spans="1:52" ht="16.5" customHeight="1" x14ac:dyDescent="0.25">
      <c r="A1466" s="285">
        <v>111</v>
      </c>
      <c r="B1466" s="72">
        <v>0</v>
      </c>
      <c r="C1466" s="166" t="str">
        <f t="shared" si="145"/>
        <v>1000111</v>
      </c>
      <c r="D1466" s="165" t="str">
        <f t="shared" si="146"/>
        <v>1000111/13</v>
      </c>
      <c r="E1466" s="167" t="s">
        <v>189</v>
      </c>
      <c r="F1466" s="167" t="s">
        <v>822</v>
      </c>
      <c r="G1466" s="165">
        <v>48</v>
      </c>
      <c r="H1466" s="178">
        <v>101426</v>
      </c>
      <c r="I1466" s="170" t="str">
        <f t="shared" si="147"/>
        <v>Б-101426-13</v>
      </c>
      <c r="J1466" s="185">
        <v>3</v>
      </c>
      <c r="K1466" s="165">
        <v>7</v>
      </c>
      <c r="L1466" s="165" t="s">
        <v>38</v>
      </c>
      <c r="M1466" s="169">
        <v>1</v>
      </c>
      <c r="N1466" s="165">
        <v>18</v>
      </c>
      <c r="O1466" s="167" t="s">
        <v>823</v>
      </c>
      <c r="P1466" s="167" t="s">
        <v>823</v>
      </c>
      <c r="Q1466" s="167" t="s">
        <v>826</v>
      </c>
      <c r="R1466" s="166" t="str">
        <f t="shared" si="148"/>
        <v>1014261</v>
      </c>
      <c r="S1466" s="170">
        <v>1</v>
      </c>
      <c r="T1466" s="191" t="s">
        <v>144</v>
      </c>
      <c r="U1466" s="165">
        <v>170000000</v>
      </c>
      <c r="V1466" s="165">
        <v>30600000</v>
      </c>
      <c r="W1466" s="165">
        <v>0</v>
      </c>
      <c r="X1466" s="24">
        <v>1212</v>
      </c>
      <c r="Y1466" s="168" t="s">
        <v>42</v>
      </c>
      <c r="Z1466" s="266">
        <v>246000000</v>
      </c>
      <c r="AA1466" s="266"/>
      <c r="AB1466" s="224"/>
      <c r="AC1466" s="24">
        <v>340000000</v>
      </c>
      <c r="AD1466" s="170"/>
      <c r="AE1466" s="170"/>
      <c r="AF1466" s="237" t="s">
        <v>150</v>
      </c>
      <c r="AG1466" s="221">
        <v>8</v>
      </c>
      <c r="AH1466" s="220">
        <v>12</v>
      </c>
      <c r="AI1466" s="237" t="s">
        <v>320</v>
      </c>
      <c r="AL1466" s="166">
        <v>0</v>
      </c>
      <c r="AM1466" s="170">
        <v>0</v>
      </c>
      <c r="AN1466" s="165" t="s">
        <v>44</v>
      </c>
      <c r="AO1466" s="165"/>
      <c r="AP1466" s="166"/>
      <c r="AQ1466" s="166"/>
      <c r="AR1466" s="166"/>
      <c r="AS1466" s="166">
        <f>H1466</f>
        <v>101426</v>
      </c>
      <c r="AT1466" s="166">
        <f t="shared" si="142"/>
        <v>11562</v>
      </c>
      <c r="AU1466" s="166">
        <v>1562</v>
      </c>
      <c r="AX146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111, 1000111, '1000111/13', date'2013-03-01', date'2015-09-01', 48, 101426, 'Б-101426-13',date'2015-02-02',3, 7, 7, 'RUR', 1, 18, date'2015-02-02', date'2015-02-01', 1014261, 1, to_date('2015-01-01 00:00:00','YYYY-MM-DD HH24:MI:SS'), 170000000, 30600000, 0, 1212, 0, 'c1', 8,0,101426,11562,1562);insert into xxxx_oebs_cash_payment_test (ID, INVOICE_ID, OEBS_PAYMENT, DOC_DATE, COMISS_DATE) values (s_xxxx_oebs_cash_payment_test.NEXTVAL, 101426, 340000000, to_date('2015-01-01 00:00:00','YYYY-MM-DD HH24:MI:SS'), date'2015-01-30' );insert into xxxx_client_discount_m  (ID,CLIENT_ID,CLIENT_AVG_DISCOUNT,DT) values (s_xxxx_client_discount_m.NEXTVAL,1212, 12, date'2015-01-01');</v>
      </c>
      <c r="AZ1466" s="326"/>
    </row>
    <row r="1467" spans="1:52" ht="16.5" customHeight="1" x14ac:dyDescent="0.25">
      <c r="A1467" s="285">
        <v>111</v>
      </c>
      <c r="B1467" s="72">
        <v>0</v>
      </c>
      <c r="C1467" s="166" t="str">
        <f t="shared" si="145"/>
        <v>1000111</v>
      </c>
      <c r="D1467" s="171" t="str">
        <f t="shared" si="146"/>
        <v>1000111/13</v>
      </c>
      <c r="E1467" s="172" t="s">
        <v>189</v>
      </c>
      <c r="F1467" s="167" t="s">
        <v>822</v>
      </c>
      <c r="G1467" s="171">
        <v>48</v>
      </c>
      <c r="H1467" s="178">
        <v>101427</v>
      </c>
      <c r="I1467" s="171" t="str">
        <f t="shared" si="147"/>
        <v>Б-101427-13</v>
      </c>
      <c r="J1467" s="185">
        <v>3</v>
      </c>
      <c r="K1467" s="171">
        <v>7</v>
      </c>
      <c r="L1467" s="171" t="s">
        <v>38</v>
      </c>
      <c r="M1467" s="175">
        <v>1</v>
      </c>
      <c r="N1467" s="171">
        <v>18</v>
      </c>
      <c r="O1467" s="172" t="s">
        <v>823</v>
      </c>
      <c r="P1467" s="172" t="s">
        <v>823</v>
      </c>
      <c r="Q1467" s="172" t="s">
        <v>826</v>
      </c>
      <c r="R1467" s="173" t="str">
        <f t="shared" si="148"/>
        <v>1014271</v>
      </c>
      <c r="S1467" s="171">
        <v>1</v>
      </c>
      <c r="T1467" s="211" t="s">
        <v>144</v>
      </c>
      <c r="U1467" s="171">
        <v>130000000</v>
      </c>
      <c r="V1467" s="171">
        <v>23400000</v>
      </c>
      <c r="W1467" s="171">
        <v>0</v>
      </c>
      <c r="X1467" s="24">
        <v>1213</v>
      </c>
      <c r="Y1467" s="174" t="s">
        <v>42</v>
      </c>
      <c r="Z1467" s="142"/>
      <c r="AA1467" s="142"/>
      <c r="AB1467" s="232"/>
      <c r="AC1467" s="181">
        <v>260000000</v>
      </c>
      <c r="AD1467" s="171"/>
      <c r="AE1467" s="171"/>
      <c r="AF1467" s="177" t="s">
        <v>149</v>
      </c>
      <c r="AG1467" s="302">
        <v>8</v>
      </c>
      <c r="AH1467" s="258">
        <v>12</v>
      </c>
      <c r="AI1467" s="177" t="s">
        <v>320</v>
      </c>
      <c r="AJ1467" s="179"/>
      <c r="AK1467" s="179"/>
      <c r="AL1467" s="173">
        <v>0</v>
      </c>
      <c r="AM1467" s="171">
        <v>0</v>
      </c>
      <c r="AN1467" s="171" t="s">
        <v>44</v>
      </c>
      <c r="AO1467" s="171"/>
      <c r="AP1467" s="173"/>
      <c r="AQ1467" s="173"/>
      <c r="AR1467" s="173"/>
      <c r="AS1467" s="166">
        <f>H1467</f>
        <v>101427</v>
      </c>
      <c r="AT1467" s="166">
        <f t="shared" si="142"/>
        <v>11563</v>
      </c>
      <c r="AU1467" s="166">
        <v>1563</v>
      </c>
      <c r="AV1467" s="258"/>
      <c r="AX1467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111, 1000111, '1000111/13', date'2013-03-01', date'2015-09-01', 48, 101427, 'Б-101427-13',date'2015-02-02',3, 7, 7, 'RUR', 1, 18, date'2015-02-02', date'2015-02-01', 1014271, 1, to_date('2015-01-01 00:00:00','YYYY-MM-DD HH24:MI:SS'), 130000000, 23400000, 0, 1213, 0, 'c1', 8,0,101427,11563,1563);insert into xxxx_oebs_cash_payment_test (ID, INVOICE_ID, OEBS_PAYMENT, DOC_DATE, COMISS_DATE) values (s_xxxx_oebs_cash_payment_test.NEXTVAL, 101427, 260000000, to_date('2015-01-01 00:00:00','YYYY-MM-DD HH24:MI:SS'), date'2015-01-31' );insert into xxxx_client_discount_m  (ID,CLIENT_ID,CLIENT_AVG_DISCOUNT,DT) values (s_xxxx_client_discount_m.NEXTVAL,1213, 12, date'2015-01-01');</v>
      </c>
      <c r="AZ1467" s="326"/>
    </row>
    <row r="1468" spans="1:52" ht="16.5" customHeight="1" x14ac:dyDescent="0.25">
      <c r="A1468" s="285">
        <v>112</v>
      </c>
      <c r="B1468" s="72">
        <v>0</v>
      </c>
      <c r="C1468" s="166" t="str">
        <f t="shared" si="145"/>
        <v>1000112</v>
      </c>
      <c r="D1468" s="165" t="str">
        <f t="shared" si="146"/>
        <v>1000112/13</v>
      </c>
      <c r="E1468" s="167" t="s">
        <v>189</v>
      </c>
      <c r="F1468" s="167" t="s">
        <v>822</v>
      </c>
      <c r="G1468" s="165">
        <v>48</v>
      </c>
      <c r="H1468" s="230">
        <v>101428</v>
      </c>
      <c r="I1468" s="170" t="str">
        <f t="shared" si="147"/>
        <v>Б-101428-13</v>
      </c>
      <c r="J1468" s="185">
        <v>3</v>
      </c>
      <c r="K1468" s="165">
        <v>7</v>
      </c>
      <c r="L1468" s="165" t="s">
        <v>38</v>
      </c>
      <c r="M1468" s="169">
        <v>1</v>
      </c>
      <c r="N1468" s="165">
        <v>18</v>
      </c>
      <c r="O1468" s="167" t="s">
        <v>823</v>
      </c>
      <c r="P1468" s="167" t="s">
        <v>823</v>
      </c>
      <c r="Q1468" s="167" t="s">
        <v>826</v>
      </c>
      <c r="R1468" s="166" t="str">
        <f t="shared" si="148"/>
        <v>1014281</v>
      </c>
      <c r="S1468" s="170">
        <v>1</v>
      </c>
      <c r="T1468" s="237" t="s">
        <v>144</v>
      </c>
      <c r="U1468" s="165">
        <v>82000000</v>
      </c>
      <c r="V1468" s="234">
        <v>10000000</v>
      </c>
      <c r="W1468" s="165">
        <v>0</v>
      </c>
      <c r="X1468" s="234">
        <v>1214</v>
      </c>
      <c r="Y1468" s="168" t="s">
        <v>42</v>
      </c>
      <c r="Z1468" s="266">
        <v>162200000</v>
      </c>
      <c r="AA1468" s="266">
        <v>324400000</v>
      </c>
      <c r="AB1468" s="224"/>
      <c r="AC1468" s="24">
        <v>164000000</v>
      </c>
      <c r="AD1468" s="170"/>
      <c r="AE1468" s="170"/>
      <c r="AF1468" s="237" t="s">
        <v>150</v>
      </c>
      <c r="AG1468" s="221">
        <v>8</v>
      </c>
      <c r="AH1468" s="220">
        <v>12</v>
      </c>
      <c r="AI1468" s="237" t="s">
        <v>320</v>
      </c>
      <c r="AL1468" s="227">
        <v>1</v>
      </c>
      <c r="AM1468" s="122">
        <v>1</v>
      </c>
      <c r="AN1468" s="165" t="s">
        <v>44</v>
      </c>
      <c r="AO1468" s="165"/>
      <c r="AP1468" s="227">
        <v>10000000</v>
      </c>
      <c r="AQ1468" s="166" t="s">
        <v>213</v>
      </c>
      <c r="AR1468" s="166" t="s">
        <v>439</v>
      </c>
      <c r="AS1468" s="166">
        <f>H1468</f>
        <v>101428</v>
      </c>
      <c r="AT1468" s="166">
        <f t="shared" si="142"/>
        <v>11564</v>
      </c>
      <c r="AU1468" s="166">
        <v>1564</v>
      </c>
      <c r="AV1468" s="220" t="s">
        <v>742</v>
      </c>
      <c r="AX1468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101428, 'Б-101428-13',date'2015-02-02',3, 7, 7, 'RUR', 1, 18, date'2015-02-02', date'2015-02-01', 1014281, 1, to_date('2015-01-01 00:00:00','YYYY-MM-DD HH24:MI:SS'), 82000000, 10000000, 0, 1214, 1, 'c1', 8,1,101428,11564,1564);insert into xxxx_oebs_cash_payment_test (ID, INVOICE_ID, OEBS_PAYMENT, DOC_DATE, COMISS_DATE) values (s_xxxx_oebs_cash_payment_test.NEXTVAL, 101428, 164000000, to_date('2015-01-01 00:00:00','YYYY-MM-DD HH24:MI:SS'), date'2015-01-30' );insert into xxxx_client_discount_m  (ID,CLIENT_ID,CLIENT_AVG_DISCOUNT,DT) values (s_xxxx_client_discount_m.NEXTVAL,1214, 12, date'2015-01-01');insert into xxxx_loyal_clients_contr_attr (ID, CONTRACT_ID, CLIENT_ID, LC_TURNOVER, COLLATERAL_FIRST_DT, COLLATERAL_END_DT) values (s_xxxx_loyal_clients_contr_atr.NEXTVAL, 1000112, 1214, 10000000, date'2014-03-01', date'2014-11-30' );</v>
      </c>
      <c r="AZ1468" s="326"/>
    </row>
    <row r="1469" spans="1:52" ht="16.5" customHeight="1" x14ac:dyDescent="0.25">
      <c r="A1469" s="285">
        <v>112</v>
      </c>
      <c r="B1469" s="72">
        <v>0</v>
      </c>
      <c r="C1469" s="166" t="str">
        <f t="shared" si="145"/>
        <v>1000112</v>
      </c>
      <c r="D1469" s="165" t="str">
        <f t="shared" si="146"/>
        <v>1000112/13</v>
      </c>
      <c r="E1469" s="167" t="s">
        <v>189</v>
      </c>
      <c r="F1469" s="167" t="s">
        <v>822</v>
      </c>
      <c r="G1469" s="165">
        <v>48</v>
      </c>
      <c r="H1469" s="227">
        <v>101429</v>
      </c>
      <c r="I1469" s="170" t="str">
        <f t="shared" si="147"/>
        <v>Б-101429-13</v>
      </c>
      <c r="J1469" s="185">
        <v>3</v>
      </c>
      <c r="K1469" s="165">
        <v>7</v>
      </c>
      <c r="L1469" s="165" t="s">
        <v>38</v>
      </c>
      <c r="M1469" s="169">
        <v>1</v>
      </c>
      <c r="N1469" s="165">
        <v>18</v>
      </c>
      <c r="O1469" s="167" t="s">
        <v>823</v>
      </c>
      <c r="P1469" s="167" t="s">
        <v>823</v>
      </c>
      <c r="Q1469" s="167" t="s">
        <v>826</v>
      </c>
      <c r="R1469" s="166" t="str">
        <f t="shared" si="148"/>
        <v>1014291</v>
      </c>
      <c r="S1469" s="170">
        <v>1</v>
      </c>
      <c r="T1469" s="237" t="s">
        <v>833</v>
      </c>
      <c r="U1469" s="165">
        <v>110000000</v>
      </c>
      <c r="V1469" s="165">
        <v>19800000</v>
      </c>
      <c r="W1469" s="165">
        <v>0</v>
      </c>
      <c r="X1469" s="236">
        <v>1215</v>
      </c>
      <c r="Y1469" s="168" t="s">
        <v>42</v>
      </c>
      <c r="Z1469" s="266"/>
      <c r="AA1469" s="266">
        <v>384000000</v>
      </c>
      <c r="AB1469" s="224"/>
      <c r="AC1469" s="24">
        <v>220000000</v>
      </c>
      <c r="AD1469" s="170"/>
      <c r="AE1469" s="170"/>
      <c r="AF1469" s="237" t="s">
        <v>150</v>
      </c>
      <c r="AG1469" s="221">
        <v>8</v>
      </c>
      <c r="AH1469" s="220">
        <v>12</v>
      </c>
      <c r="AI1469" s="237" t="s">
        <v>320</v>
      </c>
      <c r="AL1469" s="227">
        <v>1</v>
      </c>
      <c r="AM1469" s="122">
        <v>1</v>
      </c>
      <c r="AN1469" s="165" t="s">
        <v>44</v>
      </c>
      <c r="AO1469" s="165"/>
      <c r="AP1469" s="227">
        <v>10000000</v>
      </c>
      <c r="AQ1469" s="166" t="s">
        <v>213</v>
      </c>
      <c r="AR1469" s="166" t="s">
        <v>440</v>
      </c>
      <c r="AS1469" s="166">
        <f>H1469</f>
        <v>101429</v>
      </c>
      <c r="AT1469" s="166">
        <f t="shared" si="142"/>
        <v>11565</v>
      </c>
      <c r="AU1469" s="166">
        <v>1565</v>
      </c>
      <c r="AX1469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101429, 'Б-101429-13',date'2015-02-02',3, 7, 7, 'RUR', 1, 18, date'2015-02-02', date'2015-02-01', 1014291, 1, to_date('2015-01-25 00:00:00','YYYY-MM-DD HH24:MI:SS'), 110000000, 19800000, 0, 1215, 1, 'c1', 8,1,101429,11565,1565);insert into xxxx_oebs_cash_payment_test (ID, INVOICE_ID, OEBS_PAYMENT, DOC_DATE, COMISS_DATE) values (s_xxxx_oebs_cash_payment_test.NEXTVAL, 101429, 220000000, to_date('2015-01-25 00:00:00','YYYY-MM-DD HH24:MI:SS'), date'2015-01-30' );insert into xxxx_client_discount_m  (ID,CLIENT_ID,CLIENT_AVG_DISCOUNT,DT) values (s_xxxx_client_discount_m.NEXTVAL,1215, 12, date'2015-01-01');insert into xxxx_loyal_clients_contr_attr (ID, CONTRACT_ID, CLIENT_ID, LC_TURNOVER, COLLATERAL_FIRST_DT, COLLATERAL_END_DT) values (s_xxxx_loyal_clients_contr_atr.NEXTVAL, 1000112, 1215, 10000000, date'2014-03-01', date'2014-12-01' );</v>
      </c>
      <c r="AZ1469" s="326"/>
    </row>
    <row r="1470" spans="1:52" ht="16.5" customHeight="1" x14ac:dyDescent="0.25">
      <c r="A1470" s="285">
        <v>112</v>
      </c>
      <c r="B1470" s="72">
        <v>0</v>
      </c>
      <c r="C1470" s="166" t="str">
        <f t="shared" si="145"/>
        <v>1000112</v>
      </c>
      <c r="D1470" s="165" t="str">
        <f t="shared" si="146"/>
        <v>1000112/13</v>
      </c>
      <c r="E1470" s="167" t="s">
        <v>189</v>
      </c>
      <c r="F1470" s="167" t="s">
        <v>822</v>
      </c>
      <c r="G1470" s="165">
        <v>48</v>
      </c>
      <c r="H1470" s="230">
        <v>101428</v>
      </c>
      <c r="I1470" s="170" t="str">
        <f t="shared" si="147"/>
        <v>Б-101428-13</v>
      </c>
      <c r="J1470" s="185">
        <v>3</v>
      </c>
      <c r="K1470" s="165">
        <v>7</v>
      </c>
      <c r="L1470" s="165" t="s">
        <v>38</v>
      </c>
      <c r="M1470" s="169">
        <v>1</v>
      </c>
      <c r="N1470" s="165">
        <v>18</v>
      </c>
      <c r="O1470" s="167" t="s">
        <v>823</v>
      </c>
      <c r="P1470" s="167" t="s">
        <v>823</v>
      </c>
      <c r="Q1470" s="167" t="s">
        <v>826</v>
      </c>
      <c r="R1470" s="227" t="str">
        <f>H1470&amp;"2"</f>
        <v>1014282</v>
      </c>
      <c r="S1470" s="170">
        <v>1</v>
      </c>
      <c r="T1470" s="237" t="s">
        <v>835</v>
      </c>
      <c r="U1470" s="165">
        <v>110000000</v>
      </c>
      <c r="V1470" s="165">
        <v>19800000</v>
      </c>
      <c r="W1470" s="165">
        <v>0</v>
      </c>
      <c r="X1470" s="234">
        <v>1214</v>
      </c>
      <c r="Y1470" s="168" t="s">
        <v>42</v>
      </c>
      <c r="Z1470" s="266"/>
      <c r="AA1470" s="266"/>
      <c r="AB1470" s="224"/>
      <c r="AC1470" s="24">
        <v>220000000</v>
      </c>
      <c r="AD1470" s="170"/>
      <c r="AE1470" s="170"/>
      <c r="AF1470" s="191" t="s">
        <v>149</v>
      </c>
      <c r="AG1470" s="221">
        <v>8</v>
      </c>
      <c r="AH1470" s="220">
        <v>12</v>
      </c>
      <c r="AI1470" s="186" t="s">
        <v>320</v>
      </c>
      <c r="AL1470" s="227">
        <v>1</v>
      </c>
      <c r="AM1470" s="122">
        <v>1</v>
      </c>
      <c r="AN1470" s="165" t="s">
        <v>44</v>
      </c>
      <c r="AS1470" s="166">
        <f>H1470</f>
        <v>101428</v>
      </c>
      <c r="AT1470" s="166">
        <f t="shared" si="142"/>
        <v>11566</v>
      </c>
      <c r="AU1470" s="166">
        <v>1566</v>
      </c>
      <c r="AX1470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101428, 'Б-101428-13',date'2015-02-02',3, 7, 7, 'RUR', 1, 18, date'2015-02-02', date'2015-02-01', 1014282, 1, to_date('2015-01-16 00:00:00','YYYY-MM-DD HH24:MI:SS'), 110000000, 19800000, 0, 1214, 1, 'c1', 8,1,101428,11566,1566);insert into xxxx_oebs_cash_payment_test (ID, INVOICE_ID, OEBS_PAYMENT, DOC_DATE, COMISS_DATE) values (s_xxxx_oebs_cash_payment_test.NEXTVAL, 101428, 220000000, to_date('2015-01-16 00:00:00','YYYY-MM-DD HH24:MI:SS'), date'2015-01-31' );insert into xxxx_client_discount_m  (ID,CLIENT_ID,CLIENT_AVG_DISCOUNT,DT) values (s_xxxx_client_discount_m.NEXTVAL,1214, 12, date'2015-01-01');</v>
      </c>
      <c r="AZ1470" s="326"/>
    </row>
    <row r="1471" spans="1:52" ht="16.5" customHeight="1" x14ac:dyDescent="0.25">
      <c r="A1471" s="285">
        <v>112</v>
      </c>
      <c r="B1471" s="72">
        <v>0</v>
      </c>
      <c r="C1471" s="166" t="str">
        <f t="shared" si="145"/>
        <v>1000112</v>
      </c>
      <c r="D1471" s="165" t="str">
        <f t="shared" si="146"/>
        <v>1000112/13</v>
      </c>
      <c r="E1471" s="167" t="s">
        <v>189</v>
      </c>
      <c r="F1471" s="167" t="s">
        <v>822</v>
      </c>
      <c r="G1471" s="165">
        <v>48</v>
      </c>
      <c r="H1471" s="227">
        <v>101429</v>
      </c>
      <c r="I1471" s="170" t="str">
        <f t="shared" si="147"/>
        <v>Б-101429-13</v>
      </c>
      <c r="J1471" s="185">
        <v>3</v>
      </c>
      <c r="K1471" s="165">
        <v>7</v>
      </c>
      <c r="L1471" s="165" t="s">
        <v>38</v>
      </c>
      <c r="M1471" s="169">
        <v>1</v>
      </c>
      <c r="N1471" s="165">
        <v>18</v>
      </c>
      <c r="O1471" s="167" t="s">
        <v>823</v>
      </c>
      <c r="P1471" s="167" t="s">
        <v>823</v>
      </c>
      <c r="Q1471" s="167" t="s">
        <v>826</v>
      </c>
      <c r="R1471" s="227" t="str">
        <f>H1471&amp;"2"</f>
        <v>1014292</v>
      </c>
      <c r="S1471" s="170">
        <v>1</v>
      </c>
      <c r="T1471" s="237" t="s">
        <v>836</v>
      </c>
      <c r="U1471" s="165">
        <v>82000000</v>
      </c>
      <c r="V1471" s="234">
        <v>10000000</v>
      </c>
      <c r="W1471" s="165">
        <v>0</v>
      </c>
      <c r="X1471" s="236">
        <v>1215</v>
      </c>
      <c r="Y1471" s="168" t="s">
        <v>42</v>
      </c>
      <c r="Z1471" s="266"/>
      <c r="AA1471" s="266"/>
      <c r="AB1471" s="224"/>
      <c r="AC1471" s="24">
        <v>164000000</v>
      </c>
      <c r="AD1471" s="170"/>
      <c r="AE1471" s="170"/>
      <c r="AF1471" s="191" t="s">
        <v>149</v>
      </c>
      <c r="AG1471" s="221">
        <v>8</v>
      </c>
      <c r="AH1471" s="220">
        <v>12</v>
      </c>
      <c r="AI1471" s="186" t="s">
        <v>320</v>
      </c>
      <c r="AL1471" s="227">
        <v>1</v>
      </c>
      <c r="AM1471" s="122">
        <v>1</v>
      </c>
      <c r="AN1471" s="165" t="s">
        <v>44</v>
      </c>
      <c r="AO1471" s="165"/>
      <c r="AS1471" s="166">
        <f>H1471</f>
        <v>101429</v>
      </c>
      <c r="AT1471" s="166">
        <f t="shared" si="142"/>
        <v>11567</v>
      </c>
      <c r="AU1471" s="166">
        <v>1567</v>
      </c>
      <c r="AV1471" s="166"/>
      <c r="AX1471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101429, 'Б-101429-13',date'2015-02-02',3, 7, 7, 'RUR', 1, 18, date'2015-02-02', date'2015-02-01', 1014292, 1, to_date('2015-01-24 00:00:00','YYYY-MM-DD HH24:MI:SS'), 82000000, 10000000, 0, 1215, 1, 'c1', 8,1,101429,11567,1567);insert into xxxx_oebs_cash_payment_test (ID, INVOICE_ID, OEBS_PAYMENT, DOC_DATE, COMISS_DATE) values (s_xxxx_oebs_cash_payment_test.NEXTVAL, 101429, 164000000, to_date('2015-01-24 00:00:00','YYYY-MM-DD HH24:MI:SS'), date'2015-01-31' );insert into xxxx_client_discount_m  (ID,CLIENT_ID,CLIENT_AVG_DISCOUNT,DT) values (s_xxxx_client_discount_m.NEXTVAL,1215, 12, date'2015-01-01');</v>
      </c>
      <c r="AZ1471" s="326"/>
    </row>
    <row r="1472" spans="1:52" ht="16.5" customHeight="1" x14ac:dyDescent="0.25">
      <c r="A1472" s="285">
        <v>112</v>
      </c>
      <c r="B1472" s="72">
        <v>0</v>
      </c>
      <c r="C1472" s="166" t="str">
        <f t="shared" si="145"/>
        <v>1000112</v>
      </c>
      <c r="D1472" s="165" t="str">
        <f t="shared" si="146"/>
        <v>1000112/13</v>
      </c>
      <c r="E1472" s="167" t="s">
        <v>189</v>
      </c>
      <c r="F1472" s="167" t="s">
        <v>822</v>
      </c>
      <c r="G1472" s="165">
        <v>48</v>
      </c>
      <c r="H1472" s="230">
        <v>101428</v>
      </c>
      <c r="I1472" s="170" t="str">
        <f t="shared" si="147"/>
        <v>Б-101428-13</v>
      </c>
      <c r="J1472" s="185">
        <v>3</v>
      </c>
      <c r="K1472" s="165">
        <v>7</v>
      </c>
      <c r="L1472" s="165" t="s">
        <v>38</v>
      </c>
      <c r="M1472" s="169">
        <v>1</v>
      </c>
      <c r="N1472" s="165">
        <v>18</v>
      </c>
      <c r="O1472" s="167" t="s">
        <v>823</v>
      </c>
      <c r="P1472" s="167" t="s">
        <v>823</v>
      </c>
      <c r="Q1472" s="167" t="s">
        <v>826</v>
      </c>
      <c r="R1472" s="230" t="str">
        <f>H1472&amp;"3"</f>
        <v>1014283</v>
      </c>
      <c r="S1472" s="170">
        <v>1</v>
      </c>
      <c r="T1472" s="237" t="s">
        <v>144</v>
      </c>
      <c r="U1472" s="165">
        <v>81999999</v>
      </c>
      <c r="V1472" s="234">
        <v>10000000</v>
      </c>
      <c r="W1472" s="165">
        <v>0</v>
      </c>
      <c r="X1472" s="234">
        <v>1214</v>
      </c>
      <c r="Y1472" s="168" t="s">
        <v>42</v>
      </c>
      <c r="Z1472" s="266">
        <v>162199999</v>
      </c>
      <c r="AA1472" s="266"/>
      <c r="AB1472" s="224"/>
      <c r="AC1472" s="24">
        <v>163999998</v>
      </c>
      <c r="AD1472" s="170"/>
      <c r="AE1472" s="170"/>
      <c r="AF1472" s="237" t="s">
        <v>150</v>
      </c>
      <c r="AG1472" s="221">
        <v>8</v>
      </c>
      <c r="AH1472" s="220">
        <v>12</v>
      </c>
      <c r="AI1472" s="239" t="s">
        <v>320</v>
      </c>
      <c r="AL1472" s="227">
        <v>1</v>
      </c>
      <c r="AM1472" s="122">
        <v>1</v>
      </c>
      <c r="AN1472" s="165" t="s">
        <v>44</v>
      </c>
      <c r="AO1472" s="165"/>
      <c r="AS1472" s="166">
        <f>H1472</f>
        <v>101428</v>
      </c>
      <c r="AT1472" s="166">
        <f t="shared" si="142"/>
        <v>11568</v>
      </c>
      <c r="AU1472" s="166">
        <v>1568</v>
      </c>
      <c r="AX1472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101428, 'Б-101428-13',date'2015-02-02',3, 7, 7, 'RUR', 1, 18, date'2015-02-02', date'2015-02-01', 1014283, 1, to_date('2015-01-01 00:00:00','YYYY-MM-DD HH24:MI:SS'), 81999999, 10000000, 0, 1214, 1, 'c1', 8,1,101428,11568,1568);insert into xxxx_oebs_cash_payment_test (ID, INVOICE_ID, OEBS_PAYMENT, DOC_DATE, COMISS_DATE) values (s_xxxx_oebs_cash_payment_test.NEXTVAL, 101428, 163999998, to_date('2015-01-01 00:00:00','YYYY-MM-DD HH24:MI:SS'), date'2015-01-30' );insert into xxxx_client_discount_m  (ID,CLIENT_ID,CLIENT_AVG_DISCOUNT,DT) values (s_xxxx_client_discount_m.NEXTVAL,1214, 12, date'2015-01-01');</v>
      </c>
      <c r="AZ1472" s="326"/>
    </row>
    <row r="1473" spans="1:52" ht="16.5" customHeight="1" x14ac:dyDescent="0.25">
      <c r="A1473" s="285">
        <v>112</v>
      </c>
      <c r="B1473" s="72">
        <v>0</v>
      </c>
      <c r="C1473" s="166" t="str">
        <f t="shared" si="145"/>
        <v>1000112</v>
      </c>
      <c r="D1473" s="165" t="str">
        <f t="shared" si="146"/>
        <v>1000112/13</v>
      </c>
      <c r="E1473" s="167" t="s">
        <v>189</v>
      </c>
      <c r="F1473" s="167" t="s">
        <v>822</v>
      </c>
      <c r="G1473" s="165">
        <v>48</v>
      </c>
      <c r="H1473" s="227">
        <v>101429</v>
      </c>
      <c r="I1473" s="170" t="str">
        <f t="shared" si="147"/>
        <v>Б-101429-13</v>
      </c>
      <c r="J1473" s="185">
        <v>3</v>
      </c>
      <c r="K1473" s="165">
        <v>7</v>
      </c>
      <c r="L1473" s="165" t="s">
        <v>38</v>
      </c>
      <c r="M1473" s="169">
        <v>1</v>
      </c>
      <c r="N1473" s="165">
        <v>18</v>
      </c>
      <c r="O1473" s="167" t="s">
        <v>823</v>
      </c>
      <c r="P1473" s="167" t="s">
        <v>823</v>
      </c>
      <c r="Q1473" s="167" t="s">
        <v>826</v>
      </c>
      <c r="R1473" s="230" t="str">
        <f>H1473&amp;"3"</f>
        <v>1014293</v>
      </c>
      <c r="S1473" s="170">
        <v>1</v>
      </c>
      <c r="T1473" s="237" t="s">
        <v>144</v>
      </c>
      <c r="U1473" s="165">
        <v>110000000</v>
      </c>
      <c r="V1473" s="165">
        <v>19800000</v>
      </c>
      <c r="W1473" s="165">
        <v>0</v>
      </c>
      <c r="X1473" s="236">
        <v>1215</v>
      </c>
      <c r="Y1473" s="168" t="s">
        <v>42</v>
      </c>
      <c r="Z1473" s="266">
        <v>155800000</v>
      </c>
      <c r="AA1473" s="266"/>
      <c r="AB1473" s="224"/>
      <c r="AC1473" s="24">
        <v>220000000</v>
      </c>
      <c r="AD1473" s="170"/>
      <c r="AE1473" s="170"/>
      <c r="AF1473" s="191" t="s">
        <v>149</v>
      </c>
      <c r="AG1473" s="221">
        <v>8</v>
      </c>
      <c r="AH1473" s="220">
        <v>12</v>
      </c>
      <c r="AI1473" s="186" t="s">
        <v>320</v>
      </c>
      <c r="AL1473" s="227">
        <v>1</v>
      </c>
      <c r="AM1473" s="244">
        <v>0</v>
      </c>
      <c r="AN1473" s="165" t="s">
        <v>44</v>
      </c>
      <c r="AO1473" s="165"/>
      <c r="AS1473" s="166">
        <f>H1473</f>
        <v>101429</v>
      </c>
      <c r="AT1473" s="166">
        <f t="shared" si="142"/>
        <v>11569</v>
      </c>
      <c r="AU1473" s="166">
        <v>1569</v>
      </c>
      <c r="AX1473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101429, 'Б-101429-13',date'2015-02-02',3, 7, 7, 'RUR', 1, 18, date'2015-02-02', date'2015-02-01', 1014293, 1, to_date('2015-01-01 00:00:00','YYYY-MM-DD HH24:MI:SS'), 110000000, 19800000, 0, 1215, 1, 'c1', 8,0,101429,11569,1569);insert into xxxx_oebs_cash_payment_test (ID, INVOICE_ID, OEBS_PAYMENT, DOC_DATE, COMISS_DATE) values (s_xxxx_oebs_cash_payment_test.NEXTVAL, 101429, 220000000, to_date('2015-01-01 00:00:00','YYYY-MM-DD HH24:MI:SS'), date'2015-01-31' );insert into xxxx_client_discount_m  (ID,CLIENT_ID,CLIENT_AVG_DISCOUNT,DT) values (s_xxxx_client_discount_m.NEXTVAL,1215, 12, date'2015-01-01');</v>
      </c>
      <c r="AZ1473" s="326"/>
    </row>
    <row r="1474" spans="1:52" ht="16.5" customHeight="1" x14ac:dyDescent="0.25">
      <c r="A1474" s="286">
        <v>112</v>
      </c>
      <c r="B1474" s="72">
        <v>0</v>
      </c>
      <c r="C1474" s="173" t="str">
        <f t="shared" si="145"/>
        <v>1000112</v>
      </c>
      <c r="D1474" s="171" t="str">
        <f t="shared" si="146"/>
        <v>1000112/13</v>
      </c>
      <c r="E1474" s="172" t="s">
        <v>189</v>
      </c>
      <c r="F1474" s="167" t="s">
        <v>822</v>
      </c>
      <c r="G1474" s="171">
        <v>48</v>
      </c>
      <c r="H1474" s="331">
        <v>101428</v>
      </c>
      <c r="I1474" s="171" t="str">
        <f t="shared" si="147"/>
        <v>Б-101428-13</v>
      </c>
      <c r="J1474" s="175">
        <v>3</v>
      </c>
      <c r="K1474" s="171">
        <v>7</v>
      </c>
      <c r="L1474" s="171" t="s">
        <v>38</v>
      </c>
      <c r="M1474" s="175">
        <v>1</v>
      </c>
      <c r="N1474" s="171">
        <v>18</v>
      </c>
      <c r="O1474" s="172" t="s">
        <v>823</v>
      </c>
      <c r="P1474" s="172" t="s">
        <v>823</v>
      </c>
      <c r="Q1474" s="172" t="s">
        <v>826</v>
      </c>
      <c r="R1474" s="205" t="str">
        <f>H1474&amp;"4"</f>
        <v>1014284</v>
      </c>
      <c r="S1474" s="171">
        <v>1</v>
      </c>
      <c r="T1474" s="211" t="s">
        <v>837</v>
      </c>
      <c r="U1474" s="171">
        <v>80000000</v>
      </c>
      <c r="V1474" s="171">
        <v>14400000</v>
      </c>
      <c r="W1474" s="171">
        <v>0</v>
      </c>
      <c r="X1474" s="192">
        <v>1214</v>
      </c>
      <c r="Y1474" s="174" t="s">
        <v>42</v>
      </c>
      <c r="Z1474" s="142"/>
      <c r="AA1474" s="142"/>
      <c r="AB1474" s="232"/>
      <c r="AC1474" s="181">
        <v>160000000</v>
      </c>
      <c r="AD1474" s="171"/>
      <c r="AE1474" s="171"/>
      <c r="AF1474" s="211" t="s">
        <v>841</v>
      </c>
      <c r="AG1474" s="302">
        <v>8</v>
      </c>
      <c r="AH1474" s="258">
        <v>12</v>
      </c>
      <c r="AI1474" s="211" t="s">
        <v>320</v>
      </c>
      <c r="AJ1474" s="179"/>
      <c r="AK1474" s="179"/>
      <c r="AL1474" s="205">
        <v>1</v>
      </c>
      <c r="AM1474" s="231">
        <v>0</v>
      </c>
      <c r="AN1474" s="171" t="s">
        <v>44</v>
      </c>
      <c r="AO1474" s="171"/>
      <c r="AP1474" s="173"/>
      <c r="AQ1474" s="173"/>
      <c r="AR1474" s="173"/>
      <c r="AS1474" s="166">
        <f>H1474</f>
        <v>101428</v>
      </c>
      <c r="AT1474" s="166">
        <f t="shared" si="142"/>
        <v>11570</v>
      </c>
      <c r="AU1474" s="166">
        <v>1570</v>
      </c>
      <c r="AV1474" s="258"/>
      <c r="AX1474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112, 1000112, '1000112/13', date'2013-03-01', date'2015-09-01', 48, 101428, 'Б-101428-13',date'2015-02-02',3, 7, 7, 'RUR', 1, 18, date'2015-02-02', date'2015-02-01', 1014284, 1, to_date('2015-01-28 00:00:00','YYYY-MM-DD HH24:MI:SS'), 80000000, 14400000, 0, 1214, 1, 'c1', 8,0,101428,11570,1570);insert into xxxx_oebs_cash_payment_test (ID, INVOICE_ID, OEBS_PAYMENT, DOC_DATE, COMISS_DATE) values (s_xxxx_oebs_cash_payment_test.NEXTVAL, 101428, 160000000, to_date('2015-01-28 00:00:00','YYYY-MM-DD HH24:MI:SS'), date'2015-01-28' );insert into xxxx_client_discount_m  (ID,CLIENT_ID,CLIENT_AVG_DISCOUNT,DT) values (s_xxxx_client_discount_m.NEXTVAL,1214, 12, date'2015-01-01');</v>
      </c>
      <c r="AZ1474" s="326"/>
    </row>
    <row r="1475" spans="1:52" ht="16.5" customHeight="1" x14ac:dyDescent="0.25">
      <c r="A1475" s="285">
        <v>113</v>
      </c>
      <c r="B1475" s="72">
        <v>0</v>
      </c>
      <c r="C1475" s="166" t="str">
        <f t="shared" si="145"/>
        <v>1000113</v>
      </c>
      <c r="D1475" s="165" t="str">
        <f t="shared" si="146"/>
        <v>1000113/13</v>
      </c>
      <c r="E1475" s="167" t="s">
        <v>189</v>
      </c>
      <c r="F1475" s="167" t="s">
        <v>822</v>
      </c>
      <c r="G1475" s="165">
        <v>48</v>
      </c>
      <c r="H1475" s="178">
        <v>101430</v>
      </c>
      <c r="I1475" s="170" t="str">
        <f t="shared" si="147"/>
        <v>Б-101430-13</v>
      </c>
      <c r="J1475" s="314">
        <v>3</v>
      </c>
      <c r="K1475" s="165">
        <v>7</v>
      </c>
      <c r="L1475" s="165" t="s">
        <v>38</v>
      </c>
      <c r="M1475" s="169">
        <v>1</v>
      </c>
      <c r="N1475" s="165">
        <v>18</v>
      </c>
      <c r="O1475" s="167" t="s">
        <v>823</v>
      </c>
      <c r="P1475" s="167" t="s">
        <v>823</v>
      </c>
      <c r="Q1475" s="167" t="s">
        <v>826</v>
      </c>
      <c r="R1475" s="166" t="str">
        <f t="shared" ref="R1475:R1480" si="149">H1475&amp;"1"</f>
        <v>1014301</v>
      </c>
      <c r="S1475" s="170">
        <v>1</v>
      </c>
      <c r="T1475" s="167" t="s">
        <v>144</v>
      </c>
      <c r="U1475" s="165">
        <v>10000</v>
      </c>
      <c r="V1475" s="165">
        <v>1800</v>
      </c>
      <c r="W1475" s="165">
        <v>0</v>
      </c>
      <c r="X1475" s="234">
        <v>1216</v>
      </c>
      <c r="Z1475" s="224" t="s">
        <v>641</v>
      </c>
      <c r="AA1475" s="238" t="s">
        <v>641</v>
      </c>
      <c r="AB1475" s="224" t="s">
        <v>642</v>
      </c>
      <c r="AC1475" s="178">
        <v>3600</v>
      </c>
      <c r="AD1475" s="170"/>
      <c r="AE1475" s="170"/>
      <c r="AF1475" s="167" t="s">
        <v>320</v>
      </c>
      <c r="AG1475" s="221">
        <v>8</v>
      </c>
      <c r="AH1475" s="220">
        <v>12</v>
      </c>
      <c r="AI1475" s="167" t="s">
        <v>320</v>
      </c>
      <c r="AL1475" s="227">
        <v>1</v>
      </c>
      <c r="AM1475" s="122">
        <v>1</v>
      </c>
      <c r="AN1475" s="165" t="s">
        <v>44</v>
      </c>
      <c r="AO1475" s="165"/>
      <c r="AP1475" s="227">
        <v>10000</v>
      </c>
      <c r="AQ1475" s="307" t="s">
        <v>213</v>
      </c>
      <c r="AR1475" s="307" t="s">
        <v>439</v>
      </c>
      <c r="AS1475" s="166">
        <f>H1475</f>
        <v>101430</v>
      </c>
      <c r="AT1475" s="166">
        <f t="shared" si="142"/>
        <v>11571</v>
      </c>
      <c r="AU1475" s="166">
        <v>1571</v>
      </c>
      <c r="AV1475" s="220" t="s">
        <v>757</v>
      </c>
      <c r="AX1475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113, 1000113, '1000113/13', date'2013-03-01', date'2015-09-01', 48, 101430, 'Б-101430-13',date'2015-02-02',3, 7, 7, 'RUR', 1, 18, date'2015-02-02', date'2015-02-01', 1014301, 1, to_date('2015-01-01 00:00:00','YYYY-MM-DD HH24:MI:SS'), 10000, 1800, 0, 1216, 1, 'c1', 8,1,101430,11571,1571);insert into xxxx_oebs_cash_payment_test (ID, INVOICE_ID, OEBS_PAYMENT, DOC_DATE, COMISS_DATE) values (s_xxxx_oebs_cash_payment_test.NEXTVAL, 101430, 3600, to_date('2015-01-01 00:00:00','YYYY-MM-DD HH24:MI:SS'), date'2015-01-01' );insert into xxxx_client_discount_m  (ID,CLIENT_ID,CLIENT_AVG_DISCOUNT,DT) values (s_xxxx_client_discount_m.NEXTVAL,1216, 12, date'2015-01-01');insert into xxxx_loyal_clients_contr_attr (ID, CONTRACT_ID, CLIENT_ID, LC_TURNOVER, COLLATERAL_FIRST_DT, COLLATERAL_END_DT) values (s_xxxx_loyal_clients_contr_atr.NEXTVAL, 1000113, 1216, 10000, date'2014-03-01', date'2014-11-30' );</v>
      </c>
    </row>
    <row r="1476" spans="1:52" ht="16.5" customHeight="1" x14ac:dyDescent="0.25">
      <c r="A1476" s="285">
        <v>113</v>
      </c>
      <c r="B1476" s="72">
        <v>0</v>
      </c>
      <c r="C1476" s="166" t="str">
        <f t="shared" si="145"/>
        <v>1000113</v>
      </c>
      <c r="D1476" s="165" t="str">
        <f t="shared" si="146"/>
        <v>1000113/13</v>
      </c>
      <c r="E1476" s="167" t="s">
        <v>189</v>
      </c>
      <c r="F1476" s="167" t="s">
        <v>822</v>
      </c>
      <c r="G1476" s="165">
        <v>48</v>
      </c>
      <c r="H1476" s="178">
        <v>101431</v>
      </c>
      <c r="I1476" s="170" t="str">
        <f t="shared" si="147"/>
        <v>Б-101431-13</v>
      </c>
      <c r="J1476" s="314">
        <v>3</v>
      </c>
      <c r="K1476" s="165">
        <v>7</v>
      </c>
      <c r="L1476" s="165" t="s">
        <v>38</v>
      </c>
      <c r="M1476" s="169">
        <v>1</v>
      </c>
      <c r="N1476" s="165">
        <v>18</v>
      </c>
      <c r="O1476" s="167" t="s">
        <v>823</v>
      </c>
      <c r="P1476" s="167" t="s">
        <v>823</v>
      </c>
      <c r="Q1476" s="167" t="s">
        <v>826</v>
      </c>
      <c r="R1476" s="166" t="str">
        <f t="shared" si="149"/>
        <v>1014311</v>
      </c>
      <c r="S1476" s="170">
        <v>1</v>
      </c>
      <c r="T1476" s="191" t="s">
        <v>144</v>
      </c>
      <c r="U1476" s="165">
        <v>10000</v>
      </c>
      <c r="V1476" s="165">
        <v>1800</v>
      </c>
      <c r="W1476" s="165">
        <v>0</v>
      </c>
      <c r="X1476" s="234">
        <v>1216</v>
      </c>
      <c r="Z1476" s="224" t="s">
        <v>641</v>
      </c>
      <c r="AA1476" s="238" t="s">
        <v>641</v>
      </c>
      <c r="AB1476" s="224" t="s">
        <v>642</v>
      </c>
      <c r="AC1476" s="178">
        <v>3600</v>
      </c>
      <c r="AD1476" s="170"/>
      <c r="AE1476" s="170"/>
      <c r="AF1476" s="191" t="s">
        <v>320</v>
      </c>
      <c r="AG1476" s="221">
        <v>8</v>
      </c>
      <c r="AH1476" s="220">
        <v>12</v>
      </c>
      <c r="AI1476" s="191" t="s">
        <v>320</v>
      </c>
      <c r="AL1476" s="227">
        <v>1</v>
      </c>
      <c r="AM1476" s="122">
        <v>1</v>
      </c>
      <c r="AN1476" s="165" t="s">
        <v>44</v>
      </c>
      <c r="AO1476" s="165"/>
      <c r="AP1476" s="307"/>
      <c r="AQ1476" s="307"/>
      <c r="AR1476" s="307"/>
      <c r="AS1476" s="166">
        <f>H1476</f>
        <v>101431</v>
      </c>
      <c r="AT1476" s="166">
        <f t="shared" si="142"/>
        <v>11572</v>
      </c>
      <c r="AU1476" s="166">
        <v>1572</v>
      </c>
      <c r="AV1476" s="220" t="s">
        <v>758</v>
      </c>
      <c r="AX1476" s="163" t="str">
        <f t="shared" si="14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113, 1000113, '1000113/13', date'2013-03-01', date'2015-09-01', 48, 101431, 'Б-101431-13',date'2015-02-02',3, 7, 7, 'RUR', 1, 18, date'2015-02-02', date'2015-02-01', 1014311, 1, to_date('2015-01-01 00:00:00','YYYY-MM-DD HH24:MI:SS'), 10000, 1800, 0, 1216, 1, 'c1', 8,1,101431,11572,1572);insert into xxxx_oebs_cash_payment_test (ID, INVOICE_ID, OEBS_PAYMENT, DOC_DATE, COMISS_DATE) values (s_xxxx_oebs_cash_payment_test.NEXTVAL, 101431, 3600, to_date('2015-01-01 00:00:00','YYYY-MM-DD HH24:MI:SS'), date'2015-01-01' );insert into xxxx_client_discount_m  (ID,CLIENT_ID,CLIENT_AVG_DISCOUNT,DT) values (s_xxxx_client_discount_m.NEXTVAL,1216, 12, date'2015-01-01');</v>
      </c>
    </row>
    <row r="1477" spans="1:52" ht="16.5" customHeight="1" x14ac:dyDescent="0.25">
      <c r="A1477" s="285">
        <v>113</v>
      </c>
      <c r="B1477" s="72">
        <v>0</v>
      </c>
      <c r="C1477" s="166" t="str">
        <f t="shared" si="145"/>
        <v>1000113</v>
      </c>
      <c r="D1477" s="165" t="str">
        <f t="shared" si="146"/>
        <v>1000113/13</v>
      </c>
      <c r="E1477" s="167" t="s">
        <v>189</v>
      </c>
      <c r="F1477" s="167" t="s">
        <v>822</v>
      </c>
      <c r="G1477" s="165">
        <v>48</v>
      </c>
      <c r="H1477" s="178">
        <v>101432</v>
      </c>
      <c r="I1477" s="170" t="str">
        <f t="shared" si="147"/>
        <v>Б-101432-13</v>
      </c>
      <c r="J1477" s="314">
        <v>3</v>
      </c>
      <c r="K1477" s="165">
        <v>7</v>
      </c>
      <c r="L1477" s="165" t="s">
        <v>38</v>
      </c>
      <c r="M1477" s="169">
        <v>1</v>
      </c>
      <c r="N1477" s="165">
        <v>18</v>
      </c>
      <c r="O1477" s="191" t="s">
        <v>824</v>
      </c>
      <c r="P1477" s="167" t="s">
        <v>823</v>
      </c>
      <c r="Q1477" s="167" t="s">
        <v>826</v>
      </c>
      <c r="R1477" s="166" t="str">
        <f t="shared" si="149"/>
        <v>1014321</v>
      </c>
      <c r="S1477" s="170">
        <v>1</v>
      </c>
      <c r="T1477" s="237" t="s">
        <v>144</v>
      </c>
      <c r="U1477" s="234">
        <v>7000</v>
      </c>
      <c r="V1477" s="234">
        <v>1260</v>
      </c>
      <c r="W1477" s="165">
        <v>0</v>
      </c>
      <c r="X1477" s="234">
        <v>1216</v>
      </c>
      <c r="Z1477" s="224" t="s">
        <v>645</v>
      </c>
      <c r="AA1477" s="238" t="s">
        <v>645</v>
      </c>
      <c r="AB1477" s="224" t="s">
        <v>646</v>
      </c>
      <c r="AC1477" s="178">
        <v>2520</v>
      </c>
      <c r="AD1477" s="170"/>
      <c r="AE1477" s="170"/>
      <c r="AF1477" s="237" t="s">
        <v>320</v>
      </c>
      <c r="AG1477" s="221">
        <v>8</v>
      </c>
      <c r="AH1477" s="220">
        <v>12</v>
      </c>
      <c r="AI1477" s="237" t="s">
        <v>320</v>
      </c>
      <c r="AL1477" s="227">
        <v>1</v>
      </c>
      <c r="AM1477" s="122">
        <v>1</v>
      </c>
      <c r="AN1477" s="165" t="s">
        <v>44</v>
      </c>
      <c r="AO1477" s="165"/>
      <c r="AP1477" s="307"/>
      <c r="AQ1477" s="307"/>
      <c r="AR1477" s="307"/>
      <c r="AS1477" s="166">
        <f>H1477</f>
        <v>101432</v>
      </c>
      <c r="AT1477" s="166">
        <f t="shared" ref="AT1477:AT1540" si="150">AU1477+10000</f>
        <v>11573</v>
      </c>
      <c r="AU1477" s="166">
        <v>1573</v>
      </c>
      <c r="AV1477" s="315"/>
      <c r="AX1477" s="163" t="str">
        <f t="shared" ref="AX1477:AX1540" si="151">IF(B1477=0,"insert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"&amp;A1477&amp;", "&amp;C1477&amp;", '"&amp;D1477&amp;"', date'"&amp;E1477&amp;"', date'"&amp;F1477&amp;"', "&amp;G1477&amp;", "&amp;H1477&amp;", '"&amp;I1477&amp;"',date'"&amp;O1477&amp;"',"&amp;J1477&amp;", "&amp;K1477&amp;", "&amp;K1477&amp;", '"&amp;L1477&amp;"', "&amp;M1477&amp;", "&amp;N1477&amp;", date'"&amp;P1477&amp;"', date'"&amp;Q1477&amp;"', "&amp;R1477&amp;", "&amp;S1477&amp;", to_date('"&amp;T1477&amp;"','YYYY-MM-DD HH24:MI:SS'), "&amp;U1477&amp;", "&amp;V1477&amp;", "&amp;W1477&amp;", "&amp;X1477&amp;", "&amp;AL1477&amp;", '"&amp;AN1477&amp;"', "&amp;AG1477&amp;","&amp;AM1477&amp;","&amp;AS1477&amp;","&amp;AT1477&amp;","&amp;AU1477&amp;");"&amp;
IF(LEN(AC1477)&gt;0,"insert into xxxx_oebs_cash_payment_test (ID, INVOICE_ID, OEBS_PAYMENT, DOC_DATE, COMISS_DATE) values (s_xxxx_oebs_cash_payment_test.NEXTVAL, "&amp;H1477&amp;", "&amp;AC1477&amp;", to_date('"&amp;T1477&amp;"','YYYY-MM-DD HH24:MI:SS'), "&amp;AF1477&amp;" );","")&amp;
IF(LEN(AD1477)&gt;0,"insert into xxxx_oebs_cash_payment_test (ID, INVOICE_ID, OEBS_PAYMENT, DOC_DATE, COMISS_DATE) values (s_xxxx_oebs_cash_payment_test.NEXTVAL, "&amp;H1477&amp;", "&amp;AD1477&amp;", to_date('"&amp;T1477&amp;"','YYYY-MM-DD HH24:MI:SS'), "&amp;AF1477&amp;" );","")&amp;
IF(LEN(AE1477)&gt;0,"insert into xxxx_oebs_cash_payment_test (ID, INVOICE_ID, OEBS_PAYMENT, DOC_DATE, COMISS_DATE) values (s_xxxx_oebs_cash_payment_test.NEXTVAL, "&amp;H1477&amp;", "&amp;AE1477&amp;", to_date('"&amp;T1477&amp;"','YYYY-MM-DD HH24:MI:SS'), "&amp;AF1477&amp;" );","")&amp;
IF(LEN(AH1477)&gt;0,"insert into xxxx_client_discount_m  (ID,CLIENT_ID,CLIENT_AVG_DISCOUNT,DT) values (s_xxxx_client_discount_m.NEXTVAL,"&amp;X1477&amp;", "&amp;AH1477&amp;", "&amp;AI1477&amp;");","")&amp;
IF(LEN(AJ1477)&gt;0,"insert into xxxx_client_discount_m  (ID,CLIENT_ID,CLIENT_AVG_DISCOUNT,DT) values (s_xxxx_client_discount_m.NEXTVAL,"&amp;X1477&amp;", "&amp;AJ1477&amp;", "&amp;AK1477&amp;");","")&amp;
IF(LEN(AO1477)&gt;0,"insert into xxxx_contract_signed_attr (ID, CONTRACT_ID, CODE, KEY_NUM) values (s_xxxx_contract_signed_attr.NEXTVAL, "&amp;C1477&amp;", 'SUPERCOMMISSION_BONUS' , "&amp;AO1477&amp;" );","")&amp;
IF(LEN(AP1477)&gt;0,"insert into xxxx_loyal_clients_contr_attr (ID, CONTRACT_ID, CLIENT_ID, LC_TURNOVER, COLLATERAL_FIRST_DT, COLLATERAL_END_DT) values (s_xxxx_loyal_clients_contr_atr.NEXTVAL, "&amp;C1477&amp;", "&amp;X1477&amp;", "&amp;AP1477&amp;", "&amp;AQ1477&amp;", "&amp;AR1477&amp;" );",""),"insert into XXXX_COMMISSION_PART (ID,CONTRACT_ID,FROM_DT,TILL_DT,NDS,CURRENCY,REWARD_TYPE,DISCOUNT_TYPE,REWARD_TO_CHARGE,DELKREDERE_TO_CHARGE,DKV_TO_CHARGE,REWARD_TO_PAY,DELKREDERE_TO_PAY,DKV_TO_PAY) values "&amp;"(s_xxxx_commission_part.NEXTVAL, "&amp;C1477&amp;", "&amp;E1477&amp;",  "&amp;F1477&amp;", "&amp;G1477&amp;", '"&amp;H1477&amp;"', "&amp;J1477&amp;", "&amp;I1477&amp;", "&amp;L1477&amp;", "&amp;M1477&amp;","&amp;N1477&amp;","&amp;Q1477&amp;","&amp;R1477&amp;","&amp;S1477&amp;");")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113, 1000113, '1000113/13', date'2013-03-01', date'2015-09-01', 48, 101432, 'Б-101432-13',date'2015-01-02',3, 7, 7, 'RUR', 1, 18, date'2015-02-02', date'2015-02-01', 1014321, 1, to_date('2015-01-01 00:00:00','YYYY-MM-DD HH24:MI:SS'), 7000, 1260, 0, 1216, 1, 'c1', 8,1,101432,11573,1573);insert into xxxx_oebs_cash_payment_test (ID, INVOICE_ID, OEBS_PAYMENT, DOC_DATE, COMISS_DATE) values (s_xxxx_oebs_cash_payment_test.NEXTVAL, 101432, 2520, to_date('2015-01-01 00:00:00','YYYY-MM-DD HH24:MI:SS'), date'2015-01-01' );insert into xxxx_client_discount_m  (ID,CLIENT_ID,CLIENT_AVG_DISCOUNT,DT) values (s_xxxx_client_discount_m.NEXTVAL,1216, 12, date'2015-01-01');</v>
      </c>
    </row>
    <row r="1478" spans="1:52" ht="16.5" customHeight="1" x14ac:dyDescent="0.25">
      <c r="A1478" s="285">
        <v>113</v>
      </c>
      <c r="B1478" s="72">
        <v>0</v>
      </c>
      <c r="C1478" s="166" t="str">
        <f t="shared" si="145"/>
        <v>1000113</v>
      </c>
      <c r="D1478" s="165" t="str">
        <f t="shared" si="146"/>
        <v>1000113/13</v>
      </c>
      <c r="E1478" s="167" t="s">
        <v>189</v>
      </c>
      <c r="F1478" s="167" t="s">
        <v>822</v>
      </c>
      <c r="G1478" s="165">
        <v>48</v>
      </c>
      <c r="H1478" s="178">
        <v>101433</v>
      </c>
      <c r="I1478" s="170" t="str">
        <f t="shared" si="147"/>
        <v>Б-101433-13</v>
      </c>
      <c r="J1478" s="314">
        <v>3</v>
      </c>
      <c r="K1478" s="165">
        <v>7</v>
      </c>
      <c r="L1478" s="165" t="s">
        <v>38</v>
      </c>
      <c r="M1478" s="169">
        <v>1</v>
      </c>
      <c r="N1478" s="165">
        <v>18</v>
      </c>
      <c r="O1478" s="191" t="s">
        <v>824</v>
      </c>
      <c r="P1478" s="167" t="s">
        <v>823</v>
      </c>
      <c r="Q1478" s="167" t="s">
        <v>826</v>
      </c>
      <c r="R1478" s="166" t="str">
        <f t="shared" si="149"/>
        <v>1014331</v>
      </c>
      <c r="S1478" s="170">
        <v>1</v>
      </c>
      <c r="T1478" s="191" t="s">
        <v>831</v>
      </c>
      <c r="U1478" s="234">
        <v>7000</v>
      </c>
      <c r="V1478" s="234">
        <v>1260</v>
      </c>
      <c r="W1478" s="165">
        <v>0</v>
      </c>
      <c r="X1478" s="234">
        <v>1216</v>
      </c>
      <c r="Z1478" s="225" t="s">
        <v>648</v>
      </c>
      <c r="AA1478" s="238" t="s">
        <v>648</v>
      </c>
      <c r="AB1478" s="224" t="s">
        <v>646</v>
      </c>
      <c r="AC1478" s="178">
        <v>2520</v>
      </c>
      <c r="AD1478" s="170"/>
      <c r="AE1478" s="170"/>
      <c r="AF1478" s="191" t="s">
        <v>320</v>
      </c>
      <c r="AG1478" s="221">
        <v>8</v>
      </c>
      <c r="AH1478" s="220">
        <v>12</v>
      </c>
      <c r="AI1478" s="191" t="s">
        <v>320</v>
      </c>
      <c r="AL1478" s="227">
        <v>1</v>
      </c>
      <c r="AM1478" s="122">
        <v>1</v>
      </c>
      <c r="AN1478" s="165" t="s">
        <v>44</v>
      </c>
      <c r="AO1478" s="165"/>
      <c r="AP1478" s="307"/>
      <c r="AQ1478" s="307"/>
      <c r="AR1478" s="307"/>
      <c r="AS1478" s="166">
        <f>H1478</f>
        <v>101433</v>
      </c>
      <c r="AT1478" s="166">
        <f t="shared" si="150"/>
        <v>11574</v>
      </c>
      <c r="AU1478" s="166">
        <v>1574</v>
      </c>
      <c r="AV1478" s="316"/>
      <c r="AX147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113, 1000113, '1000113/13', date'2013-03-01', date'2015-09-01', 48, 101433, 'Б-101433-13',date'2015-01-02',3, 7, 7, 'RUR', 1, 18, date'2015-02-02', date'2015-02-01', 1014331, 1, to_date('2015-01-30 00:00:00','YYYY-MM-DD HH24:MI:SS'), 7000, 1260, 0, 1216, 1, 'c1', 8,1,101433,11574,1574);insert into xxxx_oebs_cash_payment_test (ID, INVOICE_ID, OEBS_PAYMENT, DOC_DATE, COMISS_DATE) values (s_xxxx_oebs_cash_payment_test.NEXTVAL, 101433, 2520, to_date('2015-01-30 00:00:00','YYYY-MM-DD HH24:MI:SS'), date'2015-01-01' );insert into xxxx_client_discount_m  (ID,CLIENT_ID,CLIENT_AVG_DISCOUNT,DT) values (s_xxxx_client_discount_m.NEXTVAL,1216, 12, date'2015-01-01');</v>
      </c>
    </row>
    <row r="1479" spans="1:52" ht="16.5" customHeight="1" x14ac:dyDescent="0.25">
      <c r="A1479" s="285">
        <v>113</v>
      </c>
      <c r="B1479" s="72">
        <v>0</v>
      </c>
      <c r="C1479" s="166" t="str">
        <f t="shared" si="145"/>
        <v>1000113</v>
      </c>
      <c r="D1479" s="165" t="str">
        <f t="shared" si="146"/>
        <v>1000113/13</v>
      </c>
      <c r="E1479" s="167" t="s">
        <v>189</v>
      </c>
      <c r="F1479" s="167" t="s">
        <v>822</v>
      </c>
      <c r="G1479" s="165">
        <v>48</v>
      </c>
      <c r="H1479" s="178">
        <v>101434</v>
      </c>
      <c r="I1479" s="170" t="str">
        <f t="shared" si="147"/>
        <v>Б-101434-13</v>
      </c>
      <c r="J1479" s="314">
        <v>3</v>
      </c>
      <c r="K1479" s="165">
        <v>7</v>
      </c>
      <c r="L1479" s="165" t="s">
        <v>38</v>
      </c>
      <c r="M1479" s="169">
        <v>1</v>
      </c>
      <c r="N1479" s="165">
        <v>18</v>
      </c>
      <c r="O1479" s="191" t="s">
        <v>824</v>
      </c>
      <c r="P1479" s="167" t="s">
        <v>823</v>
      </c>
      <c r="Q1479" s="167" t="s">
        <v>826</v>
      </c>
      <c r="R1479" s="166" t="str">
        <f t="shared" si="149"/>
        <v>1014341</v>
      </c>
      <c r="S1479" s="170">
        <v>1</v>
      </c>
      <c r="T1479" s="237" t="s">
        <v>144</v>
      </c>
      <c r="U1479" s="165">
        <v>10000</v>
      </c>
      <c r="V1479" s="165">
        <v>1800</v>
      </c>
      <c r="W1479" s="165">
        <v>0</v>
      </c>
      <c r="X1479" s="234">
        <v>1216</v>
      </c>
      <c r="Z1479" s="224" t="s">
        <v>641</v>
      </c>
      <c r="AA1479" s="238" t="s">
        <v>641</v>
      </c>
      <c r="AB1479" s="224" t="s">
        <v>642</v>
      </c>
      <c r="AC1479" s="178">
        <v>3600</v>
      </c>
      <c r="AD1479" s="170"/>
      <c r="AE1479" s="170"/>
      <c r="AF1479" s="237" t="s">
        <v>320</v>
      </c>
      <c r="AG1479" s="221">
        <v>8</v>
      </c>
      <c r="AH1479" s="220">
        <v>12</v>
      </c>
      <c r="AI1479" s="237" t="s">
        <v>320</v>
      </c>
      <c r="AL1479" s="227">
        <v>1</v>
      </c>
      <c r="AM1479" s="122">
        <v>1</v>
      </c>
      <c r="AN1479" s="165" t="s">
        <v>44</v>
      </c>
      <c r="AO1479" s="165"/>
      <c r="AP1479" s="307"/>
      <c r="AQ1479" s="307"/>
      <c r="AR1479" s="307"/>
      <c r="AS1479" s="166">
        <f>H1479</f>
        <v>101434</v>
      </c>
      <c r="AT1479" s="166">
        <f t="shared" si="150"/>
        <v>11575</v>
      </c>
      <c r="AU1479" s="166">
        <v>1575</v>
      </c>
      <c r="AX147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113, 1000113, '1000113/13', date'2013-03-01', date'2015-09-01', 48, 101434, 'Б-101434-13',date'2015-01-02',3, 7, 7, 'RUR', 1, 18, date'2015-02-02', date'2015-02-01', 1014341, 1, to_date('2015-01-01 00:00:00','YYYY-MM-DD HH24:MI:SS'), 10000, 1800, 0, 1216, 1, 'c1', 8,1,101434,11575,1575);insert into xxxx_oebs_cash_payment_test (ID, INVOICE_ID, OEBS_PAYMENT, DOC_DATE, COMISS_DATE) values (s_xxxx_oebs_cash_payment_test.NEXTVAL, 101434, 3600, to_date('2015-01-01 00:00:00','YYYY-MM-DD HH24:MI:SS'), date'2015-01-01' );insert into xxxx_client_discount_m  (ID,CLIENT_ID,CLIENT_AVG_DISCOUNT,DT) values (s_xxxx_client_discount_m.NEXTVAL,1216, 12, date'2015-01-01');</v>
      </c>
    </row>
    <row r="1480" spans="1:52" ht="16.5" customHeight="1" x14ac:dyDescent="0.25">
      <c r="A1480" s="286">
        <v>113</v>
      </c>
      <c r="B1480" s="72">
        <v>0</v>
      </c>
      <c r="C1480" s="173" t="str">
        <f t="shared" si="145"/>
        <v>1000113</v>
      </c>
      <c r="D1480" s="171" t="str">
        <f t="shared" si="146"/>
        <v>1000113/13</v>
      </c>
      <c r="E1480" s="172" t="s">
        <v>189</v>
      </c>
      <c r="F1480" s="167" t="s">
        <v>822</v>
      </c>
      <c r="G1480" s="171">
        <v>48</v>
      </c>
      <c r="H1480" s="178">
        <v>101435</v>
      </c>
      <c r="I1480" s="171" t="str">
        <f t="shared" si="147"/>
        <v>Б-101435-13</v>
      </c>
      <c r="J1480" s="141">
        <v>3</v>
      </c>
      <c r="K1480" s="171">
        <v>7</v>
      </c>
      <c r="L1480" s="171" t="s">
        <v>38</v>
      </c>
      <c r="M1480" s="175">
        <v>1</v>
      </c>
      <c r="N1480" s="171">
        <v>18</v>
      </c>
      <c r="O1480" s="177" t="s">
        <v>824</v>
      </c>
      <c r="P1480" s="172" t="s">
        <v>823</v>
      </c>
      <c r="Q1480" s="172" t="s">
        <v>826</v>
      </c>
      <c r="R1480" s="173" t="str">
        <f t="shared" si="149"/>
        <v>1014351</v>
      </c>
      <c r="S1480" s="171">
        <v>1</v>
      </c>
      <c r="T1480" s="177" t="s">
        <v>144</v>
      </c>
      <c r="U1480" s="171">
        <v>10000</v>
      </c>
      <c r="V1480" s="171">
        <v>1800</v>
      </c>
      <c r="W1480" s="171">
        <v>0</v>
      </c>
      <c r="X1480" s="192">
        <v>1216</v>
      </c>
      <c r="Y1480" s="312"/>
      <c r="Z1480" s="241" t="s">
        <v>641</v>
      </c>
      <c r="AA1480" s="240" t="s">
        <v>641</v>
      </c>
      <c r="AB1480" s="241" t="s">
        <v>642</v>
      </c>
      <c r="AC1480" s="180">
        <v>3600</v>
      </c>
      <c r="AD1480" s="171"/>
      <c r="AE1480" s="171"/>
      <c r="AF1480" s="177" t="s">
        <v>320</v>
      </c>
      <c r="AG1480" s="302">
        <v>8</v>
      </c>
      <c r="AH1480" s="258">
        <v>12</v>
      </c>
      <c r="AI1480" s="177" t="s">
        <v>320</v>
      </c>
      <c r="AJ1480" s="179"/>
      <c r="AK1480" s="179"/>
      <c r="AL1480" s="205">
        <v>1</v>
      </c>
      <c r="AM1480" s="231">
        <v>0</v>
      </c>
      <c r="AN1480" s="171" t="s">
        <v>44</v>
      </c>
      <c r="AO1480" s="171"/>
      <c r="AP1480" s="311"/>
      <c r="AQ1480" s="311"/>
      <c r="AR1480" s="311"/>
      <c r="AS1480" s="166">
        <f>H1480</f>
        <v>101435</v>
      </c>
      <c r="AT1480" s="166">
        <f t="shared" si="150"/>
        <v>11576</v>
      </c>
      <c r="AU1480" s="166">
        <v>1576</v>
      </c>
      <c r="AV1480" s="258"/>
      <c r="AX148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113, 1000113, '1000113/13', date'2013-03-01', date'2015-09-01', 48, 101435, 'Б-101435-13',date'2015-01-02',3, 7, 7, 'RUR', 1, 18, date'2015-02-02', date'2015-02-01', 1014351, 1, to_date('2015-01-01 00:00:00','YYYY-MM-DD HH24:MI:SS'), 10000, 1800, 0, 1216, 1, 'c1', 8,0,101435,11576,1576);insert into xxxx_oebs_cash_payment_test (ID, INVOICE_ID, OEBS_PAYMENT, DOC_DATE, COMISS_DATE) values (s_xxxx_oebs_cash_payment_test.NEXTVAL, 101435, 3600, to_date('2015-01-01 00:00:00','YYYY-MM-DD HH24:MI:SS'), date'2015-01-01' );insert into xxxx_client_discount_m  (ID,CLIENT_ID,CLIENT_AVG_DISCOUNT,DT) values (s_xxxx_client_discount_m.NEXTVAL,1216, 12, date'2015-01-01');</v>
      </c>
    </row>
    <row r="1481" spans="1:52" ht="16.5" customHeight="1" x14ac:dyDescent="0.25">
      <c r="A1481" s="285">
        <v>114</v>
      </c>
      <c r="B1481" s="72">
        <v>0</v>
      </c>
      <c r="C1481" s="165" t="str">
        <f t="shared" si="145"/>
        <v>1000114</v>
      </c>
      <c r="D1481" s="165" t="str">
        <f t="shared" si="146"/>
        <v>1000114/13</v>
      </c>
      <c r="E1481" s="167" t="s">
        <v>189</v>
      </c>
      <c r="F1481" s="167" t="s">
        <v>822</v>
      </c>
      <c r="G1481" s="165">
        <v>48</v>
      </c>
      <c r="H1481" s="178">
        <v>101436</v>
      </c>
      <c r="I1481" s="170" t="str">
        <f t="shared" si="147"/>
        <v>Б-101436-13</v>
      </c>
      <c r="J1481" s="169">
        <v>3</v>
      </c>
      <c r="K1481" s="165">
        <v>7</v>
      </c>
      <c r="L1481" s="165" t="s">
        <v>38</v>
      </c>
      <c r="M1481" s="169">
        <v>1</v>
      </c>
      <c r="N1481" s="165">
        <v>18</v>
      </c>
      <c r="O1481" s="167" t="s">
        <v>823</v>
      </c>
      <c r="P1481" s="167" t="s">
        <v>823</v>
      </c>
      <c r="Q1481" s="167" t="s">
        <v>826</v>
      </c>
      <c r="R1481" s="166" t="str">
        <f>H1481&amp;"1"</f>
        <v>1014361</v>
      </c>
      <c r="S1481" s="170">
        <v>1</v>
      </c>
      <c r="T1481" s="167" t="s">
        <v>308</v>
      </c>
      <c r="U1481" s="165">
        <v>6200</v>
      </c>
      <c r="V1481" s="165">
        <v>1116</v>
      </c>
      <c r="W1481" s="165">
        <v>0</v>
      </c>
      <c r="X1481" s="187">
        <v>1217</v>
      </c>
      <c r="Y1481" s="168" t="s">
        <v>42</v>
      </c>
      <c r="Z1481" s="223" t="s">
        <v>556</v>
      </c>
      <c r="AA1481" s="266"/>
      <c r="AB1481" s="223" t="s">
        <v>557</v>
      </c>
      <c r="AC1481" s="178">
        <v>9300</v>
      </c>
      <c r="AD1481" s="170"/>
      <c r="AE1481" s="170"/>
      <c r="AF1481" s="167" t="s">
        <v>149</v>
      </c>
      <c r="AG1481" s="221">
        <v>8</v>
      </c>
      <c r="AH1481" s="220">
        <v>12</v>
      </c>
      <c r="AI1481" s="167" t="s">
        <v>319</v>
      </c>
      <c r="AL1481" s="166">
        <v>0</v>
      </c>
      <c r="AM1481" s="170" t="s">
        <v>43</v>
      </c>
      <c r="AN1481" s="165" t="s">
        <v>44</v>
      </c>
      <c r="AO1481" s="236">
        <v>140</v>
      </c>
      <c r="AP1481" s="166"/>
      <c r="AQ1481" s="166"/>
      <c r="AR1481" s="166"/>
      <c r="AS1481" s="166">
        <f>H1481</f>
        <v>101436</v>
      </c>
      <c r="AT1481" s="166">
        <f t="shared" si="150"/>
        <v>11577</v>
      </c>
      <c r="AU1481" s="166">
        <v>1577</v>
      </c>
      <c r="AV1481" s="166" t="s">
        <v>559</v>
      </c>
      <c r="AX1481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101436, 'Б-101436-13',date'2015-02-02',3, 7, 7, 'RUR', 1, 18, date'2015-02-02', date'2015-02-01', 1014361, 1, to_date('2015-02-01 00:00:00','YYYY-MM-DD HH24:MI:SS'), 6200, 1116, 0, 1217, 0, 'c1', 8,null,101436,11577,1577);insert into xxxx_oebs_cash_payment_test (ID, INVOICE_ID, OEBS_PAYMENT, DOC_DATE, COMISS_DATE) values (s_xxxx_oebs_cash_payment_test.NEXTVAL, 101436, 9300, to_date('2015-02-01 00:00:00','YYYY-MM-DD HH24:MI:SS'), date'2015-01-31' );insert into xxxx_client_discount_m  (ID,CLIENT_ID,CLIENT_AVG_DISCOUNT,DT) values (s_xxxx_client_discount_m.NEXTVAL,1217, 12, date'2015-02-01');insert into xxxx_contract_signed_attr (ID, CONTRACT_ID, CODE, KEY_NUM) values (s_xxxx_contract_signed_attr.NEXTVAL, 1000114, 'SUPERCOMMISSION_BONUS' , 140 );</v>
      </c>
      <c r="AZ1481" s="326"/>
    </row>
    <row r="1482" spans="1:52" ht="16.5" customHeight="1" x14ac:dyDescent="0.25">
      <c r="A1482" s="285">
        <v>114</v>
      </c>
      <c r="B1482" s="72">
        <v>0</v>
      </c>
      <c r="C1482" s="165" t="str">
        <f t="shared" si="145"/>
        <v>1000114</v>
      </c>
      <c r="D1482" s="165" t="str">
        <f t="shared" si="146"/>
        <v>1000114/13</v>
      </c>
      <c r="E1482" s="167" t="s">
        <v>189</v>
      </c>
      <c r="F1482" s="167" t="s">
        <v>822</v>
      </c>
      <c r="G1482" s="165">
        <v>48</v>
      </c>
      <c r="H1482" s="178">
        <v>101437</v>
      </c>
      <c r="I1482" s="170" t="str">
        <f t="shared" si="147"/>
        <v>Б-101437-13</v>
      </c>
      <c r="J1482" s="169">
        <v>3</v>
      </c>
      <c r="K1482" s="165">
        <v>7</v>
      </c>
      <c r="L1482" s="165" t="s">
        <v>38</v>
      </c>
      <c r="M1482" s="169">
        <v>1</v>
      </c>
      <c r="N1482" s="165">
        <v>18</v>
      </c>
      <c r="O1482" s="167" t="s">
        <v>823</v>
      </c>
      <c r="P1482" s="167" t="s">
        <v>823</v>
      </c>
      <c r="Q1482" s="167" t="s">
        <v>826</v>
      </c>
      <c r="R1482" s="166" t="str">
        <f>H1482&amp;"2"</f>
        <v>1014372</v>
      </c>
      <c r="S1482" s="170">
        <v>1</v>
      </c>
      <c r="T1482" s="167" t="s">
        <v>308</v>
      </c>
      <c r="U1482" s="165">
        <v>6200</v>
      </c>
      <c r="V1482" s="165">
        <v>1116</v>
      </c>
      <c r="W1482" s="165">
        <v>0</v>
      </c>
      <c r="X1482" s="24">
        <v>1218</v>
      </c>
      <c r="Y1482" s="168" t="s">
        <v>42</v>
      </c>
      <c r="Z1482" s="266"/>
      <c r="AA1482" s="266"/>
      <c r="AB1482" s="224"/>
      <c r="AC1482" s="178">
        <v>9300</v>
      </c>
      <c r="AD1482" s="170"/>
      <c r="AE1482" s="170"/>
      <c r="AF1482" s="167" t="s">
        <v>149</v>
      </c>
      <c r="AG1482" s="221">
        <v>8</v>
      </c>
      <c r="AH1482" s="220">
        <v>12</v>
      </c>
      <c r="AI1482" s="167" t="s">
        <v>319</v>
      </c>
      <c r="AL1482" s="166">
        <v>0</v>
      </c>
      <c r="AM1482" s="170" t="s">
        <v>43</v>
      </c>
      <c r="AN1482" s="165" t="s">
        <v>44</v>
      </c>
      <c r="AO1482" s="165"/>
      <c r="AP1482" s="166"/>
      <c r="AQ1482" s="166"/>
      <c r="AR1482" s="166"/>
      <c r="AS1482" s="166">
        <f>H1482</f>
        <v>101437</v>
      </c>
      <c r="AT1482" s="166">
        <f t="shared" si="150"/>
        <v>11578</v>
      </c>
      <c r="AU1482" s="166">
        <v>1578</v>
      </c>
      <c r="AV1482" s="166" t="s">
        <v>551</v>
      </c>
      <c r="AX1482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101437, 'Б-101437-13',date'2015-02-02',3, 7, 7, 'RUR', 1, 18, date'2015-02-02', date'2015-02-01', 1014372, 1, to_date('2015-02-01 00:00:00','YYYY-MM-DD HH24:MI:SS'), 6200, 1116, 0, 1218, 0, 'c1', 8,null,101437,11578,1578);insert into xxxx_oebs_cash_payment_test (ID, INVOICE_ID, OEBS_PAYMENT, DOC_DATE, COMISS_DATE) values (s_xxxx_oebs_cash_payment_test.NEXTVAL, 101437, 9300, to_date('2015-02-01 00:00:00','YYYY-MM-DD HH24:MI:SS'), date'2015-01-31' );insert into xxxx_client_discount_m  (ID,CLIENT_ID,CLIENT_AVG_DISCOUNT,DT) values (s_xxxx_client_discount_m.NEXTVAL,1218, 12, date'2015-02-01');</v>
      </c>
      <c r="AZ1482" s="326"/>
    </row>
    <row r="1483" spans="1:52" ht="16.5" customHeight="1" x14ac:dyDescent="0.25">
      <c r="A1483" s="285">
        <v>114</v>
      </c>
      <c r="B1483" s="72">
        <v>0</v>
      </c>
      <c r="C1483" s="165" t="str">
        <f t="shared" si="145"/>
        <v>1000114</v>
      </c>
      <c r="D1483" s="165" t="str">
        <f t="shared" si="146"/>
        <v>1000114/13</v>
      </c>
      <c r="E1483" s="167" t="s">
        <v>189</v>
      </c>
      <c r="F1483" s="167" t="s">
        <v>822</v>
      </c>
      <c r="G1483" s="165">
        <v>48</v>
      </c>
      <c r="H1483" s="178">
        <v>101438</v>
      </c>
      <c r="I1483" s="170" t="str">
        <f t="shared" si="147"/>
        <v>Б-101438-13</v>
      </c>
      <c r="J1483" s="169">
        <v>3</v>
      </c>
      <c r="K1483" s="165">
        <v>7</v>
      </c>
      <c r="L1483" s="165" t="s">
        <v>38</v>
      </c>
      <c r="M1483" s="169">
        <v>1</v>
      </c>
      <c r="N1483" s="165">
        <v>18</v>
      </c>
      <c r="O1483" s="167" t="s">
        <v>823</v>
      </c>
      <c r="P1483" s="167" t="s">
        <v>823</v>
      </c>
      <c r="Q1483" s="167" t="s">
        <v>826</v>
      </c>
      <c r="R1483" s="166" t="str">
        <f>H1483&amp;"3"</f>
        <v>1014383</v>
      </c>
      <c r="S1483" s="170">
        <v>1</v>
      </c>
      <c r="T1483" s="167" t="s">
        <v>308</v>
      </c>
      <c r="U1483" s="165">
        <v>6200</v>
      </c>
      <c r="V1483" s="165">
        <v>1116</v>
      </c>
      <c r="W1483" s="165">
        <v>0</v>
      </c>
      <c r="X1483" s="187">
        <v>1219</v>
      </c>
      <c r="Y1483" s="168" t="s">
        <v>42</v>
      </c>
      <c r="Z1483" s="266"/>
      <c r="AA1483" s="266"/>
      <c r="AB1483" s="224"/>
      <c r="AC1483" s="178">
        <v>9300</v>
      </c>
      <c r="AD1483" s="170"/>
      <c r="AE1483" s="170"/>
      <c r="AF1483" s="167" t="s">
        <v>149</v>
      </c>
      <c r="AG1483" s="221">
        <v>8</v>
      </c>
      <c r="AH1483" s="220">
        <v>12</v>
      </c>
      <c r="AI1483" s="167" t="s">
        <v>319</v>
      </c>
      <c r="AL1483" s="166">
        <v>0</v>
      </c>
      <c r="AM1483" s="170" t="s">
        <v>43</v>
      </c>
      <c r="AN1483" s="165" t="s">
        <v>44</v>
      </c>
      <c r="AO1483" s="165"/>
      <c r="AP1483" s="166"/>
      <c r="AQ1483" s="166"/>
      <c r="AR1483" s="166"/>
      <c r="AS1483" s="166">
        <f>H1483</f>
        <v>101438</v>
      </c>
      <c r="AT1483" s="166">
        <f t="shared" si="150"/>
        <v>11579</v>
      </c>
      <c r="AU1483" s="166">
        <v>1579</v>
      </c>
      <c r="AV1483" s="304" t="s">
        <v>759</v>
      </c>
      <c r="AX1483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101438, 'Б-101438-13',date'2015-02-02',3, 7, 7, 'RUR', 1, 18, date'2015-02-02', date'2015-02-01', 1014383, 1, to_date('2015-02-01 00:00:00','YYYY-MM-DD HH24:MI:SS'), 6200, 1116, 0, 1219, 0, 'c1', 8,null,101438,11579,1579);insert into xxxx_oebs_cash_payment_test (ID, INVOICE_ID, OEBS_PAYMENT, DOC_DATE, COMISS_DATE) values (s_xxxx_oebs_cash_payment_test.NEXTVAL, 101438, 9300, to_date('2015-02-01 00:00:00','YYYY-MM-DD HH24:MI:SS'), date'2015-01-31' );insert into xxxx_client_discount_m  (ID,CLIENT_ID,CLIENT_AVG_DISCOUNT,DT) values (s_xxxx_client_discount_m.NEXTVAL,1219, 12, date'2015-02-01');</v>
      </c>
      <c r="AZ1483" s="326"/>
    </row>
    <row r="1484" spans="1:52" ht="16.5" customHeight="1" x14ac:dyDescent="0.25">
      <c r="A1484" s="285">
        <v>114</v>
      </c>
      <c r="B1484" s="72">
        <v>0</v>
      </c>
      <c r="C1484" s="165" t="str">
        <f t="shared" si="145"/>
        <v>1000114</v>
      </c>
      <c r="D1484" s="165" t="str">
        <f t="shared" si="146"/>
        <v>1000114/13</v>
      </c>
      <c r="E1484" s="167" t="s">
        <v>189</v>
      </c>
      <c r="F1484" s="167" t="s">
        <v>822</v>
      </c>
      <c r="G1484" s="165">
        <v>48</v>
      </c>
      <c r="H1484" s="178">
        <v>101439</v>
      </c>
      <c r="I1484" s="170" t="str">
        <f t="shared" si="147"/>
        <v>Б-101439-13</v>
      </c>
      <c r="J1484" s="169">
        <v>3</v>
      </c>
      <c r="K1484" s="165">
        <v>7</v>
      </c>
      <c r="L1484" s="165" t="s">
        <v>38</v>
      </c>
      <c r="M1484" s="169">
        <v>1</v>
      </c>
      <c r="N1484" s="165">
        <v>18</v>
      </c>
      <c r="O1484" s="167" t="s">
        <v>823</v>
      </c>
      <c r="P1484" s="167" t="s">
        <v>823</v>
      </c>
      <c r="Q1484" s="167" t="s">
        <v>826</v>
      </c>
      <c r="R1484" s="166" t="str">
        <f>H1484&amp;"1"</f>
        <v>1014391</v>
      </c>
      <c r="S1484" s="170">
        <v>1</v>
      </c>
      <c r="T1484" s="167" t="s">
        <v>308</v>
      </c>
      <c r="U1484" s="165">
        <v>6200</v>
      </c>
      <c r="V1484" s="165">
        <v>1116</v>
      </c>
      <c r="W1484" s="165">
        <v>0</v>
      </c>
      <c r="X1484" s="24">
        <v>1220</v>
      </c>
      <c r="Y1484" s="168" t="s">
        <v>42</v>
      </c>
      <c r="Z1484" s="266"/>
      <c r="AA1484" s="266"/>
      <c r="AB1484" s="224"/>
      <c r="AC1484" s="178">
        <v>9300</v>
      </c>
      <c r="AD1484" s="170"/>
      <c r="AE1484" s="170"/>
      <c r="AF1484" s="167" t="s">
        <v>149</v>
      </c>
      <c r="AG1484" s="221">
        <v>8</v>
      </c>
      <c r="AH1484" s="220">
        <v>12</v>
      </c>
      <c r="AI1484" s="167" t="s">
        <v>319</v>
      </c>
      <c r="AL1484" s="166">
        <v>0</v>
      </c>
      <c r="AM1484" s="170" t="s">
        <v>43</v>
      </c>
      <c r="AN1484" s="165" t="s">
        <v>44</v>
      </c>
      <c r="AO1484" s="165"/>
      <c r="AP1484" s="166"/>
      <c r="AQ1484" s="166"/>
      <c r="AR1484" s="166"/>
      <c r="AS1484" s="166">
        <f>H1484</f>
        <v>101439</v>
      </c>
      <c r="AT1484" s="166">
        <f t="shared" si="150"/>
        <v>11580</v>
      </c>
      <c r="AU1484" s="166">
        <v>1580</v>
      </c>
      <c r="AV1484" s="220" t="s">
        <v>760</v>
      </c>
      <c r="AX1484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101439, 'Б-101439-13',date'2015-02-02',3, 7, 7, 'RUR', 1, 18, date'2015-02-02', date'2015-02-01', 1014391, 1, to_date('2015-02-01 00:00:00','YYYY-MM-DD HH24:MI:SS'), 6200, 1116, 0, 1220, 0, 'c1', 8,null,101439,11580,1580);insert into xxxx_oebs_cash_payment_test (ID, INVOICE_ID, OEBS_PAYMENT, DOC_DATE, COMISS_DATE) values (s_xxxx_oebs_cash_payment_test.NEXTVAL, 101439, 9300, to_date('2015-02-01 00:00:00','YYYY-MM-DD HH24:MI:SS'), date'2015-01-31' );insert into xxxx_client_discount_m  (ID,CLIENT_ID,CLIENT_AVG_DISCOUNT,DT) values (s_xxxx_client_discount_m.NEXTVAL,1220, 12, date'2015-02-01');</v>
      </c>
      <c r="AZ1484" s="326"/>
    </row>
    <row r="1485" spans="1:52" ht="16.5" customHeight="1" x14ac:dyDescent="0.25">
      <c r="A1485" s="285">
        <v>114</v>
      </c>
      <c r="B1485" s="72">
        <v>0</v>
      </c>
      <c r="C1485" s="165" t="str">
        <f t="shared" si="145"/>
        <v>1000114</v>
      </c>
      <c r="D1485" s="165" t="str">
        <f t="shared" si="146"/>
        <v>1000114/13</v>
      </c>
      <c r="E1485" s="167" t="s">
        <v>189</v>
      </c>
      <c r="F1485" s="167" t="s">
        <v>822</v>
      </c>
      <c r="G1485" s="165">
        <v>48</v>
      </c>
      <c r="H1485" s="178">
        <v>101440</v>
      </c>
      <c r="I1485" s="170" t="str">
        <f t="shared" si="147"/>
        <v>Б-101440-13</v>
      </c>
      <c r="J1485" s="169">
        <v>3</v>
      </c>
      <c r="K1485" s="165">
        <v>7</v>
      </c>
      <c r="L1485" s="165" t="s">
        <v>38</v>
      </c>
      <c r="M1485" s="169">
        <v>1</v>
      </c>
      <c r="N1485" s="165">
        <v>18</v>
      </c>
      <c r="O1485" s="167" t="s">
        <v>823</v>
      </c>
      <c r="P1485" s="167" t="s">
        <v>823</v>
      </c>
      <c r="Q1485" s="167" t="s">
        <v>826</v>
      </c>
      <c r="R1485" s="166" t="str">
        <f>H1485&amp;"2"</f>
        <v>1014402</v>
      </c>
      <c r="S1485" s="170">
        <v>1</v>
      </c>
      <c r="T1485" s="167" t="s">
        <v>308</v>
      </c>
      <c r="U1485" s="165">
        <v>6200</v>
      </c>
      <c r="V1485" s="165">
        <v>1116</v>
      </c>
      <c r="W1485" s="165">
        <v>0</v>
      </c>
      <c r="X1485" s="187">
        <v>1221</v>
      </c>
      <c r="Y1485" s="168" t="s">
        <v>42</v>
      </c>
      <c r="Z1485" s="266"/>
      <c r="AA1485" s="266"/>
      <c r="AB1485" s="224"/>
      <c r="AC1485" s="178">
        <v>9300</v>
      </c>
      <c r="AD1485" s="170"/>
      <c r="AE1485" s="170"/>
      <c r="AF1485" s="167" t="s">
        <v>149</v>
      </c>
      <c r="AG1485" s="221">
        <v>8</v>
      </c>
      <c r="AH1485" s="220">
        <v>12</v>
      </c>
      <c r="AI1485" s="167" t="s">
        <v>319</v>
      </c>
      <c r="AL1485" s="166">
        <v>0</v>
      </c>
      <c r="AM1485" s="170" t="s">
        <v>43</v>
      </c>
      <c r="AN1485" s="165" t="s">
        <v>44</v>
      </c>
      <c r="AO1485" s="165"/>
      <c r="AP1485" s="166"/>
      <c r="AQ1485" s="166"/>
      <c r="AR1485" s="166"/>
      <c r="AS1485" s="166">
        <f>H1485</f>
        <v>101440</v>
      </c>
      <c r="AT1485" s="166">
        <f t="shared" si="150"/>
        <v>11581</v>
      </c>
      <c r="AU1485" s="166">
        <v>1581</v>
      </c>
      <c r="AV1485" s="303"/>
      <c r="AX1485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101440, 'Б-101440-13',date'2015-02-02',3, 7, 7, 'RUR', 1, 18, date'2015-02-02', date'2015-02-01', 1014402, 1, to_date('2015-02-01 00:00:00','YYYY-MM-DD HH24:MI:SS'), 6200, 1116, 0, 1221, 0, 'c1', 8,null,101440,11581,1581);insert into xxxx_oebs_cash_payment_test (ID, INVOICE_ID, OEBS_PAYMENT, DOC_DATE, COMISS_DATE) values (s_xxxx_oebs_cash_payment_test.NEXTVAL, 101440, 9300, to_date('2015-02-01 00:00:00','YYYY-MM-DD HH24:MI:SS'), date'2015-01-31' );insert into xxxx_client_discount_m  (ID,CLIENT_ID,CLIENT_AVG_DISCOUNT,DT) values (s_xxxx_client_discount_m.NEXTVAL,1221, 12, date'2015-02-01');</v>
      </c>
      <c r="AZ1485" s="326"/>
    </row>
    <row r="1486" spans="1:52" ht="16.5" customHeight="1" x14ac:dyDescent="0.25">
      <c r="A1486" s="285">
        <v>114</v>
      </c>
      <c r="B1486" s="72">
        <v>0</v>
      </c>
      <c r="C1486" s="165" t="str">
        <f t="shared" si="145"/>
        <v>1000114</v>
      </c>
      <c r="D1486" s="165" t="str">
        <f t="shared" si="146"/>
        <v>1000114/13</v>
      </c>
      <c r="E1486" s="167" t="s">
        <v>189</v>
      </c>
      <c r="F1486" s="167" t="s">
        <v>822</v>
      </c>
      <c r="G1486" s="165">
        <v>48</v>
      </c>
      <c r="H1486" s="178">
        <v>101441</v>
      </c>
      <c r="I1486" s="170" t="str">
        <f t="shared" si="147"/>
        <v>Б-101441-13</v>
      </c>
      <c r="J1486" s="169">
        <v>3</v>
      </c>
      <c r="K1486" s="165">
        <v>7</v>
      </c>
      <c r="L1486" s="165" t="s">
        <v>38</v>
      </c>
      <c r="M1486" s="169">
        <v>1</v>
      </c>
      <c r="N1486" s="165">
        <v>18</v>
      </c>
      <c r="O1486" s="167" t="s">
        <v>823</v>
      </c>
      <c r="P1486" s="167" t="s">
        <v>823</v>
      </c>
      <c r="Q1486" s="167" t="s">
        <v>826</v>
      </c>
      <c r="R1486" s="166" t="str">
        <f>H1486&amp;"1"</f>
        <v>1014411</v>
      </c>
      <c r="S1486" s="170">
        <v>1</v>
      </c>
      <c r="T1486" s="167" t="s">
        <v>308</v>
      </c>
      <c r="U1486" s="165">
        <v>6200</v>
      </c>
      <c r="V1486" s="165">
        <v>1116</v>
      </c>
      <c r="W1486" s="165">
        <v>0</v>
      </c>
      <c r="X1486" s="24">
        <v>1222</v>
      </c>
      <c r="Y1486" s="168" t="s">
        <v>42</v>
      </c>
      <c r="Z1486" s="266"/>
      <c r="AA1486" s="266"/>
      <c r="AB1486" s="224"/>
      <c r="AC1486" s="178">
        <v>9300</v>
      </c>
      <c r="AD1486" s="170"/>
      <c r="AE1486" s="170"/>
      <c r="AF1486" s="167" t="s">
        <v>149</v>
      </c>
      <c r="AG1486" s="221">
        <v>8</v>
      </c>
      <c r="AH1486" s="220">
        <v>12</v>
      </c>
      <c r="AI1486" s="167" t="s">
        <v>319</v>
      </c>
      <c r="AL1486" s="166">
        <v>0</v>
      </c>
      <c r="AM1486" s="170" t="s">
        <v>43</v>
      </c>
      <c r="AN1486" s="165" t="s">
        <v>44</v>
      </c>
      <c r="AO1486" s="165"/>
      <c r="AP1486" s="166"/>
      <c r="AQ1486" s="166"/>
      <c r="AR1486" s="166"/>
      <c r="AS1486" s="166">
        <f>H1486</f>
        <v>101441</v>
      </c>
      <c r="AT1486" s="166">
        <f t="shared" si="150"/>
        <v>11582</v>
      </c>
      <c r="AU1486" s="166">
        <v>1582</v>
      </c>
      <c r="AV1486" s="303" t="s">
        <v>761</v>
      </c>
      <c r="AX1486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101441, 'Б-101441-13',date'2015-02-02',3, 7, 7, 'RUR', 1, 18, date'2015-02-02', date'2015-02-01', 1014411, 1, to_date('2015-02-01 00:00:00','YYYY-MM-DD HH24:MI:SS'), 6200, 1116, 0, 1222, 0, 'c1', 8,null,101441,11582,1582);insert into xxxx_oebs_cash_payment_test (ID, INVOICE_ID, OEBS_PAYMENT, DOC_DATE, COMISS_DATE) values (s_xxxx_oebs_cash_payment_test.NEXTVAL, 101441, 9300, to_date('2015-02-01 00:00:00','YYYY-MM-DD HH24:MI:SS'), date'2015-01-31' );insert into xxxx_client_discount_m  (ID,CLIENT_ID,CLIENT_AVG_DISCOUNT,DT) values (s_xxxx_client_discount_m.NEXTVAL,1222, 12, date'2015-02-01');</v>
      </c>
      <c r="AZ1486" s="326"/>
    </row>
    <row r="1487" spans="1:52" ht="16.5" customHeight="1" x14ac:dyDescent="0.25">
      <c r="A1487" s="285">
        <v>114</v>
      </c>
      <c r="B1487" s="72">
        <v>0</v>
      </c>
      <c r="C1487" s="165" t="str">
        <f t="shared" si="145"/>
        <v>1000114</v>
      </c>
      <c r="D1487" s="165" t="str">
        <f t="shared" si="146"/>
        <v>1000114/13</v>
      </c>
      <c r="E1487" s="167" t="s">
        <v>189</v>
      </c>
      <c r="F1487" s="167" t="s">
        <v>822</v>
      </c>
      <c r="G1487" s="165">
        <v>48</v>
      </c>
      <c r="H1487" s="178">
        <v>101442</v>
      </c>
      <c r="I1487" s="170" t="str">
        <f t="shared" si="147"/>
        <v>Б-101442-13</v>
      </c>
      <c r="J1487" s="169">
        <v>3</v>
      </c>
      <c r="K1487" s="165">
        <v>7</v>
      </c>
      <c r="L1487" s="165" t="s">
        <v>38</v>
      </c>
      <c r="M1487" s="169">
        <v>1</v>
      </c>
      <c r="N1487" s="165">
        <v>18</v>
      </c>
      <c r="O1487" s="167" t="s">
        <v>823</v>
      </c>
      <c r="P1487" s="167" t="s">
        <v>823</v>
      </c>
      <c r="Q1487" s="167" t="s">
        <v>826</v>
      </c>
      <c r="R1487" s="166" t="str">
        <f>H1487&amp;"1"</f>
        <v>1014421</v>
      </c>
      <c r="S1487" s="170">
        <v>1</v>
      </c>
      <c r="T1487" s="191" t="s">
        <v>308</v>
      </c>
      <c r="U1487" s="234">
        <v>5000</v>
      </c>
      <c r="V1487" s="234">
        <v>900</v>
      </c>
      <c r="W1487" s="165">
        <v>0</v>
      </c>
      <c r="X1487" s="122">
        <v>1223</v>
      </c>
      <c r="Y1487" s="168" t="s">
        <v>42</v>
      </c>
      <c r="Z1487" s="223" t="s">
        <v>762</v>
      </c>
      <c r="AA1487" s="266"/>
      <c r="AB1487" s="223" t="s">
        <v>763</v>
      </c>
      <c r="AC1487" s="178">
        <v>7500</v>
      </c>
      <c r="AD1487" s="170"/>
      <c r="AE1487" s="170"/>
      <c r="AF1487" s="191" t="s">
        <v>319</v>
      </c>
      <c r="AG1487" s="221">
        <v>8</v>
      </c>
      <c r="AH1487" s="220">
        <v>12</v>
      </c>
      <c r="AI1487" s="191" t="s">
        <v>319</v>
      </c>
      <c r="AL1487" s="166">
        <v>0</v>
      </c>
      <c r="AM1487" s="170" t="s">
        <v>43</v>
      </c>
      <c r="AN1487" s="165" t="s">
        <v>44</v>
      </c>
      <c r="AO1487" s="165"/>
      <c r="AP1487" s="166"/>
      <c r="AQ1487" s="166"/>
      <c r="AR1487" s="166"/>
      <c r="AS1487" s="166">
        <f>H1487</f>
        <v>101442</v>
      </c>
      <c r="AT1487" s="166">
        <f t="shared" si="150"/>
        <v>11583</v>
      </c>
      <c r="AU1487" s="166">
        <v>1583</v>
      </c>
      <c r="AV1487" s="166"/>
      <c r="AX1487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101442, 'Б-101442-13',date'2015-02-02',3, 7, 7, 'RUR', 1, 18, date'2015-02-02', date'2015-02-01', 1014421, 1, to_date('2015-02-01 00:00:00','YYYY-MM-DD HH24:MI:SS'), 5000, 900, 0, 1223, 0, 'c1', 8,null,101442,11583,1583);insert into xxxx_oebs_cash_payment_test (ID, INVOICE_ID, OEBS_PAYMENT, DOC_DATE, COMISS_DATE) values (s_xxxx_oebs_cash_payment_test.NEXTVAL, 101442, 7500, to_date('2015-02-01 00:00:00','YYYY-MM-DD HH24:MI:SS'), date'2015-02-01' );insert into xxxx_client_discount_m  (ID,CLIENT_ID,CLIENT_AVG_DISCOUNT,DT) values (s_xxxx_client_discount_m.NEXTVAL,1223, 12, date'2015-02-01');</v>
      </c>
      <c r="AZ1487" s="326"/>
    </row>
    <row r="1488" spans="1:52" ht="16.5" customHeight="1" x14ac:dyDescent="0.25">
      <c r="A1488" s="285">
        <v>114</v>
      </c>
      <c r="B1488" s="72">
        <v>0</v>
      </c>
      <c r="C1488" s="165" t="str">
        <f t="shared" si="145"/>
        <v>1000114</v>
      </c>
      <c r="D1488" s="165" t="str">
        <f t="shared" si="146"/>
        <v>1000114/13</v>
      </c>
      <c r="E1488" s="167" t="s">
        <v>189</v>
      </c>
      <c r="F1488" s="167" t="s">
        <v>822</v>
      </c>
      <c r="G1488" s="165">
        <v>48</v>
      </c>
      <c r="H1488" s="178">
        <v>101443</v>
      </c>
      <c r="I1488" s="170" t="str">
        <f t="shared" si="147"/>
        <v>Б-101443-13</v>
      </c>
      <c r="J1488" s="169">
        <v>3</v>
      </c>
      <c r="K1488" s="165">
        <v>7</v>
      </c>
      <c r="L1488" s="165" t="s">
        <v>38</v>
      </c>
      <c r="M1488" s="169">
        <v>1</v>
      </c>
      <c r="N1488" s="165">
        <v>18</v>
      </c>
      <c r="O1488" s="167" t="s">
        <v>823</v>
      </c>
      <c r="P1488" s="167" t="s">
        <v>823</v>
      </c>
      <c r="Q1488" s="167" t="s">
        <v>826</v>
      </c>
      <c r="R1488" s="166" t="str">
        <f>H1488&amp;"2"</f>
        <v>1014432</v>
      </c>
      <c r="S1488" s="170">
        <v>1</v>
      </c>
      <c r="T1488" s="191" t="s">
        <v>308</v>
      </c>
      <c r="U1488" s="165">
        <v>6200</v>
      </c>
      <c r="V1488" s="165">
        <v>1116</v>
      </c>
      <c r="W1488" s="165">
        <v>0</v>
      </c>
      <c r="X1488" s="234">
        <v>1224</v>
      </c>
      <c r="Y1488" s="168" t="s">
        <v>42</v>
      </c>
      <c r="Z1488" s="301" t="s">
        <v>565</v>
      </c>
      <c r="AA1488" s="266"/>
      <c r="AB1488" s="224"/>
      <c r="AC1488" s="178">
        <v>9300</v>
      </c>
      <c r="AD1488" s="170"/>
      <c r="AE1488" s="170"/>
      <c r="AF1488" s="191" t="s">
        <v>319</v>
      </c>
      <c r="AG1488" s="221">
        <v>8</v>
      </c>
      <c r="AH1488" s="220">
        <v>12</v>
      </c>
      <c r="AI1488" s="191" t="s">
        <v>319</v>
      </c>
      <c r="AL1488" s="166">
        <v>0</v>
      </c>
      <c r="AM1488" s="170" t="s">
        <v>43</v>
      </c>
      <c r="AN1488" s="165" t="s">
        <v>44</v>
      </c>
      <c r="AO1488" s="165"/>
      <c r="AP1488" s="166"/>
      <c r="AQ1488" s="166"/>
      <c r="AR1488" s="166"/>
      <c r="AS1488" s="166">
        <f>H1488</f>
        <v>101443</v>
      </c>
      <c r="AT1488" s="166">
        <f t="shared" si="150"/>
        <v>11584</v>
      </c>
      <c r="AU1488" s="166">
        <v>1584</v>
      </c>
      <c r="AV1488" s="166"/>
      <c r="AX148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101443, 'Б-101443-13',date'2015-02-02',3, 7, 7, 'RUR', 1, 18, date'2015-02-02', date'2015-02-01', 1014432, 1, to_date('2015-02-01 00:00:00','YYYY-MM-DD HH24:MI:SS'), 6200, 1116, 0, 1224, 0, 'c1', 8,null,101443,11584,1584);insert into xxxx_oebs_cash_payment_test (ID, INVOICE_ID, OEBS_PAYMENT, DOC_DATE, COMISS_DATE) values (s_xxxx_oebs_cash_payment_test.NEXTVAL, 101443, 9300, to_date('2015-02-01 00:00:00','YYYY-MM-DD HH24:MI:SS'), date'2015-02-01' );insert into xxxx_client_discount_m  (ID,CLIENT_ID,CLIENT_AVG_DISCOUNT,DT) values (s_xxxx_client_discount_m.NEXTVAL,1224, 12, date'2015-02-01');</v>
      </c>
      <c r="AZ1488" s="326"/>
    </row>
    <row r="1489" spans="1:52" ht="16.5" customHeight="1" x14ac:dyDescent="0.25">
      <c r="A1489" s="285">
        <v>114</v>
      </c>
      <c r="B1489" s="72">
        <v>0</v>
      </c>
      <c r="C1489" s="165" t="str">
        <f t="shared" si="145"/>
        <v>1000114</v>
      </c>
      <c r="D1489" s="165" t="str">
        <f t="shared" si="146"/>
        <v>1000114/13</v>
      </c>
      <c r="E1489" s="167" t="s">
        <v>189</v>
      </c>
      <c r="F1489" s="167" t="s">
        <v>822</v>
      </c>
      <c r="G1489" s="165">
        <v>48</v>
      </c>
      <c r="H1489" s="178">
        <v>101444</v>
      </c>
      <c r="I1489" s="170" t="str">
        <f t="shared" si="147"/>
        <v>Б-101444-13</v>
      </c>
      <c r="J1489" s="169">
        <v>3</v>
      </c>
      <c r="K1489" s="165">
        <v>7</v>
      </c>
      <c r="L1489" s="165" t="s">
        <v>38</v>
      </c>
      <c r="M1489" s="169">
        <v>1</v>
      </c>
      <c r="N1489" s="165">
        <v>18</v>
      </c>
      <c r="O1489" s="167" t="s">
        <v>823</v>
      </c>
      <c r="P1489" s="167" t="s">
        <v>823</v>
      </c>
      <c r="Q1489" s="167" t="s">
        <v>826</v>
      </c>
      <c r="R1489" s="166" t="str">
        <f>H1489&amp;"3"</f>
        <v>1014443</v>
      </c>
      <c r="S1489" s="170">
        <v>1</v>
      </c>
      <c r="T1489" s="191" t="s">
        <v>308</v>
      </c>
      <c r="U1489" s="165">
        <v>6200</v>
      </c>
      <c r="V1489" s="165">
        <v>1116</v>
      </c>
      <c r="W1489" s="165">
        <v>0</v>
      </c>
      <c r="X1489" s="122">
        <v>1225</v>
      </c>
      <c r="Y1489" s="168" t="s">
        <v>42</v>
      </c>
      <c r="Z1489" s="266"/>
      <c r="AA1489" s="266"/>
      <c r="AB1489" s="224"/>
      <c r="AC1489" s="178">
        <v>9300</v>
      </c>
      <c r="AD1489" s="170"/>
      <c r="AE1489" s="170"/>
      <c r="AF1489" s="191" t="s">
        <v>319</v>
      </c>
      <c r="AG1489" s="221">
        <v>8</v>
      </c>
      <c r="AH1489" s="220">
        <v>12</v>
      </c>
      <c r="AI1489" s="191" t="s">
        <v>319</v>
      </c>
      <c r="AL1489" s="166">
        <v>0</v>
      </c>
      <c r="AM1489" s="170" t="s">
        <v>43</v>
      </c>
      <c r="AN1489" s="165" t="s">
        <v>44</v>
      </c>
      <c r="AO1489" s="165"/>
      <c r="AP1489" s="166"/>
      <c r="AQ1489" s="166"/>
      <c r="AR1489" s="166"/>
      <c r="AS1489" s="166">
        <f>H1489</f>
        <v>101444</v>
      </c>
      <c r="AT1489" s="166">
        <f t="shared" si="150"/>
        <v>11585</v>
      </c>
      <c r="AU1489" s="166">
        <v>1585</v>
      </c>
      <c r="AV1489" s="166"/>
      <c r="AX148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101444, 'Б-101444-13',date'2015-02-02',3, 7, 7, 'RUR', 1, 18, date'2015-02-02', date'2015-02-01', 1014443, 1, to_date('2015-02-01 00:00:00','YYYY-MM-DD HH24:MI:SS'), 6200, 1116, 0, 1225, 0, 'c1', 8,null,101444,11585,1585);insert into xxxx_oebs_cash_payment_test (ID, INVOICE_ID, OEBS_PAYMENT, DOC_DATE, COMISS_DATE) values (s_xxxx_oebs_cash_payment_test.NEXTVAL, 101444, 9300, to_date('2015-02-01 00:00:00','YYYY-MM-DD HH24:MI:SS'), date'2015-02-01' );insert into xxxx_client_discount_m  (ID,CLIENT_ID,CLIENT_AVG_DISCOUNT,DT) values (s_xxxx_client_discount_m.NEXTVAL,1225, 12, date'2015-02-01');</v>
      </c>
      <c r="AZ1489" s="326"/>
    </row>
    <row r="1490" spans="1:52" ht="16.5" customHeight="1" x14ac:dyDescent="0.25">
      <c r="A1490" s="285">
        <v>114</v>
      </c>
      <c r="B1490" s="72">
        <v>0</v>
      </c>
      <c r="C1490" s="165" t="str">
        <f t="shared" si="145"/>
        <v>1000114</v>
      </c>
      <c r="D1490" s="165" t="str">
        <f t="shared" si="146"/>
        <v>1000114/13</v>
      </c>
      <c r="E1490" s="167" t="s">
        <v>189</v>
      </c>
      <c r="F1490" s="167" t="s">
        <v>822</v>
      </c>
      <c r="G1490" s="165">
        <v>48</v>
      </c>
      <c r="H1490" s="178">
        <v>101445</v>
      </c>
      <c r="I1490" s="170" t="str">
        <f t="shared" si="147"/>
        <v>Б-101445-13</v>
      </c>
      <c r="J1490" s="169">
        <v>3</v>
      </c>
      <c r="K1490" s="165">
        <v>7</v>
      </c>
      <c r="L1490" s="165" t="s">
        <v>38</v>
      </c>
      <c r="M1490" s="169">
        <v>1</v>
      </c>
      <c r="N1490" s="165">
        <v>18</v>
      </c>
      <c r="O1490" s="167" t="s">
        <v>823</v>
      </c>
      <c r="P1490" s="167" t="s">
        <v>823</v>
      </c>
      <c r="Q1490" s="167" t="s">
        <v>826</v>
      </c>
      <c r="R1490" s="166" t="str">
        <f>H1490&amp;"1"</f>
        <v>1014451</v>
      </c>
      <c r="S1490" s="170">
        <v>1</v>
      </c>
      <c r="T1490" s="191" t="s">
        <v>308</v>
      </c>
      <c r="U1490" s="165">
        <v>6200</v>
      </c>
      <c r="V1490" s="165">
        <v>1116</v>
      </c>
      <c r="W1490" s="165">
        <v>0</v>
      </c>
      <c r="X1490" s="234">
        <v>1226</v>
      </c>
      <c r="Y1490" s="168" t="s">
        <v>42</v>
      </c>
      <c r="Z1490" s="266"/>
      <c r="AA1490" s="266"/>
      <c r="AB1490" s="224"/>
      <c r="AC1490" s="178">
        <v>9300</v>
      </c>
      <c r="AD1490" s="170"/>
      <c r="AE1490" s="170"/>
      <c r="AF1490" s="191" t="s">
        <v>319</v>
      </c>
      <c r="AG1490" s="221">
        <v>8</v>
      </c>
      <c r="AH1490" s="220">
        <v>12</v>
      </c>
      <c r="AI1490" s="191" t="s">
        <v>319</v>
      </c>
      <c r="AL1490" s="166">
        <v>0</v>
      </c>
      <c r="AM1490" s="170" t="s">
        <v>43</v>
      </c>
      <c r="AN1490" s="165" t="s">
        <v>44</v>
      </c>
      <c r="AO1490" s="165"/>
      <c r="AP1490" s="166"/>
      <c r="AQ1490" s="166"/>
      <c r="AR1490" s="166"/>
      <c r="AS1490" s="166">
        <f>H1490</f>
        <v>101445</v>
      </c>
      <c r="AT1490" s="166">
        <f t="shared" si="150"/>
        <v>11586</v>
      </c>
      <c r="AU1490" s="166">
        <v>1586</v>
      </c>
      <c r="AV1490" s="166"/>
      <c r="AX149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101445, 'Б-101445-13',date'2015-02-02',3, 7, 7, 'RUR', 1, 18, date'2015-02-02', date'2015-02-01', 1014451, 1, to_date('2015-02-01 00:00:00','YYYY-MM-DD HH24:MI:SS'), 6200, 1116, 0, 1226, 0, 'c1', 8,null,101445,11586,1586);insert into xxxx_oebs_cash_payment_test (ID, INVOICE_ID, OEBS_PAYMENT, DOC_DATE, COMISS_DATE) values (s_xxxx_oebs_cash_payment_test.NEXTVAL, 101445, 9300, to_date('2015-02-01 00:00:00','YYYY-MM-DD HH24:MI:SS'), date'2015-02-01' );insert into xxxx_client_discount_m  (ID,CLIENT_ID,CLIENT_AVG_DISCOUNT,DT) values (s_xxxx_client_discount_m.NEXTVAL,1226, 12, date'2015-02-01');</v>
      </c>
      <c r="AZ1490" s="326"/>
    </row>
    <row r="1491" spans="1:52" ht="16.5" customHeight="1" x14ac:dyDescent="0.25">
      <c r="A1491" s="285">
        <v>114</v>
      </c>
      <c r="B1491" s="72">
        <v>0</v>
      </c>
      <c r="C1491" s="165" t="str">
        <f t="shared" si="145"/>
        <v>1000114</v>
      </c>
      <c r="D1491" s="165" t="str">
        <f t="shared" si="146"/>
        <v>1000114/13</v>
      </c>
      <c r="E1491" s="167" t="s">
        <v>189</v>
      </c>
      <c r="F1491" s="167" t="s">
        <v>822</v>
      </c>
      <c r="G1491" s="165">
        <v>48</v>
      </c>
      <c r="H1491" s="178">
        <v>101446</v>
      </c>
      <c r="I1491" s="170" t="str">
        <f t="shared" si="147"/>
        <v>Б-101446-13</v>
      </c>
      <c r="J1491" s="169">
        <v>3</v>
      </c>
      <c r="K1491" s="165">
        <v>7</v>
      </c>
      <c r="L1491" s="165" t="s">
        <v>38</v>
      </c>
      <c r="M1491" s="169">
        <v>1</v>
      </c>
      <c r="N1491" s="165">
        <v>18</v>
      </c>
      <c r="O1491" s="167" t="s">
        <v>823</v>
      </c>
      <c r="P1491" s="167" t="s">
        <v>823</v>
      </c>
      <c r="Q1491" s="167" t="s">
        <v>826</v>
      </c>
      <c r="R1491" s="166" t="str">
        <f>H1491&amp;"2"</f>
        <v>1014462</v>
      </c>
      <c r="S1491" s="170">
        <v>1</v>
      </c>
      <c r="T1491" s="191" t="s">
        <v>308</v>
      </c>
      <c r="U1491" s="165">
        <v>6200</v>
      </c>
      <c r="V1491" s="165">
        <v>1116</v>
      </c>
      <c r="W1491" s="165">
        <v>0</v>
      </c>
      <c r="X1491" s="122">
        <v>1227</v>
      </c>
      <c r="Y1491" s="168" t="s">
        <v>42</v>
      </c>
      <c r="Z1491" s="266"/>
      <c r="AA1491" s="266"/>
      <c r="AB1491" s="224"/>
      <c r="AC1491" s="178">
        <v>9300</v>
      </c>
      <c r="AD1491" s="170"/>
      <c r="AE1491" s="170"/>
      <c r="AF1491" s="191" t="s">
        <v>319</v>
      </c>
      <c r="AG1491" s="221">
        <v>8</v>
      </c>
      <c r="AH1491" s="220">
        <v>12</v>
      </c>
      <c r="AI1491" s="191" t="s">
        <v>319</v>
      </c>
      <c r="AL1491" s="166">
        <v>0</v>
      </c>
      <c r="AM1491" s="170" t="s">
        <v>43</v>
      </c>
      <c r="AN1491" s="165" t="s">
        <v>44</v>
      </c>
      <c r="AO1491" s="165"/>
      <c r="AP1491" s="166"/>
      <c r="AQ1491" s="166"/>
      <c r="AR1491" s="166"/>
      <c r="AS1491" s="166">
        <f>H1491</f>
        <v>101446</v>
      </c>
      <c r="AT1491" s="166">
        <f t="shared" si="150"/>
        <v>11587</v>
      </c>
      <c r="AU1491" s="166">
        <v>1587</v>
      </c>
      <c r="AV1491" s="166"/>
      <c r="AX1491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101446, 'Б-101446-13',date'2015-02-02',3, 7, 7, 'RUR', 1, 18, date'2015-02-02', date'2015-02-01', 1014462, 1, to_date('2015-02-01 00:00:00','YYYY-MM-DD HH24:MI:SS'), 6200, 1116, 0, 1227, 0, 'c1', 8,null,101446,11587,1587);insert into xxxx_oebs_cash_payment_test (ID, INVOICE_ID, OEBS_PAYMENT, DOC_DATE, COMISS_DATE) values (s_xxxx_oebs_cash_payment_test.NEXTVAL, 101446, 9300, to_date('2015-02-01 00:00:00','YYYY-MM-DD HH24:MI:SS'), date'2015-02-01' );insert into xxxx_client_discount_m  (ID,CLIENT_ID,CLIENT_AVG_DISCOUNT,DT) values (s_xxxx_client_discount_m.NEXTVAL,1227, 12, date'2015-02-01');</v>
      </c>
      <c r="AZ1491" s="326"/>
    </row>
    <row r="1492" spans="1:52" ht="16.5" customHeight="1" x14ac:dyDescent="0.25">
      <c r="A1492" s="285">
        <v>114</v>
      </c>
      <c r="B1492" s="72">
        <v>0</v>
      </c>
      <c r="C1492" s="165" t="str">
        <f t="shared" si="145"/>
        <v>1000114</v>
      </c>
      <c r="D1492" s="165" t="str">
        <f t="shared" si="146"/>
        <v>1000114/13</v>
      </c>
      <c r="E1492" s="167" t="s">
        <v>189</v>
      </c>
      <c r="F1492" s="167" t="s">
        <v>822</v>
      </c>
      <c r="G1492" s="165">
        <v>48</v>
      </c>
      <c r="H1492" s="178">
        <v>101447</v>
      </c>
      <c r="I1492" s="170" t="str">
        <f t="shared" si="147"/>
        <v>Б-101447-13</v>
      </c>
      <c r="J1492" s="169">
        <v>3</v>
      </c>
      <c r="K1492" s="165">
        <v>7</v>
      </c>
      <c r="L1492" s="165" t="s">
        <v>38</v>
      </c>
      <c r="M1492" s="169">
        <v>1</v>
      </c>
      <c r="N1492" s="165">
        <v>18</v>
      </c>
      <c r="O1492" s="167" t="s">
        <v>823</v>
      </c>
      <c r="P1492" s="167" t="s">
        <v>823</v>
      </c>
      <c r="Q1492" s="167" t="s">
        <v>826</v>
      </c>
      <c r="R1492" s="166" t="str">
        <f>H1492&amp;"1"</f>
        <v>1014471</v>
      </c>
      <c r="S1492" s="170">
        <v>1</v>
      </c>
      <c r="T1492" s="191" t="s">
        <v>308</v>
      </c>
      <c r="U1492" s="165">
        <v>6200</v>
      </c>
      <c r="V1492" s="165">
        <v>1116</v>
      </c>
      <c r="W1492" s="165">
        <v>0</v>
      </c>
      <c r="X1492" s="234">
        <v>1228</v>
      </c>
      <c r="Y1492" s="168" t="s">
        <v>42</v>
      </c>
      <c r="Z1492" s="266"/>
      <c r="AA1492" s="266"/>
      <c r="AB1492" s="224"/>
      <c r="AC1492" s="178">
        <v>9300</v>
      </c>
      <c r="AD1492" s="170"/>
      <c r="AE1492" s="170"/>
      <c r="AF1492" s="191" t="s">
        <v>319</v>
      </c>
      <c r="AG1492" s="221">
        <v>8</v>
      </c>
      <c r="AH1492" s="220">
        <v>12</v>
      </c>
      <c r="AI1492" s="191" t="s">
        <v>319</v>
      </c>
      <c r="AL1492" s="166">
        <v>0</v>
      </c>
      <c r="AM1492" s="170" t="s">
        <v>43</v>
      </c>
      <c r="AN1492" s="165" t="s">
        <v>44</v>
      </c>
      <c r="AO1492" s="165"/>
      <c r="AP1492" s="166"/>
      <c r="AQ1492" s="166"/>
      <c r="AR1492" s="166"/>
      <c r="AS1492" s="166">
        <f>H1492</f>
        <v>101447</v>
      </c>
      <c r="AT1492" s="166">
        <f t="shared" si="150"/>
        <v>11588</v>
      </c>
      <c r="AU1492" s="166">
        <v>1588</v>
      </c>
      <c r="AV1492" s="166"/>
      <c r="AX1492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101447, 'Б-101447-13',date'2015-02-02',3, 7, 7, 'RUR', 1, 18, date'2015-02-02', date'2015-02-01', 1014471, 1, to_date('2015-02-01 00:00:00','YYYY-MM-DD HH24:MI:SS'), 6200, 1116, 0, 1228, 0, 'c1', 8,null,101447,11588,1588);insert into xxxx_oebs_cash_payment_test (ID, INVOICE_ID, OEBS_PAYMENT, DOC_DATE, COMISS_DATE) values (s_xxxx_oebs_cash_payment_test.NEXTVAL, 101447, 9300, to_date('2015-02-01 00:00:00','YYYY-MM-DD HH24:MI:SS'), date'2015-02-01' );insert into xxxx_client_discount_m  (ID,CLIENT_ID,CLIENT_AVG_DISCOUNT,DT) values (s_xxxx_client_discount_m.NEXTVAL,1228, 12, date'2015-02-01');</v>
      </c>
      <c r="AZ1492" s="326"/>
    </row>
    <row r="1493" spans="1:52" ht="16.5" customHeight="1" x14ac:dyDescent="0.25">
      <c r="A1493" s="285">
        <v>114</v>
      </c>
      <c r="B1493" s="72">
        <v>0</v>
      </c>
      <c r="C1493" s="165" t="str">
        <f t="shared" si="145"/>
        <v>1000114</v>
      </c>
      <c r="D1493" s="165" t="str">
        <f t="shared" si="146"/>
        <v>1000114/13</v>
      </c>
      <c r="E1493" s="167" t="s">
        <v>189</v>
      </c>
      <c r="F1493" s="167" t="s">
        <v>822</v>
      </c>
      <c r="G1493" s="165">
        <v>48</v>
      </c>
      <c r="H1493" s="178">
        <v>101448</v>
      </c>
      <c r="I1493" s="170" t="str">
        <f t="shared" si="147"/>
        <v>Б-101448-13</v>
      </c>
      <c r="J1493" s="169">
        <v>3</v>
      </c>
      <c r="K1493" s="165">
        <v>7</v>
      </c>
      <c r="L1493" s="165" t="s">
        <v>38</v>
      </c>
      <c r="M1493" s="169">
        <v>1</v>
      </c>
      <c r="N1493" s="165">
        <v>18</v>
      </c>
      <c r="O1493" s="167" t="s">
        <v>823</v>
      </c>
      <c r="P1493" s="167" t="s">
        <v>823</v>
      </c>
      <c r="Q1493" s="167" t="s">
        <v>826</v>
      </c>
      <c r="R1493" s="166" t="str">
        <f>H1493&amp;"2"</f>
        <v>1014482</v>
      </c>
      <c r="S1493" s="170">
        <v>1</v>
      </c>
      <c r="T1493" s="191" t="s">
        <v>308</v>
      </c>
      <c r="U1493" s="165">
        <v>6200</v>
      </c>
      <c r="V1493" s="165">
        <v>1116</v>
      </c>
      <c r="W1493" s="165">
        <v>0</v>
      </c>
      <c r="X1493" s="122">
        <v>1229</v>
      </c>
      <c r="Y1493" s="168" t="s">
        <v>42</v>
      </c>
      <c r="Z1493" s="266"/>
      <c r="AA1493" s="266"/>
      <c r="AB1493" s="224"/>
      <c r="AC1493" s="178">
        <v>9300</v>
      </c>
      <c r="AD1493" s="170"/>
      <c r="AE1493" s="170"/>
      <c r="AF1493" s="191" t="s">
        <v>319</v>
      </c>
      <c r="AG1493" s="221">
        <v>8</v>
      </c>
      <c r="AH1493" s="220">
        <v>12</v>
      </c>
      <c r="AI1493" s="191" t="s">
        <v>319</v>
      </c>
      <c r="AL1493" s="166">
        <v>0</v>
      </c>
      <c r="AM1493" s="170" t="s">
        <v>43</v>
      </c>
      <c r="AN1493" s="165" t="s">
        <v>44</v>
      </c>
      <c r="AO1493" s="165"/>
      <c r="AP1493" s="166"/>
      <c r="AQ1493" s="166"/>
      <c r="AR1493" s="166"/>
      <c r="AS1493" s="166">
        <f>H1493</f>
        <v>101448</v>
      </c>
      <c r="AT1493" s="166">
        <f t="shared" si="150"/>
        <v>11589</v>
      </c>
      <c r="AU1493" s="166">
        <v>1589</v>
      </c>
      <c r="AV1493" s="166"/>
      <c r="AX1493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101448, 'Б-101448-13',date'2015-02-02',3, 7, 7, 'RUR', 1, 18, date'2015-02-02', date'2015-02-01', 1014482, 1, to_date('2015-02-01 00:00:00','YYYY-MM-DD HH24:MI:SS'), 6200, 1116, 0, 1229, 0, 'c1', 8,null,101448,11589,1589);insert into xxxx_oebs_cash_payment_test (ID, INVOICE_ID, OEBS_PAYMENT, DOC_DATE, COMISS_DATE) values (s_xxxx_oebs_cash_payment_test.NEXTVAL, 101448, 9300, to_date('2015-02-01 00:00:00','YYYY-MM-DD HH24:MI:SS'), date'2015-02-01' );insert into xxxx_client_discount_m  (ID,CLIENT_ID,CLIENT_AVG_DISCOUNT,DT) values (s_xxxx_client_discount_m.NEXTVAL,1229, 12, date'2015-02-01');</v>
      </c>
      <c r="AZ1493" s="326"/>
    </row>
    <row r="1494" spans="1:52" ht="16.5" customHeight="1" x14ac:dyDescent="0.25">
      <c r="A1494" s="285">
        <v>114</v>
      </c>
      <c r="B1494" s="72">
        <v>0</v>
      </c>
      <c r="C1494" s="165" t="str">
        <f t="shared" si="145"/>
        <v>1000114</v>
      </c>
      <c r="D1494" s="165" t="str">
        <f t="shared" si="146"/>
        <v>1000114/13</v>
      </c>
      <c r="E1494" s="167" t="s">
        <v>189</v>
      </c>
      <c r="F1494" s="167" t="s">
        <v>822</v>
      </c>
      <c r="G1494" s="165">
        <v>48</v>
      </c>
      <c r="H1494" s="178">
        <v>101449</v>
      </c>
      <c r="I1494" s="170" t="str">
        <f t="shared" si="147"/>
        <v>Б-101449-13</v>
      </c>
      <c r="J1494" s="169">
        <v>3</v>
      </c>
      <c r="K1494" s="165">
        <v>7</v>
      </c>
      <c r="L1494" s="165" t="s">
        <v>38</v>
      </c>
      <c r="M1494" s="169">
        <v>1</v>
      </c>
      <c r="N1494" s="165">
        <v>18</v>
      </c>
      <c r="O1494" s="167" t="s">
        <v>823</v>
      </c>
      <c r="P1494" s="167" t="s">
        <v>823</v>
      </c>
      <c r="Q1494" s="167" t="s">
        <v>826</v>
      </c>
      <c r="R1494" s="166" t="str">
        <f>H1494&amp;"3"</f>
        <v>1014493</v>
      </c>
      <c r="S1494" s="170">
        <v>1</v>
      </c>
      <c r="T1494" s="191" t="s">
        <v>308</v>
      </c>
      <c r="U1494" s="165">
        <v>6200</v>
      </c>
      <c r="V1494" s="165">
        <v>1116</v>
      </c>
      <c r="W1494" s="165">
        <v>0</v>
      </c>
      <c r="X1494" s="234">
        <v>1230</v>
      </c>
      <c r="Y1494" s="168" t="s">
        <v>42</v>
      </c>
      <c r="Z1494" s="266"/>
      <c r="AA1494" s="266"/>
      <c r="AB1494" s="224"/>
      <c r="AC1494" s="178">
        <v>9300</v>
      </c>
      <c r="AD1494" s="170"/>
      <c r="AE1494" s="170"/>
      <c r="AF1494" s="191" t="s">
        <v>319</v>
      </c>
      <c r="AG1494" s="221">
        <v>8</v>
      </c>
      <c r="AH1494" s="220">
        <v>12</v>
      </c>
      <c r="AI1494" s="191" t="s">
        <v>319</v>
      </c>
      <c r="AL1494" s="166">
        <v>0</v>
      </c>
      <c r="AM1494" s="170" t="s">
        <v>43</v>
      </c>
      <c r="AN1494" s="165" t="s">
        <v>44</v>
      </c>
      <c r="AO1494" s="165"/>
      <c r="AP1494" s="166"/>
      <c r="AQ1494" s="166"/>
      <c r="AR1494" s="166"/>
      <c r="AS1494" s="166">
        <f>H1494</f>
        <v>101449</v>
      </c>
      <c r="AT1494" s="166">
        <f t="shared" si="150"/>
        <v>11590</v>
      </c>
      <c r="AU1494" s="166">
        <v>1590</v>
      </c>
      <c r="AV1494" s="166"/>
      <c r="AX1494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101449, 'Б-101449-13',date'2015-02-02',3, 7, 7, 'RUR', 1, 18, date'2015-02-02', date'2015-02-01', 1014493, 1, to_date('2015-02-01 00:00:00','YYYY-MM-DD HH24:MI:SS'), 6200, 1116, 0, 1230, 0, 'c1', 8,null,101449,11590,1590);insert into xxxx_oebs_cash_payment_test (ID, INVOICE_ID, OEBS_PAYMENT, DOC_DATE, COMISS_DATE) values (s_xxxx_oebs_cash_payment_test.NEXTVAL, 101449, 9300, to_date('2015-02-01 00:00:00','YYYY-MM-DD HH24:MI:SS'), date'2015-02-01' );insert into xxxx_client_discount_m  (ID,CLIENT_ID,CLIENT_AVG_DISCOUNT,DT) values (s_xxxx_client_discount_m.NEXTVAL,1230, 12, date'2015-02-01');</v>
      </c>
      <c r="AZ1494" s="326"/>
    </row>
    <row r="1495" spans="1:52" ht="16.5" customHeight="1" x14ac:dyDescent="0.25">
      <c r="A1495" s="285">
        <v>114</v>
      </c>
      <c r="B1495" s="72">
        <v>0</v>
      </c>
      <c r="C1495" s="165" t="str">
        <f t="shared" si="145"/>
        <v>1000114</v>
      </c>
      <c r="D1495" s="165" t="str">
        <f t="shared" si="146"/>
        <v>1000114/13</v>
      </c>
      <c r="E1495" s="167" t="s">
        <v>189</v>
      </c>
      <c r="F1495" s="167" t="s">
        <v>822</v>
      </c>
      <c r="G1495" s="165">
        <v>48</v>
      </c>
      <c r="H1495" s="178">
        <v>101450</v>
      </c>
      <c r="I1495" s="170" t="str">
        <f t="shared" si="147"/>
        <v>Б-101450-13</v>
      </c>
      <c r="J1495" s="169">
        <v>3</v>
      </c>
      <c r="K1495" s="165">
        <v>7</v>
      </c>
      <c r="L1495" s="165" t="s">
        <v>38</v>
      </c>
      <c r="M1495" s="169">
        <v>1</v>
      </c>
      <c r="N1495" s="165">
        <v>18</v>
      </c>
      <c r="O1495" s="167" t="s">
        <v>823</v>
      </c>
      <c r="P1495" s="167" t="s">
        <v>823</v>
      </c>
      <c r="Q1495" s="167" t="s">
        <v>826</v>
      </c>
      <c r="R1495" s="166" t="str">
        <f>H1495&amp;"1"</f>
        <v>1014501</v>
      </c>
      <c r="S1495" s="170">
        <v>1</v>
      </c>
      <c r="T1495" s="191" t="s">
        <v>308</v>
      </c>
      <c r="U1495" s="165">
        <v>6200</v>
      </c>
      <c r="V1495" s="165">
        <v>1116</v>
      </c>
      <c r="W1495" s="165">
        <v>0</v>
      </c>
      <c r="X1495" s="122">
        <v>1231</v>
      </c>
      <c r="Y1495" s="168" t="s">
        <v>42</v>
      </c>
      <c r="Z1495" s="266"/>
      <c r="AA1495" s="266"/>
      <c r="AB1495" s="224"/>
      <c r="AC1495" s="178">
        <v>9300</v>
      </c>
      <c r="AD1495" s="170"/>
      <c r="AE1495" s="170"/>
      <c r="AF1495" s="191" t="s">
        <v>319</v>
      </c>
      <c r="AG1495" s="221">
        <v>8</v>
      </c>
      <c r="AH1495" s="220">
        <v>12</v>
      </c>
      <c r="AI1495" s="191" t="s">
        <v>319</v>
      </c>
      <c r="AL1495" s="166">
        <v>0</v>
      </c>
      <c r="AM1495" s="170" t="s">
        <v>43</v>
      </c>
      <c r="AN1495" s="165" t="s">
        <v>44</v>
      </c>
      <c r="AO1495" s="165"/>
      <c r="AP1495" s="166"/>
      <c r="AQ1495" s="166"/>
      <c r="AR1495" s="166"/>
      <c r="AS1495" s="166">
        <f>H1495</f>
        <v>101450</v>
      </c>
      <c r="AT1495" s="166">
        <f t="shared" si="150"/>
        <v>11591</v>
      </c>
      <c r="AU1495" s="166">
        <v>1591</v>
      </c>
      <c r="AV1495" s="166"/>
      <c r="AX1495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101450, 'Б-101450-13',date'2015-02-02',3, 7, 7, 'RUR', 1, 18, date'2015-02-02', date'2015-02-01', 1014501, 1, to_date('2015-02-01 00:00:00','YYYY-MM-DD HH24:MI:SS'), 6200, 1116, 0, 1231, 0, 'c1', 8,null,101450,11591,1591);insert into xxxx_oebs_cash_payment_test (ID, INVOICE_ID, OEBS_PAYMENT, DOC_DATE, COMISS_DATE) values (s_xxxx_oebs_cash_payment_test.NEXTVAL, 101450, 9300, to_date('2015-02-01 00:00:00','YYYY-MM-DD HH24:MI:SS'), date'2015-02-01' );insert into xxxx_client_discount_m  (ID,CLIENT_ID,CLIENT_AVG_DISCOUNT,DT) values (s_xxxx_client_discount_m.NEXTVAL,1231, 12, date'2015-02-01');</v>
      </c>
      <c r="AZ1495" s="326"/>
    </row>
    <row r="1496" spans="1:52" ht="16.5" customHeight="1" x14ac:dyDescent="0.25">
      <c r="A1496" s="285">
        <v>114</v>
      </c>
      <c r="B1496" s="72">
        <v>0</v>
      </c>
      <c r="C1496" s="165" t="str">
        <f t="shared" ref="C1496:C1559" si="152">"1000"&amp;A1496</f>
        <v>1000114</v>
      </c>
      <c r="D1496" s="165" t="str">
        <f t="shared" ref="D1496:D1559" si="153">"1000"&amp;A1496&amp;"/13"</f>
        <v>1000114/13</v>
      </c>
      <c r="E1496" s="167" t="s">
        <v>189</v>
      </c>
      <c r="F1496" s="167" t="s">
        <v>822</v>
      </c>
      <c r="G1496" s="165">
        <v>48</v>
      </c>
      <c r="H1496" s="178">
        <v>101451</v>
      </c>
      <c r="I1496" s="170" t="str">
        <f t="shared" ref="I1496:I1559" si="154">"Б-"&amp;H1496&amp;"-13"</f>
        <v>Б-101451-13</v>
      </c>
      <c r="J1496" s="169">
        <v>3</v>
      </c>
      <c r="K1496" s="165">
        <v>7</v>
      </c>
      <c r="L1496" s="165" t="s">
        <v>38</v>
      </c>
      <c r="M1496" s="169">
        <v>1</v>
      </c>
      <c r="N1496" s="165">
        <v>18</v>
      </c>
      <c r="O1496" s="167" t="s">
        <v>823</v>
      </c>
      <c r="P1496" s="167" t="s">
        <v>823</v>
      </c>
      <c r="Q1496" s="167" t="s">
        <v>826</v>
      </c>
      <c r="R1496" s="166" t="str">
        <f>H1496&amp;"2"</f>
        <v>1014512</v>
      </c>
      <c r="S1496" s="170">
        <v>1</v>
      </c>
      <c r="T1496" s="191" t="s">
        <v>308</v>
      </c>
      <c r="U1496" s="165">
        <v>6200</v>
      </c>
      <c r="V1496" s="165">
        <v>1116</v>
      </c>
      <c r="W1496" s="165">
        <v>0</v>
      </c>
      <c r="X1496" s="234">
        <v>1232</v>
      </c>
      <c r="Y1496" s="168" t="s">
        <v>42</v>
      </c>
      <c r="Z1496" s="266"/>
      <c r="AA1496" s="266"/>
      <c r="AB1496" s="224"/>
      <c r="AC1496" s="178">
        <v>9300</v>
      </c>
      <c r="AD1496" s="170"/>
      <c r="AE1496" s="170"/>
      <c r="AF1496" s="191" t="s">
        <v>319</v>
      </c>
      <c r="AG1496" s="221">
        <v>8</v>
      </c>
      <c r="AH1496" s="220">
        <v>12</v>
      </c>
      <c r="AI1496" s="191" t="s">
        <v>319</v>
      </c>
      <c r="AL1496" s="166">
        <v>0</v>
      </c>
      <c r="AM1496" s="170" t="s">
        <v>43</v>
      </c>
      <c r="AN1496" s="165" t="s">
        <v>44</v>
      </c>
      <c r="AO1496" s="165"/>
      <c r="AP1496" s="166"/>
      <c r="AQ1496" s="166"/>
      <c r="AR1496" s="166"/>
      <c r="AS1496" s="166">
        <f>H1496</f>
        <v>101451</v>
      </c>
      <c r="AT1496" s="166">
        <f t="shared" si="150"/>
        <v>11592</v>
      </c>
      <c r="AU1496" s="166">
        <v>1592</v>
      </c>
      <c r="AV1496" s="166"/>
      <c r="AX1496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101451, 'Б-101451-13',date'2015-02-02',3, 7, 7, 'RUR', 1, 18, date'2015-02-02', date'2015-02-01', 1014512, 1, to_date('2015-02-01 00:00:00','YYYY-MM-DD HH24:MI:SS'), 6200, 1116, 0, 1232, 0, 'c1', 8,null,101451,11592,1592);insert into xxxx_oebs_cash_payment_test (ID, INVOICE_ID, OEBS_PAYMENT, DOC_DATE, COMISS_DATE) values (s_xxxx_oebs_cash_payment_test.NEXTVAL, 101451, 9300, to_date('2015-02-01 00:00:00','YYYY-MM-DD HH24:MI:SS'), date'2015-02-01' );insert into xxxx_client_discount_m  (ID,CLIENT_ID,CLIENT_AVG_DISCOUNT,DT) values (s_xxxx_client_discount_m.NEXTVAL,1232, 12, date'2015-02-01');</v>
      </c>
      <c r="AZ1496" s="326"/>
    </row>
    <row r="1497" spans="1:52" ht="16.5" customHeight="1" x14ac:dyDescent="0.25">
      <c r="A1497" s="285">
        <v>114</v>
      </c>
      <c r="B1497" s="72">
        <v>0</v>
      </c>
      <c r="C1497" s="165" t="str">
        <f t="shared" si="152"/>
        <v>1000114</v>
      </c>
      <c r="D1497" s="165" t="str">
        <f t="shared" si="153"/>
        <v>1000114/13</v>
      </c>
      <c r="E1497" s="167" t="s">
        <v>189</v>
      </c>
      <c r="F1497" s="167" t="s">
        <v>822</v>
      </c>
      <c r="G1497" s="165">
        <v>48</v>
      </c>
      <c r="H1497" s="178">
        <v>101452</v>
      </c>
      <c r="I1497" s="170" t="str">
        <f t="shared" si="154"/>
        <v>Б-101452-13</v>
      </c>
      <c r="J1497" s="169">
        <v>3</v>
      </c>
      <c r="K1497" s="165">
        <v>7</v>
      </c>
      <c r="L1497" s="165" t="s">
        <v>38</v>
      </c>
      <c r="M1497" s="169">
        <v>1</v>
      </c>
      <c r="N1497" s="165">
        <v>18</v>
      </c>
      <c r="O1497" s="167" t="s">
        <v>823</v>
      </c>
      <c r="P1497" s="167" t="s">
        <v>823</v>
      </c>
      <c r="Q1497" s="167" t="s">
        <v>826</v>
      </c>
      <c r="R1497" s="166" t="str">
        <f>H1497&amp;"1"</f>
        <v>1014521</v>
      </c>
      <c r="S1497" s="170">
        <v>1</v>
      </c>
      <c r="T1497" s="191" t="s">
        <v>308</v>
      </c>
      <c r="U1497" s="165">
        <v>6200</v>
      </c>
      <c r="V1497" s="165">
        <v>1116</v>
      </c>
      <c r="W1497" s="165">
        <v>0</v>
      </c>
      <c r="X1497" s="122">
        <v>1233</v>
      </c>
      <c r="Y1497" s="168" t="s">
        <v>42</v>
      </c>
      <c r="Z1497" s="266"/>
      <c r="AA1497" s="266"/>
      <c r="AB1497" s="224"/>
      <c r="AC1497" s="178">
        <v>9300</v>
      </c>
      <c r="AD1497" s="170"/>
      <c r="AE1497" s="170"/>
      <c r="AF1497" s="191" t="s">
        <v>319</v>
      </c>
      <c r="AG1497" s="221">
        <v>8</v>
      </c>
      <c r="AH1497" s="220">
        <v>12</v>
      </c>
      <c r="AI1497" s="191" t="s">
        <v>319</v>
      </c>
      <c r="AL1497" s="166">
        <v>0</v>
      </c>
      <c r="AM1497" s="170" t="s">
        <v>43</v>
      </c>
      <c r="AN1497" s="165" t="s">
        <v>44</v>
      </c>
      <c r="AO1497" s="165"/>
      <c r="AP1497" s="166"/>
      <c r="AQ1497" s="166"/>
      <c r="AR1497" s="166"/>
      <c r="AS1497" s="166">
        <f>H1497</f>
        <v>101452</v>
      </c>
      <c r="AT1497" s="166">
        <f t="shared" si="150"/>
        <v>11593</v>
      </c>
      <c r="AU1497" s="166">
        <v>1593</v>
      </c>
      <c r="AV1497" s="166"/>
      <c r="AX1497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101452, 'Б-101452-13',date'2015-02-02',3, 7, 7, 'RUR', 1, 18, date'2015-02-02', date'2015-02-01', 1014521, 1, to_date('2015-02-01 00:00:00','YYYY-MM-DD HH24:MI:SS'), 6200, 1116, 0, 1233, 0, 'c1', 8,null,101452,11593,1593);insert into xxxx_oebs_cash_payment_test (ID, INVOICE_ID, OEBS_PAYMENT, DOC_DATE, COMISS_DATE) values (s_xxxx_oebs_cash_payment_test.NEXTVAL, 101452, 9300, to_date('2015-02-01 00:00:00','YYYY-MM-DD HH24:MI:SS'), date'2015-02-01' );insert into xxxx_client_discount_m  (ID,CLIENT_ID,CLIENT_AVG_DISCOUNT,DT) values (s_xxxx_client_discount_m.NEXTVAL,1233, 12, date'2015-02-01');</v>
      </c>
      <c r="AZ1497" s="326"/>
    </row>
    <row r="1498" spans="1:52" ht="16.5" customHeight="1" x14ac:dyDescent="0.25">
      <c r="A1498" s="285">
        <v>114</v>
      </c>
      <c r="B1498" s="72">
        <v>0</v>
      </c>
      <c r="C1498" s="165" t="str">
        <f t="shared" si="152"/>
        <v>1000114</v>
      </c>
      <c r="D1498" s="165" t="str">
        <f t="shared" si="153"/>
        <v>1000114/13</v>
      </c>
      <c r="E1498" s="167" t="s">
        <v>189</v>
      </c>
      <c r="F1498" s="167" t="s">
        <v>822</v>
      </c>
      <c r="G1498" s="165">
        <v>48</v>
      </c>
      <c r="H1498" s="178">
        <v>101453</v>
      </c>
      <c r="I1498" s="170" t="str">
        <f t="shared" si="154"/>
        <v>Б-101453-13</v>
      </c>
      <c r="J1498" s="169">
        <v>3</v>
      </c>
      <c r="K1498" s="165">
        <v>7</v>
      </c>
      <c r="L1498" s="165" t="s">
        <v>38</v>
      </c>
      <c r="M1498" s="169">
        <v>1</v>
      </c>
      <c r="N1498" s="165">
        <v>18</v>
      </c>
      <c r="O1498" s="167" t="s">
        <v>823</v>
      </c>
      <c r="P1498" s="167" t="s">
        <v>823</v>
      </c>
      <c r="Q1498" s="167" t="s">
        <v>826</v>
      </c>
      <c r="R1498" s="166" t="str">
        <f>H1498&amp;"2"</f>
        <v>1014532</v>
      </c>
      <c r="S1498" s="170">
        <v>1</v>
      </c>
      <c r="T1498" s="191" t="s">
        <v>308</v>
      </c>
      <c r="U1498" s="165">
        <v>6200</v>
      </c>
      <c r="V1498" s="165">
        <v>1116</v>
      </c>
      <c r="W1498" s="165">
        <v>0</v>
      </c>
      <c r="X1498" s="234">
        <v>1234</v>
      </c>
      <c r="Y1498" s="168" t="s">
        <v>42</v>
      </c>
      <c r="Z1498" s="266"/>
      <c r="AA1498" s="266"/>
      <c r="AB1498" s="224"/>
      <c r="AC1498" s="178">
        <v>9300</v>
      </c>
      <c r="AD1498" s="170"/>
      <c r="AE1498" s="170"/>
      <c r="AF1498" s="191" t="s">
        <v>319</v>
      </c>
      <c r="AG1498" s="221">
        <v>8</v>
      </c>
      <c r="AH1498" s="220">
        <v>12</v>
      </c>
      <c r="AI1498" s="191" t="s">
        <v>319</v>
      </c>
      <c r="AL1498" s="166">
        <v>0</v>
      </c>
      <c r="AM1498" s="170" t="s">
        <v>43</v>
      </c>
      <c r="AN1498" s="165" t="s">
        <v>44</v>
      </c>
      <c r="AO1498" s="165"/>
      <c r="AP1498" s="166"/>
      <c r="AQ1498" s="166"/>
      <c r="AR1498" s="166"/>
      <c r="AS1498" s="166">
        <f>H1498</f>
        <v>101453</v>
      </c>
      <c r="AT1498" s="166">
        <f t="shared" si="150"/>
        <v>11594</v>
      </c>
      <c r="AU1498" s="166">
        <v>1594</v>
      </c>
      <c r="AV1498" s="166"/>
      <c r="AX149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101453, 'Б-101453-13',date'2015-02-02',3, 7, 7, 'RUR', 1, 18, date'2015-02-02', date'2015-02-01', 1014532, 1, to_date('2015-02-01 00:00:00','YYYY-MM-DD HH24:MI:SS'), 6200, 1116, 0, 1234, 0, 'c1', 8,null,101453,11594,1594);insert into xxxx_oebs_cash_payment_test (ID, INVOICE_ID, OEBS_PAYMENT, DOC_DATE, COMISS_DATE) values (s_xxxx_oebs_cash_payment_test.NEXTVAL, 101453, 9300, to_date('2015-02-01 00:00:00','YYYY-MM-DD HH24:MI:SS'), date'2015-02-01' );insert into xxxx_client_discount_m  (ID,CLIENT_ID,CLIENT_AVG_DISCOUNT,DT) values (s_xxxx_client_discount_m.NEXTVAL,1234, 12, date'2015-02-01');</v>
      </c>
      <c r="AZ1498" s="326"/>
    </row>
    <row r="1499" spans="1:52" ht="16.5" customHeight="1" x14ac:dyDescent="0.25">
      <c r="A1499" s="285">
        <v>114</v>
      </c>
      <c r="B1499" s="72">
        <v>0</v>
      </c>
      <c r="C1499" s="165" t="str">
        <f t="shared" si="152"/>
        <v>1000114</v>
      </c>
      <c r="D1499" s="165" t="str">
        <f t="shared" si="153"/>
        <v>1000114/13</v>
      </c>
      <c r="E1499" s="167" t="s">
        <v>189</v>
      </c>
      <c r="F1499" s="167" t="s">
        <v>822</v>
      </c>
      <c r="G1499" s="165">
        <v>48</v>
      </c>
      <c r="H1499" s="178">
        <v>101454</v>
      </c>
      <c r="I1499" s="170" t="str">
        <f t="shared" si="154"/>
        <v>Б-101454-13</v>
      </c>
      <c r="J1499" s="169">
        <v>3</v>
      </c>
      <c r="K1499" s="165">
        <v>7</v>
      </c>
      <c r="L1499" s="165" t="s">
        <v>38</v>
      </c>
      <c r="M1499" s="169">
        <v>1</v>
      </c>
      <c r="N1499" s="165">
        <v>18</v>
      </c>
      <c r="O1499" s="167" t="s">
        <v>823</v>
      </c>
      <c r="P1499" s="167" t="s">
        <v>823</v>
      </c>
      <c r="Q1499" s="167" t="s">
        <v>826</v>
      </c>
      <c r="R1499" s="166" t="str">
        <f>H1499&amp;"3"</f>
        <v>1014543</v>
      </c>
      <c r="S1499" s="170">
        <v>1</v>
      </c>
      <c r="T1499" s="191" t="s">
        <v>308</v>
      </c>
      <c r="U1499" s="165">
        <v>6200</v>
      </c>
      <c r="V1499" s="165">
        <v>1116</v>
      </c>
      <c r="W1499" s="165">
        <v>0</v>
      </c>
      <c r="X1499" s="122">
        <v>1235</v>
      </c>
      <c r="Y1499" s="168" t="s">
        <v>42</v>
      </c>
      <c r="Z1499" s="266"/>
      <c r="AA1499" s="266"/>
      <c r="AB1499" s="224"/>
      <c r="AC1499" s="178">
        <v>9300</v>
      </c>
      <c r="AD1499" s="170"/>
      <c r="AE1499" s="170"/>
      <c r="AF1499" s="191" t="s">
        <v>319</v>
      </c>
      <c r="AG1499" s="221">
        <v>8</v>
      </c>
      <c r="AH1499" s="220">
        <v>12</v>
      </c>
      <c r="AI1499" s="191" t="s">
        <v>319</v>
      </c>
      <c r="AL1499" s="166">
        <v>0</v>
      </c>
      <c r="AM1499" s="170" t="s">
        <v>43</v>
      </c>
      <c r="AN1499" s="165" t="s">
        <v>44</v>
      </c>
      <c r="AO1499" s="165"/>
      <c r="AP1499" s="166"/>
      <c r="AQ1499" s="166"/>
      <c r="AR1499" s="166"/>
      <c r="AS1499" s="166">
        <f>H1499</f>
        <v>101454</v>
      </c>
      <c r="AT1499" s="166">
        <f t="shared" si="150"/>
        <v>11595</v>
      </c>
      <c r="AU1499" s="166">
        <v>1595</v>
      </c>
      <c r="AV1499" s="166"/>
      <c r="AX149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101454, 'Б-101454-13',date'2015-02-02',3, 7, 7, 'RUR', 1, 18, date'2015-02-02', date'2015-02-01', 1014543, 1, to_date('2015-02-01 00:00:00','YYYY-MM-DD HH24:MI:SS'), 6200, 1116, 0, 1235, 0, 'c1', 8,null,101454,11595,1595);insert into xxxx_oebs_cash_payment_test (ID, INVOICE_ID, OEBS_PAYMENT, DOC_DATE, COMISS_DATE) values (s_xxxx_oebs_cash_payment_test.NEXTVAL, 101454, 9300, to_date('2015-02-01 00:00:00','YYYY-MM-DD HH24:MI:SS'), date'2015-02-01' );insert into xxxx_client_discount_m  (ID,CLIENT_ID,CLIENT_AVG_DISCOUNT,DT) values (s_xxxx_client_discount_m.NEXTVAL,1235, 12, date'2015-02-01');</v>
      </c>
      <c r="AZ1499" s="326"/>
    </row>
    <row r="1500" spans="1:52" ht="16.5" customHeight="1" x14ac:dyDescent="0.25">
      <c r="A1500" s="285">
        <v>114</v>
      </c>
      <c r="B1500" s="72">
        <v>0</v>
      </c>
      <c r="C1500" s="165" t="str">
        <f t="shared" si="152"/>
        <v>1000114</v>
      </c>
      <c r="D1500" s="165" t="str">
        <f t="shared" si="153"/>
        <v>1000114/13</v>
      </c>
      <c r="E1500" s="167" t="s">
        <v>189</v>
      </c>
      <c r="F1500" s="167" t="s">
        <v>822</v>
      </c>
      <c r="G1500" s="165">
        <v>48</v>
      </c>
      <c r="H1500" s="178">
        <v>101455</v>
      </c>
      <c r="I1500" s="170" t="str">
        <f t="shared" si="154"/>
        <v>Б-101455-13</v>
      </c>
      <c r="J1500" s="169">
        <v>3</v>
      </c>
      <c r="K1500" s="165">
        <v>7</v>
      </c>
      <c r="L1500" s="165" t="s">
        <v>38</v>
      </c>
      <c r="M1500" s="169">
        <v>1</v>
      </c>
      <c r="N1500" s="165">
        <v>18</v>
      </c>
      <c r="O1500" s="167" t="s">
        <v>823</v>
      </c>
      <c r="P1500" s="167" t="s">
        <v>823</v>
      </c>
      <c r="Q1500" s="167" t="s">
        <v>826</v>
      </c>
      <c r="R1500" s="166" t="str">
        <f>H1500&amp;"1"</f>
        <v>1014551</v>
      </c>
      <c r="S1500" s="170">
        <v>1</v>
      </c>
      <c r="T1500" s="191" t="s">
        <v>308</v>
      </c>
      <c r="U1500" s="165">
        <v>6200</v>
      </c>
      <c r="V1500" s="165">
        <v>1116</v>
      </c>
      <c r="W1500" s="165">
        <v>0</v>
      </c>
      <c r="X1500" s="234">
        <v>1236</v>
      </c>
      <c r="Y1500" s="168" t="s">
        <v>42</v>
      </c>
      <c r="Z1500" s="266"/>
      <c r="AA1500" s="266"/>
      <c r="AB1500" s="224"/>
      <c r="AC1500" s="178">
        <v>9300</v>
      </c>
      <c r="AD1500" s="170"/>
      <c r="AE1500" s="170"/>
      <c r="AF1500" s="191" t="s">
        <v>319</v>
      </c>
      <c r="AG1500" s="221">
        <v>8</v>
      </c>
      <c r="AH1500" s="220">
        <v>12</v>
      </c>
      <c r="AI1500" s="191" t="s">
        <v>319</v>
      </c>
      <c r="AL1500" s="166">
        <v>0</v>
      </c>
      <c r="AM1500" s="170" t="s">
        <v>43</v>
      </c>
      <c r="AN1500" s="165" t="s">
        <v>44</v>
      </c>
      <c r="AO1500" s="165"/>
      <c r="AP1500" s="166"/>
      <c r="AQ1500" s="166"/>
      <c r="AR1500" s="166"/>
      <c r="AS1500" s="166">
        <f>H1500</f>
        <v>101455</v>
      </c>
      <c r="AT1500" s="166">
        <f t="shared" si="150"/>
        <v>11596</v>
      </c>
      <c r="AU1500" s="166">
        <v>1596</v>
      </c>
      <c r="AV1500" s="166"/>
      <c r="AX150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101455, 'Б-101455-13',date'2015-02-02',3, 7, 7, 'RUR', 1, 18, date'2015-02-02', date'2015-02-01', 1014551, 1, to_date('2015-02-01 00:00:00','YYYY-MM-DD HH24:MI:SS'), 6200, 1116, 0, 1236, 0, 'c1', 8,null,101455,11596,1596);insert into xxxx_oebs_cash_payment_test (ID, INVOICE_ID, OEBS_PAYMENT, DOC_DATE, COMISS_DATE) values (s_xxxx_oebs_cash_payment_test.NEXTVAL, 101455, 9300, to_date('2015-02-01 00:00:00','YYYY-MM-DD HH24:MI:SS'), date'2015-02-01' );insert into xxxx_client_discount_m  (ID,CLIENT_ID,CLIENT_AVG_DISCOUNT,DT) values (s_xxxx_client_discount_m.NEXTVAL,1236, 12, date'2015-02-01');</v>
      </c>
      <c r="AZ1500" s="326"/>
    </row>
    <row r="1501" spans="1:52" ht="16.5" customHeight="1" x14ac:dyDescent="0.25">
      <c r="A1501" s="285">
        <v>114</v>
      </c>
      <c r="B1501" s="72">
        <v>0</v>
      </c>
      <c r="C1501" s="165" t="str">
        <f t="shared" si="152"/>
        <v>1000114</v>
      </c>
      <c r="D1501" s="165" t="str">
        <f t="shared" si="153"/>
        <v>1000114/13</v>
      </c>
      <c r="E1501" s="167" t="s">
        <v>189</v>
      </c>
      <c r="F1501" s="167" t="s">
        <v>822</v>
      </c>
      <c r="G1501" s="165">
        <v>48</v>
      </c>
      <c r="H1501" s="178">
        <v>101456</v>
      </c>
      <c r="I1501" s="170" t="str">
        <f t="shared" si="154"/>
        <v>Б-101456-13</v>
      </c>
      <c r="J1501" s="169">
        <v>3</v>
      </c>
      <c r="K1501" s="165">
        <v>7</v>
      </c>
      <c r="L1501" s="165" t="s">
        <v>38</v>
      </c>
      <c r="M1501" s="169">
        <v>1</v>
      </c>
      <c r="N1501" s="165">
        <v>18</v>
      </c>
      <c r="O1501" s="167" t="s">
        <v>823</v>
      </c>
      <c r="P1501" s="167" t="s">
        <v>823</v>
      </c>
      <c r="Q1501" s="167" t="s">
        <v>826</v>
      </c>
      <c r="R1501" s="166" t="str">
        <f>H1501&amp;"2"</f>
        <v>1014562</v>
      </c>
      <c r="S1501" s="170">
        <v>1</v>
      </c>
      <c r="T1501" s="191" t="s">
        <v>308</v>
      </c>
      <c r="U1501" s="165">
        <v>6200</v>
      </c>
      <c r="V1501" s="165">
        <v>1116</v>
      </c>
      <c r="W1501" s="165">
        <v>0</v>
      </c>
      <c r="X1501" s="122">
        <v>1237</v>
      </c>
      <c r="Y1501" s="168" t="s">
        <v>42</v>
      </c>
      <c r="Z1501" s="266"/>
      <c r="AA1501" s="266"/>
      <c r="AB1501" s="224"/>
      <c r="AC1501" s="178">
        <v>9300</v>
      </c>
      <c r="AD1501" s="170"/>
      <c r="AE1501" s="170"/>
      <c r="AF1501" s="191" t="s">
        <v>319</v>
      </c>
      <c r="AG1501" s="221">
        <v>8</v>
      </c>
      <c r="AH1501" s="220">
        <v>12</v>
      </c>
      <c r="AI1501" s="191" t="s">
        <v>319</v>
      </c>
      <c r="AL1501" s="166">
        <v>0</v>
      </c>
      <c r="AM1501" s="170" t="s">
        <v>43</v>
      </c>
      <c r="AN1501" s="165" t="s">
        <v>44</v>
      </c>
      <c r="AO1501" s="165"/>
      <c r="AP1501" s="166"/>
      <c r="AQ1501" s="166"/>
      <c r="AR1501" s="166"/>
      <c r="AS1501" s="166">
        <f>H1501</f>
        <v>101456</v>
      </c>
      <c r="AT1501" s="166">
        <f t="shared" si="150"/>
        <v>11597</v>
      </c>
      <c r="AU1501" s="166">
        <v>1597</v>
      </c>
      <c r="AV1501" s="166"/>
      <c r="AX1501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101456, 'Б-101456-13',date'2015-02-02',3, 7, 7, 'RUR', 1, 18, date'2015-02-02', date'2015-02-01', 1014562, 1, to_date('2015-02-01 00:00:00','YYYY-MM-DD HH24:MI:SS'), 6200, 1116, 0, 1237, 0, 'c1', 8,null,101456,11597,1597);insert into xxxx_oebs_cash_payment_test (ID, INVOICE_ID, OEBS_PAYMENT, DOC_DATE, COMISS_DATE) values (s_xxxx_oebs_cash_payment_test.NEXTVAL, 101456, 9300, to_date('2015-02-01 00:00:00','YYYY-MM-DD HH24:MI:SS'), date'2015-02-01' );insert into xxxx_client_discount_m  (ID,CLIENT_ID,CLIENT_AVG_DISCOUNT,DT) values (s_xxxx_client_discount_m.NEXTVAL,1237, 12, date'2015-02-01');</v>
      </c>
      <c r="AZ1501" s="326"/>
    </row>
    <row r="1502" spans="1:52" ht="16.5" customHeight="1" x14ac:dyDescent="0.25">
      <c r="A1502" s="285">
        <v>114</v>
      </c>
      <c r="B1502" s="72">
        <v>0</v>
      </c>
      <c r="C1502" s="165" t="str">
        <f t="shared" si="152"/>
        <v>1000114</v>
      </c>
      <c r="D1502" s="165" t="str">
        <f t="shared" si="153"/>
        <v>1000114/13</v>
      </c>
      <c r="E1502" s="167" t="s">
        <v>189</v>
      </c>
      <c r="F1502" s="167" t="s">
        <v>822</v>
      </c>
      <c r="G1502" s="165">
        <v>48</v>
      </c>
      <c r="H1502" s="178">
        <v>101457</v>
      </c>
      <c r="I1502" s="170" t="str">
        <f t="shared" si="154"/>
        <v>Б-101457-13</v>
      </c>
      <c r="J1502" s="169">
        <v>3</v>
      </c>
      <c r="K1502" s="165">
        <v>7</v>
      </c>
      <c r="L1502" s="165" t="s">
        <v>38</v>
      </c>
      <c r="M1502" s="169">
        <v>1</v>
      </c>
      <c r="N1502" s="165">
        <v>18</v>
      </c>
      <c r="O1502" s="167" t="s">
        <v>823</v>
      </c>
      <c r="P1502" s="167" t="s">
        <v>823</v>
      </c>
      <c r="Q1502" s="167" t="s">
        <v>826</v>
      </c>
      <c r="R1502" s="166" t="str">
        <f>H1502&amp;"1"</f>
        <v>1014571</v>
      </c>
      <c r="S1502" s="170">
        <v>1</v>
      </c>
      <c r="T1502" s="237" t="s">
        <v>308</v>
      </c>
      <c r="U1502" s="236">
        <v>8000</v>
      </c>
      <c r="V1502" s="236">
        <v>1440</v>
      </c>
      <c r="W1502" s="165">
        <v>0</v>
      </c>
      <c r="X1502" s="244">
        <v>1223</v>
      </c>
      <c r="Y1502" s="168" t="s">
        <v>42</v>
      </c>
      <c r="Z1502" s="223" t="s">
        <v>764</v>
      </c>
      <c r="AA1502" s="266"/>
      <c r="AB1502" s="223" t="s">
        <v>765</v>
      </c>
      <c r="AC1502" s="178">
        <v>12000</v>
      </c>
      <c r="AD1502" s="170"/>
      <c r="AE1502" s="170"/>
      <c r="AF1502" s="237" t="s">
        <v>319</v>
      </c>
      <c r="AG1502" s="221">
        <v>8</v>
      </c>
      <c r="AH1502" s="220">
        <v>12</v>
      </c>
      <c r="AI1502" s="237" t="s">
        <v>319</v>
      </c>
      <c r="AL1502" s="166">
        <v>0</v>
      </c>
      <c r="AM1502" s="170" t="s">
        <v>43</v>
      </c>
      <c r="AN1502" s="165" t="s">
        <v>44</v>
      </c>
      <c r="AO1502" s="165"/>
      <c r="AP1502" s="166"/>
      <c r="AQ1502" s="166"/>
      <c r="AR1502" s="166"/>
      <c r="AS1502" s="166">
        <f>H1502</f>
        <v>101457</v>
      </c>
      <c r="AT1502" s="166">
        <f t="shared" si="150"/>
        <v>11598</v>
      </c>
      <c r="AU1502" s="166">
        <v>1598</v>
      </c>
      <c r="AV1502" s="166"/>
      <c r="AX1502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101457, 'Б-101457-13',date'2015-02-02',3, 7, 7, 'RUR', 1, 18, date'2015-02-02', date'2015-02-01', 1014571, 1, to_date('2015-02-01 00:00:00','YYYY-MM-DD HH24:MI:SS'), 8000, 1440, 0, 1223, 0, 'c1', 8,null,101457,11598,1598);insert into xxxx_oebs_cash_payment_test (ID, INVOICE_ID, OEBS_PAYMENT, DOC_DATE, COMISS_DATE) values (s_xxxx_oebs_cash_payment_test.NEXTVAL, 101457, 12000, to_date('2015-02-01 00:00:00','YYYY-MM-DD HH24:MI:SS'), date'2015-02-01' );insert into xxxx_client_discount_m  (ID,CLIENT_ID,CLIENT_AVG_DISCOUNT,DT) values (s_xxxx_client_discount_m.NEXTVAL,1223, 12, date'2015-02-01');</v>
      </c>
      <c r="AZ1502" s="326"/>
    </row>
    <row r="1503" spans="1:52" ht="16.5" customHeight="1" x14ac:dyDescent="0.25">
      <c r="A1503" s="285">
        <v>114</v>
      </c>
      <c r="B1503" s="72">
        <v>0</v>
      </c>
      <c r="C1503" s="165" t="str">
        <f t="shared" si="152"/>
        <v>1000114</v>
      </c>
      <c r="D1503" s="165" t="str">
        <f t="shared" si="153"/>
        <v>1000114/13</v>
      </c>
      <c r="E1503" s="167" t="s">
        <v>189</v>
      </c>
      <c r="F1503" s="167" t="s">
        <v>822</v>
      </c>
      <c r="G1503" s="165">
        <v>48</v>
      </c>
      <c r="H1503" s="178">
        <v>101458</v>
      </c>
      <c r="I1503" s="170" t="str">
        <f t="shared" si="154"/>
        <v>Б-101458-13</v>
      </c>
      <c r="J1503" s="169">
        <v>3</v>
      </c>
      <c r="K1503" s="165">
        <v>7</v>
      </c>
      <c r="L1503" s="165" t="s">
        <v>38</v>
      </c>
      <c r="M1503" s="169">
        <v>1</v>
      </c>
      <c r="N1503" s="165">
        <v>18</v>
      </c>
      <c r="O1503" s="167" t="s">
        <v>823</v>
      </c>
      <c r="P1503" s="167" t="s">
        <v>823</v>
      </c>
      <c r="Q1503" s="167" t="s">
        <v>826</v>
      </c>
      <c r="R1503" s="166" t="str">
        <f>H1503&amp;"1"</f>
        <v>1014581</v>
      </c>
      <c r="S1503" s="170">
        <v>1</v>
      </c>
      <c r="T1503" s="237" t="s">
        <v>308</v>
      </c>
      <c r="U1503" s="165">
        <v>6200</v>
      </c>
      <c r="V1503" s="165">
        <v>1116</v>
      </c>
      <c r="W1503" s="165">
        <v>0</v>
      </c>
      <c r="X1503" s="236">
        <v>1224</v>
      </c>
      <c r="Y1503" s="168" t="s">
        <v>42</v>
      </c>
      <c r="Z1503" s="266"/>
      <c r="AA1503" s="266"/>
      <c r="AB1503" s="224"/>
      <c r="AC1503" s="178">
        <v>9300</v>
      </c>
      <c r="AD1503" s="170"/>
      <c r="AE1503" s="170"/>
      <c r="AF1503" s="237" t="s">
        <v>319</v>
      </c>
      <c r="AG1503" s="221">
        <v>8</v>
      </c>
      <c r="AH1503" s="220">
        <v>12</v>
      </c>
      <c r="AI1503" s="237" t="s">
        <v>319</v>
      </c>
      <c r="AL1503" s="166">
        <v>0</v>
      </c>
      <c r="AM1503" s="170" t="s">
        <v>43</v>
      </c>
      <c r="AN1503" s="165" t="s">
        <v>44</v>
      </c>
      <c r="AO1503" s="165"/>
      <c r="AP1503" s="166"/>
      <c r="AQ1503" s="166"/>
      <c r="AR1503" s="166"/>
      <c r="AS1503" s="166">
        <f>H1503</f>
        <v>101458</v>
      </c>
      <c r="AT1503" s="166">
        <f t="shared" si="150"/>
        <v>11599</v>
      </c>
      <c r="AU1503" s="166">
        <v>1599</v>
      </c>
      <c r="AV1503" s="166"/>
      <c r="AX1503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101458, 'Б-101458-13',date'2015-02-02',3, 7, 7, 'RUR', 1, 18, date'2015-02-02', date'2015-02-01', 1014581, 1, to_date('2015-02-01 00:00:00','YYYY-MM-DD HH24:MI:SS'), 6200, 1116, 0, 1224, 0, 'c1', 8,null,101458,11599,1599);insert into xxxx_oebs_cash_payment_test (ID, INVOICE_ID, OEBS_PAYMENT, DOC_DATE, COMISS_DATE) values (s_xxxx_oebs_cash_payment_test.NEXTVAL, 101458, 9300, to_date('2015-02-01 00:00:00','YYYY-MM-DD HH24:MI:SS'), date'2015-02-01' );insert into xxxx_client_discount_m  (ID,CLIENT_ID,CLIENT_AVG_DISCOUNT,DT) values (s_xxxx_client_discount_m.NEXTVAL,1224, 12, date'2015-02-01');</v>
      </c>
      <c r="AZ1503" s="326"/>
    </row>
    <row r="1504" spans="1:52" ht="16.5" customHeight="1" x14ac:dyDescent="0.25">
      <c r="A1504" s="285">
        <v>114</v>
      </c>
      <c r="B1504" s="72">
        <v>0</v>
      </c>
      <c r="C1504" s="165" t="str">
        <f t="shared" si="152"/>
        <v>1000114</v>
      </c>
      <c r="D1504" s="165" t="str">
        <f t="shared" si="153"/>
        <v>1000114/13</v>
      </c>
      <c r="E1504" s="167" t="s">
        <v>189</v>
      </c>
      <c r="F1504" s="167" t="s">
        <v>822</v>
      </c>
      <c r="G1504" s="165">
        <v>48</v>
      </c>
      <c r="H1504" s="178">
        <v>101459</v>
      </c>
      <c r="I1504" s="170" t="str">
        <f t="shared" si="154"/>
        <v>Б-101459-13</v>
      </c>
      <c r="J1504" s="169">
        <v>3</v>
      </c>
      <c r="K1504" s="165">
        <v>7</v>
      </c>
      <c r="L1504" s="165" t="s">
        <v>38</v>
      </c>
      <c r="M1504" s="169">
        <v>1</v>
      </c>
      <c r="N1504" s="165">
        <v>18</v>
      </c>
      <c r="O1504" s="167" t="s">
        <v>823</v>
      </c>
      <c r="P1504" s="167" t="s">
        <v>823</v>
      </c>
      <c r="Q1504" s="167" t="s">
        <v>826</v>
      </c>
      <c r="R1504" s="166" t="str">
        <f>H1504&amp;"2"</f>
        <v>1014592</v>
      </c>
      <c r="S1504" s="170">
        <v>1</v>
      </c>
      <c r="T1504" s="237" t="s">
        <v>308</v>
      </c>
      <c r="U1504" s="165">
        <v>6200</v>
      </c>
      <c r="V1504" s="165">
        <v>1116</v>
      </c>
      <c r="W1504" s="165">
        <v>0</v>
      </c>
      <c r="X1504" s="244">
        <v>1225</v>
      </c>
      <c r="Y1504" s="168" t="s">
        <v>42</v>
      </c>
      <c r="Z1504" s="266"/>
      <c r="AA1504" s="266"/>
      <c r="AB1504" s="224"/>
      <c r="AC1504" s="178">
        <v>9300</v>
      </c>
      <c r="AD1504" s="170"/>
      <c r="AE1504" s="170"/>
      <c r="AF1504" s="237" t="s">
        <v>319</v>
      </c>
      <c r="AG1504" s="221">
        <v>8</v>
      </c>
      <c r="AH1504" s="220">
        <v>12</v>
      </c>
      <c r="AI1504" s="237" t="s">
        <v>319</v>
      </c>
      <c r="AL1504" s="166">
        <v>0</v>
      </c>
      <c r="AM1504" s="170" t="s">
        <v>43</v>
      </c>
      <c r="AN1504" s="165" t="s">
        <v>44</v>
      </c>
      <c r="AO1504" s="165"/>
      <c r="AP1504" s="166"/>
      <c r="AQ1504" s="166"/>
      <c r="AR1504" s="166"/>
      <c r="AS1504" s="166">
        <f>H1504</f>
        <v>101459</v>
      </c>
      <c r="AT1504" s="166">
        <f t="shared" si="150"/>
        <v>11600</v>
      </c>
      <c r="AU1504" s="166">
        <v>1600</v>
      </c>
      <c r="AX1504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101459, 'Б-101459-13',date'2015-02-02',3, 7, 7, 'RUR', 1, 18, date'2015-02-02', date'2015-02-01', 1014592, 1, to_date('2015-02-01 00:00:00','YYYY-MM-DD HH24:MI:SS'), 6200, 1116, 0, 1225, 0, 'c1', 8,null,101459,11600,1600);insert into xxxx_oebs_cash_payment_test (ID, INVOICE_ID, OEBS_PAYMENT, DOC_DATE, COMISS_DATE) values (s_xxxx_oebs_cash_payment_test.NEXTVAL, 101459, 9300, to_date('2015-02-01 00:00:00','YYYY-MM-DD HH24:MI:SS'), date'2015-02-01' );insert into xxxx_client_discount_m  (ID,CLIENT_ID,CLIENT_AVG_DISCOUNT,DT) values (s_xxxx_client_discount_m.NEXTVAL,1225, 12, date'2015-02-01');</v>
      </c>
      <c r="AZ1504" s="326"/>
    </row>
    <row r="1505" spans="1:52" ht="16.5" customHeight="1" x14ac:dyDescent="0.25">
      <c r="A1505" s="285">
        <v>114</v>
      </c>
      <c r="B1505" s="72">
        <v>0</v>
      </c>
      <c r="C1505" s="165" t="str">
        <f t="shared" si="152"/>
        <v>1000114</v>
      </c>
      <c r="D1505" s="165" t="str">
        <f t="shared" si="153"/>
        <v>1000114/13</v>
      </c>
      <c r="E1505" s="167" t="s">
        <v>189</v>
      </c>
      <c r="F1505" s="167" t="s">
        <v>822</v>
      </c>
      <c r="G1505" s="165">
        <v>48</v>
      </c>
      <c r="H1505" s="178">
        <v>101460</v>
      </c>
      <c r="I1505" s="170" t="str">
        <f t="shared" si="154"/>
        <v>Б-101460-13</v>
      </c>
      <c r="J1505" s="169">
        <v>3</v>
      </c>
      <c r="K1505" s="165">
        <v>7</v>
      </c>
      <c r="L1505" s="165" t="s">
        <v>38</v>
      </c>
      <c r="M1505" s="169">
        <v>1</v>
      </c>
      <c r="N1505" s="165">
        <v>18</v>
      </c>
      <c r="O1505" s="167" t="s">
        <v>823</v>
      </c>
      <c r="P1505" s="167" t="s">
        <v>823</v>
      </c>
      <c r="Q1505" s="167" t="s">
        <v>826</v>
      </c>
      <c r="R1505" s="166" t="str">
        <f>H1505&amp;"3"</f>
        <v>1014603</v>
      </c>
      <c r="S1505" s="170">
        <v>1</v>
      </c>
      <c r="T1505" s="237" t="s">
        <v>308</v>
      </c>
      <c r="U1505" s="165">
        <v>6200</v>
      </c>
      <c r="V1505" s="165">
        <v>1116</v>
      </c>
      <c r="W1505" s="165">
        <v>0</v>
      </c>
      <c r="X1505" s="236">
        <v>1226</v>
      </c>
      <c r="Y1505" s="168" t="s">
        <v>42</v>
      </c>
      <c r="Z1505" s="266"/>
      <c r="AA1505" s="266"/>
      <c r="AB1505" s="224"/>
      <c r="AC1505" s="178">
        <v>9300</v>
      </c>
      <c r="AD1505" s="170"/>
      <c r="AE1505" s="170"/>
      <c r="AF1505" s="237" t="s">
        <v>319</v>
      </c>
      <c r="AG1505" s="221">
        <v>8</v>
      </c>
      <c r="AH1505" s="220">
        <v>12</v>
      </c>
      <c r="AI1505" s="237" t="s">
        <v>319</v>
      </c>
      <c r="AL1505" s="166">
        <v>0</v>
      </c>
      <c r="AM1505" s="170" t="s">
        <v>43</v>
      </c>
      <c r="AN1505" s="165" t="s">
        <v>44</v>
      </c>
      <c r="AO1505" s="165"/>
      <c r="AP1505" s="166"/>
      <c r="AQ1505" s="166"/>
      <c r="AR1505" s="166"/>
      <c r="AS1505" s="166">
        <f>H1505</f>
        <v>101460</v>
      </c>
      <c r="AT1505" s="166">
        <f t="shared" si="150"/>
        <v>11601</v>
      </c>
      <c r="AU1505" s="166">
        <v>1601</v>
      </c>
      <c r="AV1505" s="166"/>
      <c r="AX1505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101460, 'Б-101460-13',date'2015-02-02',3, 7, 7, 'RUR', 1, 18, date'2015-02-02', date'2015-02-01', 1014603, 1, to_date('2015-02-01 00:00:00','YYYY-MM-DD HH24:MI:SS'), 6200, 1116, 0, 1226, 0, 'c1', 8,null,101460,11601,1601);insert into xxxx_oebs_cash_payment_test (ID, INVOICE_ID, OEBS_PAYMENT, DOC_DATE, COMISS_DATE) values (s_xxxx_oebs_cash_payment_test.NEXTVAL, 101460, 9300, to_date('2015-02-01 00:00:00','YYYY-MM-DD HH24:MI:SS'), date'2015-02-01' );insert into xxxx_client_discount_m  (ID,CLIENT_ID,CLIENT_AVG_DISCOUNT,DT) values (s_xxxx_client_discount_m.NEXTVAL,1226, 12, date'2015-02-01');</v>
      </c>
      <c r="AZ1505" s="326"/>
    </row>
    <row r="1506" spans="1:52" ht="16.5" customHeight="1" x14ac:dyDescent="0.25">
      <c r="A1506" s="285">
        <v>114</v>
      </c>
      <c r="B1506" s="72">
        <v>0</v>
      </c>
      <c r="C1506" s="165" t="str">
        <f t="shared" si="152"/>
        <v>1000114</v>
      </c>
      <c r="D1506" s="165" t="str">
        <f t="shared" si="153"/>
        <v>1000114/13</v>
      </c>
      <c r="E1506" s="167" t="s">
        <v>189</v>
      </c>
      <c r="F1506" s="167" t="s">
        <v>822</v>
      </c>
      <c r="G1506" s="165">
        <v>48</v>
      </c>
      <c r="H1506" s="178">
        <v>101461</v>
      </c>
      <c r="I1506" s="170" t="str">
        <f t="shared" si="154"/>
        <v>Б-101461-13</v>
      </c>
      <c r="J1506" s="169">
        <v>3</v>
      </c>
      <c r="K1506" s="165">
        <v>7</v>
      </c>
      <c r="L1506" s="165" t="s">
        <v>38</v>
      </c>
      <c r="M1506" s="169">
        <v>1</v>
      </c>
      <c r="N1506" s="165">
        <v>18</v>
      </c>
      <c r="O1506" s="167" t="s">
        <v>823</v>
      </c>
      <c r="P1506" s="167" t="s">
        <v>823</v>
      </c>
      <c r="Q1506" s="167" t="s">
        <v>826</v>
      </c>
      <c r="R1506" s="166" t="str">
        <f>H1506&amp;"1"</f>
        <v>1014611</v>
      </c>
      <c r="S1506" s="170">
        <v>1</v>
      </c>
      <c r="T1506" s="237" t="s">
        <v>308</v>
      </c>
      <c r="U1506" s="165">
        <v>6200</v>
      </c>
      <c r="V1506" s="165">
        <v>1116</v>
      </c>
      <c r="W1506" s="165">
        <v>0</v>
      </c>
      <c r="X1506" s="244">
        <v>1227</v>
      </c>
      <c r="Y1506" s="168" t="s">
        <v>42</v>
      </c>
      <c r="Z1506" s="266"/>
      <c r="AA1506" s="266"/>
      <c r="AB1506" s="224"/>
      <c r="AC1506" s="178">
        <v>9300</v>
      </c>
      <c r="AD1506" s="170"/>
      <c r="AE1506" s="170"/>
      <c r="AF1506" s="237" t="s">
        <v>319</v>
      </c>
      <c r="AG1506" s="221">
        <v>8</v>
      </c>
      <c r="AH1506" s="220">
        <v>12</v>
      </c>
      <c r="AI1506" s="237" t="s">
        <v>319</v>
      </c>
      <c r="AL1506" s="166">
        <v>0</v>
      </c>
      <c r="AM1506" s="170" t="s">
        <v>43</v>
      </c>
      <c r="AN1506" s="165" t="s">
        <v>44</v>
      </c>
      <c r="AO1506" s="165"/>
      <c r="AP1506" s="166"/>
      <c r="AQ1506" s="166"/>
      <c r="AR1506" s="166"/>
      <c r="AS1506" s="166">
        <f>H1506</f>
        <v>101461</v>
      </c>
      <c r="AT1506" s="166">
        <f t="shared" si="150"/>
        <v>11602</v>
      </c>
      <c r="AU1506" s="166">
        <v>1602</v>
      </c>
      <c r="AV1506" s="166"/>
      <c r="AX1506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101461, 'Б-101461-13',date'2015-02-02',3, 7, 7, 'RUR', 1, 18, date'2015-02-02', date'2015-02-01', 1014611, 1, to_date('2015-02-01 00:00:00','YYYY-MM-DD HH24:MI:SS'), 6200, 1116, 0, 1227, 0, 'c1', 8,null,101461,11602,1602);insert into xxxx_oebs_cash_payment_test (ID, INVOICE_ID, OEBS_PAYMENT, DOC_DATE, COMISS_DATE) values (s_xxxx_oebs_cash_payment_test.NEXTVAL, 101461, 9300, to_date('2015-02-01 00:00:00','YYYY-MM-DD HH24:MI:SS'), date'2015-02-01' );insert into xxxx_client_discount_m  (ID,CLIENT_ID,CLIENT_AVG_DISCOUNT,DT) values (s_xxxx_client_discount_m.NEXTVAL,1227, 12, date'2015-02-01');</v>
      </c>
      <c r="AZ1506" s="326"/>
    </row>
    <row r="1507" spans="1:52" ht="16.5" customHeight="1" x14ac:dyDescent="0.25">
      <c r="A1507" s="285">
        <v>114</v>
      </c>
      <c r="B1507" s="72">
        <v>0</v>
      </c>
      <c r="C1507" s="165" t="str">
        <f t="shared" si="152"/>
        <v>1000114</v>
      </c>
      <c r="D1507" s="165" t="str">
        <f t="shared" si="153"/>
        <v>1000114/13</v>
      </c>
      <c r="E1507" s="167" t="s">
        <v>189</v>
      </c>
      <c r="F1507" s="167" t="s">
        <v>822</v>
      </c>
      <c r="G1507" s="165">
        <v>48</v>
      </c>
      <c r="H1507" s="178">
        <v>101462</v>
      </c>
      <c r="I1507" s="170" t="str">
        <f t="shared" si="154"/>
        <v>Б-101462-13</v>
      </c>
      <c r="J1507" s="169">
        <v>3</v>
      </c>
      <c r="K1507" s="165">
        <v>7</v>
      </c>
      <c r="L1507" s="165" t="s">
        <v>38</v>
      </c>
      <c r="M1507" s="169">
        <v>1</v>
      </c>
      <c r="N1507" s="165">
        <v>18</v>
      </c>
      <c r="O1507" s="167" t="s">
        <v>823</v>
      </c>
      <c r="P1507" s="167" t="s">
        <v>823</v>
      </c>
      <c r="Q1507" s="167" t="s">
        <v>826</v>
      </c>
      <c r="R1507" s="166" t="str">
        <f>H1507&amp;"1"</f>
        <v>1014621</v>
      </c>
      <c r="S1507" s="170">
        <v>1</v>
      </c>
      <c r="T1507" s="237" t="s">
        <v>308</v>
      </c>
      <c r="U1507" s="165">
        <v>6200</v>
      </c>
      <c r="V1507" s="165">
        <v>1116</v>
      </c>
      <c r="W1507" s="165">
        <v>0</v>
      </c>
      <c r="X1507" s="236">
        <v>1228</v>
      </c>
      <c r="Y1507" s="168" t="s">
        <v>42</v>
      </c>
      <c r="Z1507" s="266"/>
      <c r="AA1507" s="266"/>
      <c r="AB1507" s="224"/>
      <c r="AC1507" s="178">
        <v>9300</v>
      </c>
      <c r="AD1507" s="170"/>
      <c r="AE1507" s="170"/>
      <c r="AF1507" s="237" t="s">
        <v>319</v>
      </c>
      <c r="AG1507" s="221">
        <v>8</v>
      </c>
      <c r="AH1507" s="220">
        <v>12</v>
      </c>
      <c r="AI1507" s="237" t="s">
        <v>319</v>
      </c>
      <c r="AL1507" s="166">
        <v>0</v>
      </c>
      <c r="AM1507" s="170" t="s">
        <v>43</v>
      </c>
      <c r="AN1507" s="165" t="s">
        <v>44</v>
      </c>
      <c r="AO1507" s="165"/>
      <c r="AP1507" s="166"/>
      <c r="AQ1507" s="166"/>
      <c r="AR1507" s="166"/>
      <c r="AS1507" s="166">
        <f>H1507</f>
        <v>101462</v>
      </c>
      <c r="AT1507" s="166">
        <f t="shared" si="150"/>
        <v>11603</v>
      </c>
      <c r="AU1507" s="166">
        <v>1603</v>
      </c>
      <c r="AV1507" s="166"/>
      <c r="AX1507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101462, 'Б-101462-13',date'2015-02-02',3, 7, 7, 'RUR', 1, 18, date'2015-02-02', date'2015-02-01', 1014621, 1, to_date('2015-02-01 00:00:00','YYYY-MM-DD HH24:MI:SS'), 6200, 1116, 0, 1228, 0, 'c1', 8,null,101462,11603,1603);insert into xxxx_oebs_cash_payment_test (ID, INVOICE_ID, OEBS_PAYMENT, DOC_DATE, COMISS_DATE) values (s_xxxx_oebs_cash_payment_test.NEXTVAL, 101462, 9300, to_date('2015-02-01 00:00:00','YYYY-MM-DD HH24:MI:SS'), date'2015-02-01' );insert into xxxx_client_discount_m  (ID,CLIENT_ID,CLIENT_AVG_DISCOUNT,DT) values (s_xxxx_client_discount_m.NEXTVAL,1228, 12, date'2015-02-01');</v>
      </c>
      <c r="AZ1507" s="326"/>
    </row>
    <row r="1508" spans="1:52" ht="16.5" customHeight="1" x14ac:dyDescent="0.25">
      <c r="A1508" s="285">
        <v>114</v>
      </c>
      <c r="B1508" s="72">
        <v>0</v>
      </c>
      <c r="C1508" s="165" t="str">
        <f t="shared" si="152"/>
        <v>1000114</v>
      </c>
      <c r="D1508" s="165" t="str">
        <f t="shared" si="153"/>
        <v>1000114/13</v>
      </c>
      <c r="E1508" s="167" t="s">
        <v>189</v>
      </c>
      <c r="F1508" s="167" t="s">
        <v>822</v>
      </c>
      <c r="G1508" s="165">
        <v>48</v>
      </c>
      <c r="H1508" s="178">
        <v>101463</v>
      </c>
      <c r="I1508" s="170" t="str">
        <f t="shared" si="154"/>
        <v>Б-101463-13</v>
      </c>
      <c r="J1508" s="169">
        <v>3</v>
      </c>
      <c r="K1508" s="165">
        <v>7</v>
      </c>
      <c r="L1508" s="165" t="s">
        <v>38</v>
      </c>
      <c r="M1508" s="169">
        <v>1</v>
      </c>
      <c r="N1508" s="165">
        <v>18</v>
      </c>
      <c r="O1508" s="167" t="s">
        <v>823</v>
      </c>
      <c r="P1508" s="167" t="s">
        <v>823</v>
      </c>
      <c r="Q1508" s="167" t="s">
        <v>826</v>
      </c>
      <c r="R1508" s="166" t="str">
        <f>H1508&amp;"1"</f>
        <v>1014631</v>
      </c>
      <c r="S1508" s="170">
        <v>1</v>
      </c>
      <c r="T1508" s="237" t="s">
        <v>308</v>
      </c>
      <c r="U1508" s="165">
        <v>6200</v>
      </c>
      <c r="V1508" s="165">
        <v>1116</v>
      </c>
      <c r="W1508" s="165">
        <v>0</v>
      </c>
      <c r="X1508" s="244">
        <v>1229</v>
      </c>
      <c r="Y1508" s="168" t="s">
        <v>42</v>
      </c>
      <c r="Z1508" s="266"/>
      <c r="AA1508" s="266"/>
      <c r="AB1508" s="224"/>
      <c r="AC1508" s="178">
        <v>9300</v>
      </c>
      <c r="AD1508" s="170"/>
      <c r="AE1508" s="170"/>
      <c r="AF1508" s="237" t="s">
        <v>319</v>
      </c>
      <c r="AG1508" s="221">
        <v>8</v>
      </c>
      <c r="AH1508" s="220">
        <v>12</v>
      </c>
      <c r="AI1508" s="237" t="s">
        <v>319</v>
      </c>
      <c r="AL1508" s="166">
        <v>0</v>
      </c>
      <c r="AM1508" s="170" t="s">
        <v>43</v>
      </c>
      <c r="AN1508" s="165" t="s">
        <v>44</v>
      </c>
      <c r="AO1508" s="165"/>
      <c r="AP1508" s="166"/>
      <c r="AQ1508" s="166"/>
      <c r="AR1508" s="166"/>
      <c r="AS1508" s="166">
        <f>H1508</f>
        <v>101463</v>
      </c>
      <c r="AT1508" s="166">
        <f t="shared" si="150"/>
        <v>11604</v>
      </c>
      <c r="AU1508" s="166">
        <v>1604</v>
      </c>
      <c r="AV1508" s="166"/>
      <c r="AX150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101463, 'Б-101463-13',date'2015-02-02',3, 7, 7, 'RUR', 1, 18, date'2015-02-02', date'2015-02-01', 1014631, 1, to_date('2015-02-01 00:00:00','YYYY-MM-DD HH24:MI:SS'), 6200, 1116, 0, 1229, 0, 'c1', 8,null,101463,11604,1604);insert into xxxx_oebs_cash_payment_test (ID, INVOICE_ID, OEBS_PAYMENT, DOC_DATE, COMISS_DATE) values (s_xxxx_oebs_cash_payment_test.NEXTVAL, 101463, 9300, to_date('2015-02-01 00:00:00','YYYY-MM-DD HH24:MI:SS'), date'2015-02-01' );insert into xxxx_client_discount_m  (ID,CLIENT_ID,CLIENT_AVG_DISCOUNT,DT) values (s_xxxx_client_discount_m.NEXTVAL,1229, 12, date'2015-02-01');</v>
      </c>
      <c r="AZ1508" s="326"/>
    </row>
    <row r="1509" spans="1:52" ht="16.5" customHeight="1" x14ac:dyDescent="0.25">
      <c r="A1509" s="285">
        <v>114</v>
      </c>
      <c r="B1509" s="72">
        <v>0</v>
      </c>
      <c r="C1509" s="165" t="str">
        <f t="shared" si="152"/>
        <v>1000114</v>
      </c>
      <c r="D1509" s="165" t="str">
        <f t="shared" si="153"/>
        <v>1000114/13</v>
      </c>
      <c r="E1509" s="167" t="s">
        <v>189</v>
      </c>
      <c r="F1509" s="167" t="s">
        <v>822</v>
      </c>
      <c r="G1509" s="165">
        <v>48</v>
      </c>
      <c r="H1509" s="178">
        <v>101464</v>
      </c>
      <c r="I1509" s="170" t="str">
        <f t="shared" si="154"/>
        <v>Б-101464-13</v>
      </c>
      <c r="J1509" s="169">
        <v>3</v>
      </c>
      <c r="K1509" s="165">
        <v>7</v>
      </c>
      <c r="L1509" s="165" t="s">
        <v>38</v>
      </c>
      <c r="M1509" s="169">
        <v>1</v>
      </c>
      <c r="N1509" s="165">
        <v>18</v>
      </c>
      <c r="O1509" s="167" t="s">
        <v>823</v>
      </c>
      <c r="P1509" s="167" t="s">
        <v>823</v>
      </c>
      <c r="Q1509" s="167" t="s">
        <v>826</v>
      </c>
      <c r="R1509" s="166" t="str">
        <f>H1509&amp;"2"</f>
        <v>1014642</v>
      </c>
      <c r="S1509" s="170">
        <v>1</v>
      </c>
      <c r="T1509" s="237" t="s">
        <v>308</v>
      </c>
      <c r="U1509" s="165">
        <v>6200</v>
      </c>
      <c r="V1509" s="165">
        <v>1116</v>
      </c>
      <c r="W1509" s="165">
        <v>0</v>
      </c>
      <c r="X1509" s="236">
        <v>1230</v>
      </c>
      <c r="Y1509" s="168" t="s">
        <v>42</v>
      </c>
      <c r="Z1509" s="266"/>
      <c r="AA1509" s="266"/>
      <c r="AB1509" s="224"/>
      <c r="AC1509" s="178">
        <v>9300</v>
      </c>
      <c r="AD1509" s="170"/>
      <c r="AE1509" s="170"/>
      <c r="AF1509" s="237" t="s">
        <v>319</v>
      </c>
      <c r="AG1509" s="221">
        <v>8</v>
      </c>
      <c r="AH1509" s="220">
        <v>12</v>
      </c>
      <c r="AI1509" s="237" t="s">
        <v>319</v>
      </c>
      <c r="AL1509" s="166">
        <v>0</v>
      </c>
      <c r="AM1509" s="170" t="s">
        <v>43</v>
      </c>
      <c r="AN1509" s="165" t="s">
        <v>44</v>
      </c>
      <c r="AO1509" s="165"/>
      <c r="AP1509" s="166"/>
      <c r="AQ1509" s="166"/>
      <c r="AR1509" s="166"/>
      <c r="AS1509" s="166">
        <f>H1509</f>
        <v>101464</v>
      </c>
      <c r="AT1509" s="166">
        <f t="shared" si="150"/>
        <v>11605</v>
      </c>
      <c r="AU1509" s="166">
        <v>1605</v>
      </c>
      <c r="AX150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101464, 'Б-101464-13',date'2015-02-02',3, 7, 7, 'RUR', 1, 18, date'2015-02-02', date'2015-02-01', 1014642, 1, to_date('2015-02-01 00:00:00','YYYY-MM-DD HH24:MI:SS'), 6200, 1116, 0, 1230, 0, 'c1', 8,null,101464,11605,1605);insert into xxxx_oebs_cash_payment_test (ID, INVOICE_ID, OEBS_PAYMENT, DOC_DATE, COMISS_DATE) values (s_xxxx_oebs_cash_payment_test.NEXTVAL, 101464, 9300, to_date('2015-02-01 00:00:00','YYYY-MM-DD HH24:MI:SS'), date'2015-02-01' );insert into xxxx_client_discount_m  (ID,CLIENT_ID,CLIENT_AVG_DISCOUNT,DT) values (s_xxxx_client_discount_m.NEXTVAL,1230, 12, date'2015-02-01');</v>
      </c>
      <c r="AZ1509" s="326"/>
    </row>
    <row r="1510" spans="1:52" ht="16.5" customHeight="1" x14ac:dyDescent="0.25">
      <c r="A1510" s="285">
        <v>114</v>
      </c>
      <c r="B1510" s="72">
        <v>0</v>
      </c>
      <c r="C1510" s="165" t="str">
        <f t="shared" si="152"/>
        <v>1000114</v>
      </c>
      <c r="D1510" s="165" t="str">
        <f t="shared" si="153"/>
        <v>1000114/13</v>
      </c>
      <c r="E1510" s="167" t="s">
        <v>189</v>
      </c>
      <c r="F1510" s="167" t="s">
        <v>822</v>
      </c>
      <c r="G1510" s="165">
        <v>48</v>
      </c>
      <c r="H1510" s="178">
        <v>101465</v>
      </c>
      <c r="I1510" s="170" t="str">
        <f t="shared" si="154"/>
        <v>Б-101465-13</v>
      </c>
      <c r="J1510" s="169">
        <v>3</v>
      </c>
      <c r="K1510" s="165">
        <v>7</v>
      </c>
      <c r="L1510" s="165" t="s">
        <v>38</v>
      </c>
      <c r="M1510" s="169">
        <v>1</v>
      </c>
      <c r="N1510" s="165">
        <v>18</v>
      </c>
      <c r="O1510" s="167" t="s">
        <v>823</v>
      </c>
      <c r="P1510" s="167" t="s">
        <v>823</v>
      </c>
      <c r="Q1510" s="167" t="s">
        <v>826</v>
      </c>
      <c r="R1510" s="166" t="str">
        <f>H1510&amp;"3"</f>
        <v>1014653</v>
      </c>
      <c r="S1510" s="170">
        <v>1</v>
      </c>
      <c r="T1510" s="237" t="s">
        <v>308</v>
      </c>
      <c r="U1510" s="165">
        <v>6200</v>
      </c>
      <c r="V1510" s="165">
        <v>1116</v>
      </c>
      <c r="W1510" s="165">
        <v>0</v>
      </c>
      <c r="X1510" s="244">
        <v>1231</v>
      </c>
      <c r="Y1510" s="168" t="s">
        <v>42</v>
      </c>
      <c r="Z1510" s="266"/>
      <c r="AA1510" s="266"/>
      <c r="AB1510" s="224"/>
      <c r="AC1510" s="178">
        <v>9300</v>
      </c>
      <c r="AD1510" s="170"/>
      <c r="AE1510" s="170"/>
      <c r="AF1510" s="237" t="s">
        <v>319</v>
      </c>
      <c r="AG1510" s="221">
        <v>8</v>
      </c>
      <c r="AH1510" s="220">
        <v>12</v>
      </c>
      <c r="AI1510" s="237" t="s">
        <v>319</v>
      </c>
      <c r="AL1510" s="166">
        <v>0</v>
      </c>
      <c r="AM1510" s="170" t="s">
        <v>43</v>
      </c>
      <c r="AN1510" s="165" t="s">
        <v>44</v>
      </c>
      <c r="AO1510" s="165"/>
      <c r="AP1510" s="166"/>
      <c r="AQ1510" s="166"/>
      <c r="AR1510" s="166"/>
      <c r="AS1510" s="166">
        <f>H1510</f>
        <v>101465</v>
      </c>
      <c r="AT1510" s="166">
        <f t="shared" si="150"/>
        <v>11606</v>
      </c>
      <c r="AU1510" s="166">
        <v>1606</v>
      </c>
      <c r="AV1510" s="166"/>
      <c r="AX151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101465, 'Б-101465-13',date'2015-02-02',3, 7, 7, 'RUR', 1, 18, date'2015-02-02', date'2015-02-01', 1014653, 1, to_date('2015-02-01 00:00:00','YYYY-MM-DD HH24:MI:SS'), 6200, 1116, 0, 1231, 0, 'c1', 8,null,101465,11606,1606);insert into xxxx_oebs_cash_payment_test (ID, INVOICE_ID, OEBS_PAYMENT, DOC_DATE, COMISS_DATE) values (s_xxxx_oebs_cash_payment_test.NEXTVAL, 101465, 9300, to_date('2015-02-01 00:00:00','YYYY-MM-DD HH24:MI:SS'), date'2015-02-01' );insert into xxxx_client_discount_m  (ID,CLIENT_ID,CLIENT_AVG_DISCOUNT,DT) values (s_xxxx_client_discount_m.NEXTVAL,1231, 12, date'2015-02-01');</v>
      </c>
      <c r="AZ1510" s="326"/>
    </row>
    <row r="1511" spans="1:52" ht="16.5" customHeight="1" x14ac:dyDescent="0.25">
      <c r="A1511" s="285">
        <v>114</v>
      </c>
      <c r="B1511" s="72">
        <v>0</v>
      </c>
      <c r="C1511" s="165" t="str">
        <f t="shared" si="152"/>
        <v>1000114</v>
      </c>
      <c r="D1511" s="165" t="str">
        <f t="shared" si="153"/>
        <v>1000114/13</v>
      </c>
      <c r="E1511" s="167" t="s">
        <v>189</v>
      </c>
      <c r="F1511" s="167" t="s">
        <v>822</v>
      </c>
      <c r="G1511" s="165">
        <v>48</v>
      </c>
      <c r="H1511" s="178">
        <v>101466</v>
      </c>
      <c r="I1511" s="170" t="str">
        <f t="shared" si="154"/>
        <v>Б-101466-13</v>
      </c>
      <c r="J1511" s="169">
        <v>3</v>
      </c>
      <c r="K1511" s="165">
        <v>7</v>
      </c>
      <c r="L1511" s="165" t="s">
        <v>38</v>
      </c>
      <c r="M1511" s="169">
        <v>1</v>
      </c>
      <c r="N1511" s="165">
        <v>18</v>
      </c>
      <c r="O1511" s="167" t="s">
        <v>823</v>
      </c>
      <c r="P1511" s="167" t="s">
        <v>823</v>
      </c>
      <c r="Q1511" s="167" t="s">
        <v>826</v>
      </c>
      <c r="R1511" s="166" t="str">
        <f>H1511&amp;"1"</f>
        <v>1014661</v>
      </c>
      <c r="S1511" s="170">
        <v>1</v>
      </c>
      <c r="T1511" s="237" t="s">
        <v>308</v>
      </c>
      <c r="U1511" s="165">
        <v>6200</v>
      </c>
      <c r="V1511" s="165">
        <v>1116</v>
      </c>
      <c r="W1511" s="165">
        <v>0</v>
      </c>
      <c r="X1511" s="236">
        <v>1232</v>
      </c>
      <c r="Y1511" s="168" t="s">
        <v>42</v>
      </c>
      <c r="Z1511" s="266"/>
      <c r="AA1511" s="266"/>
      <c r="AB1511" s="224"/>
      <c r="AC1511" s="178">
        <v>9300</v>
      </c>
      <c r="AD1511" s="170"/>
      <c r="AE1511" s="170"/>
      <c r="AF1511" s="237" t="s">
        <v>319</v>
      </c>
      <c r="AG1511" s="221">
        <v>8</v>
      </c>
      <c r="AH1511" s="220">
        <v>12</v>
      </c>
      <c r="AI1511" s="237" t="s">
        <v>319</v>
      </c>
      <c r="AL1511" s="166">
        <v>0</v>
      </c>
      <c r="AM1511" s="170" t="s">
        <v>43</v>
      </c>
      <c r="AN1511" s="165" t="s">
        <v>44</v>
      </c>
      <c r="AO1511" s="165"/>
      <c r="AP1511" s="166"/>
      <c r="AQ1511" s="166"/>
      <c r="AR1511" s="166"/>
      <c r="AS1511" s="166">
        <f>H1511</f>
        <v>101466</v>
      </c>
      <c r="AT1511" s="166">
        <f t="shared" si="150"/>
        <v>11607</v>
      </c>
      <c r="AU1511" s="166">
        <v>1607</v>
      </c>
      <c r="AV1511" s="166"/>
      <c r="AX1511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101466, 'Б-101466-13',date'2015-02-02',3, 7, 7, 'RUR', 1, 18, date'2015-02-02', date'2015-02-01', 1014661, 1, to_date('2015-02-01 00:00:00','YYYY-MM-DD HH24:MI:SS'), 6200, 1116, 0, 1232, 0, 'c1', 8,null,101466,11607,1607);insert into xxxx_oebs_cash_payment_test (ID, INVOICE_ID, OEBS_PAYMENT, DOC_DATE, COMISS_DATE) values (s_xxxx_oebs_cash_payment_test.NEXTVAL, 101466, 9300, to_date('2015-02-01 00:00:00','YYYY-MM-DD HH24:MI:SS'), date'2015-02-01' );insert into xxxx_client_discount_m  (ID,CLIENT_ID,CLIENT_AVG_DISCOUNT,DT) values (s_xxxx_client_discount_m.NEXTVAL,1232, 12, date'2015-02-01');</v>
      </c>
      <c r="AZ1511" s="326"/>
    </row>
    <row r="1512" spans="1:52" ht="16.5" customHeight="1" x14ac:dyDescent="0.25">
      <c r="A1512" s="285">
        <v>114</v>
      </c>
      <c r="B1512" s="72">
        <v>0</v>
      </c>
      <c r="C1512" s="165" t="str">
        <f t="shared" si="152"/>
        <v>1000114</v>
      </c>
      <c r="D1512" s="165" t="str">
        <f t="shared" si="153"/>
        <v>1000114/13</v>
      </c>
      <c r="E1512" s="167" t="s">
        <v>189</v>
      </c>
      <c r="F1512" s="167" t="s">
        <v>822</v>
      </c>
      <c r="G1512" s="165">
        <v>48</v>
      </c>
      <c r="H1512" s="178">
        <v>101467</v>
      </c>
      <c r="I1512" s="170" t="str">
        <f t="shared" si="154"/>
        <v>Б-101467-13</v>
      </c>
      <c r="J1512" s="169">
        <v>3</v>
      </c>
      <c r="K1512" s="165">
        <v>7</v>
      </c>
      <c r="L1512" s="165" t="s">
        <v>38</v>
      </c>
      <c r="M1512" s="169">
        <v>1</v>
      </c>
      <c r="N1512" s="165">
        <v>18</v>
      </c>
      <c r="O1512" s="167" t="s">
        <v>823</v>
      </c>
      <c r="P1512" s="167" t="s">
        <v>823</v>
      </c>
      <c r="Q1512" s="167" t="s">
        <v>826</v>
      </c>
      <c r="R1512" s="166" t="str">
        <f>H1512&amp;"1"</f>
        <v>1014671</v>
      </c>
      <c r="S1512" s="170">
        <v>1</v>
      </c>
      <c r="T1512" s="237" t="s">
        <v>308</v>
      </c>
      <c r="U1512" s="165">
        <v>6200</v>
      </c>
      <c r="V1512" s="165">
        <v>1116</v>
      </c>
      <c r="W1512" s="165">
        <v>0</v>
      </c>
      <c r="X1512" s="244">
        <v>1233</v>
      </c>
      <c r="Y1512" s="168" t="s">
        <v>42</v>
      </c>
      <c r="Z1512" s="266"/>
      <c r="AA1512" s="266"/>
      <c r="AB1512" s="224"/>
      <c r="AC1512" s="178">
        <v>9300</v>
      </c>
      <c r="AD1512" s="170"/>
      <c r="AE1512" s="170"/>
      <c r="AF1512" s="237" t="s">
        <v>319</v>
      </c>
      <c r="AG1512" s="221">
        <v>8</v>
      </c>
      <c r="AH1512" s="220">
        <v>12</v>
      </c>
      <c r="AI1512" s="237" t="s">
        <v>319</v>
      </c>
      <c r="AL1512" s="166">
        <v>0</v>
      </c>
      <c r="AM1512" s="170" t="s">
        <v>43</v>
      </c>
      <c r="AN1512" s="165" t="s">
        <v>44</v>
      </c>
      <c r="AO1512" s="165"/>
      <c r="AP1512" s="166"/>
      <c r="AQ1512" s="166"/>
      <c r="AR1512" s="166"/>
      <c r="AS1512" s="166">
        <f>H1512</f>
        <v>101467</v>
      </c>
      <c r="AT1512" s="166">
        <f t="shared" si="150"/>
        <v>11608</v>
      </c>
      <c r="AU1512" s="166">
        <v>1608</v>
      </c>
      <c r="AV1512" s="166"/>
      <c r="AX1512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101467, 'Б-101467-13',date'2015-02-02',3, 7, 7, 'RUR', 1, 18, date'2015-02-02', date'2015-02-01', 1014671, 1, to_date('2015-02-01 00:00:00','YYYY-MM-DD HH24:MI:SS'), 6200, 1116, 0, 1233, 0, 'c1', 8,null,101467,11608,1608);insert into xxxx_oebs_cash_payment_test (ID, INVOICE_ID, OEBS_PAYMENT, DOC_DATE, COMISS_DATE) values (s_xxxx_oebs_cash_payment_test.NEXTVAL, 101467, 9300, to_date('2015-02-01 00:00:00','YYYY-MM-DD HH24:MI:SS'), date'2015-02-01' );insert into xxxx_client_discount_m  (ID,CLIENT_ID,CLIENT_AVG_DISCOUNT,DT) values (s_xxxx_client_discount_m.NEXTVAL,1233, 12, date'2015-02-01');</v>
      </c>
      <c r="AZ1512" s="326"/>
    </row>
    <row r="1513" spans="1:52" ht="16.5" customHeight="1" x14ac:dyDescent="0.25">
      <c r="A1513" s="285">
        <v>114</v>
      </c>
      <c r="B1513" s="72">
        <v>0</v>
      </c>
      <c r="C1513" s="165" t="str">
        <f t="shared" si="152"/>
        <v>1000114</v>
      </c>
      <c r="D1513" s="165" t="str">
        <f t="shared" si="153"/>
        <v>1000114/13</v>
      </c>
      <c r="E1513" s="167" t="s">
        <v>189</v>
      </c>
      <c r="F1513" s="167" t="s">
        <v>822</v>
      </c>
      <c r="G1513" s="165">
        <v>48</v>
      </c>
      <c r="H1513" s="178">
        <v>101468</v>
      </c>
      <c r="I1513" s="170" t="str">
        <f t="shared" si="154"/>
        <v>Б-101468-13</v>
      </c>
      <c r="J1513" s="169">
        <v>3</v>
      </c>
      <c r="K1513" s="165">
        <v>7</v>
      </c>
      <c r="L1513" s="165" t="s">
        <v>38</v>
      </c>
      <c r="M1513" s="169">
        <v>1</v>
      </c>
      <c r="N1513" s="165">
        <v>18</v>
      </c>
      <c r="O1513" s="167" t="s">
        <v>823</v>
      </c>
      <c r="P1513" s="167" t="s">
        <v>823</v>
      </c>
      <c r="Q1513" s="167" t="s">
        <v>826</v>
      </c>
      <c r="R1513" s="166" t="str">
        <f>H1513&amp;"1"</f>
        <v>1014681</v>
      </c>
      <c r="S1513" s="170">
        <v>1</v>
      </c>
      <c r="T1513" s="237" t="s">
        <v>308</v>
      </c>
      <c r="U1513" s="165">
        <v>6200</v>
      </c>
      <c r="V1513" s="165">
        <v>1116</v>
      </c>
      <c r="W1513" s="165">
        <v>0</v>
      </c>
      <c r="X1513" s="236">
        <v>1234</v>
      </c>
      <c r="Y1513" s="168" t="s">
        <v>42</v>
      </c>
      <c r="Z1513" s="266"/>
      <c r="AA1513" s="266"/>
      <c r="AB1513" s="224"/>
      <c r="AC1513" s="178">
        <v>9300</v>
      </c>
      <c r="AD1513" s="170"/>
      <c r="AE1513" s="170"/>
      <c r="AF1513" s="237" t="s">
        <v>319</v>
      </c>
      <c r="AG1513" s="221">
        <v>8</v>
      </c>
      <c r="AH1513" s="220">
        <v>12</v>
      </c>
      <c r="AI1513" s="237" t="s">
        <v>319</v>
      </c>
      <c r="AL1513" s="166">
        <v>0</v>
      </c>
      <c r="AM1513" s="170" t="s">
        <v>43</v>
      </c>
      <c r="AN1513" s="165" t="s">
        <v>44</v>
      </c>
      <c r="AO1513" s="165"/>
      <c r="AP1513" s="166"/>
      <c r="AQ1513" s="166"/>
      <c r="AR1513" s="166"/>
      <c r="AS1513" s="166">
        <f>H1513</f>
        <v>101468</v>
      </c>
      <c r="AT1513" s="166">
        <f t="shared" si="150"/>
        <v>11609</v>
      </c>
      <c r="AU1513" s="166">
        <v>1609</v>
      </c>
      <c r="AV1513" s="166"/>
      <c r="AX1513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101468, 'Б-101468-13',date'2015-02-02',3, 7, 7, 'RUR', 1, 18, date'2015-02-02', date'2015-02-01', 1014681, 1, to_date('2015-02-01 00:00:00','YYYY-MM-DD HH24:MI:SS'), 6200, 1116, 0, 1234, 0, 'c1', 8,null,101468,11609,1609);insert into xxxx_oebs_cash_payment_test (ID, INVOICE_ID, OEBS_PAYMENT, DOC_DATE, COMISS_DATE) values (s_xxxx_oebs_cash_payment_test.NEXTVAL, 101468, 9300, to_date('2015-02-01 00:00:00','YYYY-MM-DD HH24:MI:SS'), date'2015-02-01' );insert into xxxx_client_discount_m  (ID,CLIENT_ID,CLIENT_AVG_DISCOUNT,DT) values (s_xxxx_client_discount_m.NEXTVAL,1234, 12, date'2015-02-01');</v>
      </c>
      <c r="AZ1513" s="326"/>
    </row>
    <row r="1514" spans="1:52" ht="16.5" customHeight="1" x14ac:dyDescent="0.25">
      <c r="A1514" s="285">
        <v>114</v>
      </c>
      <c r="B1514" s="72">
        <v>0</v>
      </c>
      <c r="C1514" s="165" t="str">
        <f t="shared" si="152"/>
        <v>1000114</v>
      </c>
      <c r="D1514" s="165" t="str">
        <f t="shared" si="153"/>
        <v>1000114/13</v>
      </c>
      <c r="E1514" s="167" t="s">
        <v>189</v>
      </c>
      <c r="F1514" s="167" t="s">
        <v>822</v>
      </c>
      <c r="G1514" s="165">
        <v>48</v>
      </c>
      <c r="H1514" s="178">
        <v>101469</v>
      </c>
      <c r="I1514" s="170" t="str">
        <f t="shared" si="154"/>
        <v>Б-101469-13</v>
      </c>
      <c r="J1514" s="169">
        <v>3</v>
      </c>
      <c r="K1514" s="165">
        <v>7</v>
      </c>
      <c r="L1514" s="165" t="s">
        <v>38</v>
      </c>
      <c r="M1514" s="169">
        <v>1</v>
      </c>
      <c r="N1514" s="165">
        <v>18</v>
      </c>
      <c r="O1514" s="167" t="s">
        <v>823</v>
      </c>
      <c r="P1514" s="167" t="s">
        <v>823</v>
      </c>
      <c r="Q1514" s="167" t="s">
        <v>826</v>
      </c>
      <c r="R1514" s="166" t="str">
        <f>H1514&amp;"2"</f>
        <v>1014692</v>
      </c>
      <c r="S1514" s="170">
        <v>1</v>
      </c>
      <c r="T1514" s="237" t="s">
        <v>308</v>
      </c>
      <c r="U1514" s="165">
        <v>6200</v>
      </c>
      <c r="V1514" s="165">
        <v>1116</v>
      </c>
      <c r="W1514" s="165">
        <v>0</v>
      </c>
      <c r="X1514" s="244">
        <v>1235</v>
      </c>
      <c r="Y1514" s="168" t="s">
        <v>42</v>
      </c>
      <c r="Z1514" s="266"/>
      <c r="AA1514" s="266"/>
      <c r="AB1514" s="224"/>
      <c r="AC1514" s="178">
        <v>9300</v>
      </c>
      <c r="AD1514" s="170"/>
      <c r="AE1514" s="170"/>
      <c r="AF1514" s="237" t="s">
        <v>319</v>
      </c>
      <c r="AG1514" s="221">
        <v>8</v>
      </c>
      <c r="AH1514" s="220">
        <v>12</v>
      </c>
      <c r="AI1514" s="237" t="s">
        <v>319</v>
      </c>
      <c r="AL1514" s="166">
        <v>0</v>
      </c>
      <c r="AM1514" s="170" t="s">
        <v>43</v>
      </c>
      <c r="AN1514" s="165" t="s">
        <v>44</v>
      </c>
      <c r="AO1514" s="165"/>
      <c r="AP1514" s="166"/>
      <c r="AQ1514" s="166"/>
      <c r="AR1514" s="166"/>
      <c r="AS1514" s="166">
        <f>H1514</f>
        <v>101469</v>
      </c>
      <c r="AT1514" s="166">
        <f t="shared" si="150"/>
        <v>11610</v>
      </c>
      <c r="AU1514" s="166">
        <v>1610</v>
      </c>
      <c r="AX1514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101469, 'Б-101469-13',date'2015-02-02',3, 7, 7, 'RUR', 1, 18, date'2015-02-02', date'2015-02-01', 1014692, 1, to_date('2015-02-01 00:00:00','YYYY-MM-DD HH24:MI:SS'), 6200, 1116, 0, 1235, 0, 'c1', 8,null,101469,11610,1610);insert into xxxx_oebs_cash_payment_test (ID, INVOICE_ID, OEBS_PAYMENT, DOC_DATE, COMISS_DATE) values (s_xxxx_oebs_cash_payment_test.NEXTVAL, 101469, 9300, to_date('2015-02-01 00:00:00','YYYY-MM-DD HH24:MI:SS'), date'2015-02-01' );insert into xxxx_client_discount_m  (ID,CLIENT_ID,CLIENT_AVG_DISCOUNT,DT) values (s_xxxx_client_discount_m.NEXTVAL,1235, 12, date'2015-02-01');</v>
      </c>
      <c r="AZ1514" s="326"/>
    </row>
    <row r="1515" spans="1:52" ht="16.5" customHeight="1" x14ac:dyDescent="0.25">
      <c r="A1515" s="285">
        <v>114</v>
      </c>
      <c r="B1515" s="72">
        <v>0</v>
      </c>
      <c r="C1515" s="165" t="str">
        <f t="shared" si="152"/>
        <v>1000114</v>
      </c>
      <c r="D1515" s="165" t="str">
        <f t="shared" si="153"/>
        <v>1000114/13</v>
      </c>
      <c r="E1515" s="167" t="s">
        <v>189</v>
      </c>
      <c r="F1515" s="167" t="s">
        <v>822</v>
      </c>
      <c r="G1515" s="165">
        <v>48</v>
      </c>
      <c r="H1515" s="178">
        <v>101470</v>
      </c>
      <c r="I1515" s="170" t="str">
        <f t="shared" si="154"/>
        <v>Б-101470-13</v>
      </c>
      <c r="J1515" s="169">
        <v>3</v>
      </c>
      <c r="K1515" s="165">
        <v>7</v>
      </c>
      <c r="L1515" s="165" t="s">
        <v>38</v>
      </c>
      <c r="M1515" s="169">
        <v>1</v>
      </c>
      <c r="N1515" s="165">
        <v>18</v>
      </c>
      <c r="O1515" s="167" t="s">
        <v>823</v>
      </c>
      <c r="P1515" s="167" t="s">
        <v>823</v>
      </c>
      <c r="Q1515" s="167" t="s">
        <v>826</v>
      </c>
      <c r="R1515" s="166" t="str">
        <f>H1515&amp;"3"</f>
        <v>1014703</v>
      </c>
      <c r="S1515" s="170">
        <v>1</v>
      </c>
      <c r="T1515" s="237" t="s">
        <v>308</v>
      </c>
      <c r="U1515" s="165">
        <v>6200</v>
      </c>
      <c r="V1515" s="165">
        <v>1116</v>
      </c>
      <c r="W1515" s="165">
        <v>0</v>
      </c>
      <c r="X1515" s="236">
        <v>1236</v>
      </c>
      <c r="Y1515" s="168" t="s">
        <v>42</v>
      </c>
      <c r="Z1515" s="266"/>
      <c r="AA1515" s="266"/>
      <c r="AB1515" s="224"/>
      <c r="AC1515" s="178">
        <v>9300</v>
      </c>
      <c r="AD1515" s="170"/>
      <c r="AE1515" s="170"/>
      <c r="AF1515" s="237" t="s">
        <v>319</v>
      </c>
      <c r="AG1515" s="221">
        <v>8</v>
      </c>
      <c r="AH1515" s="220">
        <v>12</v>
      </c>
      <c r="AI1515" s="237" t="s">
        <v>319</v>
      </c>
      <c r="AL1515" s="166">
        <v>0</v>
      </c>
      <c r="AM1515" s="170" t="s">
        <v>43</v>
      </c>
      <c r="AN1515" s="165" t="s">
        <v>44</v>
      </c>
      <c r="AO1515" s="165"/>
      <c r="AP1515" s="166"/>
      <c r="AQ1515" s="166"/>
      <c r="AR1515" s="166"/>
      <c r="AS1515" s="166">
        <f>H1515</f>
        <v>101470</v>
      </c>
      <c r="AT1515" s="166">
        <f t="shared" si="150"/>
        <v>11611</v>
      </c>
      <c r="AU1515" s="166">
        <v>1611</v>
      </c>
      <c r="AV1515" s="166"/>
      <c r="AX1515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101470, 'Б-101470-13',date'2015-02-02',3, 7, 7, 'RUR', 1, 18, date'2015-02-02', date'2015-02-01', 1014703, 1, to_date('2015-02-01 00:00:00','YYYY-MM-DD HH24:MI:SS'), 6200, 1116, 0, 1236, 0, 'c1', 8,null,101470,11611,1611);insert into xxxx_oebs_cash_payment_test (ID, INVOICE_ID, OEBS_PAYMENT, DOC_DATE, COMISS_DATE) values (s_xxxx_oebs_cash_payment_test.NEXTVAL, 101470, 9300, to_date('2015-02-01 00:00:00','YYYY-MM-DD HH24:MI:SS'), date'2015-02-01' );insert into xxxx_client_discount_m  (ID,CLIENT_ID,CLIENT_AVG_DISCOUNT,DT) values (s_xxxx_client_discount_m.NEXTVAL,1236, 12, date'2015-02-01');</v>
      </c>
      <c r="AZ1515" s="326"/>
    </row>
    <row r="1516" spans="1:52" ht="16.5" customHeight="1" x14ac:dyDescent="0.25">
      <c r="A1516" s="285">
        <v>114</v>
      </c>
      <c r="B1516" s="72">
        <v>0</v>
      </c>
      <c r="C1516" s="165" t="str">
        <f t="shared" si="152"/>
        <v>1000114</v>
      </c>
      <c r="D1516" s="165" t="str">
        <f t="shared" si="153"/>
        <v>1000114/13</v>
      </c>
      <c r="E1516" s="167" t="s">
        <v>189</v>
      </c>
      <c r="F1516" s="167" t="s">
        <v>822</v>
      </c>
      <c r="G1516" s="165">
        <v>48</v>
      </c>
      <c r="H1516" s="178">
        <v>101471</v>
      </c>
      <c r="I1516" s="170" t="str">
        <f t="shared" si="154"/>
        <v>Б-101471-13</v>
      </c>
      <c r="J1516" s="169">
        <v>3</v>
      </c>
      <c r="K1516" s="165">
        <v>7</v>
      </c>
      <c r="L1516" s="165" t="s">
        <v>38</v>
      </c>
      <c r="M1516" s="169">
        <v>1</v>
      </c>
      <c r="N1516" s="165">
        <v>18</v>
      </c>
      <c r="O1516" s="167" t="s">
        <v>823</v>
      </c>
      <c r="P1516" s="167" t="s">
        <v>823</v>
      </c>
      <c r="Q1516" s="167" t="s">
        <v>826</v>
      </c>
      <c r="R1516" s="166" t="str">
        <f>H1516&amp;"1"</f>
        <v>1014711</v>
      </c>
      <c r="S1516" s="170">
        <v>1</v>
      </c>
      <c r="T1516" s="237" t="s">
        <v>308</v>
      </c>
      <c r="U1516" s="165">
        <v>6200</v>
      </c>
      <c r="V1516" s="165">
        <v>1116</v>
      </c>
      <c r="W1516" s="165">
        <v>0</v>
      </c>
      <c r="X1516" s="244">
        <v>1237</v>
      </c>
      <c r="Y1516" s="168" t="s">
        <v>42</v>
      </c>
      <c r="Z1516" s="266"/>
      <c r="AA1516" s="266"/>
      <c r="AB1516" s="224"/>
      <c r="AC1516" s="178">
        <v>9300</v>
      </c>
      <c r="AD1516" s="170"/>
      <c r="AE1516" s="170"/>
      <c r="AF1516" s="237" t="s">
        <v>319</v>
      </c>
      <c r="AG1516" s="221">
        <v>8</v>
      </c>
      <c r="AH1516" s="220">
        <v>12</v>
      </c>
      <c r="AI1516" s="237" t="s">
        <v>319</v>
      </c>
      <c r="AL1516" s="166">
        <v>0</v>
      </c>
      <c r="AM1516" s="170" t="s">
        <v>43</v>
      </c>
      <c r="AN1516" s="165" t="s">
        <v>44</v>
      </c>
      <c r="AO1516" s="165"/>
      <c r="AP1516" s="166"/>
      <c r="AQ1516" s="166"/>
      <c r="AR1516" s="166"/>
      <c r="AS1516" s="166">
        <f>H1516</f>
        <v>101471</v>
      </c>
      <c r="AT1516" s="166">
        <f t="shared" si="150"/>
        <v>11612</v>
      </c>
      <c r="AU1516" s="166">
        <v>1612</v>
      </c>
      <c r="AV1516" s="166"/>
      <c r="AX1516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101471, 'Б-101471-13',date'2015-02-02',3, 7, 7, 'RUR', 1, 18, date'2015-02-02', date'2015-02-01', 1014711, 1, to_date('2015-02-01 00:00:00','YYYY-MM-DD HH24:MI:SS'), 6200, 1116, 0, 1237, 0, 'c1', 8,null,101471,11612,1612);insert into xxxx_oebs_cash_payment_test (ID, INVOICE_ID, OEBS_PAYMENT, DOC_DATE, COMISS_DATE) values (s_xxxx_oebs_cash_payment_test.NEXTVAL, 101471, 9300, to_date('2015-02-01 00:00:00','YYYY-MM-DD HH24:MI:SS'), date'2015-02-01' );insert into xxxx_client_discount_m  (ID,CLIENT_ID,CLIENT_AVG_DISCOUNT,DT) values (s_xxxx_client_discount_m.NEXTVAL,1237, 12, date'2015-02-01');</v>
      </c>
      <c r="AZ1516" s="326"/>
    </row>
    <row r="1517" spans="1:52" ht="16.5" customHeight="1" x14ac:dyDescent="0.25">
      <c r="A1517" s="285">
        <v>114</v>
      </c>
      <c r="B1517" s="72">
        <v>0</v>
      </c>
      <c r="C1517" s="165" t="str">
        <f t="shared" si="152"/>
        <v>1000114</v>
      </c>
      <c r="D1517" s="165" t="str">
        <f t="shared" si="153"/>
        <v>1000114/13</v>
      </c>
      <c r="E1517" s="167" t="s">
        <v>189</v>
      </c>
      <c r="F1517" s="167" t="s">
        <v>822</v>
      </c>
      <c r="G1517" s="165">
        <v>48</v>
      </c>
      <c r="H1517" s="178">
        <v>101472</v>
      </c>
      <c r="I1517" s="170" t="str">
        <f t="shared" si="154"/>
        <v>Б-101472-13</v>
      </c>
      <c r="J1517" s="169">
        <v>3</v>
      </c>
      <c r="K1517" s="165">
        <v>7</v>
      </c>
      <c r="L1517" s="165" t="s">
        <v>38</v>
      </c>
      <c r="M1517" s="169">
        <v>1</v>
      </c>
      <c r="N1517" s="165">
        <v>18</v>
      </c>
      <c r="O1517" s="167" t="s">
        <v>823</v>
      </c>
      <c r="P1517" s="167" t="s">
        <v>823</v>
      </c>
      <c r="Q1517" s="167" t="s">
        <v>826</v>
      </c>
      <c r="R1517" s="166" t="str">
        <f>H1517&amp;"2"</f>
        <v>1014722</v>
      </c>
      <c r="S1517" s="170">
        <v>1</v>
      </c>
      <c r="T1517" s="191" t="s">
        <v>308</v>
      </c>
      <c r="U1517" s="165">
        <v>6200</v>
      </c>
      <c r="V1517" s="165">
        <v>1116</v>
      </c>
      <c r="W1517" s="165">
        <v>0</v>
      </c>
      <c r="X1517" s="122">
        <v>1223</v>
      </c>
      <c r="Y1517" s="168" t="s">
        <v>42</v>
      </c>
      <c r="Z1517" s="223" t="s">
        <v>523</v>
      </c>
      <c r="AA1517" s="266"/>
      <c r="AB1517" s="223" t="s">
        <v>524</v>
      </c>
      <c r="AC1517" s="178">
        <v>9300</v>
      </c>
      <c r="AD1517" s="170"/>
      <c r="AE1517" s="170"/>
      <c r="AF1517" s="191" t="s">
        <v>319</v>
      </c>
      <c r="AG1517" s="221">
        <v>8</v>
      </c>
      <c r="AH1517" s="220">
        <v>12</v>
      </c>
      <c r="AI1517" s="191" t="s">
        <v>319</v>
      </c>
      <c r="AL1517" s="166">
        <v>0</v>
      </c>
      <c r="AM1517" s="170" t="s">
        <v>43</v>
      </c>
      <c r="AN1517" s="165" t="s">
        <v>44</v>
      </c>
      <c r="AO1517" s="165"/>
      <c r="AP1517" s="166"/>
      <c r="AQ1517" s="166"/>
      <c r="AR1517" s="166"/>
      <c r="AS1517" s="166">
        <f>H1517</f>
        <v>101472</v>
      </c>
      <c r="AT1517" s="166">
        <f t="shared" si="150"/>
        <v>11613</v>
      </c>
      <c r="AU1517" s="166">
        <v>1613</v>
      </c>
      <c r="AV1517" s="166"/>
      <c r="AX1517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101472, 'Б-101472-13',date'2015-02-02',3, 7, 7, 'RUR', 1, 18, date'2015-02-02', date'2015-02-01', 1014722, 1, to_date('2015-02-01 00:00:00','YYYY-MM-DD HH24:MI:SS'), 6200, 1116, 0, 1223, 0, 'c1', 8,null,101472,11613,1613);insert into xxxx_oebs_cash_payment_test (ID, INVOICE_ID, OEBS_PAYMENT, DOC_DATE, COMISS_DATE) values (s_xxxx_oebs_cash_payment_test.NEXTVAL, 101472, 9300, to_date('2015-02-01 00:00:00','YYYY-MM-DD HH24:MI:SS'), date'2015-02-01' );insert into xxxx_client_discount_m  (ID,CLIENT_ID,CLIENT_AVG_DISCOUNT,DT) values (s_xxxx_client_discount_m.NEXTVAL,1223, 12, date'2015-02-01');</v>
      </c>
      <c r="AZ1517" s="326"/>
    </row>
    <row r="1518" spans="1:52" ht="16.5" customHeight="1" x14ac:dyDescent="0.25">
      <c r="A1518" s="285">
        <v>114</v>
      </c>
      <c r="B1518" s="72">
        <v>0</v>
      </c>
      <c r="C1518" s="165" t="str">
        <f t="shared" si="152"/>
        <v>1000114</v>
      </c>
      <c r="D1518" s="165" t="str">
        <f t="shared" si="153"/>
        <v>1000114/13</v>
      </c>
      <c r="E1518" s="167" t="s">
        <v>189</v>
      </c>
      <c r="F1518" s="167" t="s">
        <v>822</v>
      </c>
      <c r="G1518" s="165">
        <v>48</v>
      </c>
      <c r="H1518" s="178">
        <v>101473</v>
      </c>
      <c r="I1518" s="170" t="str">
        <f t="shared" si="154"/>
        <v>Б-101473-13</v>
      </c>
      <c r="J1518" s="169">
        <v>3</v>
      </c>
      <c r="K1518" s="165">
        <v>7</v>
      </c>
      <c r="L1518" s="165" t="s">
        <v>38</v>
      </c>
      <c r="M1518" s="169">
        <v>1</v>
      </c>
      <c r="N1518" s="165">
        <v>18</v>
      </c>
      <c r="O1518" s="167" t="s">
        <v>823</v>
      </c>
      <c r="P1518" s="167" t="s">
        <v>823</v>
      </c>
      <c r="Q1518" s="167" t="s">
        <v>826</v>
      </c>
      <c r="R1518" s="166" t="str">
        <f>H1518&amp;"1"</f>
        <v>1014731</v>
      </c>
      <c r="S1518" s="170">
        <v>1</v>
      </c>
      <c r="T1518" s="191" t="s">
        <v>308</v>
      </c>
      <c r="U1518" s="165">
        <v>6200</v>
      </c>
      <c r="V1518" s="165">
        <v>1116</v>
      </c>
      <c r="W1518" s="165">
        <v>0</v>
      </c>
      <c r="X1518" s="234">
        <v>1224</v>
      </c>
      <c r="Y1518" s="168" t="s">
        <v>42</v>
      </c>
      <c r="Z1518" s="266"/>
      <c r="AA1518" s="266"/>
      <c r="AB1518" s="224"/>
      <c r="AC1518" s="178">
        <v>9300</v>
      </c>
      <c r="AD1518" s="170"/>
      <c r="AE1518" s="170"/>
      <c r="AF1518" s="191" t="s">
        <v>319</v>
      </c>
      <c r="AG1518" s="221">
        <v>8</v>
      </c>
      <c r="AH1518" s="220">
        <v>12</v>
      </c>
      <c r="AI1518" s="191" t="s">
        <v>319</v>
      </c>
      <c r="AL1518" s="166">
        <v>0</v>
      </c>
      <c r="AM1518" s="170" t="s">
        <v>43</v>
      </c>
      <c r="AN1518" s="165" t="s">
        <v>44</v>
      </c>
      <c r="AO1518" s="165"/>
      <c r="AP1518" s="166"/>
      <c r="AQ1518" s="166"/>
      <c r="AR1518" s="166"/>
      <c r="AS1518" s="166">
        <f>H1518</f>
        <v>101473</v>
      </c>
      <c r="AT1518" s="166">
        <f t="shared" si="150"/>
        <v>11614</v>
      </c>
      <c r="AU1518" s="166">
        <v>1614</v>
      </c>
      <c r="AV1518" s="166"/>
      <c r="AX151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101473, 'Б-101473-13',date'2015-02-02',3, 7, 7, 'RUR', 1, 18, date'2015-02-02', date'2015-02-01', 1014731, 1, to_date('2015-02-01 00:00:00','YYYY-MM-DD HH24:MI:SS'), 6200, 1116, 0, 1224, 0, 'c1', 8,null,101473,11614,1614);insert into xxxx_oebs_cash_payment_test (ID, INVOICE_ID, OEBS_PAYMENT, DOC_DATE, COMISS_DATE) values (s_xxxx_oebs_cash_payment_test.NEXTVAL, 101473, 9300, to_date('2015-02-01 00:00:00','YYYY-MM-DD HH24:MI:SS'), date'2015-02-01' );insert into xxxx_client_discount_m  (ID,CLIENT_ID,CLIENT_AVG_DISCOUNT,DT) values (s_xxxx_client_discount_m.NEXTVAL,1224, 12, date'2015-02-01');</v>
      </c>
      <c r="AZ1518" s="326"/>
    </row>
    <row r="1519" spans="1:52" ht="16.5" customHeight="1" x14ac:dyDescent="0.25">
      <c r="A1519" s="285">
        <v>114</v>
      </c>
      <c r="B1519" s="72">
        <v>0</v>
      </c>
      <c r="C1519" s="165" t="str">
        <f t="shared" si="152"/>
        <v>1000114</v>
      </c>
      <c r="D1519" s="165" t="str">
        <f t="shared" si="153"/>
        <v>1000114/13</v>
      </c>
      <c r="E1519" s="167" t="s">
        <v>189</v>
      </c>
      <c r="F1519" s="167" t="s">
        <v>822</v>
      </c>
      <c r="G1519" s="165">
        <v>48</v>
      </c>
      <c r="H1519" s="178">
        <v>101474</v>
      </c>
      <c r="I1519" s="170" t="str">
        <f t="shared" si="154"/>
        <v>Б-101474-13</v>
      </c>
      <c r="J1519" s="169">
        <v>3</v>
      </c>
      <c r="K1519" s="165">
        <v>7</v>
      </c>
      <c r="L1519" s="165" t="s">
        <v>38</v>
      </c>
      <c r="M1519" s="169">
        <v>1</v>
      </c>
      <c r="N1519" s="165">
        <v>18</v>
      </c>
      <c r="O1519" s="167" t="s">
        <v>823</v>
      </c>
      <c r="P1519" s="167" t="s">
        <v>823</v>
      </c>
      <c r="Q1519" s="167" t="s">
        <v>826</v>
      </c>
      <c r="R1519" s="166" t="str">
        <f>H1519&amp;"1"</f>
        <v>1014741</v>
      </c>
      <c r="S1519" s="170">
        <v>1</v>
      </c>
      <c r="T1519" s="191" t="s">
        <v>308</v>
      </c>
      <c r="U1519" s="165">
        <v>6200</v>
      </c>
      <c r="V1519" s="165">
        <v>1116</v>
      </c>
      <c r="W1519" s="165">
        <v>0</v>
      </c>
      <c r="X1519" s="122">
        <v>1225</v>
      </c>
      <c r="Y1519" s="168" t="s">
        <v>42</v>
      </c>
      <c r="Z1519" s="266"/>
      <c r="AA1519" s="266"/>
      <c r="AB1519" s="224"/>
      <c r="AC1519" s="178">
        <v>9300</v>
      </c>
      <c r="AD1519" s="170"/>
      <c r="AE1519" s="170"/>
      <c r="AF1519" s="191" t="s">
        <v>319</v>
      </c>
      <c r="AG1519" s="221">
        <v>8</v>
      </c>
      <c r="AH1519" s="220">
        <v>12</v>
      </c>
      <c r="AI1519" s="191" t="s">
        <v>319</v>
      </c>
      <c r="AL1519" s="166">
        <v>0</v>
      </c>
      <c r="AM1519" s="170" t="s">
        <v>43</v>
      </c>
      <c r="AN1519" s="165" t="s">
        <v>44</v>
      </c>
      <c r="AO1519" s="165"/>
      <c r="AP1519" s="166"/>
      <c r="AQ1519" s="166"/>
      <c r="AR1519" s="166"/>
      <c r="AS1519" s="166">
        <f>H1519</f>
        <v>101474</v>
      </c>
      <c r="AT1519" s="166">
        <f t="shared" si="150"/>
        <v>11615</v>
      </c>
      <c r="AU1519" s="166">
        <v>1615</v>
      </c>
      <c r="AV1519" s="166"/>
      <c r="AX151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101474, 'Б-101474-13',date'2015-02-02',3, 7, 7, 'RUR', 1, 18, date'2015-02-02', date'2015-02-01', 1014741, 1, to_date('2015-02-01 00:00:00','YYYY-MM-DD HH24:MI:SS'), 6200, 1116, 0, 1225, 0, 'c1', 8,null,101474,11615,1615);insert into xxxx_oebs_cash_payment_test (ID, INVOICE_ID, OEBS_PAYMENT, DOC_DATE, COMISS_DATE) values (s_xxxx_oebs_cash_payment_test.NEXTVAL, 101474, 9300, to_date('2015-02-01 00:00:00','YYYY-MM-DD HH24:MI:SS'), date'2015-02-01' );insert into xxxx_client_discount_m  (ID,CLIENT_ID,CLIENT_AVG_DISCOUNT,DT) values (s_xxxx_client_discount_m.NEXTVAL,1225, 12, date'2015-02-01');</v>
      </c>
      <c r="AZ1519" s="326"/>
    </row>
    <row r="1520" spans="1:52" ht="16.5" customHeight="1" x14ac:dyDescent="0.25">
      <c r="A1520" s="285">
        <v>114</v>
      </c>
      <c r="B1520" s="72">
        <v>0</v>
      </c>
      <c r="C1520" s="165" t="str">
        <f t="shared" si="152"/>
        <v>1000114</v>
      </c>
      <c r="D1520" s="165" t="str">
        <f t="shared" si="153"/>
        <v>1000114/13</v>
      </c>
      <c r="E1520" s="167" t="s">
        <v>189</v>
      </c>
      <c r="F1520" s="167" t="s">
        <v>822</v>
      </c>
      <c r="G1520" s="165">
        <v>48</v>
      </c>
      <c r="H1520" s="178">
        <v>101475</v>
      </c>
      <c r="I1520" s="170" t="str">
        <f t="shared" si="154"/>
        <v>Б-101475-13</v>
      </c>
      <c r="J1520" s="169">
        <v>3</v>
      </c>
      <c r="K1520" s="165">
        <v>7</v>
      </c>
      <c r="L1520" s="165" t="s">
        <v>38</v>
      </c>
      <c r="M1520" s="169">
        <v>1</v>
      </c>
      <c r="N1520" s="165">
        <v>18</v>
      </c>
      <c r="O1520" s="167" t="s">
        <v>823</v>
      </c>
      <c r="P1520" s="167" t="s">
        <v>823</v>
      </c>
      <c r="Q1520" s="167" t="s">
        <v>826</v>
      </c>
      <c r="R1520" s="166" t="str">
        <f>H1520&amp;"2"</f>
        <v>1014752</v>
      </c>
      <c r="S1520" s="170">
        <v>1</v>
      </c>
      <c r="T1520" s="191" t="s">
        <v>308</v>
      </c>
      <c r="U1520" s="165">
        <v>6200</v>
      </c>
      <c r="V1520" s="165">
        <v>1116</v>
      </c>
      <c r="W1520" s="165">
        <v>0</v>
      </c>
      <c r="X1520" s="234">
        <v>1226</v>
      </c>
      <c r="Y1520" s="168" t="s">
        <v>42</v>
      </c>
      <c r="Z1520" s="266"/>
      <c r="AA1520" s="266"/>
      <c r="AB1520" s="224"/>
      <c r="AC1520" s="178">
        <v>9300</v>
      </c>
      <c r="AD1520" s="170"/>
      <c r="AE1520" s="170"/>
      <c r="AF1520" s="191" t="s">
        <v>319</v>
      </c>
      <c r="AG1520" s="221">
        <v>8</v>
      </c>
      <c r="AH1520" s="220">
        <v>12</v>
      </c>
      <c r="AI1520" s="191" t="s">
        <v>319</v>
      </c>
      <c r="AL1520" s="166">
        <v>0</v>
      </c>
      <c r="AM1520" s="170" t="s">
        <v>43</v>
      </c>
      <c r="AN1520" s="165" t="s">
        <v>44</v>
      </c>
      <c r="AO1520" s="165"/>
      <c r="AP1520" s="166"/>
      <c r="AQ1520" s="166"/>
      <c r="AR1520" s="166"/>
      <c r="AS1520" s="166">
        <f>H1520</f>
        <v>101475</v>
      </c>
      <c r="AT1520" s="166">
        <f t="shared" si="150"/>
        <v>11616</v>
      </c>
      <c r="AU1520" s="166">
        <v>1616</v>
      </c>
      <c r="AX152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101475, 'Б-101475-13',date'2015-02-02',3, 7, 7, 'RUR', 1, 18, date'2015-02-02', date'2015-02-01', 1014752, 1, to_date('2015-02-01 00:00:00','YYYY-MM-DD HH24:MI:SS'), 6200, 1116, 0, 1226, 0, 'c1', 8,null,101475,11616,1616);insert into xxxx_oebs_cash_payment_test (ID, INVOICE_ID, OEBS_PAYMENT, DOC_DATE, COMISS_DATE) values (s_xxxx_oebs_cash_payment_test.NEXTVAL, 101475, 9300, to_date('2015-02-01 00:00:00','YYYY-MM-DD HH24:MI:SS'), date'2015-02-01' );insert into xxxx_client_discount_m  (ID,CLIENT_ID,CLIENT_AVG_DISCOUNT,DT) values (s_xxxx_client_discount_m.NEXTVAL,1226, 12, date'2015-02-01');</v>
      </c>
      <c r="AZ1520" s="326"/>
    </row>
    <row r="1521" spans="1:52" ht="16.5" customHeight="1" x14ac:dyDescent="0.25">
      <c r="A1521" s="285">
        <v>114</v>
      </c>
      <c r="B1521" s="72">
        <v>0</v>
      </c>
      <c r="C1521" s="165" t="str">
        <f t="shared" si="152"/>
        <v>1000114</v>
      </c>
      <c r="D1521" s="165" t="str">
        <f t="shared" si="153"/>
        <v>1000114/13</v>
      </c>
      <c r="E1521" s="167" t="s">
        <v>189</v>
      </c>
      <c r="F1521" s="167" t="s">
        <v>822</v>
      </c>
      <c r="G1521" s="165">
        <v>48</v>
      </c>
      <c r="H1521" s="178">
        <v>101476</v>
      </c>
      <c r="I1521" s="170" t="str">
        <f t="shared" si="154"/>
        <v>Б-101476-13</v>
      </c>
      <c r="J1521" s="169">
        <v>3</v>
      </c>
      <c r="K1521" s="165">
        <v>7</v>
      </c>
      <c r="L1521" s="165" t="s">
        <v>38</v>
      </c>
      <c r="M1521" s="169">
        <v>1</v>
      </c>
      <c r="N1521" s="165">
        <v>18</v>
      </c>
      <c r="O1521" s="167" t="s">
        <v>823</v>
      </c>
      <c r="P1521" s="167" t="s">
        <v>823</v>
      </c>
      <c r="Q1521" s="167" t="s">
        <v>826</v>
      </c>
      <c r="R1521" s="166" t="str">
        <f>H1521&amp;"2"</f>
        <v>1014762</v>
      </c>
      <c r="S1521" s="170">
        <v>1</v>
      </c>
      <c r="T1521" s="191" t="s">
        <v>308</v>
      </c>
      <c r="U1521" s="165">
        <v>6200</v>
      </c>
      <c r="V1521" s="165">
        <v>1116</v>
      </c>
      <c r="W1521" s="165">
        <v>0</v>
      </c>
      <c r="X1521" s="122">
        <v>1227</v>
      </c>
      <c r="Y1521" s="168" t="s">
        <v>42</v>
      </c>
      <c r="Z1521" s="266"/>
      <c r="AA1521" s="266"/>
      <c r="AB1521" s="224"/>
      <c r="AC1521" s="178">
        <v>9300</v>
      </c>
      <c r="AD1521" s="170"/>
      <c r="AE1521" s="170"/>
      <c r="AF1521" s="191" t="s">
        <v>319</v>
      </c>
      <c r="AG1521" s="221">
        <v>8</v>
      </c>
      <c r="AH1521" s="220">
        <v>12</v>
      </c>
      <c r="AI1521" s="191" t="s">
        <v>319</v>
      </c>
      <c r="AL1521" s="166">
        <v>0</v>
      </c>
      <c r="AM1521" s="170" t="s">
        <v>43</v>
      </c>
      <c r="AN1521" s="165" t="s">
        <v>44</v>
      </c>
      <c r="AO1521" s="165"/>
      <c r="AP1521" s="166"/>
      <c r="AQ1521" s="166"/>
      <c r="AR1521" s="166"/>
      <c r="AS1521" s="166">
        <f>H1521</f>
        <v>101476</v>
      </c>
      <c r="AT1521" s="166">
        <f t="shared" si="150"/>
        <v>11617</v>
      </c>
      <c r="AU1521" s="166">
        <v>1617</v>
      </c>
      <c r="AV1521" s="166"/>
      <c r="AX1521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101476, 'Б-101476-13',date'2015-02-02',3, 7, 7, 'RUR', 1, 18, date'2015-02-02', date'2015-02-01', 1014762, 1, to_date('2015-02-01 00:00:00','YYYY-MM-DD HH24:MI:SS'), 6200, 1116, 0, 1227, 0, 'c1', 8,null,101476,11617,1617);insert into xxxx_oebs_cash_payment_test (ID, INVOICE_ID, OEBS_PAYMENT, DOC_DATE, COMISS_DATE) values (s_xxxx_oebs_cash_payment_test.NEXTVAL, 101476, 9300, to_date('2015-02-01 00:00:00','YYYY-MM-DD HH24:MI:SS'), date'2015-02-01' );insert into xxxx_client_discount_m  (ID,CLIENT_ID,CLIENT_AVG_DISCOUNT,DT) values (s_xxxx_client_discount_m.NEXTVAL,1227, 12, date'2015-02-01');</v>
      </c>
      <c r="AZ1521" s="326"/>
    </row>
    <row r="1522" spans="1:52" ht="16.5" customHeight="1" x14ac:dyDescent="0.25">
      <c r="A1522" s="285">
        <v>114</v>
      </c>
      <c r="B1522" s="72">
        <v>0</v>
      </c>
      <c r="C1522" s="165" t="str">
        <f t="shared" si="152"/>
        <v>1000114</v>
      </c>
      <c r="D1522" s="165" t="str">
        <f t="shared" si="153"/>
        <v>1000114/13</v>
      </c>
      <c r="E1522" s="167" t="s">
        <v>189</v>
      </c>
      <c r="F1522" s="167" t="s">
        <v>822</v>
      </c>
      <c r="G1522" s="165">
        <v>48</v>
      </c>
      <c r="H1522" s="178">
        <v>101477</v>
      </c>
      <c r="I1522" s="170" t="str">
        <f t="shared" si="154"/>
        <v>Б-101477-13</v>
      </c>
      <c r="J1522" s="169">
        <v>3</v>
      </c>
      <c r="K1522" s="165">
        <v>7</v>
      </c>
      <c r="L1522" s="165" t="s">
        <v>38</v>
      </c>
      <c r="M1522" s="169">
        <v>1</v>
      </c>
      <c r="N1522" s="165">
        <v>18</v>
      </c>
      <c r="O1522" s="167" t="s">
        <v>823</v>
      </c>
      <c r="P1522" s="167" t="s">
        <v>823</v>
      </c>
      <c r="Q1522" s="167" t="s">
        <v>826</v>
      </c>
      <c r="R1522" s="166" t="str">
        <f>H1522&amp;"1"</f>
        <v>1014771</v>
      </c>
      <c r="S1522" s="170">
        <v>1</v>
      </c>
      <c r="T1522" s="191" t="s">
        <v>308</v>
      </c>
      <c r="U1522" s="165">
        <v>6200</v>
      </c>
      <c r="V1522" s="165">
        <v>1116</v>
      </c>
      <c r="W1522" s="165">
        <v>0</v>
      </c>
      <c r="X1522" s="234">
        <v>1228</v>
      </c>
      <c r="Y1522" s="168" t="s">
        <v>42</v>
      </c>
      <c r="Z1522" s="266"/>
      <c r="AA1522" s="266"/>
      <c r="AB1522" s="224"/>
      <c r="AC1522" s="178">
        <v>9300</v>
      </c>
      <c r="AD1522" s="170"/>
      <c r="AE1522" s="170"/>
      <c r="AF1522" s="191" t="s">
        <v>319</v>
      </c>
      <c r="AG1522" s="221">
        <v>8</v>
      </c>
      <c r="AH1522" s="220">
        <v>12</v>
      </c>
      <c r="AI1522" s="191" t="s">
        <v>319</v>
      </c>
      <c r="AL1522" s="166">
        <v>0</v>
      </c>
      <c r="AM1522" s="170" t="s">
        <v>43</v>
      </c>
      <c r="AN1522" s="165" t="s">
        <v>44</v>
      </c>
      <c r="AO1522" s="165"/>
      <c r="AP1522" s="166"/>
      <c r="AQ1522" s="166"/>
      <c r="AR1522" s="166"/>
      <c r="AS1522" s="166">
        <f>H1522</f>
        <v>101477</v>
      </c>
      <c r="AT1522" s="166">
        <f t="shared" si="150"/>
        <v>11618</v>
      </c>
      <c r="AU1522" s="166">
        <v>1618</v>
      </c>
      <c r="AV1522" s="166"/>
      <c r="AX1522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101477, 'Б-101477-13',date'2015-02-02',3, 7, 7, 'RUR', 1, 18, date'2015-02-02', date'2015-02-01', 1014771, 1, to_date('2015-02-01 00:00:00','YYYY-MM-DD HH24:MI:SS'), 6200, 1116, 0, 1228, 0, 'c1', 8,null,101477,11618,1618);insert into xxxx_oebs_cash_payment_test (ID, INVOICE_ID, OEBS_PAYMENT, DOC_DATE, COMISS_DATE) values (s_xxxx_oebs_cash_payment_test.NEXTVAL, 101477, 9300, to_date('2015-02-01 00:00:00','YYYY-MM-DD HH24:MI:SS'), date'2015-02-01' );insert into xxxx_client_discount_m  (ID,CLIENT_ID,CLIENT_AVG_DISCOUNT,DT) values (s_xxxx_client_discount_m.NEXTVAL,1228, 12, date'2015-02-01');</v>
      </c>
      <c r="AZ1522" s="326"/>
    </row>
    <row r="1523" spans="1:52" ht="16.5" customHeight="1" x14ac:dyDescent="0.25">
      <c r="A1523" s="285">
        <v>114</v>
      </c>
      <c r="B1523" s="72">
        <v>0</v>
      </c>
      <c r="C1523" s="165" t="str">
        <f t="shared" si="152"/>
        <v>1000114</v>
      </c>
      <c r="D1523" s="165" t="str">
        <f t="shared" si="153"/>
        <v>1000114/13</v>
      </c>
      <c r="E1523" s="167" t="s">
        <v>189</v>
      </c>
      <c r="F1523" s="167" t="s">
        <v>822</v>
      </c>
      <c r="G1523" s="165">
        <v>48</v>
      </c>
      <c r="H1523" s="178">
        <v>101478</v>
      </c>
      <c r="I1523" s="170" t="str">
        <f t="shared" si="154"/>
        <v>Б-101478-13</v>
      </c>
      <c r="J1523" s="169">
        <v>3</v>
      </c>
      <c r="K1523" s="165">
        <v>7</v>
      </c>
      <c r="L1523" s="165" t="s">
        <v>38</v>
      </c>
      <c r="M1523" s="169">
        <v>1</v>
      </c>
      <c r="N1523" s="165">
        <v>18</v>
      </c>
      <c r="O1523" s="167" t="s">
        <v>823</v>
      </c>
      <c r="P1523" s="167" t="s">
        <v>823</v>
      </c>
      <c r="Q1523" s="167" t="s">
        <v>826</v>
      </c>
      <c r="R1523" s="166" t="str">
        <f>H1523&amp;"2"</f>
        <v>1014782</v>
      </c>
      <c r="S1523" s="170">
        <v>1</v>
      </c>
      <c r="T1523" s="191" t="s">
        <v>308</v>
      </c>
      <c r="U1523" s="165">
        <v>6200</v>
      </c>
      <c r="V1523" s="165">
        <v>1116</v>
      </c>
      <c r="W1523" s="165">
        <v>0</v>
      </c>
      <c r="X1523" s="122">
        <v>1229</v>
      </c>
      <c r="Y1523" s="168" t="s">
        <v>42</v>
      </c>
      <c r="Z1523" s="266"/>
      <c r="AA1523" s="266"/>
      <c r="AB1523" s="224"/>
      <c r="AC1523" s="178">
        <v>9300</v>
      </c>
      <c r="AD1523" s="170"/>
      <c r="AE1523" s="170"/>
      <c r="AF1523" s="191" t="s">
        <v>319</v>
      </c>
      <c r="AG1523" s="221">
        <v>8</v>
      </c>
      <c r="AH1523" s="220">
        <v>12</v>
      </c>
      <c r="AI1523" s="191" t="s">
        <v>319</v>
      </c>
      <c r="AL1523" s="166">
        <v>0</v>
      </c>
      <c r="AM1523" s="170" t="s">
        <v>43</v>
      </c>
      <c r="AN1523" s="165" t="s">
        <v>44</v>
      </c>
      <c r="AO1523" s="165"/>
      <c r="AP1523" s="166"/>
      <c r="AQ1523" s="166"/>
      <c r="AR1523" s="166"/>
      <c r="AS1523" s="166">
        <f>H1523</f>
        <v>101478</v>
      </c>
      <c r="AT1523" s="166">
        <f t="shared" si="150"/>
        <v>11619</v>
      </c>
      <c r="AU1523" s="166">
        <v>1619</v>
      </c>
      <c r="AV1523" s="166"/>
      <c r="AX1523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101478, 'Б-101478-13',date'2015-02-02',3, 7, 7, 'RUR', 1, 18, date'2015-02-02', date'2015-02-01', 1014782, 1, to_date('2015-02-01 00:00:00','YYYY-MM-DD HH24:MI:SS'), 6200, 1116, 0, 1229, 0, 'c1', 8,null,101478,11619,1619);insert into xxxx_oebs_cash_payment_test (ID, INVOICE_ID, OEBS_PAYMENT, DOC_DATE, COMISS_DATE) values (s_xxxx_oebs_cash_payment_test.NEXTVAL, 101478, 9300, to_date('2015-02-01 00:00:00','YYYY-MM-DD HH24:MI:SS'), date'2015-02-01' );insert into xxxx_client_discount_m  (ID,CLIENT_ID,CLIENT_AVG_DISCOUNT,DT) values (s_xxxx_client_discount_m.NEXTVAL,1229, 12, date'2015-02-01');</v>
      </c>
      <c r="AZ1523" s="326"/>
    </row>
    <row r="1524" spans="1:52" ht="16.5" customHeight="1" x14ac:dyDescent="0.25">
      <c r="A1524" s="285">
        <v>114</v>
      </c>
      <c r="B1524" s="72">
        <v>0</v>
      </c>
      <c r="C1524" s="165" t="str">
        <f t="shared" si="152"/>
        <v>1000114</v>
      </c>
      <c r="D1524" s="165" t="str">
        <f t="shared" si="153"/>
        <v>1000114/13</v>
      </c>
      <c r="E1524" s="167" t="s">
        <v>189</v>
      </c>
      <c r="F1524" s="167" t="s">
        <v>822</v>
      </c>
      <c r="G1524" s="165">
        <v>48</v>
      </c>
      <c r="H1524" s="178">
        <v>101479</v>
      </c>
      <c r="I1524" s="170" t="str">
        <f t="shared" si="154"/>
        <v>Б-101479-13</v>
      </c>
      <c r="J1524" s="169">
        <v>3</v>
      </c>
      <c r="K1524" s="165">
        <v>7</v>
      </c>
      <c r="L1524" s="165" t="s">
        <v>38</v>
      </c>
      <c r="M1524" s="169">
        <v>1</v>
      </c>
      <c r="N1524" s="165">
        <v>18</v>
      </c>
      <c r="O1524" s="167" t="s">
        <v>823</v>
      </c>
      <c r="P1524" s="167" t="s">
        <v>823</v>
      </c>
      <c r="Q1524" s="167" t="s">
        <v>826</v>
      </c>
      <c r="R1524" s="166" t="str">
        <f>H1524&amp;"1"</f>
        <v>1014791</v>
      </c>
      <c r="S1524" s="170">
        <v>1</v>
      </c>
      <c r="T1524" s="191" t="s">
        <v>308</v>
      </c>
      <c r="U1524" s="165">
        <v>6200</v>
      </c>
      <c r="V1524" s="165">
        <v>1116</v>
      </c>
      <c r="W1524" s="165">
        <v>0</v>
      </c>
      <c r="X1524" s="234">
        <v>1230</v>
      </c>
      <c r="Y1524" s="168" t="s">
        <v>42</v>
      </c>
      <c r="Z1524" s="266"/>
      <c r="AA1524" s="266"/>
      <c r="AB1524" s="224"/>
      <c r="AC1524" s="178">
        <v>9300</v>
      </c>
      <c r="AD1524" s="170"/>
      <c r="AE1524" s="170"/>
      <c r="AF1524" s="191" t="s">
        <v>319</v>
      </c>
      <c r="AG1524" s="221">
        <v>8</v>
      </c>
      <c r="AH1524" s="220">
        <v>12</v>
      </c>
      <c r="AI1524" s="191" t="s">
        <v>319</v>
      </c>
      <c r="AL1524" s="166">
        <v>0</v>
      </c>
      <c r="AM1524" s="170" t="s">
        <v>43</v>
      </c>
      <c r="AN1524" s="165" t="s">
        <v>44</v>
      </c>
      <c r="AO1524" s="165"/>
      <c r="AP1524" s="166"/>
      <c r="AQ1524" s="166"/>
      <c r="AR1524" s="166"/>
      <c r="AS1524" s="166">
        <f>H1524</f>
        <v>101479</v>
      </c>
      <c r="AT1524" s="166">
        <f t="shared" si="150"/>
        <v>11620</v>
      </c>
      <c r="AU1524" s="166">
        <v>1620</v>
      </c>
      <c r="AV1524" s="166"/>
      <c r="AX1524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101479, 'Б-101479-13',date'2015-02-02',3, 7, 7, 'RUR', 1, 18, date'2015-02-02', date'2015-02-01', 1014791, 1, to_date('2015-02-01 00:00:00','YYYY-MM-DD HH24:MI:SS'), 6200, 1116, 0, 1230, 0, 'c1', 8,null,101479,11620,1620);insert into xxxx_oebs_cash_payment_test (ID, INVOICE_ID, OEBS_PAYMENT, DOC_DATE, COMISS_DATE) values (s_xxxx_oebs_cash_payment_test.NEXTVAL, 101479, 9300, to_date('2015-02-01 00:00:00','YYYY-MM-DD HH24:MI:SS'), date'2015-02-01' );insert into xxxx_client_discount_m  (ID,CLIENT_ID,CLIENT_AVG_DISCOUNT,DT) values (s_xxxx_client_discount_m.NEXTVAL,1230, 12, date'2015-02-01');</v>
      </c>
      <c r="AZ1524" s="326"/>
    </row>
    <row r="1525" spans="1:52" ht="16.5" customHeight="1" x14ac:dyDescent="0.25">
      <c r="A1525" s="285">
        <v>114</v>
      </c>
      <c r="B1525" s="72">
        <v>0</v>
      </c>
      <c r="C1525" s="165" t="str">
        <f t="shared" si="152"/>
        <v>1000114</v>
      </c>
      <c r="D1525" s="165" t="str">
        <f t="shared" si="153"/>
        <v>1000114/13</v>
      </c>
      <c r="E1525" s="167" t="s">
        <v>189</v>
      </c>
      <c r="F1525" s="167" t="s">
        <v>822</v>
      </c>
      <c r="G1525" s="165">
        <v>48</v>
      </c>
      <c r="H1525" s="178">
        <v>101480</v>
      </c>
      <c r="I1525" s="170" t="str">
        <f t="shared" si="154"/>
        <v>Б-101480-13</v>
      </c>
      <c r="J1525" s="169">
        <v>3</v>
      </c>
      <c r="K1525" s="165">
        <v>7</v>
      </c>
      <c r="L1525" s="165" t="s">
        <v>38</v>
      </c>
      <c r="M1525" s="169">
        <v>1</v>
      </c>
      <c r="N1525" s="165">
        <v>18</v>
      </c>
      <c r="O1525" s="167" t="s">
        <v>823</v>
      </c>
      <c r="P1525" s="167" t="s">
        <v>823</v>
      </c>
      <c r="Q1525" s="167" t="s">
        <v>826</v>
      </c>
      <c r="R1525" s="166" t="str">
        <f>H1525&amp;"1"</f>
        <v>1014801</v>
      </c>
      <c r="S1525" s="170">
        <v>1</v>
      </c>
      <c r="T1525" s="191" t="s">
        <v>308</v>
      </c>
      <c r="U1525" s="165">
        <v>6200</v>
      </c>
      <c r="V1525" s="165">
        <v>1116</v>
      </c>
      <c r="W1525" s="165">
        <v>0</v>
      </c>
      <c r="X1525" s="122">
        <v>1231</v>
      </c>
      <c r="Y1525" s="168" t="s">
        <v>42</v>
      </c>
      <c r="Z1525" s="266"/>
      <c r="AA1525" s="266"/>
      <c r="AB1525" s="224"/>
      <c r="AC1525" s="178">
        <v>9300</v>
      </c>
      <c r="AD1525" s="170"/>
      <c r="AE1525" s="170"/>
      <c r="AF1525" s="191" t="s">
        <v>319</v>
      </c>
      <c r="AG1525" s="221">
        <v>8</v>
      </c>
      <c r="AH1525" s="220">
        <v>12</v>
      </c>
      <c r="AI1525" s="191" t="s">
        <v>319</v>
      </c>
      <c r="AL1525" s="166">
        <v>0</v>
      </c>
      <c r="AM1525" s="170" t="s">
        <v>43</v>
      </c>
      <c r="AN1525" s="165" t="s">
        <v>44</v>
      </c>
      <c r="AO1525" s="165"/>
      <c r="AP1525" s="166"/>
      <c r="AQ1525" s="166"/>
      <c r="AR1525" s="166"/>
      <c r="AS1525" s="166">
        <f>H1525</f>
        <v>101480</v>
      </c>
      <c r="AT1525" s="166">
        <f t="shared" si="150"/>
        <v>11621</v>
      </c>
      <c r="AU1525" s="166">
        <v>1621</v>
      </c>
      <c r="AV1525" s="166"/>
      <c r="AX1525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101480, 'Б-101480-13',date'2015-02-02',3, 7, 7, 'RUR', 1, 18, date'2015-02-02', date'2015-02-01', 1014801, 1, to_date('2015-02-01 00:00:00','YYYY-MM-DD HH24:MI:SS'), 6200, 1116, 0, 1231, 0, 'c1', 8,null,101480,11621,1621);insert into xxxx_oebs_cash_payment_test (ID, INVOICE_ID, OEBS_PAYMENT, DOC_DATE, COMISS_DATE) values (s_xxxx_oebs_cash_payment_test.NEXTVAL, 101480, 9300, to_date('2015-02-01 00:00:00','YYYY-MM-DD HH24:MI:SS'), date'2015-02-01' );insert into xxxx_client_discount_m  (ID,CLIENT_ID,CLIENT_AVG_DISCOUNT,DT) values (s_xxxx_client_discount_m.NEXTVAL,1231, 12, date'2015-02-01');</v>
      </c>
      <c r="AZ1525" s="326"/>
    </row>
    <row r="1526" spans="1:52" ht="16.5" customHeight="1" x14ac:dyDescent="0.25">
      <c r="A1526" s="285">
        <v>114</v>
      </c>
      <c r="B1526" s="72">
        <v>0</v>
      </c>
      <c r="C1526" s="165" t="str">
        <f t="shared" si="152"/>
        <v>1000114</v>
      </c>
      <c r="D1526" s="165" t="str">
        <f t="shared" si="153"/>
        <v>1000114/13</v>
      </c>
      <c r="E1526" s="167" t="s">
        <v>189</v>
      </c>
      <c r="F1526" s="167" t="s">
        <v>822</v>
      </c>
      <c r="G1526" s="165">
        <v>48</v>
      </c>
      <c r="H1526" s="178">
        <v>101481</v>
      </c>
      <c r="I1526" s="170" t="str">
        <f t="shared" si="154"/>
        <v>Б-101481-13</v>
      </c>
      <c r="J1526" s="169">
        <v>3</v>
      </c>
      <c r="K1526" s="165">
        <v>7</v>
      </c>
      <c r="L1526" s="165" t="s">
        <v>38</v>
      </c>
      <c r="M1526" s="169">
        <v>1</v>
      </c>
      <c r="N1526" s="165">
        <v>18</v>
      </c>
      <c r="O1526" s="167" t="s">
        <v>823</v>
      </c>
      <c r="P1526" s="167" t="s">
        <v>823</v>
      </c>
      <c r="Q1526" s="167" t="s">
        <v>826</v>
      </c>
      <c r="R1526" s="166" t="str">
        <f>H1526&amp;"2"</f>
        <v>1014812</v>
      </c>
      <c r="S1526" s="170">
        <v>1</v>
      </c>
      <c r="T1526" s="191" t="s">
        <v>308</v>
      </c>
      <c r="U1526" s="165">
        <v>6200</v>
      </c>
      <c r="V1526" s="165">
        <v>1116</v>
      </c>
      <c r="W1526" s="165">
        <v>0</v>
      </c>
      <c r="X1526" s="234">
        <v>1232</v>
      </c>
      <c r="Y1526" s="168" t="s">
        <v>42</v>
      </c>
      <c r="Z1526" s="266"/>
      <c r="AA1526" s="266"/>
      <c r="AB1526" s="224"/>
      <c r="AC1526" s="178">
        <v>9300</v>
      </c>
      <c r="AD1526" s="170"/>
      <c r="AE1526" s="170"/>
      <c r="AF1526" s="191" t="s">
        <v>319</v>
      </c>
      <c r="AG1526" s="221">
        <v>8</v>
      </c>
      <c r="AH1526" s="220">
        <v>12</v>
      </c>
      <c r="AI1526" s="191" t="s">
        <v>319</v>
      </c>
      <c r="AL1526" s="166">
        <v>0</v>
      </c>
      <c r="AM1526" s="170" t="s">
        <v>43</v>
      </c>
      <c r="AN1526" s="165" t="s">
        <v>44</v>
      </c>
      <c r="AO1526" s="165"/>
      <c r="AP1526" s="166"/>
      <c r="AQ1526" s="166"/>
      <c r="AR1526" s="166"/>
      <c r="AS1526" s="166">
        <f>H1526</f>
        <v>101481</v>
      </c>
      <c r="AT1526" s="166">
        <f t="shared" si="150"/>
        <v>11622</v>
      </c>
      <c r="AU1526" s="166">
        <v>1622</v>
      </c>
      <c r="AX1526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101481, 'Б-101481-13',date'2015-02-02',3, 7, 7, 'RUR', 1, 18, date'2015-02-02', date'2015-02-01', 1014812, 1, to_date('2015-02-01 00:00:00','YYYY-MM-DD HH24:MI:SS'), 6200, 1116, 0, 1232, 0, 'c1', 8,null,101481,11622,1622);insert into xxxx_oebs_cash_payment_test (ID, INVOICE_ID, OEBS_PAYMENT, DOC_DATE, COMISS_DATE) values (s_xxxx_oebs_cash_payment_test.NEXTVAL, 101481, 9300, to_date('2015-02-01 00:00:00','YYYY-MM-DD HH24:MI:SS'), date'2015-02-01' );insert into xxxx_client_discount_m  (ID,CLIENT_ID,CLIENT_AVG_DISCOUNT,DT) values (s_xxxx_client_discount_m.NEXTVAL,1232, 12, date'2015-02-01');</v>
      </c>
      <c r="AZ1526" s="326"/>
    </row>
    <row r="1527" spans="1:52" ht="16.5" customHeight="1" x14ac:dyDescent="0.25">
      <c r="A1527" s="285">
        <v>114</v>
      </c>
      <c r="B1527" s="72">
        <v>0</v>
      </c>
      <c r="C1527" s="165" t="str">
        <f t="shared" si="152"/>
        <v>1000114</v>
      </c>
      <c r="D1527" s="165" t="str">
        <f t="shared" si="153"/>
        <v>1000114/13</v>
      </c>
      <c r="E1527" s="167" t="s">
        <v>189</v>
      </c>
      <c r="F1527" s="167" t="s">
        <v>822</v>
      </c>
      <c r="G1527" s="165">
        <v>48</v>
      </c>
      <c r="H1527" s="178">
        <v>101482</v>
      </c>
      <c r="I1527" s="170" t="str">
        <f t="shared" si="154"/>
        <v>Б-101482-13</v>
      </c>
      <c r="J1527" s="169">
        <v>3</v>
      </c>
      <c r="K1527" s="165">
        <v>7</v>
      </c>
      <c r="L1527" s="165" t="s">
        <v>38</v>
      </c>
      <c r="M1527" s="169">
        <v>1</v>
      </c>
      <c r="N1527" s="165">
        <v>18</v>
      </c>
      <c r="O1527" s="167" t="s">
        <v>823</v>
      </c>
      <c r="P1527" s="167" t="s">
        <v>823</v>
      </c>
      <c r="Q1527" s="167" t="s">
        <v>826</v>
      </c>
      <c r="R1527" s="166" t="str">
        <f>H1527&amp;"2"</f>
        <v>1014822</v>
      </c>
      <c r="S1527" s="170">
        <v>1</v>
      </c>
      <c r="T1527" s="191" t="s">
        <v>308</v>
      </c>
      <c r="U1527" s="165">
        <v>6200</v>
      </c>
      <c r="V1527" s="165">
        <v>1116</v>
      </c>
      <c r="W1527" s="165">
        <v>0</v>
      </c>
      <c r="X1527" s="122">
        <v>1233</v>
      </c>
      <c r="Y1527" s="168" t="s">
        <v>42</v>
      </c>
      <c r="Z1527" s="266"/>
      <c r="AA1527" s="266"/>
      <c r="AB1527" s="224"/>
      <c r="AC1527" s="178">
        <v>9300</v>
      </c>
      <c r="AD1527" s="170"/>
      <c r="AE1527" s="170"/>
      <c r="AF1527" s="191" t="s">
        <v>319</v>
      </c>
      <c r="AG1527" s="221">
        <v>8</v>
      </c>
      <c r="AH1527" s="220">
        <v>12</v>
      </c>
      <c r="AI1527" s="191" t="s">
        <v>319</v>
      </c>
      <c r="AL1527" s="166">
        <v>0</v>
      </c>
      <c r="AM1527" s="170" t="s">
        <v>43</v>
      </c>
      <c r="AN1527" s="165" t="s">
        <v>44</v>
      </c>
      <c r="AO1527" s="165"/>
      <c r="AP1527" s="166"/>
      <c r="AQ1527" s="166"/>
      <c r="AR1527" s="166"/>
      <c r="AS1527" s="166">
        <f>H1527</f>
        <v>101482</v>
      </c>
      <c r="AT1527" s="166">
        <f t="shared" si="150"/>
        <v>11623</v>
      </c>
      <c r="AU1527" s="166">
        <v>1623</v>
      </c>
      <c r="AV1527" s="166"/>
      <c r="AX1527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101482, 'Б-101482-13',date'2015-02-02',3, 7, 7, 'RUR', 1, 18, date'2015-02-02', date'2015-02-01', 1014822, 1, to_date('2015-02-01 00:00:00','YYYY-MM-DD HH24:MI:SS'), 6200, 1116, 0, 1233, 0, 'c1', 8,null,101482,11623,1623);insert into xxxx_oebs_cash_payment_test (ID, INVOICE_ID, OEBS_PAYMENT, DOC_DATE, COMISS_DATE) values (s_xxxx_oebs_cash_payment_test.NEXTVAL, 101482, 9300, to_date('2015-02-01 00:00:00','YYYY-MM-DD HH24:MI:SS'), date'2015-02-01' );insert into xxxx_client_discount_m  (ID,CLIENT_ID,CLIENT_AVG_DISCOUNT,DT) values (s_xxxx_client_discount_m.NEXTVAL,1233, 12, date'2015-02-01');</v>
      </c>
      <c r="AZ1527" s="326"/>
    </row>
    <row r="1528" spans="1:52" ht="16.5" customHeight="1" x14ac:dyDescent="0.25">
      <c r="A1528" s="285">
        <v>114</v>
      </c>
      <c r="B1528" s="72">
        <v>0</v>
      </c>
      <c r="C1528" s="165" t="str">
        <f t="shared" si="152"/>
        <v>1000114</v>
      </c>
      <c r="D1528" s="165" t="str">
        <f t="shared" si="153"/>
        <v>1000114/13</v>
      </c>
      <c r="E1528" s="167" t="s">
        <v>189</v>
      </c>
      <c r="F1528" s="167" t="s">
        <v>822</v>
      </c>
      <c r="G1528" s="165">
        <v>48</v>
      </c>
      <c r="H1528" s="178">
        <v>101483</v>
      </c>
      <c r="I1528" s="170" t="str">
        <f t="shared" si="154"/>
        <v>Б-101483-13</v>
      </c>
      <c r="J1528" s="169">
        <v>3</v>
      </c>
      <c r="K1528" s="165">
        <v>7</v>
      </c>
      <c r="L1528" s="165" t="s">
        <v>38</v>
      </c>
      <c r="M1528" s="169">
        <v>1</v>
      </c>
      <c r="N1528" s="165">
        <v>18</v>
      </c>
      <c r="O1528" s="167" t="s">
        <v>823</v>
      </c>
      <c r="P1528" s="167" t="s">
        <v>823</v>
      </c>
      <c r="Q1528" s="167" t="s">
        <v>826</v>
      </c>
      <c r="R1528" s="166" t="str">
        <f>H1528&amp;"1"</f>
        <v>1014831</v>
      </c>
      <c r="S1528" s="170">
        <v>1</v>
      </c>
      <c r="T1528" s="191" t="s">
        <v>308</v>
      </c>
      <c r="U1528" s="165">
        <v>6200</v>
      </c>
      <c r="V1528" s="165">
        <v>1116</v>
      </c>
      <c r="W1528" s="165">
        <v>0</v>
      </c>
      <c r="X1528" s="234">
        <v>1234</v>
      </c>
      <c r="Y1528" s="168" t="s">
        <v>42</v>
      </c>
      <c r="Z1528" s="266"/>
      <c r="AA1528" s="266"/>
      <c r="AB1528" s="224"/>
      <c r="AC1528" s="178">
        <v>9300</v>
      </c>
      <c r="AD1528" s="170"/>
      <c r="AE1528" s="170"/>
      <c r="AF1528" s="191" t="s">
        <v>319</v>
      </c>
      <c r="AG1528" s="221">
        <v>8</v>
      </c>
      <c r="AH1528" s="220">
        <v>12</v>
      </c>
      <c r="AI1528" s="191" t="s">
        <v>319</v>
      </c>
      <c r="AL1528" s="166">
        <v>0</v>
      </c>
      <c r="AM1528" s="170" t="s">
        <v>43</v>
      </c>
      <c r="AN1528" s="165" t="s">
        <v>44</v>
      </c>
      <c r="AO1528" s="165"/>
      <c r="AP1528" s="166"/>
      <c r="AQ1528" s="166"/>
      <c r="AR1528" s="166"/>
      <c r="AS1528" s="166">
        <f>H1528</f>
        <v>101483</v>
      </c>
      <c r="AT1528" s="166">
        <f t="shared" si="150"/>
        <v>11624</v>
      </c>
      <c r="AU1528" s="166">
        <v>1624</v>
      </c>
      <c r="AV1528" s="166"/>
      <c r="AX152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101483, 'Б-101483-13',date'2015-02-02',3, 7, 7, 'RUR', 1, 18, date'2015-02-02', date'2015-02-01', 1014831, 1, to_date('2015-02-01 00:00:00','YYYY-MM-DD HH24:MI:SS'), 6200, 1116, 0, 1234, 0, 'c1', 8,null,101483,11624,1624);insert into xxxx_oebs_cash_payment_test (ID, INVOICE_ID, OEBS_PAYMENT, DOC_DATE, COMISS_DATE) values (s_xxxx_oebs_cash_payment_test.NEXTVAL, 101483, 9300, to_date('2015-02-01 00:00:00','YYYY-MM-DD HH24:MI:SS'), date'2015-02-01' );insert into xxxx_client_discount_m  (ID,CLIENT_ID,CLIENT_AVG_DISCOUNT,DT) values (s_xxxx_client_discount_m.NEXTVAL,1234, 12, date'2015-02-01');</v>
      </c>
      <c r="AZ1528" s="326"/>
    </row>
    <row r="1529" spans="1:52" ht="16.5" customHeight="1" x14ac:dyDescent="0.25">
      <c r="A1529" s="285">
        <v>114</v>
      </c>
      <c r="B1529" s="72">
        <v>0</v>
      </c>
      <c r="C1529" s="165" t="str">
        <f t="shared" si="152"/>
        <v>1000114</v>
      </c>
      <c r="D1529" s="165" t="str">
        <f t="shared" si="153"/>
        <v>1000114/13</v>
      </c>
      <c r="E1529" s="167" t="s">
        <v>189</v>
      </c>
      <c r="F1529" s="167" t="s">
        <v>822</v>
      </c>
      <c r="G1529" s="165">
        <v>48</v>
      </c>
      <c r="H1529" s="178">
        <v>101484</v>
      </c>
      <c r="I1529" s="170" t="str">
        <f t="shared" si="154"/>
        <v>Б-101484-13</v>
      </c>
      <c r="J1529" s="169">
        <v>3</v>
      </c>
      <c r="K1529" s="165">
        <v>7</v>
      </c>
      <c r="L1529" s="165" t="s">
        <v>38</v>
      </c>
      <c r="M1529" s="169">
        <v>1</v>
      </c>
      <c r="N1529" s="165">
        <v>18</v>
      </c>
      <c r="O1529" s="167" t="s">
        <v>823</v>
      </c>
      <c r="P1529" s="167" t="s">
        <v>823</v>
      </c>
      <c r="Q1529" s="167" t="s">
        <v>826</v>
      </c>
      <c r="R1529" s="166" t="str">
        <f>H1529&amp;"1"</f>
        <v>1014841</v>
      </c>
      <c r="S1529" s="170">
        <v>1</v>
      </c>
      <c r="T1529" s="191" t="s">
        <v>308</v>
      </c>
      <c r="U1529" s="165">
        <v>6200</v>
      </c>
      <c r="V1529" s="165">
        <v>1116</v>
      </c>
      <c r="W1529" s="165">
        <v>0</v>
      </c>
      <c r="X1529" s="122">
        <v>1235</v>
      </c>
      <c r="Y1529" s="168" t="s">
        <v>42</v>
      </c>
      <c r="Z1529" s="266"/>
      <c r="AA1529" s="266"/>
      <c r="AB1529" s="224"/>
      <c r="AC1529" s="178">
        <v>9300</v>
      </c>
      <c r="AD1529" s="170"/>
      <c r="AE1529" s="170"/>
      <c r="AF1529" s="191" t="s">
        <v>319</v>
      </c>
      <c r="AG1529" s="221">
        <v>8</v>
      </c>
      <c r="AH1529" s="220">
        <v>12</v>
      </c>
      <c r="AI1529" s="191" t="s">
        <v>319</v>
      </c>
      <c r="AL1529" s="166">
        <v>0</v>
      </c>
      <c r="AM1529" s="170" t="s">
        <v>43</v>
      </c>
      <c r="AN1529" s="165" t="s">
        <v>44</v>
      </c>
      <c r="AO1529" s="165"/>
      <c r="AP1529" s="166"/>
      <c r="AQ1529" s="166"/>
      <c r="AR1529" s="166"/>
      <c r="AS1529" s="166">
        <f>H1529</f>
        <v>101484</v>
      </c>
      <c r="AT1529" s="166">
        <f t="shared" si="150"/>
        <v>11625</v>
      </c>
      <c r="AU1529" s="166">
        <v>1625</v>
      </c>
      <c r="AV1529" s="166"/>
      <c r="AX152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101484, 'Б-101484-13',date'2015-02-02',3, 7, 7, 'RUR', 1, 18, date'2015-02-02', date'2015-02-01', 1014841, 1, to_date('2015-02-01 00:00:00','YYYY-MM-DD HH24:MI:SS'), 6200, 1116, 0, 1235, 0, 'c1', 8,null,101484,11625,1625);insert into xxxx_oebs_cash_payment_test (ID, INVOICE_ID, OEBS_PAYMENT, DOC_DATE, COMISS_DATE) values (s_xxxx_oebs_cash_payment_test.NEXTVAL, 101484, 9300, to_date('2015-02-01 00:00:00','YYYY-MM-DD HH24:MI:SS'), date'2015-02-01' );insert into xxxx_client_discount_m  (ID,CLIENT_ID,CLIENT_AVG_DISCOUNT,DT) values (s_xxxx_client_discount_m.NEXTVAL,1235, 12, date'2015-02-01');</v>
      </c>
      <c r="AZ1529" s="326"/>
    </row>
    <row r="1530" spans="1:52" ht="16.5" customHeight="1" x14ac:dyDescent="0.25">
      <c r="A1530" s="285">
        <v>114</v>
      </c>
      <c r="B1530" s="72">
        <v>0</v>
      </c>
      <c r="C1530" s="165" t="str">
        <f t="shared" si="152"/>
        <v>1000114</v>
      </c>
      <c r="D1530" s="165" t="str">
        <f t="shared" si="153"/>
        <v>1000114/13</v>
      </c>
      <c r="E1530" s="167" t="s">
        <v>189</v>
      </c>
      <c r="F1530" s="167" t="s">
        <v>822</v>
      </c>
      <c r="G1530" s="165">
        <v>48</v>
      </c>
      <c r="H1530" s="178">
        <v>101485</v>
      </c>
      <c r="I1530" s="170" t="str">
        <f t="shared" si="154"/>
        <v>Б-101485-13</v>
      </c>
      <c r="J1530" s="169">
        <v>3</v>
      </c>
      <c r="K1530" s="165">
        <v>7</v>
      </c>
      <c r="L1530" s="165" t="s">
        <v>38</v>
      </c>
      <c r="M1530" s="169">
        <v>1</v>
      </c>
      <c r="N1530" s="165">
        <v>18</v>
      </c>
      <c r="O1530" s="167" t="s">
        <v>823</v>
      </c>
      <c r="P1530" s="167" t="s">
        <v>823</v>
      </c>
      <c r="Q1530" s="167" t="s">
        <v>826</v>
      </c>
      <c r="R1530" s="166" t="str">
        <f>H1530&amp;"2"</f>
        <v>1014852</v>
      </c>
      <c r="S1530" s="170">
        <v>1</v>
      </c>
      <c r="T1530" s="191" t="s">
        <v>308</v>
      </c>
      <c r="U1530" s="165">
        <v>6200</v>
      </c>
      <c r="V1530" s="165">
        <v>1116</v>
      </c>
      <c r="W1530" s="165">
        <v>0</v>
      </c>
      <c r="X1530" s="234">
        <v>1236</v>
      </c>
      <c r="Y1530" s="168" t="s">
        <v>42</v>
      </c>
      <c r="Z1530" s="266"/>
      <c r="AA1530" s="266"/>
      <c r="AB1530" s="224"/>
      <c r="AC1530" s="178">
        <v>9300</v>
      </c>
      <c r="AD1530" s="170"/>
      <c r="AE1530" s="170"/>
      <c r="AF1530" s="191" t="s">
        <v>319</v>
      </c>
      <c r="AG1530" s="221">
        <v>8</v>
      </c>
      <c r="AH1530" s="220">
        <v>12</v>
      </c>
      <c r="AI1530" s="191" t="s">
        <v>319</v>
      </c>
      <c r="AL1530" s="166">
        <v>0</v>
      </c>
      <c r="AM1530" s="170" t="s">
        <v>43</v>
      </c>
      <c r="AN1530" s="165" t="s">
        <v>44</v>
      </c>
      <c r="AO1530" s="165"/>
      <c r="AP1530" s="166"/>
      <c r="AQ1530" s="166"/>
      <c r="AR1530" s="166"/>
      <c r="AS1530" s="166">
        <f>H1530</f>
        <v>101485</v>
      </c>
      <c r="AT1530" s="166">
        <f t="shared" si="150"/>
        <v>11626</v>
      </c>
      <c r="AU1530" s="166">
        <v>1626</v>
      </c>
      <c r="AX153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101485, 'Б-101485-13',date'2015-02-02',3, 7, 7, 'RUR', 1, 18, date'2015-02-02', date'2015-02-01', 1014852, 1, to_date('2015-02-01 00:00:00','YYYY-MM-DD HH24:MI:SS'), 6200, 1116, 0, 1236, 0, 'c1', 8,null,101485,11626,1626);insert into xxxx_oebs_cash_payment_test (ID, INVOICE_ID, OEBS_PAYMENT, DOC_DATE, COMISS_DATE) values (s_xxxx_oebs_cash_payment_test.NEXTVAL, 101485, 9300, to_date('2015-02-01 00:00:00','YYYY-MM-DD HH24:MI:SS'), date'2015-02-01' );insert into xxxx_client_discount_m  (ID,CLIENT_ID,CLIENT_AVG_DISCOUNT,DT) values (s_xxxx_client_discount_m.NEXTVAL,1236, 12, date'2015-02-01');</v>
      </c>
      <c r="AZ1530" s="326"/>
    </row>
    <row r="1531" spans="1:52" ht="16.5" customHeight="1" x14ac:dyDescent="0.25">
      <c r="A1531" s="286">
        <v>114</v>
      </c>
      <c r="B1531" s="72">
        <v>0</v>
      </c>
      <c r="C1531" s="171" t="str">
        <f t="shared" si="152"/>
        <v>1000114</v>
      </c>
      <c r="D1531" s="171" t="str">
        <f t="shared" si="153"/>
        <v>1000114/13</v>
      </c>
      <c r="E1531" s="172" t="s">
        <v>189</v>
      </c>
      <c r="F1531" s="167" t="s">
        <v>822</v>
      </c>
      <c r="G1531" s="171">
        <v>48</v>
      </c>
      <c r="H1531" s="178">
        <v>101486</v>
      </c>
      <c r="I1531" s="171" t="str">
        <f t="shared" si="154"/>
        <v>Б-101486-13</v>
      </c>
      <c r="J1531" s="175">
        <v>3</v>
      </c>
      <c r="K1531" s="171">
        <v>7</v>
      </c>
      <c r="L1531" s="171" t="s">
        <v>38</v>
      </c>
      <c r="M1531" s="175">
        <v>1</v>
      </c>
      <c r="N1531" s="171">
        <v>18</v>
      </c>
      <c r="O1531" s="172" t="s">
        <v>823</v>
      </c>
      <c r="P1531" s="172" t="s">
        <v>823</v>
      </c>
      <c r="Q1531" s="172" t="s">
        <v>826</v>
      </c>
      <c r="R1531" s="173" t="str">
        <f>H1531&amp;"3"</f>
        <v>1014863</v>
      </c>
      <c r="S1531" s="171">
        <v>1</v>
      </c>
      <c r="T1531" s="177" t="s">
        <v>310</v>
      </c>
      <c r="U1531" s="171">
        <v>6200</v>
      </c>
      <c r="V1531" s="171">
        <v>1116</v>
      </c>
      <c r="W1531" s="171">
        <v>0</v>
      </c>
      <c r="X1531" s="192">
        <v>1237</v>
      </c>
      <c r="Y1531" s="174" t="s">
        <v>42</v>
      </c>
      <c r="Z1531" s="142"/>
      <c r="AA1531" s="142"/>
      <c r="AB1531" s="232"/>
      <c r="AC1531" s="180">
        <v>9300</v>
      </c>
      <c r="AD1531" s="171"/>
      <c r="AE1531" s="171"/>
      <c r="AF1531" s="177" t="s">
        <v>319</v>
      </c>
      <c r="AG1531" s="302">
        <v>8</v>
      </c>
      <c r="AH1531" s="258">
        <v>12</v>
      </c>
      <c r="AI1531" s="177" t="s">
        <v>319</v>
      </c>
      <c r="AJ1531" s="179"/>
      <c r="AK1531" s="179"/>
      <c r="AL1531" s="173">
        <v>0</v>
      </c>
      <c r="AM1531" s="171" t="s">
        <v>43</v>
      </c>
      <c r="AN1531" s="171" t="s">
        <v>44</v>
      </c>
      <c r="AO1531" s="171"/>
      <c r="AP1531" s="173"/>
      <c r="AQ1531" s="173"/>
      <c r="AR1531" s="173"/>
      <c r="AS1531" s="166">
        <f>H1531</f>
        <v>101486</v>
      </c>
      <c r="AT1531" s="166">
        <f t="shared" si="150"/>
        <v>11627</v>
      </c>
      <c r="AU1531" s="166">
        <v>1627</v>
      </c>
      <c r="AV1531" s="173"/>
      <c r="AX1531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114, 1000114, '1000114/13', date'2013-03-01', date'2015-09-01', 48, 101486, 'Б-101486-13',date'2015-02-02',3, 7, 7, 'RUR', 1, 18, date'2015-02-02', date'2015-02-01', 1014863, 1, to_date('2015-01-31 23:59:59','YYYY-MM-DD HH24:MI:SS'), 6200, 1116, 0, 1237, 0, 'c1', 8,null,101486,11627,1627);insert into xxxx_oebs_cash_payment_test (ID, INVOICE_ID, OEBS_PAYMENT, DOC_DATE, COMISS_DATE) values (s_xxxx_oebs_cash_payment_test.NEXTVAL, 101486, 9300, to_date('2015-01-31 23:59:59','YYYY-MM-DD HH24:MI:SS'), date'2015-02-01' );insert into xxxx_client_discount_m  (ID,CLIENT_ID,CLIENT_AVG_DISCOUNT,DT) values (s_xxxx_client_discount_m.NEXTVAL,1237, 12, date'2015-02-01');</v>
      </c>
      <c r="AZ1531" s="326"/>
    </row>
    <row r="1532" spans="1:52" ht="16.5" customHeight="1" x14ac:dyDescent="0.25">
      <c r="A1532" s="287">
        <v>115</v>
      </c>
      <c r="B1532" s="72">
        <v>0</v>
      </c>
      <c r="C1532" s="165" t="str">
        <f t="shared" si="152"/>
        <v>1000115</v>
      </c>
      <c r="D1532" s="165" t="str">
        <f t="shared" si="153"/>
        <v>1000115/13</v>
      </c>
      <c r="E1532" s="167" t="s">
        <v>189</v>
      </c>
      <c r="F1532" s="167" t="s">
        <v>37</v>
      </c>
      <c r="G1532" s="165">
        <v>48</v>
      </c>
      <c r="H1532" s="178">
        <v>101487</v>
      </c>
      <c r="I1532" s="170" t="str">
        <f t="shared" si="154"/>
        <v>Б-101487-13</v>
      </c>
      <c r="J1532" s="169">
        <v>3</v>
      </c>
      <c r="K1532" s="165">
        <v>7</v>
      </c>
      <c r="L1532" s="165" t="s">
        <v>38</v>
      </c>
      <c r="M1532" s="169">
        <v>1</v>
      </c>
      <c r="N1532" s="165">
        <v>18</v>
      </c>
      <c r="O1532" s="167" t="s">
        <v>823</v>
      </c>
      <c r="P1532" s="167" t="s">
        <v>823</v>
      </c>
      <c r="Q1532" s="167" t="s">
        <v>826</v>
      </c>
      <c r="R1532" s="166" t="str">
        <f>H1532&amp;"1"</f>
        <v>1014871</v>
      </c>
      <c r="S1532" s="170">
        <v>1</v>
      </c>
      <c r="T1532" s="167" t="s">
        <v>308</v>
      </c>
      <c r="U1532" s="165">
        <v>6200</v>
      </c>
      <c r="V1532" s="165">
        <f t="shared" ref="V1532:V1582" si="155">U1532*0.18</f>
        <v>1116</v>
      </c>
      <c r="W1532" s="165">
        <v>0</v>
      </c>
      <c r="X1532" s="187">
        <v>1238</v>
      </c>
      <c r="Y1532" s="168" t="s">
        <v>42</v>
      </c>
      <c r="Z1532" s="223" t="str">
        <f>"5: "&amp;(SUM(U1532:U1537)-SUM(V1532:V1537))&amp;" / "&amp;((SUM(U1532:U1537)-SUM(V1532:V1537)))*0.06&amp;" / "&amp;((SUM(U1532:U1537)-SUM(V1532:V1537)))*0.02</f>
        <v>5: 30504 / 1830.24 / 610.08</v>
      </c>
      <c r="AA1532" s="266"/>
      <c r="AB1532" s="223" t="str">
        <f>"10: "&amp;SUM(AC1532:AC1537)&amp;" / "&amp;ROUND(SUM(AC1532:AC1537)/1.18,2)&amp;" / "&amp;ROUND(SUM(AC1532:AC1537)/1.18*0.08,2)&amp;" / "&amp;ROUND(SUM(AC1532:AC1537)/1.18*0.02,2)</f>
        <v>10: 55800 / 47288.14 / 3783.05 / 945.76</v>
      </c>
      <c r="AC1532" s="178">
        <f t="shared" ref="AC1532:AC1582" si="156">U1532*1.5</f>
        <v>9300</v>
      </c>
      <c r="AD1532" s="170"/>
      <c r="AE1532" s="170"/>
      <c r="AF1532" s="167" t="s">
        <v>149</v>
      </c>
      <c r="AG1532" s="221">
        <v>8</v>
      </c>
      <c r="AH1532" s="220">
        <v>12</v>
      </c>
      <c r="AI1532" s="167" t="s">
        <v>319</v>
      </c>
      <c r="AL1532" s="166">
        <v>0</v>
      </c>
      <c r="AM1532" s="170" t="s">
        <v>43</v>
      </c>
      <c r="AN1532" s="165" t="s">
        <v>44</v>
      </c>
      <c r="AO1532" s="236">
        <v>140</v>
      </c>
      <c r="AP1532" s="166"/>
      <c r="AQ1532" s="166"/>
      <c r="AR1532" s="166"/>
      <c r="AS1532" s="166">
        <f>H1532</f>
        <v>101487</v>
      </c>
      <c r="AT1532" s="166">
        <f t="shared" si="150"/>
        <v>11628</v>
      </c>
      <c r="AU1532" s="166">
        <v>1628</v>
      </c>
      <c r="AV1532" s="166"/>
      <c r="AX1532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101487, 'Б-101487-13',date'2015-02-02',3, 7, 7, 'RUR', 1, 18, date'2015-02-02', date'2015-02-01', 1014871, 1, to_date('2015-02-01 00:00:00','YYYY-MM-DD HH24:MI:SS'), 6200, 1116, 0, 1238, 0, 'c1', 8,null,101487,11628,1628);insert into xxxx_oebs_cash_payment_test (ID, INVOICE_ID, OEBS_PAYMENT, DOC_DATE, COMISS_DATE) values (s_xxxx_oebs_cash_payment_test.NEXTVAL, 101487, 9300, to_date('2015-02-01 00:00:00','YYYY-MM-DD HH24:MI:SS'), date'2015-01-31' );insert into xxxx_client_discount_m  (ID,CLIENT_ID,CLIENT_AVG_DISCOUNT,DT) values (s_xxxx_client_discount_m.NEXTVAL,1238, 12, date'2015-02-01');insert into xxxx_contract_signed_attr (ID, CONTRACT_ID, CODE, KEY_NUM) values (s_xxxx_contract_signed_attr.NEXTVAL, 1000115, 'SUPERCOMMISSION_BONUS' , 140 );</v>
      </c>
      <c r="AZ1532" s="326"/>
    </row>
    <row r="1533" spans="1:52" ht="16.5" customHeight="1" x14ac:dyDescent="0.25">
      <c r="A1533" s="287">
        <v>115</v>
      </c>
      <c r="B1533" s="72">
        <v>0</v>
      </c>
      <c r="C1533" s="165" t="str">
        <f t="shared" si="152"/>
        <v>1000115</v>
      </c>
      <c r="D1533" s="165" t="str">
        <f t="shared" si="153"/>
        <v>1000115/13</v>
      </c>
      <c r="E1533" s="167" t="s">
        <v>189</v>
      </c>
      <c r="F1533" s="167" t="s">
        <v>37</v>
      </c>
      <c r="G1533" s="165">
        <v>48</v>
      </c>
      <c r="H1533" s="178">
        <v>101488</v>
      </c>
      <c r="I1533" s="170" t="str">
        <f t="shared" si="154"/>
        <v>Б-101488-13</v>
      </c>
      <c r="J1533" s="169">
        <v>3</v>
      </c>
      <c r="K1533" s="165">
        <v>7</v>
      </c>
      <c r="L1533" s="165" t="s">
        <v>38</v>
      </c>
      <c r="M1533" s="169">
        <v>1</v>
      </c>
      <c r="N1533" s="165">
        <v>18</v>
      </c>
      <c r="O1533" s="167" t="s">
        <v>823</v>
      </c>
      <c r="P1533" s="167" t="s">
        <v>823</v>
      </c>
      <c r="Q1533" s="167" t="s">
        <v>826</v>
      </c>
      <c r="R1533" s="166" t="str">
        <f>H1533&amp;"2"</f>
        <v>1014882</v>
      </c>
      <c r="S1533" s="170">
        <v>1</v>
      </c>
      <c r="T1533" s="167" t="s">
        <v>308</v>
      </c>
      <c r="U1533" s="165">
        <v>6200</v>
      </c>
      <c r="V1533" s="165">
        <f t="shared" si="155"/>
        <v>1116</v>
      </c>
      <c r="W1533" s="165">
        <v>0</v>
      </c>
      <c r="X1533" s="24">
        <v>1239</v>
      </c>
      <c r="Y1533" s="168" t="s">
        <v>42</v>
      </c>
      <c r="Z1533" s="266"/>
      <c r="AA1533" s="266"/>
      <c r="AB1533" s="224"/>
      <c r="AC1533" s="178">
        <f t="shared" si="156"/>
        <v>9300</v>
      </c>
      <c r="AD1533" s="170"/>
      <c r="AE1533" s="170"/>
      <c r="AF1533" s="167" t="s">
        <v>149</v>
      </c>
      <c r="AG1533" s="221">
        <v>8</v>
      </c>
      <c r="AH1533" s="220">
        <v>12</v>
      </c>
      <c r="AI1533" s="167" t="s">
        <v>319</v>
      </c>
      <c r="AL1533" s="166">
        <v>0</v>
      </c>
      <c r="AM1533" s="170" t="s">
        <v>43</v>
      </c>
      <c r="AN1533" s="165" t="s">
        <v>44</v>
      </c>
      <c r="AO1533" s="165"/>
      <c r="AP1533" s="166"/>
      <c r="AQ1533" s="166"/>
      <c r="AR1533" s="166"/>
      <c r="AS1533" s="166">
        <f>H1533</f>
        <v>101488</v>
      </c>
      <c r="AT1533" s="166">
        <f t="shared" si="150"/>
        <v>11629</v>
      </c>
      <c r="AU1533" s="166">
        <v>1629</v>
      </c>
      <c r="AV1533" s="166"/>
      <c r="AX1533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101488, 'Б-101488-13',date'2015-02-02',3, 7, 7, 'RUR', 1, 18, date'2015-02-02', date'2015-02-01', 1014882, 1, to_date('2015-02-01 00:00:00','YYYY-MM-DD HH24:MI:SS'), 6200, 1116, 0, 1239, 0, 'c1', 8,null,101488,11629,1629);insert into xxxx_oebs_cash_payment_test (ID, INVOICE_ID, OEBS_PAYMENT, DOC_DATE, COMISS_DATE) values (s_xxxx_oebs_cash_payment_test.NEXTVAL, 101488, 9300, to_date('2015-02-01 00:00:00','YYYY-MM-DD HH24:MI:SS'), date'2015-01-31' );insert into xxxx_client_discount_m  (ID,CLIENT_ID,CLIENT_AVG_DISCOUNT,DT) values (s_xxxx_client_discount_m.NEXTVAL,1239, 12, date'2015-02-01');</v>
      </c>
      <c r="AZ1533" s="326"/>
    </row>
    <row r="1534" spans="1:52" ht="16.5" customHeight="1" x14ac:dyDescent="0.25">
      <c r="A1534" s="287">
        <v>115</v>
      </c>
      <c r="B1534" s="72">
        <v>0</v>
      </c>
      <c r="C1534" s="165" t="str">
        <f t="shared" si="152"/>
        <v>1000115</v>
      </c>
      <c r="D1534" s="165" t="str">
        <f t="shared" si="153"/>
        <v>1000115/13</v>
      </c>
      <c r="E1534" s="167" t="s">
        <v>189</v>
      </c>
      <c r="F1534" s="167" t="s">
        <v>37</v>
      </c>
      <c r="G1534" s="165">
        <v>48</v>
      </c>
      <c r="H1534" s="178">
        <v>101489</v>
      </c>
      <c r="I1534" s="170" t="str">
        <f t="shared" si="154"/>
        <v>Б-101489-13</v>
      </c>
      <c r="J1534" s="169">
        <v>3</v>
      </c>
      <c r="K1534" s="165">
        <v>7</v>
      </c>
      <c r="L1534" s="165" t="s">
        <v>38</v>
      </c>
      <c r="M1534" s="169">
        <v>1</v>
      </c>
      <c r="N1534" s="165">
        <v>18</v>
      </c>
      <c r="O1534" s="167" t="s">
        <v>823</v>
      </c>
      <c r="P1534" s="167" t="s">
        <v>823</v>
      </c>
      <c r="Q1534" s="167" t="s">
        <v>826</v>
      </c>
      <c r="R1534" s="166" t="str">
        <f>H1534&amp;"3"</f>
        <v>1014893</v>
      </c>
      <c r="S1534" s="170">
        <v>1</v>
      </c>
      <c r="T1534" s="167" t="s">
        <v>308</v>
      </c>
      <c r="U1534" s="165">
        <v>6200</v>
      </c>
      <c r="V1534" s="165">
        <f t="shared" si="155"/>
        <v>1116</v>
      </c>
      <c r="W1534" s="165">
        <v>0</v>
      </c>
      <c r="X1534" s="187">
        <v>1240</v>
      </c>
      <c r="Y1534" s="168" t="s">
        <v>42</v>
      </c>
      <c r="Z1534" s="266"/>
      <c r="AA1534" s="266"/>
      <c r="AB1534" s="224"/>
      <c r="AC1534" s="178">
        <f t="shared" si="156"/>
        <v>9300</v>
      </c>
      <c r="AD1534" s="170"/>
      <c r="AE1534" s="170"/>
      <c r="AF1534" s="167" t="s">
        <v>149</v>
      </c>
      <c r="AG1534" s="221">
        <v>8</v>
      </c>
      <c r="AH1534" s="220">
        <v>12</v>
      </c>
      <c r="AI1534" s="167" t="s">
        <v>319</v>
      </c>
      <c r="AL1534" s="166">
        <v>0</v>
      </c>
      <c r="AM1534" s="170" t="s">
        <v>43</v>
      </c>
      <c r="AN1534" s="165" t="s">
        <v>44</v>
      </c>
      <c r="AO1534" s="165"/>
      <c r="AP1534" s="166"/>
      <c r="AQ1534" s="166"/>
      <c r="AR1534" s="166"/>
      <c r="AS1534" s="166">
        <f>H1534</f>
        <v>101489</v>
      </c>
      <c r="AT1534" s="166">
        <f t="shared" si="150"/>
        <v>11630</v>
      </c>
      <c r="AU1534" s="166">
        <v>1630</v>
      </c>
      <c r="AV1534" s="166"/>
      <c r="AX1534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101489, 'Б-101489-13',date'2015-02-02',3, 7, 7, 'RUR', 1, 18, date'2015-02-02', date'2015-02-01', 1014893, 1, to_date('2015-02-01 00:00:00','YYYY-MM-DD HH24:MI:SS'), 6200, 1116, 0, 1240, 0, 'c1', 8,null,101489,11630,1630);insert into xxxx_oebs_cash_payment_test (ID, INVOICE_ID, OEBS_PAYMENT, DOC_DATE, COMISS_DATE) values (s_xxxx_oebs_cash_payment_test.NEXTVAL, 101489, 9300, to_date('2015-02-01 00:00:00','YYYY-MM-DD HH24:MI:SS'), date'2015-01-31' );insert into xxxx_client_discount_m  (ID,CLIENT_ID,CLIENT_AVG_DISCOUNT,DT) values (s_xxxx_client_discount_m.NEXTVAL,1240, 12, date'2015-02-01');</v>
      </c>
      <c r="AZ1534" s="326"/>
    </row>
    <row r="1535" spans="1:52" ht="16.5" customHeight="1" x14ac:dyDescent="0.25">
      <c r="A1535" s="287">
        <v>115</v>
      </c>
      <c r="B1535" s="72">
        <v>0</v>
      </c>
      <c r="C1535" s="165" t="str">
        <f t="shared" si="152"/>
        <v>1000115</v>
      </c>
      <c r="D1535" s="165" t="str">
        <f t="shared" si="153"/>
        <v>1000115/13</v>
      </c>
      <c r="E1535" s="167" t="s">
        <v>189</v>
      </c>
      <c r="F1535" s="167" t="s">
        <v>37</v>
      </c>
      <c r="G1535" s="165">
        <v>48</v>
      </c>
      <c r="H1535" s="178">
        <v>101490</v>
      </c>
      <c r="I1535" s="170" t="str">
        <f t="shared" si="154"/>
        <v>Б-101490-13</v>
      </c>
      <c r="J1535" s="169">
        <v>3</v>
      </c>
      <c r="K1535" s="165">
        <v>7</v>
      </c>
      <c r="L1535" s="165" t="s">
        <v>38</v>
      </c>
      <c r="M1535" s="169">
        <v>1</v>
      </c>
      <c r="N1535" s="165">
        <v>18</v>
      </c>
      <c r="O1535" s="167" t="s">
        <v>823</v>
      </c>
      <c r="P1535" s="167" t="s">
        <v>823</v>
      </c>
      <c r="Q1535" s="167" t="s">
        <v>826</v>
      </c>
      <c r="R1535" s="166" t="str">
        <f>H1535&amp;"1"</f>
        <v>1014901</v>
      </c>
      <c r="S1535" s="170">
        <v>1</v>
      </c>
      <c r="T1535" s="167" t="s">
        <v>308</v>
      </c>
      <c r="U1535" s="165">
        <v>6200</v>
      </c>
      <c r="V1535" s="165">
        <f t="shared" si="155"/>
        <v>1116</v>
      </c>
      <c r="W1535" s="165">
        <v>0</v>
      </c>
      <c r="X1535" s="24">
        <v>1241</v>
      </c>
      <c r="Y1535" s="168" t="s">
        <v>42</v>
      </c>
      <c r="Z1535" s="266"/>
      <c r="AA1535" s="266"/>
      <c r="AB1535" s="224"/>
      <c r="AC1535" s="178">
        <f t="shared" si="156"/>
        <v>9300</v>
      </c>
      <c r="AD1535" s="170"/>
      <c r="AE1535" s="170"/>
      <c r="AF1535" s="167" t="s">
        <v>149</v>
      </c>
      <c r="AG1535" s="221">
        <v>8</v>
      </c>
      <c r="AH1535" s="220">
        <v>12</v>
      </c>
      <c r="AI1535" s="167" t="s">
        <v>319</v>
      </c>
      <c r="AL1535" s="166">
        <v>0</v>
      </c>
      <c r="AM1535" s="170" t="s">
        <v>43</v>
      </c>
      <c r="AN1535" s="165" t="s">
        <v>44</v>
      </c>
      <c r="AO1535" s="165"/>
      <c r="AP1535" s="166"/>
      <c r="AQ1535" s="166"/>
      <c r="AR1535" s="166"/>
      <c r="AS1535" s="166">
        <f>H1535</f>
        <v>101490</v>
      </c>
      <c r="AT1535" s="166">
        <f t="shared" si="150"/>
        <v>11631</v>
      </c>
      <c r="AU1535" s="166">
        <v>1631</v>
      </c>
      <c r="AV1535" s="166"/>
      <c r="AX1535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101490, 'Б-101490-13',date'2015-02-02',3, 7, 7, 'RUR', 1, 18, date'2015-02-02', date'2015-02-01', 1014901, 1, to_date('2015-02-01 00:00:00','YYYY-MM-DD HH24:MI:SS'), 6200, 1116, 0, 1241, 0, 'c1', 8,null,101490,11631,1631);insert into xxxx_oebs_cash_payment_test (ID, INVOICE_ID, OEBS_PAYMENT, DOC_DATE, COMISS_DATE) values (s_xxxx_oebs_cash_payment_test.NEXTVAL, 101490, 9300, to_date('2015-02-01 00:00:00','YYYY-MM-DD HH24:MI:SS'), date'2015-01-31' );insert into xxxx_client_discount_m  (ID,CLIENT_ID,CLIENT_AVG_DISCOUNT,DT) values (s_xxxx_client_discount_m.NEXTVAL,1241, 12, date'2015-02-01');</v>
      </c>
      <c r="AZ1535" s="326"/>
    </row>
    <row r="1536" spans="1:52" ht="16.5" customHeight="1" x14ac:dyDescent="0.25">
      <c r="A1536" s="287">
        <v>115</v>
      </c>
      <c r="B1536" s="72">
        <v>0</v>
      </c>
      <c r="C1536" s="165" t="str">
        <f t="shared" si="152"/>
        <v>1000115</v>
      </c>
      <c r="D1536" s="165" t="str">
        <f t="shared" si="153"/>
        <v>1000115/13</v>
      </c>
      <c r="E1536" s="167" t="s">
        <v>189</v>
      </c>
      <c r="F1536" s="167" t="s">
        <v>37</v>
      </c>
      <c r="G1536" s="165">
        <v>48</v>
      </c>
      <c r="H1536" s="178">
        <v>101491</v>
      </c>
      <c r="I1536" s="170" t="str">
        <f t="shared" si="154"/>
        <v>Б-101491-13</v>
      </c>
      <c r="J1536" s="169">
        <v>3</v>
      </c>
      <c r="K1536" s="165">
        <v>7</v>
      </c>
      <c r="L1536" s="165" t="s">
        <v>38</v>
      </c>
      <c r="M1536" s="169">
        <v>1</v>
      </c>
      <c r="N1536" s="165">
        <v>18</v>
      </c>
      <c r="O1536" s="167" t="s">
        <v>823</v>
      </c>
      <c r="P1536" s="167" t="s">
        <v>823</v>
      </c>
      <c r="Q1536" s="167" t="s">
        <v>826</v>
      </c>
      <c r="R1536" s="166" t="str">
        <f>H1536&amp;"2"</f>
        <v>1014912</v>
      </c>
      <c r="S1536" s="170">
        <v>1</v>
      </c>
      <c r="T1536" s="167" t="s">
        <v>308</v>
      </c>
      <c r="U1536" s="165">
        <v>6200</v>
      </c>
      <c r="V1536" s="165">
        <f t="shared" si="155"/>
        <v>1116</v>
      </c>
      <c r="W1536" s="165">
        <v>0</v>
      </c>
      <c r="X1536" s="187">
        <v>1242</v>
      </c>
      <c r="Y1536" s="168" t="s">
        <v>42</v>
      </c>
      <c r="Z1536" s="266"/>
      <c r="AA1536" s="266"/>
      <c r="AB1536" s="224"/>
      <c r="AC1536" s="178">
        <f t="shared" si="156"/>
        <v>9300</v>
      </c>
      <c r="AD1536" s="170"/>
      <c r="AE1536" s="170"/>
      <c r="AF1536" s="167" t="s">
        <v>149</v>
      </c>
      <c r="AG1536" s="221">
        <v>8</v>
      </c>
      <c r="AH1536" s="220">
        <v>12</v>
      </c>
      <c r="AI1536" s="167" t="s">
        <v>319</v>
      </c>
      <c r="AL1536" s="166">
        <v>0</v>
      </c>
      <c r="AM1536" s="170" t="s">
        <v>43</v>
      </c>
      <c r="AN1536" s="165" t="s">
        <v>44</v>
      </c>
      <c r="AO1536" s="165"/>
      <c r="AP1536" s="166"/>
      <c r="AQ1536" s="166"/>
      <c r="AR1536" s="166"/>
      <c r="AS1536" s="166">
        <f>H1536</f>
        <v>101491</v>
      </c>
      <c r="AT1536" s="166">
        <f t="shared" si="150"/>
        <v>11632</v>
      </c>
      <c r="AU1536" s="166">
        <v>1632</v>
      </c>
      <c r="AV1536" s="166"/>
      <c r="AX1536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101491, 'Б-101491-13',date'2015-02-02',3, 7, 7, 'RUR', 1, 18, date'2015-02-02', date'2015-02-01', 1014912, 1, to_date('2015-02-01 00:00:00','YYYY-MM-DD HH24:MI:SS'), 6200, 1116, 0, 1242, 0, 'c1', 8,null,101491,11632,1632);insert into xxxx_oebs_cash_payment_test (ID, INVOICE_ID, OEBS_PAYMENT, DOC_DATE, COMISS_DATE) values (s_xxxx_oebs_cash_payment_test.NEXTVAL, 101491, 9300, to_date('2015-02-01 00:00:00','YYYY-MM-DD HH24:MI:SS'), date'2015-01-31' );insert into xxxx_client_discount_m  (ID,CLIENT_ID,CLIENT_AVG_DISCOUNT,DT) values (s_xxxx_client_discount_m.NEXTVAL,1242, 12, date'2015-02-01');</v>
      </c>
      <c r="AZ1536" s="326"/>
    </row>
    <row r="1537" spans="1:52" ht="16.5" customHeight="1" x14ac:dyDescent="0.25">
      <c r="A1537" s="287">
        <v>115</v>
      </c>
      <c r="B1537" s="72">
        <v>0</v>
      </c>
      <c r="C1537" s="165" t="str">
        <f t="shared" si="152"/>
        <v>1000115</v>
      </c>
      <c r="D1537" s="165" t="str">
        <f t="shared" si="153"/>
        <v>1000115/13</v>
      </c>
      <c r="E1537" s="167" t="s">
        <v>189</v>
      </c>
      <c r="F1537" s="167" t="s">
        <v>37</v>
      </c>
      <c r="G1537" s="165">
        <v>48</v>
      </c>
      <c r="H1537" s="178">
        <v>101492</v>
      </c>
      <c r="I1537" s="170" t="str">
        <f t="shared" si="154"/>
        <v>Б-101492-13</v>
      </c>
      <c r="J1537" s="169">
        <v>3</v>
      </c>
      <c r="K1537" s="165">
        <v>7</v>
      </c>
      <c r="L1537" s="165" t="s">
        <v>38</v>
      </c>
      <c r="M1537" s="169">
        <v>1</v>
      </c>
      <c r="N1537" s="165">
        <v>18</v>
      </c>
      <c r="O1537" s="167" t="s">
        <v>823</v>
      </c>
      <c r="P1537" s="167" t="s">
        <v>823</v>
      </c>
      <c r="Q1537" s="167" t="s">
        <v>826</v>
      </c>
      <c r="R1537" s="166" t="str">
        <f>H1537&amp;"1"</f>
        <v>1014921</v>
      </c>
      <c r="S1537" s="170">
        <v>1</v>
      </c>
      <c r="T1537" s="167" t="s">
        <v>308</v>
      </c>
      <c r="U1537" s="165">
        <v>6200</v>
      </c>
      <c r="V1537" s="165">
        <f t="shared" si="155"/>
        <v>1116</v>
      </c>
      <c r="W1537" s="165">
        <v>0</v>
      </c>
      <c r="X1537" s="24">
        <v>1243</v>
      </c>
      <c r="Y1537" s="168" t="s">
        <v>42</v>
      </c>
      <c r="Z1537" s="266"/>
      <c r="AA1537" s="266"/>
      <c r="AB1537" s="224"/>
      <c r="AC1537" s="178">
        <f t="shared" si="156"/>
        <v>9300</v>
      </c>
      <c r="AD1537" s="170"/>
      <c r="AE1537" s="170"/>
      <c r="AF1537" s="167" t="s">
        <v>149</v>
      </c>
      <c r="AG1537" s="221">
        <v>8</v>
      </c>
      <c r="AH1537" s="220">
        <v>12</v>
      </c>
      <c r="AI1537" s="167" t="s">
        <v>319</v>
      </c>
      <c r="AL1537" s="166">
        <v>0</v>
      </c>
      <c r="AM1537" s="170" t="s">
        <v>43</v>
      </c>
      <c r="AN1537" s="165" t="s">
        <v>44</v>
      </c>
      <c r="AO1537" s="165"/>
      <c r="AP1537" s="166"/>
      <c r="AQ1537" s="166"/>
      <c r="AR1537" s="166"/>
      <c r="AS1537" s="166">
        <f>H1537</f>
        <v>101492</v>
      </c>
      <c r="AT1537" s="166">
        <f t="shared" si="150"/>
        <v>11633</v>
      </c>
      <c r="AU1537" s="166">
        <v>1633</v>
      </c>
      <c r="AV1537" s="166"/>
      <c r="AX1537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101492, 'Б-101492-13',date'2015-02-02',3, 7, 7, 'RUR', 1, 18, date'2015-02-02', date'2015-02-01', 1014921, 1, to_date('2015-02-01 00:00:00','YYYY-MM-DD HH24:MI:SS'), 6200, 1116, 0, 1243, 0, 'c1', 8,null,101492,11633,1633);insert into xxxx_oebs_cash_payment_test (ID, INVOICE_ID, OEBS_PAYMENT, DOC_DATE, COMISS_DATE) values (s_xxxx_oebs_cash_payment_test.NEXTVAL, 101492, 9300, to_date('2015-02-01 00:00:00','YYYY-MM-DD HH24:MI:SS'), date'2015-01-31' );insert into xxxx_client_discount_m  (ID,CLIENT_ID,CLIENT_AVG_DISCOUNT,DT) values (s_xxxx_client_discount_m.NEXTVAL,1243, 12, date'2015-02-01');</v>
      </c>
      <c r="AZ1537" s="326"/>
    </row>
    <row r="1538" spans="1:52" ht="16.5" customHeight="1" x14ac:dyDescent="0.25">
      <c r="A1538" s="287">
        <v>115</v>
      </c>
      <c r="B1538" s="72">
        <v>0</v>
      </c>
      <c r="C1538" s="165" t="str">
        <f t="shared" si="152"/>
        <v>1000115</v>
      </c>
      <c r="D1538" s="165" t="str">
        <f t="shared" si="153"/>
        <v>1000115/13</v>
      </c>
      <c r="E1538" s="167" t="s">
        <v>189</v>
      </c>
      <c r="F1538" s="167" t="s">
        <v>37</v>
      </c>
      <c r="G1538" s="165">
        <v>48</v>
      </c>
      <c r="H1538" s="178">
        <v>101493</v>
      </c>
      <c r="I1538" s="170" t="str">
        <f t="shared" si="154"/>
        <v>Б-101493-13</v>
      </c>
      <c r="J1538" s="169">
        <v>3</v>
      </c>
      <c r="K1538" s="165">
        <v>7</v>
      </c>
      <c r="L1538" s="165" t="s">
        <v>38</v>
      </c>
      <c r="M1538" s="169">
        <v>1</v>
      </c>
      <c r="N1538" s="165">
        <v>18</v>
      </c>
      <c r="O1538" s="167" t="s">
        <v>823</v>
      </c>
      <c r="P1538" s="167" t="s">
        <v>823</v>
      </c>
      <c r="Q1538" s="167" t="s">
        <v>826</v>
      </c>
      <c r="R1538" s="166" t="str">
        <f>H1538&amp;"1"</f>
        <v>1014931</v>
      </c>
      <c r="S1538" s="170">
        <v>1</v>
      </c>
      <c r="T1538" s="191" t="s">
        <v>144</v>
      </c>
      <c r="U1538" s="234">
        <v>5000</v>
      </c>
      <c r="V1538" s="234">
        <f t="shared" si="155"/>
        <v>900</v>
      </c>
      <c r="W1538" s="165">
        <v>0</v>
      </c>
      <c r="X1538" s="122">
        <v>1244</v>
      </c>
      <c r="Y1538" s="168" t="s">
        <v>42</v>
      </c>
      <c r="Z1538" s="223" t="str">
        <f>"5: "&amp;(SUM(U1538:U1552)-SUM(V1538:V1552))&amp;" / "&amp;((SUM(U1538:U1552)-SUM(V1538:V1552)))*0.06&amp;" / "&amp;((SUM(U1538:U1552)-SUM(V1538:V1552)))*0.02</f>
        <v>5: 75276 / 4516.56 / 1505.52</v>
      </c>
      <c r="AA1538" s="266"/>
      <c r="AB1538" s="223" t="str">
        <f>"10: "&amp;SUM(AC1538:AC1552)&amp;" / "&amp;ROUND(SUM(AC1538:AC1552)/1.18,2)&amp;" / "&amp;ROUND(SUM(AC1538:AC1552)/1.18*0.08,2)&amp;" / "&amp;ROUND(SUM(AC1538:AC1552)/1.18*0.02,2)</f>
        <v>10: 137700 / 116694.92 / 9335.59 / 2333.9</v>
      </c>
      <c r="AC1538" s="178">
        <f t="shared" si="156"/>
        <v>7500</v>
      </c>
      <c r="AD1538" s="170"/>
      <c r="AE1538" s="170"/>
      <c r="AF1538" s="191" t="s">
        <v>320</v>
      </c>
      <c r="AG1538" s="221">
        <v>8</v>
      </c>
      <c r="AH1538" s="220">
        <v>12</v>
      </c>
      <c r="AI1538" s="191" t="s">
        <v>320</v>
      </c>
      <c r="AL1538" s="166">
        <v>0</v>
      </c>
      <c r="AM1538" s="170" t="s">
        <v>43</v>
      </c>
      <c r="AN1538" s="165" t="s">
        <v>44</v>
      </c>
      <c r="AO1538" s="165"/>
      <c r="AP1538" s="166"/>
      <c r="AQ1538" s="166"/>
      <c r="AR1538" s="166"/>
      <c r="AS1538" s="166">
        <f>H1538</f>
        <v>101493</v>
      </c>
      <c r="AT1538" s="166">
        <f t="shared" si="150"/>
        <v>11634</v>
      </c>
      <c r="AU1538" s="166">
        <v>1634</v>
      </c>
      <c r="AV1538" s="166"/>
      <c r="AX1538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101493, 'Б-101493-13',date'2015-02-02',3, 7, 7, 'RUR', 1, 18, date'2015-02-02', date'2015-02-01', 1014931, 1, to_date('2015-01-01 00:00:00','YYYY-MM-DD HH24:MI:SS'), 5000, 900, 0, 1244, 0, 'c1', 8,null,101493,11634,1634);insert into xxxx_oebs_cash_payment_test (ID, INVOICE_ID, OEBS_PAYMENT, DOC_DATE, COMISS_DATE) values (s_xxxx_oebs_cash_payment_test.NEXTVAL, 101493, 7500, to_date('2015-01-01 00:00:00','YYYY-MM-DD HH24:MI:SS'), date'2015-01-01' );insert into xxxx_client_discount_m  (ID,CLIENT_ID,CLIENT_AVG_DISCOUNT,DT) values (s_xxxx_client_discount_m.NEXTVAL,1244, 12, date'2015-01-01');</v>
      </c>
      <c r="AZ1538" s="326"/>
    </row>
    <row r="1539" spans="1:52" ht="16.5" customHeight="1" x14ac:dyDescent="0.25">
      <c r="A1539" s="287">
        <v>115</v>
      </c>
      <c r="B1539" s="72">
        <v>0</v>
      </c>
      <c r="C1539" s="165" t="str">
        <f t="shared" si="152"/>
        <v>1000115</v>
      </c>
      <c r="D1539" s="165" t="str">
        <f t="shared" si="153"/>
        <v>1000115/13</v>
      </c>
      <c r="E1539" s="167" t="s">
        <v>189</v>
      </c>
      <c r="F1539" s="167" t="s">
        <v>37</v>
      </c>
      <c r="G1539" s="165">
        <v>48</v>
      </c>
      <c r="H1539" s="178">
        <v>101494</v>
      </c>
      <c r="I1539" s="170" t="str">
        <f t="shared" si="154"/>
        <v>Б-101494-13</v>
      </c>
      <c r="J1539" s="169">
        <v>3</v>
      </c>
      <c r="K1539" s="165">
        <v>7</v>
      </c>
      <c r="L1539" s="165" t="s">
        <v>38</v>
      </c>
      <c r="M1539" s="169">
        <v>1</v>
      </c>
      <c r="N1539" s="165">
        <v>18</v>
      </c>
      <c r="O1539" s="167" t="s">
        <v>823</v>
      </c>
      <c r="P1539" s="167" t="s">
        <v>823</v>
      </c>
      <c r="Q1539" s="167" t="s">
        <v>826</v>
      </c>
      <c r="R1539" s="166" t="str">
        <f>H1539&amp;"2"</f>
        <v>1014942</v>
      </c>
      <c r="S1539" s="170">
        <v>1</v>
      </c>
      <c r="T1539" s="191" t="s">
        <v>829</v>
      </c>
      <c r="U1539" s="165">
        <v>6200</v>
      </c>
      <c r="V1539" s="165">
        <f t="shared" si="155"/>
        <v>1116</v>
      </c>
      <c r="W1539" s="165">
        <v>0</v>
      </c>
      <c r="X1539" s="234">
        <v>1245</v>
      </c>
      <c r="Y1539" s="168" t="s">
        <v>42</v>
      </c>
      <c r="Z1539" s="301" t="str">
        <f>"3: 50000"</f>
        <v>3: 50000</v>
      </c>
      <c r="AA1539" s="266"/>
      <c r="AB1539" s="224"/>
      <c r="AC1539" s="178">
        <f t="shared" si="156"/>
        <v>9300</v>
      </c>
      <c r="AD1539" s="170"/>
      <c r="AE1539" s="170"/>
      <c r="AF1539" s="191" t="s">
        <v>320</v>
      </c>
      <c r="AG1539" s="221">
        <v>8</v>
      </c>
      <c r="AH1539" s="220">
        <v>12</v>
      </c>
      <c r="AI1539" s="191" t="s">
        <v>320</v>
      </c>
      <c r="AL1539" s="166">
        <v>0</v>
      </c>
      <c r="AM1539" s="170" t="s">
        <v>43</v>
      </c>
      <c r="AN1539" s="165" t="s">
        <v>44</v>
      </c>
      <c r="AO1539" s="165"/>
      <c r="AP1539" s="166"/>
      <c r="AQ1539" s="166"/>
      <c r="AR1539" s="166"/>
      <c r="AS1539" s="166">
        <f>H1539</f>
        <v>101494</v>
      </c>
      <c r="AT1539" s="166">
        <f t="shared" si="150"/>
        <v>11635</v>
      </c>
      <c r="AU1539" s="166">
        <v>1635</v>
      </c>
      <c r="AV1539" s="166"/>
      <c r="AX1539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101494, 'Б-101494-13',date'2015-02-02',3, 7, 7, 'RUR', 1, 18, date'2015-02-02', date'2015-02-01', 1014942, 1, to_date('2015-01-01 00:00:01','YYYY-MM-DD HH24:MI:SS'), 6200, 1116, 0, 1245, 0, 'c1', 8,null,101494,11635,1635);insert into xxxx_oebs_cash_payment_test (ID, INVOICE_ID, OEBS_PAYMENT, DOC_DATE, COMISS_DATE) values (s_xxxx_oebs_cash_payment_test.NEXTVAL, 101494, 9300, to_date('2015-01-01 00:00:01','YYYY-MM-DD HH24:MI:SS'), date'2015-01-01' );insert into xxxx_client_discount_m  (ID,CLIENT_ID,CLIENT_AVG_DISCOUNT,DT) values (s_xxxx_client_discount_m.NEXTVAL,1245, 12, date'2015-01-01');</v>
      </c>
      <c r="AZ1539" s="326"/>
    </row>
    <row r="1540" spans="1:52" ht="16.5" customHeight="1" x14ac:dyDescent="0.25">
      <c r="A1540" s="287">
        <v>115</v>
      </c>
      <c r="B1540" s="72">
        <v>0</v>
      </c>
      <c r="C1540" s="165" t="str">
        <f t="shared" si="152"/>
        <v>1000115</v>
      </c>
      <c r="D1540" s="165" t="str">
        <f t="shared" si="153"/>
        <v>1000115/13</v>
      </c>
      <c r="E1540" s="167" t="s">
        <v>189</v>
      </c>
      <c r="F1540" s="167" t="s">
        <v>37</v>
      </c>
      <c r="G1540" s="165">
        <v>48</v>
      </c>
      <c r="H1540" s="178">
        <v>101495</v>
      </c>
      <c r="I1540" s="170" t="str">
        <f t="shared" si="154"/>
        <v>Б-101495-13</v>
      </c>
      <c r="J1540" s="169">
        <v>3</v>
      </c>
      <c r="K1540" s="165">
        <v>7</v>
      </c>
      <c r="L1540" s="165" t="s">
        <v>38</v>
      </c>
      <c r="M1540" s="169">
        <v>1</v>
      </c>
      <c r="N1540" s="165">
        <v>18</v>
      </c>
      <c r="O1540" s="167" t="s">
        <v>823</v>
      </c>
      <c r="P1540" s="167" t="s">
        <v>823</v>
      </c>
      <c r="Q1540" s="167" t="s">
        <v>826</v>
      </c>
      <c r="R1540" s="166" t="str">
        <f>H1540&amp;"3"</f>
        <v>1014953</v>
      </c>
      <c r="S1540" s="170">
        <v>1</v>
      </c>
      <c r="T1540" s="191" t="s">
        <v>830</v>
      </c>
      <c r="U1540" s="165">
        <v>6200</v>
      </c>
      <c r="V1540" s="165">
        <f t="shared" si="155"/>
        <v>1116</v>
      </c>
      <c r="W1540" s="165">
        <v>0</v>
      </c>
      <c r="X1540" s="122">
        <v>1246</v>
      </c>
      <c r="Y1540" s="168" t="s">
        <v>42</v>
      </c>
      <c r="Z1540" s="266"/>
      <c r="AA1540" s="266"/>
      <c r="AB1540" s="224"/>
      <c r="AC1540" s="178">
        <f t="shared" si="156"/>
        <v>9300</v>
      </c>
      <c r="AD1540" s="170"/>
      <c r="AE1540" s="170"/>
      <c r="AF1540" s="191" t="s">
        <v>320</v>
      </c>
      <c r="AG1540" s="221">
        <v>8</v>
      </c>
      <c r="AH1540" s="220">
        <v>12</v>
      </c>
      <c r="AI1540" s="191" t="s">
        <v>320</v>
      </c>
      <c r="AL1540" s="166">
        <v>0</v>
      </c>
      <c r="AM1540" s="170" t="s">
        <v>43</v>
      </c>
      <c r="AN1540" s="165" t="s">
        <v>44</v>
      </c>
      <c r="AO1540" s="165"/>
      <c r="AP1540" s="166"/>
      <c r="AQ1540" s="166"/>
      <c r="AR1540" s="166"/>
      <c r="AS1540" s="166">
        <f>H1540</f>
        <v>101495</v>
      </c>
      <c r="AT1540" s="166">
        <f t="shared" si="150"/>
        <v>11636</v>
      </c>
      <c r="AU1540" s="166">
        <v>1636</v>
      </c>
      <c r="AV1540" s="166"/>
      <c r="AX1540" s="163" t="str">
        <f t="shared" si="15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101495, 'Б-101495-13',date'2015-02-02',3, 7, 7, 'RUR', 1, 18, date'2015-02-02', date'2015-02-01', 1014953, 1, to_date('2015-01-01 00:00:02','YYYY-MM-DD HH24:MI:SS'), 6200, 1116, 0, 1246, 0, 'c1', 8,null,101495,11636,1636);insert into xxxx_oebs_cash_payment_test (ID, INVOICE_ID, OEBS_PAYMENT, DOC_DATE, COMISS_DATE) values (s_xxxx_oebs_cash_payment_test.NEXTVAL, 101495, 9300, to_date('2015-01-01 00:00:02','YYYY-MM-DD HH24:MI:SS'), date'2015-01-01' );insert into xxxx_client_discount_m  (ID,CLIENT_ID,CLIENT_AVG_DISCOUNT,DT) values (s_xxxx_client_discount_m.NEXTVAL,1246, 12, date'2015-01-01');</v>
      </c>
      <c r="AZ1540" s="326"/>
    </row>
    <row r="1541" spans="1:52" ht="16.5" customHeight="1" x14ac:dyDescent="0.25">
      <c r="A1541" s="287">
        <v>115</v>
      </c>
      <c r="B1541" s="72">
        <v>0</v>
      </c>
      <c r="C1541" s="165" t="str">
        <f t="shared" si="152"/>
        <v>1000115</v>
      </c>
      <c r="D1541" s="165" t="str">
        <f t="shared" si="153"/>
        <v>1000115/13</v>
      </c>
      <c r="E1541" s="167" t="s">
        <v>189</v>
      </c>
      <c r="F1541" s="167" t="s">
        <v>37</v>
      </c>
      <c r="G1541" s="165">
        <v>48</v>
      </c>
      <c r="H1541" s="178">
        <v>101496</v>
      </c>
      <c r="I1541" s="170" t="str">
        <f t="shared" si="154"/>
        <v>Б-101496-13</v>
      </c>
      <c r="J1541" s="169">
        <v>3</v>
      </c>
      <c r="K1541" s="165">
        <v>7</v>
      </c>
      <c r="L1541" s="165" t="s">
        <v>38</v>
      </c>
      <c r="M1541" s="169">
        <v>1</v>
      </c>
      <c r="N1541" s="165">
        <v>18</v>
      </c>
      <c r="O1541" s="167" t="s">
        <v>823</v>
      </c>
      <c r="P1541" s="167" t="s">
        <v>823</v>
      </c>
      <c r="Q1541" s="167" t="s">
        <v>826</v>
      </c>
      <c r="R1541" s="166" t="str">
        <f>H1541&amp;"1"</f>
        <v>1014961</v>
      </c>
      <c r="S1541" s="170">
        <v>1</v>
      </c>
      <c r="T1541" s="191" t="s">
        <v>830</v>
      </c>
      <c r="U1541" s="165">
        <v>6200</v>
      </c>
      <c r="V1541" s="165">
        <f t="shared" si="155"/>
        <v>1116</v>
      </c>
      <c r="W1541" s="165">
        <v>0</v>
      </c>
      <c r="X1541" s="234">
        <v>1247</v>
      </c>
      <c r="Y1541" s="168" t="s">
        <v>42</v>
      </c>
      <c r="Z1541" s="266"/>
      <c r="AA1541" s="266"/>
      <c r="AB1541" s="224"/>
      <c r="AC1541" s="178">
        <f t="shared" si="156"/>
        <v>9300</v>
      </c>
      <c r="AD1541" s="170"/>
      <c r="AE1541" s="170"/>
      <c r="AF1541" s="191" t="s">
        <v>320</v>
      </c>
      <c r="AG1541" s="221">
        <v>8</v>
      </c>
      <c r="AH1541" s="220">
        <v>12</v>
      </c>
      <c r="AI1541" s="191" t="s">
        <v>320</v>
      </c>
      <c r="AL1541" s="166">
        <v>0</v>
      </c>
      <c r="AM1541" s="170" t="s">
        <v>43</v>
      </c>
      <c r="AN1541" s="165" t="s">
        <v>44</v>
      </c>
      <c r="AO1541" s="165"/>
      <c r="AP1541" s="166"/>
      <c r="AQ1541" s="166"/>
      <c r="AR1541" s="166"/>
      <c r="AS1541" s="166">
        <f>H1541</f>
        <v>101496</v>
      </c>
      <c r="AT1541" s="166">
        <f t="shared" ref="AT1541:AT1604" si="157">AU1541+10000</f>
        <v>11637</v>
      </c>
      <c r="AU1541" s="166">
        <v>1637</v>
      </c>
      <c r="AV1541" s="166" t="s">
        <v>559</v>
      </c>
      <c r="AX1541" s="163" t="str">
        <f t="shared" ref="AX1541:AX1604" si="158">IF(B1541=0,"insert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"&amp;A1541&amp;", "&amp;C1541&amp;", '"&amp;D1541&amp;"', date'"&amp;E1541&amp;"', date'"&amp;F1541&amp;"', "&amp;G1541&amp;", "&amp;H1541&amp;", '"&amp;I1541&amp;"',date'"&amp;O1541&amp;"',"&amp;J1541&amp;", "&amp;K1541&amp;", "&amp;K1541&amp;", '"&amp;L1541&amp;"', "&amp;M1541&amp;", "&amp;N1541&amp;", date'"&amp;P1541&amp;"', date'"&amp;Q1541&amp;"', "&amp;R1541&amp;", "&amp;S1541&amp;", to_date('"&amp;T1541&amp;"','YYYY-MM-DD HH24:MI:SS'), "&amp;U1541&amp;", "&amp;V1541&amp;", "&amp;W1541&amp;", "&amp;X1541&amp;", "&amp;AL1541&amp;", '"&amp;AN1541&amp;"', "&amp;AG1541&amp;","&amp;AM1541&amp;","&amp;AS1541&amp;","&amp;AT1541&amp;","&amp;AU1541&amp;");"&amp;
IF(LEN(AC1541)&gt;0,"insert into xxxx_oebs_cash_payment_test (ID, INVOICE_ID, OEBS_PAYMENT, DOC_DATE, COMISS_DATE) values (s_xxxx_oebs_cash_payment_test.NEXTVAL, "&amp;H1541&amp;", "&amp;AC1541&amp;", to_date('"&amp;T1541&amp;"','YYYY-MM-DD HH24:MI:SS'), "&amp;AF1541&amp;" );","")&amp;
IF(LEN(AD1541)&gt;0,"insert into xxxx_oebs_cash_payment_test (ID, INVOICE_ID, OEBS_PAYMENT, DOC_DATE, COMISS_DATE) values (s_xxxx_oebs_cash_payment_test.NEXTVAL, "&amp;H1541&amp;", "&amp;AD1541&amp;", to_date('"&amp;T1541&amp;"','YYYY-MM-DD HH24:MI:SS'), "&amp;AF1541&amp;" );","")&amp;
IF(LEN(AE1541)&gt;0,"insert into xxxx_oebs_cash_payment_test (ID, INVOICE_ID, OEBS_PAYMENT, DOC_DATE, COMISS_DATE) values (s_xxxx_oebs_cash_payment_test.NEXTVAL, "&amp;H1541&amp;", "&amp;AE1541&amp;", to_date('"&amp;T1541&amp;"','YYYY-MM-DD HH24:MI:SS'), "&amp;AF1541&amp;" );","")&amp;
IF(LEN(AH1541)&gt;0,"insert into xxxx_client_discount_m  (ID,CLIENT_ID,CLIENT_AVG_DISCOUNT,DT) values (s_xxxx_client_discount_m.NEXTVAL,"&amp;X1541&amp;", "&amp;AH1541&amp;", "&amp;AI1541&amp;");","")&amp;
IF(LEN(AJ1541)&gt;0,"insert into xxxx_client_discount_m  (ID,CLIENT_ID,CLIENT_AVG_DISCOUNT,DT) values (s_xxxx_client_discount_m.NEXTVAL,"&amp;X1541&amp;", "&amp;AJ1541&amp;", "&amp;AK1541&amp;");","")&amp;
IF(LEN(AO1541)&gt;0,"insert into xxxx_contract_signed_attr (ID, CONTRACT_ID, CODE, KEY_NUM) values (s_xxxx_contract_signed_attr.NEXTVAL, "&amp;C1541&amp;", 'SUPERCOMMISSION_BONUS' , "&amp;AO1541&amp;" );","")&amp;
IF(LEN(AP1541)&gt;0,"insert into xxxx_loyal_clients_contr_attr (ID, CONTRACT_ID, CLIENT_ID, LC_TURNOVER, COLLATERAL_FIRST_DT, COLLATERAL_END_DT) values (s_xxxx_loyal_clients_contr_atr.NEXTVAL, "&amp;C1541&amp;", "&amp;X1541&amp;", "&amp;AP1541&amp;", "&amp;AQ1541&amp;", "&amp;AR1541&amp;" );",""),"insert into XXXX_COMMISSION_PART (ID,CONTRACT_ID,FROM_DT,TILL_DT,NDS,CURRENCY,REWARD_TYPE,DISCOUNT_TYPE,REWARD_TO_CHARGE,DELKREDERE_TO_CHARGE,DKV_TO_CHARGE,REWARD_TO_PAY,DELKREDERE_TO_PAY,DKV_TO_PAY) values "&amp;"(s_xxxx_commission_part.NEXTVAL, "&amp;C1541&amp;", "&amp;E1541&amp;",  "&amp;F1541&amp;", "&amp;G1541&amp;", '"&amp;H1541&amp;"', "&amp;J1541&amp;", "&amp;I1541&amp;", "&amp;L1541&amp;", "&amp;M1541&amp;","&amp;N1541&amp;","&amp;Q1541&amp;","&amp;R1541&amp;","&amp;S1541&amp;");")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101496, 'Б-101496-13',date'2015-02-02',3, 7, 7, 'RUR', 1, 18, date'2015-02-02', date'2015-02-01', 1014961, 1, to_date('2015-01-01 00:00:02','YYYY-MM-DD HH24:MI:SS'), 6200, 1116, 0, 1247, 0, 'c1', 8,null,101496,11637,1637);insert into xxxx_oebs_cash_payment_test (ID, INVOICE_ID, OEBS_PAYMENT, DOC_DATE, COMISS_DATE) values (s_xxxx_oebs_cash_payment_test.NEXTVAL, 101496, 9300, to_date('2015-01-01 00:00:02','YYYY-MM-DD HH24:MI:SS'), date'2015-01-01' );insert into xxxx_client_discount_m  (ID,CLIENT_ID,CLIENT_AVG_DISCOUNT,DT) values (s_xxxx_client_discount_m.NEXTVAL,1247, 12, date'2015-01-01');</v>
      </c>
      <c r="AZ1541" s="326"/>
    </row>
    <row r="1542" spans="1:52" ht="16.5" customHeight="1" x14ac:dyDescent="0.25">
      <c r="A1542" s="287">
        <v>115</v>
      </c>
      <c r="B1542" s="72">
        <v>0</v>
      </c>
      <c r="C1542" s="165" t="str">
        <f t="shared" si="152"/>
        <v>1000115</v>
      </c>
      <c r="D1542" s="165" t="str">
        <f t="shared" si="153"/>
        <v>1000115/13</v>
      </c>
      <c r="E1542" s="167" t="s">
        <v>189</v>
      </c>
      <c r="F1542" s="167" t="s">
        <v>37</v>
      </c>
      <c r="G1542" s="165">
        <v>48</v>
      </c>
      <c r="H1542" s="178">
        <v>101497</v>
      </c>
      <c r="I1542" s="170" t="str">
        <f t="shared" si="154"/>
        <v>Б-101497-13</v>
      </c>
      <c r="J1542" s="169">
        <v>3</v>
      </c>
      <c r="K1542" s="165">
        <v>7</v>
      </c>
      <c r="L1542" s="165" t="s">
        <v>38</v>
      </c>
      <c r="M1542" s="169">
        <v>1</v>
      </c>
      <c r="N1542" s="165">
        <v>18</v>
      </c>
      <c r="O1542" s="167" t="s">
        <v>823</v>
      </c>
      <c r="P1542" s="167" t="s">
        <v>823</v>
      </c>
      <c r="Q1542" s="167" t="s">
        <v>826</v>
      </c>
      <c r="R1542" s="166" t="str">
        <f>H1542&amp;"2"</f>
        <v>1014972</v>
      </c>
      <c r="S1542" s="170">
        <v>1</v>
      </c>
      <c r="T1542" s="191" t="s">
        <v>830</v>
      </c>
      <c r="U1542" s="165">
        <v>6200</v>
      </c>
      <c r="V1542" s="165">
        <f t="shared" si="155"/>
        <v>1116</v>
      </c>
      <c r="W1542" s="165">
        <v>0</v>
      </c>
      <c r="X1542" s="122">
        <v>1248</v>
      </c>
      <c r="Y1542" s="168" t="s">
        <v>42</v>
      </c>
      <c r="Z1542" s="266"/>
      <c r="AA1542" s="266"/>
      <c r="AB1542" s="224"/>
      <c r="AC1542" s="178">
        <f t="shared" si="156"/>
        <v>9300</v>
      </c>
      <c r="AD1542" s="170"/>
      <c r="AE1542" s="170"/>
      <c r="AF1542" s="191" t="s">
        <v>320</v>
      </c>
      <c r="AG1542" s="221">
        <v>8</v>
      </c>
      <c r="AH1542" s="220">
        <v>12</v>
      </c>
      <c r="AI1542" s="191" t="s">
        <v>320</v>
      </c>
      <c r="AL1542" s="166">
        <v>0</v>
      </c>
      <c r="AM1542" s="170" t="s">
        <v>43</v>
      </c>
      <c r="AN1542" s="165" t="s">
        <v>44</v>
      </c>
      <c r="AO1542" s="165"/>
      <c r="AP1542" s="166"/>
      <c r="AQ1542" s="166"/>
      <c r="AR1542" s="166"/>
      <c r="AS1542" s="166">
        <f>H1542</f>
        <v>101497</v>
      </c>
      <c r="AT1542" s="166">
        <f t="shared" si="157"/>
        <v>11638</v>
      </c>
      <c r="AU1542" s="166">
        <v>1638</v>
      </c>
      <c r="AV1542" s="166" t="s">
        <v>551</v>
      </c>
      <c r="AX154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101497, 'Б-101497-13',date'2015-02-02',3, 7, 7, 'RUR', 1, 18, date'2015-02-02', date'2015-02-01', 1014972, 1, to_date('2015-01-01 00:00:02','YYYY-MM-DD HH24:MI:SS'), 6200, 1116, 0, 1248, 0, 'c1', 8,null,101497,11638,1638);insert into xxxx_oebs_cash_payment_test (ID, INVOICE_ID, OEBS_PAYMENT, DOC_DATE, COMISS_DATE) values (s_xxxx_oebs_cash_payment_test.NEXTVAL, 101497, 9300, to_date('2015-01-01 00:00:02','YYYY-MM-DD HH24:MI:SS'), date'2015-01-01' );insert into xxxx_client_discount_m  (ID,CLIENT_ID,CLIENT_AVG_DISCOUNT,DT) values (s_xxxx_client_discount_m.NEXTVAL,1248, 12, date'2015-01-01');</v>
      </c>
      <c r="AZ1542" s="326"/>
    </row>
    <row r="1543" spans="1:52" ht="16.5" customHeight="1" x14ac:dyDescent="0.25">
      <c r="A1543" s="287">
        <v>115</v>
      </c>
      <c r="B1543" s="72">
        <v>0</v>
      </c>
      <c r="C1543" s="165" t="str">
        <f t="shared" si="152"/>
        <v>1000115</v>
      </c>
      <c r="D1543" s="165" t="str">
        <f t="shared" si="153"/>
        <v>1000115/13</v>
      </c>
      <c r="E1543" s="167" t="s">
        <v>189</v>
      </c>
      <c r="F1543" s="167" t="s">
        <v>37</v>
      </c>
      <c r="G1543" s="165">
        <v>48</v>
      </c>
      <c r="H1543" s="178">
        <v>101498</v>
      </c>
      <c r="I1543" s="170" t="str">
        <f t="shared" si="154"/>
        <v>Б-101498-13</v>
      </c>
      <c r="J1543" s="169">
        <v>3</v>
      </c>
      <c r="K1543" s="165">
        <v>7</v>
      </c>
      <c r="L1543" s="165" t="s">
        <v>38</v>
      </c>
      <c r="M1543" s="169">
        <v>1</v>
      </c>
      <c r="N1543" s="165">
        <v>18</v>
      </c>
      <c r="O1543" s="167" t="s">
        <v>823</v>
      </c>
      <c r="P1543" s="167" t="s">
        <v>823</v>
      </c>
      <c r="Q1543" s="167" t="s">
        <v>826</v>
      </c>
      <c r="R1543" s="166" t="str">
        <f>H1543&amp;"1"</f>
        <v>1014981</v>
      </c>
      <c r="S1543" s="170">
        <v>1</v>
      </c>
      <c r="T1543" s="191" t="s">
        <v>830</v>
      </c>
      <c r="U1543" s="165">
        <v>6200</v>
      </c>
      <c r="V1543" s="165">
        <f t="shared" si="155"/>
        <v>1116</v>
      </c>
      <c r="W1543" s="165">
        <v>0</v>
      </c>
      <c r="X1543" s="234">
        <v>1249</v>
      </c>
      <c r="Y1543" s="168" t="s">
        <v>42</v>
      </c>
      <c r="Z1543" s="266"/>
      <c r="AA1543" s="266"/>
      <c r="AB1543" s="224"/>
      <c r="AC1543" s="178">
        <f t="shared" si="156"/>
        <v>9300</v>
      </c>
      <c r="AD1543" s="170"/>
      <c r="AE1543" s="170"/>
      <c r="AF1543" s="191" t="s">
        <v>320</v>
      </c>
      <c r="AG1543" s="221">
        <v>8</v>
      </c>
      <c r="AH1543" s="220">
        <v>12</v>
      </c>
      <c r="AI1543" s="191" t="s">
        <v>320</v>
      </c>
      <c r="AL1543" s="166">
        <v>0</v>
      </c>
      <c r="AM1543" s="170" t="s">
        <v>43</v>
      </c>
      <c r="AN1543" s="165" t="s">
        <v>44</v>
      </c>
      <c r="AO1543" s="165"/>
      <c r="AP1543" s="166"/>
      <c r="AQ1543" s="166"/>
      <c r="AR1543" s="166"/>
      <c r="AS1543" s="166">
        <f>H1543</f>
        <v>101498</v>
      </c>
      <c r="AT1543" s="166">
        <f t="shared" si="157"/>
        <v>11639</v>
      </c>
      <c r="AU1543" s="166">
        <v>1639</v>
      </c>
      <c r="AV1543" s="304" t="s">
        <v>759</v>
      </c>
      <c r="AX154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101498, 'Б-101498-13',date'2015-02-02',3, 7, 7, 'RUR', 1, 18, date'2015-02-02', date'2015-02-01', 1014981, 1, to_date('2015-01-01 00:00:02','YYYY-MM-DD HH24:MI:SS'), 6200, 1116, 0, 1249, 0, 'c1', 8,null,101498,11639,1639);insert into xxxx_oebs_cash_payment_test (ID, INVOICE_ID, OEBS_PAYMENT, DOC_DATE, COMISS_DATE) values (s_xxxx_oebs_cash_payment_test.NEXTVAL, 101498, 9300, to_date('2015-01-01 00:00:02','YYYY-MM-DD HH24:MI:SS'), date'2015-01-01' );insert into xxxx_client_discount_m  (ID,CLIENT_ID,CLIENT_AVG_DISCOUNT,DT) values (s_xxxx_client_discount_m.NEXTVAL,1249, 12, date'2015-01-01');</v>
      </c>
      <c r="AZ1543" s="326"/>
    </row>
    <row r="1544" spans="1:52" ht="16.5" customHeight="1" x14ac:dyDescent="0.25">
      <c r="A1544" s="287">
        <v>115</v>
      </c>
      <c r="B1544" s="72">
        <v>0</v>
      </c>
      <c r="C1544" s="165" t="str">
        <f t="shared" si="152"/>
        <v>1000115</v>
      </c>
      <c r="D1544" s="165" t="str">
        <f t="shared" si="153"/>
        <v>1000115/13</v>
      </c>
      <c r="E1544" s="167" t="s">
        <v>189</v>
      </c>
      <c r="F1544" s="167" t="s">
        <v>37</v>
      </c>
      <c r="G1544" s="165">
        <v>48</v>
      </c>
      <c r="H1544" s="178">
        <v>101499</v>
      </c>
      <c r="I1544" s="170" t="str">
        <f t="shared" si="154"/>
        <v>Б-101499-13</v>
      </c>
      <c r="J1544" s="169">
        <v>3</v>
      </c>
      <c r="K1544" s="165">
        <v>7</v>
      </c>
      <c r="L1544" s="165" t="s">
        <v>38</v>
      </c>
      <c r="M1544" s="169">
        <v>1</v>
      </c>
      <c r="N1544" s="165">
        <v>18</v>
      </c>
      <c r="O1544" s="167" t="s">
        <v>823</v>
      </c>
      <c r="P1544" s="167" t="s">
        <v>823</v>
      </c>
      <c r="Q1544" s="167" t="s">
        <v>826</v>
      </c>
      <c r="R1544" s="166" t="str">
        <f>H1544&amp;"2"</f>
        <v>1014992</v>
      </c>
      <c r="S1544" s="170">
        <v>1</v>
      </c>
      <c r="T1544" s="191" t="s">
        <v>830</v>
      </c>
      <c r="U1544" s="165">
        <v>6200</v>
      </c>
      <c r="V1544" s="165">
        <f t="shared" si="155"/>
        <v>1116</v>
      </c>
      <c r="W1544" s="165">
        <v>0</v>
      </c>
      <c r="X1544" s="122">
        <v>1250</v>
      </c>
      <c r="Y1544" s="168" t="s">
        <v>42</v>
      </c>
      <c r="Z1544" s="266"/>
      <c r="AA1544" s="266"/>
      <c r="AB1544" s="224"/>
      <c r="AC1544" s="178">
        <f t="shared" si="156"/>
        <v>9300</v>
      </c>
      <c r="AD1544" s="170"/>
      <c r="AE1544" s="170"/>
      <c r="AF1544" s="191" t="s">
        <v>320</v>
      </c>
      <c r="AG1544" s="221">
        <v>8</v>
      </c>
      <c r="AH1544" s="220">
        <v>12</v>
      </c>
      <c r="AI1544" s="191" t="s">
        <v>320</v>
      </c>
      <c r="AL1544" s="166">
        <v>0</v>
      </c>
      <c r="AM1544" s="170" t="s">
        <v>43</v>
      </c>
      <c r="AN1544" s="165" t="s">
        <v>44</v>
      </c>
      <c r="AO1544" s="165"/>
      <c r="AP1544" s="166"/>
      <c r="AQ1544" s="166"/>
      <c r="AR1544" s="166"/>
      <c r="AS1544" s="166">
        <f>H1544</f>
        <v>101499</v>
      </c>
      <c r="AT1544" s="166">
        <f t="shared" si="157"/>
        <v>11640</v>
      </c>
      <c r="AU1544" s="166">
        <v>1640</v>
      </c>
      <c r="AV1544" s="220" t="s">
        <v>760</v>
      </c>
      <c r="AX154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101499, 'Б-101499-13',date'2015-02-02',3, 7, 7, 'RUR', 1, 18, date'2015-02-02', date'2015-02-01', 1014992, 1, to_date('2015-01-01 00:00:02','YYYY-MM-DD HH24:MI:SS'), 6200, 1116, 0, 1250, 0, 'c1', 8,null,101499,11640,1640);insert into xxxx_oebs_cash_payment_test (ID, INVOICE_ID, OEBS_PAYMENT, DOC_DATE, COMISS_DATE) values (s_xxxx_oebs_cash_payment_test.NEXTVAL, 101499, 9300, to_date('2015-01-01 00:00:02','YYYY-MM-DD HH24:MI:SS'), date'2015-01-01' );insert into xxxx_client_discount_m  (ID,CLIENT_ID,CLIENT_AVG_DISCOUNT,DT) values (s_xxxx_client_discount_m.NEXTVAL,1250, 12, date'2015-01-01');</v>
      </c>
      <c r="AZ1544" s="326"/>
    </row>
    <row r="1545" spans="1:52" ht="16.5" customHeight="1" x14ac:dyDescent="0.25">
      <c r="A1545" s="287">
        <v>115</v>
      </c>
      <c r="B1545" s="72">
        <v>0</v>
      </c>
      <c r="C1545" s="165" t="str">
        <f t="shared" si="152"/>
        <v>1000115</v>
      </c>
      <c r="D1545" s="165" t="str">
        <f t="shared" si="153"/>
        <v>1000115/13</v>
      </c>
      <c r="E1545" s="167" t="s">
        <v>189</v>
      </c>
      <c r="F1545" s="167" t="s">
        <v>37</v>
      </c>
      <c r="G1545" s="165">
        <v>48</v>
      </c>
      <c r="H1545" s="178">
        <v>101500</v>
      </c>
      <c r="I1545" s="170" t="str">
        <f t="shared" si="154"/>
        <v>Б-101500-13</v>
      </c>
      <c r="J1545" s="169">
        <v>3</v>
      </c>
      <c r="K1545" s="165">
        <v>7</v>
      </c>
      <c r="L1545" s="165" t="s">
        <v>38</v>
      </c>
      <c r="M1545" s="169">
        <v>1</v>
      </c>
      <c r="N1545" s="165">
        <v>18</v>
      </c>
      <c r="O1545" s="167" t="s">
        <v>823</v>
      </c>
      <c r="P1545" s="167" t="s">
        <v>823</v>
      </c>
      <c r="Q1545" s="167" t="s">
        <v>826</v>
      </c>
      <c r="R1545" s="166" t="str">
        <f>H1545&amp;"3"</f>
        <v>1015003</v>
      </c>
      <c r="S1545" s="170">
        <v>1</v>
      </c>
      <c r="T1545" s="191" t="s">
        <v>829</v>
      </c>
      <c r="U1545" s="165">
        <v>6200</v>
      </c>
      <c r="V1545" s="165">
        <f t="shared" si="155"/>
        <v>1116</v>
      </c>
      <c r="W1545" s="165">
        <v>0</v>
      </c>
      <c r="X1545" s="234">
        <v>1251</v>
      </c>
      <c r="Y1545" s="168" t="s">
        <v>42</v>
      </c>
      <c r="Z1545" s="266"/>
      <c r="AA1545" s="266"/>
      <c r="AB1545" s="224"/>
      <c r="AC1545" s="178">
        <f t="shared" si="156"/>
        <v>9300</v>
      </c>
      <c r="AD1545" s="170"/>
      <c r="AE1545" s="170"/>
      <c r="AF1545" s="191" t="s">
        <v>320</v>
      </c>
      <c r="AG1545" s="221">
        <v>8</v>
      </c>
      <c r="AH1545" s="220">
        <v>12</v>
      </c>
      <c r="AI1545" s="191" t="s">
        <v>320</v>
      </c>
      <c r="AL1545" s="166">
        <v>0</v>
      </c>
      <c r="AM1545" s="170" t="s">
        <v>43</v>
      </c>
      <c r="AN1545" s="165" t="s">
        <v>44</v>
      </c>
      <c r="AO1545" s="165"/>
      <c r="AP1545" s="166"/>
      <c r="AQ1545" s="166"/>
      <c r="AR1545" s="166"/>
      <c r="AS1545" s="166">
        <f>H1545</f>
        <v>101500</v>
      </c>
      <c r="AT1545" s="166">
        <f t="shared" si="157"/>
        <v>11641</v>
      </c>
      <c r="AU1545" s="166">
        <v>1641</v>
      </c>
      <c r="AV1545" s="303"/>
      <c r="AX1545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101500, 'Б-101500-13',date'2015-02-02',3, 7, 7, 'RUR', 1, 18, date'2015-02-02', date'2015-02-01', 1015003, 1, to_date('2015-01-01 00:00:01','YYYY-MM-DD HH24:MI:SS'), 6200, 1116, 0, 1251, 0, 'c1', 8,null,101500,11641,1641);insert into xxxx_oebs_cash_payment_test (ID, INVOICE_ID, OEBS_PAYMENT, DOC_DATE, COMISS_DATE) values (s_xxxx_oebs_cash_payment_test.NEXTVAL, 101500, 9300, to_date('2015-01-01 00:00:01','YYYY-MM-DD HH24:MI:SS'), date'2015-01-01' );insert into xxxx_client_discount_m  (ID,CLIENT_ID,CLIENT_AVG_DISCOUNT,DT) values (s_xxxx_client_discount_m.NEXTVAL,1251, 12, date'2015-01-01');</v>
      </c>
      <c r="AZ1545" s="326"/>
    </row>
    <row r="1546" spans="1:52" ht="16.5" customHeight="1" x14ac:dyDescent="0.25">
      <c r="A1546" s="287">
        <v>115</v>
      </c>
      <c r="B1546" s="72">
        <v>0</v>
      </c>
      <c r="C1546" s="165" t="str">
        <f t="shared" si="152"/>
        <v>1000115</v>
      </c>
      <c r="D1546" s="165" t="str">
        <f t="shared" si="153"/>
        <v>1000115/13</v>
      </c>
      <c r="E1546" s="167" t="s">
        <v>189</v>
      </c>
      <c r="F1546" s="167" t="s">
        <v>37</v>
      </c>
      <c r="G1546" s="165">
        <v>48</v>
      </c>
      <c r="H1546" s="178">
        <v>101501</v>
      </c>
      <c r="I1546" s="170" t="str">
        <f t="shared" si="154"/>
        <v>Б-101501-13</v>
      </c>
      <c r="J1546" s="169">
        <v>3</v>
      </c>
      <c r="K1546" s="165">
        <v>7</v>
      </c>
      <c r="L1546" s="165" t="s">
        <v>38</v>
      </c>
      <c r="M1546" s="169">
        <v>1</v>
      </c>
      <c r="N1546" s="165">
        <v>18</v>
      </c>
      <c r="O1546" s="167" t="s">
        <v>823</v>
      </c>
      <c r="P1546" s="167" t="s">
        <v>823</v>
      </c>
      <c r="Q1546" s="167" t="s">
        <v>826</v>
      </c>
      <c r="R1546" s="166" t="str">
        <f>H1546&amp;"1"</f>
        <v>1015011</v>
      </c>
      <c r="S1546" s="170">
        <v>1</v>
      </c>
      <c r="T1546" s="191" t="s">
        <v>829</v>
      </c>
      <c r="U1546" s="165">
        <v>6200</v>
      </c>
      <c r="V1546" s="165">
        <f t="shared" si="155"/>
        <v>1116</v>
      </c>
      <c r="W1546" s="165">
        <v>0</v>
      </c>
      <c r="X1546" s="122">
        <v>1252</v>
      </c>
      <c r="Y1546" s="168" t="s">
        <v>42</v>
      </c>
      <c r="Z1546" s="266"/>
      <c r="AA1546" s="266"/>
      <c r="AB1546" s="224"/>
      <c r="AC1546" s="178">
        <f t="shared" si="156"/>
        <v>9300</v>
      </c>
      <c r="AD1546" s="170"/>
      <c r="AE1546" s="170"/>
      <c r="AF1546" s="191" t="s">
        <v>320</v>
      </c>
      <c r="AG1546" s="221">
        <v>8</v>
      </c>
      <c r="AH1546" s="220">
        <v>12</v>
      </c>
      <c r="AI1546" s="191" t="s">
        <v>320</v>
      </c>
      <c r="AL1546" s="166">
        <v>0</v>
      </c>
      <c r="AM1546" s="170" t="s">
        <v>43</v>
      </c>
      <c r="AN1546" s="165" t="s">
        <v>44</v>
      </c>
      <c r="AO1546" s="165"/>
      <c r="AP1546" s="166"/>
      <c r="AQ1546" s="166"/>
      <c r="AR1546" s="166"/>
      <c r="AS1546" s="166">
        <f>H1546</f>
        <v>101501</v>
      </c>
      <c r="AT1546" s="166">
        <f t="shared" si="157"/>
        <v>11642</v>
      </c>
      <c r="AU1546" s="166">
        <v>1642</v>
      </c>
      <c r="AV1546" s="332" t="s">
        <v>766</v>
      </c>
      <c r="AX1546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101501, 'Б-101501-13',date'2015-02-02',3, 7, 7, 'RUR', 1, 18, date'2015-02-02', date'2015-02-01', 1015011, 1, to_date('2015-01-01 00:00:01','YYYY-MM-DD HH24:MI:SS'), 6200, 1116, 0, 1252, 0, 'c1', 8,null,101501,11642,1642);insert into xxxx_oebs_cash_payment_test (ID, INVOICE_ID, OEBS_PAYMENT, DOC_DATE, COMISS_DATE) values (s_xxxx_oebs_cash_payment_test.NEXTVAL, 101501, 9300, to_date('2015-01-01 00:00:01','YYYY-MM-DD HH24:MI:SS'), date'2015-01-01' );insert into xxxx_client_discount_m  (ID,CLIENT_ID,CLIENT_AVG_DISCOUNT,DT) values (s_xxxx_client_discount_m.NEXTVAL,1252, 12, date'2015-01-01');</v>
      </c>
      <c r="AZ1546" s="326"/>
    </row>
    <row r="1547" spans="1:52" ht="16.5" customHeight="1" x14ac:dyDescent="0.25">
      <c r="A1547" s="287">
        <v>115</v>
      </c>
      <c r="B1547" s="72">
        <v>0</v>
      </c>
      <c r="C1547" s="165" t="str">
        <f t="shared" si="152"/>
        <v>1000115</v>
      </c>
      <c r="D1547" s="165" t="str">
        <f t="shared" si="153"/>
        <v>1000115/13</v>
      </c>
      <c r="E1547" s="167" t="s">
        <v>189</v>
      </c>
      <c r="F1547" s="167" t="s">
        <v>37</v>
      </c>
      <c r="G1547" s="165">
        <v>48</v>
      </c>
      <c r="H1547" s="178">
        <v>101502</v>
      </c>
      <c r="I1547" s="170" t="str">
        <f t="shared" si="154"/>
        <v>Б-101502-13</v>
      </c>
      <c r="J1547" s="169">
        <v>3</v>
      </c>
      <c r="K1547" s="165">
        <v>7</v>
      </c>
      <c r="L1547" s="165" t="s">
        <v>38</v>
      </c>
      <c r="M1547" s="169">
        <v>1</v>
      </c>
      <c r="N1547" s="165">
        <v>18</v>
      </c>
      <c r="O1547" s="167" t="s">
        <v>823</v>
      </c>
      <c r="P1547" s="167" t="s">
        <v>823</v>
      </c>
      <c r="Q1547" s="167" t="s">
        <v>826</v>
      </c>
      <c r="R1547" s="166" t="str">
        <f>H1547&amp;"2"</f>
        <v>1015022</v>
      </c>
      <c r="S1547" s="170">
        <v>1</v>
      </c>
      <c r="T1547" s="191" t="s">
        <v>829</v>
      </c>
      <c r="U1547" s="165">
        <v>6200</v>
      </c>
      <c r="V1547" s="165">
        <f t="shared" si="155"/>
        <v>1116</v>
      </c>
      <c r="W1547" s="165">
        <v>0</v>
      </c>
      <c r="X1547" s="234">
        <v>1253</v>
      </c>
      <c r="Y1547" s="168" t="s">
        <v>42</v>
      </c>
      <c r="Z1547" s="266"/>
      <c r="AA1547" s="266"/>
      <c r="AB1547" s="224"/>
      <c r="AC1547" s="178">
        <f t="shared" si="156"/>
        <v>9300</v>
      </c>
      <c r="AD1547" s="170"/>
      <c r="AE1547" s="170"/>
      <c r="AF1547" s="191" t="s">
        <v>320</v>
      </c>
      <c r="AG1547" s="221">
        <v>8</v>
      </c>
      <c r="AH1547" s="220">
        <v>12</v>
      </c>
      <c r="AI1547" s="191" t="s">
        <v>320</v>
      </c>
      <c r="AL1547" s="166">
        <v>0</v>
      </c>
      <c r="AM1547" s="170" t="s">
        <v>43</v>
      </c>
      <c r="AN1547" s="165" t="s">
        <v>44</v>
      </c>
      <c r="AO1547" s="165"/>
      <c r="AP1547" s="166"/>
      <c r="AQ1547" s="166"/>
      <c r="AR1547" s="166"/>
      <c r="AS1547" s="166">
        <f>H1547</f>
        <v>101502</v>
      </c>
      <c r="AT1547" s="166">
        <f t="shared" si="157"/>
        <v>11643</v>
      </c>
      <c r="AU1547" s="166">
        <v>1643</v>
      </c>
      <c r="AV1547" s="166"/>
      <c r="AX1547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101502, 'Б-101502-13',date'2015-02-02',3, 7, 7, 'RUR', 1, 18, date'2015-02-02', date'2015-02-01', 1015022, 1, to_date('2015-01-01 00:00:01','YYYY-MM-DD HH24:MI:SS'), 6200, 1116, 0, 1253, 0, 'c1', 8,null,101502,11643,1643);insert into xxxx_oebs_cash_payment_test (ID, INVOICE_ID, OEBS_PAYMENT, DOC_DATE, COMISS_DATE) values (s_xxxx_oebs_cash_payment_test.NEXTVAL, 101502, 9300, to_date('2015-01-01 00:00:01','YYYY-MM-DD HH24:MI:SS'), date'2015-01-01' );insert into xxxx_client_discount_m  (ID,CLIENT_ID,CLIENT_AVG_DISCOUNT,DT) values (s_xxxx_client_discount_m.NEXTVAL,1253, 12, date'2015-01-01');</v>
      </c>
      <c r="AZ1547" s="326"/>
    </row>
    <row r="1548" spans="1:52" ht="16.5" customHeight="1" x14ac:dyDescent="0.25">
      <c r="A1548" s="287">
        <v>115</v>
      </c>
      <c r="B1548" s="72">
        <v>0</v>
      </c>
      <c r="C1548" s="165" t="str">
        <f t="shared" si="152"/>
        <v>1000115</v>
      </c>
      <c r="D1548" s="165" t="str">
        <f t="shared" si="153"/>
        <v>1000115/13</v>
      </c>
      <c r="E1548" s="167" t="s">
        <v>189</v>
      </c>
      <c r="F1548" s="167" t="s">
        <v>37</v>
      </c>
      <c r="G1548" s="165">
        <v>48</v>
      </c>
      <c r="H1548" s="178">
        <v>101503</v>
      </c>
      <c r="I1548" s="170" t="str">
        <f t="shared" si="154"/>
        <v>Б-101503-13</v>
      </c>
      <c r="J1548" s="169">
        <v>3</v>
      </c>
      <c r="K1548" s="165">
        <v>7</v>
      </c>
      <c r="L1548" s="165" t="s">
        <v>38</v>
      </c>
      <c r="M1548" s="169">
        <v>1</v>
      </c>
      <c r="N1548" s="165">
        <v>18</v>
      </c>
      <c r="O1548" s="167" t="s">
        <v>823</v>
      </c>
      <c r="P1548" s="167" t="s">
        <v>823</v>
      </c>
      <c r="Q1548" s="167" t="s">
        <v>826</v>
      </c>
      <c r="R1548" s="166" t="str">
        <f>H1548&amp;"1"</f>
        <v>1015031</v>
      </c>
      <c r="S1548" s="170">
        <v>1</v>
      </c>
      <c r="T1548" s="191" t="s">
        <v>829</v>
      </c>
      <c r="U1548" s="165">
        <v>6200</v>
      </c>
      <c r="V1548" s="165">
        <f t="shared" si="155"/>
        <v>1116</v>
      </c>
      <c r="W1548" s="165">
        <v>0</v>
      </c>
      <c r="X1548" s="122">
        <v>1254</v>
      </c>
      <c r="Y1548" s="168" t="s">
        <v>42</v>
      </c>
      <c r="Z1548" s="266"/>
      <c r="AA1548" s="266"/>
      <c r="AB1548" s="224"/>
      <c r="AC1548" s="178">
        <f t="shared" si="156"/>
        <v>9300</v>
      </c>
      <c r="AD1548" s="170"/>
      <c r="AE1548" s="170"/>
      <c r="AF1548" s="191" t="s">
        <v>320</v>
      </c>
      <c r="AG1548" s="221">
        <v>8</v>
      </c>
      <c r="AH1548" s="220">
        <v>12</v>
      </c>
      <c r="AI1548" s="191" t="s">
        <v>320</v>
      </c>
      <c r="AL1548" s="166">
        <v>0</v>
      </c>
      <c r="AM1548" s="170" t="s">
        <v>43</v>
      </c>
      <c r="AN1548" s="165" t="s">
        <v>44</v>
      </c>
      <c r="AO1548" s="165"/>
      <c r="AP1548" s="166"/>
      <c r="AQ1548" s="166"/>
      <c r="AR1548" s="166"/>
      <c r="AS1548" s="166">
        <f>H1548</f>
        <v>101503</v>
      </c>
      <c r="AT1548" s="166">
        <f t="shared" si="157"/>
        <v>11644</v>
      </c>
      <c r="AU1548" s="166">
        <v>1644</v>
      </c>
      <c r="AV1548" s="166"/>
      <c r="AX1548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101503, 'Б-101503-13',date'2015-02-02',3, 7, 7, 'RUR', 1, 18, date'2015-02-02', date'2015-02-01', 1015031, 1, to_date('2015-01-01 00:00:01','YYYY-MM-DD HH24:MI:SS'), 6200, 1116, 0, 1254, 0, 'c1', 8,null,101503,11644,1644);insert into xxxx_oebs_cash_payment_test (ID, INVOICE_ID, OEBS_PAYMENT, DOC_DATE, COMISS_DATE) values (s_xxxx_oebs_cash_payment_test.NEXTVAL, 101503, 9300, to_date('2015-01-01 00:00:01','YYYY-MM-DD HH24:MI:SS'), date'2015-01-01' );insert into xxxx_client_discount_m  (ID,CLIENT_ID,CLIENT_AVG_DISCOUNT,DT) values (s_xxxx_client_discount_m.NEXTVAL,1254, 12, date'2015-01-01');</v>
      </c>
      <c r="AZ1548" s="326"/>
    </row>
    <row r="1549" spans="1:52" ht="16.5" customHeight="1" x14ac:dyDescent="0.25">
      <c r="A1549" s="287">
        <v>115</v>
      </c>
      <c r="B1549" s="72">
        <v>0</v>
      </c>
      <c r="C1549" s="165" t="str">
        <f t="shared" si="152"/>
        <v>1000115</v>
      </c>
      <c r="D1549" s="165" t="str">
        <f t="shared" si="153"/>
        <v>1000115/13</v>
      </c>
      <c r="E1549" s="167" t="s">
        <v>189</v>
      </c>
      <c r="F1549" s="167" t="s">
        <v>37</v>
      </c>
      <c r="G1549" s="165">
        <v>48</v>
      </c>
      <c r="H1549" s="178">
        <v>101504</v>
      </c>
      <c r="I1549" s="170" t="str">
        <f t="shared" si="154"/>
        <v>Б-101504-13</v>
      </c>
      <c r="J1549" s="169">
        <v>3</v>
      </c>
      <c r="K1549" s="165">
        <v>7</v>
      </c>
      <c r="L1549" s="165" t="s">
        <v>38</v>
      </c>
      <c r="M1549" s="169">
        <v>1</v>
      </c>
      <c r="N1549" s="165">
        <v>18</v>
      </c>
      <c r="O1549" s="167" t="s">
        <v>823</v>
      </c>
      <c r="P1549" s="167" t="s">
        <v>823</v>
      </c>
      <c r="Q1549" s="167" t="s">
        <v>826</v>
      </c>
      <c r="R1549" s="166" t="str">
        <f>H1549&amp;"2"</f>
        <v>1015042</v>
      </c>
      <c r="S1549" s="170">
        <v>1</v>
      </c>
      <c r="T1549" s="191" t="s">
        <v>829</v>
      </c>
      <c r="U1549" s="165">
        <v>6200</v>
      </c>
      <c r="V1549" s="165">
        <f t="shared" si="155"/>
        <v>1116</v>
      </c>
      <c r="W1549" s="165">
        <v>0</v>
      </c>
      <c r="X1549" s="234">
        <v>1255</v>
      </c>
      <c r="Y1549" s="168" t="s">
        <v>42</v>
      </c>
      <c r="Z1549" s="266"/>
      <c r="AA1549" s="266"/>
      <c r="AB1549" s="224"/>
      <c r="AC1549" s="178">
        <f t="shared" si="156"/>
        <v>9300</v>
      </c>
      <c r="AD1549" s="170"/>
      <c r="AE1549" s="170"/>
      <c r="AF1549" s="191" t="s">
        <v>320</v>
      </c>
      <c r="AG1549" s="221">
        <v>8</v>
      </c>
      <c r="AH1549" s="220">
        <v>12</v>
      </c>
      <c r="AI1549" s="191" t="s">
        <v>320</v>
      </c>
      <c r="AL1549" s="166">
        <v>0</v>
      </c>
      <c r="AM1549" s="170" t="s">
        <v>43</v>
      </c>
      <c r="AN1549" s="165" t="s">
        <v>44</v>
      </c>
      <c r="AO1549" s="165"/>
      <c r="AP1549" s="166"/>
      <c r="AQ1549" s="166"/>
      <c r="AR1549" s="166"/>
      <c r="AS1549" s="166">
        <f>H1549</f>
        <v>101504</v>
      </c>
      <c r="AT1549" s="166">
        <f t="shared" si="157"/>
        <v>11645</v>
      </c>
      <c r="AU1549" s="166">
        <v>1645</v>
      </c>
      <c r="AV1549" s="166"/>
      <c r="AX1549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101504, 'Б-101504-13',date'2015-02-02',3, 7, 7, 'RUR', 1, 18, date'2015-02-02', date'2015-02-01', 1015042, 1, to_date('2015-01-01 00:00:01','YYYY-MM-DD HH24:MI:SS'), 6200, 1116, 0, 1255, 0, 'c1', 8,null,101504,11645,1645);insert into xxxx_oebs_cash_payment_test (ID, INVOICE_ID, OEBS_PAYMENT, DOC_DATE, COMISS_DATE) values (s_xxxx_oebs_cash_payment_test.NEXTVAL, 101504, 9300, to_date('2015-01-01 00:00:01','YYYY-MM-DD HH24:MI:SS'), date'2015-01-01' );insert into xxxx_client_discount_m  (ID,CLIENT_ID,CLIENT_AVG_DISCOUNT,DT) values (s_xxxx_client_discount_m.NEXTVAL,1255, 12, date'2015-01-01');</v>
      </c>
      <c r="AZ1549" s="326"/>
    </row>
    <row r="1550" spans="1:52" ht="16.5" customHeight="1" x14ac:dyDescent="0.25">
      <c r="A1550" s="287">
        <v>115</v>
      </c>
      <c r="B1550" s="72">
        <v>0</v>
      </c>
      <c r="C1550" s="165" t="str">
        <f t="shared" si="152"/>
        <v>1000115</v>
      </c>
      <c r="D1550" s="165" t="str">
        <f t="shared" si="153"/>
        <v>1000115/13</v>
      </c>
      <c r="E1550" s="167" t="s">
        <v>189</v>
      </c>
      <c r="F1550" s="167" t="s">
        <v>37</v>
      </c>
      <c r="G1550" s="165">
        <v>48</v>
      </c>
      <c r="H1550" s="178">
        <v>101505</v>
      </c>
      <c r="I1550" s="170" t="str">
        <f t="shared" si="154"/>
        <v>Б-101505-13</v>
      </c>
      <c r="J1550" s="169">
        <v>3</v>
      </c>
      <c r="K1550" s="165">
        <v>7</v>
      </c>
      <c r="L1550" s="165" t="s">
        <v>38</v>
      </c>
      <c r="M1550" s="169">
        <v>1</v>
      </c>
      <c r="N1550" s="165">
        <v>18</v>
      </c>
      <c r="O1550" s="167" t="s">
        <v>823</v>
      </c>
      <c r="P1550" s="167" t="s">
        <v>823</v>
      </c>
      <c r="Q1550" s="167" t="s">
        <v>826</v>
      </c>
      <c r="R1550" s="166" t="str">
        <f>H1550&amp;"3"</f>
        <v>1015053</v>
      </c>
      <c r="S1550" s="170">
        <v>1</v>
      </c>
      <c r="T1550" s="191" t="s">
        <v>829</v>
      </c>
      <c r="U1550" s="165">
        <v>6200</v>
      </c>
      <c r="V1550" s="165">
        <f t="shared" si="155"/>
        <v>1116</v>
      </c>
      <c r="W1550" s="165">
        <v>0</v>
      </c>
      <c r="X1550" s="122">
        <v>1256</v>
      </c>
      <c r="Y1550" s="168" t="s">
        <v>42</v>
      </c>
      <c r="Z1550" s="266"/>
      <c r="AA1550" s="266"/>
      <c r="AB1550" s="224"/>
      <c r="AC1550" s="178">
        <f t="shared" si="156"/>
        <v>9300</v>
      </c>
      <c r="AD1550" s="170"/>
      <c r="AE1550" s="170"/>
      <c r="AF1550" s="191" t="s">
        <v>320</v>
      </c>
      <c r="AG1550" s="221">
        <v>8</v>
      </c>
      <c r="AH1550" s="220">
        <v>12</v>
      </c>
      <c r="AI1550" s="191" t="s">
        <v>320</v>
      </c>
      <c r="AL1550" s="166">
        <v>0</v>
      </c>
      <c r="AM1550" s="170" t="s">
        <v>43</v>
      </c>
      <c r="AN1550" s="165" t="s">
        <v>44</v>
      </c>
      <c r="AO1550" s="165"/>
      <c r="AP1550" s="166"/>
      <c r="AQ1550" s="166"/>
      <c r="AR1550" s="166"/>
      <c r="AS1550" s="166">
        <f>H1550</f>
        <v>101505</v>
      </c>
      <c r="AT1550" s="166">
        <f t="shared" si="157"/>
        <v>11646</v>
      </c>
      <c r="AU1550" s="166">
        <v>1646</v>
      </c>
      <c r="AV1550" s="166"/>
      <c r="AX1550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101505, 'Б-101505-13',date'2015-02-02',3, 7, 7, 'RUR', 1, 18, date'2015-02-02', date'2015-02-01', 1015053, 1, to_date('2015-01-01 00:00:01','YYYY-MM-DD HH24:MI:SS'), 6200, 1116, 0, 1256, 0, 'c1', 8,null,101505,11646,1646);insert into xxxx_oebs_cash_payment_test (ID, INVOICE_ID, OEBS_PAYMENT, DOC_DATE, COMISS_DATE) values (s_xxxx_oebs_cash_payment_test.NEXTVAL, 101505, 9300, to_date('2015-01-01 00:00:01','YYYY-MM-DD HH24:MI:SS'), date'2015-01-01' );insert into xxxx_client_discount_m  (ID,CLIENT_ID,CLIENT_AVG_DISCOUNT,DT) values (s_xxxx_client_discount_m.NEXTVAL,1256, 12, date'2015-01-01');</v>
      </c>
      <c r="AZ1550" s="326"/>
    </row>
    <row r="1551" spans="1:52" ht="16.5" customHeight="1" x14ac:dyDescent="0.25">
      <c r="A1551" s="287">
        <v>115</v>
      </c>
      <c r="B1551" s="72">
        <v>0</v>
      </c>
      <c r="C1551" s="165" t="str">
        <f t="shared" si="152"/>
        <v>1000115</v>
      </c>
      <c r="D1551" s="165" t="str">
        <f t="shared" si="153"/>
        <v>1000115/13</v>
      </c>
      <c r="E1551" s="167" t="s">
        <v>189</v>
      </c>
      <c r="F1551" s="167" t="s">
        <v>37</v>
      </c>
      <c r="G1551" s="165">
        <v>48</v>
      </c>
      <c r="H1551" s="178">
        <v>101506</v>
      </c>
      <c r="I1551" s="170" t="str">
        <f t="shared" si="154"/>
        <v>Б-101506-13</v>
      </c>
      <c r="J1551" s="169">
        <v>3</v>
      </c>
      <c r="K1551" s="165">
        <v>7</v>
      </c>
      <c r="L1551" s="165" t="s">
        <v>38</v>
      </c>
      <c r="M1551" s="169">
        <v>1</v>
      </c>
      <c r="N1551" s="165">
        <v>18</v>
      </c>
      <c r="O1551" s="167" t="s">
        <v>823</v>
      </c>
      <c r="P1551" s="167" t="s">
        <v>823</v>
      </c>
      <c r="Q1551" s="167" t="s">
        <v>826</v>
      </c>
      <c r="R1551" s="166" t="str">
        <f>H1551&amp;"1"</f>
        <v>1015061</v>
      </c>
      <c r="S1551" s="170">
        <v>1</v>
      </c>
      <c r="T1551" s="191" t="s">
        <v>829</v>
      </c>
      <c r="U1551" s="165">
        <v>6200</v>
      </c>
      <c r="V1551" s="165">
        <f t="shared" si="155"/>
        <v>1116</v>
      </c>
      <c r="W1551" s="165">
        <v>0</v>
      </c>
      <c r="X1551" s="234">
        <v>1257</v>
      </c>
      <c r="Y1551" s="168" t="s">
        <v>42</v>
      </c>
      <c r="Z1551" s="266"/>
      <c r="AA1551" s="266"/>
      <c r="AB1551" s="224"/>
      <c r="AC1551" s="178">
        <f t="shared" si="156"/>
        <v>9300</v>
      </c>
      <c r="AD1551" s="170"/>
      <c r="AE1551" s="170"/>
      <c r="AF1551" s="191" t="s">
        <v>320</v>
      </c>
      <c r="AG1551" s="221">
        <v>8</v>
      </c>
      <c r="AH1551" s="220">
        <v>12</v>
      </c>
      <c r="AI1551" s="191" t="s">
        <v>320</v>
      </c>
      <c r="AL1551" s="166">
        <v>0</v>
      </c>
      <c r="AM1551" s="170" t="s">
        <v>43</v>
      </c>
      <c r="AN1551" s="165" t="s">
        <v>44</v>
      </c>
      <c r="AO1551" s="165"/>
      <c r="AP1551" s="166"/>
      <c r="AQ1551" s="166"/>
      <c r="AR1551" s="166"/>
      <c r="AS1551" s="166">
        <f>H1551</f>
        <v>101506</v>
      </c>
      <c r="AT1551" s="166">
        <f t="shared" si="157"/>
        <v>11647</v>
      </c>
      <c r="AU1551" s="166">
        <v>1647</v>
      </c>
      <c r="AV1551" s="166"/>
      <c r="AX1551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101506, 'Б-101506-13',date'2015-02-02',3, 7, 7, 'RUR', 1, 18, date'2015-02-02', date'2015-02-01', 1015061, 1, to_date('2015-01-01 00:00:01','YYYY-MM-DD HH24:MI:SS'), 6200, 1116, 0, 1257, 0, 'c1', 8,null,101506,11647,1647);insert into xxxx_oebs_cash_payment_test (ID, INVOICE_ID, OEBS_PAYMENT, DOC_DATE, COMISS_DATE) values (s_xxxx_oebs_cash_payment_test.NEXTVAL, 101506, 9300, to_date('2015-01-01 00:00:01','YYYY-MM-DD HH24:MI:SS'), date'2015-01-01' );insert into xxxx_client_discount_m  (ID,CLIENT_ID,CLIENT_AVG_DISCOUNT,DT) values (s_xxxx_client_discount_m.NEXTVAL,1257, 12, date'2015-01-01');</v>
      </c>
      <c r="AZ1551" s="326"/>
    </row>
    <row r="1552" spans="1:52" ht="16.5" customHeight="1" x14ac:dyDescent="0.25">
      <c r="A1552" s="287">
        <v>115</v>
      </c>
      <c r="B1552" s="72">
        <v>0</v>
      </c>
      <c r="C1552" s="165" t="str">
        <f t="shared" si="152"/>
        <v>1000115</v>
      </c>
      <c r="D1552" s="165" t="str">
        <f t="shared" si="153"/>
        <v>1000115/13</v>
      </c>
      <c r="E1552" s="167" t="s">
        <v>189</v>
      </c>
      <c r="F1552" s="167" t="s">
        <v>37</v>
      </c>
      <c r="G1552" s="165">
        <v>48</v>
      </c>
      <c r="H1552" s="178">
        <v>101507</v>
      </c>
      <c r="I1552" s="170" t="str">
        <f t="shared" si="154"/>
        <v>Б-101507-13</v>
      </c>
      <c r="J1552" s="169">
        <v>3</v>
      </c>
      <c r="K1552" s="165">
        <v>7</v>
      </c>
      <c r="L1552" s="165" t="s">
        <v>38</v>
      </c>
      <c r="M1552" s="169">
        <v>1</v>
      </c>
      <c r="N1552" s="165">
        <v>18</v>
      </c>
      <c r="O1552" s="167" t="s">
        <v>823</v>
      </c>
      <c r="P1552" s="167" t="s">
        <v>823</v>
      </c>
      <c r="Q1552" s="167" t="s">
        <v>826</v>
      </c>
      <c r="R1552" s="166" t="str">
        <f>H1552&amp;"2"</f>
        <v>1015072</v>
      </c>
      <c r="S1552" s="170">
        <v>1</v>
      </c>
      <c r="T1552" s="191" t="s">
        <v>838</v>
      </c>
      <c r="U1552" s="165">
        <v>6200</v>
      </c>
      <c r="V1552" s="165">
        <f t="shared" si="155"/>
        <v>1116</v>
      </c>
      <c r="W1552" s="165">
        <v>0</v>
      </c>
      <c r="X1552" s="122">
        <v>1258</v>
      </c>
      <c r="Y1552" s="168" t="s">
        <v>42</v>
      </c>
      <c r="Z1552" s="266"/>
      <c r="AA1552" s="266"/>
      <c r="AB1552" s="224"/>
      <c r="AC1552" s="178">
        <f t="shared" si="156"/>
        <v>9300</v>
      </c>
      <c r="AD1552" s="170"/>
      <c r="AE1552" s="170"/>
      <c r="AF1552" s="191" t="s">
        <v>320</v>
      </c>
      <c r="AG1552" s="221">
        <v>8</v>
      </c>
      <c r="AH1552" s="220">
        <v>12</v>
      </c>
      <c r="AI1552" s="191" t="s">
        <v>320</v>
      </c>
      <c r="AL1552" s="166">
        <v>0</v>
      </c>
      <c r="AM1552" s="170" t="s">
        <v>43</v>
      </c>
      <c r="AN1552" s="165" t="s">
        <v>44</v>
      </c>
      <c r="AO1552" s="165"/>
      <c r="AP1552" s="166"/>
      <c r="AQ1552" s="166"/>
      <c r="AR1552" s="166"/>
      <c r="AS1552" s="166">
        <f>H1552</f>
        <v>101507</v>
      </c>
      <c r="AT1552" s="166">
        <f t="shared" si="157"/>
        <v>11648</v>
      </c>
      <c r="AU1552" s="166">
        <v>1648</v>
      </c>
      <c r="AV1552" s="166"/>
      <c r="AX155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101507, 'Б-101507-13',date'2015-02-02',3, 7, 7, 'RUR', 1, 18, date'2015-02-02', date'2015-02-01', 1015072, 1, to_date('2015-01-01 00:00:14','YYYY-MM-DD HH24:MI:SS'), 6200, 1116, 0, 1258, 0, 'c1', 8,null,101507,11648,1648);insert into xxxx_oebs_cash_payment_test (ID, INVOICE_ID, OEBS_PAYMENT, DOC_DATE, COMISS_DATE) values (s_xxxx_oebs_cash_payment_test.NEXTVAL, 101507, 9300, to_date('2015-01-01 00:00:14','YYYY-MM-DD HH24:MI:SS'), date'2015-01-01' );insert into xxxx_client_discount_m  (ID,CLIENT_ID,CLIENT_AVG_DISCOUNT,DT) values (s_xxxx_client_discount_m.NEXTVAL,1258, 12, date'2015-01-01');</v>
      </c>
      <c r="AZ1552" s="326"/>
    </row>
    <row r="1553" spans="1:52" ht="16.5" customHeight="1" x14ac:dyDescent="0.25">
      <c r="A1553" s="287">
        <v>115</v>
      </c>
      <c r="B1553" s="72">
        <v>0</v>
      </c>
      <c r="C1553" s="165" t="str">
        <f t="shared" si="152"/>
        <v>1000115</v>
      </c>
      <c r="D1553" s="165" t="str">
        <f t="shared" si="153"/>
        <v>1000115/13</v>
      </c>
      <c r="E1553" s="167" t="s">
        <v>189</v>
      </c>
      <c r="F1553" s="167" t="s">
        <v>37</v>
      </c>
      <c r="G1553" s="165">
        <v>48</v>
      </c>
      <c r="H1553" s="178">
        <v>101508</v>
      </c>
      <c r="I1553" s="170" t="str">
        <f t="shared" si="154"/>
        <v>Б-101508-13</v>
      </c>
      <c r="J1553" s="169">
        <v>3</v>
      </c>
      <c r="K1553" s="165">
        <v>7</v>
      </c>
      <c r="L1553" s="165" t="s">
        <v>38</v>
      </c>
      <c r="M1553" s="169">
        <v>1</v>
      </c>
      <c r="N1553" s="165">
        <v>18</v>
      </c>
      <c r="O1553" s="167" t="s">
        <v>823</v>
      </c>
      <c r="P1553" s="167" t="s">
        <v>823</v>
      </c>
      <c r="Q1553" s="167" t="s">
        <v>826</v>
      </c>
      <c r="R1553" s="166" t="str">
        <f>H1553&amp;"1"</f>
        <v>1015081</v>
      </c>
      <c r="S1553" s="170">
        <v>1</v>
      </c>
      <c r="T1553" s="237" t="s">
        <v>144</v>
      </c>
      <c r="U1553" s="236">
        <v>8000</v>
      </c>
      <c r="V1553" s="236">
        <f t="shared" si="155"/>
        <v>1440</v>
      </c>
      <c r="W1553" s="165">
        <v>0</v>
      </c>
      <c r="X1553" s="244">
        <v>1244</v>
      </c>
      <c r="Y1553" s="168" t="s">
        <v>42</v>
      </c>
      <c r="Z1553" s="223" t="str">
        <f>"5: "&amp;(SUM(U1553:U1567)-SUM(V1553:V1567))&amp;" / "&amp;((SUM(U1553:U1567)-SUM(V1553:V1567)))*0.06&amp;" / "&amp;((SUM(U1553:U1567)-SUM(V1553:V1567)))*0.02</f>
        <v>5: 77736 / 4664.16 / 1554.72</v>
      </c>
      <c r="AA1553" s="266"/>
      <c r="AB1553" s="223" t="str">
        <f>"10: "&amp;SUM(AC1553:AC1567)&amp;" / "&amp;ROUND(SUM(AC1553:AC1567)/1.18,2)&amp;" / "&amp;ROUND(SUM(AC1553:AC1567)/1.18*0.08,2)&amp;" / "&amp;ROUND(SUM(AC1553:AC1567)/1.18*0.02,2)</f>
        <v>10: 142200 / 120508.47 / 9640.68 / 2410.17</v>
      </c>
      <c r="AC1553" s="178">
        <f t="shared" si="156"/>
        <v>12000</v>
      </c>
      <c r="AD1553" s="170"/>
      <c r="AE1553" s="170"/>
      <c r="AF1553" s="237" t="s">
        <v>320</v>
      </c>
      <c r="AG1553" s="221">
        <v>8</v>
      </c>
      <c r="AH1553" s="220">
        <v>12</v>
      </c>
      <c r="AI1553" s="237" t="s">
        <v>320</v>
      </c>
      <c r="AL1553" s="166">
        <v>0</v>
      </c>
      <c r="AM1553" s="170" t="s">
        <v>43</v>
      </c>
      <c r="AN1553" s="165" t="s">
        <v>44</v>
      </c>
      <c r="AO1553" s="165"/>
      <c r="AP1553" s="166"/>
      <c r="AQ1553" s="166"/>
      <c r="AR1553" s="166"/>
      <c r="AS1553" s="166">
        <f>H1553</f>
        <v>101508</v>
      </c>
      <c r="AT1553" s="166">
        <f t="shared" si="157"/>
        <v>11649</v>
      </c>
      <c r="AU1553" s="166">
        <v>1649</v>
      </c>
      <c r="AV1553" s="166"/>
      <c r="AX155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101508, 'Б-101508-13',date'2015-02-02',3, 7, 7, 'RUR', 1, 18, date'2015-02-02', date'2015-02-01', 1015081, 1, to_date('2015-01-01 00:00:00','YYYY-MM-DD HH24:MI:SS'), 8000, 1440, 0, 1244, 0, 'c1', 8,null,101508,11649,1649);insert into xxxx_oebs_cash_payment_test (ID, INVOICE_ID, OEBS_PAYMENT, DOC_DATE, COMISS_DATE) values (s_xxxx_oebs_cash_payment_test.NEXTVAL, 101508, 12000, to_date('2015-01-01 00:00:00','YYYY-MM-DD HH24:MI:SS'), date'2015-01-01' );insert into xxxx_client_discount_m  (ID,CLIENT_ID,CLIENT_AVG_DISCOUNT,DT) values (s_xxxx_client_discount_m.NEXTVAL,1244, 12, date'2015-01-01');</v>
      </c>
      <c r="AZ1553" s="326"/>
    </row>
    <row r="1554" spans="1:52" ht="16.5" customHeight="1" x14ac:dyDescent="0.25">
      <c r="A1554" s="287">
        <v>115</v>
      </c>
      <c r="B1554" s="72">
        <v>0</v>
      </c>
      <c r="C1554" s="165" t="str">
        <f t="shared" si="152"/>
        <v>1000115</v>
      </c>
      <c r="D1554" s="165" t="str">
        <f t="shared" si="153"/>
        <v>1000115/13</v>
      </c>
      <c r="E1554" s="167" t="s">
        <v>189</v>
      </c>
      <c r="F1554" s="167" t="s">
        <v>37</v>
      </c>
      <c r="G1554" s="165">
        <v>48</v>
      </c>
      <c r="H1554" s="178">
        <v>101509</v>
      </c>
      <c r="I1554" s="170" t="str">
        <f t="shared" si="154"/>
        <v>Б-101509-13</v>
      </c>
      <c r="J1554" s="169">
        <v>3</v>
      </c>
      <c r="K1554" s="165">
        <v>7</v>
      </c>
      <c r="L1554" s="165" t="s">
        <v>38</v>
      </c>
      <c r="M1554" s="169">
        <v>1</v>
      </c>
      <c r="N1554" s="165">
        <v>18</v>
      </c>
      <c r="O1554" s="167" t="s">
        <v>823</v>
      </c>
      <c r="P1554" s="167" t="s">
        <v>823</v>
      </c>
      <c r="Q1554" s="167" t="s">
        <v>826</v>
      </c>
      <c r="R1554" s="166" t="str">
        <f>H1554&amp;"1"</f>
        <v>1015091</v>
      </c>
      <c r="S1554" s="170">
        <v>1</v>
      </c>
      <c r="T1554" s="237" t="s">
        <v>829</v>
      </c>
      <c r="U1554" s="165">
        <v>6200</v>
      </c>
      <c r="V1554" s="165">
        <f t="shared" si="155"/>
        <v>1116</v>
      </c>
      <c r="W1554" s="165">
        <v>0</v>
      </c>
      <c r="X1554" s="236">
        <v>1245</v>
      </c>
      <c r="Y1554" s="168" t="s">
        <v>42</v>
      </c>
      <c r="Z1554" s="266"/>
      <c r="AA1554" s="266"/>
      <c r="AB1554" s="224"/>
      <c r="AC1554" s="178">
        <f t="shared" si="156"/>
        <v>9300</v>
      </c>
      <c r="AD1554" s="170"/>
      <c r="AE1554" s="170"/>
      <c r="AF1554" s="237" t="s">
        <v>320</v>
      </c>
      <c r="AG1554" s="221">
        <v>8</v>
      </c>
      <c r="AH1554" s="220">
        <v>12</v>
      </c>
      <c r="AI1554" s="237" t="s">
        <v>320</v>
      </c>
      <c r="AL1554" s="166">
        <v>0</v>
      </c>
      <c r="AM1554" s="170" t="s">
        <v>43</v>
      </c>
      <c r="AN1554" s="165" t="s">
        <v>44</v>
      </c>
      <c r="AO1554" s="165"/>
      <c r="AP1554" s="166"/>
      <c r="AQ1554" s="166"/>
      <c r="AR1554" s="166"/>
      <c r="AS1554" s="166">
        <f>H1554</f>
        <v>101509</v>
      </c>
      <c r="AT1554" s="166">
        <f t="shared" si="157"/>
        <v>11650</v>
      </c>
      <c r="AU1554" s="166">
        <v>1650</v>
      </c>
      <c r="AV1554" s="166"/>
      <c r="AX155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101509, 'Б-101509-13',date'2015-02-02',3, 7, 7, 'RUR', 1, 18, date'2015-02-02', date'2015-02-01', 1015091, 1, to_date('2015-01-01 00:00:01','YYYY-MM-DD HH24:MI:SS'), 6200, 1116, 0, 1245, 0, 'c1', 8,null,101509,11650,1650);insert into xxxx_oebs_cash_payment_test (ID, INVOICE_ID, OEBS_PAYMENT, DOC_DATE, COMISS_DATE) values (s_xxxx_oebs_cash_payment_test.NEXTVAL, 101509, 9300, to_date('2015-01-01 00:00:01','YYYY-MM-DD HH24:MI:SS'), date'2015-01-01' );insert into xxxx_client_discount_m  (ID,CLIENT_ID,CLIENT_AVG_DISCOUNT,DT) values (s_xxxx_client_discount_m.NEXTVAL,1245, 12, date'2015-01-01');</v>
      </c>
      <c r="AZ1554" s="326"/>
    </row>
    <row r="1555" spans="1:52" ht="16.5" customHeight="1" x14ac:dyDescent="0.25">
      <c r="A1555" s="287">
        <v>115</v>
      </c>
      <c r="B1555" s="72">
        <v>0</v>
      </c>
      <c r="C1555" s="165" t="str">
        <f t="shared" si="152"/>
        <v>1000115</v>
      </c>
      <c r="D1555" s="165" t="str">
        <f t="shared" si="153"/>
        <v>1000115/13</v>
      </c>
      <c r="E1555" s="167" t="s">
        <v>189</v>
      </c>
      <c r="F1555" s="167" t="s">
        <v>37</v>
      </c>
      <c r="G1555" s="165">
        <v>48</v>
      </c>
      <c r="H1555" s="178">
        <v>101510</v>
      </c>
      <c r="I1555" s="170" t="str">
        <f t="shared" si="154"/>
        <v>Б-101510-13</v>
      </c>
      <c r="J1555" s="169">
        <v>3</v>
      </c>
      <c r="K1555" s="165">
        <v>7</v>
      </c>
      <c r="L1555" s="165" t="s">
        <v>38</v>
      </c>
      <c r="M1555" s="169">
        <v>1</v>
      </c>
      <c r="N1555" s="165">
        <v>18</v>
      </c>
      <c r="O1555" s="167" t="s">
        <v>823</v>
      </c>
      <c r="P1555" s="167" t="s">
        <v>823</v>
      </c>
      <c r="Q1555" s="167" t="s">
        <v>826</v>
      </c>
      <c r="R1555" s="166" t="str">
        <f>H1555&amp;"2"</f>
        <v>1015102</v>
      </c>
      <c r="S1555" s="170">
        <v>1</v>
      </c>
      <c r="T1555" s="237" t="s">
        <v>830</v>
      </c>
      <c r="U1555" s="165">
        <v>6200</v>
      </c>
      <c r="V1555" s="165">
        <f t="shared" si="155"/>
        <v>1116</v>
      </c>
      <c r="W1555" s="165">
        <v>0</v>
      </c>
      <c r="X1555" s="244">
        <v>1246</v>
      </c>
      <c r="Y1555" s="168" t="s">
        <v>42</v>
      </c>
      <c r="Z1555" s="266"/>
      <c r="AA1555" s="266"/>
      <c r="AB1555" s="224"/>
      <c r="AC1555" s="178">
        <f t="shared" si="156"/>
        <v>9300</v>
      </c>
      <c r="AD1555" s="170"/>
      <c r="AE1555" s="170"/>
      <c r="AF1555" s="237" t="s">
        <v>320</v>
      </c>
      <c r="AG1555" s="221">
        <v>8</v>
      </c>
      <c r="AH1555" s="220">
        <v>12</v>
      </c>
      <c r="AI1555" s="237" t="s">
        <v>320</v>
      </c>
      <c r="AL1555" s="166">
        <v>0</v>
      </c>
      <c r="AM1555" s="170" t="s">
        <v>43</v>
      </c>
      <c r="AN1555" s="165" t="s">
        <v>44</v>
      </c>
      <c r="AO1555" s="165"/>
      <c r="AP1555" s="166"/>
      <c r="AQ1555" s="166"/>
      <c r="AR1555" s="166"/>
      <c r="AS1555" s="166">
        <f>H1555</f>
        <v>101510</v>
      </c>
      <c r="AT1555" s="166">
        <f t="shared" si="157"/>
        <v>11651</v>
      </c>
      <c r="AU1555" s="166">
        <v>1651</v>
      </c>
      <c r="AV1555" s="166"/>
      <c r="AX1555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101510, 'Б-101510-13',date'2015-02-02',3, 7, 7, 'RUR', 1, 18, date'2015-02-02', date'2015-02-01', 1015102, 1, to_date('2015-01-01 00:00:02','YYYY-MM-DD HH24:MI:SS'), 6200, 1116, 0, 1246, 0, 'c1', 8,null,101510,11651,1651);insert into xxxx_oebs_cash_payment_test (ID, INVOICE_ID, OEBS_PAYMENT, DOC_DATE, COMISS_DATE) values (s_xxxx_oebs_cash_payment_test.NEXTVAL, 101510, 9300, to_date('2015-01-01 00:00:02','YYYY-MM-DD HH24:MI:SS'), date'2015-01-01' );insert into xxxx_client_discount_m  (ID,CLIENT_ID,CLIENT_AVG_DISCOUNT,DT) values (s_xxxx_client_discount_m.NEXTVAL,1246, 12, date'2015-01-01');</v>
      </c>
      <c r="AZ1555" s="326"/>
    </row>
    <row r="1556" spans="1:52" ht="16.5" customHeight="1" x14ac:dyDescent="0.25">
      <c r="A1556" s="287">
        <v>115</v>
      </c>
      <c r="B1556" s="72">
        <v>0</v>
      </c>
      <c r="C1556" s="165" t="str">
        <f t="shared" si="152"/>
        <v>1000115</v>
      </c>
      <c r="D1556" s="165" t="str">
        <f t="shared" si="153"/>
        <v>1000115/13</v>
      </c>
      <c r="E1556" s="167" t="s">
        <v>189</v>
      </c>
      <c r="F1556" s="167" t="s">
        <v>37</v>
      </c>
      <c r="G1556" s="165">
        <v>48</v>
      </c>
      <c r="H1556" s="178">
        <v>101511</v>
      </c>
      <c r="I1556" s="170" t="str">
        <f t="shared" si="154"/>
        <v>Б-101511-13</v>
      </c>
      <c r="J1556" s="169">
        <v>3</v>
      </c>
      <c r="K1556" s="165">
        <v>7</v>
      </c>
      <c r="L1556" s="165" t="s">
        <v>38</v>
      </c>
      <c r="M1556" s="169">
        <v>1</v>
      </c>
      <c r="N1556" s="165">
        <v>18</v>
      </c>
      <c r="O1556" s="167" t="s">
        <v>823</v>
      </c>
      <c r="P1556" s="167" t="s">
        <v>823</v>
      </c>
      <c r="Q1556" s="167" t="s">
        <v>826</v>
      </c>
      <c r="R1556" s="166" t="str">
        <f>H1556&amp;"3"</f>
        <v>1015113</v>
      </c>
      <c r="S1556" s="170">
        <v>1</v>
      </c>
      <c r="T1556" s="237" t="s">
        <v>830</v>
      </c>
      <c r="U1556" s="165">
        <v>6200</v>
      </c>
      <c r="V1556" s="165">
        <f t="shared" si="155"/>
        <v>1116</v>
      </c>
      <c r="W1556" s="165">
        <v>0</v>
      </c>
      <c r="X1556" s="236">
        <v>1247</v>
      </c>
      <c r="Y1556" s="168" t="s">
        <v>42</v>
      </c>
      <c r="Z1556" s="266"/>
      <c r="AA1556" s="266"/>
      <c r="AB1556" s="224"/>
      <c r="AC1556" s="178">
        <f t="shared" si="156"/>
        <v>9300</v>
      </c>
      <c r="AD1556" s="170"/>
      <c r="AE1556" s="170"/>
      <c r="AF1556" s="237" t="s">
        <v>320</v>
      </c>
      <c r="AG1556" s="221">
        <v>8</v>
      </c>
      <c r="AH1556" s="220">
        <v>12</v>
      </c>
      <c r="AI1556" s="237" t="s">
        <v>320</v>
      </c>
      <c r="AL1556" s="166">
        <v>0</v>
      </c>
      <c r="AM1556" s="170" t="s">
        <v>43</v>
      </c>
      <c r="AN1556" s="165" t="s">
        <v>44</v>
      </c>
      <c r="AO1556" s="165"/>
      <c r="AP1556" s="166"/>
      <c r="AQ1556" s="166"/>
      <c r="AR1556" s="166"/>
      <c r="AS1556" s="166">
        <f>H1556</f>
        <v>101511</v>
      </c>
      <c r="AT1556" s="166">
        <f t="shared" si="157"/>
        <v>11652</v>
      </c>
      <c r="AU1556" s="166">
        <v>1652</v>
      </c>
      <c r="AV1556" s="166"/>
      <c r="AX1556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101511, 'Б-101511-13',date'2015-02-02',3, 7, 7, 'RUR', 1, 18, date'2015-02-02', date'2015-02-01', 1015113, 1, to_date('2015-01-01 00:00:02','YYYY-MM-DD HH24:MI:SS'), 6200, 1116, 0, 1247, 0, 'c1', 8,null,101511,11652,1652);insert into xxxx_oebs_cash_payment_test (ID, INVOICE_ID, OEBS_PAYMENT, DOC_DATE, COMISS_DATE) values (s_xxxx_oebs_cash_payment_test.NEXTVAL, 101511, 9300, to_date('2015-01-01 00:00:02','YYYY-MM-DD HH24:MI:SS'), date'2015-01-01' );insert into xxxx_client_discount_m  (ID,CLIENT_ID,CLIENT_AVG_DISCOUNT,DT) values (s_xxxx_client_discount_m.NEXTVAL,1247, 12, date'2015-01-01');</v>
      </c>
      <c r="AZ1556" s="326"/>
    </row>
    <row r="1557" spans="1:52" ht="16.5" customHeight="1" x14ac:dyDescent="0.25">
      <c r="A1557" s="287">
        <v>115</v>
      </c>
      <c r="B1557" s="72">
        <v>0</v>
      </c>
      <c r="C1557" s="165" t="str">
        <f t="shared" si="152"/>
        <v>1000115</v>
      </c>
      <c r="D1557" s="165" t="str">
        <f t="shared" si="153"/>
        <v>1000115/13</v>
      </c>
      <c r="E1557" s="167" t="s">
        <v>189</v>
      </c>
      <c r="F1557" s="167" t="s">
        <v>37</v>
      </c>
      <c r="G1557" s="165">
        <v>48</v>
      </c>
      <c r="H1557" s="178">
        <v>101512</v>
      </c>
      <c r="I1557" s="170" t="str">
        <f t="shared" si="154"/>
        <v>Б-101512-13</v>
      </c>
      <c r="J1557" s="169">
        <v>3</v>
      </c>
      <c r="K1557" s="165">
        <v>7</v>
      </c>
      <c r="L1557" s="165" t="s">
        <v>38</v>
      </c>
      <c r="M1557" s="169">
        <v>1</v>
      </c>
      <c r="N1557" s="165">
        <v>18</v>
      </c>
      <c r="O1557" s="167" t="s">
        <v>823</v>
      </c>
      <c r="P1557" s="167" t="s">
        <v>823</v>
      </c>
      <c r="Q1557" s="167" t="s">
        <v>826</v>
      </c>
      <c r="R1557" s="166" t="str">
        <f>H1557&amp;"1"</f>
        <v>1015121</v>
      </c>
      <c r="S1557" s="170">
        <v>1</v>
      </c>
      <c r="T1557" s="237" t="s">
        <v>830</v>
      </c>
      <c r="U1557" s="165">
        <v>6200</v>
      </c>
      <c r="V1557" s="165">
        <f t="shared" si="155"/>
        <v>1116</v>
      </c>
      <c r="W1557" s="165">
        <v>0</v>
      </c>
      <c r="X1557" s="244">
        <v>1248</v>
      </c>
      <c r="Y1557" s="168" t="s">
        <v>42</v>
      </c>
      <c r="Z1557" s="266"/>
      <c r="AA1557" s="266"/>
      <c r="AB1557" s="224"/>
      <c r="AC1557" s="178">
        <f t="shared" si="156"/>
        <v>9300</v>
      </c>
      <c r="AD1557" s="170"/>
      <c r="AE1557" s="170"/>
      <c r="AF1557" s="237" t="s">
        <v>320</v>
      </c>
      <c r="AG1557" s="221">
        <v>8</v>
      </c>
      <c r="AH1557" s="220">
        <v>12</v>
      </c>
      <c r="AI1557" s="237" t="s">
        <v>320</v>
      </c>
      <c r="AL1557" s="166">
        <v>0</v>
      </c>
      <c r="AM1557" s="170" t="s">
        <v>43</v>
      </c>
      <c r="AN1557" s="165" t="s">
        <v>44</v>
      </c>
      <c r="AO1557" s="165"/>
      <c r="AP1557" s="166"/>
      <c r="AQ1557" s="166"/>
      <c r="AR1557" s="166"/>
      <c r="AS1557" s="166">
        <f>H1557</f>
        <v>101512</v>
      </c>
      <c r="AT1557" s="166">
        <f t="shared" si="157"/>
        <v>11653</v>
      </c>
      <c r="AU1557" s="166">
        <v>1653</v>
      </c>
      <c r="AV1557" s="166"/>
      <c r="AX1557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101512, 'Б-101512-13',date'2015-02-02',3, 7, 7, 'RUR', 1, 18, date'2015-02-02', date'2015-02-01', 1015121, 1, to_date('2015-01-01 00:00:02','YYYY-MM-DD HH24:MI:SS'), 6200, 1116, 0, 1248, 0, 'c1', 8,null,101512,11653,1653);insert into xxxx_oebs_cash_payment_test (ID, INVOICE_ID, OEBS_PAYMENT, DOC_DATE, COMISS_DATE) values (s_xxxx_oebs_cash_payment_test.NEXTVAL, 101512, 9300, to_date('2015-01-01 00:00:02','YYYY-MM-DD HH24:MI:SS'), date'2015-01-01' );insert into xxxx_client_discount_m  (ID,CLIENT_ID,CLIENT_AVG_DISCOUNT,DT) values (s_xxxx_client_discount_m.NEXTVAL,1248, 12, date'2015-01-01');</v>
      </c>
      <c r="AZ1557" s="326"/>
    </row>
    <row r="1558" spans="1:52" ht="16.5" customHeight="1" x14ac:dyDescent="0.25">
      <c r="A1558" s="287">
        <v>115</v>
      </c>
      <c r="B1558" s="72">
        <v>0</v>
      </c>
      <c r="C1558" s="165" t="str">
        <f t="shared" si="152"/>
        <v>1000115</v>
      </c>
      <c r="D1558" s="165" t="str">
        <f t="shared" si="153"/>
        <v>1000115/13</v>
      </c>
      <c r="E1558" s="167" t="s">
        <v>189</v>
      </c>
      <c r="F1558" s="167" t="s">
        <v>37</v>
      </c>
      <c r="G1558" s="165">
        <v>48</v>
      </c>
      <c r="H1558" s="178">
        <v>101513</v>
      </c>
      <c r="I1558" s="170" t="str">
        <f t="shared" si="154"/>
        <v>Б-101513-13</v>
      </c>
      <c r="J1558" s="169">
        <v>3</v>
      </c>
      <c r="K1558" s="165">
        <v>7</v>
      </c>
      <c r="L1558" s="165" t="s">
        <v>38</v>
      </c>
      <c r="M1558" s="169">
        <v>1</v>
      </c>
      <c r="N1558" s="165">
        <v>18</v>
      </c>
      <c r="O1558" s="167" t="s">
        <v>823</v>
      </c>
      <c r="P1558" s="167" t="s">
        <v>823</v>
      </c>
      <c r="Q1558" s="167" t="s">
        <v>826</v>
      </c>
      <c r="R1558" s="166" t="str">
        <f>H1558&amp;"1"</f>
        <v>1015131</v>
      </c>
      <c r="S1558" s="170">
        <v>1</v>
      </c>
      <c r="T1558" s="237" t="s">
        <v>830</v>
      </c>
      <c r="U1558" s="165">
        <v>6200</v>
      </c>
      <c r="V1558" s="165">
        <f t="shared" si="155"/>
        <v>1116</v>
      </c>
      <c r="W1558" s="165">
        <v>0</v>
      </c>
      <c r="X1558" s="236">
        <v>1249</v>
      </c>
      <c r="Y1558" s="168" t="s">
        <v>42</v>
      </c>
      <c r="Z1558" s="266"/>
      <c r="AA1558" s="266"/>
      <c r="AB1558" s="224"/>
      <c r="AC1558" s="178">
        <f t="shared" si="156"/>
        <v>9300</v>
      </c>
      <c r="AD1558" s="170"/>
      <c r="AE1558" s="170"/>
      <c r="AF1558" s="237" t="s">
        <v>320</v>
      </c>
      <c r="AG1558" s="221">
        <v>8</v>
      </c>
      <c r="AH1558" s="220">
        <v>12</v>
      </c>
      <c r="AI1558" s="237" t="s">
        <v>320</v>
      </c>
      <c r="AL1558" s="166">
        <v>0</v>
      </c>
      <c r="AM1558" s="170" t="s">
        <v>43</v>
      </c>
      <c r="AN1558" s="165" t="s">
        <v>44</v>
      </c>
      <c r="AO1558" s="165"/>
      <c r="AP1558" s="166"/>
      <c r="AQ1558" s="166"/>
      <c r="AR1558" s="166"/>
      <c r="AS1558" s="166">
        <f>H1558</f>
        <v>101513</v>
      </c>
      <c r="AT1558" s="166">
        <f t="shared" si="157"/>
        <v>11654</v>
      </c>
      <c r="AU1558" s="166">
        <v>1654</v>
      </c>
      <c r="AV1558" s="166"/>
      <c r="AX1558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101513, 'Б-101513-13',date'2015-02-02',3, 7, 7, 'RUR', 1, 18, date'2015-02-02', date'2015-02-01', 1015131, 1, to_date('2015-01-01 00:00:02','YYYY-MM-DD HH24:MI:SS'), 6200, 1116, 0, 1249, 0, 'c1', 8,null,101513,11654,1654);insert into xxxx_oebs_cash_payment_test (ID, INVOICE_ID, OEBS_PAYMENT, DOC_DATE, COMISS_DATE) values (s_xxxx_oebs_cash_payment_test.NEXTVAL, 101513, 9300, to_date('2015-01-01 00:00:02','YYYY-MM-DD HH24:MI:SS'), date'2015-01-01' );insert into xxxx_client_discount_m  (ID,CLIENT_ID,CLIENT_AVG_DISCOUNT,DT) values (s_xxxx_client_discount_m.NEXTVAL,1249, 12, date'2015-01-01');</v>
      </c>
      <c r="AZ1558" s="326"/>
    </row>
    <row r="1559" spans="1:52" ht="16.5" customHeight="1" x14ac:dyDescent="0.25">
      <c r="A1559" s="287">
        <v>115</v>
      </c>
      <c r="B1559" s="72">
        <v>0</v>
      </c>
      <c r="C1559" s="165" t="str">
        <f t="shared" si="152"/>
        <v>1000115</v>
      </c>
      <c r="D1559" s="165" t="str">
        <f t="shared" si="153"/>
        <v>1000115/13</v>
      </c>
      <c r="E1559" s="167" t="s">
        <v>189</v>
      </c>
      <c r="F1559" s="167" t="s">
        <v>37</v>
      </c>
      <c r="G1559" s="165">
        <v>48</v>
      </c>
      <c r="H1559" s="178">
        <v>101514</v>
      </c>
      <c r="I1559" s="170" t="str">
        <f t="shared" si="154"/>
        <v>Б-101514-13</v>
      </c>
      <c r="J1559" s="169">
        <v>3</v>
      </c>
      <c r="K1559" s="165">
        <v>7</v>
      </c>
      <c r="L1559" s="165" t="s">
        <v>38</v>
      </c>
      <c r="M1559" s="169">
        <v>1</v>
      </c>
      <c r="N1559" s="165">
        <v>18</v>
      </c>
      <c r="O1559" s="167" t="s">
        <v>823</v>
      </c>
      <c r="P1559" s="167" t="s">
        <v>823</v>
      </c>
      <c r="Q1559" s="167" t="s">
        <v>826</v>
      </c>
      <c r="R1559" s="166" t="str">
        <f>H1559&amp;"1"</f>
        <v>1015141</v>
      </c>
      <c r="S1559" s="170">
        <v>1</v>
      </c>
      <c r="T1559" s="237" t="s">
        <v>830</v>
      </c>
      <c r="U1559" s="165">
        <v>6200</v>
      </c>
      <c r="V1559" s="165">
        <f t="shared" si="155"/>
        <v>1116</v>
      </c>
      <c r="W1559" s="165">
        <v>0</v>
      </c>
      <c r="X1559" s="244">
        <v>1250</v>
      </c>
      <c r="Y1559" s="168" t="s">
        <v>42</v>
      </c>
      <c r="Z1559" s="266"/>
      <c r="AA1559" s="266"/>
      <c r="AB1559" s="224"/>
      <c r="AC1559" s="178">
        <f t="shared" si="156"/>
        <v>9300</v>
      </c>
      <c r="AD1559" s="170"/>
      <c r="AE1559" s="170"/>
      <c r="AF1559" s="237" t="s">
        <v>320</v>
      </c>
      <c r="AG1559" s="221">
        <v>8</v>
      </c>
      <c r="AH1559" s="220">
        <v>12</v>
      </c>
      <c r="AI1559" s="237" t="s">
        <v>320</v>
      </c>
      <c r="AL1559" s="166">
        <v>0</v>
      </c>
      <c r="AM1559" s="170" t="s">
        <v>43</v>
      </c>
      <c r="AN1559" s="165" t="s">
        <v>44</v>
      </c>
      <c r="AO1559" s="165"/>
      <c r="AP1559" s="166"/>
      <c r="AQ1559" s="166"/>
      <c r="AR1559" s="166"/>
      <c r="AS1559" s="166">
        <f>H1559</f>
        <v>101514</v>
      </c>
      <c r="AT1559" s="166">
        <f t="shared" si="157"/>
        <v>11655</v>
      </c>
      <c r="AU1559" s="166">
        <v>1655</v>
      </c>
      <c r="AV1559" s="166"/>
      <c r="AX1559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101514, 'Б-101514-13',date'2015-02-02',3, 7, 7, 'RUR', 1, 18, date'2015-02-02', date'2015-02-01', 1015141, 1, to_date('2015-01-01 00:00:02','YYYY-MM-DD HH24:MI:SS'), 6200, 1116, 0, 1250, 0, 'c1', 8,null,101514,11655,1655);insert into xxxx_oebs_cash_payment_test (ID, INVOICE_ID, OEBS_PAYMENT, DOC_DATE, COMISS_DATE) values (s_xxxx_oebs_cash_payment_test.NEXTVAL, 101514, 9300, to_date('2015-01-01 00:00:02','YYYY-MM-DD HH24:MI:SS'), date'2015-01-01' );insert into xxxx_client_discount_m  (ID,CLIENT_ID,CLIENT_AVG_DISCOUNT,DT) values (s_xxxx_client_discount_m.NEXTVAL,1250, 12, date'2015-01-01');</v>
      </c>
      <c r="AZ1559" s="326"/>
    </row>
    <row r="1560" spans="1:52" ht="16.5" customHeight="1" x14ac:dyDescent="0.25">
      <c r="A1560" s="287">
        <v>115</v>
      </c>
      <c r="B1560" s="72">
        <v>0</v>
      </c>
      <c r="C1560" s="165" t="str">
        <f t="shared" ref="C1560:C1623" si="159">"1000"&amp;A1560</f>
        <v>1000115</v>
      </c>
      <c r="D1560" s="165" t="str">
        <f t="shared" ref="D1560:D1623" si="160">"1000"&amp;A1560&amp;"/13"</f>
        <v>1000115/13</v>
      </c>
      <c r="E1560" s="167" t="s">
        <v>189</v>
      </c>
      <c r="F1560" s="167" t="s">
        <v>37</v>
      </c>
      <c r="G1560" s="165">
        <v>48</v>
      </c>
      <c r="H1560" s="178">
        <v>101515</v>
      </c>
      <c r="I1560" s="170" t="str">
        <f t="shared" ref="I1560:I1623" si="161">"Б-"&amp;H1560&amp;"-13"</f>
        <v>Б-101515-13</v>
      </c>
      <c r="J1560" s="169">
        <v>3</v>
      </c>
      <c r="K1560" s="165">
        <v>7</v>
      </c>
      <c r="L1560" s="165" t="s">
        <v>38</v>
      </c>
      <c r="M1560" s="169">
        <v>1</v>
      </c>
      <c r="N1560" s="165">
        <v>18</v>
      </c>
      <c r="O1560" s="167" t="s">
        <v>823</v>
      </c>
      <c r="P1560" s="167" t="s">
        <v>823</v>
      </c>
      <c r="Q1560" s="167" t="s">
        <v>826</v>
      </c>
      <c r="R1560" s="166" t="str">
        <f>H1560&amp;"2"</f>
        <v>1015152</v>
      </c>
      <c r="S1560" s="170">
        <v>1</v>
      </c>
      <c r="T1560" s="237" t="s">
        <v>829</v>
      </c>
      <c r="U1560" s="165">
        <v>6200</v>
      </c>
      <c r="V1560" s="165">
        <f t="shared" si="155"/>
        <v>1116</v>
      </c>
      <c r="W1560" s="165">
        <v>0</v>
      </c>
      <c r="X1560" s="236">
        <v>1251</v>
      </c>
      <c r="Y1560" s="168" t="s">
        <v>42</v>
      </c>
      <c r="Z1560" s="266"/>
      <c r="AA1560" s="266"/>
      <c r="AB1560" s="224"/>
      <c r="AC1560" s="178">
        <f t="shared" si="156"/>
        <v>9300</v>
      </c>
      <c r="AD1560" s="170"/>
      <c r="AE1560" s="170"/>
      <c r="AF1560" s="237" t="s">
        <v>320</v>
      </c>
      <c r="AG1560" s="221">
        <v>8</v>
      </c>
      <c r="AH1560" s="220">
        <v>12</v>
      </c>
      <c r="AI1560" s="237" t="s">
        <v>320</v>
      </c>
      <c r="AL1560" s="166">
        <v>0</v>
      </c>
      <c r="AM1560" s="170" t="s">
        <v>43</v>
      </c>
      <c r="AN1560" s="165" t="s">
        <v>44</v>
      </c>
      <c r="AO1560" s="165"/>
      <c r="AP1560" s="166"/>
      <c r="AQ1560" s="166"/>
      <c r="AR1560" s="166"/>
      <c r="AS1560" s="166">
        <f>H1560</f>
        <v>101515</v>
      </c>
      <c r="AT1560" s="166">
        <f t="shared" si="157"/>
        <v>11656</v>
      </c>
      <c r="AU1560" s="166">
        <v>1656</v>
      </c>
      <c r="AV1560" s="166"/>
      <c r="AX1560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101515, 'Б-101515-13',date'2015-02-02',3, 7, 7, 'RUR', 1, 18, date'2015-02-02', date'2015-02-01', 1015152, 1, to_date('2015-01-01 00:00:01','YYYY-MM-DD HH24:MI:SS'), 6200, 1116, 0, 1251, 0, 'c1', 8,null,101515,11656,1656);insert into xxxx_oebs_cash_payment_test (ID, INVOICE_ID, OEBS_PAYMENT, DOC_DATE, COMISS_DATE) values (s_xxxx_oebs_cash_payment_test.NEXTVAL, 101515, 9300, to_date('2015-01-01 00:00:01','YYYY-MM-DD HH24:MI:SS'), date'2015-01-01' );insert into xxxx_client_discount_m  (ID,CLIENT_ID,CLIENT_AVG_DISCOUNT,DT) values (s_xxxx_client_discount_m.NEXTVAL,1251, 12, date'2015-01-01');</v>
      </c>
      <c r="AZ1560" s="326"/>
    </row>
    <row r="1561" spans="1:52" ht="16.5" customHeight="1" x14ac:dyDescent="0.25">
      <c r="A1561" s="287">
        <v>115</v>
      </c>
      <c r="B1561" s="72">
        <v>0</v>
      </c>
      <c r="C1561" s="165" t="str">
        <f t="shared" si="159"/>
        <v>1000115</v>
      </c>
      <c r="D1561" s="165" t="str">
        <f t="shared" si="160"/>
        <v>1000115/13</v>
      </c>
      <c r="E1561" s="167" t="s">
        <v>189</v>
      </c>
      <c r="F1561" s="167" t="s">
        <v>37</v>
      </c>
      <c r="G1561" s="165">
        <v>48</v>
      </c>
      <c r="H1561" s="178">
        <v>101516</v>
      </c>
      <c r="I1561" s="170" t="str">
        <f t="shared" si="161"/>
        <v>Б-101516-13</v>
      </c>
      <c r="J1561" s="169">
        <v>3</v>
      </c>
      <c r="K1561" s="165">
        <v>7</v>
      </c>
      <c r="L1561" s="165" t="s">
        <v>38</v>
      </c>
      <c r="M1561" s="169">
        <v>1</v>
      </c>
      <c r="N1561" s="165">
        <v>18</v>
      </c>
      <c r="O1561" s="167" t="s">
        <v>823</v>
      </c>
      <c r="P1561" s="167" t="s">
        <v>823</v>
      </c>
      <c r="Q1561" s="167" t="s">
        <v>826</v>
      </c>
      <c r="R1561" s="166" t="str">
        <f>H1561&amp;"3"</f>
        <v>1015163</v>
      </c>
      <c r="S1561" s="170">
        <v>1</v>
      </c>
      <c r="T1561" s="237" t="s">
        <v>829</v>
      </c>
      <c r="U1561" s="165">
        <v>6200</v>
      </c>
      <c r="V1561" s="165">
        <f t="shared" si="155"/>
        <v>1116</v>
      </c>
      <c r="W1561" s="165">
        <v>0</v>
      </c>
      <c r="X1561" s="244">
        <v>1252</v>
      </c>
      <c r="Y1561" s="168" t="s">
        <v>42</v>
      </c>
      <c r="Z1561" s="266"/>
      <c r="AA1561" s="266"/>
      <c r="AB1561" s="224"/>
      <c r="AC1561" s="178">
        <f t="shared" si="156"/>
        <v>9300</v>
      </c>
      <c r="AD1561" s="170"/>
      <c r="AE1561" s="170"/>
      <c r="AF1561" s="237" t="s">
        <v>320</v>
      </c>
      <c r="AG1561" s="221">
        <v>8</v>
      </c>
      <c r="AH1561" s="220">
        <v>12</v>
      </c>
      <c r="AI1561" s="237" t="s">
        <v>320</v>
      </c>
      <c r="AL1561" s="166">
        <v>0</v>
      </c>
      <c r="AM1561" s="170" t="s">
        <v>43</v>
      </c>
      <c r="AN1561" s="165" t="s">
        <v>44</v>
      </c>
      <c r="AO1561" s="165"/>
      <c r="AP1561" s="166"/>
      <c r="AQ1561" s="166"/>
      <c r="AR1561" s="166"/>
      <c r="AS1561" s="166">
        <f>H1561</f>
        <v>101516</v>
      </c>
      <c r="AT1561" s="166">
        <f t="shared" si="157"/>
        <v>11657</v>
      </c>
      <c r="AU1561" s="166">
        <v>1657</v>
      </c>
      <c r="AV1561" s="166"/>
      <c r="AX1561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101516, 'Б-101516-13',date'2015-02-02',3, 7, 7, 'RUR', 1, 18, date'2015-02-02', date'2015-02-01', 1015163, 1, to_date('2015-01-01 00:00:01','YYYY-MM-DD HH24:MI:SS'), 6200, 1116, 0, 1252, 0, 'c1', 8,null,101516,11657,1657);insert into xxxx_oebs_cash_payment_test (ID, INVOICE_ID, OEBS_PAYMENT, DOC_DATE, COMISS_DATE) values (s_xxxx_oebs_cash_payment_test.NEXTVAL, 101516, 9300, to_date('2015-01-01 00:00:01','YYYY-MM-DD HH24:MI:SS'), date'2015-01-01' );insert into xxxx_client_discount_m  (ID,CLIENT_ID,CLIENT_AVG_DISCOUNT,DT) values (s_xxxx_client_discount_m.NEXTVAL,1252, 12, date'2015-01-01');</v>
      </c>
      <c r="AZ1561" s="326"/>
    </row>
    <row r="1562" spans="1:52" ht="16.5" customHeight="1" x14ac:dyDescent="0.25">
      <c r="A1562" s="287">
        <v>115</v>
      </c>
      <c r="B1562" s="72">
        <v>0</v>
      </c>
      <c r="C1562" s="165" t="str">
        <f t="shared" si="159"/>
        <v>1000115</v>
      </c>
      <c r="D1562" s="165" t="str">
        <f t="shared" si="160"/>
        <v>1000115/13</v>
      </c>
      <c r="E1562" s="167" t="s">
        <v>189</v>
      </c>
      <c r="F1562" s="167" t="s">
        <v>37</v>
      </c>
      <c r="G1562" s="165">
        <v>48</v>
      </c>
      <c r="H1562" s="178">
        <v>101517</v>
      </c>
      <c r="I1562" s="170" t="str">
        <f t="shared" si="161"/>
        <v>Б-101517-13</v>
      </c>
      <c r="J1562" s="169">
        <v>3</v>
      </c>
      <c r="K1562" s="165">
        <v>7</v>
      </c>
      <c r="L1562" s="165" t="s">
        <v>38</v>
      </c>
      <c r="M1562" s="169">
        <v>1</v>
      </c>
      <c r="N1562" s="165">
        <v>18</v>
      </c>
      <c r="O1562" s="167" t="s">
        <v>823</v>
      </c>
      <c r="P1562" s="167" t="s">
        <v>823</v>
      </c>
      <c r="Q1562" s="167" t="s">
        <v>826</v>
      </c>
      <c r="R1562" s="166" t="str">
        <f>H1562&amp;"1"</f>
        <v>1015171</v>
      </c>
      <c r="S1562" s="170">
        <v>1</v>
      </c>
      <c r="T1562" s="237" t="s">
        <v>829</v>
      </c>
      <c r="U1562" s="165">
        <v>6200</v>
      </c>
      <c r="V1562" s="165">
        <f t="shared" si="155"/>
        <v>1116</v>
      </c>
      <c r="W1562" s="165">
        <v>0</v>
      </c>
      <c r="X1562" s="236">
        <v>1253</v>
      </c>
      <c r="Y1562" s="168" t="s">
        <v>42</v>
      </c>
      <c r="Z1562" s="266"/>
      <c r="AA1562" s="266"/>
      <c r="AB1562" s="224"/>
      <c r="AC1562" s="178">
        <f t="shared" si="156"/>
        <v>9300</v>
      </c>
      <c r="AD1562" s="170"/>
      <c r="AE1562" s="170"/>
      <c r="AF1562" s="237" t="s">
        <v>320</v>
      </c>
      <c r="AG1562" s="221">
        <v>8</v>
      </c>
      <c r="AH1562" s="220">
        <v>12</v>
      </c>
      <c r="AI1562" s="237" t="s">
        <v>320</v>
      </c>
      <c r="AL1562" s="166">
        <v>0</v>
      </c>
      <c r="AM1562" s="170" t="s">
        <v>43</v>
      </c>
      <c r="AN1562" s="165" t="s">
        <v>44</v>
      </c>
      <c r="AO1562" s="165"/>
      <c r="AP1562" s="166"/>
      <c r="AQ1562" s="166"/>
      <c r="AR1562" s="166"/>
      <c r="AS1562" s="166">
        <f>H1562</f>
        <v>101517</v>
      </c>
      <c r="AT1562" s="166">
        <f t="shared" si="157"/>
        <v>11658</v>
      </c>
      <c r="AU1562" s="166">
        <v>1658</v>
      </c>
      <c r="AV1562" s="166"/>
      <c r="AX156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101517, 'Б-101517-13',date'2015-02-02',3, 7, 7, 'RUR', 1, 18, date'2015-02-02', date'2015-02-01', 1015171, 1, to_date('2015-01-01 00:00:01','YYYY-MM-DD HH24:MI:SS'), 6200, 1116, 0, 1253, 0, 'c1', 8,null,101517,11658,1658);insert into xxxx_oebs_cash_payment_test (ID, INVOICE_ID, OEBS_PAYMENT, DOC_DATE, COMISS_DATE) values (s_xxxx_oebs_cash_payment_test.NEXTVAL, 101517, 9300, to_date('2015-01-01 00:00:01','YYYY-MM-DD HH24:MI:SS'), date'2015-01-01' );insert into xxxx_client_discount_m  (ID,CLIENT_ID,CLIENT_AVG_DISCOUNT,DT) values (s_xxxx_client_discount_m.NEXTVAL,1253, 12, date'2015-01-01');</v>
      </c>
      <c r="AZ1562" s="326"/>
    </row>
    <row r="1563" spans="1:52" ht="16.5" customHeight="1" x14ac:dyDescent="0.25">
      <c r="A1563" s="287">
        <v>115</v>
      </c>
      <c r="B1563" s="72">
        <v>0</v>
      </c>
      <c r="C1563" s="165" t="str">
        <f t="shared" si="159"/>
        <v>1000115</v>
      </c>
      <c r="D1563" s="165" t="str">
        <f t="shared" si="160"/>
        <v>1000115/13</v>
      </c>
      <c r="E1563" s="167" t="s">
        <v>189</v>
      </c>
      <c r="F1563" s="167" t="s">
        <v>37</v>
      </c>
      <c r="G1563" s="165">
        <v>48</v>
      </c>
      <c r="H1563" s="178">
        <v>101518</v>
      </c>
      <c r="I1563" s="170" t="str">
        <f t="shared" si="161"/>
        <v>Б-101518-13</v>
      </c>
      <c r="J1563" s="169">
        <v>3</v>
      </c>
      <c r="K1563" s="165">
        <v>7</v>
      </c>
      <c r="L1563" s="165" t="s">
        <v>38</v>
      </c>
      <c r="M1563" s="169">
        <v>1</v>
      </c>
      <c r="N1563" s="165">
        <v>18</v>
      </c>
      <c r="O1563" s="167" t="s">
        <v>823</v>
      </c>
      <c r="P1563" s="167" t="s">
        <v>823</v>
      </c>
      <c r="Q1563" s="167" t="s">
        <v>826</v>
      </c>
      <c r="R1563" s="166" t="str">
        <f>H1563&amp;"1"</f>
        <v>1015181</v>
      </c>
      <c r="S1563" s="170">
        <v>1</v>
      </c>
      <c r="T1563" s="237" t="s">
        <v>829</v>
      </c>
      <c r="U1563" s="165">
        <v>6200</v>
      </c>
      <c r="V1563" s="165">
        <f t="shared" si="155"/>
        <v>1116</v>
      </c>
      <c r="W1563" s="165">
        <v>0</v>
      </c>
      <c r="X1563" s="244">
        <v>1254</v>
      </c>
      <c r="Y1563" s="168" t="s">
        <v>42</v>
      </c>
      <c r="Z1563" s="266"/>
      <c r="AA1563" s="266"/>
      <c r="AB1563" s="224"/>
      <c r="AC1563" s="178">
        <f t="shared" si="156"/>
        <v>9300</v>
      </c>
      <c r="AD1563" s="170"/>
      <c r="AE1563" s="170"/>
      <c r="AF1563" s="237" t="s">
        <v>320</v>
      </c>
      <c r="AG1563" s="221">
        <v>8</v>
      </c>
      <c r="AH1563" s="220">
        <v>12</v>
      </c>
      <c r="AI1563" s="237" t="s">
        <v>320</v>
      </c>
      <c r="AL1563" s="166">
        <v>0</v>
      </c>
      <c r="AM1563" s="170" t="s">
        <v>43</v>
      </c>
      <c r="AN1563" s="165" t="s">
        <v>44</v>
      </c>
      <c r="AO1563" s="165"/>
      <c r="AP1563" s="166"/>
      <c r="AQ1563" s="166"/>
      <c r="AR1563" s="166"/>
      <c r="AS1563" s="166">
        <f>H1563</f>
        <v>101518</v>
      </c>
      <c r="AT1563" s="166">
        <f t="shared" si="157"/>
        <v>11659</v>
      </c>
      <c r="AU1563" s="166">
        <v>1659</v>
      </c>
      <c r="AV1563" s="166"/>
      <c r="AX156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101518, 'Б-101518-13',date'2015-02-02',3, 7, 7, 'RUR', 1, 18, date'2015-02-02', date'2015-02-01', 1015181, 1, to_date('2015-01-01 00:00:01','YYYY-MM-DD HH24:MI:SS'), 6200, 1116, 0, 1254, 0, 'c1', 8,null,101518,11659,1659);insert into xxxx_oebs_cash_payment_test (ID, INVOICE_ID, OEBS_PAYMENT, DOC_DATE, COMISS_DATE) values (s_xxxx_oebs_cash_payment_test.NEXTVAL, 101518, 9300, to_date('2015-01-01 00:00:01','YYYY-MM-DD HH24:MI:SS'), date'2015-01-01' );insert into xxxx_client_discount_m  (ID,CLIENT_ID,CLIENT_AVG_DISCOUNT,DT) values (s_xxxx_client_discount_m.NEXTVAL,1254, 12, date'2015-01-01');</v>
      </c>
      <c r="AZ1563" s="326"/>
    </row>
    <row r="1564" spans="1:52" ht="16.5" customHeight="1" x14ac:dyDescent="0.25">
      <c r="A1564" s="287">
        <v>115</v>
      </c>
      <c r="B1564" s="72">
        <v>0</v>
      </c>
      <c r="C1564" s="165" t="str">
        <f t="shared" si="159"/>
        <v>1000115</v>
      </c>
      <c r="D1564" s="165" t="str">
        <f t="shared" si="160"/>
        <v>1000115/13</v>
      </c>
      <c r="E1564" s="167" t="s">
        <v>189</v>
      </c>
      <c r="F1564" s="167" t="s">
        <v>37</v>
      </c>
      <c r="G1564" s="165">
        <v>48</v>
      </c>
      <c r="H1564" s="178">
        <v>101519</v>
      </c>
      <c r="I1564" s="170" t="str">
        <f t="shared" si="161"/>
        <v>Б-101519-13</v>
      </c>
      <c r="J1564" s="169">
        <v>3</v>
      </c>
      <c r="K1564" s="165">
        <v>7</v>
      </c>
      <c r="L1564" s="165" t="s">
        <v>38</v>
      </c>
      <c r="M1564" s="169">
        <v>1</v>
      </c>
      <c r="N1564" s="165">
        <v>18</v>
      </c>
      <c r="O1564" s="167" t="s">
        <v>823</v>
      </c>
      <c r="P1564" s="167" t="s">
        <v>823</v>
      </c>
      <c r="Q1564" s="167" t="s">
        <v>826</v>
      </c>
      <c r="R1564" s="166" t="str">
        <f>H1564&amp;"1"</f>
        <v>1015191</v>
      </c>
      <c r="S1564" s="170">
        <v>1</v>
      </c>
      <c r="T1564" s="237" t="s">
        <v>829</v>
      </c>
      <c r="U1564" s="165">
        <v>6200</v>
      </c>
      <c r="V1564" s="165">
        <f t="shared" si="155"/>
        <v>1116</v>
      </c>
      <c r="W1564" s="165">
        <v>0</v>
      </c>
      <c r="X1564" s="236">
        <v>1255</v>
      </c>
      <c r="Y1564" s="168" t="s">
        <v>42</v>
      </c>
      <c r="Z1564" s="266"/>
      <c r="AA1564" s="266"/>
      <c r="AB1564" s="224"/>
      <c r="AC1564" s="178">
        <f t="shared" si="156"/>
        <v>9300</v>
      </c>
      <c r="AD1564" s="170"/>
      <c r="AE1564" s="170"/>
      <c r="AF1564" s="237" t="s">
        <v>320</v>
      </c>
      <c r="AG1564" s="221">
        <v>8</v>
      </c>
      <c r="AH1564" s="220">
        <v>12</v>
      </c>
      <c r="AI1564" s="237" t="s">
        <v>320</v>
      </c>
      <c r="AL1564" s="166">
        <v>0</v>
      </c>
      <c r="AM1564" s="170" t="s">
        <v>43</v>
      </c>
      <c r="AN1564" s="165" t="s">
        <v>44</v>
      </c>
      <c r="AO1564" s="165"/>
      <c r="AP1564" s="166"/>
      <c r="AQ1564" s="166"/>
      <c r="AR1564" s="166"/>
      <c r="AS1564" s="166">
        <f>H1564</f>
        <v>101519</v>
      </c>
      <c r="AT1564" s="166">
        <f t="shared" si="157"/>
        <v>11660</v>
      </c>
      <c r="AU1564" s="166">
        <v>1660</v>
      </c>
      <c r="AX156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101519, 'Б-101519-13',date'2015-02-02',3, 7, 7, 'RUR', 1, 18, date'2015-02-02', date'2015-02-01', 1015191, 1, to_date('2015-01-01 00:00:01','YYYY-MM-DD HH24:MI:SS'), 6200, 1116, 0, 1255, 0, 'c1', 8,null,101519,11660,1660);insert into xxxx_oebs_cash_payment_test (ID, INVOICE_ID, OEBS_PAYMENT, DOC_DATE, COMISS_DATE) values (s_xxxx_oebs_cash_payment_test.NEXTVAL, 101519, 9300, to_date('2015-01-01 00:00:01','YYYY-MM-DD HH24:MI:SS'), date'2015-01-01' );insert into xxxx_client_discount_m  (ID,CLIENT_ID,CLIENT_AVG_DISCOUNT,DT) values (s_xxxx_client_discount_m.NEXTVAL,1255, 12, date'2015-01-01');</v>
      </c>
      <c r="AZ1564" s="326"/>
    </row>
    <row r="1565" spans="1:52" ht="16.5" customHeight="1" x14ac:dyDescent="0.25">
      <c r="A1565" s="287">
        <v>115</v>
      </c>
      <c r="B1565" s="72">
        <v>0</v>
      </c>
      <c r="C1565" s="165" t="str">
        <f t="shared" si="159"/>
        <v>1000115</v>
      </c>
      <c r="D1565" s="165" t="str">
        <f t="shared" si="160"/>
        <v>1000115/13</v>
      </c>
      <c r="E1565" s="167" t="s">
        <v>189</v>
      </c>
      <c r="F1565" s="167" t="s">
        <v>37</v>
      </c>
      <c r="G1565" s="165">
        <v>48</v>
      </c>
      <c r="H1565" s="178">
        <v>101520</v>
      </c>
      <c r="I1565" s="170" t="str">
        <f t="shared" si="161"/>
        <v>Б-101520-13</v>
      </c>
      <c r="J1565" s="169">
        <v>3</v>
      </c>
      <c r="K1565" s="165">
        <v>7</v>
      </c>
      <c r="L1565" s="165" t="s">
        <v>38</v>
      </c>
      <c r="M1565" s="169">
        <v>1</v>
      </c>
      <c r="N1565" s="165">
        <v>18</v>
      </c>
      <c r="O1565" s="167" t="s">
        <v>823</v>
      </c>
      <c r="P1565" s="167" t="s">
        <v>823</v>
      </c>
      <c r="Q1565" s="167" t="s">
        <v>826</v>
      </c>
      <c r="R1565" s="166" t="str">
        <f>H1565&amp;"2"</f>
        <v>1015202</v>
      </c>
      <c r="S1565" s="170">
        <v>1</v>
      </c>
      <c r="T1565" s="237" t="s">
        <v>829</v>
      </c>
      <c r="U1565" s="165">
        <v>6200</v>
      </c>
      <c r="V1565" s="165">
        <f t="shared" si="155"/>
        <v>1116</v>
      </c>
      <c r="W1565" s="165">
        <v>0</v>
      </c>
      <c r="X1565" s="244">
        <v>1256</v>
      </c>
      <c r="Y1565" s="168" t="s">
        <v>42</v>
      </c>
      <c r="Z1565" s="266"/>
      <c r="AA1565" s="266"/>
      <c r="AB1565" s="224"/>
      <c r="AC1565" s="178">
        <f t="shared" si="156"/>
        <v>9300</v>
      </c>
      <c r="AD1565" s="170"/>
      <c r="AE1565" s="170"/>
      <c r="AF1565" s="237" t="s">
        <v>320</v>
      </c>
      <c r="AG1565" s="221">
        <v>8</v>
      </c>
      <c r="AH1565" s="220">
        <v>12</v>
      </c>
      <c r="AI1565" s="237" t="s">
        <v>320</v>
      </c>
      <c r="AL1565" s="166">
        <v>0</v>
      </c>
      <c r="AM1565" s="170" t="s">
        <v>43</v>
      </c>
      <c r="AN1565" s="165" t="s">
        <v>44</v>
      </c>
      <c r="AO1565" s="165"/>
      <c r="AP1565" s="166"/>
      <c r="AQ1565" s="166"/>
      <c r="AR1565" s="166"/>
      <c r="AS1565" s="166">
        <f>H1565</f>
        <v>101520</v>
      </c>
      <c r="AT1565" s="166">
        <f t="shared" si="157"/>
        <v>11661</v>
      </c>
      <c r="AU1565" s="166">
        <v>1661</v>
      </c>
      <c r="AV1565" s="166"/>
      <c r="AX1565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101520, 'Б-101520-13',date'2015-02-02',3, 7, 7, 'RUR', 1, 18, date'2015-02-02', date'2015-02-01', 1015202, 1, to_date('2015-01-01 00:00:01','YYYY-MM-DD HH24:MI:SS'), 6200, 1116, 0, 1256, 0, 'c1', 8,null,101520,11661,1661);insert into xxxx_oebs_cash_payment_test (ID, INVOICE_ID, OEBS_PAYMENT, DOC_DATE, COMISS_DATE) values (s_xxxx_oebs_cash_payment_test.NEXTVAL, 101520, 9300, to_date('2015-01-01 00:00:01','YYYY-MM-DD HH24:MI:SS'), date'2015-01-01' );insert into xxxx_client_discount_m  (ID,CLIENT_ID,CLIENT_AVG_DISCOUNT,DT) values (s_xxxx_client_discount_m.NEXTVAL,1256, 12, date'2015-01-01');</v>
      </c>
      <c r="AZ1565" s="326"/>
    </row>
    <row r="1566" spans="1:52" ht="16.5" customHeight="1" x14ac:dyDescent="0.25">
      <c r="A1566" s="287">
        <v>115</v>
      </c>
      <c r="B1566" s="72">
        <v>0</v>
      </c>
      <c r="C1566" s="165" t="str">
        <f t="shared" si="159"/>
        <v>1000115</v>
      </c>
      <c r="D1566" s="165" t="str">
        <f t="shared" si="160"/>
        <v>1000115/13</v>
      </c>
      <c r="E1566" s="167" t="s">
        <v>189</v>
      </c>
      <c r="F1566" s="167" t="s">
        <v>37</v>
      </c>
      <c r="G1566" s="165">
        <v>48</v>
      </c>
      <c r="H1566" s="178">
        <v>101521</v>
      </c>
      <c r="I1566" s="170" t="str">
        <f t="shared" si="161"/>
        <v>Б-101521-13</v>
      </c>
      <c r="J1566" s="169">
        <v>3</v>
      </c>
      <c r="K1566" s="165">
        <v>7</v>
      </c>
      <c r="L1566" s="165" t="s">
        <v>38</v>
      </c>
      <c r="M1566" s="169">
        <v>1</v>
      </c>
      <c r="N1566" s="165">
        <v>18</v>
      </c>
      <c r="O1566" s="167" t="s">
        <v>823</v>
      </c>
      <c r="P1566" s="167" t="s">
        <v>823</v>
      </c>
      <c r="Q1566" s="167" t="s">
        <v>826</v>
      </c>
      <c r="R1566" s="166" t="str">
        <f>H1566&amp;"3"</f>
        <v>1015213</v>
      </c>
      <c r="S1566" s="170">
        <v>1</v>
      </c>
      <c r="T1566" s="237" t="s">
        <v>829</v>
      </c>
      <c r="U1566" s="165">
        <v>6200</v>
      </c>
      <c r="V1566" s="165">
        <f t="shared" si="155"/>
        <v>1116</v>
      </c>
      <c r="W1566" s="165">
        <v>0</v>
      </c>
      <c r="X1566" s="236">
        <v>1257</v>
      </c>
      <c r="Y1566" s="168" t="s">
        <v>42</v>
      </c>
      <c r="Z1566" s="266"/>
      <c r="AA1566" s="266"/>
      <c r="AB1566" s="224"/>
      <c r="AC1566" s="178">
        <f t="shared" si="156"/>
        <v>9300</v>
      </c>
      <c r="AD1566" s="170"/>
      <c r="AE1566" s="170"/>
      <c r="AF1566" s="237" t="s">
        <v>320</v>
      </c>
      <c r="AG1566" s="221">
        <v>8</v>
      </c>
      <c r="AH1566" s="220">
        <v>12</v>
      </c>
      <c r="AI1566" s="237" t="s">
        <v>320</v>
      </c>
      <c r="AL1566" s="166">
        <v>0</v>
      </c>
      <c r="AM1566" s="170" t="s">
        <v>43</v>
      </c>
      <c r="AN1566" s="165" t="s">
        <v>44</v>
      </c>
      <c r="AO1566" s="165"/>
      <c r="AP1566" s="166"/>
      <c r="AQ1566" s="166"/>
      <c r="AR1566" s="166"/>
      <c r="AS1566" s="166">
        <f>H1566</f>
        <v>101521</v>
      </c>
      <c r="AT1566" s="166">
        <f t="shared" si="157"/>
        <v>11662</v>
      </c>
      <c r="AU1566" s="166">
        <v>1662</v>
      </c>
      <c r="AV1566" s="166"/>
      <c r="AX1566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101521, 'Б-101521-13',date'2015-02-02',3, 7, 7, 'RUR', 1, 18, date'2015-02-02', date'2015-02-01', 1015213, 1, to_date('2015-01-01 00:00:01','YYYY-MM-DD HH24:MI:SS'), 6200, 1116, 0, 1257, 0, 'c1', 8,null,101521,11662,1662);insert into xxxx_oebs_cash_payment_test (ID, INVOICE_ID, OEBS_PAYMENT, DOC_DATE, COMISS_DATE) values (s_xxxx_oebs_cash_payment_test.NEXTVAL, 101521, 9300, to_date('2015-01-01 00:00:01','YYYY-MM-DD HH24:MI:SS'), date'2015-01-01' );insert into xxxx_client_discount_m  (ID,CLIENT_ID,CLIENT_AVG_DISCOUNT,DT) values (s_xxxx_client_discount_m.NEXTVAL,1257, 12, date'2015-01-01');</v>
      </c>
      <c r="AZ1566" s="326"/>
    </row>
    <row r="1567" spans="1:52" ht="16.5" customHeight="1" x14ac:dyDescent="0.25">
      <c r="A1567" s="287">
        <v>115</v>
      </c>
      <c r="B1567" s="72">
        <v>0</v>
      </c>
      <c r="C1567" s="165" t="str">
        <f t="shared" si="159"/>
        <v>1000115</v>
      </c>
      <c r="D1567" s="165" t="str">
        <f t="shared" si="160"/>
        <v>1000115/13</v>
      </c>
      <c r="E1567" s="167" t="s">
        <v>189</v>
      </c>
      <c r="F1567" s="167" t="s">
        <v>37</v>
      </c>
      <c r="G1567" s="165">
        <v>48</v>
      </c>
      <c r="H1567" s="178">
        <v>101522</v>
      </c>
      <c r="I1567" s="170" t="str">
        <f t="shared" si="161"/>
        <v>Б-101522-13</v>
      </c>
      <c r="J1567" s="169">
        <v>3</v>
      </c>
      <c r="K1567" s="165">
        <v>7</v>
      </c>
      <c r="L1567" s="165" t="s">
        <v>38</v>
      </c>
      <c r="M1567" s="169">
        <v>1</v>
      </c>
      <c r="N1567" s="165">
        <v>18</v>
      </c>
      <c r="O1567" s="167" t="s">
        <v>823</v>
      </c>
      <c r="P1567" s="167" t="s">
        <v>823</v>
      </c>
      <c r="Q1567" s="167" t="s">
        <v>826</v>
      </c>
      <c r="R1567" s="166" t="str">
        <f>H1567&amp;"1"</f>
        <v>1015221</v>
      </c>
      <c r="S1567" s="170">
        <v>1</v>
      </c>
      <c r="T1567" s="237" t="s">
        <v>838</v>
      </c>
      <c r="U1567" s="165">
        <v>6200</v>
      </c>
      <c r="V1567" s="165">
        <f t="shared" si="155"/>
        <v>1116</v>
      </c>
      <c r="W1567" s="165">
        <v>0</v>
      </c>
      <c r="X1567" s="244">
        <v>1258</v>
      </c>
      <c r="Y1567" s="168" t="s">
        <v>42</v>
      </c>
      <c r="Z1567" s="266"/>
      <c r="AA1567" s="266"/>
      <c r="AB1567" s="224"/>
      <c r="AC1567" s="178">
        <f t="shared" si="156"/>
        <v>9300</v>
      </c>
      <c r="AD1567" s="170"/>
      <c r="AE1567" s="170"/>
      <c r="AF1567" s="237" t="s">
        <v>320</v>
      </c>
      <c r="AG1567" s="221">
        <v>8</v>
      </c>
      <c r="AH1567" s="220">
        <v>12</v>
      </c>
      <c r="AI1567" s="237" t="s">
        <v>320</v>
      </c>
      <c r="AL1567" s="166">
        <v>0</v>
      </c>
      <c r="AM1567" s="170" t="s">
        <v>43</v>
      </c>
      <c r="AN1567" s="165" t="s">
        <v>44</v>
      </c>
      <c r="AO1567" s="165"/>
      <c r="AP1567" s="166"/>
      <c r="AQ1567" s="166"/>
      <c r="AR1567" s="166"/>
      <c r="AS1567" s="166">
        <f>H1567</f>
        <v>101522</v>
      </c>
      <c r="AT1567" s="166">
        <f t="shared" si="157"/>
        <v>11663</v>
      </c>
      <c r="AU1567" s="166">
        <v>1663</v>
      </c>
      <c r="AV1567" s="166"/>
      <c r="AX1567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101522, 'Б-101522-13',date'2015-02-02',3, 7, 7, 'RUR', 1, 18, date'2015-02-02', date'2015-02-01', 1015221, 1, to_date('2015-01-01 00:00:14','YYYY-MM-DD HH24:MI:SS'), 6200, 1116, 0, 1258, 0, 'c1', 8,null,101522,11663,1663);insert into xxxx_oebs_cash_payment_test (ID, INVOICE_ID, OEBS_PAYMENT, DOC_DATE, COMISS_DATE) values (s_xxxx_oebs_cash_payment_test.NEXTVAL, 101522, 9300, to_date('2015-01-01 00:00:14','YYYY-MM-DD HH24:MI:SS'), date'2015-01-01' );insert into xxxx_client_discount_m  (ID,CLIENT_ID,CLIENT_AVG_DISCOUNT,DT) values (s_xxxx_client_discount_m.NEXTVAL,1258, 12, date'2015-01-01');</v>
      </c>
      <c r="AZ1567" s="326"/>
    </row>
    <row r="1568" spans="1:52" ht="16.5" customHeight="1" x14ac:dyDescent="0.25">
      <c r="A1568" s="287">
        <v>115</v>
      </c>
      <c r="B1568" s="72">
        <v>0</v>
      </c>
      <c r="C1568" s="165" t="str">
        <f t="shared" si="159"/>
        <v>1000115</v>
      </c>
      <c r="D1568" s="165" t="str">
        <f t="shared" si="160"/>
        <v>1000115/13</v>
      </c>
      <c r="E1568" s="167" t="s">
        <v>189</v>
      </c>
      <c r="F1568" s="167" t="s">
        <v>37</v>
      </c>
      <c r="G1568" s="165">
        <v>48</v>
      </c>
      <c r="H1568" s="178">
        <v>101523</v>
      </c>
      <c r="I1568" s="170" t="str">
        <f t="shared" si="161"/>
        <v>Б-101523-13</v>
      </c>
      <c r="J1568" s="169">
        <v>3</v>
      </c>
      <c r="K1568" s="165">
        <v>7</v>
      </c>
      <c r="L1568" s="165" t="s">
        <v>38</v>
      </c>
      <c r="M1568" s="169">
        <v>1</v>
      </c>
      <c r="N1568" s="165">
        <v>18</v>
      </c>
      <c r="O1568" s="167" t="s">
        <v>823</v>
      </c>
      <c r="P1568" s="167" t="s">
        <v>823</v>
      </c>
      <c r="Q1568" s="167" t="s">
        <v>826</v>
      </c>
      <c r="R1568" s="166" t="str">
        <f>H1568&amp;"2"</f>
        <v>1015232</v>
      </c>
      <c r="S1568" s="170">
        <v>1</v>
      </c>
      <c r="T1568" s="191" t="s">
        <v>144</v>
      </c>
      <c r="U1568" s="165">
        <v>6200</v>
      </c>
      <c r="V1568" s="165">
        <f t="shared" si="155"/>
        <v>1116</v>
      </c>
      <c r="W1568" s="165">
        <v>0</v>
      </c>
      <c r="X1568" s="122">
        <v>1244</v>
      </c>
      <c r="Y1568" s="168" t="s">
        <v>42</v>
      </c>
      <c r="Z1568" s="223" t="str">
        <f>"5: "&amp;(SUM(U1568:U1582)-SUM(V1568:V1582))&amp;" / "&amp;((SUM(U1568:U1582)-SUM(V1568:V1582)))*0.06&amp;" / "&amp;((SUM(U1568:U1582)-SUM(V1568:V1582)))*0.02</f>
        <v>5: 76260 / 4575.6 / 1525.2</v>
      </c>
      <c r="AA1568" s="266"/>
      <c r="AB1568" s="223" t="str">
        <f>"10: "&amp;SUM(AC1568:AC1582)&amp;" / "&amp;ROUND(SUM(AC1568:AC1582)/1.18,2)&amp;" / "&amp;ROUND(SUM(AC1568:AC1582)/1.18*0.08,2)&amp;" / "&amp;ROUND(SUM(AC1568:AC1582)/1.18*0.02,2)</f>
        <v>10: 139500 / 118220.34 / 9457.63 / 2364.41</v>
      </c>
      <c r="AC1568" s="178">
        <f t="shared" si="156"/>
        <v>9300</v>
      </c>
      <c r="AD1568" s="170"/>
      <c r="AE1568" s="170"/>
      <c r="AF1568" s="191" t="s">
        <v>320</v>
      </c>
      <c r="AG1568" s="221">
        <v>8</v>
      </c>
      <c r="AH1568" s="220">
        <v>12</v>
      </c>
      <c r="AI1568" s="191" t="s">
        <v>320</v>
      </c>
      <c r="AL1568" s="166">
        <v>0</v>
      </c>
      <c r="AM1568" s="170" t="s">
        <v>43</v>
      </c>
      <c r="AN1568" s="165" t="s">
        <v>44</v>
      </c>
      <c r="AO1568" s="165"/>
      <c r="AP1568" s="166"/>
      <c r="AQ1568" s="166"/>
      <c r="AR1568" s="166"/>
      <c r="AS1568" s="166">
        <f>H1568</f>
        <v>101523</v>
      </c>
      <c r="AT1568" s="166">
        <f t="shared" si="157"/>
        <v>11664</v>
      </c>
      <c r="AU1568" s="166">
        <v>1664</v>
      </c>
      <c r="AV1568" s="166"/>
      <c r="AX1568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101523, 'Б-101523-13',date'2015-02-02',3, 7, 7, 'RUR', 1, 18, date'2015-02-02', date'2015-02-01', 1015232, 1, to_date('2015-01-01 00:00:00','YYYY-MM-DD HH24:MI:SS'), 6200, 1116, 0, 1244, 0, 'c1', 8,null,101523,11664,1664);insert into xxxx_oebs_cash_payment_test (ID, INVOICE_ID, OEBS_PAYMENT, DOC_DATE, COMISS_DATE) values (s_xxxx_oebs_cash_payment_test.NEXTVAL, 101523, 9300, to_date('2015-01-01 00:00:00','YYYY-MM-DD HH24:MI:SS'), date'2015-01-01' );insert into xxxx_client_discount_m  (ID,CLIENT_ID,CLIENT_AVG_DISCOUNT,DT) values (s_xxxx_client_discount_m.NEXTVAL,1244, 12, date'2015-01-01');</v>
      </c>
      <c r="AZ1568" s="326"/>
    </row>
    <row r="1569" spans="1:52" ht="16.5" customHeight="1" x14ac:dyDescent="0.25">
      <c r="A1569" s="287">
        <v>115</v>
      </c>
      <c r="B1569" s="72">
        <v>0</v>
      </c>
      <c r="C1569" s="165" t="str">
        <f t="shared" si="159"/>
        <v>1000115</v>
      </c>
      <c r="D1569" s="165" t="str">
        <f t="shared" si="160"/>
        <v>1000115/13</v>
      </c>
      <c r="E1569" s="167" t="s">
        <v>189</v>
      </c>
      <c r="F1569" s="167" t="s">
        <v>37</v>
      </c>
      <c r="G1569" s="165">
        <v>48</v>
      </c>
      <c r="H1569" s="178">
        <v>101524</v>
      </c>
      <c r="I1569" s="170" t="str">
        <f t="shared" si="161"/>
        <v>Б-101524-13</v>
      </c>
      <c r="J1569" s="169">
        <v>3</v>
      </c>
      <c r="K1569" s="165">
        <v>7</v>
      </c>
      <c r="L1569" s="165" t="s">
        <v>38</v>
      </c>
      <c r="M1569" s="169">
        <v>1</v>
      </c>
      <c r="N1569" s="165">
        <v>18</v>
      </c>
      <c r="O1569" s="167" t="s">
        <v>823</v>
      </c>
      <c r="P1569" s="167" t="s">
        <v>823</v>
      </c>
      <c r="Q1569" s="167" t="s">
        <v>826</v>
      </c>
      <c r="R1569" s="166" t="str">
        <f>H1569&amp;"1"</f>
        <v>1015241</v>
      </c>
      <c r="S1569" s="170">
        <v>1</v>
      </c>
      <c r="T1569" s="191" t="s">
        <v>829</v>
      </c>
      <c r="U1569" s="165">
        <v>6200</v>
      </c>
      <c r="V1569" s="165">
        <f t="shared" si="155"/>
        <v>1116</v>
      </c>
      <c r="W1569" s="165">
        <v>0</v>
      </c>
      <c r="X1569" s="234">
        <v>1245</v>
      </c>
      <c r="Y1569" s="168" t="s">
        <v>42</v>
      </c>
      <c r="Z1569" s="266"/>
      <c r="AA1569" s="266"/>
      <c r="AB1569" s="224"/>
      <c r="AC1569" s="178">
        <f t="shared" si="156"/>
        <v>9300</v>
      </c>
      <c r="AD1569" s="170"/>
      <c r="AE1569" s="170"/>
      <c r="AF1569" s="191" t="s">
        <v>320</v>
      </c>
      <c r="AG1569" s="221">
        <v>8</v>
      </c>
      <c r="AH1569" s="220">
        <v>12</v>
      </c>
      <c r="AI1569" s="191" t="s">
        <v>320</v>
      </c>
      <c r="AL1569" s="166">
        <v>0</v>
      </c>
      <c r="AM1569" s="170" t="s">
        <v>43</v>
      </c>
      <c r="AN1569" s="165" t="s">
        <v>44</v>
      </c>
      <c r="AO1569" s="165"/>
      <c r="AP1569" s="166"/>
      <c r="AQ1569" s="166"/>
      <c r="AR1569" s="166"/>
      <c r="AS1569" s="166">
        <f>H1569</f>
        <v>101524</v>
      </c>
      <c r="AT1569" s="166">
        <f t="shared" si="157"/>
        <v>11665</v>
      </c>
      <c r="AU1569" s="166">
        <v>1665</v>
      </c>
      <c r="AX1569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101524, 'Б-101524-13',date'2015-02-02',3, 7, 7, 'RUR', 1, 18, date'2015-02-02', date'2015-02-01', 1015241, 1, to_date('2015-01-01 00:00:01','YYYY-MM-DD HH24:MI:SS'), 6200, 1116, 0, 1245, 0, 'c1', 8,null,101524,11665,1665);insert into xxxx_oebs_cash_payment_test (ID, INVOICE_ID, OEBS_PAYMENT, DOC_DATE, COMISS_DATE) values (s_xxxx_oebs_cash_payment_test.NEXTVAL, 101524, 9300, to_date('2015-01-01 00:00:01','YYYY-MM-DD HH24:MI:SS'), date'2015-01-01' );insert into xxxx_client_discount_m  (ID,CLIENT_ID,CLIENT_AVG_DISCOUNT,DT) values (s_xxxx_client_discount_m.NEXTVAL,1245, 12, date'2015-01-01');</v>
      </c>
      <c r="AZ1569" s="326"/>
    </row>
    <row r="1570" spans="1:52" ht="16.5" customHeight="1" x14ac:dyDescent="0.25">
      <c r="A1570" s="287">
        <v>115</v>
      </c>
      <c r="B1570" s="72">
        <v>0</v>
      </c>
      <c r="C1570" s="165" t="str">
        <f t="shared" si="159"/>
        <v>1000115</v>
      </c>
      <c r="D1570" s="165" t="str">
        <f t="shared" si="160"/>
        <v>1000115/13</v>
      </c>
      <c r="E1570" s="167" t="s">
        <v>189</v>
      </c>
      <c r="F1570" s="167" t="s">
        <v>37</v>
      </c>
      <c r="G1570" s="165">
        <v>48</v>
      </c>
      <c r="H1570" s="178">
        <v>101525</v>
      </c>
      <c r="I1570" s="170" t="str">
        <f t="shared" si="161"/>
        <v>Б-101525-13</v>
      </c>
      <c r="J1570" s="169">
        <v>3</v>
      </c>
      <c r="K1570" s="165">
        <v>7</v>
      </c>
      <c r="L1570" s="165" t="s">
        <v>38</v>
      </c>
      <c r="M1570" s="169">
        <v>1</v>
      </c>
      <c r="N1570" s="165">
        <v>18</v>
      </c>
      <c r="O1570" s="167" t="s">
        <v>823</v>
      </c>
      <c r="P1570" s="167" t="s">
        <v>823</v>
      </c>
      <c r="Q1570" s="167" t="s">
        <v>826</v>
      </c>
      <c r="R1570" s="166" t="str">
        <f>H1570&amp;"1"</f>
        <v>1015251</v>
      </c>
      <c r="S1570" s="170">
        <v>1</v>
      </c>
      <c r="T1570" s="191" t="s">
        <v>830</v>
      </c>
      <c r="U1570" s="165">
        <v>6200</v>
      </c>
      <c r="V1570" s="165">
        <f t="shared" si="155"/>
        <v>1116</v>
      </c>
      <c r="W1570" s="165">
        <v>0</v>
      </c>
      <c r="X1570" s="122">
        <v>1246</v>
      </c>
      <c r="Y1570" s="168" t="s">
        <v>42</v>
      </c>
      <c r="Z1570" s="266"/>
      <c r="AA1570" s="266"/>
      <c r="AB1570" s="224"/>
      <c r="AC1570" s="178">
        <f t="shared" si="156"/>
        <v>9300</v>
      </c>
      <c r="AD1570" s="170"/>
      <c r="AE1570" s="170"/>
      <c r="AF1570" s="191" t="s">
        <v>320</v>
      </c>
      <c r="AG1570" s="221">
        <v>8</v>
      </c>
      <c r="AH1570" s="220">
        <v>12</v>
      </c>
      <c r="AI1570" s="191" t="s">
        <v>320</v>
      </c>
      <c r="AL1570" s="166">
        <v>0</v>
      </c>
      <c r="AM1570" s="170" t="s">
        <v>43</v>
      </c>
      <c r="AN1570" s="165" t="s">
        <v>44</v>
      </c>
      <c r="AO1570" s="165"/>
      <c r="AP1570" s="166"/>
      <c r="AQ1570" s="166"/>
      <c r="AR1570" s="166"/>
      <c r="AS1570" s="166">
        <f>H1570</f>
        <v>101525</v>
      </c>
      <c r="AT1570" s="166">
        <f t="shared" si="157"/>
        <v>11666</v>
      </c>
      <c r="AU1570" s="166">
        <v>1666</v>
      </c>
      <c r="AV1570" s="166"/>
      <c r="AX1570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101525, 'Б-101525-13',date'2015-02-02',3, 7, 7, 'RUR', 1, 18, date'2015-02-02', date'2015-02-01', 1015251, 1, to_date('2015-01-01 00:00:02','YYYY-MM-DD HH24:MI:SS'), 6200, 1116, 0, 1246, 0, 'c1', 8,null,101525,11666,1666);insert into xxxx_oebs_cash_payment_test (ID, INVOICE_ID, OEBS_PAYMENT, DOC_DATE, COMISS_DATE) values (s_xxxx_oebs_cash_payment_test.NEXTVAL, 101525, 9300, to_date('2015-01-01 00:00:02','YYYY-MM-DD HH24:MI:SS'), date'2015-01-01' );insert into xxxx_client_discount_m  (ID,CLIENT_ID,CLIENT_AVG_DISCOUNT,DT) values (s_xxxx_client_discount_m.NEXTVAL,1246, 12, date'2015-01-01');</v>
      </c>
      <c r="AZ1570" s="326"/>
    </row>
    <row r="1571" spans="1:52" ht="16.5" customHeight="1" x14ac:dyDescent="0.25">
      <c r="A1571" s="287">
        <v>115</v>
      </c>
      <c r="B1571" s="72">
        <v>0</v>
      </c>
      <c r="C1571" s="165" t="str">
        <f t="shared" si="159"/>
        <v>1000115</v>
      </c>
      <c r="D1571" s="165" t="str">
        <f t="shared" si="160"/>
        <v>1000115/13</v>
      </c>
      <c r="E1571" s="167" t="s">
        <v>189</v>
      </c>
      <c r="F1571" s="167" t="s">
        <v>37</v>
      </c>
      <c r="G1571" s="165">
        <v>48</v>
      </c>
      <c r="H1571" s="178">
        <v>101526</v>
      </c>
      <c r="I1571" s="170" t="str">
        <f t="shared" si="161"/>
        <v>Б-101526-13</v>
      </c>
      <c r="J1571" s="169">
        <v>3</v>
      </c>
      <c r="K1571" s="165">
        <v>7</v>
      </c>
      <c r="L1571" s="165" t="s">
        <v>38</v>
      </c>
      <c r="M1571" s="169">
        <v>1</v>
      </c>
      <c r="N1571" s="165">
        <v>18</v>
      </c>
      <c r="O1571" s="167" t="s">
        <v>823</v>
      </c>
      <c r="P1571" s="167" t="s">
        <v>823</v>
      </c>
      <c r="Q1571" s="167" t="s">
        <v>826</v>
      </c>
      <c r="R1571" s="166" t="str">
        <f>H1571&amp;"2"</f>
        <v>1015262</v>
      </c>
      <c r="S1571" s="170">
        <v>1</v>
      </c>
      <c r="T1571" s="191" t="s">
        <v>830</v>
      </c>
      <c r="U1571" s="165">
        <v>6200</v>
      </c>
      <c r="V1571" s="165">
        <f t="shared" si="155"/>
        <v>1116</v>
      </c>
      <c r="W1571" s="165">
        <v>0</v>
      </c>
      <c r="X1571" s="234">
        <v>1247</v>
      </c>
      <c r="Y1571" s="168" t="s">
        <v>42</v>
      </c>
      <c r="Z1571" s="266"/>
      <c r="AA1571" s="266"/>
      <c r="AB1571" s="224"/>
      <c r="AC1571" s="178">
        <f t="shared" si="156"/>
        <v>9300</v>
      </c>
      <c r="AD1571" s="170"/>
      <c r="AE1571" s="170"/>
      <c r="AF1571" s="191" t="s">
        <v>320</v>
      </c>
      <c r="AG1571" s="221">
        <v>8</v>
      </c>
      <c r="AH1571" s="220">
        <v>12</v>
      </c>
      <c r="AI1571" s="191" t="s">
        <v>320</v>
      </c>
      <c r="AL1571" s="166">
        <v>0</v>
      </c>
      <c r="AM1571" s="170" t="s">
        <v>43</v>
      </c>
      <c r="AN1571" s="165" t="s">
        <v>44</v>
      </c>
      <c r="AO1571" s="165"/>
      <c r="AP1571" s="166"/>
      <c r="AQ1571" s="166"/>
      <c r="AR1571" s="166"/>
      <c r="AS1571" s="166">
        <f>H1571</f>
        <v>101526</v>
      </c>
      <c r="AT1571" s="166">
        <f t="shared" si="157"/>
        <v>11667</v>
      </c>
      <c r="AU1571" s="166">
        <v>1667</v>
      </c>
      <c r="AV1571" s="166"/>
      <c r="AX1571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101526, 'Б-101526-13',date'2015-02-02',3, 7, 7, 'RUR', 1, 18, date'2015-02-02', date'2015-02-01', 1015262, 1, to_date('2015-01-01 00:00:02','YYYY-MM-DD HH24:MI:SS'), 6200, 1116, 0, 1247, 0, 'c1', 8,null,101526,11667,1667);insert into xxxx_oebs_cash_payment_test (ID, INVOICE_ID, OEBS_PAYMENT, DOC_DATE, COMISS_DATE) values (s_xxxx_oebs_cash_payment_test.NEXTVAL, 101526, 9300, to_date('2015-01-01 00:00:02','YYYY-MM-DD HH24:MI:SS'), date'2015-01-01' );insert into xxxx_client_discount_m  (ID,CLIENT_ID,CLIENT_AVG_DISCOUNT,DT) values (s_xxxx_client_discount_m.NEXTVAL,1247, 12, date'2015-01-01');</v>
      </c>
      <c r="AZ1571" s="326"/>
    </row>
    <row r="1572" spans="1:52" ht="16.5" customHeight="1" x14ac:dyDescent="0.25">
      <c r="A1572" s="287">
        <v>115</v>
      </c>
      <c r="B1572" s="72">
        <v>0</v>
      </c>
      <c r="C1572" s="165" t="str">
        <f t="shared" si="159"/>
        <v>1000115</v>
      </c>
      <c r="D1572" s="165" t="str">
        <f t="shared" si="160"/>
        <v>1000115/13</v>
      </c>
      <c r="E1572" s="167" t="s">
        <v>189</v>
      </c>
      <c r="F1572" s="167" t="s">
        <v>37</v>
      </c>
      <c r="G1572" s="165">
        <v>48</v>
      </c>
      <c r="H1572" s="178">
        <v>101527</v>
      </c>
      <c r="I1572" s="170" t="str">
        <f t="shared" si="161"/>
        <v>Б-101527-13</v>
      </c>
      <c r="J1572" s="169">
        <v>3</v>
      </c>
      <c r="K1572" s="165">
        <v>7</v>
      </c>
      <c r="L1572" s="165" t="s">
        <v>38</v>
      </c>
      <c r="M1572" s="169">
        <v>1</v>
      </c>
      <c r="N1572" s="165">
        <v>18</v>
      </c>
      <c r="O1572" s="167" t="s">
        <v>823</v>
      </c>
      <c r="P1572" s="167" t="s">
        <v>823</v>
      </c>
      <c r="Q1572" s="167" t="s">
        <v>826</v>
      </c>
      <c r="R1572" s="166" t="str">
        <f>H1572&amp;"2"</f>
        <v>1015272</v>
      </c>
      <c r="S1572" s="170">
        <v>1</v>
      </c>
      <c r="T1572" s="191" t="s">
        <v>830</v>
      </c>
      <c r="U1572" s="165">
        <v>6200</v>
      </c>
      <c r="V1572" s="165">
        <f t="shared" si="155"/>
        <v>1116</v>
      </c>
      <c r="W1572" s="165">
        <v>0</v>
      </c>
      <c r="X1572" s="122">
        <v>1248</v>
      </c>
      <c r="Y1572" s="168" t="s">
        <v>42</v>
      </c>
      <c r="Z1572" s="266"/>
      <c r="AA1572" s="266"/>
      <c r="AB1572" s="224"/>
      <c r="AC1572" s="178">
        <f t="shared" si="156"/>
        <v>9300</v>
      </c>
      <c r="AD1572" s="170"/>
      <c r="AE1572" s="170"/>
      <c r="AF1572" s="191" t="s">
        <v>320</v>
      </c>
      <c r="AG1572" s="221">
        <v>8</v>
      </c>
      <c r="AH1572" s="220">
        <v>12</v>
      </c>
      <c r="AI1572" s="191" t="s">
        <v>320</v>
      </c>
      <c r="AL1572" s="166">
        <v>0</v>
      </c>
      <c r="AM1572" s="170" t="s">
        <v>43</v>
      </c>
      <c r="AN1572" s="165" t="s">
        <v>44</v>
      </c>
      <c r="AO1572" s="165"/>
      <c r="AP1572" s="166"/>
      <c r="AQ1572" s="166"/>
      <c r="AR1572" s="166"/>
      <c r="AS1572" s="166">
        <f>H1572</f>
        <v>101527</v>
      </c>
      <c r="AT1572" s="166">
        <f t="shared" si="157"/>
        <v>11668</v>
      </c>
      <c r="AU1572" s="166">
        <v>1668</v>
      </c>
      <c r="AV1572" s="166"/>
      <c r="AX157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101527, 'Б-101527-13',date'2015-02-02',3, 7, 7, 'RUR', 1, 18, date'2015-02-02', date'2015-02-01', 1015272, 1, to_date('2015-01-01 00:00:02','YYYY-MM-DD HH24:MI:SS'), 6200, 1116, 0, 1248, 0, 'c1', 8,null,101527,11668,1668);insert into xxxx_oebs_cash_payment_test (ID, INVOICE_ID, OEBS_PAYMENT, DOC_DATE, COMISS_DATE) values (s_xxxx_oebs_cash_payment_test.NEXTVAL, 101527, 9300, to_date('2015-01-01 00:00:02','YYYY-MM-DD HH24:MI:SS'), date'2015-01-01' );insert into xxxx_client_discount_m  (ID,CLIENT_ID,CLIENT_AVG_DISCOUNT,DT) values (s_xxxx_client_discount_m.NEXTVAL,1248, 12, date'2015-01-01');</v>
      </c>
      <c r="AZ1572" s="326"/>
    </row>
    <row r="1573" spans="1:52" ht="16.5" customHeight="1" x14ac:dyDescent="0.25">
      <c r="A1573" s="287">
        <v>115</v>
      </c>
      <c r="B1573" s="72">
        <v>0</v>
      </c>
      <c r="C1573" s="165" t="str">
        <f t="shared" si="159"/>
        <v>1000115</v>
      </c>
      <c r="D1573" s="165" t="str">
        <f t="shared" si="160"/>
        <v>1000115/13</v>
      </c>
      <c r="E1573" s="167" t="s">
        <v>189</v>
      </c>
      <c r="F1573" s="167" t="s">
        <v>37</v>
      </c>
      <c r="G1573" s="165">
        <v>48</v>
      </c>
      <c r="H1573" s="178">
        <v>101528</v>
      </c>
      <c r="I1573" s="170" t="str">
        <f t="shared" si="161"/>
        <v>Б-101528-13</v>
      </c>
      <c r="J1573" s="169">
        <v>3</v>
      </c>
      <c r="K1573" s="165">
        <v>7</v>
      </c>
      <c r="L1573" s="165" t="s">
        <v>38</v>
      </c>
      <c r="M1573" s="169">
        <v>1</v>
      </c>
      <c r="N1573" s="165">
        <v>18</v>
      </c>
      <c r="O1573" s="167" t="s">
        <v>823</v>
      </c>
      <c r="P1573" s="167" t="s">
        <v>823</v>
      </c>
      <c r="Q1573" s="167" t="s">
        <v>826</v>
      </c>
      <c r="R1573" s="166" t="str">
        <f>H1573&amp;"1"</f>
        <v>1015281</v>
      </c>
      <c r="S1573" s="170">
        <v>1</v>
      </c>
      <c r="T1573" s="191" t="s">
        <v>830</v>
      </c>
      <c r="U1573" s="165">
        <v>6200</v>
      </c>
      <c r="V1573" s="165">
        <f t="shared" si="155"/>
        <v>1116</v>
      </c>
      <c r="W1573" s="165">
        <v>0</v>
      </c>
      <c r="X1573" s="234">
        <v>1249</v>
      </c>
      <c r="Y1573" s="168" t="s">
        <v>42</v>
      </c>
      <c r="Z1573" s="266"/>
      <c r="AA1573" s="266"/>
      <c r="AB1573" s="224"/>
      <c r="AC1573" s="178">
        <f t="shared" si="156"/>
        <v>9300</v>
      </c>
      <c r="AD1573" s="170"/>
      <c r="AE1573" s="170"/>
      <c r="AF1573" s="191" t="s">
        <v>320</v>
      </c>
      <c r="AG1573" s="221">
        <v>8</v>
      </c>
      <c r="AH1573" s="220">
        <v>12</v>
      </c>
      <c r="AI1573" s="191" t="s">
        <v>320</v>
      </c>
      <c r="AL1573" s="166">
        <v>0</v>
      </c>
      <c r="AM1573" s="170" t="s">
        <v>43</v>
      </c>
      <c r="AN1573" s="165" t="s">
        <v>44</v>
      </c>
      <c r="AO1573" s="165"/>
      <c r="AP1573" s="166"/>
      <c r="AQ1573" s="166"/>
      <c r="AR1573" s="166"/>
      <c r="AS1573" s="166">
        <f>H1573</f>
        <v>101528</v>
      </c>
      <c r="AT1573" s="166">
        <f t="shared" si="157"/>
        <v>11669</v>
      </c>
      <c r="AU1573" s="166">
        <v>1669</v>
      </c>
      <c r="AV1573" s="166"/>
      <c r="AX157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101528, 'Б-101528-13',date'2015-02-02',3, 7, 7, 'RUR', 1, 18, date'2015-02-02', date'2015-02-01', 1015281, 1, to_date('2015-01-01 00:00:02','YYYY-MM-DD HH24:MI:SS'), 6200, 1116, 0, 1249, 0, 'c1', 8,null,101528,11669,1669);insert into xxxx_oebs_cash_payment_test (ID, INVOICE_ID, OEBS_PAYMENT, DOC_DATE, COMISS_DATE) values (s_xxxx_oebs_cash_payment_test.NEXTVAL, 101528, 9300, to_date('2015-01-01 00:00:02','YYYY-MM-DD HH24:MI:SS'), date'2015-01-01' );insert into xxxx_client_discount_m  (ID,CLIENT_ID,CLIENT_AVG_DISCOUNT,DT) values (s_xxxx_client_discount_m.NEXTVAL,1249, 12, date'2015-01-01');</v>
      </c>
      <c r="AZ1573" s="326"/>
    </row>
    <row r="1574" spans="1:52" ht="16.5" customHeight="1" x14ac:dyDescent="0.25">
      <c r="A1574" s="287">
        <v>115</v>
      </c>
      <c r="B1574" s="72">
        <v>0</v>
      </c>
      <c r="C1574" s="165" t="str">
        <f t="shared" si="159"/>
        <v>1000115</v>
      </c>
      <c r="D1574" s="165" t="str">
        <f t="shared" si="160"/>
        <v>1000115/13</v>
      </c>
      <c r="E1574" s="167" t="s">
        <v>189</v>
      </c>
      <c r="F1574" s="167" t="s">
        <v>37</v>
      </c>
      <c r="G1574" s="165">
        <v>48</v>
      </c>
      <c r="H1574" s="178">
        <v>101529</v>
      </c>
      <c r="I1574" s="170" t="str">
        <f t="shared" si="161"/>
        <v>Б-101529-13</v>
      </c>
      <c r="J1574" s="169">
        <v>3</v>
      </c>
      <c r="K1574" s="165">
        <v>7</v>
      </c>
      <c r="L1574" s="165" t="s">
        <v>38</v>
      </c>
      <c r="M1574" s="169">
        <v>1</v>
      </c>
      <c r="N1574" s="165">
        <v>18</v>
      </c>
      <c r="O1574" s="167" t="s">
        <v>823</v>
      </c>
      <c r="P1574" s="167" t="s">
        <v>823</v>
      </c>
      <c r="Q1574" s="167" t="s">
        <v>826</v>
      </c>
      <c r="R1574" s="166" t="str">
        <f>H1574&amp;"2"</f>
        <v>1015292</v>
      </c>
      <c r="S1574" s="170">
        <v>1</v>
      </c>
      <c r="T1574" s="191" t="s">
        <v>830</v>
      </c>
      <c r="U1574" s="165">
        <v>6200</v>
      </c>
      <c r="V1574" s="165">
        <f t="shared" si="155"/>
        <v>1116</v>
      </c>
      <c r="W1574" s="165">
        <v>0</v>
      </c>
      <c r="X1574" s="122">
        <v>1250</v>
      </c>
      <c r="Y1574" s="168" t="s">
        <v>42</v>
      </c>
      <c r="Z1574" s="266"/>
      <c r="AA1574" s="266"/>
      <c r="AB1574" s="224"/>
      <c r="AC1574" s="178">
        <f t="shared" si="156"/>
        <v>9300</v>
      </c>
      <c r="AD1574" s="170"/>
      <c r="AE1574" s="170"/>
      <c r="AF1574" s="191" t="s">
        <v>320</v>
      </c>
      <c r="AG1574" s="221">
        <v>8</v>
      </c>
      <c r="AH1574" s="220">
        <v>12</v>
      </c>
      <c r="AI1574" s="191" t="s">
        <v>320</v>
      </c>
      <c r="AL1574" s="166">
        <v>0</v>
      </c>
      <c r="AM1574" s="170" t="s">
        <v>43</v>
      </c>
      <c r="AN1574" s="165" t="s">
        <v>44</v>
      </c>
      <c r="AO1574" s="165"/>
      <c r="AP1574" s="166"/>
      <c r="AQ1574" s="166"/>
      <c r="AR1574" s="166"/>
      <c r="AS1574" s="166">
        <f>H1574</f>
        <v>101529</v>
      </c>
      <c r="AT1574" s="166">
        <f t="shared" si="157"/>
        <v>11670</v>
      </c>
      <c r="AU1574" s="166">
        <v>1670</v>
      </c>
      <c r="AX157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101529, 'Б-101529-13',date'2015-02-02',3, 7, 7, 'RUR', 1, 18, date'2015-02-02', date'2015-02-01', 1015292, 1, to_date('2015-01-01 00:00:02','YYYY-MM-DD HH24:MI:SS'), 6200, 1116, 0, 1250, 0, 'c1', 8,null,101529,11670,1670);insert into xxxx_oebs_cash_payment_test (ID, INVOICE_ID, OEBS_PAYMENT, DOC_DATE, COMISS_DATE) values (s_xxxx_oebs_cash_payment_test.NEXTVAL, 101529, 9300, to_date('2015-01-01 00:00:02','YYYY-MM-DD HH24:MI:SS'), date'2015-01-01' );insert into xxxx_client_discount_m  (ID,CLIENT_ID,CLIENT_AVG_DISCOUNT,DT) values (s_xxxx_client_discount_m.NEXTVAL,1250, 12, date'2015-01-01');</v>
      </c>
      <c r="AZ1574" s="326"/>
    </row>
    <row r="1575" spans="1:52" ht="16.5" customHeight="1" x14ac:dyDescent="0.25">
      <c r="A1575" s="287">
        <v>115</v>
      </c>
      <c r="B1575" s="72">
        <v>0</v>
      </c>
      <c r="C1575" s="165" t="str">
        <f t="shared" si="159"/>
        <v>1000115</v>
      </c>
      <c r="D1575" s="165" t="str">
        <f t="shared" si="160"/>
        <v>1000115/13</v>
      </c>
      <c r="E1575" s="167" t="s">
        <v>189</v>
      </c>
      <c r="F1575" s="167" t="s">
        <v>37</v>
      </c>
      <c r="G1575" s="165">
        <v>48</v>
      </c>
      <c r="H1575" s="178">
        <v>101530</v>
      </c>
      <c r="I1575" s="170" t="str">
        <f t="shared" si="161"/>
        <v>Б-101530-13</v>
      </c>
      <c r="J1575" s="169">
        <v>3</v>
      </c>
      <c r="K1575" s="165">
        <v>7</v>
      </c>
      <c r="L1575" s="165" t="s">
        <v>38</v>
      </c>
      <c r="M1575" s="169">
        <v>1</v>
      </c>
      <c r="N1575" s="165">
        <v>18</v>
      </c>
      <c r="O1575" s="167" t="s">
        <v>823</v>
      </c>
      <c r="P1575" s="167" t="s">
        <v>823</v>
      </c>
      <c r="Q1575" s="167" t="s">
        <v>826</v>
      </c>
      <c r="R1575" s="166" t="str">
        <f>H1575&amp;"1"</f>
        <v>1015301</v>
      </c>
      <c r="S1575" s="170">
        <v>1</v>
      </c>
      <c r="T1575" s="191" t="s">
        <v>829</v>
      </c>
      <c r="U1575" s="165">
        <v>6200</v>
      </c>
      <c r="V1575" s="165">
        <f t="shared" si="155"/>
        <v>1116</v>
      </c>
      <c r="W1575" s="165">
        <v>0</v>
      </c>
      <c r="X1575" s="234">
        <v>1251</v>
      </c>
      <c r="Y1575" s="168" t="s">
        <v>42</v>
      </c>
      <c r="Z1575" s="266"/>
      <c r="AA1575" s="266"/>
      <c r="AB1575" s="224"/>
      <c r="AC1575" s="178">
        <f t="shared" si="156"/>
        <v>9300</v>
      </c>
      <c r="AD1575" s="170"/>
      <c r="AE1575" s="170"/>
      <c r="AF1575" s="191" t="s">
        <v>320</v>
      </c>
      <c r="AG1575" s="221">
        <v>8</v>
      </c>
      <c r="AH1575" s="220">
        <v>12</v>
      </c>
      <c r="AI1575" s="191" t="s">
        <v>320</v>
      </c>
      <c r="AL1575" s="166">
        <v>0</v>
      </c>
      <c r="AM1575" s="170" t="s">
        <v>43</v>
      </c>
      <c r="AN1575" s="165" t="s">
        <v>44</v>
      </c>
      <c r="AO1575" s="165"/>
      <c r="AP1575" s="166"/>
      <c r="AQ1575" s="166"/>
      <c r="AR1575" s="166"/>
      <c r="AS1575" s="166">
        <f>H1575</f>
        <v>101530</v>
      </c>
      <c r="AT1575" s="166">
        <f t="shared" si="157"/>
        <v>11671</v>
      </c>
      <c r="AU1575" s="166">
        <v>1671</v>
      </c>
      <c r="AV1575" s="166"/>
      <c r="AX1575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101530, 'Б-101530-13',date'2015-02-02',3, 7, 7, 'RUR', 1, 18, date'2015-02-02', date'2015-02-01', 1015301, 1, to_date('2015-01-01 00:00:01','YYYY-MM-DD HH24:MI:SS'), 6200, 1116, 0, 1251, 0, 'c1', 8,null,101530,11671,1671);insert into xxxx_oebs_cash_payment_test (ID, INVOICE_ID, OEBS_PAYMENT, DOC_DATE, COMISS_DATE) values (s_xxxx_oebs_cash_payment_test.NEXTVAL, 101530, 9300, to_date('2015-01-01 00:00:01','YYYY-MM-DD HH24:MI:SS'), date'2015-01-01' );insert into xxxx_client_discount_m  (ID,CLIENT_ID,CLIENT_AVG_DISCOUNT,DT) values (s_xxxx_client_discount_m.NEXTVAL,1251, 12, date'2015-01-01');</v>
      </c>
      <c r="AZ1575" s="326"/>
    </row>
    <row r="1576" spans="1:52" ht="16.5" customHeight="1" x14ac:dyDescent="0.25">
      <c r="A1576" s="287">
        <v>115</v>
      </c>
      <c r="B1576" s="72">
        <v>0</v>
      </c>
      <c r="C1576" s="165" t="str">
        <f t="shared" si="159"/>
        <v>1000115</v>
      </c>
      <c r="D1576" s="165" t="str">
        <f t="shared" si="160"/>
        <v>1000115/13</v>
      </c>
      <c r="E1576" s="167" t="s">
        <v>189</v>
      </c>
      <c r="F1576" s="167" t="s">
        <v>37</v>
      </c>
      <c r="G1576" s="165">
        <v>48</v>
      </c>
      <c r="H1576" s="178">
        <v>101531</v>
      </c>
      <c r="I1576" s="170" t="str">
        <f t="shared" si="161"/>
        <v>Б-101531-13</v>
      </c>
      <c r="J1576" s="169">
        <v>3</v>
      </c>
      <c r="K1576" s="165">
        <v>7</v>
      </c>
      <c r="L1576" s="165" t="s">
        <v>38</v>
      </c>
      <c r="M1576" s="169">
        <v>1</v>
      </c>
      <c r="N1576" s="165">
        <v>18</v>
      </c>
      <c r="O1576" s="167" t="s">
        <v>823</v>
      </c>
      <c r="P1576" s="167" t="s">
        <v>823</v>
      </c>
      <c r="Q1576" s="167" t="s">
        <v>826</v>
      </c>
      <c r="R1576" s="166" t="str">
        <f>H1576&amp;"1"</f>
        <v>1015311</v>
      </c>
      <c r="S1576" s="170">
        <v>1</v>
      </c>
      <c r="T1576" s="191" t="s">
        <v>829</v>
      </c>
      <c r="U1576" s="165">
        <v>6200</v>
      </c>
      <c r="V1576" s="165">
        <f t="shared" si="155"/>
        <v>1116</v>
      </c>
      <c r="W1576" s="165">
        <v>0</v>
      </c>
      <c r="X1576" s="122">
        <v>1252</v>
      </c>
      <c r="Y1576" s="168" t="s">
        <v>42</v>
      </c>
      <c r="Z1576" s="266"/>
      <c r="AA1576" s="266"/>
      <c r="AB1576" s="224"/>
      <c r="AC1576" s="178">
        <f t="shared" si="156"/>
        <v>9300</v>
      </c>
      <c r="AD1576" s="170"/>
      <c r="AE1576" s="170"/>
      <c r="AF1576" s="191" t="s">
        <v>320</v>
      </c>
      <c r="AG1576" s="221">
        <v>8</v>
      </c>
      <c r="AH1576" s="220">
        <v>12</v>
      </c>
      <c r="AI1576" s="191" t="s">
        <v>320</v>
      </c>
      <c r="AL1576" s="166">
        <v>0</v>
      </c>
      <c r="AM1576" s="170" t="s">
        <v>43</v>
      </c>
      <c r="AN1576" s="165" t="s">
        <v>44</v>
      </c>
      <c r="AO1576" s="165"/>
      <c r="AP1576" s="166"/>
      <c r="AQ1576" s="166"/>
      <c r="AR1576" s="166"/>
      <c r="AS1576" s="166">
        <f>H1576</f>
        <v>101531</v>
      </c>
      <c r="AT1576" s="166">
        <f t="shared" si="157"/>
        <v>11672</v>
      </c>
      <c r="AU1576" s="166">
        <v>1672</v>
      </c>
      <c r="AV1576" s="166"/>
      <c r="AX1576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101531, 'Б-101531-13',date'2015-02-02',3, 7, 7, 'RUR', 1, 18, date'2015-02-02', date'2015-02-01', 1015311, 1, to_date('2015-01-01 00:00:01','YYYY-MM-DD HH24:MI:SS'), 6200, 1116, 0, 1252, 0, 'c1', 8,null,101531,11672,1672);insert into xxxx_oebs_cash_payment_test (ID, INVOICE_ID, OEBS_PAYMENT, DOC_DATE, COMISS_DATE) values (s_xxxx_oebs_cash_payment_test.NEXTVAL, 101531, 9300, to_date('2015-01-01 00:00:01','YYYY-MM-DD HH24:MI:SS'), date'2015-01-01' );insert into xxxx_client_discount_m  (ID,CLIENT_ID,CLIENT_AVG_DISCOUNT,DT) values (s_xxxx_client_discount_m.NEXTVAL,1252, 12, date'2015-01-01');</v>
      </c>
      <c r="AZ1576" s="326"/>
    </row>
    <row r="1577" spans="1:52" ht="16.5" customHeight="1" x14ac:dyDescent="0.25">
      <c r="A1577" s="287">
        <v>115</v>
      </c>
      <c r="B1577" s="72">
        <v>0</v>
      </c>
      <c r="C1577" s="165" t="str">
        <f t="shared" si="159"/>
        <v>1000115</v>
      </c>
      <c r="D1577" s="165" t="str">
        <f t="shared" si="160"/>
        <v>1000115/13</v>
      </c>
      <c r="E1577" s="167" t="s">
        <v>189</v>
      </c>
      <c r="F1577" s="167" t="s">
        <v>37</v>
      </c>
      <c r="G1577" s="165">
        <v>48</v>
      </c>
      <c r="H1577" s="178">
        <v>101532</v>
      </c>
      <c r="I1577" s="170" t="str">
        <f t="shared" si="161"/>
        <v>Б-101532-13</v>
      </c>
      <c r="J1577" s="169">
        <v>3</v>
      </c>
      <c r="K1577" s="165">
        <v>7</v>
      </c>
      <c r="L1577" s="165" t="s">
        <v>38</v>
      </c>
      <c r="M1577" s="169">
        <v>1</v>
      </c>
      <c r="N1577" s="165">
        <v>18</v>
      </c>
      <c r="O1577" s="167" t="s">
        <v>823</v>
      </c>
      <c r="P1577" s="167" t="s">
        <v>823</v>
      </c>
      <c r="Q1577" s="167" t="s">
        <v>826</v>
      </c>
      <c r="R1577" s="166" t="str">
        <f>H1577&amp;"2"</f>
        <v>1015322</v>
      </c>
      <c r="S1577" s="170">
        <v>1</v>
      </c>
      <c r="T1577" s="191" t="s">
        <v>829</v>
      </c>
      <c r="U1577" s="165">
        <v>6200</v>
      </c>
      <c r="V1577" s="165">
        <f t="shared" si="155"/>
        <v>1116</v>
      </c>
      <c r="W1577" s="165">
        <v>0</v>
      </c>
      <c r="X1577" s="234">
        <v>1253</v>
      </c>
      <c r="Y1577" s="168" t="s">
        <v>42</v>
      </c>
      <c r="Z1577" s="266"/>
      <c r="AA1577" s="266"/>
      <c r="AB1577" s="224"/>
      <c r="AC1577" s="178">
        <f t="shared" si="156"/>
        <v>9300</v>
      </c>
      <c r="AD1577" s="170"/>
      <c r="AE1577" s="170"/>
      <c r="AF1577" s="191" t="s">
        <v>320</v>
      </c>
      <c r="AG1577" s="221">
        <v>8</v>
      </c>
      <c r="AH1577" s="220">
        <v>12</v>
      </c>
      <c r="AI1577" s="191" t="s">
        <v>320</v>
      </c>
      <c r="AL1577" s="166">
        <v>0</v>
      </c>
      <c r="AM1577" s="170" t="s">
        <v>43</v>
      </c>
      <c r="AN1577" s="165" t="s">
        <v>44</v>
      </c>
      <c r="AO1577" s="165"/>
      <c r="AP1577" s="166"/>
      <c r="AQ1577" s="166"/>
      <c r="AR1577" s="166"/>
      <c r="AS1577" s="166">
        <f>H1577</f>
        <v>101532</v>
      </c>
      <c r="AT1577" s="166">
        <f t="shared" si="157"/>
        <v>11673</v>
      </c>
      <c r="AU1577" s="166">
        <v>1673</v>
      </c>
      <c r="AV1577" s="166"/>
      <c r="AX1577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101532, 'Б-101532-13',date'2015-02-02',3, 7, 7, 'RUR', 1, 18, date'2015-02-02', date'2015-02-01', 1015322, 1, to_date('2015-01-01 00:00:01','YYYY-MM-DD HH24:MI:SS'), 6200, 1116, 0, 1253, 0, 'c1', 8,null,101532,11673,1673);insert into xxxx_oebs_cash_payment_test (ID, INVOICE_ID, OEBS_PAYMENT, DOC_DATE, COMISS_DATE) values (s_xxxx_oebs_cash_payment_test.NEXTVAL, 101532, 9300, to_date('2015-01-01 00:00:01','YYYY-MM-DD HH24:MI:SS'), date'2015-01-01' );insert into xxxx_client_discount_m  (ID,CLIENT_ID,CLIENT_AVG_DISCOUNT,DT) values (s_xxxx_client_discount_m.NEXTVAL,1253, 12, date'2015-01-01');</v>
      </c>
      <c r="AZ1577" s="326"/>
    </row>
    <row r="1578" spans="1:52" ht="16.5" customHeight="1" x14ac:dyDescent="0.25">
      <c r="A1578" s="287">
        <v>115</v>
      </c>
      <c r="B1578" s="72">
        <v>0</v>
      </c>
      <c r="C1578" s="165" t="str">
        <f t="shared" si="159"/>
        <v>1000115</v>
      </c>
      <c r="D1578" s="165" t="str">
        <f t="shared" si="160"/>
        <v>1000115/13</v>
      </c>
      <c r="E1578" s="167" t="s">
        <v>189</v>
      </c>
      <c r="F1578" s="167" t="s">
        <v>37</v>
      </c>
      <c r="G1578" s="165">
        <v>48</v>
      </c>
      <c r="H1578" s="178">
        <v>101533</v>
      </c>
      <c r="I1578" s="170" t="str">
        <f t="shared" si="161"/>
        <v>Б-101533-13</v>
      </c>
      <c r="J1578" s="169">
        <v>3</v>
      </c>
      <c r="K1578" s="165">
        <v>7</v>
      </c>
      <c r="L1578" s="165" t="s">
        <v>38</v>
      </c>
      <c r="M1578" s="169">
        <v>1</v>
      </c>
      <c r="N1578" s="165">
        <v>18</v>
      </c>
      <c r="O1578" s="167" t="s">
        <v>823</v>
      </c>
      <c r="P1578" s="167" t="s">
        <v>823</v>
      </c>
      <c r="Q1578" s="167" t="s">
        <v>826</v>
      </c>
      <c r="R1578" s="166" t="str">
        <f>H1578&amp;"2"</f>
        <v>1015332</v>
      </c>
      <c r="S1578" s="170">
        <v>1</v>
      </c>
      <c r="T1578" s="191" t="s">
        <v>829</v>
      </c>
      <c r="U1578" s="165">
        <v>6200</v>
      </c>
      <c r="V1578" s="165">
        <f t="shared" si="155"/>
        <v>1116</v>
      </c>
      <c r="W1578" s="165">
        <v>0</v>
      </c>
      <c r="X1578" s="122">
        <v>1254</v>
      </c>
      <c r="Y1578" s="168" t="s">
        <v>42</v>
      </c>
      <c r="Z1578" s="266"/>
      <c r="AA1578" s="266"/>
      <c r="AB1578" s="224"/>
      <c r="AC1578" s="178">
        <f t="shared" si="156"/>
        <v>9300</v>
      </c>
      <c r="AD1578" s="170"/>
      <c r="AE1578" s="170"/>
      <c r="AF1578" s="191" t="s">
        <v>320</v>
      </c>
      <c r="AG1578" s="221">
        <v>8</v>
      </c>
      <c r="AH1578" s="220">
        <v>12</v>
      </c>
      <c r="AI1578" s="191" t="s">
        <v>320</v>
      </c>
      <c r="AL1578" s="166">
        <v>0</v>
      </c>
      <c r="AM1578" s="170" t="s">
        <v>43</v>
      </c>
      <c r="AN1578" s="165" t="s">
        <v>44</v>
      </c>
      <c r="AO1578" s="165"/>
      <c r="AP1578" s="166"/>
      <c r="AQ1578" s="166"/>
      <c r="AR1578" s="166"/>
      <c r="AS1578" s="166">
        <f>H1578</f>
        <v>101533</v>
      </c>
      <c r="AT1578" s="166">
        <f t="shared" si="157"/>
        <v>11674</v>
      </c>
      <c r="AU1578" s="166">
        <v>1674</v>
      </c>
      <c r="AV1578" s="166"/>
      <c r="AX1578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101533, 'Б-101533-13',date'2015-02-02',3, 7, 7, 'RUR', 1, 18, date'2015-02-02', date'2015-02-01', 1015332, 1, to_date('2015-01-01 00:00:01','YYYY-MM-DD HH24:MI:SS'), 6200, 1116, 0, 1254, 0, 'c1', 8,null,101533,11674,1674);insert into xxxx_oebs_cash_payment_test (ID, INVOICE_ID, OEBS_PAYMENT, DOC_DATE, COMISS_DATE) values (s_xxxx_oebs_cash_payment_test.NEXTVAL, 101533, 9300, to_date('2015-01-01 00:00:01','YYYY-MM-DD HH24:MI:SS'), date'2015-01-01' );insert into xxxx_client_discount_m  (ID,CLIENT_ID,CLIENT_AVG_DISCOUNT,DT) values (s_xxxx_client_discount_m.NEXTVAL,1254, 12, date'2015-01-01');</v>
      </c>
      <c r="AZ1578" s="326"/>
    </row>
    <row r="1579" spans="1:52" ht="16.5" customHeight="1" x14ac:dyDescent="0.25">
      <c r="A1579" s="287">
        <v>115</v>
      </c>
      <c r="B1579" s="72">
        <v>0</v>
      </c>
      <c r="C1579" s="165" t="str">
        <f t="shared" si="159"/>
        <v>1000115</v>
      </c>
      <c r="D1579" s="165" t="str">
        <f t="shared" si="160"/>
        <v>1000115/13</v>
      </c>
      <c r="E1579" s="167" t="s">
        <v>189</v>
      </c>
      <c r="F1579" s="167" t="s">
        <v>37</v>
      </c>
      <c r="G1579" s="165">
        <v>48</v>
      </c>
      <c r="H1579" s="178">
        <v>101534</v>
      </c>
      <c r="I1579" s="170" t="str">
        <f t="shared" si="161"/>
        <v>Б-101534-13</v>
      </c>
      <c r="J1579" s="169">
        <v>3</v>
      </c>
      <c r="K1579" s="165">
        <v>7</v>
      </c>
      <c r="L1579" s="165" t="s">
        <v>38</v>
      </c>
      <c r="M1579" s="169">
        <v>1</v>
      </c>
      <c r="N1579" s="165">
        <v>18</v>
      </c>
      <c r="O1579" s="167" t="s">
        <v>823</v>
      </c>
      <c r="P1579" s="167" t="s">
        <v>823</v>
      </c>
      <c r="Q1579" s="167" t="s">
        <v>826</v>
      </c>
      <c r="R1579" s="166" t="str">
        <f>H1579&amp;"1"</f>
        <v>1015341</v>
      </c>
      <c r="S1579" s="170">
        <v>1</v>
      </c>
      <c r="T1579" s="191" t="s">
        <v>829</v>
      </c>
      <c r="U1579" s="165">
        <v>6200</v>
      </c>
      <c r="V1579" s="165">
        <f t="shared" si="155"/>
        <v>1116</v>
      </c>
      <c r="W1579" s="165">
        <v>0</v>
      </c>
      <c r="X1579" s="234">
        <v>1255</v>
      </c>
      <c r="Y1579" s="168" t="s">
        <v>42</v>
      </c>
      <c r="Z1579" s="266"/>
      <c r="AA1579" s="266"/>
      <c r="AB1579" s="224"/>
      <c r="AC1579" s="178">
        <f t="shared" si="156"/>
        <v>9300</v>
      </c>
      <c r="AD1579" s="170"/>
      <c r="AE1579" s="170"/>
      <c r="AF1579" s="191" t="s">
        <v>320</v>
      </c>
      <c r="AG1579" s="221">
        <v>8</v>
      </c>
      <c r="AH1579" s="220">
        <v>12</v>
      </c>
      <c r="AI1579" s="191" t="s">
        <v>320</v>
      </c>
      <c r="AL1579" s="166">
        <v>0</v>
      </c>
      <c r="AM1579" s="170" t="s">
        <v>43</v>
      </c>
      <c r="AN1579" s="165" t="s">
        <v>44</v>
      </c>
      <c r="AO1579" s="165"/>
      <c r="AP1579" s="166"/>
      <c r="AQ1579" s="166"/>
      <c r="AR1579" s="166"/>
      <c r="AS1579" s="166">
        <f>H1579</f>
        <v>101534</v>
      </c>
      <c r="AT1579" s="166">
        <f t="shared" si="157"/>
        <v>11675</v>
      </c>
      <c r="AU1579" s="166">
        <v>1675</v>
      </c>
      <c r="AV1579" s="166"/>
      <c r="AX1579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101534, 'Б-101534-13',date'2015-02-02',3, 7, 7, 'RUR', 1, 18, date'2015-02-02', date'2015-02-01', 1015341, 1, to_date('2015-01-01 00:00:01','YYYY-MM-DD HH24:MI:SS'), 6200, 1116, 0, 1255, 0, 'c1', 8,null,101534,11675,1675);insert into xxxx_oebs_cash_payment_test (ID, INVOICE_ID, OEBS_PAYMENT, DOC_DATE, COMISS_DATE) values (s_xxxx_oebs_cash_payment_test.NEXTVAL, 101534, 9300, to_date('2015-01-01 00:00:01','YYYY-MM-DD HH24:MI:SS'), date'2015-01-01' );insert into xxxx_client_discount_m  (ID,CLIENT_ID,CLIENT_AVG_DISCOUNT,DT) values (s_xxxx_client_discount_m.NEXTVAL,1255, 12, date'2015-01-01');</v>
      </c>
      <c r="AZ1579" s="326"/>
    </row>
    <row r="1580" spans="1:52" ht="16.5" customHeight="1" x14ac:dyDescent="0.25">
      <c r="A1580" s="287">
        <v>115</v>
      </c>
      <c r="B1580" s="72">
        <v>0</v>
      </c>
      <c r="C1580" s="165" t="str">
        <f t="shared" si="159"/>
        <v>1000115</v>
      </c>
      <c r="D1580" s="165" t="str">
        <f t="shared" si="160"/>
        <v>1000115/13</v>
      </c>
      <c r="E1580" s="167" t="s">
        <v>189</v>
      </c>
      <c r="F1580" s="167" t="s">
        <v>37</v>
      </c>
      <c r="G1580" s="165">
        <v>48</v>
      </c>
      <c r="H1580" s="178">
        <v>101535</v>
      </c>
      <c r="I1580" s="170" t="str">
        <f t="shared" si="161"/>
        <v>Б-101535-13</v>
      </c>
      <c r="J1580" s="169">
        <v>3</v>
      </c>
      <c r="K1580" s="165">
        <v>7</v>
      </c>
      <c r="L1580" s="165" t="s">
        <v>38</v>
      </c>
      <c r="M1580" s="169">
        <v>1</v>
      </c>
      <c r="N1580" s="165">
        <v>18</v>
      </c>
      <c r="O1580" s="167" t="s">
        <v>823</v>
      </c>
      <c r="P1580" s="167" t="s">
        <v>823</v>
      </c>
      <c r="Q1580" s="167" t="s">
        <v>826</v>
      </c>
      <c r="R1580" s="166" t="str">
        <f>H1580&amp;"1"</f>
        <v>1015351</v>
      </c>
      <c r="S1580" s="170">
        <v>1</v>
      </c>
      <c r="T1580" s="191" t="s">
        <v>829</v>
      </c>
      <c r="U1580" s="165">
        <v>6200</v>
      </c>
      <c r="V1580" s="165">
        <f t="shared" si="155"/>
        <v>1116</v>
      </c>
      <c r="W1580" s="165">
        <v>0</v>
      </c>
      <c r="X1580" s="122">
        <v>1256</v>
      </c>
      <c r="Y1580" s="168" t="s">
        <v>42</v>
      </c>
      <c r="Z1580" s="266"/>
      <c r="AA1580" s="266"/>
      <c r="AB1580" s="224"/>
      <c r="AC1580" s="178">
        <f t="shared" si="156"/>
        <v>9300</v>
      </c>
      <c r="AD1580" s="170"/>
      <c r="AE1580" s="170"/>
      <c r="AF1580" s="191" t="s">
        <v>320</v>
      </c>
      <c r="AG1580" s="221">
        <v>8</v>
      </c>
      <c r="AH1580" s="220">
        <v>12</v>
      </c>
      <c r="AI1580" s="191" t="s">
        <v>320</v>
      </c>
      <c r="AL1580" s="166">
        <v>0</v>
      </c>
      <c r="AM1580" s="170" t="s">
        <v>43</v>
      </c>
      <c r="AN1580" s="165" t="s">
        <v>44</v>
      </c>
      <c r="AO1580" s="165"/>
      <c r="AP1580" s="166"/>
      <c r="AQ1580" s="166"/>
      <c r="AR1580" s="166"/>
      <c r="AS1580" s="166">
        <f>H1580</f>
        <v>101535</v>
      </c>
      <c r="AT1580" s="166">
        <f t="shared" si="157"/>
        <v>11676</v>
      </c>
      <c r="AU1580" s="166">
        <v>1676</v>
      </c>
      <c r="AX1580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101535, 'Б-101535-13',date'2015-02-02',3, 7, 7, 'RUR', 1, 18, date'2015-02-02', date'2015-02-01', 1015351, 1, to_date('2015-01-01 00:00:01','YYYY-MM-DD HH24:MI:SS'), 6200, 1116, 0, 1256, 0, 'c1', 8,null,101535,11676,1676);insert into xxxx_oebs_cash_payment_test (ID, INVOICE_ID, OEBS_PAYMENT, DOC_DATE, COMISS_DATE) values (s_xxxx_oebs_cash_payment_test.NEXTVAL, 101535, 9300, to_date('2015-01-01 00:00:01','YYYY-MM-DD HH24:MI:SS'), date'2015-01-01' );insert into xxxx_client_discount_m  (ID,CLIENT_ID,CLIENT_AVG_DISCOUNT,DT) values (s_xxxx_client_discount_m.NEXTVAL,1256, 12, date'2015-01-01');</v>
      </c>
      <c r="AZ1580" s="326"/>
    </row>
    <row r="1581" spans="1:52" ht="16.5" customHeight="1" x14ac:dyDescent="0.25">
      <c r="A1581" s="287">
        <v>115</v>
      </c>
      <c r="B1581" s="72">
        <v>0</v>
      </c>
      <c r="C1581" s="165" t="str">
        <f t="shared" si="159"/>
        <v>1000115</v>
      </c>
      <c r="D1581" s="165" t="str">
        <f t="shared" si="160"/>
        <v>1000115/13</v>
      </c>
      <c r="E1581" s="167" t="s">
        <v>189</v>
      </c>
      <c r="F1581" s="167" t="s">
        <v>37</v>
      </c>
      <c r="G1581" s="165">
        <v>48</v>
      </c>
      <c r="H1581" s="178">
        <v>101536</v>
      </c>
      <c r="I1581" s="170" t="str">
        <f t="shared" si="161"/>
        <v>Б-101536-13</v>
      </c>
      <c r="J1581" s="169">
        <v>3</v>
      </c>
      <c r="K1581" s="165">
        <v>7</v>
      </c>
      <c r="L1581" s="165" t="s">
        <v>38</v>
      </c>
      <c r="M1581" s="169">
        <v>1</v>
      </c>
      <c r="N1581" s="165">
        <v>18</v>
      </c>
      <c r="O1581" s="167" t="s">
        <v>823</v>
      </c>
      <c r="P1581" s="167" t="s">
        <v>823</v>
      </c>
      <c r="Q1581" s="167" t="s">
        <v>826</v>
      </c>
      <c r="R1581" s="166" t="str">
        <f>H1581&amp;"2"</f>
        <v>1015362</v>
      </c>
      <c r="S1581" s="170">
        <v>1</v>
      </c>
      <c r="T1581" s="191" t="s">
        <v>829</v>
      </c>
      <c r="U1581" s="165">
        <v>6200</v>
      </c>
      <c r="V1581" s="165">
        <f t="shared" si="155"/>
        <v>1116</v>
      </c>
      <c r="W1581" s="165">
        <v>0</v>
      </c>
      <c r="X1581" s="234">
        <v>1257</v>
      </c>
      <c r="Y1581" s="168" t="s">
        <v>42</v>
      </c>
      <c r="Z1581" s="266"/>
      <c r="AA1581" s="266"/>
      <c r="AB1581" s="224"/>
      <c r="AC1581" s="178">
        <f t="shared" si="156"/>
        <v>9300</v>
      </c>
      <c r="AD1581" s="170"/>
      <c r="AE1581" s="170"/>
      <c r="AF1581" s="191" t="s">
        <v>320</v>
      </c>
      <c r="AG1581" s="221">
        <v>8</v>
      </c>
      <c r="AH1581" s="220">
        <v>12</v>
      </c>
      <c r="AI1581" s="191" t="s">
        <v>320</v>
      </c>
      <c r="AL1581" s="166">
        <v>0</v>
      </c>
      <c r="AM1581" s="170" t="s">
        <v>43</v>
      </c>
      <c r="AN1581" s="165" t="s">
        <v>44</v>
      </c>
      <c r="AO1581" s="165"/>
      <c r="AP1581" s="166"/>
      <c r="AQ1581" s="166"/>
      <c r="AR1581" s="166"/>
      <c r="AS1581" s="166">
        <f>H1581</f>
        <v>101536</v>
      </c>
      <c r="AT1581" s="166">
        <f t="shared" si="157"/>
        <v>11677</v>
      </c>
      <c r="AU1581" s="166">
        <v>1677</v>
      </c>
      <c r="AV1581" s="166"/>
      <c r="AX1581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101536, 'Б-101536-13',date'2015-02-02',3, 7, 7, 'RUR', 1, 18, date'2015-02-02', date'2015-02-01', 1015362, 1, to_date('2015-01-01 00:00:01','YYYY-MM-DD HH24:MI:SS'), 6200, 1116, 0, 1257, 0, 'c1', 8,null,101536,11677,1677);insert into xxxx_oebs_cash_payment_test (ID, INVOICE_ID, OEBS_PAYMENT, DOC_DATE, COMISS_DATE) values (s_xxxx_oebs_cash_payment_test.NEXTVAL, 101536, 9300, to_date('2015-01-01 00:00:01','YYYY-MM-DD HH24:MI:SS'), date'2015-01-01' );insert into xxxx_client_discount_m  (ID,CLIENT_ID,CLIENT_AVG_DISCOUNT,DT) values (s_xxxx_client_discount_m.NEXTVAL,1257, 12, date'2015-01-01');</v>
      </c>
      <c r="AZ1581" s="326"/>
    </row>
    <row r="1582" spans="1:52" ht="16.5" customHeight="1" x14ac:dyDescent="0.25">
      <c r="A1582" s="287">
        <v>115</v>
      </c>
      <c r="B1582" s="72">
        <v>0</v>
      </c>
      <c r="C1582" s="171" t="str">
        <f t="shared" si="159"/>
        <v>1000115</v>
      </c>
      <c r="D1582" s="171" t="str">
        <f t="shared" si="160"/>
        <v>1000115/13</v>
      </c>
      <c r="E1582" s="172" t="s">
        <v>189</v>
      </c>
      <c r="F1582" s="172" t="s">
        <v>37</v>
      </c>
      <c r="G1582" s="194">
        <v>48</v>
      </c>
      <c r="H1582" s="178">
        <v>101537</v>
      </c>
      <c r="I1582" s="171" t="str">
        <f t="shared" si="161"/>
        <v>Б-101537-13</v>
      </c>
      <c r="J1582" s="169">
        <v>3</v>
      </c>
      <c r="K1582" s="171">
        <v>7</v>
      </c>
      <c r="L1582" s="171" t="s">
        <v>38</v>
      </c>
      <c r="M1582" s="175">
        <v>1</v>
      </c>
      <c r="N1582" s="171">
        <v>18</v>
      </c>
      <c r="O1582" s="172" t="s">
        <v>823</v>
      </c>
      <c r="P1582" s="172" t="s">
        <v>823</v>
      </c>
      <c r="Q1582" s="172" t="s">
        <v>826</v>
      </c>
      <c r="R1582" s="173" t="str">
        <f>H1582&amp;"3"</f>
        <v>1015373</v>
      </c>
      <c r="S1582" s="171">
        <v>1</v>
      </c>
      <c r="T1582" s="191" t="s">
        <v>310</v>
      </c>
      <c r="U1582" s="171">
        <v>6200</v>
      </c>
      <c r="V1582" s="171">
        <f t="shared" si="155"/>
        <v>1116</v>
      </c>
      <c r="W1582" s="171">
        <v>0</v>
      </c>
      <c r="X1582" s="122">
        <v>1258</v>
      </c>
      <c r="Y1582" s="174" t="s">
        <v>42</v>
      </c>
      <c r="Z1582" s="142"/>
      <c r="AA1582" s="142"/>
      <c r="AB1582" s="232"/>
      <c r="AC1582" s="180">
        <f t="shared" si="156"/>
        <v>9300</v>
      </c>
      <c r="AD1582" s="171"/>
      <c r="AE1582" s="171"/>
      <c r="AF1582" s="191" t="s">
        <v>320</v>
      </c>
      <c r="AG1582" s="302">
        <v>8</v>
      </c>
      <c r="AH1582" s="258">
        <v>12</v>
      </c>
      <c r="AI1582" s="191" t="s">
        <v>320</v>
      </c>
      <c r="AJ1582" s="179"/>
      <c r="AK1582" s="179"/>
      <c r="AL1582" s="166">
        <v>0</v>
      </c>
      <c r="AM1582" s="170" t="s">
        <v>43</v>
      </c>
      <c r="AN1582" s="171" t="s">
        <v>44</v>
      </c>
      <c r="AO1582" s="171"/>
      <c r="AP1582" s="166"/>
      <c r="AQ1582" s="166"/>
      <c r="AR1582" s="166"/>
      <c r="AS1582" s="166">
        <f>H1582</f>
        <v>101537</v>
      </c>
      <c r="AT1582" s="166">
        <f t="shared" si="157"/>
        <v>11678</v>
      </c>
      <c r="AU1582" s="166">
        <v>1678</v>
      </c>
      <c r="AV1582" s="166"/>
      <c r="AX158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115, 1000115, '1000115/13', date'2013-03-01', date'2015-03-01', 48, 101537, 'Б-101537-13',date'2015-02-02',3, 7, 7, 'RUR', 1, 18, date'2015-02-02', date'2015-02-01', 1015373, 1, to_date('2015-01-31 23:59:59','YYYY-MM-DD HH24:MI:SS'), 6200, 1116, 0, 1258, 0, 'c1', 8,null,101537,11678,1678);insert into xxxx_oebs_cash_payment_test (ID, INVOICE_ID, OEBS_PAYMENT, DOC_DATE, COMISS_DATE) values (s_xxxx_oebs_cash_payment_test.NEXTVAL, 101537, 9300, to_date('2015-01-31 23:59:59','YYYY-MM-DD HH24:MI:SS'), date'2015-01-01' );insert into xxxx_client_discount_m  (ID,CLIENT_ID,CLIENT_AVG_DISCOUNT,DT) values (s_xxxx_client_discount_m.NEXTVAL,1258, 12, date'2015-01-01');</v>
      </c>
      <c r="AZ1582" s="326"/>
    </row>
    <row r="1583" spans="1:52" ht="16.5" customHeight="1" x14ac:dyDescent="0.25">
      <c r="A1583" s="285">
        <v>116</v>
      </c>
      <c r="B1583" s="72">
        <v>0</v>
      </c>
      <c r="C1583" s="165" t="str">
        <f t="shared" si="159"/>
        <v>1000116</v>
      </c>
      <c r="D1583" s="165" t="str">
        <f t="shared" si="160"/>
        <v>1000116/13</v>
      </c>
      <c r="E1583" s="167" t="s">
        <v>189</v>
      </c>
      <c r="F1583" s="167" t="s">
        <v>822</v>
      </c>
      <c r="G1583" s="165">
        <v>48</v>
      </c>
      <c r="H1583" s="178">
        <v>101538</v>
      </c>
      <c r="I1583" s="170" t="str">
        <f t="shared" si="161"/>
        <v>Б-101538-13</v>
      </c>
      <c r="J1583" s="169">
        <v>3</v>
      </c>
      <c r="K1583" s="165">
        <v>7</v>
      </c>
      <c r="L1583" s="165" t="s">
        <v>38</v>
      </c>
      <c r="M1583" s="169">
        <v>1</v>
      </c>
      <c r="N1583" s="165">
        <v>18</v>
      </c>
      <c r="O1583" s="167" t="s">
        <v>823</v>
      </c>
      <c r="P1583" s="167" t="s">
        <v>823</v>
      </c>
      <c r="Q1583" s="167" t="s">
        <v>826</v>
      </c>
      <c r="R1583" s="166" t="str">
        <f>H1583&amp;"1"</f>
        <v>1015381</v>
      </c>
      <c r="S1583" s="170">
        <v>1</v>
      </c>
      <c r="T1583" s="167" t="s">
        <v>308</v>
      </c>
      <c r="U1583" s="165">
        <v>6200</v>
      </c>
      <c r="V1583" s="165">
        <v>1116</v>
      </c>
      <c r="W1583" s="165">
        <v>0</v>
      </c>
      <c r="X1583" s="187">
        <v>1259</v>
      </c>
      <c r="Y1583" s="168" t="s">
        <v>42</v>
      </c>
      <c r="Z1583" s="223" t="s">
        <v>556</v>
      </c>
      <c r="AA1583" s="266"/>
      <c r="AB1583" s="223" t="s">
        <v>557</v>
      </c>
      <c r="AC1583" s="178">
        <v>9300</v>
      </c>
      <c r="AD1583" s="170"/>
      <c r="AE1583" s="170"/>
      <c r="AF1583" s="167" t="s">
        <v>149</v>
      </c>
      <c r="AG1583" s="221">
        <v>8</v>
      </c>
      <c r="AH1583" s="220">
        <v>12</v>
      </c>
      <c r="AI1583" s="167" t="s">
        <v>319</v>
      </c>
      <c r="AL1583" s="166">
        <v>0</v>
      </c>
      <c r="AM1583" s="170" t="s">
        <v>43</v>
      </c>
      <c r="AN1583" s="165" t="s">
        <v>44</v>
      </c>
      <c r="AO1583" s="236">
        <v>140</v>
      </c>
      <c r="AP1583" s="166"/>
      <c r="AQ1583" s="166"/>
      <c r="AR1583" s="166"/>
      <c r="AS1583" s="166">
        <f>H1583</f>
        <v>101538</v>
      </c>
      <c r="AT1583" s="166">
        <f t="shared" si="157"/>
        <v>11679</v>
      </c>
      <c r="AU1583" s="166">
        <v>1679</v>
      </c>
      <c r="AV1583" s="166" t="s">
        <v>559</v>
      </c>
      <c r="AX158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101538, 'Б-101538-13',date'2015-02-02',3, 7, 7, 'RUR', 1, 18, date'2015-02-02', date'2015-02-01', 1015381, 1, to_date('2015-02-01 00:00:00','YYYY-MM-DD HH24:MI:SS'), 6200, 1116, 0, 1259, 0, 'c1', 8,null,101538,11679,1679);insert into xxxx_oebs_cash_payment_test (ID, INVOICE_ID, OEBS_PAYMENT, DOC_DATE, COMISS_DATE) values (s_xxxx_oebs_cash_payment_test.NEXTVAL, 101538, 9300, to_date('2015-02-01 00:00:00','YYYY-MM-DD HH24:MI:SS'), date'2015-01-31' );insert into xxxx_client_discount_m  (ID,CLIENT_ID,CLIENT_AVG_DISCOUNT,DT) values (s_xxxx_client_discount_m.NEXTVAL,1259, 12, date'2015-02-01');insert into xxxx_contract_signed_attr (ID, CONTRACT_ID, CODE, KEY_NUM) values (s_xxxx_contract_signed_attr.NEXTVAL, 1000116, 'SUPERCOMMISSION_BONUS' , 140 );</v>
      </c>
      <c r="AZ1583" s="326"/>
    </row>
    <row r="1584" spans="1:52" ht="16.5" customHeight="1" x14ac:dyDescent="0.25">
      <c r="A1584" s="285">
        <v>116</v>
      </c>
      <c r="B1584" s="72">
        <v>0</v>
      </c>
      <c r="C1584" s="165" t="str">
        <f t="shared" si="159"/>
        <v>1000116</v>
      </c>
      <c r="D1584" s="165" t="str">
        <f t="shared" si="160"/>
        <v>1000116/13</v>
      </c>
      <c r="E1584" s="167" t="s">
        <v>189</v>
      </c>
      <c r="F1584" s="167" t="s">
        <v>822</v>
      </c>
      <c r="G1584" s="165">
        <v>48</v>
      </c>
      <c r="H1584" s="178">
        <v>101539</v>
      </c>
      <c r="I1584" s="170" t="str">
        <f t="shared" si="161"/>
        <v>Б-101539-13</v>
      </c>
      <c r="J1584" s="169">
        <v>3</v>
      </c>
      <c r="K1584" s="165">
        <v>7</v>
      </c>
      <c r="L1584" s="165" t="s">
        <v>38</v>
      </c>
      <c r="M1584" s="169">
        <v>1</v>
      </c>
      <c r="N1584" s="165">
        <v>18</v>
      </c>
      <c r="O1584" s="167" t="s">
        <v>823</v>
      </c>
      <c r="P1584" s="167" t="s">
        <v>823</v>
      </c>
      <c r="Q1584" s="167" t="s">
        <v>826</v>
      </c>
      <c r="R1584" s="166" t="str">
        <f>H1584&amp;"2"</f>
        <v>1015392</v>
      </c>
      <c r="S1584" s="170">
        <v>1</v>
      </c>
      <c r="T1584" s="167" t="s">
        <v>308</v>
      </c>
      <c r="U1584" s="165">
        <v>6200</v>
      </c>
      <c r="V1584" s="165">
        <v>1116</v>
      </c>
      <c r="W1584" s="165">
        <v>0</v>
      </c>
      <c r="X1584" s="24">
        <v>1260</v>
      </c>
      <c r="Y1584" s="168" t="s">
        <v>42</v>
      </c>
      <c r="Z1584" s="266"/>
      <c r="AA1584" s="266"/>
      <c r="AB1584" s="224"/>
      <c r="AC1584" s="178">
        <v>9300</v>
      </c>
      <c r="AD1584" s="170"/>
      <c r="AE1584" s="170"/>
      <c r="AF1584" s="167" t="s">
        <v>149</v>
      </c>
      <c r="AG1584" s="221">
        <v>8</v>
      </c>
      <c r="AH1584" s="220">
        <v>12</v>
      </c>
      <c r="AI1584" s="167" t="s">
        <v>319</v>
      </c>
      <c r="AL1584" s="166">
        <v>0</v>
      </c>
      <c r="AM1584" s="170" t="s">
        <v>43</v>
      </c>
      <c r="AN1584" s="165" t="s">
        <v>44</v>
      </c>
      <c r="AO1584" s="165"/>
      <c r="AP1584" s="166"/>
      <c r="AQ1584" s="166"/>
      <c r="AR1584" s="166"/>
      <c r="AS1584" s="166">
        <f>H1584</f>
        <v>101539</v>
      </c>
      <c r="AT1584" s="166">
        <f t="shared" si="157"/>
        <v>11680</v>
      </c>
      <c r="AU1584" s="166">
        <v>1680</v>
      </c>
      <c r="AV1584" s="166" t="s">
        <v>551</v>
      </c>
      <c r="AX158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101539, 'Б-101539-13',date'2015-02-02',3, 7, 7, 'RUR', 1, 18, date'2015-02-02', date'2015-02-01', 1015392, 1, to_date('2015-02-01 00:00:00','YYYY-MM-DD HH24:MI:SS'), 6200, 1116, 0, 1260, 0, 'c1', 8,null,101539,11680,1680);insert into xxxx_oebs_cash_payment_test (ID, INVOICE_ID, OEBS_PAYMENT, DOC_DATE, COMISS_DATE) values (s_xxxx_oebs_cash_payment_test.NEXTVAL, 101539, 9300, to_date('2015-02-01 00:00:00','YYYY-MM-DD HH24:MI:SS'), date'2015-01-31' );insert into xxxx_client_discount_m  (ID,CLIENT_ID,CLIENT_AVG_DISCOUNT,DT) values (s_xxxx_client_discount_m.NEXTVAL,1260, 12, date'2015-02-01');</v>
      </c>
      <c r="AZ1584" s="326"/>
    </row>
    <row r="1585" spans="1:52" ht="16.5" customHeight="1" x14ac:dyDescent="0.25">
      <c r="A1585" s="285">
        <v>116</v>
      </c>
      <c r="B1585" s="72">
        <v>0</v>
      </c>
      <c r="C1585" s="165" t="str">
        <f t="shared" si="159"/>
        <v>1000116</v>
      </c>
      <c r="D1585" s="165" t="str">
        <f t="shared" si="160"/>
        <v>1000116/13</v>
      </c>
      <c r="E1585" s="167" t="s">
        <v>189</v>
      </c>
      <c r="F1585" s="167" t="s">
        <v>822</v>
      </c>
      <c r="G1585" s="165">
        <v>48</v>
      </c>
      <c r="H1585" s="178">
        <v>101540</v>
      </c>
      <c r="I1585" s="170" t="str">
        <f t="shared" si="161"/>
        <v>Б-101540-13</v>
      </c>
      <c r="J1585" s="169">
        <v>3</v>
      </c>
      <c r="K1585" s="165">
        <v>7</v>
      </c>
      <c r="L1585" s="165" t="s">
        <v>38</v>
      </c>
      <c r="M1585" s="169">
        <v>1</v>
      </c>
      <c r="N1585" s="165">
        <v>18</v>
      </c>
      <c r="O1585" s="167" t="s">
        <v>823</v>
      </c>
      <c r="P1585" s="167" t="s">
        <v>823</v>
      </c>
      <c r="Q1585" s="167" t="s">
        <v>826</v>
      </c>
      <c r="R1585" s="166" t="str">
        <f>H1585&amp;"3"</f>
        <v>1015403</v>
      </c>
      <c r="S1585" s="170">
        <v>1</v>
      </c>
      <c r="T1585" s="167" t="s">
        <v>308</v>
      </c>
      <c r="U1585" s="165">
        <v>6200</v>
      </c>
      <c r="V1585" s="165">
        <v>1116</v>
      </c>
      <c r="W1585" s="165">
        <v>0</v>
      </c>
      <c r="X1585" s="187">
        <v>1261</v>
      </c>
      <c r="Y1585" s="168" t="s">
        <v>42</v>
      </c>
      <c r="Z1585" s="266"/>
      <c r="AA1585" s="266"/>
      <c r="AB1585" s="224"/>
      <c r="AC1585" s="178">
        <v>9300</v>
      </c>
      <c r="AD1585" s="170"/>
      <c r="AE1585" s="170"/>
      <c r="AF1585" s="167" t="s">
        <v>149</v>
      </c>
      <c r="AG1585" s="221">
        <v>8</v>
      </c>
      <c r="AH1585" s="220">
        <v>12</v>
      </c>
      <c r="AI1585" s="167" t="s">
        <v>319</v>
      </c>
      <c r="AL1585" s="166">
        <v>0</v>
      </c>
      <c r="AM1585" s="170" t="s">
        <v>43</v>
      </c>
      <c r="AN1585" s="165" t="s">
        <v>44</v>
      </c>
      <c r="AO1585" s="165"/>
      <c r="AP1585" s="166"/>
      <c r="AQ1585" s="166"/>
      <c r="AR1585" s="166"/>
      <c r="AS1585" s="166">
        <f>H1585</f>
        <v>101540</v>
      </c>
      <c r="AT1585" s="166">
        <f t="shared" si="157"/>
        <v>11681</v>
      </c>
      <c r="AU1585" s="166">
        <v>1681</v>
      </c>
      <c r="AV1585" s="304" t="s">
        <v>759</v>
      </c>
      <c r="AX1585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101540, 'Б-101540-13',date'2015-02-02',3, 7, 7, 'RUR', 1, 18, date'2015-02-02', date'2015-02-01', 1015403, 1, to_date('2015-02-01 00:00:00','YYYY-MM-DD HH24:MI:SS'), 6200, 1116, 0, 1261, 0, 'c1', 8,null,101540,11681,1681);insert into xxxx_oebs_cash_payment_test (ID, INVOICE_ID, OEBS_PAYMENT, DOC_DATE, COMISS_DATE) values (s_xxxx_oebs_cash_payment_test.NEXTVAL, 101540, 9300, to_date('2015-02-01 00:00:00','YYYY-MM-DD HH24:MI:SS'), date'2015-01-31' );insert into xxxx_client_discount_m  (ID,CLIENT_ID,CLIENT_AVG_DISCOUNT,DT) values (s_xxxx_client_discount_m.NEXTVAL,1261, 12, date'2015-02-01');</v>
      </c>
      <c r="AZ1585" s="326"/>
    </row>
    <row r="1586" spans="1:52" ht="16.5" customHeight="1" x14ac:dyDescent="0.25">
      <c r="A1586" s="285">
        <v>116</v>
      </c>
      <c r="B1586" s="72">
        <v>0</v>
      </c>
      <c r="C1586" s="165" t="str">
        <f t="shared" si="159"/>
        <v>1000116</v>
      </c>
      <c r="D1586" s="165" t="str">
        <f t="shared" si="160"/>
        <v>1000116/13</v>
      </c>
      <c r="E1586" s="167" t="s">
        <v>189</v>
      </c>
      <c r="F1586" s="167" t="s">
        <v>822</v>
      </c>
      <c r="G1586" s="165">
        <v>48</v>
      </c>
      <c r="H1586" s="178">
        <v>101541</v>
      </c>
      <c r="I1586" s="170" t="str">
        <f t="shared" si="161"/>
        <v>Б-101541-13</v>
      </c>
      <c r="J1586" s="169">
        <v>3</v>
      </c>
      <c r="K1586" s="165">
        <v>7</v>
      </c>
      <c r="L1586" s="165" t="s">
        <v>38</v>
      </c>
      <c r="M1586" s="169">
        <v>1</v>
      </c>
      <c r="N1586" s="165">
        <v>18</v>
      </c>
      <c r="O1586" s="167" t="s">
        <v>823</v>
      </c>
      <c r="P1586" s="167" t="s">
        <v>823</v>
      </c>
      <c r="Q1586" s="167" t="s">
        <v>826</v>
      </c>
      <c r="R1586" s="166" t="str">
        <f>H1586&amp;"1"</f>
        <v>1015411</v>
      </c>
      <c r="S1586" s="170">
        <v>1</v>
      </c>
      <c r="T1586" s="167" t="s">
        <v>308</v>
      </c>
      <c r="U1586" s="165">
        <v>6200</v>
      </c>
      <c r="V1586" s="165">
        <v>1116</v>
      </c>
      <c r="W1586" s="165">
        <v>0</v>
      </c>
      <c r="X1586" s="24">
        <v>1262</v>
      </c>
      <c r="Y1586" s="168" t="s">
        <v>42</v>
      </c>
      <c r="Z1586" s="266"/>
      <c r="AA1586" s="266"/>
      <c r="AB1586" s="224"/>
      <c r="AC1586" s="178">
        <v>9300</v>
      </c>
      <c r="AD1586" s="170"/>
      <c r="AE1586" s="170"/>
      <c r="AF1586" s="167" t="s">
        <v>149</v>
      </c>
      <c r="AG1586" s="221">
        <v>8</v>
      </c>
      <c r="AH1586" s="220">
        <v>12</v>
      </c>
      <c r="AI1586" s="167" t="s">
        <v>319</v>
      </c>
      <c r="AL1586" s="166">
        <v>0</v>
      </c>
      <c r="AM1586" s="170" t="s">
        <v>43</v>
      </c>
      <c r="AN1586" s="165" t="s">
        <v>44</v>
      </c>
      <c r="AO1586" s="165"/>
      <c r="AP1586" s="166"/>
      <c r="AQ1586" s="166"/>
      <c r="AR1586" s="166"/>
      <c r="AS1586" s="166">
        <f>H1586</f>
        <v>101541</v>
      </c>
      <c r="AT1586" s="166">
        <f t="shared" si="157"/>
        <v>11682</v>
      </c>
      <c r="AU1586" s="166">
        <v>1682</v>
      </c>
      <c r="AV1586" s="220" t="s">
        <v>767</v>
      </c>
      <c r="AX1586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101541, 'Б-101541-13',date'2015-02-02',3, 7, 7, 'RUR', 1, 18, date'2015-02-02', date'2015-02-01', 1015411, 1, to_date('2015-02-01 00:00:00','YYYY-MM-DD HH24:MI:SS'), 6200, 1116, 0, 1262, 0, 'c1', 8,null,101541,11682,1682);insert into xxxx_oebs_cash_payment_test (ID, INVOICE_ID, OEBS_PAYMENT, DOC_DATE, COMISS_DATE) values (s_xxxx_oebs_cash_payment_test.NEXTVAL, 101541, 9300, to_date('2015-02-01 00:00:00','YYYY-MM-DD HH24:MI:SS'), date'2015-01-31' );insert into xxxx_client_discount_m  (ID,CLIENT_ID,CLIENT_AVG_DISCOUNT,DT) values (s_xxxx_client_discount_m.NEXTVAL,1262, 12, date'2015-02-01');</v>
      </c>
      <c r="AZ1586" s="326"/>
    </row>
    <row r="1587" spans="1:52" ht="16.5" customHeight="1" x14ac:dyDescent="0.25">
      <c r="A1587" s="285">
        <v>116</v>
      </c>
      <c r="B1587" s="72">
        <v>0</v>
      </c>
      <c r="C1587" s="165" t="str">
        <f t="shared" si="159"/>
        <v>1000116</v>
      </c>
      <c r="D1587" s="165" t="str">
        <f t="shared" si="160"/>
        <v>1000116/13</v>
      </c>
      <c r="E1587" s="167" t="s">
        <v>189</v>
      </c>
      <c r="F1587" s="167" t="s">
        <v>822</v>
      </c>
      <c r="G1587" s="165">
        <v>48</v>
      </c>
      <c r="H1587" s="178">
        <v>101542</v>
      </c>
      <c r="I1587" s="170" t="str">
        <f t="shared" si="161"/>
        <v>Б-101542-13</v>
      </c>
      <c r="J1587" s="169">
        <v>3</v>
      </c>
      <c r="K1587" s="165">
        <v>7</v>
      </c>
      <c r="L1587" s="165" t="s">
        <v>38</v>
      </c>
      <c r="M1587" s="169">
        <v>1</v>
      </c>
      <c r="N1587" s="165">
        <v>18</v>
      </c>
      <c r="O1587" s="167" t="s">
        <v>823</v>
      </c>
      <c r="P1587" s="167" t="s">
        <v>823</v>
      </c>
      <c r="Q1587" s="167" t="s">
        <v>826</v>
      </c>
      <c r="R1587" s="166" t="str">
        <f>H1587&amp;"2"</f>
        <v>1015422</v>
      </c>
      <c r="S1587" s="170">
        <v>1</v>
      </c>
      <c r="T1587" s="167" t="s">
        <v>308</v>
      </c>
      <c r="U1587" s="165">
        <v>6200</v>
      </c>
      <c r="V1587" s="165">
        <v>1116</v>
      </c>
      <c r="W1587" s="165">
        <v>0</v>
      </c>
      <c r="X1587" s="187">
        <v>1263</v>
      </c>
      <c r="Y1587" s="168" t="s">
        <v>42</v>
      </c>
      <c r="Z1587" s="266"/>
      <c r="AA1587" s="266"/>
      <c r="AB1587" s="224"/>
      <c r="AC1587" s="178">
        <v>9300</v>
      </c>
      <c r="AD1587" s="170"/>
      <c r="AE1587" s="170"/>
      <c r="AF1587" s="167" t="s">
        <v>149</v>
      </c>
      <c r="AG1587" s="221">
        <v>8</v>
      </c>
      <c r="AH1587" s="220">
        <v>12</v>
      </c>
      <c r="AI1587" s="167" t="s">
        <v>319</v>
      </c>
      <c r="AL1587" s="166">
        <v>0</v>
      </c>
      <c r="AM1587" s="170" t="s">
        <v>43</v>
      </c>
      <c r="AN1587" s="165" t="s">
        <v>44</v>
      </c>
      <c r="AO1587" s="165"/>
      <c r="AP1587" s="166"/>
      <c r="AQ1587" s="166"/>
      <c r="AR1587" s="166"/>
      <c r="AS1587" s="166">
        <f>H1587</f>
        <v>101542</v>
      </c>
      <c r="AT1587" s="166">
        <f t="shared" si="157"/>
        <v>11683</v>
      </c>
      <c r="AU1587" s="166">
        <v>1683</v>
      </c>
      <c r="AV1587" s="332" t="s">
        <v>768</v>
      </c>
      <c r="AX1587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101542, 'Б-101542-13',date'2015-02-02',3, 7, 7, 'RUR', 1, 18, date'2015-02-02', date'2015-02-01', 1015422, 1, to_date('2015-02-01 00:00:00','YYYY-MM-DD HH24:MI:SS'), 6200, 1116, 0, 1263, 0, 'c1', 8,null,101542,11683,1683);insert into xxxx_oebs_cash_payment_test (ID, INVOICE_ID, OEBS_PAYMENT, DOC_DATE, COMISS_DATE) values (s_xxxx_oebs_cash_payment_test.NEXTVAL, 101542, 9300, to_date('2015-02-01 00:00:00','YYYY-MM-DD HH24:MI:SS'), date'2015-01-31' );insert into xxxx_client_discount_m  (ID,CLIENT_ID,CLIENT_AVG_DISCOUNT,DT) values (s_xxxx_client_discount_m.NEXTVAL,1263, 12, date'2015-02-01');</v>
      </c>
      <c r="AZ1587" s="326"/>
    </row>
    <row r="1588" spans="1:52" ht="16.5" customHeight="1" x14ac:dyDescent="0.25">
      <c r="A1588" s="285">
        <v>116</v>
      </c>
      <c r="B1588" s="72">
        <v>0</v>
      </c>
      <c r="C1588" s="165" t="str">
        <f t="shared" si="159"/>
        <v>1000116</v>
      </c>
      <c r="D1588" s="165" t="str">
        <f t="shared" si="160"/>
        <v>1000116/13</v>
      </c>
      <c r="E1588" s="167" t="s">
        <v>189</v>
      </c>
      <c r="F1588" s="167" t="s">
        <v>822</v>
      </c>
      <c r="G1588" s="165">
        <v>48</v>
      </c>
      <c r="H1588" s="178">
        <v>101543</v>
      </c>
      <c r="I1588" s="170" t="str">
        <f t="shared" si="161"/>
        <v>Б-101543-13</v>
      </c>
      <c r="J1588" s="169">
        <v>3</v>
      </c>
      <c r="K1588" s="165">
        <v>7</v>
      </c>
      <c r="L1588" s="165" t="s">
        <v>38</v>
      </c>
      <c r="M1588" s="169">
        <v>1</v>
      </c>
      <c r="N1588" s="165">
        <v>18</v>
      </c>
      <c r="O1588" s="167" t="s">
        <v>823</v>
      </c>
      <c r="P1588" s="167" t="s">
        <v>823</v>
      </c>
      <c r="Q1588" s="167" t="s">
        <v>826</v>
      </c>
      <c r="R1588" s="166" t="str">
        <f>H1588&amp;"1"</f>
        <v>1015431</v>
      </c>
      <c r="S1588" s="170">
        <v>1</v>
      </c>
      <c r="T1588" s="167" t="s">
        <v>308</v>
      </c>
      <c r="U1588" s="165">
        <v>6200</v>
      </c>
      <c r="V1588" s="165">
        <v>1116</v>
      </c>
      <c r="W1588" s="165">
        <v>0</v>
      </c>
      <c r="X1588" s="24">
        <v>1264</v>
      </c>
      <c r="Y1588" s="168" t="s">
        <v>42</v>
      </c>
      <c r="Z1588" s="266"/>
      <c r="AA1588" s="266"/>
      <c r="AB1588" s="224"/>
      <c r="AC1588" s="178">
        <v>9300</v>
      </c>
      <c r="AD1588" s="170"/>
      <c r="AE1588" s="170"/>
      <c r="AF1588" s="167" t="s">
        <v>149</v>
      </c>
      <c r="AG1588" s="221">
        <v>8</v>
      </c>
      <c r="AH1588" s="220">
        <v>12</v>
      </c>
      <c r="AI1588" s="167" t="s">
        <v>319</v>
      </c>
      <c r="AL1588" s="166">
        <v>0</v>
      </c>
      <c r="AM1588" s="170" t="s">
        <v>43</v>
      </c>
      <c r="AN1588" s="165" t="s">
        <v>44</v>
      </c>
      <c r="AO1588" s="165"/>
      <c r="AP1588" s="166"/>
      <c r="AQ1588" s="166"/>
      <c r="AR1588" s="166"/>
      <c r="AS1588" s="166">
        <f>H1588</f>
        <v>101543</v>
      </c>
      <c r="AT1588" s="166">
        <f t="shared" si="157"/>
        <v>11684</v>
      </c>
      <c r="AU1588" s="166">
        <v>1684</v>
      </c>
      <c r="AV1588" s="332"/>
      <c r="AX1588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101543, 'Б-101543-13',date'2015-02-02',3, 7, 7, 'RUR', 1, 18, date'2015-02-02', date'2015-02-01', 1015431, 1, to_date('2015-02-01 00:00:00','YYYY-MM-DD HH24:MI:SS'), 6200, 1116, 0, 1264, 0, 'c1', 8,null,101543,11684,1684);insert into xxxx_oebs_cash_payment_test (ID, INVOICE_ID, OEBS_PAYMENT, DOC_DATE, COMISS_DATE) values (s_xxxx_oebs_cash_payment_test.NEXTVAL, 101543, 9300, to_date('2015-02-01 00:00:00','YYYY-MM-DD HH24:MI:SS'), date'2015-01-31' );insert into xxxx_client_discount_m  (ID,CLIENT_ID,CLIENT_AVG_DISCOUNT,DT) values (s_xxxx_client_discount_m.NEXTVAL,1264, 12, date'2015-02-01');</v>
      </c>
      <c r="AZ1588" s="326"/>
    </row>
    <row r="1589" spans="1:52" ht="16.5" customHeight="1" x14ac:dyDescent="0.25">
      <c r="A1589" s="285">
        <v>116</v>
      </c>
      <c r="B1589" s="72">
        <v>0</v>
      </c>
      <c r="C1589" s="165" t="str">
        <f t="shared" si="159"/>
        <v>1000116</v>
      </c>
      <c r="D1589" s="165" t="str">
        <f t="shared" si="160"/>
        <v>1000116/13</v>
      </c>
      <c r="E1589" s="167" t="s">
        <v>189</v>
      </c>
      <c r="F1589" s="167" t="s">
        <v>822</v>
      </c>
      <c r="G1589" s="165">
        <v>48</v>
      </c>
      <c r="H1589" s="178">
        <v>101544</v>
      </c>
      <c r="I1589" s="170" t="str">
        <f t="shared" si="161"/>
        <v>Б-101544-13</v>
      </c>
      <c r="J1589" s="169">
        <v>3</v>
      </c>
      <c r="K1589" s="165">
        <v>7</v>
      </c>
      <c r="L1589" s="165" t="s">
        <v>38</v>
      </c>
      <c r="M1589" s="169">
        <v>1</v>
      </c>
      <c r="N1589" s="165">
        <v>18</v>
      </c>
      <c r="O1589" s="167" t="s">
        <v>823</v>
      </c>
      <c r="P1589" s="167" t="s">
        <v>823</v>
      </c>
      <c r="Q1589" s="167" t="s">
        <v>826</v>
      </c>
      <c r="R1589" s="166" t="str">
        <f>H1589&amp;"1"</f>
        <v>1015441</v>
      </c>
      <c r="S1589" s="170">
        <v>1</v>
      </c>
      <c r="T1589" s="191" t="s">
        <v>144</v>
      </c>
      <c r="U1589" s="234">
        <v>6000</v>
      </c>
      <c r="V1589" s="234">
        <v>1080</v>
      </c>
      <c r="W1589" s="165">
        <v>0</v>
      </c>
      <c r="X1589" s="122">
        <v>1265</v>
      </c>
      <c r="Y1589" s="168" t="s">
        <v>42</v>
      </c>
      <c r="Z1589" s="223" t="s">
        <v>769</v>
      </c>
      <c r="AA1589" s="266"/>
      <c r="AB1589" s="223" t="s">
        <v>550</v>
      </c>
      <c r="AC1589" s="178">
        <v>9000</v>
      </c>
      <c r="AD1589" s="170"/>
      <c r="AE1589" s="170"/>
      <c r="AF1589" s="191" t="s">
        <v>320</v>
      </c>
      <c r="AG1589" s="221">
        <v>8</v>
      </c>
      <c r="AH1589" s="220">
        <v>12</v>
      </c>
      <c r="AI1589" s="191" t="s">
        <v>320</v>
      </c>
      <c r="AL1589" s="166">
        <v>0</v>
      </c>
      <c r="AM1589" s="170" t="s">
        <v>43</v>
      </c>
      <c r="AN1589" s="165" t="s">
        <v>44</v>
      </c>
      <c r="AO1589" s="165"/>
      <c r="AP1589" s="166"/>
      <c r="AQ1589" s="166"/>
      <c r="AR1589" s="166"/>
      <c r="AS1589" s="166">
        <f>H1589</f>
        <v>101544</v>
      </c>
      <c r="AT1589" s="166">
        <f t="shared" si="157"/>
        <v>11685</v>
      </c>
      <c r="AU1589" s="166">
        <v>1685</v>
      </c>
      <c r="AV1589" s="166"/>
      <c r="AX1589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101544, 'Б-101544-13',date'2015-02-02',3, 7, 7, 'RUR', 1, 18, date'2015-02-02', date'2015-02-01', 1015441, 1, to_date('2015-01-01 00:00:00','YYYY-MM-DD HH24:MI:SS'), 6000, 1080, 0, 1265, 0, 'c1', 8,null,101544,11685,1685);insert into xxxx_oebs_cash_payment_test (ID, INVOICE_ID, OEBS_PAYMENT, DOC_DATE, COMISS_DATE) values (s_xxxx_oebs_cash_payment_test.NEXTVAL, 101544, 9000, to_date('2015-01-01 00:00:00','YYYY-MM-DD HH24:MI:SS'), date'2015-01-01' );insert into xxxx_client_discount_m  (ID,CLIENT_ID,CLIENT_AVG_DISCOUNT,DT) values (s_xxxx_client_discount_m.NEXTVAL,1265, 12, date'2015-01-01');</v>
      </c>
      <c r="AZ1589" s="326"/>
    </row>
    <row r="1590" spans="1:52" ht="16.5" customHeight="1" x14ac:dyDescent="0.25">
      <c r="A1590" s="285">
        <v>116</v>
      </c>
      <c r="B1590" s="72">
        <v>0</v>
      </c>
      <c r="C1590" s="165" t="str">
        <f t="shared" si="159"/>
        <v>1000116</v>
      </c>
      <c r="D1590" s="165" t="str">
        <f t="shared" si="160"/>
        <v>1000116/13</v>
      </c>
      <c r="E1590" s="167" t="s">
        <v>189</v>
      </c>
      <c r="F1590" s="167" t="s">
        <v>822</v>
      </c>
      <c r="G1590" s="165">
        <v>48</v>
      </c>
      <c r="H1590" s="178">
        <v>101545</v>
      </c>
      <c r="I1590" s="170" t="str">
        <f t="shared" si="161"/>
        <v>Б-101545-13</v>
      </c>
      <c r="J1590" s="169">
        <v>3</v>
      </c>
      <c r="K1590" s="165">
        <v>7</v>
      </c>
      <c r="L1590" s="165" t="s">
        <v>38</v>
      </c>
      <c r="M1590" s="169">
        <v>1</v>
      </c>
      <c r="N1590" s="165">
        <v>18</v>
      </c>
      <c r="O1590" s="167" t="s">
        <v>823</v>
      </c>
      <c r="P1590" s="167" t="s">
        <v>823</v>
      </c>
      <c r="Q1590" s="167" t="s">
        <v>826</v>
      </c>
      <c r="R1590" s="166" t="str">
        <f>H1590&amp;"2"</f>
        <v>1015452</v>
      </c>
      <c r="S1590" s="170">
        <v>1</v>
      </c>
      <c r="T1590" s="191" t="s">
        <v>829</v>
      </c>
      <c r="U1590" s="165">
        <v>6200</v>
      </c>
      <c r="V1590" s="165">
        <v>1116</v>
      </c>
      <c r="W1590" s="165">
        <v>0</v>
      </c>
      <c r="X1590" s="234">
        <v>1266</v>
      </c>
      <c r="Y1590" s="168" t="s">
        <v>42</v>
      </c>
      <c r="Z1590" s="301" t="s">
        <v>565</v>
      </c>
      <c r="AA1590" s="266"/>
      <c r="AB1590" s="224"/>
      <c r="AC1590" s="178">
        <v>9300</v>
      </c>
      <c r="AD1590" s="170"/>
      <c r="AE1590" s="170"/>
      <c r="AF1590" s="191" t="s">
        <v>320</v>
      </c>
      <c r="AG1590" s="221">
        <v>8</v>
      </c>
      <c r="AH1590" s="220">
        <v>12</v>
      </c>
      <c r="AI1590" s="191" t="s">
        <v>320</v>
      </c>
      <c r="AL1590" s="166">
        <v>0</v>
      </c>
      <c r="AM1590" s="170" t="s">
        <v>43</v>
      </c>
      <c r="AN1590" s="165" t="s">
        <v>44</v>
      </c>
      <c r="AO1590" s="165"/>
      <c r="AP1590" s="166"/>
      <c r="AQ1590" s="166"/>
      <c r="AR1590" s="166"/>
      <c r="AS1590" s="166">
        <f>H1590</f>
        <v>101545</v>
      </c>
      <c r="AT1590" s="166">
        <f t="shared" si="157"/>
        <v>11686</v>
      </c>
      <c r="AU1590" s="166">
        <v>1686</v>
      </c>
      <c r="AV1590" s="166"/>
      <c r="AX1590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101545, 'Б-101545-13',date'2015-02-02',3, 7, 7, 'RUR', 1, 18, date'2015-02-02', date'2015-02-01', 1015452, 1, to_date('2015-01-01 00:00:01','YYYY-MM-DD HH24:MI:SS'), 6200, 1116, 0, 1266, 0, 'c1', 8,null,101545,11686,1686);insert into xxxx_oebs_cash_payment_test (ID, INVOICE_ID, OEBS_PAYMENT, DOC_DATE, COMISS_DATE) values (s_xxxx_oebs_cash_payment_test.NEXTVAL, 101545, 9300, to_date('2015-01-01 00:00:01','YYYY-MM-DD HH24:MI:SS'), date'2015-01-01' );insert into xxxx_client_discount_m  (ID,CLIENT_ID,CLIENT_AVG_DISCOUNT,DT) values (s_xxxx_client_discount_m.NEXTVAL,1266, 12, date'2015-01-01');</v>
      </c>
      <c r="AZ1590" s="326"/>
    </row>
    <row r="1591" spans="1:52" ht="16.5" customHeight="1" x14ac:dyDescent="0.25">
      <c r="A1591" s="285">
        <v>116</v>
      </c>
      <c r="B1591" s="72">
        <v>0</v>
      </c>
      <c r="C1591" s="165" t="str">
        <f t="shared" si="159"/>
        <v>1000116</v>
      </c>
      <c r="D1591" s="165" t="str">
        <f t="shared" si="160"/>
        <v>1000116/13</v>
      </c>
      <c r="E1591" s="167" t="s">
        <v>189</v>
      </c>
      <c r="F1591" s="167" t="s">
        <v>822</v>
      </c>
      <c r="G1591" s="165">
        <v>48</v>
      </c>
      <c r="H1591" s="178">
        <v>101546</v>
      </c>
      <c r="I1591" s="170" t="str">
        <f t="shared" si="161"/>
        <v>Б-101546-13</v>
      </c>
      <c r="J1591" s="169">
        <v>3</v>
      </c>
      <c r="K1591" s="165">
        <v>7</v>
      </c>
      <c r="L1591" s="165" t="s">
        <v>38</v>
      </c>
      <c r="M1591" s="169">
        <v>1</v>
      </c>
      <c r="N1591" s="165">
        <v>18</v>
      </c>
      <c r="O1591" s="167" t="s">
        <v>823</v>
      </c>
      <c r="P1591" s="167" t="s">
        <v>823</v>
      </c>
      <c r="Q1591" s="167" t="s">
        <v>826</v>
      </c>
      <c r="R1591" s="166" t="str">
        <f>H1591&amp;"3"</f>
        <v>1015463</v>
      </c>
      <c r="S1591" s="170">
        <v>1</v>
      </c>
      <c r="T1591" s="191" t="s">
        <v>830</v>
      </c>
      <c r="U1591" s="165">
        <v>6200</v>
      </c>
      <c r="V1591" s="165">
        <v>1116</v>
      </c>
      <c r="W1591" s="165">
        <v>0</v>
      </c>
      <c r="X1591" s="122">
        <v>1267</v>
      </c>
      <c r="Y1591" s="168" t="s">
        <v>42</v>
      </c>
      <c r="Z1591" s="266"/>
      <c r="AA1591" s="266"/>
      <c r="AB1591" s="224"/>
      <c r="AC1591" s="178">
        <v>9300</v>
      </c>
      <c r="AD1591" s="170"/>
      <c r="AE1591" s="170"/>
      <c r="AF1591" s="191" t="s">
        <v>320</v>
      </c>
      <c r="AG1591" s="221">
        <v>8</v>
      </c>
      <c r="AH1591" s="220">
        <v>12</v>
      </c>
      <c r="AI1591" s="191" t="s">
        <v>320</v>
      </c>
      <c r="AL1591" s="166">
        <v>0</v>
      </c>
      <c r="AM1591" s="170" t="s">
        <v>43</v>
      </c>
      <c r="AN1591" s="165" t="s">
        <v>44</v>
      </c>
      <c r="AO1591" s="165"/>
      <c r="AP1591" s="166"/>
      <c r="AQ1591" s="166"/>
      <c r="AR1591" s="166"/>
      <c r="AS1591" s="166">
        <f>H1591</f>
        <v>101546</v>
      </c>
      <c r="AT1591" s="166">
        <f t="shared" si="157"/>
        <v>11687</v>
      </c>
      <c r="AU1591" s="166">
        <v>1687</v>
      </c>
      <c r="AV1591" s="166"/>
      <c r="AX1591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101546, 'Б-101546-13',date'2015-02-02',3, 7, 7, 'RUR', 1, 18, date'2015-02-02', date'2015-02-01', 1015463, 1, to_date('2015-01-01 00:00:02','YYYY-MM-DD HH24:MI:SS'), 6200, 1116, 0, 1267, 0, 'c1', 8,null,101546,11687,1687);insert into xxxx_oebs_cash_payment_test (ID, INVOICE_ID, OEBS_PAYMENT, DOC_DATE, COMISS_DATE) values (s_xxxx_oebs_cash_payment_test.NEXTVAL, 101546, 9300, to_date('2015-01-01 00:00:02','YYYY-MM-DD HH24:MI:SS'), date'2015-01-01' );insert into xxxx_client_discount_m  (ID,CLIENT_ID,CLIENT_AVG_DISCOUNT,DT) values (s_xxxx_client_discount_m.NEXTVAL,1267, 12, date'2015-01-01');</v>
      </c>
      <c r="AZ1591" s="326"/>
    </row>
    <row r="1592" spans="1:52" ht="16.5" customHeight="1" x14ac:dyDescent="0.25">
      <c r="A1592" s="285">
        <v>116</v>
      </c>
      <c r="B1592" s="72">
        <v>0</v>
      </c>
      <c r="C1592" s="165" t="str">
        <f t="shared" si="159"/>
        <v>1000116</v>
      </c>
      <c r="D1592" s="165" t="str">
        <f t="shared" si="160"/>
        <v>1000116/13</v>
      </c>
      <c r="E1592" s="167" t="s">
        <v>189</v>
      </c>
      <c r="F1592" s="167" t="s">
        <v>822</v>
      </c>
      <c r="G1592" s="165">
        <v>48</v>
      </c>
      <c r="H1592" s="178">
        <v>101547</v>
      </c>
      <c r="I1592" s="170" t="str">
        <f t="shared" si="161"/>
        <v>Б-101547-13</v>
      </c>
      <c r="J1592" s="169">
        <v>3</v>
      </c>
      <c r="K1592" s="165">
        <v>7</v>
      </c>
      <c r="L1592" s="165" t="s">
        <v>38</v>
      </c>
      <c r="M1592" s="169">
        <v>1</v>
      </c>
      <c r="N1592" s="165">
        <v>18</v>
      </c>
      <c r="O1592" s="167" t="s">
        <v>823</v>
      </c>
      <c r="P1592" s="167" t="s">
        <v>823</v>
      </c>
      <c r="Q1592" s="167" t="s">
        <v>826</v>
      </c>
      <c r="R1592" s="166" t="str">
        <f>H1592&amp;"1"</f>
        <v>1015471</v>
      </c>
      <c r="S1592" s="170">
        <v>1</v>
      </c>
      <c r="T1592" s="191" t="s">
        <v>830</v>
      </c>
      <c r="U1592" s="165">
        <v>6200</v>
      </c>
      <c r="V1592" s="165">
        <v>1116</v>
      </c>
      <c r="W1592" s="165">
        <v>0</v>
      </c>
      <c r="X1592" s="234">
        <v>1268</v>
      </c>
      <c r="Y1592" s="168" t="s">
        <v>42</v>
      </c>
      <c r="Z1592" s="266"/>
      <c r="AA1592" s="266"/>
      <c r="AB1592" s="224"/>
      <c r="AC1592" s="178">
        <v>9300</v>
      </c>
      <c r="AD1592" s="170"/>
      <c r="AE1592" s="170"/>
      <c r="AF1592" s="191" t="s">
        <v>320</v>
      </c>
      <c r="AG1592" s="221">
        <v>8</v>
      </c>
      <c r="AH1592" s="220">
        <v>12</v>
      </c>
      <c r="AI1592" s="191" t="s">
        <v>320</v>
      </c>
      <c r="AL1592" s="166">
        <v>0</v>
      </c>
      <c r="AM1592" s="170" t="s">
        <v>43</v>
      </c>
      <c r="AN1592" s="165" t="s">
        <v>44</v>
      </c>
      <c r="AO1592" s="165"/>
      <c r="AP1592" s="166"/>
      <c r="AQ1592" s="166"/>
      <c r="AR1592" s="166"/>
      <c r="AS1592" s="166">
        <f>H1592</f>
        <v>101547</v>
      </c>
      <c r="AT1592" s="166">
        <f t="shared" si="157"/>
        <v>11688</v>
      </c>
      <c r="AU1592" s="166">
        <v>1688</v>
      </c>
      <c r="AV1592" s="166"/>
      <c r="AX159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101547, 'Б-101547-13',date'2015-02-02',3, 7, 7, 'RUR', 1, 18, date'2015-02-02', date'2015-02-01', 1015471, 1, to_date('2015-01-01 00:00:02','YYYY-MM-DD HH24:MI:SS'), 6200, 1116, 0, 1268, 0, 'c1', 8,null,101547,11688,1688);insert into xxxx_oebs_cash_payment_test (ID, INVOICE_ID, OEBS_PAYMENT, DOC_DATE, COMISS_DATE) values (s_xxxx_oebs_cash_payment_test.NEXTVAL, 101547, 9300, to_date('2015-01-01 00:00:02','YYYY-MM-DD HH24:MI:SS'), date'2015-01-01' );insert into xxxx_client_discount_m  (ID,CLIENT_ID,CLIENT_AVG_DISCOUNT,DT) values (s_xxxx_client_discount_m.NEXTVAL,1268, 12, date'2015-01-01');</v>
      </c>
      <c r="AZ1592" s="326"/>
    </row>
    <row r="1593" spans="1:52" ht="16.5" customHeight="1" x14ac:dyDescent="0.25">
      <c r="A1593" s="285">
        <v>116</v>
      </c>
      <c r="B1593" s="72">
        <v>0</v>
      </c>
      <c r="C1593" s="165" t="str">
        <f t="shared" si="159"/>
        <v>1000116</v>
      </c>
      <c r="D1593" s="165" t="str">
        <f t="shared" si="160"/>
        <v>1000116/13</v>
      </c>
      <c r="E1593" s="167" t="s">
        <v>189</v>
      </c>
      <c r="F1593" s="167" t="s">
        <v>822</v>
      </c>
      <c r="G1593" s="165">
        <v>48</v>
      </c>
      <c r="H1593" s="178">
        <v>101548</v>
      </c>
      <c r="I1593" s="170" t="str">
        <f t="shared" si="161"/>
        <v>Б-101548-13</v>
      </c>
      <c r="J1593" s="169">
        <v>3</v>
      </c>
      <c r="K1593" s="165">
        <v>7</v>
      </c>
      <c r="L1593" s="165" t="s">
        <v>38</v>
      </c>
      <c r="M1593" s="169">
        <v>1</v>
      </c>
      <c r="N1593" s="165">
        <v>18</v>
      </c>
      <c r="O1593" s="167" t="s">
        <v>823</v>
      </c>
      <c r="P1593" s="167" t="s">
        <v>823</v>
      </c>
      <c r="Q1593" s="167" t="s">
        <v>826</v>
      </c>
      <c r="R1593" s="166" t="str">
        <f>H1593&amp;"2"</f>
        <v>1015482</v>
      </c>
      <c r="S1593" s="170">
        <v>1</v>
      </c>
      <c r="T1593" s="191" t="s">
        <v>830</v>
      </c>
      <c r="U1593" s="165">
        <v>6200</v>
      </c>
      <c r="V1593" s="165">
        <v>1116</v>
      </c>
      <c r="W1593" s="165">
        <v>0</v>
      </c>
      <c r="X1593" s="122">
        <v>1269</v>
      </c>
      <c r="Y1593" s="168" t="s">
        <v>42</v>
      </c>
      <c r="Z1593" s="266"/>
      <c r="AA1593" s="266"/>
      <c r="AB1593" s="224"/>
      <c r="AC1593" s="178">
        <v>9300</v>
      </c>
      <c r="AD1593" s="170"/>
      <c r="AE1593" s="170"/>
      <c r="AF1593" s="191" t="s">
        <v>320</v>
      </c>
      <c r="AG1593" s="221">
        <v>8</v>
      </c>
      <c r="AH1593" s="220">
        <v>12</v>
      </c>
      <c r="AI1593" s="191" t="s">
        <v>320</v>
      </c>
      <c r="AL1593" s="166">
        <v>0</v>
      </c>
      <c r="AM1593" s="170" t="s">
        <v>43</v>
      </c>
      <c r="AN1593" s="165" t="s">
        <v>44</v>
      </c>
      <c r="AO1593" s="165"/>
      <c r="AP1593" s="166"/>
      <c r="AQ1593" s="166"/>
      <c r="AR1593" s="166"/>
      <c r="AS1593" s="166">
        <f>H1593</f>
        <v>101548</v>
      </c>
      <c r="AT1593" s="166">
        <f t="shared" si="157"/>
        <v>11689</v>
      </c>
      <c r="AU1593" s="166">
        <v>1689</v>
      </c>
      <c r="AV1593" s="166"/>
      <c r="AX159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101548, 'Б-101548-13',date'2015-02-02',3, 7, 7, 'RUR', 1, 18, date'2015-02-02', date'2015-02-01', 1015482, 1, to_date('2015-01-01 00:00:02','YYYY-MM-DD HH24:MI:SS'), 6200, 1116, 0, 1269, 0, 'c1', 8,null,101548,11689,1689);insert into xxxx_oebs_cash_payment_test (ID, INVOICE_ID, OEBS_PAYMENT, DOC_DATE, COMISS_DATE) values (s_xxxx_oebs_cash_payment_test.NEXTVAL, 101548, 9300, to_date('2015-01-01 00:00:02','YYYY-MM-DD HH24:MI:SS'), date'2015-01-01' );insert into xxxx_client_discount_m  (ID,CLIENT_ID,CLIENT_AVG_DISCOUNT,DT) values (s_xxxx_client_discount_m.NEXTVAL,1269, 12, date'2015-01-01');</v>
      </c>
      <c r="AZ1593" s="326"/>
    </row>
    <row r="1594" spans="1:52" ht="16.5" customHeight="1" x14ac:dyDescent="0.25">
      <c r="A1594" s="285">
        <v>116</v>
      </c>
      <c r="B1594" s="72">
        <v>0</v>
      </c>
      <c r="C1594" s="165" t="str">
        <f t="shared" si="159"/>
        <v>1000116</v>
      </c>
      <c r="D1594" s="165" t="str">
        <f t="shared" si="160"/>
        <v>1000116/13</v>
      </c>
      <c r="E1594" s="167" t="s">
        <v>189</v>
      </c>
      <c r="F1594" s="167" t="s">
        <v>822</v>
      </c>
      <c r="G1594" s="165">
        <v>48</v>
      </c>
      <c r="H1594" s="178">
        <v>101549</v>
      </c>
      <c r="I1594" s="170" t="str">
        <f t="shared" si="161"/>
        <v>Б-101549-13</v>
      </c>
      <c r="J1594" s="169">
        <v>3</v>
      </c>
      <c r="K1594" s="165">
        <v>7</v>
      </c>
      <c r="L1594" s="165" t="s">
        <v>38</v>
      </c>
      <c r="M1594" s="169">
        <v>1</v>
      </c>
      <c r="N1594" s="165">
        <v>18</v>
      </c>
      <c r="O1594" s="167" t="s">
        <v>823</v>
      </c>
      <c r="P1594" s="167" t="s">
        <v>823</v>
      </c>
      <c r="Q1594" s="167" t="s">
        <v>826</v>
      </c>
      <c r="R1594" s="166" t="str">
        <f>H1594&amp;"1"</f>
        <v>1015491</v>
      </c>
      <c r="S1594" s="170">
        <v>1</v>
      </c>
      <c r="T1594" s="191" t="s">
        <v>830</v>
      </c>
      <c r="U1594" s="165">
        <v>6200</v>
      </c>
      <c r="V1594" s="165">
        <v>1116</v>
      </c>
      <c r="W1594" s="165">
        <v>0</v>
      </c>
      <c r="X1594" s="234">
        <v>1270</v>
      </c>
      <c r="Y1594" s="168" t="s">
        <v>42</v>
      </c>
      <c r="Z1594" s="266"/>
      <c r="AA1594" s="266"/>
      <c r="AB1594" s="224"/>
      <c r="AC1594" s="178">
        <v>9300</v>
      </c>
      <c r="AD1594" s="170"/>
      <c r="AE1594" s="170"/>
      <c r="AF1594" s="191" t="s">
        <v>320</v>
      </c>
      <c r="AG1594" s="221">
        <v>8</v>
      </c>
      <c r="AH1594" s="220">
        <v>12</v>
      </c>
      <c r="AI1594" s="191" t="s">
        <v>320</v>
      </c>
      <c r="AL1594" s="166">
        <v>0</v>
      </c>
      <c r="AM1594" s="170" t="s">
        <v>43</v>
      </c>
      <c r="AN1594" s="165" t="s">
        <v>44</v>
      </c>
      <c r="AO1594" s="165"/>
      <c r="AP1594" s="166"/>
      <c r="AQ1594" s="166"/>
      <c r="AR1594" s="166"/>
      <c r="AS1594" s="166">
        <f>H1594</f>
        <v>101549</v>
      </c>
      <c r="AT1594" s="166">
        <f t="shared" si="157"/>
        <v>11690</v>
      </c>
      <c r="AU1594" s="166">
        <v>1690</v>
      </c>
      <c r="AV1594" s="166"/>
      <c r="AX159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101549, 'Б-101549-13',date'2015-02-02',3, 7, 7, 'RUR', 1, 18, date'2015-02-02', date'2015-02-01', 1015491, 1, to_date('2015-01-01 00:00:02','YYYY-MM-DD HH24:MI:SS'), 6200, 1116, 0, 1270, 0, 'c1', 8,null,101549,11690,1690);insert into xxxx_oebs_cash_payment_test (ID, INVOICE_ID, OEBS_PAYMENT, DOC_DATE, COMISS_DATE) values (s_xxxx_oebs_cash_payment_test.NEXTVAL, 101549, 9300, to_date('2015-01-01 00:00:02','YYYY-MM-DD HH24:MI:SS'), date'2015-01-01' );insert into xxxx_client_discount_m  (ID,CLIENT_ID,CLIENT_AVG_DISCOUNT,DT) values (s_xxxx_client_discount_m.NEXTVAL,1270, 12, date'2015-01-01');</v>
      </c>
      <c r="AZ1594" s="326"/>
    </row>
    <row r="1595" spans="1:52" ht="16.5" customHeight="1" x14ac:dyDescent="0.25">
      <c r="A1595" s="285">
        <v>116</v>
      </c>
      <c r="B1595" s="72">
        <v>0</v>
      </c>
      <c r="C1595" s="165" t="str">
        <f t="shared" si="159"/>
        <v>1000116</v>
      </c>
      <c r="D1595" s="165" t="str">
        <f t="shared" si="160"/>
        <v>1000116/13</v>
      </c>
      <c r="E1595" s="167" t="s">
        <v>189</v>
      </c>
      <c r="F1595" s="167" t="s">
        <v>822</v>
      </c>
      <c r="G1595" s="165">
        <v>48</v>
      </c>
      <c r="H1595" s="178">
        <v>101550</v>
      </c>
      <c r="I1595" s="170" t="str">
        <f t="shared" si="161"/>
        <v>Б-101550-13</v>
      </c>
      <c r="J1595" s="169">
        <v>3</v>
      </c>
      <c r="K1595" s="165">
        <v>7</v>
      </c>
      <c r="L1595" s="165" t="s">
        <v>38</v>
      </c>
      <c r="M1595" s="169">
        <v>1</v>
      </c>
      <c r="N1595" s="165">
        <v>18</v>
      </c>
      <c r="O1595" s="167" t="s">
        <v>823</v>
      </c>
      <c r="P1595" s="167" t="s">
        <v>823</v>
      </c>
      <c r="Q1595" s="167" t="s">
        <v>826</v>
      </c>
      <c r="R1595" s="166" t="str">
        <f>H1595&amp;"2"</f>
        <v>1015502</v>
      </c>
      <c r="S1595" s="170">
        <v>1</v>
      </c>
      <c r="T1595" s="191" t="s">
        <v>830</v>
      </c>
      <c r="U1595" s="165">
        <v>6200</v>
      </c>
      <c r="V1595" s="165">
        <v>1116</v>
      </c>
      <c r="W1595" s="165">
        <v>0</v>
      </c>
      <c r="X1595" s="122">
        <v>1271</v>
      </c>
      <c r="Y1595" s="168" t="s">
        <v>42</v>
      </c>
      <c r="Z1595" s="266"/>
      <c r="AA1595" s="266"/>
      <c r="AB1595" s="224"/>
      <c r="AC1595" s="178">
        <v>9300</v>
      </c>
      <c r="AD1595" s="170"/>
      <c r="AE1595" s="170"/>
      <c r="AF1595" s="191" t="s">
        <v>320</v>
      </c>
      <c r="AG1595" s="221">
        <v>8</v>
      </c>
      <c r="AH1595" s="220">
        <v>12</v>
      </c>
      <c r="AI1595" s="191" t="s">
        <v>320</v>
      </c>
      <c r="AL1595" s="166">
        <v>0</v>
      </c>
      <c r="AM1595" s="170" t="s">
        <v>43</v>
      </c>
      <c r="AN1595" s="165" t="s">
        <v>44</v>
      </c>
      <c r="AO1595" s="165"/>
      <c r="AP1595" s="166"/>
      <c r="AQ1595" s="166"/>
      <c r="AR1595" s="166"/>
      <c r="AS1595" s="166">
        <f>H1595</f>
        <v>101550</v>
      </c>
      <c r="AT1595" s="166">
        <f t="shared" si="157"/>
        <v>11691</v>
      </c>
      <c r="AU1595" s="166">
        <v>1691</v>
      </c>
      <c r="AV1595" s="166"/>
      <c r="AX1595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101550, 'Б-101550-13',date'2015-02-02',3, 7, 7, 'RUR', 1, 18, date'2015-02-02', date'2015-02-01', 1015502, 1, to_date('2015-01-01 00:00:02','YYYY-MM-DD HH24:MI:SS'), 6200, 1116, 0, 1271, 0, 'c1', 8,null,101550,11691,1691);insert into xxxx_oebs_cash_payment_test (ID, INVOICE_ID, OEBS_PAYMENT, DOC_DATE, COMISS_DATE) values (s_xxxx_oebs_cash_payment_test.NEXTVAL, 101550, 9300, to_date('2015-01-01 00:00:02','YYYY-MM-DD HH24:MI:SS'), date'2015-01-01' );insert into xxxx_client_discount_m  (ID,CLIENT_ID,CLIENT_AVG_DISCOUNT,DT) values (s_xxxx_client_discount_m.NEXTVAL,1271, 12, date'2015-01-01');</v>
      </c>
      <c r="AZ1595" s="326"/>
    </row>
    <row r="1596" spans="1:52" ht="16.5" customHeight="1" x14ac:dyDescent="0.25">
      <c r="A1596" s="285">
        <v>116</v>
      </c>
      <c r="B1596" s="72">
        <v>0</v>
      </c>
      <c r="C1596" s="165" t="str">
        <f t="shared" si="159"/>
        <v>1000116</v>
      </c>
      <c r="D1596" s="165" t="str">
        <f t="shared" si="160"/>
        <v>1000116/13</v>
      </c>
      <c r="E1596" s="167" t="s">
        <v>189</v>
      </c>
      <c r="F1596" s="167" t="s">
        <v>822</v>
      </c>
      <c r="G1596" s="165">
        <v>48</v>
      </c>
      <c r="H1596" s="178">
        <v>101551</v>
      </c>
      <c r="I1596" s="170" t="str">
        <f t="shared" si="161"/>
        <v>Б-101551-13</v>
      </c>
      <c r="J1596" s="169">
        <v>3</v>
      </c>
      <c r="K1596" s="165">
        <v>7</v>
      </c>
      <c r="L1596" s="165" t="s">
        <v>38</v>
      </c>
      <c r="M1596" s="169">
        <v>1</v>
      </c>
      <c r="N1596" s="165">
        <v>18</v>
      </c>
      <c r="O1596" s="167" t="s">
        <v>823</v>
      </c>
      <c r="P1596" s="167" t="s">
        <v>823</v>
      </c>
      <c r="Q1596" s="167" t="s">
        <v>826</v>
      </c>
      <c r="R1596" s="166" t="str">
        <f>H1596&amp;"3"</f>
        <v>1015513</v>
      </c>
      <c r="S1596" s="170">
        <v>1</v>
      </c>
      <c r="T1596" s="191" t="s">
        <v>829</v>
      </c>
      <c r="U1596" s="165">
        <v>6200</v>
      </c>
      <c r="V1596" s="165">
        <v>1116</v>
      </c>
      <c r="W1596" s="165">
        <v>0</v>
      </c>
      <c r="X1596" s="234">
        <v>1272</v>
      </c>
      <c r="Y1596" s="168" t="s">
        <v>42</v>
      </c>
      <c r="Z1596" s="266"/>
      <c r="AA1596" s="266"/>
      <c r="AB1596" s="224"/>
      <c r="AC1596" s="178">
        <v>9300</v>
      </c>
      <c r="AD1596" s="170"/>
      <c r="AE1596" s="170"/>
      <c r="AF1596" s="191" t="s">
        <v>320</v>
      </c>
      <c r="AG1596" s="221">
        <v>8</v>
      </c>
      <c r="AH1596" s="220">
        <v>12</v>
      </c>
      <c r="AI1596" s="191" t="s">
        <v>320</v>
      </c>
      <c r="AL1596" s="166">
        <v>0</v>
      </c>
      <c r="AM1596" s="170" t="s">
        <v>43</v>
      </c>
      <c r="AN1596" s="165" t="s">
        <v>44</v>
      </c>
      <c r="AO1596" s="165"/>
      <c r="AP1596" s="166"/>
      <c r="AQ1596" s="166"/>
      <c r="AR1596" s="166"/>
      <c r="AS1596" s="166">
        <f>H1596</f>
        <v>101551</v>
      </c>
      <c r="AT1596" s="166">
        <f t="shared" si="157"/>
        <v>11692</v>
      </c>
      <c r="AU1596" s="166">
        <v>1692</v>
      </c>
      <c r="AV1596" s="166"/>
      <c r="AX1596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101551, 'Б-101551-13',date'2015-02-02',3, 7, 7, 'RUR', 1, 18, date'2015-02-02', date'2015-02-01', 1015513, 1, to_date('2015-01-01 00:00:01','YYYY-MM-DD HH24:MI:SS'), 6200, 1116, 0, 1272, 0, 'c1', 8,null,101551,11692,1692);insert into xxxx_oebs_cash_payment_test (ID, INVOICE_ID, OEBS_PAYMENT, DOC_DATE, COMISS_DATE) values (s_xxxx_oebs_cash_payment_test.NEXTVAL, 101551, 9300, to_date('2015-01-01 00:00:01','YYYY-MM-DD HH24:MI:SS'), date'2015-01-01' );insert into xxxx_client_discount_m  (ID,CLIENT_ID,CLIENT_AVG_DISCOUNT,DT) values (s_xxxx_client_discount_m.NEXTVAL,1272, 12, date'2015-01-01');</v>
      </c>
      <c r="AZ1596" s="326"/>
    </row>
    <row r="1597" spans="1:52" ht="16.5" customHeight="1" x14ac:dyDescent="0.25">
      <c r="A1597" s="285">
        <v>116</v>
      </c>
      <c r="B1597" s="72">
        <v>0</v>
      </c>
      <c r="C1597" s="165" t="str">
        <f t="shared" si="159"/>
        <v>1000116</v>
      </c>
      <c r="D1597" s="165" t="str">
        <f t="shared" si="160"/>
        <v>1000116/13</v>
      </c>
      <c r="E1597" s="167" t="s">
        <v>189</v>
      </c>
      <c r="F1597" s="167" t="s">
        <v>822</v>
      </c>
      <c r="G1597" s="165">
        <v>48</v>
      </c>
      <c r="H1597" s="178">
        <v>101552</v>
      </c>
      <c r="I1597" s="170" t="str">
        <f t="shared" si="161"/>
        <v>Б-101552-13</v>
      </c>
      <c r="J1597" s="169">
        <v>3</v>
      </c>
      <c r="K1597" s="165">
        <v>7</v>
      </c>
      <c r="L1597" s="165" t="s">
        <v>38</v>
      </c>
      <c r="M1597" s="169">
        <v>1</v>
      </c>
      <c r="N1597" s="165">
        <v>18</v>
      </c>
      <c r="O1597" s="167" t="s">
        <v>823</v>
      </c>
      <c r="P1597" s="167" t="s">
        <v>823</v>
      </c>
      <c r="Q1597" s="167" t="s">
        <v>826</v>
      </c>
      <c r="R1597" s="166" t="str">
        <f>H1597&amp;"1"</f>
        <v>1015521</v>
      </c>
      <c r="S1597" s="170">
        <v>1</v>
      </c>
      <c r="T1597" s="191" t="s">
        <v>829</v>
      </c>
      <c r="U1597" s="165">
        <v>6200</v>
      </c>
      <c r="V1597" s="165">
        <v>1116</v>
      </c>
      <c r="W1597" s="165">
        <v>0</v>
      </c>
      <c r="X1597" s="122">
        <v>1273</v>
      </c>
      <c r="Y1597" s="168" t="s">
        <v>42</v>
      </c>
      <c r="Z1597" s="266"/>
      <c r="AA1597" s="266"/>
      <c r="AB1597" s="224"/>
      <c r="AC1597" s="178">
        <v>9300</v>
      </c>
      <c r="AD1597" s="170"/>
      <c r="AE1597" s="170"/>
      <c r="AF1597" s="191" t="s">
        <v>320</v>
      </c>
      <c r="AG1597" s="221">
        <v>8</v>
      </c>
      <c r="AH1597" s="220">
        <v>12</v>
      </c>
      <c r="AI1597" s="191" t="s">
        <v>320</v>
      </c>
      <c r="AL1597" s="166">
        <v>0</v>
      </c>
      <c r="AM1597" s="170" t="s">
        <v>43</v>
      </c>
      <c r="AN1597" s="165" t="s">
        <v>44</v>
      </c>
      <c r="AO1597" s="165"/>
      <c r="AP1597" s="166"/>
      <c r="AQ1597" s="166"/>
      <c r="AR1597" s="166"/>
      <c r="AS1597" s="166">
        <f>H1597</f>
        <v>101552</v>
      </c>
      <c r="AT1597" s="166">
        <f t="shared" si="157"/>
        <v>11693</v>
      </c>
      <c r="AU1597" s="166">
        <v>1693</v>
      </c>
      <c r="AV1597" s="166"/>
      <c r="AX1597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101552, 'Б-101552-13',date'2015-02-02',3, 7, 7, 'RUR', 1, 18, date'2015-02-02', date'2015-02-01', 1015521, 1, to_date('2015-01-01 00:00:01','YYYY-MM-DD HH24:MI:SS'), 6200, 1116, 0, 1273, 0, 'c1', 8,null,101552,11693,1693);insert into xxxx_oebs_cash_payment_test (ID, INVOICE_ID, OEBS_PAYMENT, DOC_DATE, COMISS_DATE) values (s_xxxx_oebs_cash_payment_test.NEXTVAL, 101552, 9300, to_date('2015-01-01 00:00:01','YYYY-MM-DD HH24:MI:SS'), date'2015-01-01' );insert into xxxx_client_discount_m  (ID,CLIENT_ID,CLIENT_AVG_DISCOUNT,DT) values (s_xxxx_client_discount_m.NEXTVAL,1273, 12, date'2015-01-01');</v>
      </c>
      <c r="AZ1597" s="326"/>
    </row>
    <row r="1598" spans="1:52" ht="16.5" customHeight="1" x14ac:dyDescent="0.25">
      <c r="A1598" s="285">
        <v>116</v>
      </c>
      <c r="B1598" s="72">
        <v>0</v>
      </c>
      <c r="C1598" s="165" t="str">
        <f t="shared" si="159"/>
        <v>1000116</v>
      </c>
      <c r="D1598" s="165" t="str">
        <f t="shared" si="160"/>
        <v>1000116/13</v>
      </c>
      <c r="E1598" s="167" t="s">
        <v>189</v>
      </c>
      <c r="F1598" s="167" t="s">
        <v>822</v>
      </c>
      <c r="G1598" s="165">
        <v>48</v>
      </c>
      <c r="H1598" s="178">
        <v>101553</v>
      </c>
      <c r="I1598" s="170" t="str">
        <f t="shared" si="161"/>
        <v>Б-101553-13</v>
      </c>
      <c r="J1598" s="169">
        <v>3</v>
      </c>
      <c r="K1598" s="165">
        <v>7</v>
      </c>
      <c r="L1598" s="165" t="s">
        <v>38</v>
      </c>
      <c r="M1598" s="169">
        <v>1</v>
      </c>
      <c r="N1598" s="165">
        <v>18</v>
      </c>
      <c r="O1598" s="167" t="s">
        <v>823</v>
      </c>
      <c r="P1598" s="167" t="s">
        <v>823</v>
      </c>
      <c r="Q1598" s="167" t="s">
        <v>826</v>
      </c>
      <c r="R1598" s="166" t="str">
        <f>H1598&amp;"2"</f>
        <v>1015532</v>
      </c>
      <c r="S1598" s="170">
        <v>1</v>
      </c>
      <c r="T1598" s="191" t="s">
        <v>829</v>
      </c>
      <c r="U1598" s="165">
        <v>6200</v>
      </c>
      <c r="V1598" s="165">
        <v>1116</v>
      </c>
      <c r="W1598" s="165">
        <v>0</v>
      </c>
      <c r="X1598" s="234">
        <v>1274</v>
      </c>
      <c r="Y1598" s="168" t="s">
        <v>42</v>
      </c>
      <c r="Z1598" s="266"/>
      <c r="AA1598" s="266"/>
      <c r="AB1598" s="224"/>
      <c r="AC1598" s="178">
        <v>9300</v>
      </c>
      <c r="AD1598" s="170"/>
      <c r="AE1598" s="170"/>
      <c r="AF1598" s="191" t="s">
        <v>320</v>
      </c>
      <c r="AG1598" s="221">
        <v>8</v>
      </c>
      <c r="AH1598" s="220">
        <v>12</v>
      </c>
      <c r="AI1598" s="191" t="s">
        <v>320</v>
      </c>
      <c r="AL1598" s="166">
        <v>0</v>
      </c>
      <c r="AM1598" s="170" t="s">
        <v>43</v>
      </c>
      <c r="AN1598" s="165" t="s">
        <v>44</v>
      </c>
      <c r="AO1598" s="165"/>
      <c r="AP1598" s="166"/>
      <c r="AQ1598" s="166"/>
      <c r="AR1598" s="166"/>
      <c r="AS1598" s="166">
        <f>H1598</f>
        <v>101553</v>
      </c>
      <c r="AT1598" s="166">
        <f t="shared" si="157"/>
        <v>11694</v>
      </c>
      <c r="AU1598" s="166">
        <v>1694</v>
      </c>
      <c r="AV1598" s="166"/>
      <c r="AX1598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101553, 'Б-101553-13',date'2015-02-02',3, 7, 7, 'RUR', 1, 18, date'2015-02-02', date'2015-02-01', 1015532, 1, to_date('2015-01-01 00:00:01','YYYY-MM-DD HH24:MI:SS'), 6200, 1116, 0, 1274, 0, 'c1', 8,null,101553,11694,1694);insert into xxxx_oebs_cash_payment_test (ID, INVOICE_ID, OEBS_PAYMENT, DOC_DATE, COMISS_DATE) values (s_xxxx_oebs_cash_payment_test.NEXTVAL, 101553, 9300, to_date('2015-01-01 00:00:01','YYYY-MM-DD HH24:MI:SS'), date'2015-01-01' );insert into xxxx_client_discount_m  (ID,CLIENT_ID,CLIENT_AVG_DISCOUNT,DT) values (s_xxxx_client_discount_m.NEXTVAL,1274, 12, date'2015-01-01');</v>
      </c>
      <c r="AZ1598" s="326"/>
    </row>
    <row r="1599" spans="1:52" ht="16.5" customHeight="1" x14ac:dyDescent="0.25">
      <c r="A1599" s="285">
        <v>116</v>
      </c>
      <c r="B1599" s="72">
        <v>0</v>
      </c>
      <c r="C1599" s="165" t="str">
        <f t="shared" si="159"/>
        <v>1000116</v>
      </c>
      <c r="D1599" s="165" t="str">
        <f t="shared" si="160"/>
        <v>1000116/13</v>
      </c>
      <c r="E1599" s="167" t="s">
        <v>189</v>
      </c>
      <c r="F1599" s="167" t="s">
        <v>822</v>
      </c>
      <c r="G1599" s="165">
        <v>48</v>
      </c>
      <c r="H1599" s="178">
        <v>101554</v>
      </c>
      <c r="I1599" s="170" t="str">
        <f t="shared" si="161"/>
        <v>Б-101554-13</v>
      </c>
      <c r="J1599" s="169">
        <v>3</v>
      </c>
      <c r="K1599" s="165">
        <v>7</v>
      </c>
      <c r="L1599" s="165" t="s">
        <v>38</v>
      </c>
      <c r="M1599" s="169">
        <v>1</v>
      </c>
      <c r="N1599" s="165">
        <v>18</v>
      </c>
      <c r="O1599" s="167" t="s">
        <v>823</v>
      </c>
      <c r="P1599" s="167" t="s">
        <v>823</v>
      </c>
      <c r="Q1599" s="167" t="s">
        <v>826</v>
      </c>
      <c r="R1599" s="166" t="str">
        <f>H1599&amp;"1"</f>
        <v>1015541</v>
      </c>
      <c r="S1599" s="170">
        <v>1</v>
      </c>
      <c r="T1599" s="191" t="s">
        <v>829</v>
      </c>
      <c r="U1599" s="165">
        <v>6200</v>
      </c>
      <c r="V1599" s="165">
        <v>1116</v>
      </c>
      <c r="W1599" s="165">
        <v>0</v>
      </c>
      <c r="X1599" s="122">
        <v>1275</v>
      </c>
      <c r="Y1599" s="168" t="s">
        <v>42</v>
      </c>
      <c r="Z1599" s="266"/>
      <c r="AA1599" s="266"/>
      <c r="AB1599" s="224"/>
      <c r="AC1599" s="178">
        <v>9300</v>
      </c>
      <c r="AD1599" s="170"/>
      <c r="AE1599" s="170"/>
      <c r="AF1599" s="191" t="s">
        <v>320</v>
      </c>
      <c r="AG1599" s="221">
        <v>8</v>
      </c>
      <c r="AH1599" s="220">
        <v>12</v>
      </c>
      <c r="AI1599" s="191" t="s">
        <v>320</v>
      </c>
      <c r="AL1599" s="166">
        <v>0</v>
      </c>
      <c r="AM1599" s="170" t="s">
        <v>43</v>
      </c>
      <c r="AN1599" s="165" t="s">
        <v>44</v>
      </c>
      <c r="AO1599" s="165"/>
      <c r="AP1599" s="166"/>
      <c r="AQ1599" s="166"/>
      <c r="AR1599" s="166"/>
      <c r="AS1599" s="166">
        <f>H1599</f>
        <v>101554</v>
      </c>
      <c r="AT1599" s="166">
        <f t="shared" si="157"/>
        <v>11695</v>
      </c>
      <c r="AU1599" s="166">
        <v>1695</v>
      </c>
      <c r="AV1599" s="166"/>
      <c r="AX1599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101554, 'Б-101554-13',date'2015-02-02',3, 7, 7, 'RUR', 1, 18, date'2015-02-02', date'2015-02-01', 1015541, 1, to_date('2015-01-01 00:00:01','YYYY-MM-DD HH24:MI:SS'), 6200, 1116, 0, 1275, 0, 'c1', 8,null,101554,11695,1695);insert into xxxx_oebs_cash_payment_test (ID, INVOICE_ID, OEBS_PAYMENT, DOC_DATE, COMISS_DATE) values (s_xxxx_oebs_cash_payment_test.NEXTVAL, 101554, 9300, to_date('2015-01-01 00:00:01','YYYY-MM-DD HH24:MI:SS'), date'2015-01-01' );insert into xxxx_client_discount_m  (ID,CLIENT_ID,CLIENT_AVG_DISCOUNT,DT) values (s_xxxx_client_discount_m.NEXTVAL,1275, 12, date'2015-01-01');</v>
      </c>
      <c r="AZ1599" s="326"/>
    </row>
    <row r="1600" spans="1:52" ht="16.5" customHeight="1" x14ac:dyDescent="0.25">
      <c r="A1600" s="285">
        <v>116</v>
      </c>
      <c r="B1600" s="72">
        <v>0</v>
      </c>
      <c r="C1600" s="165" t="str">
        <f t="shared" si="159"/>
        <v>1000116</v>
      </c>
      <c r="D1600" s="165" t="str">
        <f t="shared" si="160"/>
        <v>1000116/13</v>
      </c>
      <c r="E1600" s="167" t="s">
        <v>189</v>
      </c>
      <c r="F1600" s="167" t="s">
        <v>822</v>
      </c>
      <c r="G1600" s="165">
        <v>48</v>
      </c>
      <c r="H1600" s="178">
        <v>101555</v>
      </c>
      <c r="I1600" s="170" t="str">
        <f t="shared" si="161"/>
        <v>Б-101555-13</v>
      </c>
      <c r="J1600" s="169">
        <v>3</v>
      </c>
      <c r="K1600" s="165">
        <v>7</v>
      </c>
      <c r="L1600" s="165" t="s">
        <v>38</v>
      </c>
      <c r="M1600" s="169">
        <v>1</v>
      </c>
      <c r="N1600" s="165">
        <v>18</v>
      </c>
      <c r="O1600" s="167" t="s">
        <v>823</v>
      </c>
      <c r="P1600" s="167" t="s">
        <v>823</v>
      </c>
      <c r="Q1600" s="167" t="s">
        <v>826</v>
      </c>
      <c r="R1600" s="166" t="str">
        <f>H1600&amp;"2"</f>
        <v>1015552</v>
      </c>
      <c r="S1600" s="170">
        <v>1</v>
      </c>
      <c r="T1600" s="191" t="s">
        <v>829</v>
      </c>
      <c r="U1600" s="165">
        <v>6200</v>
      </c>
      <c r="V1600" s="165">
        <v>1116</v>
      </c>
      <c r="W1600" s="165">
        <v>0</v>
      </c>
      <c r="X1600" s="234">
        <v>1276</v>
      </c>
      <c r="Y1600" s="168" t="s">
        <v>42</v>
      </c>
      <c r="Z1600" s="266"/>
      <c r="AA1600" s="266"/>
      <c r="AB1600" s="224"/>
      <c r="AC1600" s="178">
        <v>9300</v>
      </c>
      <c r="AD1600" s="170"/>
      <c r="AE1600" s="170"/>
      <c r="AF1600" s="191" t="s">
        <v>320</v>
      </c>
      <c r="AG1600" s="221">
        <v>8</v>
      </c>
      <c r="AH1600" s="220">
        <v>12</v>
      </c>
      <c r="AI1600" s="191" t="s">
        <v>320</v>
      </c>
      <c r="AL1600" s="166">
        <v>0</v>
      </c>
      <c r="AM1600" s="170" t="s">
        <v>43</v>
      </c>
      <c r="AN1600" s="165" t="s">
        <v>44</v>
      </c>
      <c r="AO1600" s="165"/>
      <c r="AP1600" s="166"/>
      <c r="AQ1600" s="166"/>
      <c r="AR1600" s="166"/>
      <c r="AS1600" s="166">
        <f>H1600</f>
        <v>101555</v>
      </c>
      <c r="AT1600" s="166">
        <f t="shared" si="157"/>
        <v>11696</v>
      </c>
      <c r="AU1600" s="166">
        <v>1696</v>
      </c>
      <c r="AV1600" s="166"/>
      <c r="AX1600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101555, 'Б-101555-13',date'2015-02-02',3, 7, 7, 'RUR', 1, 18, date'2015-02-02', date'2015-02-01', 1015552, 1, to_date('2015-01-01 00:00:01','YYYY-MM-DD HH24:MI:SS'), 6200, 1116, 0, 1276, 0, 'c1', 8,null,101555,11696,1696);insert into xxxx_oebs_cash_payment_test (ID, INVOICE_ID, OEBS_PAYMENT, DOC_DATE, COMISS_DATE) values (s_xxxx_oebs_cash_payment_test.NEXTVAL, 101555, 9300, to_date('2015-01-01 00:00:01','YYYY-MM-DD HH24:MI:SS'), date'2015-01-01' );insert into xxxx_client_discount_m  (ID,CLIENT_ID,CLIENT_AVG_DISCOUNT,DT) values (s_xxxx_client_discount_m.NEXTVAL,1276, 12, date'2015-01-01');</v>
      </c>
      <c r="AZ1600" s="326"/>
    </row>
    <row r="1601" spans="1:52" ht="16.5" customHeight="1" x14ac:dyDescent="0.25">
      <c r="A1601" s="285">
        <v>116</v>
      </c>
      <c r="B1601" s="72">
        <v>0</v>
      </c>
      <c r="C1601" s="165" t="str">
        <f t="shared" si="159"/>
        <v>1000116</v>
      </c>
      <c r="D1601" s="165" t="str">
        <f t="shared" si="160"/>
        <v>1000116/13</v>
      </c>
      <c r="E1601" s="167" t="s">
        <v>189</v>
      </c>
      <c r="F1601" s="167" t="s">
        <v>822</v>
      </c>
      <c r="G1601" s="165">
        <v>48</v>
      </c>
      <c r="H1601" s="178">
        <v>101556</v>
      </c>
      <c r="I1601" s="170" t="str">
        <f t="shared" si="161"/>
        <v>Б-101556-13</v>
      </c>
      <c r="J1601" s="169">
        <v>3</v>
      </c>
      <c r="K1601" s="165">
        <v>7</v>
      </c>
      <c r="L1601" s="165" t="s">
        <v>38</v>
      </c>
      <c r="M1601" s="169">
        <v>1</v>
      </c>
      <c r="N1601" s="165">
        <v>18</v>
      </c>
      <c r="O1601" s="167" t="s">
        <v>823</v>
      </c>
      <c r="P1601" s="167" t="s">
        <v>823</v>
      </c>
      <c r="Q1601" s="167" t="s">
        <v>826</v>
      </c>
      <c r="R1601" s="166" t="str">
        <f>H1601&amp;"3"</f>
        <v>1015563</v>
      </c>
      <c r="S1601" s="170">
        <v>1</v>
      </c>
      <c r="T1601" s="191" t="s">
        <v>829</v>
      </c>
      <c r="U1601" s="165">
        <v>6200</v>
      </c>
      <c r="V1601" s="165">
        <v>1116</v>
      </c>
      <c r="W1601" s="165">
        <v>0</v>
      </c>
      <c r="X1601" s="122">
        <v>1277</v>
      </c>
      <c r="Y1601" s="168" t="s">
        <v>42</v>
      </c>
      <c r="Z1601" s="266"/>
      <c r="AA1601" s="266"/>
      <c r="AB1601" s="224"/>
      <c r="AC1601" s="178">
        <v>9300</v>
      </c>
      <c r="AD1601" s="170"/>
      <c r="AE1601" s="170"/>
      <c r="AF1601" s="191" t="s">
        <v>320</v>
      </c>
      <c r="AG1601" s="221">
        <v>8</v>
      </c>
      <c r="AH1601" s="220">
        <v>12</v>
      </c>
      <c r="AI1601" s="191" t="s">
        <v>320</v>
      </c>
      <c r="AL1601" s="166">
        <v>0</v>
      </c>
      <c r="AM1601" s="170" t="s">
        <v>43</v>
      </c>
      <c r="AN1601" s="165" t="s">
        <v>44</v>
      </c>
      <c r="AO1601" s="165"/>
      <c r="AP1601" s="166"/>
      <c r="AQ1601" s="166"/>
      <c r="AR1601" s="166"/>
      <c r="AS1601" s="166">
        <f>H1601</f>
        <v>101556</v>
      </c>
      <c r="AT1601" s="166">
        <f t="shared" si="157"/>
        <v>11697</v>
      </c>
      <c r="AU1601" s="166">
        <v>1697</v>
      </c>
      <c r="AV1601" s="166"/>
      <c r="AX1601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101556, 'Б-101556-13',date'2015-02-02',3, 7, 7, 'RUR', 1, 18, date'2015-02-02', date'2015-02-01', 1015563, 1, to_date('2015-01-01 00:00:01','YYYY-MM-DD HH24:MI:SS'), 6200, 1116, 0, 1277, 0, 'c1', 8,null,101556,11697,1697);insert into xxxx_oebs_cash_payment_test (ID, INVOICE_ID, OEBS_PAYMENT, DOC_DATE, COMISS_DATE) values (s_xxxx_oebs_cash_payment_test.NEXTVAL, 101556, 9300, to_date('2015-01-01 00:00:01','YYYY-MM-DD HH24:MI:SS'), date'2015-01-01' );insert into xxxx_client_discount_m  (ID,CLIENT_ID,CLIENT_AVG_DISCOUNT,DT) values (s_xxxx_client_discount_m.NEXTVAL,1277, 12, date'2015-01-01');</v>
      </c>
      <c r="AZ1601" s="326"/>
    </row>
    <row r="1602" spans="1:52" ht="16.5" customHeight="1" x14ac:dyDescent="0.25">
      <c r="A1602" s="285">
        <v>116</v>
      </c>
      <c r="B1602" s="72">
        <v>0</v>
      </c>
      <c r="C1602" s="165" t="str">
        <f t="shared" si="159"/>
        <v>1000116</v>
      </c>
      <c r="D1602" s="165" t="str">
        <f t="shared" si="160"/>
        <v>1000116/13</v>
      </c>
      <c r="E1602" s="167" t="s">
        <v>189</v>
      </c>
      <c r="F1602" s="167" t="s">
        <v>822</v>
      </c>
      <c r="G1602" s="165">
        <v>48</v>
      </c>
      <c r="H1602" s="178">
        <v>101557</v>
      </c>
      <c r="I1602" s="170" t="str">
        <f t="shared" si="161"/>
        <v>Б-101557-13</v>
      </c>
      <c r="J1602" s="169">
        <v>3</v>
      </c>
      <c r="K1602" s="165">
        <v>7</v>
      </c>
      <c r="L1602" s="165" t="s">
        <v>38</v>
      </c>
      <c r="M1602" s="169">
        <v>1</v>
      </c>
      <c r="N1602" s="165">
        <v>18</v>
      </c>
      <c r="O1602" s="167" t="s">
        <v>823</v>
      </c>
      <c r="P1602" s="167" t="s">
        <v>823</v>
      </c>
      <c r="Q1602" s="167" t="s">
        <v>826</v>
      </c>
      <c r="R1602" s="166" t="str">
        <f>H1602&amp;"1"</f>
        <v>1015571</v>
      </c>
      <c r="S1602" s="170">
        <v>1</v>
      </c>
      <c r="T1602" s="191" t="s">
        <v>829</v>
      </c>
      <c r="U1602" s="165">
        <v>6200</v>
      </c>
      <c r="V1602" s="165">
        <v>1116</v>
      </c>
      <c r="W1602" s="165">
        <v>0</v>
      </c>
      <c r="X1602" s="234">
        <v>1278</v>
      </c>
      <c r="Y1602" s="168" t="s">
        <v>42</v>
      </c>
      <c r="Z1602" s="266"/>
      <c r="AA1602" s="266"/>
      <c r="AB1602" s="224"/>
      <c r="AC1602" s="178">
        <v>9300</v>
      </c>
      <c r="AD1602" s="170"/>
      <c r="AE1602" s="170"/>
      <c r="AF1602" s="191" t="s">
        <v>320</v>
      </c>
      <c r="AG1602" s="221">
        <v>8</v>
      </c>
      <c r="AH1602" s="220">
        <v>12</v>
      </c>
      <c r="AI1602" s="191" t="s">
        <v>320</v>
      </c>
      <c r="AL1602" s="166">
        <v>0</v>
      </c>
      <c r="AM1602" s="170" t="s">
        <v>43</v>
      </c>
      <c r="AN1602" s="165" t="s">
        <v>44</v>
      </c>
      <c r="AO1602" s="165"/>
      <c r="AP1602" s="166"/>
      <c r="AQ1602" s="166"/>
      <c r="AR1602" s="166"/>
      <c r="AS1602" s="166">
        <f>H1602</f>
        <v>101557</v>
      </c>
      <c r="AT1602" s="166">
        <f t="shared" si="157"/>
        <v>11698</v>
      </c>
      <c r="AU1602" s="166">
        <v>1698</v>
      </c>
      <c r="AV1602" s="166"/>
      <c r="AX1602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101557, 'Б-101557-13',date'2015-02-02',3, 7, 7, 'RUR', 1, 18, date'2015-02-02', date'2015-02-01', 1015571, 1, to_date('2015-01-01 00:00:01','YYYY-MM-DD HH24:MI:SS'), 6200, 1116, 0, 1278, 0, 'c1', 8,null,101557,11698,1698);insert into xxxx_oebs_cash_payment_test (ID, INVOICE_ID, OEBS_PAYMENT, DOC_DATE, COMISS_DATE) values (s_xxxx_oebs_cash_payment_test.NEXTVAL, 101557, 9300, to_date('2015-01-01 00:00:01','YYYY-MM-DD HH24:MI:SS'), date'2015-01-01' );insert into xxxx_client_discount_m  (ID,CLIENT_ID,CLIENT_AVG_DISCOUNT,DT) values (s_xxxx_client_discount_m.NEXTVAL,1278, 12, date'2015-01-01');</v>
      </c>
      <c r="AZ1602" s="326"/>
    </row>
    <row r="1603" spans="1:52" ht="16.5" customHeight="1" x14ac:dyDescent="0.25">
      <c r="A1603" s="285">
        <v>116</v>
      </c>
      <c r="B1603" s="72">
        <v>0</v>
      </c>
      <c r="C1603" s="165" t="str">
        <f t="shared" si="159"/>
        <v>1000116</v>
      </c>
      <c r="D1603" s="165" t="str">
        <f t="shared" si="160"/>
        <v>1000116/13</v>
      </c>
      <c r="E1603" s="167" t="s">
        <v>189</v>
      </c>
      <c r="F1603" s="167" t="s">
        <v>822</v>
      </c>
      <c r="G1603" s="165">
        <v>48</v>
      </c>
      <c r="H1603" s="178">
        <v>101558</v>
      </c>
      <c r="I1603" s="170" t="str">
        <f t="shared" si="161"/>
        <v>Б-101558-13</v>
      </c>
      <c r="J1603" s="169">
        <v>3</v>
      </c>
      <c r="K1603" s="165">
        <v>7</v>
      </c>
      <c r="L1603" s="165" t="s">
        <v>38</v>
      </c>
      <c r="M1603" s="169">
        <v>1</v>
      </c>
      <c r="N1603" s="165">
        <v>18</v>
      </c>
      <c r="O1603" s="167" t="s">
        <v>823</v>
      </c>
      <c r="P1603" s="167" t="s">
        <v>823</v>
      </c>
      <c r="Q1603" s="167" t="s">
        <v>826</v>
      </c>
      <c r="R1603" s="166" t="str">
        <f>H1603&amp;"2"</f>
        <v>1015582</v>
      </c>
      <c r="S1603" s="170">
        <v>1</v>
      </c>
      <c r="T1603" s="191" t="s">
        <v>838</v>
      </c>
      <c r="U1603" s="165">
        <v>6200</v>
      </c>
      <c r="V1603" s="165">
        <v>1116</v>
      </c>
      <c r="W1603" s="165">
        <v>0</v>
      </c>
      <c r="X1603" s="122">
        <v>1279</v>
      </c>
      <c r="Y1603" s="168" t="s">
        <v>42</v>
      </c>
      <c r="Z1603" s="266"/>
      <c r="AA1603" s="266"/>
      <c r="AB1603" s="224"/>
      <c r="AC1603" s="178">
        <v>9300</v>
      </c>
      <c r="AD1603" s="170"/>
      <c r="AE1603" s="170"/>
      <c r="AF1603" s="191" t="s">
        <v>320</v>
      </c>
      <c r="AG1603" s="221">
        <v>8</v>
      </c>
      <c r="AH1603" s="220">
        <v>12</v>
      </c>
      <c r="AI1603" s="191" t="s">
        <v>320</v>
      </c>
      <c r="AL1603" s="166">
        <v>0</v>
      </c>
      <c r="AM1603" s="170" t="s">
        <v>43</v>
      </c>
      <c r="AN1603" s="165" t="s">
        <v>44</v>
      </c>
      <c r="AO1603" s="165"/>
      <c r="AP1603" s="166"/>
      <c r="AQ1603" s="166"/>
      <c r="AR1603" s="166"/>
      <c r="AS1603" s="166">
        <f>H1603</f>
        <v>101558</v>
      </c>
      <c r="AT1603" s="166">
        <f t="shared" si="157"/>
        <v>11699</v>
      </c>
      <c r="AU1603" s="166">
        <v>1699</v>
      </c>
      <c r="AV1603" s="166"/>
      <c r="AX1603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101558, 'Б-101558-13',date'2015-02-02',3, 7, 7, 'RUR', 1, 18, date'2015-02-02', date'2015-02-01', 1015582, 1, to_date('2015-01-01 00:00:14','YYYY-MM-DD HH24:MI:SS'), 6200, 1116, 0, 1279, 0, 'c1', 8,null,101558,11699,1699);insert into xxxx_oebs_cash_payment_test (ID, INVOICE_ID, OEBS_PAYMENT, DOC_DATE, COMISS_DATE) values (s_xxxx_oebs_cash_payment_test.NEXTVAL, 101558, 9300, to_date('2015-01-01 00:00:14','YYYY-MM-DD HH24:MI:SS'), date'2015-01-01' );insert into xxxx_client_discount_m  (ID,CLIENT_ID,CLIENT_AVG_DISCOUNT,DT) values (s_xxxx_client_discount_m.NEXTVAL,1279, 12, date'2015-01-01');</v>
      </c>
      <c r="AZ1603" s="326"/>
    </row>
    <row r="1604" spans="1:52" ht="16.5" customHeight="1" x14ac:dyDescent="0.25">
      <c r="A1604" s="285">
        <v>116</v>
      </c>
      <c r="B1604" s="72">
        <v>0</v>
      </c>
      <c r="C1604" s="165" t="str">
        <f t="shared" si="159"/>
        <v>1000116</v>
      </c>
      <c r="D1604" s="165" t="str">
        <f t="shared" si="160"/>
        <v>1000116/13</v>
      </c>
      <c r="E1604" s="167" t="s">
        <v>189</v>
      </c>
      <c r="F1604" s="167" t="s">
        <v>822</v>
      </c>
      <c r="G1604" s="165">
        <v>48</v>
      </c>
      <c r="H1604" s="178">
        <v>101559</v>
      </c>
      <c r="I1604" s="170" t="str">
        <f t="shared" si="161"/>
        <v>Б-101559-13</v>
      </c>
      <c r="J1604" s="169">
        <v>3</v>
      </c>
      <c r="K1604" s="165">
        <v>7</v>
      </c>
      <c r="L1604" s="165" t="s">
        <v>38</v>
      </c>
      <c r="M1604" s="169">
        <v>1</v>
      </c>
      <c r="N1604" s="165">
        <v>18</v>
      </c>
      <c r="O1604" s="167" t="s">
        <v>823</v>
      </c>
      <c r="P1604" s="167" t="s">
        <v>823</v>
      </c>
      <c r="Q1604" s="167" t="s">
        <v>826</v>
      </c>
      <c r="R1604" s="166" t="str">
        <f>H1604&amp;"1"</f>
        <v>1015591</v>
      </c>
      <c r="S1604" s="170">
        <v>1</v>
      </c>
      <c r="T1604" s="237" t="s">
        <v>144</v>
      </c>
      <c r="U1604" s="234">
        <v>6000</v>
      </c>
      <c r="V1604" s="234">
        <v>1080</v>
      </c>
      <c r="W1604" s="165">
        <v>0</v>
      </c>
      <c r="X1604" s="244">
        <v>1265</v>
      </c>
      <c r="Y1604" s="168" t="s">
        <v>42</v>
      </c>
      <c r="Z1604" s="223" t="s">
        <v>769</v>
      </c>
      <c r="AA1604" s="266"/>
      <c r="AB1604" s="223" t="s">
        <v>550</v>
      </c>
      <c r="AC1604" s="178">
        <v>9000</v>
      </c>
      <c r="AD1604" s="170"/>
      <c r="AE1604" s="170"/>
      <c r="AF1604" s="237" t="s">
        <v>320</v>
      </c>
      <c r="AG1604" s="221">
        <v>8</v>
      </c>
      <c r="AH1604" s="220">
        <v>12</v>
      </c>
      <c r="AI1604" s="237" t="s">
        <v>320</v>
      </c>
      <c r="AL1604" s="166">
        <v>0</v>
      </c>
      <c r="AM1604" s="170" t="s">
        <v>43</v>
      </c>
      <c r="AN1604" s="165" t="s">
        <v>44</v>
      </c>
      <c r="AO1604" s="165"/>
      <c r="AP1604" s="166"/>
      <c r="AQ1604" s="166"/>
      <c r="AR1604" s="166"/>
      <c r="AS1604" s="166">
        <f>H1604</f>
        <v>101559</v>
      </c>
      <c r="AT1604" s="166">
        <f t="shared" si="157"/>
        <v>11700</v>
      </c>
      <c r="AU1604" s="166">
        <v>1700</v>
      </c>
      <c r="AV1604" s="166"/>
      <c r="AX1604" s="163" t="str">
        <f t="shared" si="15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101559, 'Б-101559-13',date'2015-02-02',3, 7, 7, 'RUR', 1, 18, date'2015-02-02', date'2015-02-01', 1015591, 1, to_date('2015-01-01 00:00:00','YYYY-MM-DD HH24:MI:SS'), 6000, 1080, 0, 1265, 0, 'c1', 8,null,101559,11700,1700);insert into xxxx_oebs_cash_payment_test (ID, INVOICE_ID, OEBS_PAYMENT, DOC_DATE, COMISS_DATE) values (s_xxxx_oebs_cash_payment_test.NEXTVAL, 101559, 9000, to_date('2015-01-01 00:00:00','YYYY-MM-DD HH24:MI:SS'), date'2015-01-01' );insert into xxxx_client_discount_m  (ID,CLIENT_ID,CLIENT_AVG_DISCOUNT,DT) values (s_xxxx_client_discount_m.NEXTVAL,1265, 12, date'2015-01-01');</v>
      </c>
      <c r="AZ1604" s="326"/>
    </row>
    <row r="1605" spans="1:52" ht="16.5" customHeight="1" x14ac:dyDescent="0.25">
      <c r="A1605" s="285">
        <v>116</v>
      </c>
      <c r="B1605" s="72">
        <v>0</v>
      </c>
      <c r="C1605" s="165" t="str">
        <f t="shared" si="159"/>
        <v>1000116</v>
      </c>
      <c r="D1605" s="165" t="str">
        <f t="shared" si="160"/>
        <v>1000116/13</v>
      </c>
      <c r="E1605" s="167" t="s">
        <v>189</v>
      </c>
      <c r="F1605" s="167" t="s">
        <v>822</v>
      </c>
      <c r="G1605" s="165">
        <v>48</v>
      </c>
      <c r="H1605" s="178">
        <v>101560</v>
      </c>
      <c r="I1605" s="170" t="str">
        <f t="shared" si="161"/>
        <v>Б-101560-13</v>
      </c>
      <c r="J1605" s="169">
        <v>3</v>
      </c>
      <c r="K1605" s="165">
        <v>7</v>
      </c>
      <c r="L1605" s="165" t="s">
        <v>38</v>
      </c>
      <c r="M1605" s="169">
        <v>1</v>
      </c>
      <c r="N1605" s="165">
        <v>18</v>
      </c>
      <c r="O1605" s="167" t="s">
        <v>823</v>
      </c>
      <c r="P1605" s="167" t="s">
        <v>823</v>
      </c>
      <c r="Q1605" s="167" t="s">
        <v>826</v>
      </c>
      <c r="R1605" s="166" t="str">
        <f>H1605&amp;"1"</f>
        <v>1015601</v>
      </c>
      <c r="S1605" s="170">
        <v>1</v>
      </c>
      <c r="T1605" s="237" t="s">
        <v>829</v>
      </c>
      <c r="U1605" s="165">
        <v>6200</v>
      </c>
      <c r="V1605" s="165">
        <v>1116</v>
      </c>
      <c r="W1605" s="165">
        <v>0</v>
      </c>
      <c r="X1605" s="236">
        <v>1266</v>
      </c>
      <c r="Y1605" s="168" t="s">
        <v>42</v>
      </c>
      <c r="Z1605" s="266"/>
      <c r="AA1605" s="266"/>
      <c r="AB1605" s="224"/>
      <c r="AC1605" s="178">
        <v>9300</v>
      </c>
      <c r="AD1605" s="170"/>
      <c r="AE1605" s="170"/>
      <c r="AF1605" s="237" t="s">
        <v>320</v>
      </c>
      <c r="AG1605" s="221">
        <v>8</v>
      </c>
      <c r="AH1605" s="220">
        <v>12</v>
      </c>
      <c r="AI1605" s="237" t="s">
        <v>320</v>
      </c>
      <c r="AL1605" s="166">
        <v>0</v>
      </c>
      <c r="AM1605" s="170" t="s">
        <v>43</v>
      </c>
      <c r="AN1605" s="165" t="s">
        <v>44</v>
      </c>
      <c r="AO1605" s="165"/>
      <c r="AP1605" s="166"/>
      <c r="AQ1605" s="166"/>
      <c r="AR1605" s="166"/>
      <c r="AS1605" s="166">
        <f>H1605</f>
        <v>101560</v>
      </c>
      <c r="AT1605" s="166">
        <f t="shared" ref="AT1605:AT1668" si="162">AU1605+10000</f>
        <v>11701</v>
      </c>
      <c r="AU1605" s="166">
        <v>1701</v>
      </c>
      <c r="AV1605" s="166"/>
      <c r="AX1605" s="163" t="str">
        <f t="shared" ref="AX1605:AX1668" si="163">IF(B1605=0,"insert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"&amp;A1605&amp;", "&amp;C1605&amp;", '"&amp;D1605&amp;"', date'"&amp;E1605&amp;"', date'"&amp;F1605&amp;"', "&amp;G1605&amp;", "&amp;H1605&amp;", '"&amp;I1605&amp;"',date'"&amp;O1605&amp;"',"&amp;J1605&amp;", "&amp;K1605&amp;", "&amp;K1605&amp;", '"&amp;L1605&amp;"', "&amp;M1605&amp;", "&amp;N1605&amp;", date'"&amp;P1605&amp;"', date'"&amp;Q1605&amp;"', "&amp;R1605&amp;", "&amp;S1605&amp;", to_date('"&amp;T1605&amp;"','YYYY-MM-DD HH24:MI:SS'), "&amp;U1605&amp;", "&amp;V1605&amp;", "&amp;W1605&amp;", "&amp;X1605&amp;", "&amp;AL1605&amp;", '"&amp;AN1605&amp;"', "&amp;AG1605&amp;","&amp;AM1605&amp;","&amp;AS1605&amp;","&amp;AT1605&amp;","&amp;AU1605&amp;");"&amp;
IF(LEN(AC1605)&gt;0,"insert into xxxx_oebs_cash_payment_test (ID, INVOICE_ID, OEBS_PAYMENT, DOC_DATE, COMISS_DATE) values (s_xxxx_oebs_cash_payment_test.NEXTVAL, "&amp;H1605&amp;", "&amp;AC1605&amp;", to_date('"&amp;T1605&amp;"','YYYY-MM-DD HH24:MI:SS'), "&amp;AF1605&amp;" );","")&amp;
IF(LEN(AD1605)&gt;0,"insert into xxxx_oebs_cash_payment_test (ID, INVOICE_ID, OEBS_PAYMENT, DOC_DATE, COMISS_DATE) values (s_xxxx_oebs_cash_payment_test.NEXTVAL, "&amp;H1605&amp;", "&amp;AD1605&amp;", to_date('"&amp;T1605&amp;"','YYYY-MM-DD HH24:MI:SS'), "&amp;AF1605&amp;" );","")&amp;
IF(LEN(AE1605)&gt;0,"insert into xxxx_oebs_cash_payment_test (ID, INVOICE_ID, OEBS_PAYMENT, DOC_DATE, COMISS_DATE) values (s_xxxx_oebs_cash_payment_test.NEXTVAL, "&amp;H1605&amp;", "&amp;AE1605&amp;", to_date('"&amp;T1605&amp;"','YYYY-MM-DD HH24:MI:SS'), "&amp;AF1605&amp;" );","")&amp;
IF(LEN(AH1605)&gt;0,"insert into xxxx_client_discount_m  (ID,CLIENT_ID,CLIENT_AVG_DISCOUNT,DT) values (s_xxxx_client_discount_m.NEXTVAL,"&amp;X1605&amp;", "&amp;AH1605&amp;", "&amp;AI1605&amp;");","")&amp;
IF(LEN(AJ1605)&gt;0,"insert into xxxx_client_discount_m  (ID,CLIENT_ID,CLIENT_AVG_DISCOUNT,DT) values (s_xxxx_client_discount_m.NEXTVAL,"&amp;X1605&amp;", "&amp;AJ1605&amp;", "&amp;AK1605&amp;");","")&amp;
IF(LEN(AO1605)&gt;0,"insert into xxxx_contract_signed_attr (ID, CONTRACT_ID, CODE, KEY_NUM) values (s_xxxx_contract_signed_attr.NEXTVAL, "&amp;C1605&amp;", 'SUPERCOMMISSION_BONUS' , "&amp;AO1605&amp;" );","")&amp;
IF(LEN(AP1605)&gt;0,"insert into xxxx_loyal_clients_contr_attr (ID, CONTRACT_ID, CLIENT_ID, LC_TURNOVER, COLLATERAL_FIRST_DT, COLLATERAL_END_DT) values (s_xxxx_loyal_clients_contr_atr.NEXTVAL, "&amp;C1605&amp;", "&amp;X1605&amp;", "&amp;AP1605&amp;", "&amp;AQ1605&amp;", "&amp;AR1605&amp;" );",""),"insert into XXXX_COMMISSION_PART (ID,CONTRACT_ID,FROM_DT,TILL_DT,NDS,CURRENCY,REWARD_TYPE,DISCOUNT_TYPE,REWARD_TO_CHARGE,DELKREDERE_TO_CHARGE,DKV_TO_CHARGE,REWARD_TO_PAY,DELKREDERE_TO_PAY,DKV_TO_PAY) values "&amp;"(s_xxxx_commission_part.NEXTVAL, "&amp;C1605&amp;", "&amp;E1605&amp;",  "&amp;F1605&amp;", "&amp;G1605&amp;", '"&amp;H1605&amp;"', "&amp;J1605&amp;", "&amp;I1605&amp;", "&amp;L1605&amp;", "&amp;M1605&amp;","&amp;N1605&amp;","&amp;Q1605&amp;","&amp;R1605&amp;","&amp;S1605&amp;");")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101560, 'Б-101560-13',date'2015-02-02',3, 7, 7, 'RUR', 1, 18, date'2015-02-02', date'2015-02-01', 1015601, 1, to_date('2015-01-01 00:00:01','YYYY-MM-DD HH24:MI:SS'), 6200, 1116, 0, 1266, 0, 'c1', 8,null,101560,11701,1701);insert into xxxx_oebs_cash_payment_test (ID, INVOICE_ID, OEBS_PAYMENT, DOC_DATE, COMISS_DATE) values (s_xxxx_oebs_cash_payment_test.NEXTVAL, 101560, 9300, to_date('2015-01-01 00:00:01','YYYY-MM-DD HH24:MI:SS'), date'2015-01-01' );insert into xxxx_client_discount_m  (ID,CLIENT_ID,CLIENT_AVG_DISCOUNT,DT) values (s_xxxx_client_discount_m.NEXTVAL,1266, 12, date'2015-01-01');</v>
      </c>
      <c r="AZ1605" s="326"/>
    </row>
    <row r="1606" spans="1:52" ht="16.5" customHeight="1" x14ac:dyDescent="0.25">
      <c r="A1606" s="285">
        <v>116</v>
      </c>
      <c r="B1606" s="72">
        <v>0</v>
      </c>
      <c r="C1606" s="165" t="str">
        <f t="shared" si="159"/>
        <v>1000116</v>
      </c>
      <c r="D1606" s="165" t="str">
        <f t="shared" si="160"/>
        <v>1000116/13</v>
      </c>
      <c r="E1606" s="167" t="s">
        <v>189</v>
      </c>
      <c r="F1606" s="167" t="s">
        <v>822</v>
      </c>
      <c r="G1606" s="165">
        <v>48</v>
      </c>
      <c r="H1606" s="178">
        <v>101561</v>
      </c>
      <c r="I1606" s="170" t="str">
        <f t="shared" si="161"/>
        <v>Б-101561-13</v>
      </c>
      <c r="J1606" s="169">
        <v>3</v>
      </c>
      <c r="K1606" s="165">
        <v>7</v>
      </c>
      <c r="L1606" s="165" t="s">
        <v>38</v>
      </c>
      <c r="M1606" s="169">
        <v>1</v>
      </c>
      <c r="N1606" s="165">
        <v>18</v>
      </c>
      <c r="O1606" s="167" t="s">
        <v>823</v>
      </c>
      <c r="P1606" s="167" t="s">
        <v>823</v>
      </c>
      <c r="Q1606" s="167" t="s">
        <v>826</v>
      </c>
      <c r="R1606" s="166" t="str">
        <f>H1606&amp;"2"</f>
        <v>1015612</v>
      </c>
      <c r="S1606" s="170">
        <v>1</v>
      </c>
      <c r="T1606" s="237" t="s">
        <v>830</v>
      </c>
      <c r="U1606" s="165">
        <v>6200</v>
      </c>
      <c r="V1606" s="165">
        <v>1116</v>
      </c>
      <c r="W1606" s="165">
        <v>0</v>
      </c>
      <c r="X1606" s="244">
        <v>1267</v>
      </c>
      <c r="Y1606" s="168" t="s">
        <v>42</v>
      </c>
      <c r="Z1606" s="266"/>
      <c r="AA1606" s="266"/>
      <c r="AB1606" s="224"/>
      <c r="AC1606" s="178">
        <v>9300</v>
      </c>
      <c r="AD1606" s="170"/>
      <c r="AE1606" s="170"/>
      <c r="AF1606" s="237" t="s">
        <v>320</v>
      </c>
      <c r="AG1606" s="221">
        <v>8</v>
      </c>
      <c r="AH1606" s="220">
        <v>12</v>
      </c>
      <c r="AI1606" s="237" t="s">
        <v>320</v>
      </c>
      <c r="AL1606" s="166">
        <v>0</v>
      </c>
      <c r="AM1606" s="170" t="s">
        <v>43</v>
      </c>
      <c r="AN1606" s="165" t="s">
        <v>44</v>
      </c>
      <c r="AO1606" s="165"/>
      <c r="AP1606" s="166"/>
      <c r="AQ1606" s="166"/>
      <c r="AR1606" s="166"/>
      <c r="AS1606" s="166">
        <f>H1606</f>
        <v>101561</v>
      </c>
      <c r="AT1606" s="166">
        <f t="shared" si="162"/>
        <v>11702</v>
      </c>
      <c r="AU1606" s="166">
        <v>1702</v>
      </c>
      <c r="AX160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101561, 'Б-101561-13',date'2015-02-02',3, 7, 7, 'RUR', 1, 18, date'2015-02-02', date'2015-02-01', 1015612, 1, to_date('2015-01-01 00:00:02','YYYY-MM-DD HH24:MI:SS'), 6200, 1116, 0, 1267, 0, 'c1', 8,null,101561,11702,1702);insert into xxxx_oebs_cash_payment_test (ID, INVOICE_ID, OEBS_PAYMENT, DOC_DATE, COMISS_DATE) values (s_xxxx_oebs_cash_payment_test.NEXTVAL, 101561, 9300, to_date('2015-01-01 00:00:02','YYYY-MM-DD HH24:MI:SS'), date'2015-01-01' );insert into xxxx_client_discount_m  (ID,CLIENT_ID,CLIENT_AVG_DISCOUNT,DT) values (s_xxxx_client_discount_m.NEXTVAL,1267, 12, date'2015-01-01');</v>
      </c>
      <c r="AZ1606" s="326"/>
    </row>
    <row r="1607" spans="1:52" ht="16.5" customHeight="1" x14ac:dyDescent="0.25">
      <c r="A1607" s="285">
        <v>116</v>
      </c>
      <c r="B1607" s="72">
        <v>0</v>
      </c>
      <c r="C1607" s="165" t="str">
        <f t="shared" si="159"/>
        <v>1000116</v>
      </c>
      <c r="D1607" s="165" t="str">
        <f t="shared" si="160"/>
        <v>1000116/13</v>
      </c>
      <c r="E1607" s="167" t="s">
        <v>189</v>
      </c>
      <c r="F1607" s="167" t="s">
        <v>822</v>
      </c>
      <c r="G1607" s="165">
        <v>48</v>
      </c>
      <c r="H1607" s="178">
        <v>101562</v>
      </c>
      <c r="I1607" s="170" t="str">
        <f t="shared" si="161"/>
        <v>Б-101562-13</v>
      </c>
      <c r="J1607" s="169">
        <v>3</v>
      </c>
      <c r="K1607" s="165">
        <v>7</v>
      </c>
      <c r="L1607" s="165" t="s">
        <v>38</v>
      </c>
      <c r="M1607" s="169">
        <v>1</v>
      </c>
      <c r="N1607" s="165">
        <v>18</v>
      </c>
      <c r="O1607" s="167" t="s">
        <v>823</v>
      </c>
      <c r="P1607" s="167" t="s">
        <v>823</v>
      </c>
      <c r="Q1607" s="167" t="s">
        <v>826</v>
      </c>
      <c r="R1607" s="166" t="str">
        <f>H1607&amp;"3"</f>
        <v>1015623</v>
      </c>
      <c r="S1607" s="170">
        <v>1</v>
      </c>
      <c r="T1607" s="237" t="s">
        <v>830</v>
      </c>
      <c r="U1607" s="165">
        <v>6200</v>
      </c>
      <c r="V1607" s="165">
        <v>1116</v>
      </c>
      <c r="W1607" s="165">
        <v>0</v>
      </c>
      <c r="X1607" s="236">
        <v>1268</v>
      </c>
      <c r="Y1607" s="168" t="s">
        <v>42</v>
      </c>
      <c r="Z1607" s="266"/>
      <c r="AA1607" s="266"/>
      <c r="AB1607" s="224"/>
      <c r="AC1607" s="178">
        <v>9300</v>
      </c>
      <c r="AD1607" s="170"/>
      <c r="AE1607" s="170"/>
      <c r="AF1607" s="237" t="s">
        <v>320</v>
      </c>
      <c r="AG1607" s="221">
        <v>8</v>
      </c>
      <c r="AH1607" s="220">
        <v>12</v>
      </c>
      <c r="AI1607" s="237" t="s">
        <v>320</v>
      </c>
      <c r="AL1607" s="166">
        <v>0</v>
      </c>
      <c r="AM1607" s="170" t="s">
        <v>43</v>
      </c>
      <c r="AN1607" s="165" t="s">
        <v>44</v>
      </c>
      <c r="AO1607" s="165"/>
      <c r="AP1607" s="166"/>
      <c r="AQ1607" s="166"/>
      <c r="AR1607" s="166"/>
      <c r="AS1607" s="166">
        <f>H1607</f>
        <v>101562</v>
      </c>
      <c r="AT1607" s="166">
        <f t="shared" si="162"/>
        <v>11703</v>
      </c>
      <c r="AU1607" s="166">
        <v>1703</v>
      </c>
      <c r="AV1607" s="166"/>
      <c r="AX160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101562, 'Б-101562-13',date'2015-02-02',3, 7, 7, 'RUR', 1, 18, date'2015-02-02', date'2015-02-01', 1015623, 1, to_date('2015-01-01 00:00:02','YYYY-MM-DD HH24:MI:SS'), 6200, 1116, 0, 1268, 0, 'c1', 8,null,101562,11703,1703);insert into xxxx_oebs_cash_payment_test (ID, INVOICE_ID, OEBS_PAYMENT, DOC_DATE, COMISS_DATE) values (s_xxxx_oebs_cash_payment_test.NEXTVAL, 101562, 9300, to_date('2015-01-01 00:00:02','YYYY-MM-DD HH24:MI:SS'), date'2015-01-01' );insert into xxxx_client_discount_m  (ID,CLIENT_ID,CLIENT_AVG_DISCOUNT,DT) values (s_xxxx_client_discount_m.NEXTVAL,1268, 12, date'2015-01-01');</v>
      </c>
      <c r="AZ1607" s="326"/>
    </row>
    <row r="1608" spans="1:52" ht="16.5" customHeight="1" x14ac:dyDescent="0.25">
      <c r="A1608" s="285">
        <v>116</v>
      </c>
      <c r="B1608" s="72">
        <v>0</v>
      </c>
      <c r="C1608" s="165" t="str">
        <f t="shared" si="159"/>
        <v>1000116</v>
      </c>
      <c r="D1608" s="165" t="str">
        <f t="shared" si="160"/>
        <v>1000116/13</v>
      </c>
      <c r="E1608" s="167" t="s">
        <v>189</v>
      </c>
      <c r="F1608" s="167" t="s">
        <v>822</v>
      </c>
      <c r="G1608" s="165">
        <v>48</v>
      </c>
      <c r="H1608" s="178">
        <v>101563</v>
      </c>
      <c r="I1608" s="170" t="str">
        <f t="shared" si="161"/>
        <v>Б-101563-13</v>
      </c>
      <c r="J1608" s="169">
        <v>3</v>
      </c>
      <c r="K1608" s="165">
        <v>7</v>
      </c>
      <c r="L1608" s="165" t="s">
        <v>38</v>
      </c>
      <c r="M1608" s="169">
        <v>1</v>
      </c>
      <c r="N1608" s="165">
        <v>18</v>
      </c>
      <c r="O1608" s="167" t="s">
        <v>823</v>
      </c>
      <c r="P1608" s="167" t="s">
        <v>823</v>
      </c>
      <c r="Q1608" s="167" t="s">
        <v>826</v>
      </c>
      <c r="R1608" s="166" t="str">
        <f>H1608&amp;"1"</f>
        <v>1015631</v>
      </c>
      <c r="S1608" s="170">
        <v>1</v>
      </c>
      <c r="T1608" s="237" t="s">
        <v>830</v>
      </c>
      <c r="U1608" s="165">
        <v>6200</v>
      </c>
      <c r="V1608" s="165">
        <v>1116</v>
      </c>
      <c r="W1608" s="165">
        <v>0</v>
      </c>
      <c r="X1608" s="244">
        <v>1269</v>
      </c>
      <c r="Y1608" s="168" t="s">
        <v>42</v>
      </c>
      <c r="Z1608" s="266"/>
      <c r="AA1608" s="266"/>
      <c r="AB1608" s="224"/>
      <c r="AC1608" s="178">
        <v>9300</v>
      </c>
      <c r="AD1608" s="170"/>
      <c r="AE1608" s="170"/>
      <c r="AF1608" s="237" t="s">
        <v>320</v>
      </c>
      <c r="AG1608" s="221">
        <v>8</v>
      </c>
      <c r="AH1608" s="220">
        <v>12</v>
      </c>
      <c r="AI1608" s="237" t="s">
        <v>320</v>
      </c>
      <c r="AL1608" s="166">
        <v>0</v>
      </c>
      <c r="AM1608" s="170" t="s">
        <v>43</v>
      </c>
      <c r="AN1608" s="165" t="s">
        <v>44</v>
      </c>
      <c r="AO1608" s="165"/>
      <c r="AP1608" s="166"/>
      <c r="AQ1608" s="166"/>
      <c r="AR1608" s="166"/>
      <c r="AS1608" s="166">
        <f>H1608</f>
        <v>101563</v>
      </c>
      <c r="AT1608" s="166">
        <f t="shared" si="162"/>
        <v>11704</v>
      </c>
      <c r="AU1608" s="166">
        <v>1704</v>
      </c>
      <c r="AV1608" s="166"/>
      <c r="AX160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101563, 'Б-101563-13',date'2015-02-02',3, 7, 7, 'RUR', 1, 18, date'2015-02-02', date'2015-02-01', 1015631, 1, to_date('2015-01-01 00:00:02','YYYY-MM-DD HH24:MI:SS'), 6200, 1116, 0, 1269, 0, 'c1', 8,null,101563,11704,1704);insert into xxxx_oebs_cash_payment_test (ID, INVOICE_ID, OEBS_PAYMENT, DOC_DATE, COMISS_DATE) values (s_xxxx_oebs_cash_payment_test.NEXTVAL, 101563, 9300, to_date('2015-01-01 00:00:02','YYYY-MM-DD HH24:MI:SS'), date'2015-01-01' );insert into xxxx_client_discount_m  (ID,CLIENT_ID,CLIENT_AVG_DISCOUNT,DT) values (s_xxxx_client_discount_m.NEXTVAL,1269, 12, date'2015-01-01');</v>
      </c>
      <c r="AZ1608" s="326"/>
    </row>
    <row r="1609" spans="1:52" ht="16.5" customHeight="1" x14ac:dyDescent="0.25">
      <c r="A1609" s="285">
        <v>116</v>
      </c>
      <c r="B1609" s="72">
        <v>0</v>
      </c>
      <c r="C1609" s="165" t="str">
        <f t="shared" si="159"/>
        <v>1000116</v>
      </c>
      <c r="D1609" s="165" t="str">
        <f t="shared" si="160"/>
        <v>1000116/13</v>
      </c>
      <c r="E1609" s="167" t="s">
        <v>189</v>
      </c>
      <c r="F1609" s="167" t="s">
        <v>822</v>
      </c>
      <c r="G1609" s="165">
        <v>48</v>
      </c>
      <c r="H1609" s="178">
        <v>101564</v>
      </c>
      <c r="I1609" s="170" t="str">
        <f t="shared" si="161"/>
        <v>Б-101564-13</v>
      </c>
      <c r="J1609" s="169">
        <v>3</v>
      </c>
      <c r="K1609" s="165">
        <v>7</v>
      </c>
      <c r="L1609" s="165" t="s">
        <v>38</v>
      </c>
      <c r="M1609" s="169">
        <v>1</v>
      </c>
      <c r="N1609" s="165">
        <v>18</v>
      </c>
      <c r="O1609" s="167" t="s">
        <v>823</v>
      </c>
      <c r="P1609" s="167" t="s">
        <v>823</v>
      </c>
      <c r="Q1609" s="167" t="s">
        <v>826</v>
      </c>
      <c r="R1609" s="166" t="str">
        <f>H1609&amp;"1"</f>
        <v>1015641</v>
      </c>
      <c r="S1609" s="170">
        <v>1</v>
      </c>
      <c r="T1609" s="237" t="s">
        <v>830</v>
      </c>
      <c r="U1609" s="165">
        <v>6200</v>
      </c>
      <c r="V1609" s="165">
        <v>1116</v>
      </c>
      <c r="W1609" s="165">
        <v>0</v>
      </c>
      <c r="X1609" s="236">
        <v>1270</v>
      </c>
      <c r="Y1609" s="168" t="s">
        <v>42</v>
      </c>
      <c r="Z1609" s="266"/>
      <c r="AA1609" s="266"/>
      <c r="AB1609" s="224"/>
      <c r="AC1609" s="178">
        <v>9300</v>
      </c>
      <c r="AD1609" s="170"/>
      <c r="AE1609" s="170"/>
      <c r="AF1609" s="237" t="s">
        <v>320</v>
      </c>
      <c r="AG1609" s="221">
        <v>8</v>
      </c>
      <c r="AH1609" s="220">
        <v>12</v>
      </c>
      <c r="AI1609" s="237" t="s">
        <v>320</v>
      </c>
      <c r="AL1609" s="166">
        <v>0</v>
      </c>
      <c r="AM1609" s="170" t="s">
        <v>43</v>
      </c>
      <c r="AN1609" s="165" t="s">
        <v>44</v>
      </c>
      <c r="AO1609" s="165"/>
      <c r="AP1609" s="166"/>
      <c r="AQ1609" s="166"/>
      <c r="AR1609" s="166"/>
      <c r="AS1609" s="166">
        <f>H1609</f>
        <v>101564</v>
      </c>
      <c r="AT1609" s="166">
        <f t="shared" si="162"/>
        <v>11705</v>
      </c>
      <c r="AU1609" s="166">
        <v>1705</v>
      </c>
      <c r="AV1609" s="166"/>
      <c r="AX1609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101564, 'Б-101564-13',date'2015-02-02',3, 7, 7, 'RUR', 1, 18, date'2015-02-02', date'2015-02-01', 1015641, 1, to_date('2015-01-01 00:00:02','YYYY-MM-DD HH24:MI:SS'), 6200, 1116, 0, 1270, 0, 'c1', 8,null,101564,11705,1705);insert into xxxx_oebs_cash_payment_test (ID, INVOICE_ID, OEBS_PAYMENT, DOC_DATE, COMISS_DATE) values (s_xxxx_oebs_cash_payment_test.NEXTVAL, 101564, 9300, to_date('2015-01-01 00:00:02','YYYY-MM-DD HH24:MI:SS'), date'2015-01-01' );insert into xxxx_client_discount_m  (ID,CLIENT_ID,CLIENT_AVG_DISCOUNT,DT) values (s_xxxx_client_discount_m.NEXTVAL,1270, 12, date'2015-01-01');</v>
      </c>
      <c r="AZ1609" s="326"/>
    </row>
    <row r="1610" spans="1:52" ht="16.5" customHeight="1" x14ac:dyDescent="0.25">
      <c r="A1610" s="285">
        <v>116</v>
      </c>
      <c r="B1610" s="72">
        <v>0</v>
      </c>
      <c r="C1610" s="165" t="str">
        <f t="shared" si="159"/>
        <v>1000116</v>
      </c>
      <c r="D1610" s="165" t="str">
        <f t="shared" si="160"/>
        <v>1000116/13</v>
      </c>
      <c r="E1610" s="167" t="s">
        <v>189</v>
      </c>
      <c r="F1610" s="167" t="s">
        <v>822</v>
      </c>
      <c r="G1610" s="165">
        <v>48</v>
      </c>
      <c r="H1610" s="178">
        <v>101565</v>
      </c>
      <c r="I1610" s="170" t="str">
        <f t="shared" si="161"/>
        <v>Б-101565-13</v>
      </c>
      <c r="J1610" s="169">
        <v>3</v>
      </c>
      <c r="K1610" s="165">
        <v>7</v>
      </c>
      <c r="L1610" s="165" t="s">
        <v>38</v>
      </c>
      <c r="M1610" s="169">
        <v>1</v>
      </c>
      <c r="N1610" s="165">
        <v>18</v>
      </c>
      <c r="O1610" s="167" t="s">
        <v>823</v>
      </c>
      <c r="P1610" s="167" t="s">
        <v>823</v>
      </c>
      <c r="Q1610" s="167" t="s">
        <v>826</v>
      </c>
      <c r="R1610" s="166" t="str">
        <f>H1610&amp;"1"</f>
        <v>1015651</v>
      </c>
      <c r="S1610" s="170">
        <v>1</v>
      </c>
      <c r="T1610" s="237" t="s">
        <v>830</v>
      </c>
      <c r="U1610" s="165">
        <v>6200</v>
      </c>
      <c r="V1610" s="165">
        <v>1116</v>
      </c>
      <c r="W1610" s="165">
        <v>0</v>
      </c>
      <c r="X1610" s="244">
        <v>1271</v>
      </c>
      <c r="Y1610" s="168" t="s">
        <v>42</v>
      </c>
      <c r="Z1610" s="266"/>
      <c r="AA1610" s="266"/>
      <c r="AB1610" s="224"/>
      <c r="AC1610" s="178">
        <v>9300</v>
      </c>
      <c r="AD1610" s="170"/>
      <c r="AE1610" s="170"/>
      <c r="AF1610" s="237" t="s">
        <v>320</v>
      </c>
      <c r="AG1610" s="221">
        <v>8</v>
      </c>
      <c r="AH1610" s="220">
        <v>12</v>
      </c>
      <c r="AI1610" s="237" t="s">
        <v>320</v>
      </c>
      <c r="AL1610" s="166">
        <v>0</v>
      </c>
      <c r="AM1610" s="170" t="s">
        <v>43</v>
      </c>
      <c r="AN1610" s="165" t="s">
        <v>44</v>
      </c>
      <c r="AO1610" s="165"/>
      <c r="AP1610" s="166"/>
      <c r="AQ1610" s="166"/>
      <c r="AR1610" s="166"/>
      <c r="AS1610" s="166">
        <f>H1610</f>
        <v>101565</v>
      </c>
      <c r="AT1610" s="166">
        <f t="shared" si="162"/>
        <v>11706</v>
      </c>
      <c r="AU1610" s="166">
        <v>1706</v>
      </c>
      <c r="AV1610" s="166"/>
      <c r="AX1610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101565, 'Б-101565-13',date'2015-02-02',3, 7, 7, 'RUR', 1, 18, date'2015-02-02', date'2015-02-01', 1015651, 1, to_date('2015-01-01 00:00:02','YYYY-MM-DD HH24:MI:SS'), 6200, 1116, 0, 1271, 0, 'c1', 8,null,101565,11706,1706);insert into xxxx_oebs_cash_payment_test (ID, INVOICE_ID, OEBS_PAYMENT, DOC_DATE, COMISS_DATE) values (s_xxxx_oebs_cash_payment_test.NEXTVAL, 101565, 9300, to_date('2015-01-01 00:00:02','YYYY-MM-DD HH24:MI:SS'), date'2015-01-01' );insert into xxxx_client_discount_m  (ID,CLIENT_ID,CLIENT_AVG_DISCOUNT,DT) values (s_xxxx_client_discount_m.NEXTVAL,1271, 12, date'2015-01-01');</v>
      </c>
      <c r="AZ1610" s="326"/>
    </row>
    <row r="1611" spans="1:52" ht="16.5" customHeight="1" x14ac:dyDescent="0.25">
      <c r="A1611" s="285">
        <v>116</v>
      </c>
      <c r="B1611" s="72">
        <v>0</v>
      </c>
      <c r="C1611" s="165" t="str">
        <f t="shared" si="159"/>
        <v>1000116</v>
      </c>
      <c r="D1611" s="165" t="str">
        <f t="shared" si="160"/>
        <v>1000116/13</v>
      </c>
      <c r="E1611" s="167" t="s">
        <v>189</v>
      </c>
      <c r="F1611" s="167" t="s">
        <v>822</v>
      </c>
      <c r="G1611" s="165">
        <v>48</v>
      </c>
      <c r="H1611" s="178">
        <v>101566</v>
      </c>
      <c r="I1611" s="170" t="str">
        <f t="shared" si="161"/>
        <v>Б-101566-13</v>
      </c>
      <c r="J1611" s="169">
        <v>3</v>
      </c>
      <c r="K1611" s="165">
        <v>7</v>
      </c>
      <c r="L1611" s="165" t="s">
        <v>38</v>
      </c>
      <c r="M1611" s="169">
        <v>1</v>
      </c>
      <c r="N1611" s="165">
        <v>18</v>
      </c>
      <c r="O1611" s="167" t="s">
        <v>823</v>
      </c>
      <c r="P1611" s="167" t="s">
        <v>823</v>
      </c>
      <c r="Q1611" s="167" t="s">
        <v>826</v>
      </c>
      <c r="R1611" s="166" t="str">
        <f>H1611&amp;"2"</f>
        <v>1015662</v>
      </c>
      <c r="S1611" s="170">
        <v>1</v>
      </c>
      <c r="T1611" s="237" t="s">
        <v>829</v>
      </c>
      <c r="U1611" s="165">
        <v>6200</v>
      </c>
      <c r="V1611" s="165">
        <v>1116</v>
      </c>
      <c r="W1611" s="165">
        <v>0</v>
      </c>
      <c r="X1611" s="236">
        <v>1272</v>
      </c>
      <c r="Y1611" s="168" t="s">
        <v>42</v>
      </c>
      <c r="Z1611" s="266"/>
      <c r="AA1611" s="266"/>
      <c r="AB1611" s="224"/>
      <c r="AC1611" s="178">
        <v>9300</v>
      </c>
      <c r="AD1611" s="170"/>
      <c r="AE1611" s="170"/>
      <c r="AF1611" s="237" t="s">
        <v>320</v>
      </c>
      <c r="AG1611" s="221">
        <v>8</v>
      </c>
      <c r="AH1611" s="220">
        <v>12</v>
      </c>
      <c r="AI1611" s="237" t="s">
        <v>320</v>
      </c>
      <c r="AL1611" s="166">
        <v>0</v>
      </c>
      <c r="AM1611" s="170" t="s">
        <v>43</v>
      </c>
      <c r="AN1611" s="165" t="s">
        <v>44</v>
      </c>
      <c r="AO1611" s="165"/>
      <c r="AP1611" s="166"/>
      <c r="AQ1611" s="166"/>
      <c r="AR1611" s="166"/>
      <c r="AS1611" s="166">
        <f>H1611</f>
        <v>101566</v>
      </c>
      <c r="AT1611" s="166">
        <f t="shared" si="162"/>
        <v>11707</v>
      </c>
      <c r="AU1611" s="166">
        <v>1707</v>
      </c>
      <c r="AX1611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101566, 'Б-101566-13',date'2015-02-02',3, 7, 7, 'RUR', 1, 18, date'2015-02-02', date'2015-02-01', 1015662, 1, to_date('2015-01-01 00:00:01','YYYY-MM-DD HH24:MI:SS'), 6200, 1116, 0, 1272, 0, 'c1', 8,null,101566,11707,1707);insert into xxxx_oebs_cash_payment_test (ID, INVOICE_ID, OEBS_PAYMENT, DOC_DATE, COMISS_DATE) values (s_xxxx_oebs_cash_payment_test.NEXTVAL, 101566, 9300, to_date('2015-01-01 00:00:01','YYYY-MM-DD HH24:MI:SS'), date'2015-01-01' );insert into xxxx_client_discount_m  (ID,CLIENT_ID,CLIENT_AVG_DISCOUNT,DT) values (s_xxxx_client_discount_m.NEXTVAL,1272, 12, date'2015-01-01');</v>
      </c>
      <c r="AZ1611" s="326"/>
    </row>
    <row r="1612" spans="1:52" ht="16.5" customHeight="1" x14ac:dyDescent="0.25">
      <c r="A1612" s="285">
        <v>116</v>
      </c>
      <c r="B1612" s="72">
        <v>0</v>
      </c>
      <c r="C1612" s="165" t="str">
        <f t="shared" si="159"/>
        <v>1000116</v>
      </c>
      <c r="D1612" s="165" t="str">
        <f t="shared" si="160"/>
        <v>1000116/13</v>
      </c>
      <c r="E1612" s="167" t="s">
        <v>189</v>
      </c>
      <c r="F1612" s="167" t="s">
        <v>822</v>
      </c>
      <c r="G1612" s="165">
        <v>48</v>
      </c>
      <c r="H1612" s="178">
        <v>101567</v>
      </c>
      <c r="I1612" s="170" t="str">
        <f t="shared" si="161"/>
        <v>Б-101567-13</v>
      </c>
      <c r="J1612" s="169">
        <v>3</v>
      </c>
      <c r="K1612" s="165">
        <v>7</v>
      </c>
      <c r="L1612" s="165" t="s">
        <v>38</v>
      </c>
      <c r="M1612" s="169">
        <v>1</v>
      </c>
      <c r="N1612" s="165">
        <v>18</v>
      </c>
      <c r="O1612" s="167" t="s">
        <v>823</v>
      </c>
      <c r="P1612" s="167" t="s">
        <v>823</v>
      </c>
      <c r="Q1612" s="167" t="s">
        <v>826</v>
      </c>
      <c r="R1612" s="166" t="str">
        <f>H1612&amp;"3"</f>
        <v>1015673</v>
      </c>
      <c r="S1612" s="170">
        <v>1</v>
      </c>
      <c r="T1612" s="237" t="s">
        <v>829</v>
      </c>
      <c r="U1612" s="165">
        <v>6200</v>
      </c>
      <c r="V1612" s="165">
        <v>1116</v>
      </c>
      <c r="W1612" s="165">
        <v>0</v>
      </c>
      <c r="X1612" s="244">
        <v>1273</v>
      </c>
      <c r="Y1612" s="168" t="s">
        <v>42</v>
      </c>
      <c r="Z1612" s="266"/>
      <c r="AA1612" s="266"/>
      <c r="AB1612" s="224"/>
      <c r="AC1612" s="178">
        <v>9300</v>
      </c>
      <c r="AD1612" s="170"/>
      <c r="AE1612" s="170"/>
      <c r="AF1612" s="237" t="s">
        <v>320</v>
      </c>
      <c r="AG1612" s="221">
        <v>8</v>
      </c>
      <c r="AH1612" s="220">
        <v>12</v>
      </c>
      <c r="AI1612" s="237" t="s">
        <v>320</v>
      </c>
      <c r="AL1612" s="166">
        <v>0</v>
      </c>
      <c r="AM1612" s="170" t="s">
        <v>43</v>
      </c>
      <c r="AN1612" s="165" t="s">
        <v>44</v>
      </c>
      <c r="AO1612" s="165"/>
      <c r="AP1612" s="166"/>
      <c r="AQ1612" s="166"/>
      <c r="AR1612" s="166"/>
      <c r="AS1612" s="166">
        <f>H1612</f>
        <v>101567</v>
      </c>
      <c r="AT1612" s="166">
        <f t="shared" si="162"/>
        <v>11708</v>
      </c>
      <c r="AU1612" s="166">
        <v>1708</v>
      </c>
      <c r="AV1612" s="166"/>
      <c r="AX1612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101567, 'Б-101567-13',date'2015-02-02',3, 7, 7, 'RUR', 1, 18, date'2015-02-02', date'2015-02-01', 1015673, 1, to_date('2015-01-01 00:00:01','YYYY-MM-DD HH24:MI:SS'), 6200, 1116, 0, 1273, 0, 'c1', 8,null,101567,11708,1708);insert into xxxx_oebs_cash_payment_test (ID, INVOICE_ID, OEBS_PAYMENT, DOC_DATE, COMISS_DATE) values (s_xxxx_oebs_cash_payment_test.NEXTVAL, 101567, 9300, to_date('2015-01-01 00:00:01','YYYY-MM-DD HH24:MI:SS'), date'2015-01-01' );insert into xxxx_client_discount_m  (ID,CLIENT_ID,CLIENT_AVG_DISCOUNT,DT) values (s_xxxx_client_discount_m.NEXTVAL,1273, 12, date'2015-01-01');</v>
      </c>
      <c r="AZ1612" s="326"/>
    </row>
    <row r="1613" spans="1:52" ht="16.5" customHeight="1" x14ac:dyDescent="0.25">
      <c r="A1613" s="285">
        <v>116</v>
      </c>
      <c r="B1613" s="72">
        <v>0</v>
      </c>
      <c r="C1613" s="165" t="str">
        <f t="shared" si="159"/>
        <v>1000116</v>
      </c>
      <c r="D1613" s="165" t="str">
        <f t="shared" si="160"/>
        <v>1000116/13</v>
      </c>
      <c r="E1613" s="167" t="s">
        <v>189</v>
      </c>
      <c r="F1613" s="167" t="s">
        <v>822</v>
      </c>
      <c r="G1613" s="165">
        <v>48</v>
      </c>
      <c r="H1613" s="178">
        <v>101568</v>
      </c>
      <c r="I1613" s="170" t="str">
        <f t="shared" si="161"/>
        <v>Б-101568-13</v>
      </c>
      <c r="J1613" s="169">
        <v>3</v>
      </c>
      <c r="K1613" s="165">
        <v>7</v>
      </c>
      <c r="L1613" s="165" t="s">
        <v>38</v>
      </c>
      <c r="M1613" s="169">
        <v>1</v>
      </c>
      <c r="N1613" s="165">
        <v>18</v>
      </c>
      <c r="O1613" s="167" t="s">
        <v>823</v>
      </c>
      <c r="P1613" s="167" t="s">
        <v>823</v>
      </c>
      <c r="Q1613" s="167" t="s">
        <v>826</v>
      </c>
      <c r="R1613" s="166" t="str">
        <f>H1613&amp;"1"</f>
        <v>1015681</v>
      </c>
      <c r="S1613" s="170">
        <v>1</v>
      </c>
      <c r="T1613" s="237" t="s">
        <v>829</v>
      </c>
      <c r="U1613" s="165">
        <v>6200</v>
      </c>
      <c r="V1613" s="165">
        <v>1116</v>
      </c>
      <c r="W1613" s="165">
        <v>0</v>
      </c>
      <c r="X1613" s="236">
        <v>1274</v>
      </c>
      <c r="Y1613" s="168" t="s">
        <v>42</v>
      </c>
      <c r="Z1613" s="266"/>
      <c r="AA1613" s="266"/>
      <c r="AB1613" s="224"/>
      <c r="AC1613" s="178">
        <v>9300</v>
      </c>
      <c r="AD1613" s="170"/>
      <c r="AE1613" s="170"/>
      <c r="AF1613" s="237" t="s">
        <v>320</v>
      </c>
      <c r="AG1613" s="221">
        <v>8</v>
      </c>
      <c r="AH1613" s="220">
        <v>12</v>
      </c>
      <c r="AI1613" s="237" t="s">
        <v>320</v>
      </c>
      <c r="AL1613" s="166">
        <v>0</v>
      </c>
      <c r="AM1613" s="170" t="s">
        <v>43</v>
      </c>
      <c r="AN1613" s="165" t="s">
        <v>44</v>
      </c>
      <c r="AO1613" s="165"/>
      <c r="AP1613" s="166"/>
      <c r="AQ1613" s="166"/>
      <c r="AR1613" s="166"/>
      <c r="AS1613" s="166">
        <f>H1613</f>
        <v>101568</v>
      </c>
      <c r="AT1613" s="166">
        <f t="shared" si="162"/>
        <v>11709</v>
      </c>
      <c r="AU1613" s="166">
        <v>1709</v>
      </c>
      <c r="AV1613" s="166"/>
      <c r="AX1613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101568, 'Б-101568-13',date'2015-02-02',3, 7, 7, 'RUR', 1, 18, date'2015-02-02', date'2015-02-01', 1015681, 1, to_date('2015-01-01 00:00:01','YYYY-MM-DD HH24:MI:SS'), 6200, 1116, 0, 1274, 0, 'c1', 8,null,101568,11709,1709);insert into xxxx_oebs_cash_payment_test (ID, INVOICE_ID, OEBS_PAYMENT, DOC_DATE, COMISS_DATE) values (s_xxxx_oebs_cash_payment_test.NEXTVAL, 101568, 9300, to_date('2015-01-01 00:00:01','YYYY-MM-DD HH24:MI:SS'), date'2015-01-01' );insert into xxxx_client_discount_m  (ID,CLIENT_ID,CLIENT_AVG_DISCOUNT,DT) values (s_xxxx_client_discount_m.NEXTVAL,1274, 12, date'2015-01-01');</v>
      </c>
      <c r="AZ1613" s="326"/>
    </row>
    <row r="1614" spans="1:52" ht="16.5" customHeight="1" x14ac:dyDescent="0.25">
      <c r="A1614" s="285">
        <v>116</v>
      </c>
      <c r="B1614" s="72">
        <v>0</v>
      </c>
      <c r="C1614" s="165" t="str">
        <f t="shared" si="159"/>
        <v>1000116</v>
      </c>
      <c r="D1614" s="165" t="str">
        <f t="shared" si="160"/>
        <v>1000116/13</v>
      </c>
      <c r="E1614" s="167" t="s">
        <v>189</v>
      </c>
      <c r="F1614" s="167" t="s">
        <v>822</v>
      </c>
      <c r="G1614" s="165">
        <v>48</v>
      </c>
      <c r="H1614" s="178">
        <v>101569</v>
      </c>
      <c r="I1614" s="170" t="str">
        <f t="shared" si="161"/>
        <v>Б-101569-13</v>
      </c>
      <c r="J1614" s="169">
        <v>3</v>
      </c>
      <c r="K1614" s="165">
        <v>7</v>
      </c>
      <c r="L1614" s="165" t="s">
        <v>38</v>
      </c>
      <c r="M1614" s="169">
        <v>1</v>
      </c>
      <c r="N1614" s="165">
        <v>18</v>
      </c>
      <c r="O1614" s="167" t="s">
        <v>823</v>
      </c>
      <c r="P1614" s="167" t="s">
        <v>823</v>
      </c>
      <c r="Q1614" s="167" t="s">
        <v>826</v>
      </c>
      <c r="R1614" s="166" t="str">
        <f>H1614&amp;"1"</f>
        <v>1015691</v>
      </c>
      <c r="S1614" s="170">
        <v>1</v>
      </c>
      <c r="T1614" s="237" t="s">
        <v>829</v>
      </c>
      <c r="U1614" s="165">
        <v>6200</v>
      </c>
      <c r="V1614" s="165">
        <v>1116</v>
      </c>
      <c r="W1614" s="165">
        <v>0</v>
      </c>
      <c r="X1614" s="244">
        <v>1275</v>
      </c>
      <c r="Y1614" s="168" t="s">
        <v>42</v>
      </c>
      <c r="Z1614" s="266"/>
      <c r="AA1614" s="266"/>
      <c r="AB1614" s="224"/>
      <c r="AC1614" s="178">
        <v>9300</v>
      </c>
      <c r="AD1614" s="170"/>
      <c r="AE1614" s="170"/>
      <c r="AF1614" s="237" t="s">
        <v>320</v>
      </c>
      <c r="AG1614" s="221">
        <v>8</v>
      </c>
      <c r="AH1614" s="220">
        <v>12</v>
      </c>
      <c r="AI1614" s="237" t="s">
        <v>320</v>
      </c>
      <c r="AL1614" s="166">
        <v>0</v>
      </c>
      <c r="AM1614" s="170" t="s">
        <v>43</v>
      </c>
      <c r="AN1614" s="165" t="s">
        <v>44</v>
      </c>
      <c r="AO1614" s="165"/>
      <c r="AP1614" s="166"/>
      <c r="AQ1614" s="166"/>
      <c r="AR1614" s="166"/>
      <c r="AS1614" s="166">
        <f>H1614</f>
        <v>101569</v>
      </c>
      <c r="AT1614" s="166">
        <f t="shared" si="162"/>
        <v>11710</v>
      </c>
      <c r="AU1614" s="166">
        <v>1710</v>
      </c>
      <c r="AV1614" s="166"/>
      <c r="AX1614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101569, 'Б-101569-13',date'2015-02-02',3, 7, 7, 'RUR', 1, 18, date'2015-02-02', date'2015-02-01', 1015691, 1, to_date('2015-01-01 00:00:01','YYYY-MM-DD HH24:MI:SS'), 6200, 1116, 0, 1275, 0, 'c1', 8,null,101569,11710,1710);insert into xxxx_oebs_cash_payment_test (ID, INVOICE_ID, OEBS_PAYMENT, DOC_DATE, COMISS_DATE) values (s_xxxx_oebs_cash_payment_test.NEXTVAL, 101569, 9300, to_date('2015-01-01 00:00:01','YYYY-MM-DD HH24:MI:SS'), date'2015-01-01' );insert into xxxx_client_discount_m  (ID,CLIENT_ID,CLIENT_AVG_DISCOUNT,DT) values (s_xxxx_client_discount_m.NEXTVAL,1275, 12, date'2015-01-01');</v>
      </c>
      <c r="AZ1614" s="326"/>
    </row>
    <row r="1615" spans="1:52" ht="16.5" customHeight="1" x14ac:dyDescent="0.25">
      <c r="A1615" s="285">
        <v>116</v>
      </c>
      <c r="B1615" s="72">
        <v>0</v>
      </c>
      <c r="C1615" s="165" t="str">
        <f t="shared" si="159"/>
        <v>1000116</v>
      </c>
      <c r="D1615" s="165" t="str">
        <f t="shared" si="160"/>
        <v>1000116/13</v>
      </c>
      <c r="E1615" s="167" t="s">
        <v>189</v>
      </c>
      <c r="F1615" s="167" t="s">
        <v>822</v>
      </c>
      <c r="G1615" s="165">
        <v>48</v>
      </c>
      <c r="H1615" s="178">
        <v>101570</v>
      </c>
      <c r="I1615" s="170" t="str">
        <f t="shared" si="161"/>
        <v>Б-101570-13</v>
      </c>
      <c r="J1615" s="169">
        <v>3</v>
      </c>
      <c r="K1615" s="165">
        <v>7</v>
      </c>
      <c r="L1615" s="165" t="s">
        <v>38</v>
      </c>
      <c r="M1615" s="169">
        <v>1</v>
      </c>
      <c r="N1615" s="165">
        <v>18</v>
      </c>
      <c r="O1615" s="167" t="s">
        <v>823</v>
      </c>
      <c r="P1615" s="167" t="s">
        <v>823</v>
      </c>
      <c r="Q1615" s="167" t="s">
        <v>826</v>
      </c>
      <c r="R1615" s="166" t="str">
        <f>H1615&amp;"1"</f>
        <v>1015701</v>
      </c>
      <c r="S1615" s="170">
        <v>1</v>
      </c>
      <c r="T1615" s="237" t="s">
        <v>829</v>
      </c>
      <c r="U1615" s="165">
        <v>6200</v>
      </c>
      <c r="V1615" s="165">
        <v>1116</v>
      </c>
      <c r="W1615" s="165">
        <v>0</v>
      </c>
      <c r="X1615" s="236">
        <v>1276</v>
      </c>
      <c r="Y1615" s="168" t="s">
        <v>42</v>
      </c>
      <c r="Z1615" s="266"/>
      <c r="AA1615" s="266"/>
      <c r="AB1615" s="224"/>
      <c r="AC1615" s="178">
        <v>9300</v>
      </c>
      <c r="AD1615" s="170"/>
      <c r="AE1615" s="170"/>
      <c r="AF1615" s="237" t="s">
        <v>320</v>
      </c>
      <c r="AG1615" s="221">
        <v>8</v>
      </c>
      <c r="AH1615" s="220">
        <v>12</v>
      </c>
      <c r="AI1615" s="237" t="s">
        <v>320</v>
      </c>
      <c r="AL1615" s="166">
        <v>0</v>
      </c>
      <c r="AM1615" s="170" t="s">
        <v>43</v>
      </c>
      <c r="AN1615" s="165" t="s">
        <v>44</v>
      </c>
      <c r="AO1615" s="165"/>
      <c r="AP1615" s="166"/>
      <c r="AQ1615" s="166"/>
      <c r="AR1615" s="166"/>
      <c r="AS1615" s="166">
        <f>H1615</f>
        <v>101570</v>
      </c>
      <c r="AT1615" s="166">
        <f t="shared" si="162"/>
        <v>11711</v>
      </c>
      <c r="AU1615" s="166">
        <v>1711</v>
      </c>
      <c r="AV1615" s="166"/>
      <c r="AX1615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101570, 'Б-101570-13',date'2015-02-02',3, 7, 7, 'RUR', 1, 18, date'2015-02-02', date'2015-02-01', 1015701, 1, to_date('2015-01-01 00:00:01','YYYY-MM-DD HH24:MI:SS'), 6200, 1116, 0, 1276, 0, 'c1', 8,null,101570,11711,1711);insert into xxxx_oebs_cash_payment_test (ID, INVOICE_ID, OEBS_PAYMENT, DOC_DATE, COMISS_DATE) values (s_xxxx_oebs_cash_payment_test.NEXTVAL, 101570, 9300, to_date('2015-01-01 00:00:01','YYYY-MM-DD HH24:MI:SS'), date'2015-01-01' );insert into xxxx_client_discount_m  (ID,CLIENT_ID,CLIENT_AVG_DISCOUNT,DT) values (s_xxxx_client_discount_m.NEXTVAL,1276, 12, date'2015-01-01');</v>
      </c>
      <c r="AZ1615" s="326"/>
    </row>
    <row r="1616" spans="1:52" ht="16.5" customHeight="1" x14ac:dyDescent="0.25">
      <c r="A1616" s="285">
        <v>116</v>
      </c>
      <c r="B1616" s="72">
        <v>0</v>
      </c>
      <c r="C1616" s="165" t="str">
        <f t="shared" si="159"/>
        <v>1000116</v>
      </c>
      <c r="D1616" s="165" t="str">
        <f t="shared" si="160"/>
        <v>1000116/13</v>
      </c>
      <c r="E1616" s="167" t="s">
        <v>189</v>
      </c>
      <c r="F1616" s="167" t="s">
        <v>822</v>
      </c>
      <c r="G1616" s="165">
        <v>48</v>
      </c>
      <c r="H1616" s="178">
        <v>101571</v>
      </c>
      <c r="I1616" s="170" t="str">
        <f t="shared" si="161"/>
        <v>Б-101571-13</v>
      </c>
      <c r="J1616" s="169">
        <v>3</v>
      </c>
      <c r="K1616" s="165">
        <v>7</v>
      </c>
      <c r="L1616" s="165" t="s">
        <v>38</v>
      </c>
      <c r="M1616" s="169">
        <v>1</v>
      </c>
      <c r="N1616" s="165">
        <v>18</v>
      </c>
      <c r="O1616" s="167" t="s">
        <v>823</v>
      </c>
      <c r="P1616" s="167" t="s">
        <v>823</v>
      </c>
      <c r="Q1616" s="167" t="s">
        <v>826</v>
      </c>
      <c r="R1616" s="166" t="str">
        <f>H1616&amp;"2"</f>
        <v>1015712</v>
      </c>
      <c r="S1616" s="170">
        <v>1</v>
      </c>
      <c r="T1616" s="237" t="s">
        <v>829</v>
      </c>
      <c r="U1616" s="165">
        <v>6200</v>
      </c>
      <c r="V1616" s="165">
        <v>1116</v>
      </c>
      <c r="W1616" s="165">
        <v>0</v>
      </c>
      <c r="X1616" s="244">
        <v>1277</v>
      </c>
      <c r="Y1616" s="168" t="s">
        <v>42</v>
      </c>
      <c r="Z1616" s="266"/>
      <c r="AA1616" s="266"/>
      <c r="AB1616" s="224"/>
      <c r="AC1616" s="178">
        <v>9300</v>
      </c>
      <c r="AD1616" s="170"/>
      <c r="AE1616" s="170"/>
      <c r="AF1616" s="237" t="s">
        <v>320</v>
      </c>
      <c r="AG1616" s="221">
        <v>8</v>
      </c>
      <c r="AH1616" s="220">
        <v>12</v>
      </c>
      <c r="AI1616" s="237" t="s">
        <v>320</v>
      </c>
      <c r="AL1616" s="166">
        <v>0</v>
      </c>
      <c r="AM1616" s="170" t="s">
        <v>43</v>
      </c>
      <c r="AN1616" s="165" t="s">
        <v>44</v>
      </c>
      <c r="AO1616" s="165"/>
      <c r="AP1616" s="166"/>
      <c r="AQ1616" s="166"/>
      <c r="AR1616" s="166"/>
      <c r="AS1616" s="166">
        <f>H1616</f>
        <v>101571</v>
      </c>
      <c r="AT1616" s="166">
        <f t="shared" si="162"/>
        <v>11712</v>
      </c>
      <c r="AU1616" s="166">
        <v>1712</v>
      </c>
      <c r="AX161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101571, 'Б-101571-13',date'2015-02-02',3, 7, 7, 'RUR', 1, 18, date'2015-02-02', date'2015-02-01', 1015712, 1, to_date('2015-01-01 00:00:01','YYYY-MM-DD HH24:MI:SS'), 6200, 1116, 0, 1277, 0, 'c1', 8,null,101571,11712,1712);insert into xxxx_oebs_cash_payment_test (ID, INVOICE_ID, OEBS_PAYMENT, DOC_DATE, COMISS_DATE) values (s_xxxx_oebs_cash_payment_test.NEXTVAL, 101571, 9300, to_date('2015-01-01 00:00:01','YYYY-MM-DD HH24:MI:SS'), date'2015-01-01' );insert into xxxx_client_discount_m  (ID,CLIENT_ID,CLIENT_AVG_DISCOUNT,DT) values (s_xxxx_client_discount_m.NEXTVAL,1277, 12, date'2015-01-01');</v>
      </c>
      <c r="AZ1616" s="326"/>
    </row>
    <row r="1617" spans="1:52" ht="16.5" customHeight="1" x14ac:dyDescent="0.25">
      <c r="A1617" s="285">
        <v>116</v>
      </c>
      <c r="B1617" s="72">
        <v>0</v>
      </c>
      <c r="C1617" s="165" t="str">
        <f t="shared" si="159"/>
        <v>1000116</v>
      </c>
      <c r="D1617" s="165" t="str">
        <f t="shared" si="160"/>
        <v>1000116/13</v>
      </c>
      <c r="E1617" s="167" t="s">
        <v>189</v>
      </c>
      <c r="F1617" s="167" t="s">
        <v>822</v>
      </c>
      <c r="G1617" s="165">
        <v>48</v>
      </c>
      <c r="H1617" s="178">
        <v>101572</v>
      </c>
      <c r="I1617" s="170" t="str">
        <f t="shared" si="161"/>
        <v>Б-101572-13</v>
      </c>
      <c r="J1617" s="169">
        <v>3</v>
      </c>
      <c r="K1617" s="165">
        <v>7</v>
      </c>
      <c r="L1617" s="165" t="s">
        <v>38</v>
      </c>
      <c r="M1617" s="169">
        <v>1</v>
      </c>
      <c r="N1617" s="165">
        <v>18</v>
      </c>
      <c r="O1617" s="167" t="s">
        <v>823</v>
      </c>
      <c r="P1617" s="167" t="s">
        <v>823</v>
      </c>
      <c r="Q1617" s="167" t="s">
        <v>826</v>
      </c>
      <c r="R1617" s="166" t="str">
        <f>H1617&amp;"3"</f>
        <v>1015723</v>
      </c>
      <c r="S1617" s="170">
        <v>1</v>
      </c>
      <c r="T1617" s="237" t="s">
        <v>829</v>
      </c>
      <c r="U1617" s="165">
        <v>6200</v>
      </c>
      <c r="V1617" s="165">
        <v>1116</v>
      </c>
      <c r="W1617" s="165">
        <v>0</v>
      </c>
      <c r="X1617" s="236">
        <v>1278</v>
      </c>
      <c r="Y1617" s="168" t="s">
        <v>42</v>
      </c>
      <c r="Z1617" s="266"/>
      <c r="AA1617" s="266"/>
      <c r="AB1617" s="224"/>
      <c r="AC1617" s="178">
        <v>9300</v>
      </c>
      <c r="AD1617" s="170"/>
      <c r="AE1617" s="170"/>
      <c r="AF1617" s="237" t="s">
        <v>320</v>
      </c>
      <c r="AG1617" s="221">
        <v>8</v>
      </c>
      <c r="AH1617" s="220">
        <v>12</v>
      </c>
      <c r="AI1617" s="237" t="s">
        <v>320</v>
      </c>
      <c r="AL1617" s="166">
        <v>0</v>
      </c>
      <c r="AM1617" s="170" t="s">
        <v>43</v>
      </c>
      <c r="AN1617" s="165" t="s">
        <v>44</v>
      </c>
      <c r="AO1617" s="165"/>
      <c r="AP1617" s="166"/>
      <c r="AQ1617" s="166"/>
      <c r="AR1617" s="166"/>
      <c r="AS1617" s="166">
        <f>H1617</f>
        <v>101572</v>
      </c>
      <c r="AT1617" s="166">
        <f t="shared" si="162"/>
        <v>11713</v>
      </c>
      <c r="AU1617" s="166">
        <v>1713</v>
      </c>
      <c r="AV1617" s="166"/>
      <c r="AX161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101572, 'Б-101572-13',date'2015-02-02',3, 7, 7, 'RUR', 1, 18, date'2015-02-02', date'2015-02-01', 1015723, 1, to_date('2015-01-01 00:00:01','YYYY-MM-DD HH24:MI:SS'), 6200, 1116, 0, 1278, 0, 'c1', 8,null,101572,11713,1713);insert into xxxx_oebs_cash_payment_test (ID, INVOICE_ID, OEBS_PAYMENT, DOC_DATE, COMISS_DATE) values (s_xxxx_oebs_cash_payment_test.NEXTVAL, 101572, 9300, to_date('2015-01-01 00:00:01','YYYY-MM-DD HH24:MI:SS'), date'2015-01-01' );insert into xxxx_client_discount_m  (ID,CLIENT_ID,CLIENT_AVG_DISCOUNT,DT) values (s_xxxx_client_discount_m.NEXTVAL,1278, 12, date'2015-01-01');</v>
      </c>
      <c r="AZ1617" s="326"/>
    </row>
    <row r="1618" spans="1:52" ht="16.5" customHeight="1" x14ac:dyDescent="0.25">
      <c r="A1618" s="285">
        <v>116</v>
      </c>
      <c r="B1618" s="72">
        <v>0</v>
      </c>
      <c r="C1618" s="165" t="str">
        <f t="shared" si="159"/>
        <v>1000116</v>
      </c>
      <c r="D1618" s="165" t="str">
        <f t="shared" si="160"/>
        <v>1000116/13</v>
      </c>
      <c r="E1618" s="167" t="s">
        <v>189</v>
      </c>
      <c r="F1618" s="167" t="s">
        <v>822</v>
      </c>
      <c r="G1618" s="165">
        <v>48</v>
      </c>
      <c r="H1618" s="178">
        <v>101573</v>
      </c>
      <c r="I1618" s="170" t="str">
        <f t="shared" si="161"/>
        <v>Б-101573-13</v>
      </c>
      <c r="J1618" s="169">
        <v>3</v>
      </c>
      <c r="K1618" s="165">
        <v>7</v>
      </c>
      <c r="L1618" s="165" t="s">
        <v>38</v>
      </c>
      <c r="M1618" s="169">
        <v>1</v>
      </c>
      <c r="N1618" s="165">
        <v>18</v>
      </c>
      <c r="O1618" s="167" t="s">
        <v>823</v>
      </c>
      <c r="P1618" s="167" t="s">
        <v>823</v>
      </c>
      <c r="Q1618" s="167" t="s">
        <v>826</v>
      </c>
      <c r="R1618" s="166" t="str">
        <f>H1618&amp;"1"</f>
        <v>1015731</v>
      </c>
      <c r="S1618" s="170">
        <v>1</v>
      </c>
      <c r="T1618" s="237" t="s">
        <v>838</v>
      </c>
      <c r="U1618" s="165">
        <v>6200</v>
      </c>
      <c r="V1618" s="165">
        <v>1116</v>
      </c>
      <c r="W1618" s="165">
        <v>0</v>
      </c>
      <c r="X1618" s="244">
        <v>1279</v>
      </c>
      <c r="Y1618" s="168" t="s">
        <v>42</v>
      </c>
      <c r="Z1618" s="266"/>
      <c r="AA1618" s="266"/>
      <c r="AB1618" s="224"/>
      <c r="AC1618" s="178">
        <v>9300</v>
      </c>
      <c r="AD1618" s="170"/>
      <c r="AE1618" s="170"/>
      <c r="AF1618" s="237" t="s">
        <v>320</v>
      </c>
      <c r="AG1618" s="221">
        <v>8</v>
      </c>
      <c r="AH1618" s="220">
        <v>12</v>
      </c>
      <c r="AI1618" s="237" t="s">
        <v>320</v>
      </c>
      <c r="AL1618" s="166">
        <v>0</v>
      </c>
      <c r="AM1618" s="170" t="s">
        <v>43</v>
      </c>
      <c r="AN1618" s="165" t="s">
        <v>44</v>
      </c>
      <c r="AO1618" s="165"/>
      <c r="AP1618" s="166"/>
      <c r="AQ1618" s="166"/>
      <c r="AR1618" s="166"/>
      <c r="AS1618" s="166">
        <f>H1618</f>
        <v>101573</v>
      </c>
      <c r="AT1618" s="166">
        <f t="shared" si="162"/>
        <v>11714</v>
      </c>
      <c r="AU1618" s="166">
        <v>1714</v>
      </c>
      <c r="AV1618" s="166"/>
      <c r="AX161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101573, 'Б-101573-13',date'2015-02-02',3, 7, 7, 'RUR', 1, 18, date'2015-02-02', date'2015-02-01', 1015731, 1, to_date('2015-01-01 00:00:14','YYYY-MM-DD HH24:MI:SS'), 6200, 1116, 0, 1279, 0, 'c1', 8,null,101573,11714,1714);insert into xxxx_oebs_cash_payment_test (ID, INVOICE_ID, OEBS_PAYMENT, DOC_DATE, COMISS_DATE) values (s_xxxx_oebs_cash_payment_test.NEXTVAL, 101573, 9300, to_date('2015-01-01 00:00:14','YYYY-MM-DD HH24:MI:SS'), date'2015-01-01' );insert into xxxx_client_discount_m  (ID,CLIENT_ID,CLIENT_AVG_DISCOUNT,DT) values (s_xxxx_client_discount_m.NEXTVAL,1279, 12, date'2015-01-01');</v>
      </c>
      <c r="AZ1618" s="326"/>
    </row>
    <row r="1619" spans="1:52" ht="16.5" customHeight="1" x14ac:dyDescent="0.25">
      <c r="A1619" s="285">
        <v>116</v>
      </c>
      <c r="B1619" s="72">
        <v>0</v>
      </c>
      <c r="C1619" s="165" t="str">
        <f t="shared" si="159"/>
        <v>1000116</v>
      </c>
      <c r="D1619" s="165" t="str">
        <f t="shared" si="160"/>
        <v>1000116/13</v>
      </c>
      <c r="E1619" s="167" t="s">
        <v>189</v>
      </c>
      <c r="F1619" s="167" t="s">
        <v>822</v>
      </c>
      <c r="G1619" s="165">
        <v>48</v>
      </c>
      <c r="H1619" s="178">
        <v>101574</v>
      </c>
      <c r="I1619" s="170" t="str">
        <f t="shared" si="161"/>
        <v>Б-101574-13</v>
      </c>
      <c r="J1619" s="169">
        <v>3</v>
      </c>
      <c r="K1619" s="165">
        <v>7</v>
      </c>
      <c r="L1619" s="165" t="s">
        <v>38</v>
      </c>
      <c r="M1619" s="169">
        <v>1</v>
      </c>
      <c r="N1619" s="165">
        <v>18</v>
      </c>
      <c r="O1619" s="167" t="s">
        <v>823</v>
      </c>
      <c r="P1619" s="167" t="s">
        <v>823</v>
      </c>
      <c r="Q1619" s="167" t="s">
        <v>826</v>
      </c>
      <c r="R1619" s="166" t="str">
        <f>H1619&amp;"2"</f>
        <v>1015742</v>
      </c>
      <c r="S1619" s="170">
        <v>1</v>
      </c>
      <c r="T1619" s="191" t="s">
        <v>144</v>
      </c>
      <c r="U1619" s="234">
        <v>5160</v>
      </c>
      <c r="V1619" s="234">
        <v>0</v>
      </c>
      <c r="W1619" s="165">
        <v>0</v>
      </c>
      <c r="X1619" s="122">
        <v>1265</v>
      </c>
      <c r="Y1619" s="168" t="s">
        <v>42</v>
      </c>
      <c r="Z1619" s="223" t="s">
        <v>771</v>
      </c>
      <c r="AA1619" s="266"/>
      <c r="AB1619" s="223" t="s">
        <v>772</v>
      </c>
      <c r="AC1619" s="178">
        <v>7740</v>
      </c>
      <c r="AD1619" s="170"/>
      <c r="AE1619" s="170"/>
      <c r="AF1619" s="191" t="s">
        <v>320</v>
      </c>
      <c r="AG1619" s="221">
        <v>8</v>
      </c>
      <c r="AH1619" s="220">
        <v>12</v>
      </c>
      <c r="AI1619" s="191" t="s">
        <v>320</v>
      </c>
      <c r="AL1619" s="166">
        <v>0</v>
      </c>
      <c r="AM1619" s="170" t="s">
        <v>43</v>
      </c>
      <c r="AN1619" s="165" t="s">
        <v>44</v>
      </c>
      <c r="AO1619" s="165"/>
      <c r="AP1619" s="166"/>
      <c r="AQ1619" s="166"/>
      <c r="AR1619" s="166"/>
      <c r="AS1619" s="166">
        <f>H1619</f>
        <v>101574</v>
      </c>
      <c r="AT1619" s="166">
        <f t="shared" si="162"/>
        <v>11715</v>
      </c>
      <c r="AU1619" s="166">
        <v>1715</v>
      </c>
      <c r="AV1619" s="166"/>
      <c r="AX1619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101574, 'Б-101574-13',date'2015-02-02',3, 7, 7, 'RUR', 1, 18, date'2015-02-02', date'2015-02-01', 1015742, 1, to_date('2015-01-01 00:00:00','YYYY-MM-DD HH24:MI:SS'), 5160, 0, 0, 1265, 0, 'c1', 8,null,101574,11715,1715);insert into xxxx_oebs_cash_payment_test (ID, INVOICE_ID, OEBS_PAYMENT, DOC_DATE, COMISS_DATE) values (s_xxxx_oebs_cash_payment_test.NEXTVAL, 101574, 7740, to_date('2015-01-01 00:00:00','YYYY-MM-DD HH24:MI:SS'), date'2015-01-01' );insert into xxxx_client_discount_m  (ID,CLIENT_ID,CLIENT_AVG_DISCOUNT,DT) values (s_xxxx_client_discount_m.NEXTVAL,1265, 12, date'2015-01-01');</v>
      </c>
      <c r="AZ1619" s="326"/>
    </row>
    <row r="1620" spans="1:52" ht="16.5" customHeight="1" x14ac:dyDescent="0.25">
      <c r="A1620" s="285">
        <v>116</v>
      </c>
      <c r="B1620" s="72">
        <v>0</v>
      </c>
      <c r="C1620" s="165" t="str">
        <f t="shared" si="159"/>
        <v>1000116</v>
      </c>
      <c r="D1620" s="165" t="str">
        <f t="shared" si="160"/>
        <v>1000116/13</v>
      </c>
      <c r="E1620" s="167" t="s">
        <v>189</v>
      </c>
      <c r="F1620" s="167" t="s">
        <v>822</v>
      </c>
      <c r="G1620" s="165">
        <v>48</v>
      </c>
      <c r="H1620" s="178">
        <v>101575</v>
      </c>
      <c r="I1620" s="170" t="str">
        <f t="shared" si="161"/>
        <v>Б-101575-13</v>
      </c>
      <c r="J1620" s="169">
        <v>3</v>
      </c>
      <c r="K1620" s="165">
        <v>7</v>
      </c>
      <c r="L1620" s="165" t="s">
        <v>38</v>
      </c>
      <c r="M1620" s="169">
        <v>1</v>
      </c>
      <c r="N1620" s="165">
        <v>18</v>
      </c>
      <c r="O1620" s="167" t="s">
        <v>823</v>
      </c>
      <c r="P1620" s="167" t="s">
        <v>823</v>
      </c>
      <c r="Q1620" s="167" t="s">
        <v>826</v>
      </c>
      <c r="R1620" s="166" t="str">
        <f>H1620&amp;"1"</f>
        <v>1015751</v>
      </c>
      <c r="S1620" s="170">
        <v>1</v>
      </c>
      <c r="T1620" s="191" t="s">
        <v>829</v>
      </c>
      <c r="U1620" s="165">
        <v>6200</v>
      </c>
      <c r="V1620" s="165">
        <v>1116</v>
      </c>
      <c r="W1620" s="165">
        <v>0</v>
      </c>
      <c r="X1620" s="234">
        <v>1266</v>
      </c>
      <c r="Y1620" s="168" t="s">
        <v>42</v>
      </c>
      <c r="Z1620" s="266"/>
      <c r="AA1620" s="266"/>
      <c r="AB1620" s="224"/>
      <c r="AC1620" s="178">
        <v>9300</v>
      </c>
      <c r="AD1620" s="170"/>
      <c r="AE1620" s="170"/>
      <c r="AF1620" s="191" t="s">
        <v>320</v>
      </c>
      <c r="AG1620" s="221">
        <v>8</v>
      </c>
      <c r="AH1620" s="220">
        <v>12</v>
      </c>
      <c r="AI1620" s="191" t="s">
        <v>320</v>
      </c>
      <c r="AL1620" s="166">
        <v>0</v>
      </c>
      <c r="AM1620" s="170" t="s">
        <v>43</v>
      </c>
      <c r="AN1620" s="165" t="s">
        <v>44</v>
      </c>
      <c r="AO1620" s="165"/>
      <c r="AP1620" s="166"/>
      <c r="AQ1620" s="166"/>
      <c r="AR1620" s="166"/>
      <c r="AS1620" s="166">
        <f>H1620</f>
        <v>101575</v>
      </c>
      <c r="AT1620" s="166">
        <f t="shared" si="162"/>
        <v>11716</v>
      </c>
      <c r="AU1620" s="166">
        <v>1716</v>
      </c>
      <c r="AV1620" s="166"/>
      <c r="AX1620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101575, 'Б-101575-13',date'2015-02-02',3, 7, 7, 'RUR', 1, 18, date'2015-02-02', date'2015-02-01', 1015751, 1, to_date('2015-01-01 00:00:01','YYYY-MM-DD HH24:MI:SS'), 6200, 1116, 0, 1266, 0, 'c1', 8,null,101575,11716,1716);insert into xxxx_oebs_cash_payment_test (ID, INVOICE_ID, OEBS_PAYMENT, DOC_DATE, COMISS_DATE) values (s_xxxx_oebs_cash_payment_test.NEXTVAL, 101575, 9300, to_date('2015-01-01 00:00:01','YYYY-MM-DD HH24:MI:SS'), date'2015-01-01' );insert into xxxx_client_discount_m  (ID,CLIENT_ID,CLIENT_AVG_DISCOUNT,DT) values (s_xxxx_client_discount_m.NEXTVAL,1266, 12, date'2015-01-01');</v>
      </c>
      <c r="AZ1620" s="326"/>
    </row>
    <row r="1621" spans="1:52" ht="16.5" customHeight="1" x14ac:dyDescent="0.25">
      <c r="A1621" s="285">
        <v>116</v>
      </c>
      <c r="B1621" s="72">
        <v>0</v>
      </c>
      <c r="C1621" s="165" t="str">
        <f t="shared" si="159"/>
        <v>1000116</v>
      </c>
      <c r="D1621" s="165" t="str">
        <f t="shared" si="160"/>
        <v>1000116/13</v>
      </c>
      <c r="E1621" s="167" t="s">
        <v>189</v>
      </c>
      <c r="F1621" s="167" t="s">
        <v>822</v>
      </c>
      <c r="G1621" s="165">
        <v>48</v>
      </c>
      <c r="H1621" s="178">
        <v>101576</v>
      </c>
      <c r="I1621" s="170" t="str">
        <f t="shared" si="161"/>
        <v>Б-101576-13</v>
      </c>
      <c r="J1621" s="169">
        <v>3</v>
      </c>
      <c r="K1621" s="165">
        <v>7</v>
      </c>
      <c r="L1621" s="165" t="s">
        <v>38</v>
      </c>
      <c r="M1621" s="169">
        <v>1</v>
      </c>
      <c r="N1621" s="165">
        <v>18</v>
      </c>
      <c r="O1621" s="167" t="s">
        <v>823</v>
      </c>
      <c r="P1621" s="167" t="s">
        <v>823</v>
      </c>
      <c r="Q1621" s="167" t="s">
        <v>826</v>
      </c>
      <c r="R1621" s="166" t="str">
        <f>H1621&amp;"1"</f>
        <v>1015761</v>
      </c>
      <c r="S1621" s="170">
        <v>1</v>
      </c>
      <c r="T1621" s="191" t="s">
        <v>830</v>
      </c>
      <c r="U1621" s="165">
        <v>6200</v>
      </c>
      <c r="V1621" s="165">
        <v>1116</v>
      </c>
      <c r="W1621" s="165">
        <v>0</v>
      </c>
      <c r="X1621" s="122">
        <v>1267</v>
      </c>
      <c r="Y1621" s="168" t="s">
        <v>42</v>
      </c>
      <c r="Z1621" s="266"/>
      <c r="AA1621" s="266"/>
      <c r="AB1621" s="224"/>
      <c r="AC1621" s="178">
        <v>9300</v>
      </c>
      <c r="AD1621" s="170"/>
      <c r="AE1621" s="170"/>
      <c r="AF1621" s="191" t="s">
        <v>320</v>
      </c>
      <c r="AG1621" s="221">
        <v>8</v>
      </c>
      <c r="AH1621" s="220">
        <v>12</v>
      </c>
      <c r="AI1621" s="191" t="s">
        <v>320</v>
      </c>
      <c r="AL1621" s="166">
        <v>0</v>
      </c>
      <c r="AM1621" s="170" t="s">
        <v>43</v>
      </c>
      <c r="AN1621" s="165" t="s">
        <v>44</v>
      </c>
      <c r="AO1621" s="165"/>
      <c r="AP1621" s="166"/>
      <c r="AQ1621" s="166"/>
      <c r="AR1621" s="166"/>
      <c r="AS1621" s="166">
        <f>H1621</f>
        <v>101576</v>
      </c>
      <c r="AT1621" s="166">
        <f t="shared" si="162"/>
        <v>11717</v>
      </c>
      <c r="AU1621" s="166">
        <v>1717</v>
      </c>
      <c r="AV1621" s="166"/>
      <c r="AX1621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101576, 'Б-101576-13',date'2015-02-02',3, 7, 7, 'RUR', 1, 18, date'2015-02-02', date'2015-02-01', 1015761, 1, to_date('2015-01-01 00:00:02','YYYY-MM-DD HH24:MI:SS'), 6200, 1116, 0, 1267, 0, 'c1', 8,null,101576,11717,1717);insert into xxxx_oebs_cash_payment_test (ID, INVOICE_ID, OEBS_PAYMENT, DOC_DATE, COMISS_DATE) values (s_xxxx_oebs_cash_payment_test.NEXTVAL, 101576, 9300, to_date('2015-01-01 00:00:02','YYYY-MM-DD HH24:MI:SS'), date'2015-01-01' );insert into xxxx_client_discount_m  (ID,CLIENT_ID,CLIENT_AVG_DISCOUNT,DT) values (s_xxxx_client_discount_m.NEXTVAL,1267, 12, date'2015-01-01');</v>
      </c>
      <c r="AZ1621" s="326"/>
    </row>
    <row r="1622" spans="1:52" ht="16.5" customHeight="1" x14ac:dyDescent="0.25">
      <c r="A1622" s="285">
        <v>116</v>
      </c>
      <c r="B1622" s="72">
        <v>0</v>
      </c>
      <c r="C1622" s="165" t="str">
        <f t="shared" si="159"/>
        <v>1000116</v>
      </c>
      <c r="D1622" s="165" t="str">
        <f t="shared" si="160"/>
        <v>1000116/13</v>
      </c>
      <c r="E1622" s="167" t="s">
        <v>189</v>
      </c>
      <c r="F1622" s="167" t="s">
        <v>822</v>
      </c>
      <c r="G1622" s="165">
        <v>48</v>
      </c>
      <c r="H1622" s="178">
        <v>101577</v>
      </c>
      <c r="I1622" s="170" t="str">
        <f t="shared" si="161"/>
        <v>Б-101577-13</v>
      </c>
      <c r="J1622" s="169">
        <v>3</v>
      </c>
      <c r="K1622" s="165">
        <v>7</v>
      </c>
      <c r="L1622" s="165" t="s">
        <v>38</v>
      </c>
      <c r="M1622" s="169">
        <v>1</v>
      </c>
      <c r="N1622" s="165">
        <v>18</v>
      </c>
      <c r="O1622" s="167" t="s">
        <v>823</v>
      </c>
      <c r="P1622" s="167" t="s">
        <v>823</v>
      </c>
      <c r="Q1622" s="167" t="s">
        <v>826</v>
      </c>
      <c r="R1622" s="166" t="str">
        <f>H1622&amp;"2"</f>
        <v>1015772</v>
      </c>
      <c r="S1622" s="170">
        <v>1</v>
      </c>
      <c r="T1622" s="191" t="s">
        <v>830</v>
      </c>
      <c r="U1622" s="165">
        <v>6200</v>
      </c>
      <c r="V1622" s="165">
        <v>1116</v>
      </c>
      <c r="W1622" s="165">
        <v>0</v>
      </c>
      <c r="X1622" s="234">
        <v>1268</v>
      </c>
      <c r="Y1622" s="168" t="s">
        <v>42</v>
      </c>
      <c r="Z1622" s="266"/>
      <c r="AA1622" s="266"/>
      <c r="AB1622" s="224"/>
      <c r="AC1622" s="178">
        <v>9300</v>
      </c>
      <c r="AD1622" s="170"/>
      <c r="AE1622" s="170"/>
      <c r="AF1622" s="191" t="s">
        <v>320</v>
      </c>
      <c r="AG1622" s="221">
        <v>8</v>
      </c>
      <c r="AH1622" s="220">
        <v>12</v>
      </c>
      <c r="AI1622" s="191" t="s">
        <v>320</v>
      </c>
      <c r="AL1622" s="166">
        <v>0</v>
      </c>
      <c r="AM1622" s="170" t="s">
        <v>43</v>
      </c>
      <c r="AN1622" s="165" t="s">
        <v>44</v>
      </c>
      <c r="AO1622" s="165"/>
      <c r="AP1622" s="166"/>
      <c r="AQ1622" s="166"/>
      <c r="AR1622" s="166"/>
      <c r="AS1622" s="166">
        <f>H1622</f>
        <v>101577</v>
      </c>
      <c r="AT1622" s="166">
        <f t="shared" si="162"/>
        <v>11718</v>
      </c>
      <c r="AU1622" s="166">
        <v>1718</v>
      </c>
      <c r="AX1622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101577, 'Б-101577-13',date'2015-02-02',3, 7, 7, 'RUR', 1, 18, date'2015-02-02', date'2015-02-01', 1015772, 1, to_date('2015-01-01 00:00:02','YYYY-MM-DD HH24:MI:SS'), 6200, 1116, 0, 1268, 0, 'c1', 8,null,101577,11718,1718);insert into xxxx_oebs_cash_payment_test (ID, INVOICE_ID, OEBS_PAYMENT, DOC_DATE, COMISS_DATE) values (s_xxxx_oebs_cash_payment_test.NEXTVAL, 101577, 9300, to_date('2015-01-01 00:00:02','YYYY-MM-DD HH24:MI:SS'), date'2015-01-01' );insert into xxxx_client_discount_m  (ID,CLIENT_ID,CLIENT_AVG_DISCOUNT,DT) values (s_xxxx_client_discount_m.NEXTVAL,1268, 12, date'2015-01-01');</v>
      </c>
      <c r="AZ1622" s="326"/>
    </row>
    <row r="1623" spans="1:52" ht="16.5" customHeight="1" x14ac:dyDescent="0.25">
      <c r="A1623" s="285">
        <v>116</v>
      </c>
      <c r="B1623" s="72">
        <v>0</v>
      </c>
      <c r="C1623" s="165" t="str">
        <f t="shared" si="159"/>
        <v>1000116</v>
      </c>
      <c r="D1623" s="165" t="str">
        <f t="shared" si="160"/>
        <v>1000116/13</v>
      </c>
      <c r="E1623" s="167" t="s">
        <v>189</v>
      </c>
      <c r="F1623" s="167" t="s">
        <v>822</v>
      </c>
      <c r="G1623" s="165">
        <v>48</v>
      </c>
      <c r="H1623" s="178">
        <v>101578</v>
      </c>
      <c r="I1623" s="170" t="str">
        <f t="shared" si="161"/>
        <v>Б-101578-13</v>
      </c>
      <c r="J1623" s="169">
        <v>3</v>
      </c>
      <c r="K1623" s="165">
        <v>7</v>
      </c>
      <c r="L1623" s="165" t="s">
        <v>38</v>
      </c>
      <c r="M1623" s="169">
        <v>1</v>
      </c>
      <c r="N1623" s="165">
        <v>18</v>
      </c>
      <c r="O1623" s="167" t="s">
        <v>823</v>
      </c>
      <c r="P1623" s="167" t="s">
        <v>823</v>
      </c>
      <c r="Q1623" s="167" t="s">
        <v>826</v>
      </c>
      <c r="R1623" s="166" t="str">
        <f>H1623&amp;"2"</f>
        <v>1015782</v>
      </c>
      <c r="S1623" s="170">
        <v>1</v>
      </c>
      <c r="T1623" s="191" t="s">
        <v>830</v>
      </c>
      <c r="U1623" s="165">
        <v>6200</v>
      </c>
      <c r="V1623" s="165">
        <v>1116</v>
      </c>
      <c r="W1623" s="165">
        <v>0</v>
      </c>
      <c r="X1623" s="122">
        <v>1269</v>
      </c>
      <c r="Y1623" s="168" t="s">
        <v>42</v>
      </c>
      <c r="Z1623" s="266"/>
      <c r="AA1623" s="266"/>
      <c r="AB1623" s="224"/>
      <c r="AC1623" s="178">
        <v>9300</v>
      </c>
      <c r="AD1623" s="170"/>
      <c r="AE1623" s="170"/>
      <c r="AF1623" s="191" t="s">
        <v>320</v>
      </c>
      <c r="AG1623" s="221">
        <v>8</v>
      </c>
      <c r="AH1623" s="220">
        <v>12</v>
      </c>
      <c r="AI1623" s="191" t="s">
        <v>320</v>
      </c>
      <c r="AL1623" s="166">
        <v>0</v>
      </c>
      <c r="AM1623" s="170" t="s">
        <v>43</v>
      </c>
      <c r="AN1623" s="165" t="s">
        <v>44</v>
      </c>
      <c r="AO1623" s="165"/>
      <c r="AP1623" s="166"/>
      <c r="AQ1623" s="166"/>
      <c r="AR1623" s="166"/>
      <c r="AS1623" s="166">
        <f>H1623</f>
        <v>101578</v>
      </c>
      <c r="AT1623" s="166">
        <f t="shared" si="162"/>
        <v>11719</v>
      </c>
      <c r="AU1623" s="166">
        <v>1719</v>
      </c>
      <c r="AV1623" s="166"/>
      <c r="AX1623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101578, 'Б-101578-13',date'2015-02-02',3, 7, 7, 'RUR', 1, 18, date'2015-02-02', date'2015-02-01', 1015782, 1, to_date('2015-01-01 00:00:02','YYYY-MM-DD HH24:MI:SS'), 6200, 1116, 0, 1269, 0, 'c1', 8,null,101578,11719,1719);insert into xxxx_oebs_cash_payment_test (ID, INVOICE_ID, OEBS_PAYMENT, DOC_DATE, COMISS_DATE) values (s_xxxx_oebs_cash_payment_test.NEXTVAL, 101578, 9300, to_date('2015-01-01 00:00:02','YYYY-MM-DD HH24:MI:SS'), date'2015-01-01' );insert into xxxx_client_discount_m  (ID,CLIENT_ID,CLIENT_AVG_DISCOUNT,DT) values (s_xxxx_client_discount_m.NEXTVAL,1269, 12, date'2015-01-01');</v>
      </c>
      <c r="AZ1623" s="326"/>
    </row>
    <row r="1624" spans="1:52" ht="16.5" customHeight="1" x14ac:dyDescent="0.25">
      <c r="A1624" s="285">
        <v>116</v>
      </c>
      <c r="B1624" s="72">
        <v>0</v>
      </c>
      <c r="C1624" s="165" t="str">
        <f t="shared" ref="C1624:C1687" si="164">"1000"&amp;A1624</f>
        <v>1000116</v>
      </c>
      <c r="D1624" s="165" t="str">
        <f t="shared" ref="D1624:D1687" si="165">"1000"&amp;A1624&amp;"/13"</f>
        <v>1000116/13</v>
      </c>
      <c r="E1624" s="167" t="s">
        <v>189</v>
      </c>
      <c r="F1624" s="167" t="s">
        <v>822</v>
      </c>
      <c r="G1624" s="165">
        <v>48</v>
      </c>
      <c r="H1624" s="178">
        <v>101579</v>
      </c>
      <c r="I1624" s="170" t="str">
        <f t="shared" ref="I1624:I1687" si="166">"Б-"&amp;H1624&amp;"-13"</f>
        <v>Б-101579-13</v>
      </c>
      <c r="J1624" s="169">
        <v>3</v>
      </c>
      <c r="K1624" s="165">
        <v>7</v>
      </c>
      <c r="L1624" s="165" t="s">
        <v>38</v>
      </c>
      <c r="M1624" s="169">
        <v>1</v>
      </c>
      <c r="N1624" s="165">
        <v>18</v>
      </c>
      <c r="O1624" s="167" t="s">
        <v>823</v>
      </c>
      <c r="P1624" s="167" t="s">
        <v>823</v>
      </c>
      <c r="Q1624" s="167" t="s">
        <v>826</v>
      </c>
      <c r="R1624" s="166" t="str">
        <f>H1624&amp;"1"</f>
        <v>1015791</v>
      </c>
      <c r="S1624" s="170">
        <v>1</v>
      </c>
      <c r="T1624" s="191" t="s">
        <v>830</v>
      </c>
      <c r="U1624" s="165">
        <v>6200</v>
      </c>
      <c r="V1624" s="165">
        <v>1116</v>
      </c>
      <c r="W1624" s="165">
        <v>0</v>
      </c>
      <c r="X1624" s="234">
        <v>1270</v>
      </c>
      <c r="Y1624" s="168" t="s">
        <v>42</v>
      </c>
      <c r="Z1624" s="266"/>
      <c r="AA1624" s="266"/>
      <c r="AB1624" s="224"/>
      <c r="AC1624" s="178">
        <v>9300</v>
      </c>
      <c r="AD1624" s="170"/>
      <c r="AE1624" s="170"/>
      <c r="AF1624" s="191" t="s">
        <v>320</v>
      </c>
      <c r="AG1624" s="221">
        <v>8</v>
      </c>
      <c r="AH1624" s="220">
        <v>12</v>
      </c>
      <c r="AI1624" s="191" t="s">
        <v>320</v>
      </c>
      <c r="AL1624" s="166">
        <v>0</v>
      </c>
      <c r="AM1624" s="170" t="s">
        <v>43</v>
      </c>
      <c r="AN1624" s="165" t="s">
        <v>44</v>
      </c>
      <c r="AO1624" s="165"/>
      <c r="AP1624" s="166"/>
      <c r="AQ1624" s="166"/>
      <c r="AR1624" s="166"/>
      <c r="AS1624" s="166">
        <f>H1624</f>
        <v>101579</v>
      </c>
      <c r="AT1624" s="166">
        <f t="shared" si="162"/>
        <v>11720</v>
      </c>
      <c r="AU1624" s="166">
        <v>1720</v>
      </c>
      <c r="AV1624" s="166"/>
      <c r="AX1624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101579, 'Б-101579-13',date'2015-02-02',3, 7, 7, 'RUR', 1, 18, date'2015-02-02', date'2015-02-01', 1015791, 1, to_date('2015-01-01 00:00:02','YYYY-MM-DD HH24:MI:SS'), 6200, 1116, 0, 1270, 0, 'c1', 8,null,101579,11720,1720);insert into xxxx_oebs_cash_payment_test (ID, INVOICE_ID, OEBS_PAYMENT, DOC_DATE, COMISS_DATE) values (s_xxxx_oebs_cash_payment_test.NEXTVAL, 101579, 9300, to_date('2015-01-01 00:00:02','YYYY-MM-DD HH24:MI:SS'), date'2015-01-01' );insert into xxxx_client_discount_m  (ID,CLIENT_ID,CLIENT_AVG_DISCOUNT,DT) values (s_xxxx_client_discount_m.NEXTVAL,1270, 12, date'2015-01-01');</v>
      </c>
      <c r="AZ1624" s="326"/>
    </row>
    <row r="1625" spans="1:52" ht="16.5" customHeight="1" x14ac:dyDescent="0.25">
      <c r="A1625" s="285">
        <v>116</v>
      </c>
      <c r="B1625" s="72">
        <v>0</v>
      </c>
      <c r="C1625" s="165" t="str">
        <f t="shared" si="164"/>
        <v>1000116</v>
      </c>
      <c r="D1625" s="165" t="str">
        <f t="shared" si="165"/>
        <v>1000116/13</v>
      </c>
      <c r="E1625" s="167" t="s">
        <v>189</v>
      </c>
      <c r="F1625" s="167" t="s">
        <v>822</v>
      </c>
      <c r="G1625" s="165">
        <v>48</v>
      </c>
      <c r="H1625" s="178">
        <v>101580</v>
      </c>
      <c r="I1625" s="170" t="str">
        <f t="shared" si="166"/>
        <v>Б-101580-13</v>
      </c>
      <c r="J1625" s="169">
        <v>3</v>
      </c>
      <c r="K1625" s="165">
        <v>7</v>
      </c>
      <c r="L1625" s="165" t="s">
        <v>38</v>
      </c>
      <c r="M1625" s="169">
        <v>1</v>
      </c>
      <c r="N1625" s="165">
        <v>18</v>
      </c>
      <c r="O1625" s="167" t="s">
        <v>823</v>
      </c>
      <c r="P1625" s="167" t="s">
        <v>823</v>
      </c>
      <c r="Q1625" s="167" t="s">
        <v>826</v>
      </c>
      <c r="R1625" s="166" t="str">
        <f>H1625&amp;"2"</f>
        <v>1015802</v>
      </c>
      <c r="S1625" s="170">
        <v>1</v>
      </c>
      <c r="T1625" s="191" t="s">
        <v>830</v>
      </c>
      <c r="U1625" s="165">
        <v>6200</v>
      </c>
      <c r="V1625" s="165">
        <v>1116</v>
      </c>
      <c r="W1625" s="165">
        <v>0</v>
      </c>
      <c r="X1625" s="122">
        <v>1271</v>
      </c>
      <c r="Y1625" s="168" t="s">
        <v>42</v>
      </c>
      <c r="Z1625" s="266"/>
      <c r="AA1625" s="266"/>
      <c r="AB1625" s="224"/>
      <c r="AC1625" s="178">
        <v>9300</v>
      </c>
      <c r="AD1625" s="170"/>
      <c r="AE1625" s="170"/>
      <c r="AF1625" s="191" t="s">
        <v>320</v>
      </c>
      <c r="AG1625" s="221">
        <v>8</v>
      </c>
      <c r="AH1625" s="220">
        <v>12</v>
      </c>
      <c r="AI1625" s="191" t="s">
        <v>320</v>
      </c>
      <c r="AL1625" s="166">
        <v>0</v>
      </c>
      <c r="AM1625" s="170" t="s">
        <v>43</v>
      </c>
      <c r="AN1625" s="165" t="s">
        <v>44</v>
      </c>
      <c r="AO1625" s="165"/>
      <c r="AP1625" s="166"/>
      <c r="AQ1625" s="166"/>
      <c r="AR1625" s="166"/>
      <c r="AS1625" s="166">
        <f>H1625</f>
        <v>101580</v>
      </c>
      <c r="AT1625" s="166">
        <f t="shared" si="162"/>
        <v>11721</v>
      </c>
      <c r="AU1625" s="166">
        <v>1721</v>
      </c>
      <c r="AV1625" s="166"/>
      <c r="AX1625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101580, 'Б-101580-13',date'2015-02-02',3, 7, 7, 'RUR', 1, 18, date'2015-02-02', date'2015-02-01', 1015802, 1, to_date('2015-01-01 00:00:02','YYYY-MM-DD HH24:MI:SS'), 6200, 1116, 0, 1271, 0, 'c1', 8,null,101580,11721,1721);insert into xxxx_oebs_cash_payment_test (ID, INVOICE_ID, OEBS_PAYMENT, DOC_DATE, COMISS_DATE) values (s_xxxx_oebs_cash_payment_test.NEXTVAL, 101580, 9300, to_date('2015-01-01 00:00:02','YYYY-MM-DD HH24:MI:SS'), date'2015-01-01' );insert into xxxx_client_discount_m  (ID,CLIENT_ID,CLIENT_AVG_DISCOUNT,DT) values (s_xxxx_client_discount_m.NEXTVAL,1271, 12, date'2015-01-01');</v>
      </c>
      <c r="AZ1625" s="326"/>
    </row>
    <row r="1626" spans="1:52" ht="16.5" customHeight="1" x14ac:dyDescent="0.25">
      <c r="A1626" s="285">
        <v>116</v>
      </c>
      <c r="B1626" s="72">
        <v>0</v>
      </c>
      <c r="C1626" s="165" t="str">
        <f t="shared" si="164"/>
        <v>1000116</v>
      </c>
      <c r="D1626" s="165" t="str">
        <f t="shared" si="165"/>
        <v>1000116/13</v>
      </c>
      <c r="E1626" s="167" t="s">
        <v>189</v>
      </c>
      <c r="F1626" s="167" t="s">
        <v>822</v>
      </c>
      <c r="G1626" s="165">
        <v>48</v>
      </c>
      <c r="H1626" s="178">
        <v>101581</v>
      </c>
      <c r="I1626" s="170" t="str">
        <f t="shared" si="166"/>
        <v>Б-101581-13</v>
      </c>
      <c r="J1626" s="169">
        <v>3</v>
      </c>
      <c r="K1626" s="165">
        <v>7</v>
      </c>
      <c r="L1626" s="165" t="s">
        <v>38</v>
      </c>
      <c r="M1626" s="169">
        <v>1</v>
      </c>
      <c r="N1626" s="165">
        <v>18</v>
      </c>
      <c r="O1626" s="167" t="s">
        <v>823</v>
      </c>
      <c r="P1626" s="167" t="s">
        <v>823</v>
      </c>
      <c r="Q1626" s="167" t="s">
        <v>826</v>
      </c>
      <c r="R1626" s="166" t="str">
        <f>H1626&amp;"1"</f>
        <v>1015811</v>
      </c>
      <c r="S1626" s="170">
        <v>1</v>
      </c>
      <c r="T1626" s="191" t="s">
        <v>829</v>
      </c>
      <c r="U1626" s="165">
        <v>6200</v>
      </c>
      <c r="V1626" s="165">
        <v>1116</v>
      </c>
      <c r="W1626" s="165">
        <v>0</v>
      </c>
      <c r="X1626" s="234">
        <v>1272</v>
      </c>
      <c r="Y1626" s="168" t="s">
        <v>42</v>
      </c>
      <c r="Z1626" s="266"/>
      <c r="AA1626" s="266"/>
      <c r="AB1626" s="224"/>
      <c r="AC1626" s="178">
        <v>9300</v>
      </c>
      <c r="AD1626" s="170"/>
      <c r="AE1626" s="170"/>
      <c r="AF1626" s="191" t="s">
        <v>320</v>
      </c>
      <c r="AG1626" s="221">
        <v>8</v>
      </c>
      <c r="AH1626" s="220">
        <v>12</v>
      </c>
      <c r="AI1626" s="191" t="s">
        <v>320</v>
      </c>
      <c r="AL1626" s="166">
        <v>0</v>
      </c>
      <c r="AM1626" s="170" t="s">
        <v>43</v>
      </c>
      <c r="AN1626" s="165" t="s">
        <v>44</v>
      </c>
      <c r="AO1626" s="165"/>
      <c r="AP1626" s="166"/>
      <c r="AQ1626" s="166"/>
      <c r="AR1626" s="166"/>
      <c r="AS1626" s="166">
        <f>H1626</f>
        <v>101581</v>
      </c>
      <c r="AT1626" s="166">
        <f t="shared" si="162"/>
        <v>11722</v>
      </c>
      <c r="AU1626" s="166">
        <v>1722</v>
      </c>
      <c r="AV1626" s="166"/>
      <c r="AX162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101581, 'Б-101581-13',date'2015-02-02',3, 7, 7, 'RUR', 1, 18, date'2015-02-02', date'2015-02-01', 1015811, 1, to_date('2015-01-01 00:00:01','YYYY-MM-DD HH24:MI:SS'), 6200, 1116, 0, 1272, 0, 'c1', 8,null,101581,11722,1722);insert into xxxx_oebs_cash_payment_test (ID, INVOICE_ID, OEBS_PAYMENT, DOC_DATE, COMISS_DATE) values (s_xxxx_oebs_cash_payment_test.NEXTVAL, 101581, 9300, to_date('2015-01-01 00:00:01','YYYY-MM-DD HH24:MI:SS'), date'2015-01-01' );insert into xxxx_client_discount_m  (ID,CLIENT_ID,CLIENT_AVG_DISCOUNT,DT) values (s_xxxx_client_discount_m.NEXTVAL,1272, 12, date'2015-01-01');</v>
      </c>
      <c r="AZ1626" s="326"/>
    </row>
    <row r="1627" spans="1:52" ht="16.5" customHeight="1" x14ac:dyDescent="0.25">
      <c r="A1627" s="285">
        <v>116</v>
      </c>
      <c r="B1627" s="72">
        <v>0</v>
      </c>
      <c r="C1627" s="165" t="str">
        <f t="shared" si="164"/>
        <v>1000116</v>
      </c>
      <c r="D1627" s="165" t="str">
        <f t="shared" si="165"/>
        <v>1000116/13</v>
      </c>
      <c r="E1627" s="167" t="s">
        <v>189</v>
      </c>
      <c r="F1627" s="167" t="s">
        <v>822</v>
      </c>
      <c r="G1627" s="165">
        <v>48</v>
      </c>
      <c r="H1627" s="178">
        <v>101582</v>
      </c>
      <c r="I1627" s="170" t="str">
        <f t="shared" si="166"/>
        <v>Б-101582-13</v>
      </c>
      <c r="J1627" s="169">
        <v>3</v>
      </c>
      <c r="K1627" s="165">
        <v>7</v>
      </c>
      <c r="L1627" s="165" t="s">
        <v>38</v>
      </c>
      <c r="M1627" s="169">
        <v>1</v>
      </c>
      <c r="N1627" s="165">
        <v>18</v>
      </c>
      <c r="O1627" s="167" t="s">
        <v>823</v>
      </c>
      <c r="P1627" s="167" t="s">
        <v>823</v>
      </c>
      <c r="Q1627" s="167" t="s">
        <v>826</v>
      </c>
      <c r="R1627" s="166" t="str">
        <f>H1627&amp;"1"</f>
        <v>1015821</v>
      </c>
      <c r="S1627" s="170">
        <v>1</v>
      </c>
      <c r="T1627" s="191" t="s">
        <v>829</v>
      </c>
      <c r="U1627" s="165">
        <v>6200</v>
      </c>
      <c r="V1627" s="165">
        <v>1116</v>
      </c>
      <c r="W1627" s="165">
        <v>0</v>
      </c>
      <c r="X1627" s="122">
        <v>1273</v>
      </c>
      <c r="Y1627" s="168" t="s">
        <v>42</v>
      </c>
      <c r="Z1627" s="266"/>
      <c r="AA1627" s="266"/>
      <c r="AB1627" s="224"/>
      <c r="AC1627" s="178">
        <v>9300</v>
      </c>
      <c r="AD1627" s="170"/>
      <c r="AE1627" s="170"/>
      <c r="AF1627" s="191" t="s">
        <v>320</v>
      </c>
      <c r="AG1627" s="221">
        <v>8</v>
      </c>
      <c r="AH1627" s="220">
        <v>12</v>
      </c>
      <c r="AI1627" s="191" t="s">
        <v>320</v>
      </c>
      <c r="AL1627" s="166">
        <v>0</v>
      </c>
      <c r="AM1627" s="170" t="s">
        <v>43</v>
      </c>
      <c r="AN1627" s="165" t="s">
        <v>44</v>
      </c>
      <c r="AO1627" s="165"/>
      <c r="AP1627" s="166"/>
      <c r="AQ1627" s="166"/>
      <c r="AR1627" s="166"/>
      <c r="AS1627" s="166">
        <f>H1627</f>
        <v>101582</v>
      </c>
      <c r="AT1627" s="166">
        <f t="shared" si="162"/>
        <v>11723</v>
      </c>
      <c r="AU1627" s="166">
        <v>1723</v>
      </c>
      <c r="AV1627" s="166"/>
      <c r="AX162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101582, 'Б-101582-13',date'2015-02-02',3, 7, 7, 'RUR', 1, 18, date'2015-02-02', date'2015-02-01', 1015821, 1, to_date('2015-01-01 00:00:01','YYYY-MM-DD HH24:MI:SS'), 6200, 1116, 0, 1273, 0, 'c1', 8,null,101582,11723,1723);insert into xxxx_oebs_cash_payment_test (ID, INVOICE_ID, OEBS_PAYMENT, DOC_DATE, COMISS_DATE) values (s_xxxx_oebs_cash_payment_test.NEXTVAL, 101582, 9300, to_date('2015-01-01 00:00:01','YYYY-MM-DD HH24:MI:SS'), date'2015-01-01' );insert into xxxx_client_discount_m  (ID,CLIENT_ID,CLIENT_AVG_DISCOUNT,DT) values (s_xxxx_client_discount_m.NEXTVAL,1273, 12, date'2015-01-01');</v>
      </c>
      <c r="AZ1627" s="326"/>
    </row>
    <row r="1628" spans="1:52" ht="16.5" customHeight="1" x14ac:dyDescent="0.25">
      <c r="A1628" s="285">
        <v>116</v>
      </c>
      <c r="B1628" s="72">
        <v>0</v>
      </c>
      <c r="C1628" s="165" t="str">
        <f t="shared" si="164"/>
        <v>1000116</v>
      </c>
      <c r="D1628" s="165" t="str">
        <f t="shared" si="165"/>
        <v>1000116/13</v>
      </c>
      <c r="E1628" s="167" t="s">
        <v>189</v>
      </c>
      <c r="F1628" s="167" t="s">
        <v>822</v>
      </c>
      <c r="G1628" s="165">
        <v>48</v>
      </c>
      <c r="H1628" s="178">
        <v>101583</v>
      </c>
      <c r="I1628" s="170" t="str">
        <f t="shared" si="166"/>
        <v>Б-101583-13</v>
      </c>
      <c r="J1628" s="169">
        <v>3</v>
      </c>
      <c r="K1628" s="165">
        <v>7</v>
      </c>
      <c r="L1628" s="165" t="s">
        <v>38</v>
      </c>
      <c r="M1628" s="169">
        <v>1</v>
      </c>
      <c r="N1628" s="165">
        <v>18</v>
      </c>
      <c r="O1628" s="167" t="s">
        <v>823</v>
      </c>
      <c r="P1628" s="167" t="s">
        <v>823</v>
      </c>
      <c r="Q1628" s="167" t="s">
        <v>826</v>
      </c>
      <c r="R1628" s="166" t="str">
        <f>H1628&amp;"2"</f>
        <v>1015832</v>
      </c>
      <c r="S1628" s="170">
        <v>1</v>
      </c>
      <c r="T1628" s="191" t="s">
        <v>829</v>
      </c>
      <c r="U1628" s="165">
        <v>6200</v>
      </c>
      <c r="V1628" s="165">
        <v>1116</v>
      </c>
      <c r="W1628" s="165">
        <v>0</v>
      </c>
      <c r="X1628" s="234">
        <v>1274</v>
      </c>
      <c r="Y1628" s="168" t="s">
        <v>42</v>
      </c>
      <c r="Z1628" s="266"/>
      <c r="AA1628" s="266"/>
      <c r="AB1628" s="224"/>
      <c r="AC1628" s="178">
        <v>9300</v>
      </c>
      <c r="AD1628" s="170"/>
      <c r="AE1628" s="170"/>
      <c r="AF1628" s="191" t="s">
        <v>320</v>
      </c>
      <c r="AG1628" s="221">
        <v>8</v>
      </c>
      <c r="AH1628" s="220">
        <v>12</v>
      </c>
      <c r="AI1628" s="191" t="s">
        <v>320</v>
      </c>
      <c r="AL1628" s="166">
        <v>0</v>
      </c>
      <c r="AM1628" s="170" t="s">
        <v>43</v>
      </c>
      <c r="AN1628" s="165" t="s">
        <v>44</v>
      </c>
      <c r="AO1628" s="165"/>
      <c r="AP1628" s="166"/>
      <c r="AQ1628" s="166"/>
      <c r="AR1628" s="166"/>
      <c r="AS1628" s="166">
        <f>H1628</f>
        <v>101583</v>
      </c>
      <c r="AT1628" s="166">
        <f t="shared" si="162"/>
        <v>11724</v>
      </c>
      <c r="AU1628" s="166">
        <v>1724</v>
      </c>
      <c r="AX162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101583, 'Б-101583-13',date'2015-02-02',3, 7, 7, 'RUR', 1, 18, date'2015-02-02', date'2015-02-01', 1015832, 1, to_date('2015-01-01 00:00:01','YYYY-MM-DD HH24:MI:SS'), 6200, 1116, 0, 1274, 0, 'c1', 8,null,101583,11724,1724);insert into xxxx_oebs_cash_payment_test (ID, INVOICE_ID, OEBS_PAYMENT, DOC_DATE, COMISS_DATE) values (s_xxxx_oebs_cash_payment_test.NEXTVAL, 101583, 9300, to_date('2015-01-01 00:00:01','YYYY-MM-DD HH24:MI:SS'), date'2015-01-01' );insert into xxxx_client_discount_m  (ID,CLIENT_ID,CLIENT_AVG_DISCOUNT,DT) values (s_xxxx_client_discount_m.NEXTVAL,1274, 12, date'2015-01-01');</v>
      </c>
      <c r="AZ1628" s="326"/>
    </row>
    <row r="1629" spans="1:52" ht="16.5" customHeight="1" x14ac:dyDescent="0.25">
      <c r="A1629" s="285">
        <v>116</v>
      </c>
      <c r="B1629" s="72">
        <v>0</v>
      </c>
      <c r="C1629" s="165" t="str">
        <f t="shared" si="164"/>
        <v>1000116</v>
      </c>
      <c r="D1629" s="165" t="str">
        <f t="shared" si="165"/>
        <v>1000116/13</v>
      </c>
      <c r="E1629" s="167" t="s">
        <v>189</v>
      </c>
      <c r="F1629" s="167" t="s">
        <v>822</v>
      </c>
      <c r="G1629" s="165">
        <v>48</v>
      </c>
      <c r="H1629" s="178">
        <v>101584</v>
      </c>
      <c r="I1629" s="170" t="str">
        <f t="shared" si="166"/>
        <v>Б-101584-13</v>
      </c>
      <c r="J1629" s="169">
        <v>3</v>
      </c>
      <c r="K1629" s="165">
        <v>7</v>
      </c>
      <c r="L1629" s="165" t="s">
        <v>38</v>
      </c>
      <c r="M1629" s="169">
        <v>1</v>
      </c>
      <c r="N1629" s="165">
        <v>18</v>
      </c>
      <c r="O1629" s="167" t="s">
        <v>823</v>
      </c>
      <c r="P1629" s="167" t="s">
        <v>823</v>
      </c>
      <c r="Q1629" s="167" t="s">
        <v>826</v>
      </c>
      <c r="R1629" s="166" t="str">
        <f>H1629&amp;"2"</f>
        <v>1015842</v>
      </c>
      <c r="S1629" s="170">
        <v>1</v>
      </c>
      <c r="T1629" s="191" t="s">
        <v>829</v>
      </c>
      <c r="U1629" s="165">
        <v>6200</v>
      </c>
      <c r="V1629" s="165">
        <v>1116</v>
      </c>
      <c r="W1629" s="165">
        <v>0</v>
      </c>
      <c r="X1629" s="122">
        <v>1275</v>
      </c>
      <c r="Y1629" s="168" t="s">
        <v>42</v>
      </c>
      <c r="Z1629" s="266"/>
      <c r="AA1629" s="266"/>
      <c r="AB1629" s="224"/>
      <c r="AC1629" s="178">
        <v>9300</v>
      </c>
      <c r="AD1629" s="170"/>
      <c r="AE1629" s="170"/>
      <c r="AF1629" s="191" t="s">
        <v>320</v>
      </c>
      <c r="AG1629" s="221">
        <v>8</v>
      </c>
      <c r="AH1629" s="220">
        <v>12</v>
      </c>
      <c r="AI1629" s="191" t="s">
        <v>320</v>
      </c>
      <c r="AL1629" s="166">
        <v>0</v>
      </c>
      <c r="AM1629" s="170" t="s">
        <v>43</v>
      </c>
      <c r="AN1629" s="165" t="s">
        <v>44</v>
      </c>
      <c r="AO1629" s="165"/>
      <c r="AP1629" s="166"/>
      <c r="AQ1629" s="166"/>
      <c r="AR1629" s="166"/>
      <c r="AS1629" s="166">
        <f>H1629</f>
        <v>101584</v>
      </c>
      <c r="AT1629" s="166">
        <f t="shared" si="162"/>
        <v>11725</v>
      </c>
      <c r="AU1629" s="166">
        <v>1725</v>
      </c>
      <c r="AV1629" s="166"/>
      <c r="AX1629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101584, 'Б-101584-13',date'2015-02-02',3, 7, 7, 'RUR', 1, 18, date'2015-02-02', date'2015-02-01', 1015842, 1, to_date('2015-01-01 00:00:01','YYYY-MM-DD HH24:MI:SS'), 6200, 1116, 0, 1275, 0, 'c1', 8,null,101584,11725,1725);insert into xxxx_oebs_cash_payment_test (ID, INVOICE_ID, OEBS_PAYMENT, DOC_DATE, COMISS_DATE) values (s_xxxx_oebs_cash_payment_test.NEXTVAL, 101584, 9300, to_date('2015-01-01 00:00:01','YYYY-MM-DD HH24:MI:SS'), date'2015-01-01' );insert into xxxx_client_discount_m  (ID,CLIENT_ID,CLIENT_AVG_DISCOUNT,DT) values (s_xxxx_client_discount_m.NEXTVAL,1275, 12, date'2015-01-01');</v>
      </c>
      <c r="AZ1629" s="326"/>
    </row>
    <row r="1630" spans="1:52" ht="16.5" customHeight="1" x14ac:dyDescent="0.25">
      <c r="A1630" s="285">
        <v>116</v>
      </c>
      <c r="B1630" s="72">
        <v>0</v>
      </c>
      <c r="C1630" s="165" t="str">
        <f t="shared" si="164"/>
        <v>1000116</v>
      </c>
      <c r="D1630" s="165" t="str">
        <f t="shared" si="165"/>
        <v>1000116/13</v>
      </c>
      <c r="E1630" s="167" t="s">
        <v>189</v>
      </c>
      <c r="F1630" s="167" t="s">
        <v>822</v>
      </c>
      <c r="G1630" s="165">
        <v>48</v>
      </c>
      <c r="H1630" s="178">
        <v>101585</v>
      </c>
      <c r="I1630" s="170" t="str">
        <f t="shared" si="166"/>
        <v>Б-101585-13</v>
      </c>
      <c r="J1630" s="169">
        <v>3</v>
      </c>
      <c r="K1630" s="165">
        <v>7</v>
      </c>
      <c r="L1630" s="165" t="s">
        <v>38</v>
      </c>
      <c r="M1630" s="169">
        <v>1</v>
      </c>
      <c r="N1630" s="165">
        <v>18</v>
      </c>
      <c r="O1630" s="167" t="s">
        <v>823</v>
      </c>
      <c r="P1630" s="167" t="s">
        <v>823</v>
      </c>
      <c r="Q1630" s="167" t="s">
        <v>826</v>
      </c>
      <c r="R1630" s="166" t="str">
        <f>H1630&amp;"1"</f>
        <v>1015851</v>
      </c>
      <c r="S1630" s="170">
        <v>1</v>
      </c>
      <c r="T1630" s="191" t="s">
        <v>829</v>
      </c>
      <c r="U1630" s="165">
        <v>6200</v>
      </c>
      <c r="V1630" s="165">
        <v>1116</v>
      </c>
      <c r="W1630" s="165">
        <v>0</v>
      </c>
      <c r="X1630" s="234">
        <v>1276</v>
      </c>
      <c r="Y1630" s="168" t="s">
        <v>42</v>
      </c>
      <c r="Z1630" s="266"/>
      <c r="AA1630" s="266"/>
      <c r="AB1630" s="224"/>
      <c r="AC1630" s="178">
        <v>9300</v>
      </c>
      <c r="AD1630" s="170"/>
      <c r="AE1630" s="170"/>
      <c r="AF1630" s="191" t="s">
        <v>320</v>
      </c>
      <c r="AG1630" s="221">
        <v>8</v>
      </c>
      <c r="AH1630" s="220">
        <v>12</v>
      </c>
      <c r="AI1630" s="191" t="s">
        <v>320</v>
      </c>
      <c r="AL1630" s="166">
        <v>0</v>
      </c>
      <c r="AM1630" s="170" t="s">
        <v>43</v>
      </c>
      <c r="AN1630" s="165" t="s">
        <v>44</v>
      </c>
      <c r="AO1630" s="165"/>
      <c r="AP1630" s="166"/>
      <c r="AQ1630" s="166"/>
      <c r="AR1630" s="166"/>
      <c r="AS1630" s="166">
        <f>H1630</f>
        <v>101585</v>
      </c>
      <c r="AT1630" s="166">
        <f t="shared" si="162"/>
        <v>11726</v>
      </c>
      <c r="AU1630" s="166">
        <v>1726</v>
      </c>
      <c r="AV1630" s="166"/>
      <c r="AX1630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101585, 'Б-101585-13',date'2015-02-02',3, 7, 7, 'RUR', 1, 18, date'2015-02-02', date'2015-02-01', 1015851, 1, to_date('2015-01-01 00:00:01','YYYY-MM-DD HH24:MI:SS'), 6200, 1116, 0, 1276, 0, 'c1', 8,null,101585,11726,1726);insert into xxxx_oebs_cash_payment_test (ID, INVOICE_ID, OEBS_PAYMENT, DOC_DATE, COMISS_DATE) values (s_xxxx_oebs_cash_payment_test.NEXTVAL, 101585, 9300, to_date('2015-01-01 00:00:01','YYYY-MM-DD HH24:MI:SS'), date'2015-01-01' );insert into xxxx_client_discount_m  (ID,CLIENT_ID,CLIENT_AVG_DISCOUNT,DT) values (s_xxxx_client_discount_m.NEXTVAL,1276, 12, date'2015-01-01');</v>
      </c>
      <c r="AZ1630" s="326"/>
    </row>
    <row r="1631" spans="1:52" ht="16.5" customHeight="1" x14ac:dyDescent="0.25">
      <c r="A1631" s="285">
        <v>116</v>
      </c>
      <c r="B1631" s="72">
        <v>0</v>
      </c>
      <c r="C1631" s="165" t="str">
        <f t="shared" si="164"/>
        <v>1000116</v>
      </c>
      <c r="D1631" s="165" t="str">
        <f t="shared" si="165"/>
        <v>1000116/13</v>
      </c>
      <c r="E1631" s="167" t="s">
        <v>189</v>
      </c>
      <c r="F1631" s="167" t="s">
        <v>822</v>
      </c>
      <c r="G1631" s="165">
        <v>48</v>
      </c>
      <c r="H1631" s="178">
        <v>101586</v>
      </c>
      <c r="I1631" s="170" t="str">
        <f t="shared" si="166"/>
        <v>Б-101586-13</v>
      </c>
      <c r="J1631" s="169">
        <v>3</v>
      </c>
      <c r="K1631" s="165">
        <v>7</v>
      </c>
      <c r="L1631" s="165" t="s">
        <v>38</v>
      </c>
      <c r="M1631" s="169">
        <v>1</v>
      </c>
      <c r="N1631" s="165">
        <v>18</v>
      </c>
      <c r="O1631" s="167" t="s">
        <v>823</v>
      </c>
      <c r="P1631" s="167" t="s">
        <v>823</v>
      </c>
      <c r="Q1631" s="167" t="s">
        <v>826</v>
      </c>
      <c r="R1631" s="166" t="str">
        <f>H1631&amp;"1"</f>
        <v>1015861</v>
      </c>
      <c r="S1631" s="170">
        <v>1</v>
      </c>
      <c r="T1631" s="191" t="s">
        <v>829</v>
      </c>
      <c r="U1631" s="165">
        <v>6200</v>
      </c>
      <c r="V1631" s="165">
        <v>1116</v>
      </c>
      <c r="W1631" s="165">
        <v>0</v>
      </c>
      <c r="X1631" s="122">
        <v>1277</v>
      </c>
      <c r="Y1631" s="168" t="s">
        <v>42</v>
      </c>
      <c r="Z1631" s="266"/>
      <c r="AA1631" s="266"/>
      <c r="AB1631" s="224"/>
      <c r="AC1631" s="178">
        <v>9300</v>
      </c>
      <c r="AD1631" s="170"/>
      <c r="AE1631" s="170"/>
      <c r="AF1631" s="191" t="s">
        <v>320</v>
      </c>
      <c r="AG1631" s="221">
        <v>8</v>
      </c>
      <c r="AH1631" s="220">
        <v>12</v>
      </c>
      <c r="AI1631" s="191" t="s">
        <v>320</v>
      </c>
      <c r="AL1631" s="166">
        <v>0</v>
      </c>
      <c r="AM1631" s="170" t="s">
        <v>43</v>
      </c>
      <c r="AN1631" s="165" t="s">
        <v>44</v>
      </c>
      <c r="AO1631" s="165"/>
      <c r="AP1631" s="166"/>
      <c r="AQ1631" s="166"/>
      <c r="AR1631" s="166"/>
      <c r="AS1631" s="166">
        <f>H1631</f>
        <v>101586</v>
      </c>
      <c r="AT1631" s="166">
        <f t="shared" si="162"/>
        <v>11727</v>
      </c>
      <c r="AU1631" s="166">
        <v>1727</v>
      </c>
      <c r="AV1631" s="166"/>
      <c r="AX1631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101586, 'Б-101586-13',date'2015-02-02',3, 7, 7, 'RUR', 1, 18, date'2015-02-02', date'2015-02-01', 1015861, 1, to_date('2015-01-01 00:00:01','YYYY-MM-DD HH24:MI:SS'), 6200, 1116, 0, 1277, 0, 'c1', 8,null,101586,11727,1727);insert into xxxx_oebs_cash_payment_test (ID, INVOICE_ID, OEBS_PAYMENT, DOC_DATE, COMISS_DATE) values (s_xxxx_oebs_cash_payment_test.NEXTVAL, 101586, 9300, to_date('2015-01-01 00:00:01','YYYY-MM-DD HH24:MI:SS'), date'2015-01-01' );insert into xxxx_client_discount_m  (ID,CLIENT_ID,CLIENT_AVG_DISCOUNT,DT) values (s_xxxx_client_discount_m.NEXTVAL,1277, 12, date'2015-01-01');</v>
      </c>
      <c r="AZ1631" s="326"/>
    </row>
    <row r="1632" spans="1:52" ht="16.5" customHeight="1" x14ac:dyDescent="0.25">
      <c r="A1632" s="285">
        <v>116</v>
      </c>
      <c r="B1632" s="72">
        <v>0</v>
      </c>
      <c r="C1632" s="165" t="str">
        <f t="shared" si="164"/>
        <v>1000116</v>
      </c>
      <c r="D1632" s="165" t="str">
        <f t="shared" si="165"/>
        <v>1000116/13</v>
      </c>
      <c r="E1632" s="167" t="s">
        <v>189</v>
      </c>
      <c r="F1632" s="167" t="s">
        <v>822</v>
      </c>
      <c r="G1632" s="165">
        <v>48</v>
      </c>
      <c r="H1632" s="178">
        <v>101587</v>
      </c>
      <c r="I1632" s="170" t="str">
        <f t="shared" si="166"/>
        <v>Б-101587-13</v>
      </c>
      <c r="J1632" s="169">
        <v>3</v>
      </c>
      <c r="K1632" s="165">
        <v>7</v>
      </c>
      <c r="L1632" s="165" t="s">
        <v>38</v>
      </c>
      <c r="M1632" s="169">
        <v>1</v>
      </c>
      <c r="N1632" s="165">
        <v>18</v>
      </c>
      <c r="O1632" s="167" t="s">
        <v>823</v>
      </c>
      <c r="P1632" s="167" t="s">
        <v>823</v>
      </c>
      <c r="Q1632" s="167" t="s">
        <v>826</v>
      </c>
      <c r="R1632" s="166" t="str">
        <f>H1632&amp;"2"</f>
        <v>1015872</v>
      </c>
      <c r="S1632" s="170">
        <v>1</v>
      </c>
      <c r="T1632" s="191" t="s">
        <v>829</v>
      </c>
      <c r="U1632" s="165">
        <v>6200</v>
      </c>
      <c r="V1632" s="165">
        <v>1116</v>
      </c>
      <c r="W1632" s="165">
        <v>0</v>
      </c>
      <c r="X1632" s="234">
        <v>1278</v>
      </c>
      <c r="Y1632" s="168" t="s">
        <v>42</v>
      </c>
      <c r="Z1632" s="266"/>
      <c r="AA1632" s="266"/>
      <c r="AB1632" s="224"/>
      <c r="AC1632" s="178">
        <v>9300</v>
      </c>
      <c r="AD1632" s="170"/>
      <c r="AE1632" s="170"/>
      <c r="AF1632" s="191" t="s">
        <v>320</v>
      </c>
      <c r="AG1632" s="221">
        <v>8</v>
      </c>
      <c r="AH1632" s="220">
        <v>12</v>
      </c>
      <c r="AI1632" s="191" t="s">
        <v>320</v>
      </c>
      <c r="AL1632" s="166">
        <v>0</v>
      </c>
      <c r="AM1632" s="170" t="s">
        <v>43</v>
      </c>
      <c r="AN1632" s="165" t="s">
        <v>44</v>
      </c>
      <c r="AO1632" s="165"/>
      <c r="AP1632" s="166"/>
      <c r="AQ1632" s="166"/>
      <c r="AR1632" s="166"/>
      <c r="AS1632" s="166">
        <f>H1632</f>
        <v>101587</v>
      </c>
      <c r="AT1632" s="166">
        <f t="shared" si="162"/>
        <v>11728</v>
      </c>
      <c r="AU1632" s="166">
        <v>1728</v>
      </c>
      <c r="AX1632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101587, 'Б-101587-13',date'2015-02-02',3, 7, 7, 'RUR', 1, 18, date'2015-02-02', date'2015-02-01', 1015872, 1, to_date('2015-01-01 00:00:01','YYYY-MM-DD HH24:MI:SS'), 6200, 1116, 0, 1278, 0, 'c1', 8,null,101587,11728,1728);insert into xxxx_oebs_cash_payment_test (ID, INVOICE_ID, OEBS_PAYMENT, DOC_DATE, COMISS_DATE) values (s_xxxx_oebs_cash_payment_test.NEXTVAL, 101587, 9300, to_date('2015-01-01 00:00:01','YYYY-MM-DD HH24:MI:SS'), date'2015-01-01' );insert into xxxx_client_discount_m  (ID,CLIENT_ID,CLIENT_AVG_DISCOUNT,DT) values (s_xxxx_client_discount_m.NEXTVAL,1278, 12, date'2015-01-01');</v>
      </c>
      <c r="AZ1632" s="326"/>
    </row>
    <row r="1633" spans="1:52" ht="16.5" customHeight="1" x14ac:dyDescent="0.25">
      <c r="A1633" s="286">
        <v>116</v>
      </c>
      <c r="B1633" s="72">
        <v>0</v>
      </c>
      <c r="C1633" s="171" t="str">
        <f t="shared" si="164"/>
        <v>1000116</v>
      </c>
      <c r="D1633" s="171" t="str">
        <f t="shared" si="165"/>
        <v>1000116/13</v>
      </c>
      <c r="E1633" s="172" t="s">
        <v>189</v>
      </c>
      <c r="F1633" s="167" t="s">
        <v>822</v>
      </c>
      <c r="G1633" s="165">
        <v>48</v>
      </c>
      <c r="H1633" s="178">
        <v>101588</v>
      </c>
      <c r="I1633" s="171" t="str">
        <f t="shared" si="166"/>
        <v>Б-101588-13</v>
      </c>
      <c r="J1633" s="169">
        <v>3</v>
      </c>
      <c r="K1633" s="171">
        <v>7</v>
      </c>
      <c r="L1633" s="171" t="s">
        <v>38</v>
      </c>
      <c r="M1633" s="175">
        <v>1</v>
      </c>
      <c r="N1633" s="171">
        <v>18</v>
      </c>
      <c r="O1633" s="172" t="s">
        <v>823</v>
      </c>
      <c r="P1633" s="172" t="s">
        <v>823</v>
      </c>
      <c r="Q1633" s="172" t="s">
        <v>826</v>
      </c>
      <c r="R1633" s="173" t="str">
        <f>H1633&amp;"3"</f>
        <v>1015883</v>
      </c>
      <c r="S1633" s="171">
        <v>1</v>
      </c>
      <c r="T1633" s="191" t="s">
        <v>310</v>
      </c>
      <c r="U1633" s="171">
        <v>6200</v>
      </c>
      <c r="V1633" s="171">
        <v>1116</v>
      </c>
      <c r="W1633" s="171">
        <v>0</v>
      </c>
      <c r="X1633" s="122">
        <v>1279</v>
      </c>
      <c r="Y1633" s="174" t="s">
        <v>42</v>
      </c>
      <c r="Z1633" s="142"/>
      <c r="AA1633" s="142"/>
      <c r="AB1633" s="232"/>
      <c r="AC1633" s="180">
        <v>9300</v>
      </c>
      <c r="AD1633" s="171"/>
      <c r="AE1633" s="171"/>
      <c r="AF1633" s="191" t="s">
        <v>320</v>
      </c>
      <c r="AG1633" s="302">
        <v>8</v>
      </c>
      <c r="AH1633" s="258">
        <v>12</v>
      </c>
      <c r="AI1633" s="191" t="s">
        <v>320</v>
      </c>
      <c r="AJ1633" s="179"/>
      <c r="AK1633" s="179"/>
      <c r="AL1633" s="166">
        <v>0</v>
      </c>
      <c r="AM1633" s="170" t="s">
        <v>43</v>
      </c>
      <c r="AN1633" s="171" t="s">
        <v>44</v>
      </c>
      <c r="AO1633" s="171"/>
      <c r="AP1633" s="166"/>
      <c r="AQ1633" s="166"/>
      <c r="AR1633" s="166"/>
      <c r="AS1633" s="166">
        <f>H1633</f>
        <v>101588</v>
      </c>
      <c r="AT1633" s="166">
        <f t="shared" si="162"/>
        <v>11729</v>
      </c>
      <c r="AU1633" s="166">
        <v>1729</v>
      </c>
      <c r="AV1633" s="173"/>
      <c r="AX1633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116, 1000116, '1000116/13', date'2013-03-01', date'2015-09-01', 48, 101588, 'Б-101588-13',date'2015-02-02',3, 7, 7, 'RUR', 1, 18, date'2015-02-02', date'2015-02-01', 1015883, 1, to_date('2015-01-31 23:59:59','YYYY-MM-DD HH24:MI:SS'), 6200, 1116, 0, 1279, 0, 'c1', 8,null,101588,11729,1729);insert into xxxx_oebs_cash_payment_test (ID, INVOICE_ID, OEBS_PAYMENT, DOC_DATE, COMISS_DATE) values (s_xxxx_oebs_cash_payment_test.NEXTVAL, 101588, 9300, to_date('2015-01-31 23:59:59','YYYY-MM-DD HH24:MI:SS'), date'2015-01-01' );insert into xxxx_client_discount_m  (ID,CLIENT_ID,CLIENT_AVG_DISCOUNT,DT) values (s_xxxx_client_discount_m.NEXTVAL,1279, 12, date'2015-01-01');</v>
      </c>
      <c r="AZ1633" s="326"/>
    </row>
    <row r="1634" spans="1:52" ht="16.5" customHeight="1" x14ac:dyDescent="0.25">
      <c r="A1634" s="285">
        <v>117</v>
      </c>
      <c r="B1634" s="72">
        <v>0</v>
      </c>
      <c r="C1634" s="165" t="str">
        <f t="shared" si="164"/>
        <v>1000117</v>
      </c>
      <c r="D1634" s="165" t="str">
        <f t="shared" si="165"/>
        <v>1000117/13</v>
      </c>
      <c r="E1634" s="167" t="s">
        <v>189</v>
      </c>
      <c r="F1634" s="167" t="s">
        <v>822</v>
      </c>
      <c r="G1634" s="165">
        <v>48</v>
      </c>
      <c r="H1634" s="178">
        <v>101589</v>
      </c>
      <c r="I1634" s="170" t="str">
        <f t="shared" si="166"/>
        <v>Б-101589-13</v>
      </c>
      <c r="J1634" s="169">
        <v>3</v>
      </c>
      <c r="K1634" s="165">
        <v>7</v>
      </c>
      <c r="L1634" s="165" t="s">
        <v>38</v>
      </c>
      <c r="M1634" s="169">
        <v>1</v>
      </c>
      <c r="N1634" s="165">
        <v>18</v>
      </c>
      <c r="O1634" s="167" t="s">
        <v>823</v>
      </c>
      <c r="P1634" s="167" t="s">
        <v>823</v>
      </c>
      <c r="Q1634" s="167" t="s">
        <v>826</v>
      </c>
      <c r="R1634" s="166" t="str">
        <f>H1634&amp;"1"</f>
        <v>1015891</v>
      </c>
      <c r="S1634" s="170">
        <v>1</v>
      </c>
      <c r="T1634" s="167" t="s">
        <v>308</v>
      </c>
      <c r="U1634" s="165">
        <v>6200</v>
      </c>
      <c r="V1634" s="165">
        <v>1116</v>
      </c>
      <c r="W1634" s="165">
        <v>0</v>
      </c>
      <c r="X1634" s="187">
        <v>1280</v>
      </c>
      <c r="Y1634" s="168" t="s">
        <v>42</v>
      </c>
      <c r="Z1634" s="223" t="s">
        <v>556</v>
      </c>
      <c r="AA1634" s="266"/>
      <c r="AB1634" s="223" t="s">
        <v>557</v>
      </c>
      <c r="AC1634" s="178">
        <v>9300</v>
      </c>
      <c r="AD1634" s="170"/>
      <c r="AE1634" s="170"/>
      <c r="AF1634" s="167" t="s">
        <v>149</v>
      </c>
      <c r="AG1634" s="221">
        <v>8</v>
      </c>
      <c r="AH1634" s="220">
        <v>12</v>
      </c>
      <c r="AI1634" s="167" t="s">
        <v>319</v>
      </c>
      <c r="AL1634" s="166">
        <v>0</v>
      </c>
      <c r="AM1634" s="170" t="s">
        <v>43</v>
      </c>
      <c r="AN1634" s="165" t="s">
        <v>44</v>
      </c>
      <c r="AO1634" s="236">
        <v>140</v>
      </c>
      <c r="AP1634" s="166"/>
      <c r="AQ1634" s="166"/>
      <c r="AR1634" s="166"/>
      <c r="AS1634" s="166">
        <f>H1634</f>
        <v>101589</v>
      </c>
      <c r="AT1634" s="166">
        <f t="shared" si="162"/>
        <v>11730</v>
      </c>
      <c r="AU1634" s="166">
        <v>1730</v>
      </c>
      <c r="AV1634" s="166" t="s">
        <v>559</v>
      </c>
      <c r="AX1634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101589, 'Б-101589-13',date'2015-02-02',3, 7, 7, 'RUR', 1, 18, date'2015-02-02', date'2015-02-01', 1015891, 1, to_date('2015-02-01 00:00:00','YYYY-MM-DD HH24:MI:SS'), 6200, 1116, 0, 1280, 0, 'c1', 8,null,101589,11730,1730);insert into xxxx_oebs_cash_payment_test (ID, INVOICE_ID, OEBS_PAYMENT, DOC_DATE, COMISS_DATE) values (s_xxxx_oebs_cash_payment_test.NEXTVAL, 101589, 9300, to_date('2015-02-01 00:00:00','YYYY-MM-DD HH24:MI:SS'), date'2015-01-31' );insert into xxxx_client_discount_m  (ID,CLIENT_ID,CLIENT_AVG_DISCOUNT,DT) values (s_xxxx_client_discount_m.NEXTVAL,1280, 12, date'2015-02-01');insert into xxxx_contract_signed_attr (ID, CONTRACT_ID, CODE, KEY_NUM) values (s_xxxx_contract_signed_attr.NEXTVAL, 1000117, 'SUPERCOMMISSION_BONUS' , 140 );</v>
      </c>
      <c r="AZ1634" s="326"/>
    </row>
    <row r="1635" spans="1:52" ht="16.5" customHeight="1" x14ac:dyDescent="0.25">
      <c r="A1635" s="285">
        <v>117</v>
      </c>
      <c r="B1635" s="72">
        <v>0</v>
      </c>
      <c r="C1635" s="165" t="str">
        <f t="shared" si="164"/>
        <v>1000117</v>
      </c>
      <c r="D1635" s="165" t="str">
        <f t="shared" si="165"/>
        <v>1000117/13</v>
      </c>
      <c r="E1635" s="167" t="s">
        <v>189</v>
      </c>
      <c r="F1635" s="167" t="s">
        <v>822</v>
      </c>
      <c r="G1635" s="165">
        <v>48</v>
      </c>
      <c r="H1635" s="178">
        <v>101590</v>
      </c>
      <c r="I1635" s="170" t="str">
        <f t="shared" si="166"/>
        <v>Б-101590-13</v>
      </c>
      <c r="J1635" s="169">
        <v>3</v>
      </c>
      <c r="K1635" s="165">
        <v>7</v>
      </c>
      <c r="L1635" s="165" t="s">
        <v>38</v>
      </c>
      <c r="M1635" s="169">
        <v>1</v>
      </c>
      <c r="N1635" s="165">
        <v>18</v>
      </c>
      <c r="O1635" s="167" t="s">
        <v>823</v>
      </c>
      <c r="P1635" s="167" t="s">
        <v>823</v>
      </c>
      <c r="Q1635" s="167" t="s">
        <v>826</v>
      </c>
      <c r="R1635" s="166" t="str">
        <f>H1635&amp;"2"</f>
        <v>1015902</v>
      </c>
      <c r="S1635" s="170">
        <v>1</v>
      </c>
      <c r="T1635" s="167" t="s">
        <v>308</v>
      </c>
      <c r="U1635" s="165">
        <v>6200</v>
      </c>
      <c r="V1635" s="165">
        <v>1116</v>
      </c>
      <c r="W1635" s="165">
        <v>0</v>
      </c>
      <c r="X1635" s="24">
        <v>1281</v>
      </c>
      <c r="Y1635" s="168" t="s">
        <v>42</v>
      </c>
      <c r="Z1635" s="266"/>
      <c r="AA1635" s="266"/>
      <c r="AB1635" s="224"/>
      <c r="AC1635" s="178">
        <v>9300</v>
      </c>
      <c r="AD1635" s="170"/>
      <c r="AE1635" s="170"/>
      <c r="AF1635" s="167" t="s">
        <v>149</v>
      </c>
      <c r="AG1635" s="221">
        <v>8</v>
      </c>
      <c r="AH1635" s="220">
        <v>12</v>
      </c>
      <c r="AI1635" s="167" t="s">
        <v>319</v>
      </c>
      <c r="AL1635" s="166">
        <v>0</v>
      </c>
      <c r="AM1635" s="170" t="s">
        <v>43</v>
      </c>
      <c r="AN1635" s="165" t="s">
        <v>44</v>
      </c>
      <c r="AO1635" s="165"/>
      <c r="AP1635" s="166"/>
      <c r="AQ1635" s="166"/>
      <c r="AR1635" s="166"/>
      <c r="AS1635" s="166">
        <f>H1635</f>
        <v>101590</v>
      </c>
      <c r="AT1635" s="166">
        <f t="shared" si="162"/>
        <v>11731</v>
      </c>
      <c r="AU1635" s="166">
        <v>1731</v>
      </c>
      <c r="AV1635" s="166" t="s">
        <v>551</v>
      </c>
      <c r="AX1635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101590, 'Б-101590-13',date'2015-02-02',3, 7, 7, 'RUR', 1, 18, date'2015-02-02', date'2015-02-01', 1015902, 1, to_date('2015-02-01 00:00:00','YYYY-MM-DD HH24:MI:SS'), 6200, 1116, 0, 1281, 0, 'c1', 8,null,101590,11731,1731);insert into xxxx_oebs_cash_payment_test (ID, INVOICE_ID, OEBS_PAYMENT, DOC_DATE, COMISS_DATE) values (s_xxxx_oebs_cash_payment_test.NEXTVAL, 101590, 9300, to_date('2015-02-01 00:00:00','YYYY-MM-DD HH24:MI:SS'), date'2015-01-31' );insert into xxxx_client_discount_m  (ID,CLIENT_ID,CLIENT_AVG_DISCOUNT,DT) values (s_xxxx_client_discount_m.NEXTVAL,1281, 12, date'2015-02-01');</v>
      </c>
      <c r="AZ1635" s="326"/>
    </row>
    <row r="1636" spans="1:52" ht="16.5" customHeight="1" x14ac:dyDescent="0.25">
      <c r="A1636" s="285">
        <v>117</v>
      </c>
      <c r="B1636" s="72">
        <v>0</v>
      </c>
      <c r="C1636" s="165" t="str">
        <f t="shared" si="164"/>
        <v>1000117</v>
      </c>
      <c r="D1636" s="165" t="str">
        <f t="shared" si="165"/>
        <v>1000117/13</v>
      </c>
      <c r="E1636" s="167" t="s">
        <v>189</v>
      </c>
      <c r="F1636" s="167" t="s">
        <v>822</v>
      </c>
      <c r="G1636" s="165">
        <v>48</v>
      </c>
      <c r="H1636" s="178">
        <v>101591</v>
      </c>
      <c r="I1636" s="170" t="str">
        <f t="shared" si="166"/>
        <v>Б-101591-13</v>
      </c>
      <c r="J1636" s="169">
        <v>3</v>
      </c>
      <c r="K1636" s="165">
        <v>7</v>
      </c>
      <c r="L1636" s="165" t="s">
        <v>38</v>
      </c>
      <c r="M1636" s="169">
        <v>1</v>
      </c>
      <c r="N1636" s="165">
        <v>18</v>
      </c>
      <c r="O1636" s="167" t="s">
        <v>823</v>
      </c>
      <c r="P1636" s="167" t="s">
        <v>823</v>
      </c>
      <c r="Q1636" s="167" t="s">
        <v>826</v>
      </c>
      <c r="R1636" s="166" t="str">
        <f>H1636&amp;"3"</f>
        <v>1015913</v>
      </c>
      <c r="S1636" s="170">
        <v>1</v>
      </c>
      <c r="T1636" s="167" t="s">
        <v>308</v>
      </c>
      <c r="U1636" s="165">
        <v>6200</v>
      </c>
      <c r="V1636" s="165">
        <v>1116</v>
      </c>
      <c r="W1636" s="165">
        <v>0</v>
      </c>
      <c r="X1636" s="187">
        <v>1282</v>
      </c>
      <c r="Y1636" s="168" t="s">
        <v>42</v>
      </c>
      <c r="Z1636" s="266"/>
      <c r="AA1636" s="266"/>
      <c r="AB1636" s="224"/>
      <c r="AC1636" s="178">
        <v>9300</v>
      </c>
      <c r="AD1636" s="170"/>
      <c r="AE1636" s="170"/>
      <c r="AF1636" s="167" t="s">
        <v>149</v>
      </c>
      <c r="AG1636" s="221">
        <v>8</v>
      </c>
      <c r="AH1636" s="220">
        <v>12</v>
      </c>
      <c r="AI1636" s="167" t="s">
        <v>319</v>
      </c>
      <c r="AL1636" s="166">
        <v>0</v>
      </c>
      <c r="AM1636" s="170" t="s">
        <v>43</v>
      </c>
      <c r="AN1636" s="165" t="s">
        <v>44</v>
      </c>
      <c r="AO1636" s="165"/>
      <c r="AP1636" s="166"/>
      <c r="AQ1636" s="166"/>
      <c r="AR1636" s="166"/>
      <c r="AS1636" s="166">
        <f>H1636</f>
        <v>101591</v>
      </c>
      <c r="AT1636" s="166">
        <f t="shared" si="162"/>
        <v>11732</v>
      </c>
      <c r="AU1636" s="166">
        <v>1732</v>
      </c>
      <c r="AV1636" s="304" t="s">
        <v>759</v>
      </c>
      <c r="AX163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101591, 'Б-101591-13',date'2015-02-02',3, 7, 7, 'RUR', 1, 18, date'2015-02-02', date'2015-02-01', 1015913, 1, to_date('2015-02-01 00:00:00','YYYY-MM-DD HH24:MI:SS'), 6200, 1116, 0, 1282, 0, 'c1', 8,null,101591,11732,1732);insert into xxxx_oebs_cash_payment_test (ID, INVOICE_ID, OEBS_PAYMENT, DOC_DATE, COMISS_DATE) values (s_xxxx_oebs_cash_payment_test.NEXTVAL, 101591, 9300, to_date('2015-02-01 00:00:00','YYYY-MM-DD HH24:MI:SS'), date'2015-01-31' );insert into xxxx_client_discount_m  (ID,CLIENT_ID,CLIENT_AVG_DISCOUNT,DT) values (s_xxxx_client_discount_m.NEXTVAL,1282, 12, date'2015-02-01');</v>
      </c>
      <c r="AZ1636" s="326"/>
    </row>
    <row r="1637" spans="1:52" ht="16.5" customHeight="1" x14ac:dyDescent="0.25">
      <c r="A1637" s="285">
        <v>117</v>
      </c>
      <c r="B1637" s="72">
        <v>0</v>
      </c>
      <c r="C1637" s="165" t="str">
        <f t="shared" si="164"/>
        <v>1000117</v>
      </c>
      <c r="D1637" s="165" t="str">
        <f t="shared" si="165"/>
        <v>1000117/13</v>
      </c>
      <c r="E1637" s="167" t="s">
        <v>189</v>
      </c>
      <c r="F1637" s="167" t="s">
        <v>822</v>
      </c>
      <c r="G1637" s="165">
        <v>48</v>
      </c>
      <c r="H1637" s="178">
        <v>101592</v>
      </c>
      <c r="I1637" s="170" t="str">
        <f t="shared" si="166"/>
        <v>Б-101592-13</v>
      </c>
      <c r="J1637" s="169">
        <v>3</v>
      </c>
      <c r="K1637" s="165">
        <v>7</v>
      </c>
      <c r="L1637" s="165" t="s">
        <v>38</v>
      </c>
      <c r="M1637" s="169">
        <v>1</v>
      </c>
      <c r="N1637" s="165">
        <v>18</v>
      </c>
      <c r="O1637" s="167" t="s">
        <v>823</v>
      </c>
      <c r="P1637" s="167" t="s">
        <v>823</v>
      </c>
      <c r="Q1637" s="167" t="s">
        <v>826</v>
      </c>
      <c r="R1637" s="166" t="str">
        <f>H1637&amp;"1"</f>
        <v>1015921</v>
      </c>
      <c r="S1637" s="170">
        <v>1</v>
      </c>
      <c r="T1637" s="167" t="s">
        <v>308</v>
      </c>
      <c r="U1637" s="165">
        <v>6200</v>
      </c>
      <c r="V1637" s="165">
        <v>1116</v>
      </c>
      <c r="W1637" s="165">
        <v>0</v>
      </c>
      <c r="X1637" s="24">
        <v>1283</v>
      </c>
      <c r="Y1637" s="168" t="s">
        <v>42</v>
      </c>
      <c r="Z1637" s="266"/>
      <c r="AA1637" s="266"/>
      <c r="AB1637" s="224"/>
      <c r="AC1637" s="178">
        <v>9300</v>
      </c>
      <c r="AD1637" s="170"/>
      <c r="AE1637" s="170"/>
      <c r="AF1637" s="167" t="s">
        <v>149</v>
      </c>
      <c r="AG1637" s="221">
        <v>8</v>
      </c>
      <c r="AH1637" s="220">
        <v>12</v>
      </c>
      <c r="AI1637" s="167" t="s">
        <v>319</v>
      </c>
      <c r="AL1637" s="166">
        <v>0</v>
      </c>
      <c r="AM1637" s="170" t="s">
        <v>43</v>
      </c>
      <c r="AN1637" s="165" t="s">
        <v>44</v>
      </c>
      <c r="AO1637" s="165"/>
      <c r="AP1637" s="166"/>
      <c r="AQ1637" s="166"/>
      <c r="AR1637" s="166"/>
      <c r="AS1637" s="166">
        <f>H1637</f>
        <v>101592</v>
      </c>
      <c r="AT1637" s="166">
        <f t="shared" si="162"/>
        <v>11733</v>
      </c>
      <c r="AU1637" s="166">
        <v>1733</v>
      </c>
      <c r="AV1637" s="220" t="s">
        <v>767</v>
      </c>
      <c r="AX163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101592, 'Б-101592-13',date'2015-02-02',3, 7, 7, 'RUR', 1, 18, date'2015-02-02', date'2015-02-01', 1015921, 1, to_date('2015-02-01 00:00:00','YYYY-MM-DD HH24:MI:SS'), 6200, 1116, 0, 1283, 0, 'c1', 8,null,101592,11733,1733);insert into xxxx_oebs_cash_payment_test (ID, INVOICE_ID, OEBS_PAYMENT, DOC_DATE, COMISS_DATE) values (s_xxxx_oebs_cash_payment_test.NEXTVAL, 101592, 9300, to_date('2015-02-01 00:00:00','YYYY-MM-DD HH24:MI:SS'), date'2015-01-31' );insert into xxxx_client_discount_m  (ID,CLIENT_ID,CLIENT_AVG_DISCOUNT,DT) values (s_xxxx_client_discount_m.NEXTVAL,1283, 12, date'2015-02-01');</v>
      </c>
      <c r="AZ1637" s="326"/>
    </row>
    <row r="1638" spans="1:52" ht="16.5" customHeight="1" x14ac:dyDescent="0.25">
      <c r="A1638" s="285">
        <v>117</v>
      </c>
      <c r="B1638" s="72">
        <v>0</v>
      </c>
      <c r="C1638" s="165" t="str">
        <f t="shared" si="164"/>
        <v>1000117</v>
      </c>
      <c r="D1638" s="165" t="str">
        <f t="shared" si="165"/>
        <v>1000117/13</v>
      </c>
      <c r="E1638" s="167" t="s">
        <v>189</v>
      </c>
      <c r="F1638" s="167" t="s">
        <v>822</v>
      </c>
      <c r="G1638" s="165">
        <v>48</v>
      </c>
      <c r="H1638" s="178">
        <v>101593</v>
      </c>
      <c r="I1638" s="170" t="str">
        <f t="shared" si="166"/>
        <v>Б-101593-13</v>
      </c>
      <c r="J1638" s="169">
        <v>3</v>
      </c>
      <c r="K1638" s="165">
        <v>7</v>
      </c>
      <c r="L1638" s="165" t="s">
        <v>38</v>
      </c>
      <c r="M1638" s="169">
        <v>1</v>
      </c>
      <c r="N1638" s="165">
        <v>18</v>
      </c>
      <c r="O1638" s="167" t="s">
        <v>823</v>
      </c>
      <c r="P1638" s="167" t="s">
        <v>823</v>
      </c>
      <c r="Q1638" s="167" t="s">
        <v>826</v>
      </c>
      <c r="R1638" s="166" t="str">
        <f>H1638&amp;"2"</f>
        <v>1015932</v>
      </c>
      <c r="S1638" s="170">
        <v>1</v>
      </c>
      <c r="T1638" s="167" t="s">
        <v>308</v>
      </c>
      <c r="U1638" s="165">
        <v>6200</v>
      </c>
      <c r="V1638" s="165">
        <v>1116</v>
      </c>
      <c r="W1638" s="165">
        <v>0</v>
      </c>
      <c r="X1638" s="187">
        <v>1284</v>
      </c>
      <c r="Y1638" s="168" t="s">
        <v>42</v>
      </c>
      <c r="Z1638" s="266"/>
      <c r="AA1638" s="266"/>
      <c r="AB1638" s="224"/>
      <c r="AC1638" s="178">
        <v>9300</v>
      </c>
      <c r="AD1638" s="170"/>
      <c r="AE1638" s="170"/>
      <c r="AF1638" s="167" t="s">
        <v>149</v>
      </c>
      <c r="AG1638" s="221">
        <v>8</v>
      </c>
      <c r="AH1638" s="220">
        <v>12</v>
      </c>
      <c r="AI1638" s="167" t="s">
        <v>319</v>
      </c>
      <c r="AL1638" s="166">
        <v>0</v>
      </c>
      <c r="AM1638" s="170" t="s">
        <v>43</v>
      </c>
      <c r="AN1638" s="165" t="s">
        <v>44</v>
      </c>
      <c r="AO1638" s="165"/>
      <c r="AP1638" s="166"/>
      <c r="AQ1638" s="166"/>
      <c r="AR1638" s="166"/>
      <c r="AS1638" s="166">
        <f>H1638</f>
        <v>101593</v>
      </c>
      <c r="AT1638" s="166">
        <f t="shared" si="162"/>
        <v>11734</v>
      </c>
      <c r="AU1638" s="166">
        <v>1734</v>
      </c>
      <c r="AV1638" s="333">
        <v>14999.99</v>
      </c>
      <c r="AX163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101593, 'Б-101593-13',date'2015-02-02',3, 7, 7, 'RUR', 1, 18, date'2015-02-02', date'2015-02-01', 1015932, 1, to_date('2015-02-01 00:00:00','YYYY-MM-DD HH24:MI:SS'), 6200, 1116, 0, 1284, 0, 'c1', 8,null,101593,11734,1734);insert into xxxx_oebs_cash_payment_test (ID, INVOICE_ID, OEBS_PAYMENT, DOC_DATE, COMISS_DATE) values (s_xxxx_oebs_cash_payment_test.NEXTVAL, 101593, 9300, to_date('2015-02-01 00:00:00','YYYY-MM-DD HH24:MI:SS'), date'2015-01-31' );insert into xxxx_client_discount_m  (ID,CLIENT_ID,CLIENT_AVG_DISCOUNT,DT) values (s_xxxx_client_discount_m.NEXTVAL,1284, 12, date'2015-02-01');</v>
      </c>
      <c r="AZ1638" s="326"/>
    </row>
    <row r="1639" spans="1:52" ht="16.5" customHeight="1" x14ac:dyDescent="0.25">
      <c r="A1639" s="285">
        <v>117</v>
      </c>
      <c r="B1639" s="72">
        <v>0</v>
      </c>
      <c r="C1639" s="165" t="str">
        <f t="shared" si="164"/>
        <v>1000117</v>
      </c>
      <c r="D1639" s="165" t="str">
        <f t="shared" si="165"/>
        <v>1000117/13</v>
      </c>
      <c r="E1639" s="167" t="s">
        <v>189</v>
      </c>
      <c r="F1639" s="167" t="s">
        <v>822</v>
      </c>
      <c r="G1639" s="165">
        <v>48</v>
      </c>
      <c r="H1639" s="178">
        <v>101594</v>
      </c>
      <c r="I1639" s="170" t="str">
        <f t="shared" si="166"/>
        <v>Б-101594-13</v>
      </c>
      <c r="J1639" s="169">
        <v>3</v>
      </c>
      <c r="K1639" s="165">
        <v>7</v>
      </c>
      <c r="L1639" s="165" t="s">
        <v>38</v>
      </c>
      <c r="M1639" s="169">
        <v>1</v>
      </c>
      <c r="N1639" s="165">
        <v>18</v>
      </c>
      <c r="O1639" s="167" t="s">
        <v>823</v>
      </c>
      <c r="P1639" s="167" t="s">
        <v>823</v>
      </c>
      <c r="Q1639" s="167" t="s">
        <v>826</v>
      </c>
      <c r="R1639" s="166" t="str">
        <f>H1639&amp;"1"</f>
        <v>1015941</v>
      </c>
      <c r="S1639" s="170">
        <v>1</v>
      </c>
      <c r="T1639" s="167" t="s">
        <v>308</v>
      </c>
      <c r="U1639" s="165">
        <v>6200</v>
      </c>
      <c r="V1639" s="165">
        <v>1116</v>
      </c>
      <c r="W1639" s="165">
        <v>0</v>
      </c>
      <c r="X1639" s="24">
        <v>1285</v>
      </c>
      <c r="Y1639" s="168" t="s">
        <v>42</v>
      </c>
      <c r="Z1639" s="266"/>
      <c r="AA1639" s="266"/>
      <c r="AB1639" s="224"/>
      <c r="AC1639" s="178">
        <v>9300</v>
      </c>
      <c r="AD1639" s="170"/>
      <c r="AE1639" s="170"/>
      <c r="AF1639" s="167" t="s">
        <v>149</v>
      </c>
      <c r="AG1639" s="221">
        <v>8</v>
      </c>
      <c r="AH1639" s="220">
        <v>12</v>
      </c>
      <c r="AI1639" s="167" t="s">
        <v>319</v>
      </c>
      <c r="AL1639" s="166">
        <v>0</v>
      </c>
      <c r="AM1639" s="170" t="s">
        <v>43</v>
      </c>
      <c r="AN1639" s="165" t="s">
        <v>44</v>
      </c>
      <c r="AO1639" s="165"/>
      <c r="AP1639" s="166"/>
      <c r="AQ1639" s="166"/>
      <c r="AR1639" s="166"/>
      <c r="AS1639" s="166">
        <f>H1639</f>
        <v>101594</v>
      </c>
      <c r="AT1639" s="166">
        <f t="shared" si="162"/>
        <v>11735</v>
      </c>
      <c r="AU1639" s="166">
        <v>1735</v>
      </c>
      <c r="AV1639" s="332"/>
      <c r="AX1639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101594, 'Б-101594-13',date'2015-02-02',3, 7, 7, 'RUR', 1, 18, date'2015-02-02', date'2015-02-01', 1015941, 1, to_date('2015-02-01 00:00:00','YYYY-MM-DD HH24:MI:SS'), 6200, 1116, 0, 1285, 0, 'c1', 8,null,101594,11735,1735);insert into xxxx_oebs_cash_payment_test (ID, INVOICE_ID, OEBS_PAYMENT, DOC_DATE, COMISS_DATE) values (s_xxxx_oebs_cash_payment_test.NEXTVAL, 101594, 9300, to_date('2015-02-01 00:00:00','YYYY-MM-DD HH24:MI:SS'), date'2015-01-31' );insert into xxxx_client_discount_m  (ID,CLIENT_ID,CLIENT_AVG_DISCOUNT,DT) values (s_xxxx_client_discount_m.NEXTVAL,1285, 12, date'2015-02-01');</v>
      </c>
      <c r="AZ1639" s="326"/>
    </row>
    <row r="1640" spans="1:52" ht="16.5" customHeight="1" x14ac:dyDescent="0.25">
      <c r="A1640" s="285">
        <v>117</v>
      </c>
      <c r="B1640" s="72">
        <v>0</v>
      </c>
      <c r="C1640" s="165" t="str">
        <f t="shared" si="164"/>
        <v>1000117</v>
      </c>
      <c r="D1640" s="165" t="str">
        <f t="shared" si="165"/>
        <v>1000117/13</v>
      </c>
      <c r="E1640" s="167" t="s">
        <v>189</v>
      </c>
      <c r="F1640" s="167" t="s">
        <v>822</v>
      </c>
      <c r="G1640" s="165">
        <v>48</v>
      </c>
      <c r="H1640" s="178">
        <v>101595</v>
      </c>
      <c r="I1640" s="170" t="str">
        <f t="shared" si="166"/>
        <v>Б-101595-13</v>
      </c>
      <c r="J1640" s="169">
        <v>3</v>
      </c>
      <c r="K1640" s="165">
        <v>7</v>
      </c>
      <c r="L1640" s="165" t="s">
        <v>38</v>
      </c>
      <c r="M1640" s="169">
        <v>1</v>
      </c>
      <c r="N1640" s="165">
        <v>18</v>
      </c>
      <c r="O1640" s="167" t="s">
        <v>823</v>
      </c>
      <c r="P1640" s="167" t="s">
        <v>823</v>
      </c>
      <c r="Q1640" s="167" t="s">
        <v>826</v>
      </c>
      <c r="R1640" s="166" t="str">
        <f>H1640&amp;"1"</f>
        <v>1015951</v>
      </c>
      <c r="S1640" s="170">
        <v>1</v>
      </c>
      <c r="T1640" s="191" t="s">
        <v>144</v>
      </c>
      <c r="U1640" s="234">
        <v>6000</v>
      </c>
      <c r="V1640" s="234">
        <v>1080</v>
      </c>
      <c r="W1640" s="165">
        <v>0</v>
      </c>
      <c r="X1640" s="122">
        <v>1286</v>
      </c>
      <c r="Y1640" s="168" t="s">
        <v>42</v>
      </c>
      <c r="Z1640" s="223" t="s">
        <v>769</v>
      </c>
      <c r="AA1640" s="266"/>
      <c r="AB1640" s="223" t="s">
        <v>550</v>
      </c>
      <c r="AC1640" s="178">
        <v>9000</v>
      </c>
      <c r="AD1640" s="170"/>
      <c r="AE1640" s="170"/>
      <c r="AF1640" s="191" t="s">
        <v>320</v>
      </c>
      <c r="AG1640" s="221">
        <v>8</v>
      </c>
      <c r="AH1640" s="220">
        <v>12</v>
      </c>
      <c r="AI1640" s="191" t="s">
        <v>320</v>
      </c>
      <c r="AL1640" s="166">
        <v>0</v>
      </c>
      <c r="AM1640" s="170" t="s">
        <v>43</v>
      </c>
      <c r="AN1640" s="165" t="s">
        <v>44</v>
      </c>
      <c r="AO1640" s="165"/>
      <c r="AP1640" s="166"/>
      <c r="AQ1640" s="166"/>
      <c r="AR1640" s="166"/>
      <c r="AS1640" s="166">
        <f>H1640</f>
        <v>101595</v>
      </c>
      <c r="AT1640" s="166">
        <f t="shared" si="162"/>
        <v>11736</v>
      </c>
      <c r="AU1640" s="166">
        <v>1736</v>
      </c>
      <c r="AV1640" s="166"/>
      <c r="AX1640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101595, 'Б-101595-13',date'2015-02-02',3, 7, 7, 'RUR', 1, 18, date'2015-02-02', date'2015-02-01', 1015951, 1, to_date('2015-01-01 00:00:00','YYYY-MM-DD HH24:MI:SS'), 6000, 1080, 0, 1286, 0, 'c1', 8,null,101595,11736,1736);insert into xxxx_oebs_cash_payment_test (ID, INVOICE_ID, OEBS_PAYMENT, DOC_DATE, COMISS_DATE) values (s_xxxx_oebs_cash_payment_test.NEXTVAL, 101595, 9000, to_date('2015-01-01 00:00:00','YYYY-MM-DD HH24:MI:SS'), date'2015-01-01' );insert into xxxx_client_discount_m  (ID,CLIENT_ID,CLIENT_AVG_DISCOUNT,DT) values (s_xxxx_client_discount_m.NEXTVAL,1286, 12, date'2015-01-01');</v>
      </c>
      <c r="AZ1640" s="326"/>
    </row>
    <row r="1641" spans="1:52" ht="16.5" customHeight="1" x14ac:dyDescent="0.25">
      <c r="A1641" s="285">
        <v>117</v>
      </c>
      <c r="B1641" s="72">
        <v>0</v>
      </c>
      <c r="C1641" s="165" t="str">
        <f t="shared" si="164"/>
        <v>1000117</v>
      </c>
      <c r="D1641" s="165" t="str">
        <f t="shared" si="165"/>
        <v>1000117/13</v>
      </c>
      <c r="E1641" s="167" t="s">
        <v>189</v>
      </c>
      <c r="F1641" s="167" t="s">
        <v>822</v>
      </c>
      <c r="G1641" s="165">
        <v>48</v>
      </c>
      <c r="H1641" s="178">
        <v>101596</v>
      </c>
      <c r="I1641" s="170" t="str">
        <f t="shared" si="166"/>
        <v>Б-101596-13</v>
      </c>
      <c r="J1641" s="169">
        <v>3</v>
      </c>
      <c r="K1641" s="165">
        <v>7</v>
      </c>
      <c r="L1641" s="165" t="s">
        <v>38</v>
      </c>
      <c r="M1641" s="169">
        <v>1</v>
      </c>
      <c r="N1641" s="165">
        <v>18</v>
      </c>
      <c r="O1641" s="167" t="s">
        <v>823</v>
      </c>
      <c r="P1641" s="167" t="s">
        <v>823</v>
      </c>
      <c r="Q1641" s="167" t="s">
        <v>826</v>
      </c>
      <c r="R1641" s="166" t="str">
        <f>H1641&amp;"2"</f>
        <v>1015962</v>
      </c>
      <c r="S1641" s="170">
        <v>1</v>
      </c>
      <c r="T1641" s="191" t="s">
        <v>829</v>
      </c>
      <c r="U1641" s="165">
        <v>6200</v>
      </c>
      <c r="V1641" s="165">
        <v>1116</v>
      </c>
      <c r="W1641" s="165">
        <v>0</v>
      </c>
      <c r="X1641" s="234">
        <v>1287</v>
      </c>
      <c r="Y1641" s="168" t="s">
        <v>42</v>
      </c>
      <c r="Z1641" s="301" t="s">
        <v>565</v>
      </c>
      <c r="AA1641" s="266"/>
      <c r="AB1641" s="224"/>
      <c r="AC1641" s="178">
        <v>9300</v>
      </c>
      <c r="AD1641" s="170"/>
      <c r="AE1641" s="170"/>
      <c r="AF1641" s="191" t="s">
        <v>320</v>
      </c>
      <c r="AG1641" s="221">
        <v>8</v>
      </c>
      <c r="AH1641" s="220">
        <v>12</v>
      </c>
      <c r="AI1641" s="191" t="s">
        <v>320</v>
      </c>
      <c r="AL1641" s="166">
        <v>0</v>
      </c>
      <c r="AM1641" s="170" t="s">
        <v>43</v>
      </c>
      <c r="AN1641" s="165" t="s">
        <v>44</v>
      </c>
      <c r="AO1641" s="165"/>
      <c r="AP1641" s="166"/>
      <c r="AQ1641" s="166"/>
      <c r="AR1641" s="166"/>
      <c r="AS1641" s="166">
        <f>H1641</f>
        <v>101596</v>
      </c>
      <c r="AT1641" s="166">
        <f t="shared" si="162"/>
        <v>11737</v>
      </c>
      <c r="AU1641" s="166">
        <v>1737</v>
      </c>
      <c r="AV1641" s="166"/>
      <c r="AX1641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101596, 'Б-101596-13',date'2015-02-02',3, 7, 7, 'RUR', 1, 18, date'2015-02-02', date'2015-02-01', 1015962, 1, to_date('2015-01-01 00:00:01','YYYY-MM-DD HH24:MI:SS'), 6200, 1116, 0, 1287, 0, 'c1', 8,null,101596,11737,1737);insert into xxxx_oebs_cash_payment_test (ID, INVOICE_ID, OEBS_PAYMENT, DOC_DATE, COMISS_DATE) values (s_xxxx_oebs_cash_payment_test.NEXTVAL, 101596, 9300, to_date('2015-01-01 00:00:01','YYYY-MM-DD HH24:MI:SS'), date'2015-01-01' );insert into xxxx_client_discount_m  (ID,CLIENT_ID,CLIENT_AVG_DISCOUNT,DT) values (s_xxxx_client_discount_m.NEXTVAL,1287, 12, date'2015-01-01');</v>
      </c>
      <c r="AZ1641" s="326"/>
    </row>
    <row r="1642" spans="1:52" ht="16.5" customHeight="1" x14ac:dyDescent="0.25">
      <c r="A1642" s="285">
        <v>117</v>
      </c>
      <c r="B1642" s="72">
        <v>0</v>
      </c>
      <c r="C1642" s="165" t="str">
        <f t="shared" si="164"/>
        <v>1000117</v>
      </c>
      <c r="D1642" s="165" t="str">
        <f t="shared" si="165"/>
        <v>1000117/13</v>
      </c>
      <c r="E1642" s="167" t="s">
        <v>189</v>
      </c>
      <c r="F1642" s="167" t="s">
        <v>822</v>
      </c>
      <c r="G1642" s="165">
        <v>48</v>
      </c>
      <c r="H1642" s="178">
        <v>101597</v>
      </c>
      <c r="I1642" s="170" t="str">
        <f t="shared" si="166"/>
        <v>Б-101597-13</v>
      </c>
      <c r="J1642" s="169">
        <v>3</v>
      </c>
      <c r="K1642" s="165">
        <v>7</v>
      </c>
      <c r="L1642" s="165" t="s">
        <v>38</v>
      </c>
      <c r="M1642" s="169">
        <v>1</v>
      </c>
      <c r="N1642" s="165">
        <v>18</v>
      </c>
      <c r="O1642" s="167" t="s">
        <v>823</v>
      </c>
      <c r="P1642" s="167" t="s">
        <v>823</v>
      </c>
      <c r="Q1642" s="167" t="s">
        <v>826</v>
      </c>
      <c r="R1642" s="166" t="str">
        <f>H1642&amp;"3"</f>
        <v>1015973</v>
      </c>
      <c r="S1642" s="170">
        <v>1</v>
      </c>
      <c r="T1642" s="191" t="s">
        <v>830</v>
      </c>
      <c r="U1642" s="165">
        <v>6200</v>
      </c>
      <c r="V1642" s="165">
        <v>1116</v>
      </c>
      <c r="W1642" s="165">
        <v>0</v>
      </c>
      <c r="X1642" s="122">
        <v>1288</v>
      </c>
      <c r="Y1642" s="168" t="s">
        <v>42</v>
      </c>
      <c r="Z1642" s="266"/>
      <c r="AA1642" s="266"/>
      <c r="AB1642" s="224"/>
      <c r="AC1642" s="178">
        <v>9300</v>
      </c>
      <c r="AD1642" s="170"/>
      <c r="AE1642" s="170"/>
      <c r="AF1642" s="191" t="s">
        <v>320</v>
      </c>
      <c r="AG1642" s="221">
        <v>8</v>
      </c>
      <c r="AH1642" s="220">
        <v>12</v>
      </c>
      <c r="AI1642" s="191" t="s">
        <v>320</v>
      </c>
      <c r="AL1642" s="166">
        <v>0</v>
      </c>
      <c r="AM1642" s="170" t="s">
        <v>43</v>
      </c>
      <c r="AN1642" s="165" t="s">
        <v>44</v>
      </c>
      <c r="AO1642" s="165"/>
      <c r="AP1642" s="166"/>
      <c r="AQ1642" s="166"/>
      <c r="AR1642" s="166"/>
      <c r="AS1642" s="166">
        <f>H1642</f>
        <v>101597</v>
      </c>
      <c r="AT1642" s="166">
        <f t="shared" si="162"/>
        <v>11738</v>
      </c>
      <c r="AU1642" s="166">
        <v>1738</v>
      </c>
      <c r="AV1642" s="166"/>
      <c r="AX1642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101597, 'Б-101597-13',date'2015-02-02',3, 7, 7, 'RUR', 1, 18, date'2015-02-02', date'2015-02-01', 1015973, 1, to_date('2015-01-01 00:00:02','YYYY-MM-DD HH24:MI:SS'), 6200, 1116, 0, 1288, 0, 'c1', 8,null,101597,11738,1738);insert into xxxx_oebs_cash_payment_test (ID, INVOICE_ID, OEBS_PAYMENT, DOC_DATE, COMISS_DATE) values (s_xxxx_oebs_cash_payment_test.NEXTVAL, 101597, 9300, to_date('2015-01-01 00:00:02','YYYY-MM-DD HH24:MI:SS'), date'2015-01-01' );insert into xxxx_client_discount_m  (ID,CLIENT_ID,CLIENT_AVG_DISCOUNT,DT) values (s_xxxx_client_discount_m.NEXTVAL,1288, 12, date'2015-01-01');</v>
      </c>
      <c r="AZ1642" s="326"/>
    </row>
    <row r="1643" spans="1:52" ht="16.5" customHeight="1" x14ac:dyDescent="0.25">
      <c r="A1643" s="285">
        <v>117</v>
      </c>
      <c r="B1643" s="72">
        <v>0</v>
      </c>
      <c r="C1643" s="165" t="str">
        <f t="shared" si="164"/>
        <v>1000117</v>
      </c>
      <c r="D1643" s="165" t="str">
        <f t="shared" si="165"/>
        <v>1000117/13</v>
      </c>
      <c r="E1643" s="167" t="s">
        <v>189</v>
      </c>
      <c r="F1643" s="167" t="s">
        <v>822</v>
      </c>
      <c r="G1643" s="165">
        <v>48</v>
      </c>
      <c r="H1643" s="178">
        <v>101598</v>
      </c>
      <c r="I1643" s="170" t="str">
        <f t="shared" si="166"/>
        <v>Б-101598-13</v>
      </c>
      <c r="J1643" s="169">
        <v>3</v>
      </c>
      <c r="K1643" s="165">
        <v>7</v>
      </c>
      <c r="L1643" s="165" t="s">
        <v>38</v>
      </c>
      <c r="M1643" s="169">
        <v>1</v>
      </c>
      <c r="N1643" s="165">
        <v>18</v>
      </c>
      <c r="O1643" s="167" t="s">
        <v>823</v>
      </c>
      <c r="P1643" s="167" t="s">
        <v>823</v>
      </c>
      <c r="Q1643" s="167" t="s">
        <v>826</v>
      </c>
      <c r="R1643" s="166" t="str">
        <f>H1643&amp;"1"</f>
        <v>1015981</v>
      </c>
      <c r="S1643" s="170">
        <v>1</v>
      </c>
      <c r="T1643" s="191" t="s">
        <v>830</v>
      </c>
      <c r="U1643" s="165">
        <v>6200</v>
      </c>
      <c r="V1643" s="165">
        <v>1116</v>
      </c>
      <c r="W1643" s="165">
        <v>0</v>
      </c>
      <c r="X1643" s="234">
        <v>1289</v>
      </c>
      <c r="Y1643" s="168" t="s">
        <v>42</v>
      </c>
      <c r="Z1643" s="266"/>
      <c r="AA1643" s="266"/>
      <c r="AB1643" s="224"/>
      <c r="AC1643" s="178">
        <v>9300</v>
      </c>
      <c r="AD1643" s="170"/>
      <c r="AE1643" s="170"/>
      <c r="AF1643" s="191" t="s">
        <v>320</v>
      </c>
      <c r="AG1643" s="221">
        <v>8</v>
      </c>
      <c r="AH1643" s="220">
        <v>12</v>
      </c>
      <c r="AI1643" s="191" t="s">
        <v>320</v>
      </c>
      <c r="AL1643" s="166">
        <v>0</v>
      </c>
      <c r="AM1643" s="170" t="s">
        <v>43</v>
      </c>
      <c r="AN1643" s="165" t="s">
        <v>44</v>
      </c>
      <c r="AO1643" s="165"/>
      <c r="AP1643" s="166"/>
      <c r="AQ1643" s="166"/>
      <c r="AR1643" s="166"/>
      <c r="AS1643" s="166">
        <f>H1643</f>
        <v>101598</v>
      </c>
      <c r="AT1643" s="166">
        <f t="shared" si="162"/>
        <v>11739</v>
      </c>
      <c r="AU1643" s="166">
        <v>1739</v>
      </c>
      <c r="AV1643" s="166"/>
      <c r="AX1643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101598, 'Б-101598-13',date'2015-02-02',3, 7, 7, 'RUR', 1, 18, date'2015-02-02', date'2015-02-01', 1015981, 1, to_date('2015-01-01 00:00:02','YYYY-MM-DD HH24:MI:SS'), 6200, 1116, 0, 1289, 0, 'c1', 8,null,101598,11739,1739);insert into xxxx_oebs_cash_payment_test (ID, INVOICE_ID, OEBS_PAYMENT, DOC_DATE, COMISS_DATE) values (s_xxxx_oebs_cash_payment_test.NEXTVAL, 101598, 9300, to_date('2015-01-01 00:00:02','YYYY-MM-DD HH24:MI:SS'), date'2015-01-01' );insert into xxxx_client_discount_m  (ID,CLIENT_ID,CLIENT_AVG_DISCOUNT,DT) values (s_xxxx_client_discount_m.NEXTVAL,1289, 12, date'2015-01-01');</v>
      </c>
      <c r="AZ1643" s="326"/>
    </row>
    <row r="1644" spans="1:52" ht="16.5" customHeight="1" x14ac:dyDescent="0.25">
      <c r="A1644" s="285">
        <v>117</v>
      </c>
      <c r="B1644" s="72">
        <v>0</v>
      </c>
      <c r="C1644" s="165" t="str">
        <f t="shared" si="164"/>
        <v>1000117</v>
      </c>
      <c r="D1644" s="165" t="str">
        <f t="shared" si="165"/>
        <v>1000117/13</v>
      </c>
      <c r="E1644" s="167" t="s">
        <v>189</v>
      </c>
      <c r="F1644" s="167" t="s">
        <v>822</v>
      </c>
      <c r="G1644" s="165">
        <v>48</v>
      </c>
      <c r="H1644" s="178">
        <v>101599</v>
      </c>
      <c r="I1644" s="170" t="str">
        <f t="shared" si="166"/>
        <v>Б-101599-13</v>
      </c>
      <c r="J1644" s="169">
        <v>3</v>
      </c>
      <c r="K1644" s="165">
        <v>7</v>
      </c>
      <c r="L1644" s="165" t="s">
        <v>38</v>
      </c>
      <c r="M1644" s="169">
        <v>1</v>
      </c>
      <c r="N1644" s="165">
        <v>18</v>
      </c>
      <c r="O1644" s="167" t="s">
        <v>823</v>
      </c>
      <c r="P1644" s="167" t="s">
        <v>823</v>
      </c>
      <c r="Q1644" s="167" t="s">
        <v>826</v>
      </c>
      <c r="R1644" s="166" t="str">
        <f>H1644&amp;"2"</f>
        <v>1015992</v>
      </c>
      <c r="S1644" s="170">
        <v>1</v>
      </c>
      <c r="T1644" s="191" t="s">
        <v>830</v>
      </c>
      <c r="U1644" s="165">
        <v>6200</v>
      </c>
      <c r="V1644" s="165">
        <v>1116</v>
      </c>
      <c r="W1644" s="165">
        <v>0</v>
      </c>
      <c r="X1644" s="122">
        <v>1290</v>
      </c>
      <c r="Y1644" s="168" t="s">
        <v>42</v>
      </c>
      <c r="Z1644" s="266"/>
      <c r="AA1644" s="266"/>
      <c r="AB1644" s="224"/>
      <c r="AC1644" s="178">
        <v>9300</v>
      </c>
      <c r="AD1644" s="170"/>
      <c r="AE1644" s="170"/>
      <c r="AF1644" s="191" t="s">
        <v>320</v>
      </c>
      <c r="AG1644" s="221">
        <v>8</v>
      </c>
      <c r="AH1644" s="220">
        <v>12</v>
      </c>
      <c r="AI1644" s="191" t="s">
        <v>320</v>
      </c>
      <c r="AL1644" s="166">
        <v>0</v>
      </c>
      <c r="AM1644" s="170" t="s">
        <v>43</v>
      </c>
      <c r="AN1644" s="165" t="s">
        <v>44</v>
      </c>
      <c r="AO1644" s="165"/>
      <c r="AP1644" s="166"/>
      <c r="AQ1644" s="166"/>
      <c r="AR1644" s="166"/>
      <c r="AS1644" s="166">
        <f>H1644</f>
        <v>101599</v>
      </c>
      <c r="AT1644" s="166">
        <f t="shared" si="162"/>
        <v>11740</v>
      </c>
      <c r="AU1644" s="166">
        <v>1740</v>
      </c>
      <c r="AV1644" s="166"/>
      <c r="AX1644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101599, 'Б-101599-13',date'2015-02-02',3, 7, 7, 'RUR', 1, 18, date'2015-02-02', date'2015-02-01', 1015992, 1, to_date('2015-01-01 00:00:02','YYYY-MM-DD HH24:MI:SS'), 6200, 1116, 0, 1290, 0, 'c1', 8,null,101599,11740,1740);insert into xxxx_oebs_cash_payment_test (ID, INVOICE_ID, OEBS_PAYMENT, DOC_DATE, COMISS_DATE) values (s_xxxx_oebs_cash_payment_test.NEXTVAL, 101599, 9300, to_date('2015-01-01 00:00:02','YYYY-MM-DD HH24:MI:SS'), date'2015-01-01' );insert into xxxx_client_discount_m  (ID,CLIENT_ID,CLIENT_AVG_DISCOUNT,DT) values (s_xxxx_client_discount_m.NEXTVAL,1290, 12, date'2015-01-01');</v>
      </c>
      <c r="AZ1644" s="326"/>
    </row>
    <row r="1645" spans="1:52" ht="16.5" customHeight="1" x14ac:dyDescent="0.25">
      <c r="A1645" s="285">
        <v>117</v>
      </c>
      <c r="B1645" s="72">
        <v>0</v>
      </c>
      <c r="C1645" s="165" t="str">
        <f t="shared" si="164"/>
        <v>1000117</v>
      </c>
      <c r="D1645" s="165" t="str">
        <f t="shared" si="165"/>
        <v>1000117/13</v>
      </c>
      <c r="E1645" s="167" t="s">
        <v>189</v>
      </c>
      <c r="F1645" s="167" t="s">
        <v>822</v>
      </c>
      <c r="G1645" s="165">
        <v>48</v>
      </c>
      <c r="H1645" s="178">
        <v>101600</v>
      </c>
      <c r="I1645" s="170" t="str">
        <f t="shared" si="166"/>
        <v>Б-101600-13</v>
      </c>
      <c r="J1645" s="169">
        <v>3</v>
      </c>
      <c r="K1645" s="165">
        <v>7</v>
      </c>
      <c r="L1645" s="165" t="s">
        <v>38</v>
      </c>
      <c r="M1645" s="169">
        <v>1</v>
      </c>
      <c r="N1645" s="165">
        <v>18</v>
      </c>
      <c r="O1645" s="167" t="s">
        <v>823</v>
      </c>
      <c r="P1645" s="167" t="s">
        <v>823</v>
      </c>
      <c r="Q1645" s="167" t="s">
        <v>826</v>
      </c>
      <c r="R1645" s="166" t="str">
        <f>H1645&amp;"1"</f>
        <v>1016001</v>
      </c>
      <c r="S1645" s="170">
        <v>1</v>
      </c>
      <c r="T1645" s="191" t="s">
        <v>830</v>
      </c>
      <c r="U1645" s="165">
        <v>6200</v>
      </c>
      <c r="V1645" s="165">
        <v>1116</v>
      </c>
      <c r="W1645" s="165">
        <v>0</v>
      </c>
      <c r="X1645" s="234">
        <v>1291</v>
      </c>
      <c r="Y1645" s="168" t="s">
        <v>42</v>
      </c>
      <c r="Z1645" s="266"/>
      <c r="AA1645" s="266"/>
      <c r="AB1645" s="224"/>
      <c r="AC1645" s="178">
        <v>9300</v>
      </c>
      <c r="AD1645" s="170"/>
      <c r="AE1645" s="170"/>
      <c r="AF1645" s="191" t="s">
        <v>320</v>
      </c>
      <c r="AG1645" s="221">
        <v>8</v>
      </c>
      <c r="AH1645" s="220">
        <v>12</v>
      </c>
      <c r="AI1645" s="191" t="s">
        <v>320</v>
      </c>
      <c r="AL1645" s="166">
        <v>0</v>
      </c>
      <c r="AM1645" s="170" t="s">
        <v>43</v>
      </c>
      <c r="AN1645" s="165" t="s">
        <v>44</v>
      </c>
      <c r="AO1645" s="165"/>
      <c r="AP1645" s="166"/>
      <c r="AQ1645" s="166"/>
      <c r="AR1645" s="166"/>
      <c r="AS1645" s="166">
        <f>H1645</f>
        <v>101600</v>
      </c>
      <c r="AT1645" s="166">
        <f t="shared" si="162"/>
        <v>11741</v>
      </c>
      <c r="AU1645" s="166">
        <v>1741</v>
      </c>
      <c r="AV1645" s="166"/>
      <c r="AX1645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101600, 'Б-101600-13',date'2015-02-02',3, 7, 7, 'RUR', 1, 18, date'2015-02-02', date'2015-02-01', 1016001, 1, to_date('2015-01-01 00:00:02','YYYY-MM-DD HH24:MI:SS'), 6200, 1116, 0, 1291, 0, 'c1', 8,null,101600,11741,1741);insert into xxxx_oebs_cash_payment_test (ID, INVOICE_ID, OEBS_PAYMENT, DOC_DATE, COMISS_DATE) values (s_xxxx_oebs_cash_payment_test.NEXTVAL, 101600, 9300, to_date('2015-01-01 00:00:02','YYYY-MM-DD HH24:MI:SS'), date'2015-01-01' );insert into xxxx_client_discount_m  (ID,CLIENT_ID,CLIENT_AVG_DISCOUNT,DT) values (s_xxxx_client_discount_m.NEXTVAL,1291, 12, date'2015-01-01');</v>
      </c>
      <c r="AZ1645" s="326"/>
    </row>
    <row r="1646" spans="1:52" ht="16.5" customHeight="1" x14ac:dyDescent="0.25">
      <c r="A1646" s="285">
        <v>117</v>
      </c>
      <c r="B1646" s="72">
        <v>0</v>
      </c>
      <c r="C1646" s="165" t="str">
        <f t="shared" si="164"/>
        <v>1000117</v>
      </c>
      <c r="D1646" s="165" t="str">
        <f t="shared" si="165"/>
        <v>1000117/13</v>
      </c>
      <c r="E1646" s="167" t="s">
        <v>189</v>
      </c>
      <c r="F1646" s="167" t="s">
        <v>822</v>
      </c>
      <c r="G1646" s="165">
        <v>48</v>
      </c>
      <c r="H1646" s="178">
        <v>101601</v>
      </c>
      <c r="I1646" s="170" t="str">
        <f t="shared" si="166"/>
        <v>Б-101601-13</v>
      </c>
      <c r="J1646" s="169">
        <v>3</v>
      </c>
      <c r="K1646" s="165">
        <v>7</v>
      </c>
      <c r="L1646" s="165" t="s">
        <v>38</v>
      </c>
      <c r="M1646" s="169">
        <v>1</v>
      </c>
      <c r="N1646" s="165">
        <v>18</v>
      </c>
      <c r="O1646" s="167" t="s">
        <v>823</v>
      </c>
      <c r="P1646" s="167" t="s">
        <v>823</v>
      </c>
      <c r="Q1646" s="167" t="s">
        <v>826</v>
      </c>
      <c r="R1646" s="166" t="str">
        <f>H1646&amp;"2"</f>
        <v>1016012</v>
      </c>
      <c r="S1646" s="170">
        <v>1</v>
      </c>
      <c r="T1646" s="191" t="s">
        <v>830</v>
      </c>
      <c r="U1646" s="165">
        <v>6200</v>
      </c>
      <c r="V1646" s="165">
        <v>1116</v>
      </c>
      <c r="W1646" s="165">
        <v>0</v>
      </c>
      <c r="X1646" s="122">
        <v>1292</v>
      </c>
      <c r="Y1646" s="168" t="s">
        <v>42</v>
      </c>
      <c r="Z1646" s="266"/>
      <c r="AA1646" s="266"/>
      <c r="AB1646" s="224"/>
      <c r="AC1646" s="178">
        <v>9300</v>
      </c>
      <c r="AD1646" s="170"/>
      <c r="AE1646" s="170"/>
      <c r="AF1646" s="191" t="s">
        <v>320</v>
      </c>
      <c r="AG1646" s="221">
        <v>8</v>
      </c>
      <c r="AH1646" s="220">
        <v>12</v>
      </c>
      <c r="AI1646" s="191" t="s">
        <v>320</v>
      </c>
      <c r="AL1646" s="166">
        <v>0</v>
      </c>
      <c r="AM1646" s="170" t="s">
        <v>43</v>
      </c>
      <c r="AN1646" s="165" t="s">
        <v>44</v>
      </c>
      <c r="AO1646" s="165"/>
      <c r="AP1646" s="166"/>
      <c r="AQ1646" s="166"/>
      <c r="AR1646" s="166"/>
      <c r="AS1646" s="166">
        <f>H1646</f>
        <v>101601</v>
      </c>
      <c r="AT1646" s="166">
        <f t="shared" si="162"/>
        <v>11742</v>
      </c>
      <c r="AU1646" s="166">
        <v>1742</v>
      </c>
      <c r="AV1646" s="166"/>
      <c r="AX164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101601, 'Б-101601-13',date'2015-02-02',3, 7, 7, 'RUR', 1, 18, date'2015-02-02', date'2015-02-01', 1016012, 1, to_date('2015-01-01 00:00:02','YYYY-MM-DD HH24:MI:SS'), 6200, 1116, 0, 1292, 0, 'c1', 8,null,101601,11742,1742);insert into xxxx_oebs_cash_payment_test (ID, INVOICE_ID, OEBS_PAYMENT, DOC_DATE, COMISS_DATE) values (s_xxxx_oebs_cash_payment_test.NEXTVAL, 101601, 9300, to_date('2015-01-01 00:00:02','YYYY-MM-DD HH24:MI:SS'), date'2015-01-01' );insert into xxxx_client_discount_m  (ID,CLIENT_ID,CLIENT_AVG_DISCOUNT,DT) values (s_xxxx_client_discount_m.NEXTVAL,1292, 12, date'2015-01-01');</v>
      </c>
      <c r="AZ1646" s="326"/>
    </row>
    <row r="1647" spans="1:52" ht="16.5" customHeight="1" x14ac:dyDescent="0.25">
      <c r="A1647" s="285">
        <v>117</v>
      </c>
      <c r="B1647" s="72">
        <v>0</v>
      </c>
      <c r="C1647" s="165" t="str">
        <f t="shared" si="164"/>
        <v>1000117</v>
      </c>
      <c r="D1647" s="165" t="str">
        <f t="shared" si="165"/>
        <v>1000117/13</v>
      </c>
      <c r="E1647" s="167" t="s">
        <v>189</v>
      </c>
      <c r="F1647" s="167" t="s">
        <v>822</v>
      </c>
      <c r="G1647" s="165">
        <v>48</v>
      </c>
      <c r="H1647" s="178">
        <v>101602</v>
      </c>
      <c r="I1647" s="170" t="str">
        <f t="shared" si="166"/>
        <v>Б-101602-13</v>
      </c>
      <c r="J1647" s="169">
        <v>3</v>
      </c>
      <c r="K1647" s="165">
        <v>7</v>
      </c>
      <c r="L1647" s="165" t="s">
        <v>38</v>
      </c>
      <c r="M1647" s="169">
        <v>1</v>
      </c>
      <c r="N1647" s="165">
        <v>18</v>
      </c>
      <c r="O1647" s="167" t="s">
        <v>823</v>
      </c>
      <c r="P1647" s="167" t="s">
        <v>823</v>
      </c>
      <c r="Q1647" s="167" t="s">
        <v>826</v>
      </c>
      <c r="R1647" s="166" t="str">
        <f>H1647&amp;"3"</f>
        <v>1016023</v>
      </c>
      <c r="S1647" s="170">
        <v>1</v>
      </c>
      <c r="T1647" s="191" t="s">
        <v>829</v>
      </c>
      <c r="U1647" s="165">
        <v>6200</v>
      </c>
      <c r="V1647" s="165">
        <v>1116</v>
      </c>
      <c r="W1647" s="165">
        <v>0</v>
      </c>
      <c r="X1647" s="234">
        <v>1293</v>
      </c>
      <c r="Y1647" s="168" t="s">
        <v>42</v>
      </c>
      <c r="Z1647" s="266"/>
      <c r="AA1647" s="266"/>
      <c r="AB1647" s="224"/>
      <c r="AC1647" s="178">
        <v>9300</v>
      </c>
      <c r="AD1647" s="170"/>
      <c r="AE1647" s="170"/>
      <c r="AF1647" s="191" t="s">
        <v>320</v>
      </c>
      <c r="AG1647" s="221">
        <v>8</v>
      </c>
      <c r="AH1647" s="220">
        <v>12</v>
      </c>
      <c r="AI1647" s="191" t="s">
        <v>320</v>
      </c>
      <c r="AL1647" s="166">
        <v>0</v>
      </c>
      <c r="AM1647" s="170" t="s">
        <v>43</v>
      </c>
      <c r="AN1647" s="165" t="s">
        <v>44</v>
      </c>
      <c r="AO1647" s="165"/>
      <c r="AP1647" s="166"/>
      <c r="AQ1647" s="166"/>
      <c r="AR1647" s="166"/>
      <c r="AS1647" s="166">
        <f>H1647</f>
        <v>101602</v>
      </c>
      <c r="AT1647" s="166">
        <f t="shared" si="162"/>
        <v>11743</v>
      </c>
      <c r="AU1647" s="166">
        <v>1743</v>
      </c>
      <c r="AV1647" s="166"/>
      <c r="AX164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101602, 'Б-101602-13',date'2015-02-02',3, 7, 7, 'RUR', 1, 18, date'2015-02-02', date'2015-02-01', 1016023, 1, to_date('2015-01-01 00:00:01','YYYY-MM-DD HH24:MI:SS'), 6200, 1116, 0, 1293, 0, 'c1', 8,null,101602,11743,1743);insert into xxxx_oebs_cash_payment_test (ID, INVOICE_ID, OEBS_PAYMENT, DOC_DATE, COMISS_DATE) values (s_xxxx_oebs_cash_payment_test.NEXTVAL, 101602, 9300, to_date('2015-01-01 00:00:01','YYYY-MM-DD HH24:MI:SS'), date'2015-01-01' );insert into xxxx_client_discount_m  (ID,CLIENT_ID,CLIENT_AVG_DISCOUNT,DT) values (s_xxxx_client_discount_m.NEXTVAL,1293, 12, date'2015-01-01');</v>
      </c>
      <c r="AZ1647" s="326"/>
    </row>
    <row r="1648" spans="1:52" ht="16.5" customHeight="1" x14ac:dyDescent="0.25">
      <c r="A1648" s="285">
        <v>117</v>
      </c>
      <c r="B1648" s="72">
        <v>0</v>
      </c>
      <c r="C1648" s="165" t="str">
        <f t="shared" si="164"/>
        <v>1000117</v>
      </c>
      <c r="D1648" s="165" t="str">
        <f t="shared" si="165"/>
        <v>1000117/13</v>
      </c>
      <c r="E1648" s="167" t="s">
        <v>189</v>
      </c>
      <c r="F1648" s="167" t="s">
        <v>822</v>
      </c>
      <c r="G1648" s="165">
        <v>48</v>
      </c>
      <c r="H1648" s="178">
        <v>101603</v>
      </c>
      <c r="I1648" s="170" t="str">
        <f t="shared" si="166"/>
        <v>Б-101603-13</v>
      </c>
      <c r="J1648" s="169">
        <v>3</v>
      </c>
      <c r="K1648" s="165">
        <v>7</v>
      </c>
      <c r="L1648" s="165" t="s">
        <v>38</v>
      </c>
      <c r="M1648" s="169">
        <v>1</v>
      </c>
      <c r="N1648" s="165">
        <v>18</v>
      </c>
      <c r="O1648" s="167" t="s">
        <v>823</v>
      </c>
      <c r="P1648" s="167" t="s">
        <v>823</v>
      </c>
      <c r="Q1648" s="167" t="s">
        <v>826</v>
      </c>
      <c r="R1648" s="166" t="str">
        <f>H1648&amp;"1"</f>
        <v>1016031</v>
      </c>
      <c r="S1648" s="170">
        <v>1</v>
      </c>
      <c r="T1648" s="191" t="s">
        <v>829</v>
      </c>
      <c r="U1648" s="165">
        <v>6200</v>
      </c>
      <c r="V1648" s="165">
        <v>1116</v>
      </c>
      <c r="W1648" s="165">
        <v>0</v>
      </c>
      <c r="X1648" s="122">
        <v>1294</v>
      </c>
      <c r="Y1648" s="168" t="s">
        <v>42</v>
      </c>
      <c r="Z1648" s="266"/>
      <c r="AA1648" s="266"/>
      <c r="AB1648" s="224"/>
      <c r="AC1648" s="178">
        <v>9300</v>
      </c>
      <c r="AD1648" s="170"/>
      <c r="AE1648" s="170"/>
      <c r="AF1648" s="191" t="s">
        <v>320</v>
      </c>
      <c r="AG1648" s="221">
        <v>8</v>
      </c>
      <c r="AH1648" s="220">
        <v>12</v>
      </c>
      <c r="AI1648" s="191" t="s">
        <v>320</v>
      </c>
      <c r="AL1648" s="166">
        <v>0</v>
      </c>
      <c r="AM1648" s="170" t="s">
        <v>43</v>
      </c>
      <c r="AN1648" s="165" t="s">
        <v>44</v>
      </c>
      <c r="AO1648" s="165"/>
      <c r="AP1648" s="166"/>
      <c r="AQ1648" s="166"/>
      <c r="AR1648" s="166"/>
      <c r="AS1648" s="166">
        <f>H1648</f>
        <v>101603</v>
      </c>
      <c r="AT1648" s="166">
        <f t="shared" si="162"/>
        <v>11744</v>
      </c>
      <c r="AU1648" s="166">
        <v>1744</v>
      </c>
      <c r="AV1648" s="166"/>
      <c r="AX164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101603, 'Б-101603-13',date'2015-02-02',3, 7, 7, 'RUR', 1, 18, date'2015-02-02', date'2015-02-01', 1016031, 1, to_date('2015-01-01 00:00:01','YYYY-MM-DD HH24:MI:SS'), 6200, 1116, 0, 1294, 0, 'c1', 8,null,101603,11744,1744);insert into xxxx_oebs_cash_payment_test (ID, INVOICE_ID, OEBS_PAYMENT, DOC_DATE, COMISS_DATE) values (s_xxxx_oebs_cash_payment_test.NEXTVAL, 101603, 9300, to_date('2015-01-01 00:00:01','YYYY-MM-DD HH24:MI:SS'), date'2015-01-01' );insert into xxxx_client_discount_m  (ID,CLIENT_ID,CLIENT_AVG_DISCOUNT,DT) values (s_xxxx_client_discount_m.NEXTVAL,1294, 12, date'2015-01-01');</v>
      </c>
      <c r="AZ1648" s="326"/>
    </row>
    <row r="1649" spans="1:52" ht="16.5" customHeight="1" x14ac:dyDescent="0.25">
      <c r="A1649" s="285">
        <v>117</v>
      </c>
      <c r="B1649" s="72">
        <v>0</v>
      </c>
      <c r="C1649" s="165" t="str">
        <f t="shared" si="164"/>
        <v>1000117</v>
      </c>
      <c r="D1649" s="165" t="str">
        <f t="shared" si="165"/>
        <v>1000117/13</v>
      </c>
      <c r="E1649" s="167" t="s">
        <v>189</v>
      </c>
      <c r="F1649" s="167" t="s">
        <v>822</v>
      </c>
      <c r="G1649" s="165">
        <v>48</v>
      </c>
      <c r="H1649" s="178">
        <v>101604</v>
      </c>
      <c r="I1649" s="170" t="str">
        <f t="shared" si="166"/>
        <v>Б-101604-13</v>
      </c>
      <c r="J1649" s="169">
        <v>3</v>
      </c>
      <c r="K1649" s="165">
        <v>7</v>
      </c>
      <c r="L1649" s="165" t="s">
        <v>38</v>
      </c>
      <c r="M1649" s="169">
        <v>1</v>
      </c>
      <c r="N1649" s="165">
        <v>18</v>
      </c>
      <c r="O1649" s="167" t="s">
        <v>823</v>
      </c>
      <c r="P1649" s="167" t="s">
        <v>823</v>
      </c>
      <c r="Q1649" s="167" t="s">
        <v>826</v>
      </c>
      <c r="R1649" s="166" t="str">
        <f>H1649&amp;"2"</f>
        <v>1016042</v>
      </c>
      <c r="S1649" s="170">
        <v>1</v>
      </c>
      <c r="T1649" s="191" t="s">
        <v>829</v>
      </c>
      <c r="U1649" s="165">
        <v>6200</v>
      </c>
      <c r="V1649" s="165">
        <v>1116</v>
      </c>
      <c r="W1649" s="165">
        <v>0</v>
      </c>
      <c r="X1649" s="234">
        <v>1295</v>
      </c>
      <c r="Y1649" s="168" t="s">
        <v>42</v>
      </c>
      <c r="Z1649" s="266"/>
      <c r="AA1649" s="266"/>
      <c r="AB1649" s="224"/>
      <c r="AC1649" s="178">
        <v>9300</v>
      </c>
      <c r="AD1649" s="170"/>
      <c r="AE1649" s="170"/>
      <c r="AF1649" s="191" t="s">
        <v>320</v>
      </c>
      <c r="AG1649" s="221">
        <v>8</v>
      </c>
      <c r="AH1649" s="220">
        <v>12</v>
      </c>
      <c r="AI1649" s="191" t="s">
        <v>320</v>
      </c>
      <c r="AL1649" s="166">
        <v>0</v>
      </c>
      <c r="AM1649" s="170" t="s">
        <v>43</v>
      </c>
      <c r="AN1649" s="165" t="s">
        <v>44</v>
      </c>
      <c r="AO1649" s="165"/>
      <c r="AP1649" s="166"/>
      <c r="AQ1649" s="166"/>
      <c r="AR1649" s="166"/>
      <c r="AS1649" s="166">
        <f>H1649</f>
        <v>101604</v>
      </c>
      <c r="AT1649" s="166">
        <f t="shared" si="162"/>
        <v>11745</v>
      </c>
      <c r="AU1649" s="166">
        <v>1745</v>
      </c>
      <c r="AV1649" s="166"/>
      <c r="AX1649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101604, 'Б-101604-13',date'2015-02-02',3, 7, 7, 'RUR', 1, 18, date'2015-02-02', date'2015-02-01', 1016042, 1, to_date('2015-01-01 00:00:01','YYYY-MM-DD HH24:MI:SS'), 6200, 1116, 0, 1295, 0, 'c1', 8,null,101604,11745,1745);insert into xxxx_oebs_cash_payment_test (ID, INVOICE_ID, OEBS_PAYMENT, DOC_DATE, COMISS_DATE) values (s_xxxx_oebs_cash_payment_test.NEXTVAL, 101604, 9300, to_date('2015-01-01 00:00:01','YYYY-MM-DD HH24:MI:SS'), date'2015-01-01' );insert into xxxx_client_discount_m  (ID,CLIENT_ID,CLIENT_AVG_DISCOUNT,DT) values (s_xxxx_client_discount_m.NEXTVAL,1295, 12, date'2015-01-01');</v>
      </c>
      <c r="AZ1649" s="326"/>
    </row>
    <row r="1650" spans="1:52" ht="16.5" customHeight="1" x14ac:dyDescent="0.25">
      <c r="A1650" s="285">
        <v>117</v>
      </c>
      <c r="B1650" s="72">
        <v>0</v>
      </c>
      <c r="C1650" s="165" t="str">
        <f t="shared" si="164"/>
        <v>1000117</v>
      </c>
      <c r="D1650" s="165" t="str">
        <f t="shared" si="165"/>
        <v>1000117/13</v>
      </c>
      <c r="E1650" s="167" t="s">
        <v>189</v>
      </c>
      <c r="F1650" s="167" t="s">
        <v>822</v>
      </c>
      <c r="G1650" s="165">
        <v>48</v>
      </c>
      <c r="H1650" s="178">
        <v>101605</v>
      </c>
      <c r="I1650" s="170" t="str">
        <f t="shared" si="166"/>
        <v>Б-101605-13</v>
      </c>
      <c r="J1650" s="169">
        <v>3</v>
      </c>
      <c r="K1650" s="165">
        <v>7</v>
      </c>
      <c r="L1650" s="165" t="s">
        <v>38</v>
      </c>
      <c r="M1650" s="169">
        <v>1</v>
      </c>
      <c r="N1650" s="165">
        <v>18</v>
      </c>
      <c r="O1650" s="167" t="s">
        <v>823</v>
      </c>
      <c r="P1650" s="167" t="s">
        <v>823</v>
      </c>
      <c r="Q1650" s="167" t="s">
        <v>826</v>
      </c>
      <c r="R1650" s="166" t="str">
        <f>H1650&amp;"1"</f>
        <v>1016051</v>
      </c>
      <c r="S1650" s="170">
        <v>1</v>
      </c>
      <c r="T1650" s="191" t="s">
        <v>829</v>
      </c>
      <c r="U1650" s="165">
        <v>6200</v>
      </c>
      <c r="V1650" s="165">
        <v>1116</v>
      </c>
      <c r="W1650" s="165">
        <v>0</v>
      </c>
      <c r="X1650" s="122">
        <v>1296</v>
      </c>
      <c r="Y1650" s="168" t="s">
        <v>42</v>
      </c>
      <c r="Z1650" s="266"/>
      <c r="AA1650" s="266"/>
      <c r="AB1650" s="224"/>
      <c r="AC1650" s="178">
        <v>9300</v>
      </c>
      <c r="AD1650" s="170"/>
      <c r="AE1650" s="170"/>
      <c r="AF1650" s="191" t="s">
        <v>320</v>
      </c>
      <c r="AG1650" s="221">
        <v>8</v>
      </c>
      <c r="AH1650" s="220">
        <v>12</v>
      </c>
      <c r="AI1650" s="191" t="s">
        <v>320</v>
      </c>
      <c r="AL1650" s="166">
        <v>0</v>
      </c>
      <c r="AM1650" s="170" t="s">
        <v>43</v>
      </c>
      <c r="AN1650" s="165" t="s">
        <v>44</v>
      </c>
      <c r="AO1650" s="165"/>
      <c r="AP1650" s="166"/>
      <c r="AQ1650" s="166"/>
      <c r="AR1650" s="166"/>
      <c r="AS1650" s="166">
        <f>H1650</f>
        <v>101605</v>
      </c>
      <c r="AT1650" s="166">
        <f t="shared" si="162"/>
        <v>11746</v>
      </c>
      <c r="AU1650" s="166">
        <v>1746</v>
      </c>
      <c r="AV1650" s="166"/>
      <c r="AX1650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101605, 'Б-101605-13',date'2015-02-02',3, 7, 7, 'RUR', 1, 18, date'2015-02-02', date'2015-02-01', 1016051, 1, to_date('2015-01-01 00:00:01','YYYY-MM-DD HH24:MI:SS'), 6200, 1116, 0, 1296, 0, 'c1', 8,null,101605,11746,1746);insert into xxxx_oebs_cash_payment_test (ID, INVOICE_ID, OEBS_PAYMENT, DOC_DATE, COMISS_DATE) values (s_xxxx_oebs_cash_payment_test.NEXTVAL, 101605, 9300, to_date('2015-01-01 00:00:01','YYYY-MM-DD HH24:MI:SS'), date'2015-01-01' );insert into xxxx_client_discount_m  (ID,CLIENT_ID,CLIENT_AVG_DISCOUNT,DT) values (s_xxxx_client_discount_m.NEXTVAL,1296, 12, date'2015-01-01');</v>
      </c>
      <c r="AZ1650" s="326"/>
    </row>
    <row r="1651" spans="1:52" ht="16.5" customHeight="1" x14ac:dyDescent="0.25">
      <c r="A1651" s="285">
        <v>117</v>
      </c>
      <c r="B1651" s="72">
        <v>0</v>
      </c>
      <c r="C1651" s="165" t="str">
        <f t="shared" si="164"/>
        <v>1000117</v>
      </c>
      <c r="D1651" s="165" t="str">
        <f t="shared" si="165"/>
        <v>1000117/13</v>
      </c>
      <c r="E1651" s="167" t="s">
        <v>189</v>
      </c>
      <c r="F1651" s="167" t="s">
        <v>822</v>
      </c>
      <c r="G1651" s="165">
        <v>48</v>
      </c>
      <c r="H1651" s="178">
        <v>101606</v>
      </c>
      <c r="I1651" s="170" t="str">
        <f t="shared" si="166"/>
        <v>Б-101606-13</v>
      </c>
      <c r="J1651" s="169">
        <v>3</v>
      </c>
      <c r="K1651" s="165">
        <v>7</v>
      </c>
      <c r="L1651" s="165" t="s">
        <v>38</v>
      </c>
      <c r="M1651" s="169">
        <v>1</v>
      </c>
      <c r="N1651" s="165">
        <v>18</v>
      </c>
      <c r="O1651" s="167" t="s">
        <v>823</v>
      </c>
      <c r="P1651" s="167" t="s">
        <v>823</v>
      </c>
      <c r="Q1651" s="167" t="s">
        <v>826</v>
      </c>
      <c r="R1651" s="166" t="str">
        <f>H1651&amp;"2"</f>
        <v>1016062</v>
      </c>
      <c r="S1651" s="170">
        <v>1</v>
      </c>
      <c r="T1651" s="191" t="s">
        <v>829</v>
      </c>
      <c r="U1651" s="165">
        <v>6200</v>
      </c>
      <c r="V1651" s="165">
        <v>1116</v>
      </c>
      <c r="W1651" s="165">
        <v>0</v>
      </c>
      <c r="X1651" s="234">
        <v>1297</v>
      </c>
      <c r="Y1651" s="168" t="s">
        <v>42</v>
      </c>
      <c r="Z1651" s="266"/>
      <c r="AA1651" s="266"/>
      <c r="AB1651" s="224"/>
      <c r="AC1651" s="178">
        <v>9300</v>
      </c>
      <c r="AD1651" s="170"/>
      <c r="AE1651" s="170"/>
      <c r="AF1651" s="191" t="s">
        <v>320</v>
      </c>
      <c r="AG1651" s="221">
        <v>8</v>
      </c>
      <c r="AH1651" s="220">
        <v>12</v>
      </c>
      <c r="AI1651" s="191" t="s">
        <v>320</v>
      </c>
      <c r="AL1651" s="166">
        <v>0</v>
      </c>
      <c r="AM1651" s="170" t="s">
        <v>43</v>
      </c>
      <c r="AN1651" s="165" t="s">
        <v>44</v>
      </c>
      <c r="AO1651" s="165"/>
      <c r="AP1651" s="166"/>
      <c r="AQ1651" s="166"/>
      <c r="AR1651" s="166"/>
      <c r="AS1651" s="166">
        <f>H1651</f>
        <v>101606</v>
      </c>
      <c r="AT1651" s="166">
        <f t="shared" si="162"/>
        <v>11747</v>
      </c>
      <c r="AU1651" s="166">
        <v>1747</v>
      </c>
      <c r="AV1651" s="166"/>
      <c r="AX1651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101606, 'Б-101606-13',date'2015-02-02',3, 7, 7, 'RUR', 1, 18, date'2015-02-02', date'2015-02-01', 1016062, 1, to_date('2015-01-01 00:00:01','YYYY-MM-DD HH24:MI:SS'), 6200, 1116, 0, 1297, 0, 'c1', 8,null,101606,11747,1747);insert into xxxx_oebs_cash_payment_test (ID, INVOICE_ID, OEBS_PAYMENT, DOC_DATE, COMISS_DATE) values (s_xxxx_oebs_cash_payment_test.NEXTVAL, 101606, 9300, to_date('2015-01-01 00:00:01','YYYY-MM-DD HH24:MI:SS'), date'2015-01-01' );insert into xxxx_client_discount_m  (ID,CLIENT_ID,CLIENT_AVG_DISCOUNT,DT) values (s_xxxx_client_discount_m.NEXTVAL,1297, 12, date'2015-01-01');</v>
      </c>
      <c r="AZ1651" s="326"/>
    </row>
    <row r="1652" spans="1:52" ht="16.5" customHeight="1" x14ac:dyDescent="0.25">
      <c r="A1652" s="285">
        <v>117</v>
      </c>
      <c r="B1652" s="72">
        <v>0</v>
      </c>
      <c r="C1652" s="165" t="str">
        <f t="shared" si="164"/>
        <v>1000117</v>
      </c>
      <c r="D1652" s="165" t="str">
        <f t="shared" si="165"/>
        <v>1000117/13</v>
      </c>
      <c r="E1652" s="167" t="s">
        <v>189</v>
      </c>
      <c r="F1652" s="167" t="s">
        <v>822</v>
      </c>
      <c r="G1652" s="165">
        <v>48</v>
      </c>
      <c r="H1652" s="178">
        <v>101607</v>
      </c>
      <c r="I1652" s="170" t="str">
        <f t="shared" si="166"/>
        <v>Б-101607-13</v>
      </c>
      <c r="J1652" s="169">
        <v>3</v>
      </c>
      <c r="K1652" s="165">
        <v>7</v>
      </c>
      <c r="L1652" s="165" t="s">
        <v>38</v>
      </c>
      <c r="M1652" s="169">
        <v>1</v>
      </c>
      <c r="N1652" s="165">
        <v>18</v>
      </c>
      <c r="O1652" s="167" t="s">
        <v>823</v>
      </c>
      <c r="P1652" s="167" t="s">
        <v>823</v>
      </c>
      <c r="Q1652" s="167" t="s">
        <v>826</v>
      </c>
      <c r="R1652" s="166" t="str">
        <f>H1652&amp;"3"</f>
        <v>1016073</v>
      </c>
      <c r="S1652" s="170">
        <v>1</v>
      </c>
      <c r="T1652" s="191" t="s">
        <v>829</v>
      </c>
      <c r="U1652" s="165">
        <v>6200</v>
      </c>
      <c r="V1652" s="165">
        <v>1116</v>
      </c>
      <c r="W1652" s="165">
        <v>0</v>
      </c>
      <c r="X1652" s="122">
        <v>1298</v>
      </c>
      <c r="Y1652" s="168" t="s">
        <v>42</v>
      </c>
      <c r="Z1652" s="266"/>
      <c r="AA1652" s="266"/>
      <c r="AB1652" s="224"/>
      <c r="AC1652" s="178">
        <v>9300</v>
      </c>
      <c r="AD1652" s="170"/>
      <c r="AE1652" s="170"/>
      <c r="AF1652" s="191" t="s">
        <v>320</v>
      </c>
      <c r="AG1652" s="221">
        <v>8</v>
      </c>
      <c r="AH1652" s="220">
        <v>12</v>
      </c>
      <c r="AI1652" s="191" t="s">
        <v>320</v>
      </c>
      <c r="AL1652" s="166">
        <v>0</v>
      </c>
      <c r="AM1652" s="170" t="s">
        <v>43</v>
      </c>
      <c r="AN1652" s="165" t="s">
        <v>44</v>
      </c>
      <c r="AO1652" s="165"/>
      <c r="AP1652" s="166"/>
      <c r="AQ1652" s="166"/>
      <c r="AR1652" s="166"/>
      <c r="AS1652" s="166">
        <f>H1652</f>
        <v>101607</v>
      </c>
      <c r="AT1652" s="166">
        <f t="shared" si="162"/>
        <v>11748</v>
      </c>
      <c r="AU1652" s="166">
        <v>1748</v>
      </c>
      <c r="AV1652" s="166"/>
      <c r="AX1652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101607, 'Б-101607-13',date'2015-02-02',3, 7, 7, 'RUR', 1, 18, date'2015-02-02', date'2015-02-01', 1016073, 1, to_date('2015-01-01 00:00:01','YYYY-MM-DD HH24:MI:SS'), 6200, 1116, 0, 1298, 0, 'c1', 8,null,101607,11748,1748);insert into xxxx_oebs_cash_payment_test (ID, INVOICE_ID, OEBS_PAYMENT, DOC_DATE, COMISS_DATE) values (s_xxxx_oebs_cash_payment_test.NEXTVAL, 101607, 9300, to_date('2015-01-01 00:00:01','YYYY-MM-DD HH24:MI:SS'), date'2015-01-01' );insert into xxxx_client_discount_m  (ID,CLIENT_ID,CLIENT_AVG_DISCOUNT,DT) values (s_xxxx_client_discount_m.NEXTVAL,1298, 12, date'2015-01-01');</v>
      </c>
      <c r="AZ1652" s="326"/>
    </row>
    <row r="1653" spans="1:52" ht="16.5" customHeight="1" x14ac:dyDescent="0.25">
      <c r="A1653" s="285">
        <v>117</v>
      </c>
      <c r="B1653" s="72">
        <v>0</v>
      </c>
      <c r="C1653" s="165" t="str">
        <f t="shared" si="164"/>
        <v>1000117</v>
      </c>
      <c r="D1653" s="165" t="str">
        <f t="shared" si="165"/>
        <v>1000117/13</v>
      </c>
      <c r="E1653" s="167" t="s">
        <v>189</v>
      </c>
      <c r="F1653" s="167" t="s">
        <v>822</v>
      </c>
      <c r="G1653" s="165">
        <v>48</v>
      </c>
      <c r="H1653" s="178">
        <v>101608</v>
      </c>
      <c r="I1653" s="170" t="str">
        <f t="shared" si="166"/>
        <v>Б-101608-13</v>
      </c>
      <c r="J1653" s="169">
        <v>3</v>
      </c>
      <c r="K1653" s="165">
        <v>7</v>
      </c>
      <c r="L1653" s="165" t="s">
        <v>38</v>
      </c>
      <c r="M1653" s="169">
        <v>1</v>
      </c>
      <c r="N1653" s="165">
        <v>18</v>
      </c>
      <c r="O1653" s="167" t="s">
        <v>823</v>
      </c>
      <c r="P1653" s="167" t="s">
        <v>823</v>
      </c>
      <c r="Q1653" s="167" t="s">
        <v>826</v>
      </c>
      <c r="R1653" s="166" t="str">
        <f>H1653&amp;"1"</f>
        <v>1016081</v>
      </c>
      <c r="S1653" s="170">
        <v>1</v>
      </c>
      <c r="T1653" s="191" t="s">
        <v>829</v>
      </c>
      <c r="U1653" s="165">
        <v>6200</v>
      </c>
      <c r="V1653" s="165">
        <v>1116</v>
      </c>
      <c r="W1653" s="165">
        <v>0</v>
      </c>
      <c r="X1653" s="234">
        <v>1299</v>
      </c>
      <c r="Y1653" s="168" t="s">
        <v>42</v>
      </c>
      <c r="Z1653" s="266"/>
      <c r="AA1653" s="266"/>
      <c r="AB1653" s="224"/>
      <c r="AC1653" s="178">
        <v>9300</v>
      </c>
      <c r="AD1653" s="170"/>
      <c r="AE1653" s="170"/>
      <c r="AF1653" s="191" t="s">
        <v>320</v>
      </c>
      <c r="AG1653" s="221">
        <v>8</v>
      </c>
      <c r="AH1653" s="220">
        <v>12</v>
      </c>
      <c r="AI1653" s="191" t="s">
        <v>320</v>
      </c>
      <c r="AL1653" s="166">
        <v>0</v>
      </c>
      <c r="AM1653" s="170" t="s">
        <v>43</v>
      </c>
      <c r="AN1653" s="165" t="s">
        <v>44</v>
      </c>
      <c r="AO1653" s="165"/>
      <c r="AP1653" s="166"/>
      <c r="AQ1653" s="166"/>
      <c r="AR1653" s="166"/>
      <c r="AS1653" s="166">
        <f>H1653</f>
        <v>101608</v>
      </c>
      <c r="AT1653" s="166">
        <f t="shared" si="162"/>
        <v>11749</v>
      </c>
      <c r="AU1653" s="166">
        <v>1749</v>
      </c>
      <c r="AV1653" s="166"/>
      <c r="AX1653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101608, 'Б-101608-13',date'2015-02-02',3, 7, 7, 'RUR', 1, 18, date'2015-02-02', date'2015-02-01', 1016081, 1, to_date('2015-01-01 00:00:01','YYYY-MM-DD HH24:MI:SS'), 6200, 1116, 0, 1299, 0, 'c1', 8,null,101608,11749,1749);insert into xxxx_oebs_cash_payment_test (ID, INVOICE_ID, OEBS_PAYMENT, DOC_DATE, COMISS_DATE) values (s_xxxx_oebs_cash_payment_test.NEXTVAL, 101608, 9300, to_date('2015-01-01 00:00:01','YYYY-MM-DD HH24:MI:SS'), date'2015-01-01' );insert into xxxx_client_discount_m  (ID,CLIENT_ID,CLIENT_AVG_DISCOUNT,DT) values (s_xxxx_client_discount_m.NEXTVAL,1299, 12, date'2015-01-01');</v>
      </c>
      <c r="AZ1653" s="326"/>
    </row>
    <row r="1654" spans="1:52" ht="16.5" customHeight="1" x14ac:dyDescent="0.25">
      <c r="A1654" s="285">
        <v>117</v>
      </c>
      <c r="B1654" s="72">
        <v>0</v>
      </c>
      <c r="C1654" s="165" t="str">
        <f t="shared" si="164"/>
        <v>1000117</v>
      </c>
      <c r="D1654" s="165" t="str">
        <f t="shared" si="165"/>
        <v>1000117/13</v>
      </c>
      <c r="E1654" s="167" t="s">
        <v>189</v>
      </c>
      <c r="F1654" s="167" t="s">
        <v>822</v>
      </c>
      <c r="G1654" s="165">
        <v>48</v>
      </c>
      <c r="H1654" s="178">
        <v>101609</v>
      </c>
      <c r="I1654" s="170" t="str">
        <f t="shared" si="166"/>
        <v>Б-101609-13</v>
      </c>
      <c r="J1654" s="169">
        <v>3</v>
      </c>
      <c r="K1654" s="165">
        <v>7</v>
      </c>
      <c r="L1654" s="165" t="s">
        <v>38</v>
      </c>
      <c r="M1654" s="169">
        <v>1</v>
      </c>
      <c r="N1654" s="165">
        <v>18</v>
      </c>
      <c r="O1654" s="167" t="s">
        <v>823</v>
      </c>
      <c r="P1654" s="167" t="s">
        <v>823</v>
      </c>
      <c r="Q1654" s="167" t="s">
        <v>826</v>
      </c>
      <c r="R1654" s="166" t="str">
        <f>H1654&amp;"2"</f>
        <v>1016092</v>
      </c>
      <c r="S1654" s="170">
        <v>1</v>
      </c>
      <c r="T1654" s="191" t="s">
        <v>838</v>
      </c>
      <c r="U1654" s="165">
        <v>6200</v>
      </c>
      <c r="V1654" s="165">
        <v>1116</v>
      </c>
      <c r="W1654" s="165">
        <v>0</v>
      </c>
      <c r="X1654" s="122">
        <v>1300</v>
      </c>
      <c r="Y1654" s="168" t="s">
        <v>42</v>
      </c>
      <c r="Z1654" s="266"/>
      <c r="AA1654" s="266"/>
      <c r="AB1654" s="224"/>
      <c r="AC1654" s="178">
        <v>9300</v>
      </c>
      <c r="AD1654" s="170"/>
      <c r="AE1654" s="170"/>
      <c r="AF1654" s="191" t="s">
        <v>320</v>
      </c>
      <c r="AG1654" s="221">
        <v>8</v>
      </c>
      <c r="AH1654" s="220">
        <v>12</v>
      </c>
      <c r="AI1654" s="191" t="s">
        <v>320</v>
      </c>
      <c r="AL1654" s="166">
        <v>0</v>
      </c>
      <c r="AM1654" s="170" t="s">
        <v>43</v>
      </c>
      <c r="AN1654" s="165" t="s">
        <v>44</v>
      </c>
      <c r="AO1654" s="165"/>
      <c r="AP1654" s="166"/>
      <c r="AQ1654" s="166"/>
      <c r="AR1654" s="166"/>
      <c r="AS1654" s="166">
        <f>H1654</f>
        <v>101609</v>
      </c>
      <c r="AT1654" s="166">
        <f t="shared" si="162"/>
        <v>11750</v>
      </c>
      <c r="AU1654" s="166">
        <v>1750</v>
      </c>
      <c r="AV1654" s="166"/>
      <c r="AX1654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101609, 'Б-101609-13',date'2015-02-02',3, 7, 7, 'RUR', 1, 18, date'2015-02-02', date'2015-02-01', 1016092, 1, to_date('2015-01-01 00:00:14','YYYY-MM-DD HH24:MI:SS'), 6200, 1116, 0, 1300, 0, 'c1', 8,null,101609,11750,1750);insert into xxxx_oebs_cash_payment_test (ID, INVOICE_ID, OEBS_PAYMENT, DOC_DATE, COMISS_DATE) values (s_xxxx_oebs_cash_payment_test.NEXTVAL, 101609, 9300, to_date('2015-01-01 00:00:14','YYYY-MM-DD HH24:MI:SS'), date'2015-01-01' );insert into xxxx_client_discount_m  (ID,CLIENT_ID,CLIENT_AVG_DISCOUNT,DT) values (s_xxxx_client_discount_m.NEXTVAL,1300, 12, date'2015-01-01');</v>
      </c>
      <c r="AZ1654" s="326"/>
    </row>
    <row r="1655" spans="1:52" ht="16.5" customHeight="1" x14ac:dyDescent="0.25">
      <c r="A1655" s="285">
        <v>117</v>
      </c>
      <c r="B1655" s="72">
        <v>0</v>
      </c>
      <c r="C1655" s="165" t="str">
        <f t="shared" si="164"/>
        <v>1000117</v>
      </c>
      <c r="D1655" s="165" t="str">
        <f t="shared" si="165"/>
        <v>1000117/13</v>
      </c>
      <c r="E1655" s="167" t="s">
        <v>189</v>
      </c>
      <c r="F1655" s="167" t="s">
        <v>822</v>
      </c>
      <c r="G1655" s="165">
        <v>48</v>
      </c>
      <c r="H1655" s="178">
        <v>101610</v>
      </c>
      <c r="I1655" s="170" t="str">
        <f t="shared" si="166"/>
        <v>Б-101610-13</v>
      </c>
      <c r="J1655" s="169">
        <v>3</v>
      </c>
      <c r="K1655" s="165">
        <v>7</v>
      </c>
      <c r="L1655" s="165" t="s">
        <v>38</v>
      </c>
      <c r="M1655" s="169">
        <v>1</v>
      </c>
      <c r="N1655" s="165">
        <v>18</v>
      </c>
      <c r="O1655" s="167" t="s">
        <v>823</v>
      </c>
      <c r="P1655" s="167" t="s">
        <v>823</v>
      </c>
      <c r="Q1655" s="167" t="s">
        <v>826</v>
      </c>
      <c r="R1655" s="166" t="str">
        <f>H1655&amp;"1"</f>
        <v>1016101</v>
      </c>
      <c r="S1655" s="170">
        <v>1</v>
      </c>
      <c r="T1655" s="237" t="s">
        <v>144</v>
      </c>
      <c r="U1655" s="234">
        <v>6000</v>
      </c>
      <c r="V1655" s="234">
        <v>1080</v>
      </c>
      <c r="W1655" s="165">
        <v>0</v>
      </c>
      <c r="X1655" s="244">
        <v>1286</v>
      </c>
      <c r="Y1655" s="168" t="s">
        <v>42</v>
      </c>
      <c r="Z1655" s="223" t="s">
        <v>769</v>
      </c>
      <c r="AA1655" s="266"/>
      <c r="AB1655" s="223" t="s">
        <v>550</v>
      </c>
      <c r="AC1655" s="178">
        <v>9000</v>
      </c>
      <c r="AD1655" s="170"/>
      <c r="AE1655" s="170"/>
      <c r="AF1655" s="237" t="s">
        <v>320</v>
      </c>
      <c r="AG1655" s="221">
        <v>8</v>
      </c>
      <c r="AH1655" s="220">
        <v>12</v>
      </c>
      <c r="AI1655" s="237" t="s">
        <v>320</v>
      </c>
      <c r="AL1655" s="166">
        <v>0</v>
      </c>
      <c r="AM1655" s="170" t="s">
        <v>43</v>
      </c>
      <c r="AN1655" s="165" t="s">
        <v>44</v>
      </c>
      <c r="AO1655" s="165"/>
      <c r="AP1655" s="166"/>
      <c r="AQ1655" s="166"/>
      <c r="AR1655" s="166"/>
      <c r="AS1655" s="166">
        <f>H1655</f>
        <v>101610</v>
      </c>
      <c r="AT1655" s="166">
        <f t="shared" si="162"/>
        <v>11751</v>
      </c>
      <c r="AU1655" s="166">
        <v>1751</v>
      </c>
      <c r="AV1655" s="166"/>
      <c r="AX1655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101610, 'Б-101610-13',date'2015-02-02',3, 7, 7, 'RUR', 1, 18, date'2015-02-02', date'2015-02-01', 1016101, 1, to_date('2015-01-01 00:00:00','YYYY-MM-DD HH24:MI:SS'), 6000, 1080, 0, 1286, 0, 'c1', 8,null,101610,11751,1751);insert into xxxx_oebs_cash_payment_test (ID, INVOICE_ID, OEBS_PAYMENT, DOC_DATE, COMISS_DATE) values (s_xxxx_oebs_cash_payment_test.NEXTVAL, 101610, 9000, to_date('2015-01-01 00:00:00','YYYY-MM-DD HH24:MI:SS'), date'2015-01-01' );insert into xxxx_client_discount_m  (ID,CLIENT_ID,CLIENT_AVG_DISCOUNT,DT) values (s_xxxx_client_discount_m.NEXTVAL,1286, 12, date'2015-01-01');</v>
      </c>
      <c r="AZ1655" s="326"/>
    </row>
    <row r="1656" spans="1:52" ht="16.5" customHeight="1" x14ac:dyDescent="0.25">
      <c r="A1656" s="285">
        <v>117</v>
      </c>
      <c r="B1656" s="72">
        <v>0</v>
      </c>
      <c r="C1656" s="165" t="str">
        <f t="shared" si="164"/>
        <v>1000117</v>
      </c>
      <c r="D1656" s="165" t="str">
        <f t="shared" si="165"/>
        <v>1000117/13</v>
      </c>
      <c r="E1656" s="167" t="s">
        <v>189</v>
      </c>
      <c r="F1656" s="167" t="s">
        <v>822</v>
      </c>
      <c r="G1656" s="165">
        <v>48</v>
      </c>
      <c r="H1656" s="178">
        <v>101611</v>
      </c>
      <c r="I1656" s="170" t="str">
        <f t="shared" si="166"/>
        <v>Б-101611-13</v>
      </c>
      <c r="J1656" s="169">
        <v>3</v>
      </c>
      <c r="K1656" s="165">
        <v>7</v>
      </c>
      <c r="L1656" s="165" t="s">
        <v>38</v>
      </c>
      <c r="M1656" s="169">
        <v>1</v>
      </c>
      <c r="N1656" s="165">
        <v>18</v>
      </c>
      <c r="O1656" s="167" t="s">
        <v>823</v>
      </c>
      <c r="P1656" s="167" t="s">
        <v>823</v>
      </c>
      <c r="Q1656" s="167" t="s">
        <v>826</v>
      </c>
      <c r="R1656" s="166" t="str">
        <f>H1656&amp;"1"</f>
        <v>1016111</v>
      </c>
      <c r="S1656" s="170">
        <v>1</v>
      </c>
      <c r="T1656" s="237" t="s">
        <v>829</v>
      </c>
      <c r="U1656" s="165">
        <v>6200</v>
      </c>
      <c r="V1656" s="165">
        <v>1116</v>
      </c>
      <c r="W1656" s="165">
        <v>0</v>
      </c>
      <c r="X1656" s="236">
        <v>1287</v>
      </c>
      <c r="Y1656" s="168" t="s">
        <v>42</v>
      </c>
      <c r="Z1656" s="266"/>
      <c r="AA1656" s="266"/>
      <c r="AB1656" s="224"/>
      <c r="AC1656" s="178">
        <v>9300</v>
      </c>
      <c r="AD1656" s="170"/>
      <c r="AE1656" s="170"/>
      <c r="AF1656" s="237" t="s">
        <v>320</v>
      </c>
      <c r="AG1656" s="221">
        <v>8</v>
      </c>
      <c r="AH1656" s="220">
        <v>12</v>
      </c>
      <c r="AI1656" s="237" t="s">
        <v>320</v>
      </c>
      <c r="AL1656" s="166">
        <v>0</v>
      </c>
      <c r="AM1656" s="170" t="s">
        <v>43</v>
      </c>
      <c r="AN1656" s="165" t="s">
        <v>44</v>
      </c>
      <c r="AO1656" s="165"/>
      <c r="AP1656" s="166"/>
      <c r="AQ1656" s="166"/>
      <c r="AR1656" s="166"/>
      <c r="AS1656" s="166">
        <f>H1656</f>
        <v>101611</v>
      </c>
      <c r="AT1656" s="166">
        <f t="shared" si="162"/>
        <v>11752</v>
      </c>
      <c r="AU1656" s="166">
        <v>1752</v>
      </c>
      <c r="AV1656" s="166"/>
      <c r="AX165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101611, 'Б-101611-13',date'2015-02-02',3, 7, 7, 'RUR', 1, 18, date'2015-02-02', date'2015-02-01', 1016111, 1, to_date('2015-01-01 00:00:01','YYYY-MM-DD HH24:MI:SS'), 6200, 1116, 0, 1287, 0, 'c1', 8,null,101611,11752,1752);insert into xxxx_oebs_cash_payment_test (ID, INVOICE_ID, OEBS_PAYMENT, DOC_DATE, COMISS_DATE) values (s_xxxx_oebs_cash_payment_test.NEXTVAL, 101611, 9300, to_date('2015-01-01 00:00:01','YYYY-MM-DD HH24:MI:SS'), date'2015-01-01' );insert into xxxx_client_discount_m  (ID,CLIENT_ID,CLIENT_AVG_DISCOUNT,DT) values (s_xxxx_client_discount_m.NEXTVAL,1287, 12, date'2015-01-01');</v>
      </c>
      <c r="AZ1656" s="326"/>
    </row>
    <row r="1657" spans="1:52" ht="16.5" customHeight="1" x14ac:dyDescent="0.25">
      <c r="A1657" s="285">
        <v>117</v>
      </c>
      <c r="B1657" s="72">
        <v>0</v>
      </c>
      <c r="C1657" s="165" t="str">
        <f t="shared" si="164"/>
        <v>1000117</v>
      </c>
      <c r="D1657" s="165" t="str">
        <f t="shared" si="165"/>
        <v>1000117/13</v>
      </c>
      <c r="E1657" s="167" t="s">
        <v>189</v>
      </c>
      <c r="F1657" s="167" t="s">
        <v>822</v>
      </c>
      <c r="G1657" s="165">
        <v>48</v>
      </c>
      <c r="H1657" s="178">
        <v>101612</v>
      </c>
      <c r="I1657" s="170" t="str">
        <f t="shared" si="166"/>
        <v>Б-101612-13</v>
      </c>
      <c r="J1657" s="169">
        <v>3</v>
      </c>
      <c r="K1657" s="165">
        <v>7</v>
      </c>
      <c r="L1657" s="165" t="s">
        <v>38</v>
      </c>
      <c r="M1657" s="169">
        <v>1</v>
      </c>
      <c r="N1657" s="165">
        <v>18</v>
      </c>
      <c r="O1657" s="167" t="s">
        <v>823</v>
      </c>
      <c r="P1657" s="167" t="s">
        <v>823</v>
      </c>
      <c r="Q1657" s="167" t="s">
        <v>826</v>
      </c>
      <c r="R1657" s="166" t="str">
        <f>H1657&amp;"2"</f>
        <v>1016122</v>
      </c>
      <c r="S1657" s="170">
        <v>1</v>
      </c>
      <c r="T1657" s="237" t="s">
        <v>830</v>
      </c>
      <c r="U1657" s="165">
        <v>6200</v>
      </c>
      <c r="V1657" s="165">
        <v>1116</v>
      </c>
      <c r="W1657" s="165">
        <v>0</v>
      </c>
      <c r="X1657" s="244">
        <v>1288</v>
      </c>
      <c r="Y1657" s="168" t="s">
        <v>42</v>
      </c>
      <c r="Z1657" s="266"/>
      <c r="AA1657" s="266"/>
      <c r="AB1657" s="224"/>
      <c r="AC1657" s="178">
        <v>9300</v>
      </c>
      <c r="AD1657" s="170"/>
      <c r="AE1657" s="170"/>
      <c r="AF1657" s="237" t="s">
        <v>320</v>
      </c>
      <c r="AG1657" s="221">
        <v>8</v>
      </c>
      <c r="AH1657" s="220">
        <v>12</v>
      </c>
      <c r="AI1657" s="237" t="s">
        <v>320</v>
      </c>
      <c r="AL1657" s="166">
        <v>0</v>
      </c>
      <c r="AM1657" s="170" t="s">
        <v>43</v>
      </c>
      <c r="AN1657" s="165" t="s">
        <v>44</v>
      </c>
      <c r="AO1657" s="165"/>
      <c r="AP1657" s="166"/>
      <c r="AQ1657" s="166"/>
      <c r="AR1657" s="166"/>
      <c r="AS1657" s="166">
        <f>H1657</f>
        <v>101612</v>
      </c>
      <c r="AT1657" s="166">
        <f t="shared" si="162"/>
        <v>11753</v>
      </c>
      <c r="AU1657" s="166">
        <v>1753</v>
      </c>
      <c r="AX165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101612, 'Б-101612-13',date'2015-02-02',3, 7, 7, 'RUR', 1, 18, date'2015-02-02', date'2015-02-01', 1016122, 1, to_date('2015-01-01 00:00:02','YYYY-MM-DD HH24:MI:SS'), 6200, 1116, 0, 1288, 0, 'c1', 8,null,101612,11753,1753);insert into xxxx_oebs_cash_payment_test (ID, INVOICE_ID, OEBS_PAYMENT, DOC_DATE, COMISS_DATE) values (s_xxxx_oebs_cash_payment_test.NEXTVAL, 101612, 9300, to_date('2015-01-01 00:00:02','YYYY-MM-DD HH24:MI:SS'), date'2015-01-01' );insert into xxxx_client_discount_m  (ID,CLIENT_ID,CLIENT_AVG_DISCOUNT,DT) values (s_xxxx_client_discount_m.NEXTVAL,1288, 12, date'2015-01-01');</v>
      </c>
      <c r="AZ1657" s="326"/>
    </row>
    <row r="1658" spans="1:52" ht="16.5" customHeight="1" x14ac:dyDescent="0.25">
      <c r="A1658" s="285">
        <v>117</v>
      </c>
      <c r="B1658" s="72">
        <v>0</v>
      </c>
      <c r="C1658" s="165" t="str">
        <f t="shared" si="164"/>
        <v>1000117</v>
      </c>
      <c r="D1658" s="165" t="str">
        <f t="shared" si="165"/>
        <v>1000117/13</v>
      </c>
      <c r="E1658" s="167" t="s">
        <v>189</v>
      </c>
      <c r="F1658" s="167" t="s">
        <v>822</v>
      </c>
      <c r="G1658" s="165">
        <v>48</v>
      </c>
      <c r="H1658" s="178">
        <v>101613</v>
      </c>
      <c r="I1658" s="170" t="str">
        <f t="shared" si="166"/>
        <v>Б-101613-13</v>
      </c>
      <c r="J1658" s="169">
        <v>3</v>
      </c>
      <c r="K1658" s="165">
        <v>7</v>
      </c>
      <c r="L1658" s="165" t="s">
        <v>38</v>
      </c>
      <c r="M1658" s="169">
        <v>1</v>
      </c>
      <c r="N1658" s="165">
        <v>18</v>
      </c>
      <c r="O1658" s="167" t="s">
        <v>823</v>
      </c>
      <c r="P1658" s="167" t="s">
        <v>823</v>
      </c>
      <c r="Q1658" s="167" t="s">
        <v>826</v>
      </c>
      <c r="R1658" s="166" t="str">
        <f>H1658&amp;"3"</f>
        <v>1016133</v>
      </c>
      <c r="S1658" s="170">
        <v>1</v>
      </c>
      <c r="T1658" s="237" t="s">
        <v>830</v>
      </c>
      <c r="U1658" s="165">
        <v>6200</v>
      </c>
      <c r="V1658" s="165">
        <v>1116</v>
      </c>
      <c r="W1658" s="165">
        <v>0</v>
      </c>
      <c r="X1658" s="236">
        <v>1289</v>
      </c>
      <c r="Y1658" s="168" t="s">
        <v>42</v>
      </c>
      <c r="Z1658" s="266"/>
      <c r="AA1658" s="266"/>
      <c r="AB1658" s="224"/>
      <c r="AC1658" s="178">
        <v>9300</v>
      </c>
      <c r="AD1658" s="170"/>
      <c r="AE1658" s="170"/>
      <c r="AF1658" s="237" t="s">
        <v>320</v>
      </c>
      <c r="AG1658" s="221">
        <v>8</v>
      </c>
      <c r="AH1658" s="220">
        <v>12</v>
      </c>
      <c r="AI1658" s="237" t="s">
        <v>320</v>
      </c>
      <c r="AL1658" s="166">
        <v>0</v>
      </c>
      <c r="AM1658" s="170" t="s">
        <v>43</v>
      </c>
      <c r="AN1658" s="165" t="s">
        <v>44</v>
      </c>
      <c r="AO1658" s="165"/>
      <c r="AP1658" s="166"/>
      <c r="AQ1658" s="166"/>
      <c r="AR1658" s="166"/>
      <c r="AS1658" s="166">
        <f>H1658</f>
        <v>101613</v>
      </c>
      <c r="AT1658" s="166">
        <f t="shared" si="162"/>
        <v>11754</v>
      </c>
      <c r="AU1658" s="166">
        <v>1754</v>
      </c>
      <c r="AV1658" s="166"/>
      <c r="AX165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101613, 'Б-101613-13',date'2015-02-02',3, 7, 7, 'RUR', 1, 18, date'2015-02-02', date'2015-02-01', 1016133, 1, to_date('2015-01-01 00:00:02','YYYY-MM-DD HH24:MI:SS'), 6200, 1116, 0, 1289, 0, 'c1', 8,null,101613,11754,1754);insert into xxxx_oebs_cash_payment_test (ID, INVOICE_ID, OEBS_PAYMENT, DOC_DATE, COMISS_DATE) values (s_xxxx_oebs_cash_payment_test.NEXTVAL, 101613, 9300, to_date('2015-01-01 00:00:02','YYYY-MM-DD HH24:MI:SS'), date'2015-01-01' );insert into xxxx_client_discount_m  (ID,CLIENT_ID,CLIENT_AVG_DISCOUNT,DT) values (s_xxxx_client_discount_m.NEXTVAL,1289, 12, date'2015-01-01');</v>
      </c>
      <c r="AZ1658" s="326"/>
    </row>
    <row r="1659" spans="1:52" ht="16.5" customHeight="1" x14ac:dyDescent="0.25">
      <c r="A1659" s="285">
        <v>117</v>
      </c>
      <c r="B1659" s="72">
        <v>0</v>
      </c>
      <c r="C1659" s="165" t="str">
        <f t="shared" si="164"/>
        <v>1000117</v>
      </c>
      <c r="D1659" s="165" t="str">
        <f t="shared" si="165"/>
        <v>1000117/13</v>
      </c>
      <c r="E1659" s="167" t="s">
        <v>189</v>
      </c>
      <c r="F1659" s="167" t="s">
        <v>822</v>
      </c>
      <c r="G1659" s="165">
        <v>48</v>
      </c>
      <c r="H1659" s="178">
        <v>101614</v>
      </c>
      <c r="I1659" s="170" t="str">
        <f t="shared" si="166"/>
        <v>Б-101614-13</v>
      </c>
      <c r="J1659" s="169">
        <v>3</v>
      </c>
      <c r="K1659" s="165">
        <v>7</v>
      </c>
      <c r="L1659" s="165" t="s">
        <v>38</v>
      </c>
      <c r="M1659" s="169">
        <v>1</v>
      </c>
      <c r="N1659" s="165">
        <v>18</v>
      </c>
      <c r="O1659" s="167" t="s">
        <v>823</v>
      </c>
      <c r="P1659" s="167" t="s">
        <v>823</v>
      </c>
      <c r="Q1659" s="167" t="s">
        <v>826</v>
      </c>
      <c r="R1659" s="166" t="str">
        <f>H1659&amp;"1"</f>
        <v>1016141</v>
      </c>
      <c r="S1659" s="170">
        <v>1</v>
      </c>
      <c r="T1659" s="237" t="s">
        <v>830</v>
      </c>
      <c r="U1659" s="165">
        <v>6200</v>
      </c>
      <c r="V1659" s="165">
        <v>1116</v>
      </c>
      <c r="W1659" s="165">
        <v>0</v>
      </c>
      <c r="X1659" s="244">
        <v>1290</v>
      </c>
      <c r="Y1659" s="168" t="s">
        <v>42</v>
      </c>
      <c r="Z1659" s="266"/>
      <c r="AA1659" s="266"/>
      <c r="AB1659" s="224"/>
      <c r="AC1659" s="178">
        <v>9300</v>
      </c>
      <c r="AD1659" s="170"/>
      <c r="AE1659" s="170"/>
      <c r="AF1659" s="237" t="s">
        <v>320</v>
      </c>
      <c r="AG1659" s="221">
        <v>8</v>
      </c>
      <c r="AH1659" s="220">
        <v>12</v>
      </c>
      <c r="AI1659" s="237" t="s">
        <v>320</v>
      </c>
      <c r="AL1659" s="166">
        <v>0</v>
      </c>
      <c r="AM1659" s="170" t="s">
        <v>43</v>
      </c>
      <c r="AN1659" s="165" t="s">
        <v>44</v>
      </c>
      <c r="AO1659" s="165"/>
      <c r="AP1659" s="166"/>
      <c r="AQ1659" s="166"/>
      <c r="AR1659" s="166"/>
      <c r="AS1659" s="166">
        <f>H1659</f>
        <v>101614</v>
      </c>
      <c r="AT1659" s="166">
        <f t="shared" si="162"/>
        <v>11755</v>
      </c>
      <c r="AU1659" s="166">
        <v>1755</v>
      </c>
      <c r="AV1659" s="166"/>
      <c r="AX1659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101614, 'Б-101614-13',date'2015-02-02',3, 7, 7, 'RUR', 1, 18, date'2015-02-02', date'2015-02-01', 1016141, 1, to_date('2015-01-01 00:00:02','YYYY-MM-DD HH24:MI:SS'), 6200, 1116, 0, 1290, 0, 'c1', 8,null,101614,11755,1755);insert into xxxx_oebs_cash_payment_test (ID, INVOICE_ID, OEBS_PAYMENT, DOC_DATE, COMISS_DATE) values (s_xxxx_oebs_cash_payment_test.NEXTVAL, 101614, 9300, to_date('2015-01-01 00:00:02','YYYY-MM-DD HH24:MI:SS'), date'2015-01-01' );insert into xxxx_client_discount_m  (ID,CLIENT_ID,CLIENT_AVG_DISCOUNT,DT) values (s_xxxx_client_discount_m.NEXTVAL,1290, 12, date'2015-01-01');</v>
      </c>
      <c r="AZ1659" s="326"/>
    </row>
    <row r="1660" spans="1:52" ht="16.5" customHeight="1" x14ac:dyDescent="0.25">
      <c r="A1660" s="285">
        <v>117</v>
      </c>
      <c r="B1660" s="72">
        <v>0</v>
      </c>
      <c r="C1660" s="165" t="str">
        <f t="shared" si="164"/>
        <v>1000117</v>
      </c>
      <c r="D1660" s="165" t="str">
        <f t="shared" si="165"/>
        <v>1000117/13</v>
      </c>
      <c r="E1660" s="167" t="s">
        <v>189</v>
      </c>
      <c r="F1660" s="167" t="s">
        <v>822</v>
      </c>
      <c r="G1660" s="165">
        <v>48</v>
      </c>
      <c r="H1660" s="178">
        <v>101615</v>
      </c>
      <c r="I1660" s="170" t="str">
        <f t="shared" si="166"/>
        <v>Б-101615-13</v>
      </c>
      <c r="J1660" s="169">
        <v>3</v>
      </c>
      <c r="K1660" s="165">
        <v>7</v>
      </c>
      <c r="L1660" s="165" t="s">
        <v>38</v>
      </c>
      <c r="M1660" s="169">
        <v>1</v>
      </c>
      <c r="N1660" s="165">
        <v>18</v>
      </c>
      <c r="O1660" s="167" t="s">
        <v>823</v>
      </c>
      <c r="P1660" s="167" t="s">
        <v>823</v>
      </c>
      <c r="Q1660" s="167" t="s">
        <v>826</v>
      </c>
      <c r="R1660" s="166" t="str">
        <f>H1660&amp;"1"</f>
        <v>1016151</v>
      </c>
      <c r="S1660" s="170">
        <v>1</v>
      </c>
      <c r="T1660" s="237" t="s">
        <v>830</v>
      </c>
      <c r="U1660" s="165">
        <v>6200</v>
      </c>
      <c r="V1660" s="165">
        <v>1116</v>
      </c>
      <c r="W1660" s="165">
        <v>0</v>
      </c>
      <c r="X1660" s="236">
        <v>1291</v>
      </c>
      <c r="Y1660" s="168" t="s">
        <v>42</v>
      </c>
      <c r="Z1660" s="266"/>
      <c r="AA1660" s="266"/>
      <c r="AB1660" s="224"/>
      <c r="AC1660" s="178">
        <v>9300</v>
      </c>
      <c r="AD1660" s="170"/>
      <c r="AE1660" s="170"/>
      <c r="AF1660" s="237" t="s">
        <v>320</v>
      </c>
      <c r="AG1660" s="221">
        <v>8</v>
      </c>
      <c r="AH1660" s="220">
        <v>12</v>
      </c>
      <c r="AI1660" s="237" t="s">
        <v>320</v>
      </c>
      <c r="AL1660" s="166">
        <v>0</v>
      </c>
      <c r="AM1660" s="170" t="s">
        <v>43</v>
      </c>
      <c r="AN1660" s="165" t="s">
        <v>44</v>
      </c>
      <c r="AO1660" s="165"/>
      <c r="AP1660" s="166"/>
      <c r="AQ1660" s="166"/>
      <c r="AR1660" s="166"/>
      <c r="AS1660" s="166">
        <f>H1660</f>
        <v>101615</v>
      </c>
      <c r="AT1660" s="166">
        <f t="shared" si="162"/>
        <v>11756</v>
      </c>
      <c r="AU1660" s="166">
        <v>1756</v>
      </c>
      <c r="AV1660" s="166"/>
      <c r="AX1660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101615, 'Б-101615-13',date'2015-02-02',3, 7, 7, 'RUR', 1, 18, date'2015-02-02', date'2015-02-01', 1016151, 1, to_date('2015-01-01 00:00:02','YYYY-MM-DD HH24:MI:SS'), 6200, 1116, 0, 1291, 0, 'c1', 8,null,101615,11756,1756);insert into xxxx_oebs_cash_payment_test (ID, INVOICE_ID, OEBS_PAYMENT, DOC_DATE, COMISS_DATE) values (s_xxxx_oebs_cash_payment_test.NEXTVAL, 101615, 9300, to_date('2015-01-01 00:00:02','YYYY-MM-DD HH24:MI:SS'), date'2015-01-01' );insert into xxxx_client_discount_m  (ID,CLIENT_ID,CLIENT_AVG_DISCOUNT,DT) values (s_xxxx_client_discount_m.NEXTVAL,1291, 12, date'2015-01-01');</v>
      </c>
      <c r="AZ1660" s="326"/>
    </row>
    <row r="1661" spans="1:52" ht="16.5" customHeight="1" x14ac:dyDescent="0.25">
      <c r="A1661" s="285">
        <v>117</v>
      </c>
      <c r="B1661" s="72">
        <v>0</v>
      </c>
      <c r="C1661" s="165" t="str">
        <f t="shared" si="164"/>
        <v>1000117</v>
      </c>
      <c r="D1661" s="165" t="str">
        <f t="shared" si="165"/>
        <v>1000117/13</v>
      </c>
      <c r="E1661" s="167" t="s">
        <v>189</v>
      </c>
      <c r="F1661" s="167" t="s">
        <v>822</v>
      </c>
      <c r="G1661" s="165">
        <v>48</v>
      </c>
      <c r="H1661" s="178">
        <v>101616</v>
      </c>
      <c r="I1661" s="170" t="str">
        <f t="shared" si="166"/>
        <v>Б-101616-13</v>
      </c>
      <c r="J1661" s="169">
        <v>3</v>
      </c>
      <c r="K1661" s="165">
        <v>7</v>
      </c>
      <c r="L1661" s="165" t="s">
        <v>38</v>
      </c>
      <c r="M1661" s="169">
        <v>1</v>
      </c>
      <c r="N1661" s="165">
        <v>18</v>
      </c>
      <c r="O1661" s="167" t="s">
        <v>823</v>
      </c>
      <c r="P1661" s="167" t="s">
        <v>823</v>
      </c>
      <c r="Q1661" s="167" t="s">
        <v>826</v>
      </c>
      <c r="R1661" s="166" t="str">
        <f>H1661&amp;"1"</f>
        <v>1016161</v>
      </c>
      <c r="S1661" s="170">
        <v>1</v>
      </c>
      <c r="T1661" s="237" t="s">
        <v>830</v>
      </c>
      <c r="U1661" s="165">
        <v>6200</v>
      </c>
      <c r="V1661" s="165">
        <v>1116</v>
      </c>
      <c r="W1661" s="165">
        <v>0</v>
      </c>
      <c r="X1661" s="244">
        <v>1292</v>
      </c>
      <c r="Y1661" s="168" t="s">
        <v>42</v>
      </c>
      <c r="Z1661" s="266"/>
      <c r="AA1661" s="266"/>
      <c r="AB1661" s="224"/>
      <c r="AC1661" s="178">
        <v>9300</v>
      </c>
      <c r="AD1661" s="170"/>
      <c r="AE1661" s="170"/>
      <c r="AF1661" s="237" t="s">
        <v>320</v>
      </c>
      <c r="AG1661" s="221">
        <v>8</v>
      </c>
      <c r="AH1661" s="220">
        <v>12</v>
      </c>
      <c r="AI1661" s="237" t="s">
        <v>320</v>
      </c>
      <c r="AL1661" s="166">
        <v>0</v>
      </c>
      <c r="AM1661" s="170" t="s">
        <v>43</v>
      </c>
      <c r="AN1661" s="165" t="s">
        <v>44</v>
      </c>
      <c r="AO1661" s="165"/>
      <c r="AP1661" s="166"/>
      <c r="AQ1661" s="166"/>
      <c r="AR1661" s="166"/>
      <c r="AS1661" s="166">
        <f>H1661</f>
        <v>101616</v>
      </c>
      <c r="AT1661" s="166">
        <f t="shared" si="162"/>
        <v>11757</v>
      </c>
      <c r="AU1661" s="166">
        <v>1757</v>
      </c>
      <c r="AV1661" s="166"/>
      <c r="AX1661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101616, 'Б-101616-13',date'2015-02-02',3, 7, 7, 'RUR', 1, 18, date'2015-02-02', date'2015-02-01', 1016161, 1, to_date('2015-01-01 00:00:02','YYYY-MM-DD HH24:MI:SS'), 6200, 1116, 0, 1292, 0, 'c1', 8,null,101616,11757,1757);insert into xxxx_oebs_cash_payment_test (ID, INVOICE_ID, OEBS_PAYMENT, DOC_DATE, COMISS_DATE) values (s_xxxx_oebs_cash_payment_test.NEXTVAL, 101616, 9300, to_date('2015-01-01 00:00:02','YYYY-MM-DD HH24:MI:SS'), date'2015-01-01' );insert into xxxx_client_discount_m  (ID,CLIENT_ID,CLIENT_AVG_DISCOUNT,DT) values (s_xxxx_client_discount_m.NEXTVAL,1292, 12, date'2015-01-01');</v>
      </c>
      <c r="AZ1661" s="326"/>
    </row>
    <row r="1662" spans="1:52" ht="16.5" customHeight="1" x14ac:dyDescent="0.25">
      <c r="A1662" s="285">
        <v>117</v>
      </c>
      <c r="B1662" s="72">
        <v>0</v>
      </c>
      <c r="C1662" s="165" t="str">
        <f t="shared" si="164"/>
        <v>1000117</v>
      </c>
      <c r="D1662" s="165" t="str">
        <f t="shared" si="165"/>
        <v>1000117/13</v>
      </c>
      <c r="E1662" s="167" t="s">
        <v>189</v>
      </c>
      <c r="F1662" s="167" t="s">
        <v>822</v>
      </c>
      <c r="G1662" s="165">
        <v>48</v>
      </c>
      <c r="H1662" s="178">
        <v>101617</v>
      </c>
      <c r="I1662" s="170" t="str">
        <f t="shared" si="166"/>
        <v>Б-101617-13</v>
      </c>
      <c r="J1662" s="169">
        <v>3</v>
      </c>
      <c r="K1662" s="165">
        <v>7</v>
      </c>
      <c r="L1662" s="165" t="s">
        <v>38</v>
      </c>
      <c r="M1662" s="169">
        <v>1</v>
      </c>
      <c r="N1662" s="165">
        <v>18</v>
      </c>
      <c r="O1662" s="167" t="s">
        <v>823</v>
      </c>
      <c r="P1662" s="167" t="s">
        <v>823</v>
      </c>
      <c r="Q1662" s="167" t="s">
        <v>826</v>
      </c>
      <c r="R1662" s="166" t="str">
        <f>H1662&amp;"2"</f>
        <v>1016172</v>
      </c>
      <c r="S1662" s="170">
        <v>1</v>
      </c>
      <c r="T1662" s="237" t="s">
        <v>829</v>
      </c>
      <c r="U1662" s="165">
        <v>6200</v>
      </c>
      <c r="V1662" s="165">
        <v>1116</v>
      </c>
      <c r="W1662" s="165">
        <v>0</v>
      </c>
      <c r="X1662" s="236">
        <v>1293</v>
      </c>
      <c r="Y1662" s="168" t="s">
        <v>42</v>
      </c>
      <c r="Z1662" s="266"/>
      <c r="AA1662" s="266"/>
      <c r="AB1662" s="224"/>
      <c r="AC1662" s="178">
        <v>9300</v>
      </c>
      <c r="AD1662" s="170"/>
      <c r="AE1662" s="170"/>
      <c r="AF1662" s="237" t="s">
        <v>320</v>
      </c>
      <c r="AG1662" s="221">
        <v>8</v>
      </c>
      <c r="AH1662" s="220">
        <v>12</v>
      </c>
      <c r="AI1662" s="237" t="s">
        <v>320</v>
      </c>
      <c r="AL1662" s="166">
        <v>0</v>
      </c>
      <c r="AM1662" s="170" t="s">
        <v>43</v>
      </c>
      <c r="AN1662" s="165" t="s">
        <v>44</v>
      </c>
      <c r="AO1662" s="165"/>
      <c r="AP1662" s="166"/>
      <c r="AQ1662" s="166"/>
      <c r="AR1662" s="166"/>
      <c r="AS1662" s="166">
        <f>H1662</f>
        <v>101617</v>
      </c>
      <c r="AT1662" s="166">
        <f t="shared" si="162"/>
        <v>11758</v>
      </c>
      <c r="AU1662" s="166">
        <v>1758</v>
      </c>
      <c r="AX1662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101617, 'Б-101617-13',date'2015-02-02',3, 7, 7, 'RUR', 1, 18, date'2015-02-02', date'2015-02-01', 1016172, 1, to_date('2015-01-01 00:00:01','YYYY-MM-DD HH24:MI:SS'), 6200, 1116, 0, 1293, 0, 'c1', 8,null,101617,11758,1758);insert into xxxx_oebs_cash_payment_test (ID, INVOICE_ID, OEBS_PAYMENT, DOC_DATE, COMISS_DATE) values (s_xxxx_oebs_cash_payment_test.NEXTVAL, 101617, 9300, to_date('2015-01-01 00:00:01','YYYY-MM-DD HH24:MI:SS'), date'2015-01-01' );insert into xxxx_client_discount_m  (ID,CLIENT_ID,CLIENT_AVG_DISCOUNT,DT) values (s_xxxx_client_discount_m.NEXTVAL,1293, 12, date'2015-01-01');</v>
      </c>
      <c r="AZ1662" s="326"/>
    </row>
    <row r="1663" spans="1:52" ht="16.5" customHeight="1" x14ac:dyDescent="0.25">
      <c r="A1663" s="285">
        <v>117</v>
      </c>
      <c r="B1663" s="72">
        <v>0</v>
      </c>
      <c r="C1663" s="165" t="str">
        <f t="shared" si="164"/>
        <v>1000117</v>
      </c>
      <c r="D1663" s="165" t="str">
        <f t="shared" si="165"/>
        <v>1000117/13</v>
      </c>
      <c r="E1663" s="167" t="s">
        <v>189</v>
      </c>
      <c r="F1663" s="167" t="s">
        <v>822</v>
      </c>
      <c r="G1663" s="165">
        <v>48</v>
      </c>
      <c r="H1663" s="178">
        <v>101618</v>
      </c>
      <c r="I1663" s="170" t="str">
        <f t="shared" si="166"/>
        <v>Б-101618-13</v>
      </c>
      <c r="J1663" s="169">
        <v>3</v>
      </c>
      <c r="K1663" s="165">
        <v>7</v>
      </c>
      <c r="L1663" s="165" t="s">
        <v>38</v>
      </c>
      <c r="M1663" s="169">
        <v>1</v>
      </c>
      <c r="N1663" s="165">
        <v>18</v>
      </c>
      <c r="O1663" s="167" t="s">
        <v>823</v>
      </c>
      <c r="P1663" s="167" t="s">
        <v>823</v>
      </c>
      <c r="Q1663" s="167" t="s">
        <v>826</v>
      </c>
      <c r="R1663" s="166" t="str">
        <f>H1663&amp;"3"</f>
        <v>1016183</v>
      </c>
      <c r="S1663" s="170">
        <v>1</v>
      </c>
      <c r="T1663" s="237" t="s">
        <v>829</v>
      </c>
      <c r="U1663" s="165">
        <v>6200</v>
      </c>
      <c r="V1663" s="165">
        <v>1116</v>
      </c>
      <c r="W1663" s="165">
        <v>0</v>
      </c>
      <c r="X1663" s="244">
        <v>1294</v>
      </c>
      <c r="Y1663" s="168" t="s">
        <v>42</v>
      </c>
      <c r="Z1663" s="266"/>
      <c r="AA1663" s="266"/>
      <c r="AB1663" s="224"/>
      <c r="AC1663" s="178">
        <v>9300</v>
      </c>
      <c r="AD1663" s="170"/>
      <c r="AE1663" s="170"/>
      <c r="AF1663" s="237" t="s">
        <v>320</v>
      </c>
      <c r="AG1663" s="221">
        <v>8</v>
      </c>
      <c r="AH1663" s="220">
        <v>12</v>
      </c>
      <c r="AI1663" s="237" t="s">
        <v>320</v>
      </c>
      <c r="AL1663" s="166">
        <v>0</v>
      </c>
      <c r="AM1663" s="170" t="s">
        <v>43</v>
      </c>
      <c r="AN1663" s="165" t="s">
        <v>44</v>
      </c>
      <c r="AO1663" s="165"/>
      <c r="AP1663" s="166"/>
      <c r="AQ1663" s="166"/>
      <c r="AR1663" s="166"/>
      <c r="AS1663" s="166">
        <f>H1663</f>
        <v>101618</v>
      </c>
      <c r="AT1663" s="166">
        <f t="shared" si="162"/>
        <v>11759</v>
      </c>
      <c r="AU1663" s="166">
        <v>1759</v>
      </c>
      <c r="AV1663" s="166"/>
      <c r="AX1663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101618, 'Б-101618-13',date'2015-02-02',3, 7, 7, 'RUR', 1, 18, date'2015-02-02', date'2015-02-01', 1016183, 1, to_date('2015-01-01 00:00:01','YYYY-MM-DD HH24:MI:SS'), 6200, 1116, 0, 1294, 0, 'c1', 8,null,101618,11759,1759);insert into xxxx_oebs_cash_payment_test (ID, INVOICE_ID, OEBS_PAYMENT, DOC_DATE, COMISS_DATE) values (s_xxxx_oebs_cash_payment_test.NEXTVAL, 101618, 9300, to_date('2015-01-01 00:00:01','YYYY-MM-DD HH24:MI:SS'), date'2015-01-01' );insert into xxxx_client_discount_m  (ID,CLIENT_ID,CLIENT_AVG_DISCOUNT,DT) values (s_xxxx_client_discount_m.NEXTVAL,1294, 12, date'2015-01-01');</v>
      </c>
      <c r="AZ1663" s="326"/>
    </row>
    <row r="1664" spans="1:52" ht="16.5" customHeight="1" x14ac:dyDescent="0.25">
      <c r="A1664" s="285">
        <v>117</v>
      </c>
      <c r="B1664" s="72">
        <v>0</v>
      </c>
      <c r="C1664" s="165" t="str">
        <f t="shared" si="164"/>
        <v>1000117</v>
      </c>
      <c r="D1664" s="165" t="str">
        <f t="shared" si="165"/>
        <v>1000117/13</v>
      </c>
      <c r="E1664" s="167" t="s">
        <v>189</v>
      </c>
      <c r="F1664" s="167" t="s">
        <v>822</v>
      </c>
      <c r="G1664" s="165">
        <v>48</v>
      </c>
      <c r="H1664" s="178">
        <v>101619</v>
      </c>
      <c r="I1664" s="170" t="str">
        <f t="shared" si="166"/>
        <v>Б-101619-13</v>
      </c>
      <c r="J1664" s="169">
        <v>3</v>
      </c>
      <c r="K1664" s="165">
        <v>7</v>
      </c>
      <c r="L1664" s="165" t="s">
        <v>38</v>
      </c>
      <c r="M1664" s="169">
        <v>1</v>
      </c>
      <c r="N1664" s="165">
        <v>18</v>
      </c>
      <c r="O1664" s="167" t="s">
        <v>823</v>
      </c>
      <c r="P1664" s="167" t="s">
        <v>823</v>
      </c>
      <c r="Q1664" s="167" t="s">
        <v>826</v>
      </c>
      <c r="R1664" s="166" t="str">
        <f>H1664&amp;"1"</f>
        <v>1016191</v>
      </c>
      <c r="S1664" s="170">
        <v>1</v>
      </c>
      <c r="T1664" s="237" t="s">
        <v>829</v>
      </c>
      <c r="U1664" s="165">
        <v>6200</v>
      </c>
      <c r="V1664" s="165">
        <v>1116</v>
      </c>
      <c r="W1664" s="165">
        <v>0</v>
      </c>
      <c r="X1664" s="236">
        <v>1295</v>
      </c>
      <c r="Y1664" s="168" t="s">
        <v>42</v>
      </c>
      <c r="Z1664" s="266"/>
      <c r="AA1664" s="266"/>
      <c r="AB1664" s="224"/>
      <c r="AC1664" s="178">
        <v>9300</v>
      </c>
      <c r="AD1664" s="170"/>
      <c r="AE1664" s="170"/>
      <c r="AF1664" s="237" t="s">
        <v>320</v>
      </c>
      <c r="AG1664" s="221">
        <v>8</v>
      </c>
      <c r="AH1664" s="220">
        <v>12</v>
      </c>
      <c r="AI1664" s="237" t="s">
        <v>320</v>
      </c>
      <c r="AL1664" s="166">
        <v>0</v>
      </c>
      <c r="AM1664" s="170" t="s">
        <v>43</v>
      </c>
      <c r="AN1664" s="165" t="s">
        <v>44</v>
      </c>
      <c r="AO1664" s="165"/>
      <c r="AP1664" s="166"/>
      <c r="AQ1664" s="166"/>
      <c r="AR1664" s="166"/>
      <c r="AS1664" s="166">
        <f>H1664</f>
        <v>101619</v>
      </c>
      <c r="AT1664" s="166">
        <f t="shared" si="162"/>
        <v>11760</v>
      </c>
      <c r="AU1664" s="166">
        <v>1760</v>
      </c>
      <c r="AV1664" s="166"/>
      <c r="AX1664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101619, 'Б-101619-13',date'2015-02-02',3, 7, 7, 'RUR', 1, 18, date'2015-02-02', date'2015-02-01', 1016191, 1, to_date('2015-01-01 00:00:01','YYYY-MM-DD HH24:MI:SS'), 6200, 1116, 0, 1295, 0, 'c1', 8,null,101619,11760,1760);insert into xxxx_oebs_cash_payment_test (ID, INVOICE_ID, OEBS_PAYMENT, DOC_DATE, COMISS_DATE) values (s_xxxx_oebs_cash_payment_test.NEXTVAL, 101619, 9300, to_date('2015-01-01 00:00:01','YYYY-MM-DD HH24:MI:SS'), date'2015-01-01' );insert into xxxx_client_discount_m  (ID,CLIENT_ID,CLIENT_AVG_DISCOUNT,DT) values (s_xxxx_client_discount_m.NEXTVAL,1295, 12, date'2015-01-01');</v>
      </c>
      <c r="AZ1664" s="326"/>
    </row>
    <row r="1665" spans="1:52" ht="16.5" customHeight="1" x14ac:dyDescent="0.25">
      <c r="A1665" s="285">
        <v>117</v>
      </c>
      <c r="B1665" s="72">
        <v>0</v>
      </c>
      <c r="C1665" s="165" t="str">
        <f t="shared" si="164"/>
        <v>1000117</v>
      </c>
      <c r="D1665" s="165" t="str">
        <f t="shared" si="165"/>
        <v>1000117/13</v>
      </c>
      <c r="E1665" s="167" t="s">
        <v>189</v>
      </c>
      <c r="F1665" s="167" t="s">
        <v>822</v>
      </c>
      <c r="G1665" s="165">
        <v>48</v>
      </c>
      <c r="H1665" s="178">
        <v>101620</v>
      </c>
      <c r="I1665" s="170" t="str">
        <f t="shared" si="166"/>
        <v>Б-101620-13</v>
      </c>
      <c r="J1665" s="169">
        <v>3</v>
      </c>
      <c r="K1665" s="165">
        <v>7</v>
      </c>
      <c r="L1665" s="165" t="s">
        <v>38</v>
      </c>
      <c r="M1665" s="169">
        <v>1</v>
      </c>
      <c r="N1665" s="165">
        <v>18</v>
      </c>
      <c r="O1665" s="167" t="s">
        <v>823</v>
      </c>
      <c r="P1665" s="167" t="s">
        <v>823</v>
      </c>
      <c r="Q1665" s="167" t="s">
        <v>826</v>
      </c>
      <c r="R1665" s="166" t="str">
        <f>H1665&amp;"1"</f>
        <v>1016201</v>
      </c>
      <c r="S1665" s="170">
        <v>1</v>
      </c>
      <c r="T1665" s="237" t="s">
        <v>829</v>
      </c>
      <c r="U1665" s="165">
        <v>6200</v>
      </c>
      <c r="V1665" s="165">
        <v>1116</v>
      </c>
      <c r="W1665" s="165">
        <v>0</v>
      </c>
      <c r="X1665" s="244">
        <v>1296</v>
      </c>
      <c r="Y1665" s="168" t="s">
        <v>42</v>
      </c>
      <c r="Z1665" s="266"/>
      <c r="AA1665" s="266"/>
      <c r="AB1665" s="224"/>
      <c r="AC1665" s="178">
        <v>9300</v>
      </c>
      <c r="AD1665" s="170"/>
      <c r="AE1665" s="170"/>
      <c r="AF1665" s="237" t="s">
        <v>320</v>
      </c>
      <c r="AG1665" s="221">
        <v>8</v>
      </c>
      <c r="AH1665" s="220">
        <v>12</v>
      </c>
      <c r="AI1665" s="237" t="s">
        <v>320</v>
      </c>
      <c r="AL1665" s="166">
        <v>0</v>
      </c>
      <c r="AM1665" s="170" t="s">
        <v>43</v>
      </c>
      <c r="AN1665" s="165" t="s">
        <v>44</v>
      </c>
      <c r="AO1665" s="165"/>
      <c r="AP1665" s="166"/>
      <c r="AQ1665" s="166"/>
      <c r="AR1665" s="166"/>
      <c r="AS1665" s="166">
        <f>H1665</f>
        <v>101620</v>
      </c>
      <c r="AT1665" s="166">
        <f t="shared" si="162"/>
        <v>11761</v>
      </c>
      <c r="AU1665" s="166">
        <v>1761</v>
      </c>
      <c r="AV1665" s="166"/>
      <c r="AX1665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101620, 'Б-101620-13',date'2015-02-02',3, 7, 7, 'RUR', 1, 18, date'2015-02-02', date'2015-02-01', 1016201, 1, to_date('2015-01-01 00:00:01','YYYY-MM-DD HH24:MI:SS'), 6200, 1116, 0, 1296, 0, 'c1', 8,null,101620,11761,1761);insert into xxxx_oebs_cash_payment_test (ID, INVOICE_ID, OEBS_PAYMENT, DOC_DATE, COMISS_DATE) values (s_xxxx_oebs_cash_payment_test.NEXTVAL, 101620, 9300, to_date('2015-01-01 00:00:01','YYYY-MM-DD HH24:MI:SS'), date'2015-01-01' );insert into xxxx_client_discount_m  (ID,CLIENT_ID,CLIENT_AVG_DISCOUNT,DT) values (s_xxxx_client_discount_m.NEXTVAL,1296, 12, date'2015-01-01');</v>
      </c>
      <c r="AZ1665" s="326"/>
    </row>
    <row r="1666" spans="1:52" ht="16.5" customHeight="1" x14ac:dyDescent="0.25">
      <c r="A1666" s="285">
        <v>117</v>
      </c>
      <c r="B1666" s="72">
        <v>0</v>
      </c>
      <c r="C1666" s="165" t="str">
        <f t="shared" si="164"/>
        <v>1000117</v>
      </c>
      <c r="D1666" s="165" t="str">
        <f t="shared" si="165"/>
        <v>1000117/13</v>
      </c>
      <c r="E1666" s="167" t="s">
        <v>189</v>
      </c>
      <c r="F1666" s="167" t="s">
        <v>822</v>
      </c>
      <c r="G1666" s="165">
        <v>48</v>
      </c>
      <c r="H1666" s="178">
        <v>101621</v>
      </c>
      <c r="I1666" s="170" t="str">
        <f t="shared" si="166"/>
        <v>Б-101621-13</v>
      </c>
      <c r="J1666" s="169">
        <v>3</v>
      </c>
      <c r="K1666" s="165">
        <v>7</v>
      </c>
      <c r="L1666" s="165" t="s">
        <v>38</v>
      </c>
      <c r="M1666" s="169">
        <v>1</v>
      </c>
      <c r="N1666" s="165">
        <v>18</v>
      </c>
      <c r="O1666" s="167" t="s">
        <v>823</v>
      </c>
      <c r="P1666" s="167" t="s">
        <v>823</v>
      </c>
      <c r="Q1666" s="167" t="s">
        <v>826</v>
      </c>
      <c r="R1666" s="166" t="str">
        <f>H1666&amp;"1"</f>
        <v>1016211</v>
      </c>
      <c r="S1666" s="170">
        <v>1</v>
      </c>
      <c r="T1666" s="237" t="s">
        <v>829</v>
      </c>
      <c r="U1666" s="165">
        <v>6200</v>
      </c>
      <c r="V1666" s="165">
        <v>1116</v>
      </c>
      <c r="W1666" s="165">
        <v>0</v>
      </c>
      <c r="X1666" s="236">
        <v>1297</v>
      </c>
      <c r="Y1666" s="168" t="s">
        <v>42</v>
      </c>
      <c r="Z1666" s="266"/>
      <c r="AA1666" s="266"/>
      <c r="AB1666" s="224"/>
      <c r="AC1666" s="178">
        <v>9300</v>
      </c>
      <c r="AD1666" s="170"/>
      <c r="AE1666" s="170"/>
      <c r="AF1666" s="237" t="s">
        <v>320</v>
      </c>
      <c r="AG1666" s="221">
        <v>8</v>
      </c>
      <c r="AH1666" s="220">
        <v>12</v>
      </c>
      <c r="AI1666" s="237" t="s">
        <v>320</v>
      </c>
      <c r="AL1666" s="166">
        <v>0</v>
      </c>
      <c r="AM1666" s="170" t="s">
        <v>43</v>
      </c>
      <c r="AN1666" s="165" t="s">
        <v>44</v>
      </c>
      <c r="AO1666" s="165"/>
      <c r="AP1666" s="166"/>
      <c r="AQ1666" s="166"/>
      <c r="AR1666" s="166"/>
      <c r="AS1666" s="166">
        <f>H1666</f>
        <v>101621</v>
      </c>
      <c r="AT1666" s="166">
        <f t="shared" si="162"/>
        <v>11762</v>
      </c>
      <c r="AU1666" s="166">
        <v>1762</v>
      </c>
      <c r="AV1666" s="166"/>
      <c r="AX1666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101621, 'Б-101621-13',date'2015-02-02',3, 7, 7, 'RUR', 1, 18, date'2015-02-02', date'2015-02-01', 1016211, 1, to_date('2015-01-01 00:00:01','YYYY-MM-DD HH24:MI:SS'), 6200, 1116, 0, 1297, 0, 'c1', 8,null,101621,11762,1762);insert into xxxx_oebs_cash_payment_test (ID, INVOICE_ID, OEBS_PAYMENT, DOC_DATE, COMISS_DATE) values (s_xxxx_oebs_cash_payment_test.NEXTVAL, 101621, 9300, to_date('2015-01-01 00:00:01','YYYY-MM-DD HH24:MI:SS'), date'2015-01-01' );insert into xxxx_client_discount_m  (ID,CLIENT_ID,CLIENT_AVG_DISCOUNT,DT) values (s_xxxx_client_discount_m.NEXTVAL,1297, 12, date'2015-01-01');</v>
      </c>
      <c r="AZ1666" s="326"/>
    </row>
    <row r="1667" spans="1:52" ht="16.5" customHeight="1" x14ac:dyDescent="0.25">
      <c r="A1667" s="285">
        <v>117</v>
      </c>
      <c r="B1667" s="72">
        <v>0</v>
      </c>
      <c r="C1667" s="165" t="str">
        <f t="shared" si="164"/>
        <v>1000117</v>
      </c>
      <c r="D1667" s="165" t="str">
        <f t="shared" si="165"/>
        <v>1000117/13</v>
      </c>
      <c r="E1667" s="167" t="s">
        <v>189</v>
      </c>
      <c r="F1667" s="167" t="s">
        <v>822</v>
      </c>
      <c r="G1667" s="165">
        <v>48</v>
      </c>
      <c r="H1667" s="178">
        <v>101622</v>
      </c>
      <c r="I1667" s="170" t="str">
        <f t="shared" si="166"/>
        <v>Б-101622-13</v>
      </c>
      <c r="J1667" s="169">
        <v>3</v>
      </c>
      <c r="K1667" s="165">
        <v>7</v>
      </c>
      <c r="L1667" s="165" t="s">
        <v>38</v>
      </c>
      <c r="M1667" s="169">
        <v>1</v>
      </c>
      <c r="N1667" s="165">
        <v>18</v>
      </c>
      <c r="O1667" s="167" t="s">
        <v>823</v>
      </c>
      <c r="P1667" s="167" t="s">
        <v>823</v>
      </c>
      <c r="Q1667" s="167" t="s">
        <v>826</v>
      </c>
      <c r="R1667" s="166" t="str">
        <f>H1667&amp;"2"</f>
        <v>1016222</v>
      </c>
      <c r="S1667" s="170">
        <v>1</v>
      </c>
      <c r="T1667" s="237" t="s">
        <v>829</v>
      </c>
      <c r="U1667" s="165">
        <v>6200</v>
      </c>
      <c r="V1667" s="165">
        <v>1116</v>
      </c>
      <c r="W1667" s="165">
        <v>0</v>
      </c>
      <c r="X1667" s="244">
        <v>1298</v>
      </c>
      <c r="Y1667" s="168" t="s">
        <v>42</v>
      </c>
      <c r="Z1667" s="266"/>
      <c r="AA1667" s="266"/>
      <c r="AB1667" s="224"/>
      <c r="AC1667" s="178">
        <v>9300</v>
      </c>
      <c r="AD1667" s="170"/>
      <c r="AE1667" s="170"/>
      <c r="AF1667" s="237" t="s">
        <v>320</v>
      </c>
      <c r="AG1667" s="221">
        <v>8</v>
      </c>
      <c r="AH1667" s="220">
        <v>12</v>
      </c>
      <c r="AI1667" s="237" t="s">
        <v>320</v>
      </c>
      <c r="AL1667" s="166">
        <v>0</v>
      </c>
      <c r="AM1667" s="170" t="s">
        <v>43</v>
      </c>
      <c r="AN1667" s="165" t="s">
        <v>44</v>
      </c>
      <c r="AO1667" s="165"/>
      <c r="AP1667" s="166"/>
      <c r="AQ1667" s="166"/>
      <c r="AR1667" s="166"/>
      <c r="AS1667" s="166">
        <f>H1667</f>
        <v>101622</v>
      </c>
      <c r="AT1667" s="166">
        <f t="shared" si="162"/>
        <v>11763</v>
      </c>
      <c r="AU1667" s="166">
        <v>1763</v>
      </c>
      <c r="AX1667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101622, 'Б-101622-13',date'2015-02-02',3, 7, 7, 'RUR', 1, 18, date'2015-02-02', date'2015-02-01', 1016222, 1, to_date('2015-01-01 00:00:01','YYYY-MM-DD HH24:MI:SS'), 6200, 1116, 0, 1298, 0, 'c1', 8,null,101622,11763,1763);insert into xxxx_oebs_cash_payment_test (ID, INVOICE_ID, OEBS_PAYMENT, DOC_DATE, COMISS_DATE) values (s_xxxx_oebs_cash_payment_test.NEXTVAL, 101622, 9300, to_date('2015-01-01 00:00:01','YYYY-MM-DD HH24:MI:SS'), date'2015-01-01' );insert into xxxx_client_discount_m  (ID,CLIENT_ID,CLIENT_AVG_DISCOUNT,DT) values (s_xxxx_client_discount_m.NEXTVAL,1298, 12, date'2015-01-01');</v>
      </c>
      <c r="AZ1667" s="326"/>
    </row>
    <row r="1668" spans="1:52" ht="16.5" customHeight="1" x14ac:dyDescent="0.25">
      <c r="A1668" s="285">
        <v>117</v>
      </c>
      <c r="B1668" s="72">
        <v>0</v>
      </c>
      <c r="C1668" s="165" t="str">
        <f t="shared" si="164"/>
        <v>1000117</v>
      </c>
      <c r="D1668" s="165" t="str">
        <f t="shared" si="165"/>
        <v>1000117/13</v>
      </c>
      <c r="E1668" s="167" t="s">
        <v>189</v>
      </c>
      <c r="F1668" s="167" t="s">
        <v>822</v>
      </c>
      <c r="G1668" s="165">
        <v>48</v>
      </c>
      <c r="H1668" s="178">
        <v>101623</v>
      </c>
      <c r="I1668" s="170" t="str">
        <f t="shared" si="166"/>
        <v>Б-101623-13</v>
      </c>
      <c r="J1668" s="169">
        <v>3</v>
      </c>
      <c r="K1668" s="165">
        <v>7</v>
      </c>
      <c r="L1668" s="165" t="s">
        <v>38</v>
      </c>
      <c r="M1668" s="169">
        <v>1</v>
      </c>
      <c r="N1668" s="165">
        <v>18</v>
      </c>
      <c r="O1668" s="167" t="s">
        <v>823</v>
      </c>
      <c r="P1668" s="167" t="s">
        <v>823</v>
      </c>
      <c r="Q1668" s="167" t="s">
        <v>826</v>
      </c>
      <c r="R1668" s="166" t="str">
        <f>H1668&amp;"3"</f>
        <v>1016233</v>
      </c>
      <c r="S1668" s="170">
        <v>1</v>
      </c>
      <c r="T1668" s="237" t="s">
        <v>829</v>
      </c>
      <c r="U1668" s="165">
        <v>6200</v>
      </c>
      <c r="V1668" s="165">
        <v>1116</v>
      </c>
      <c r="W1668" s="165">
        <v>0</v>
      </c>
      <c r="X1668" s="236">
        <v>1299</v>
      </c>
      <c r="Y1668" s="168" t="s">
        <v>42</v>
      </c>
      <c r="Z1668" s="266"/>
      <c r="AA1668" s="266"/>
      <c r="AB1668" s="224"/>
      <c r="AC1668" s="178">
        <v>9300</v>
      </c>
      <c r="AD1668" s="170"/>
      <c r="AE1668" s="170"/>
      <c r="AF1668" s="237" t="s">
        <v>320</v>
      </c>
      <c r="AG1668" s="221">
        <v>8</v>
      </c>
      <c r="AH1668" s="220">
        <v>12</v>
      </c>
      <c r="AI1668" s="237" t="s">
        <v>320</v>
      </c>
      <c r="AL1668" s="166">
        <v>0</v>
      </c>
      <c r="AM1668" s="170" t="s">
        <v>43</v>
      </c>
      <c r="AN1668" s="165" t="s">
        <v>44</v>
      </c>
      <c r="AO1668" s="165"/>
      <c r="AP1668" s="166"/>
      <c r="AQ1668" s="166"/>
      <c r="AR1668" s="166"/>
      <c r="AS1668" s="166">
        <f>H1668</f>
        <v>101623</v>
      </c>
      <c r="AT1668" s="166">
        <f t="shared" si="162"/>
        <v>11764</v>
      </c>
      <c r="AU1668" s="166">
        <v>1764</v>
      </c>
      <c r="AV1668" s="166"/>
      <c r="AX1668" s="163" t="str">
        <f t="shared" si="16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101623, 'Б-101623-13',date'2015-02-02',3, 7, 7, 'RUR', 1, 18, date'2015-02-02', date'2015-02-01', 1016233, 1, to_date('2015-01-01 00:00:01','YYYY-MM-DD HH24:MI:SS'), 6200, 1116, 0, 1299, 0, 'c1', 8,null,101623,11764,1764);insert into xxxx_oebs_cash_payment_test (ID, INVOICE_ID, OEBS_PAYMENT, DOC_DATE, COMISS_DATE) values (s_xxxx_oebs_cash_payment_test.NEXTVAL, 101623, 9300, to_date('2015-01-01 00:00:01','YYYY-MM-DD HH24:MI:SS'), date'2015-01-01' );insert into xxxx_client_discount_m  (ID,CLIENT_ID,CLIENT_AVG_DISCOUNT,DT) values (s_xxxx_client_discount_m.NEXTVAL,1299, 12, date'2015-01-01');</v>
      </c>
      <c r="AZ1668" s="326"/>
    </row>
    <row r="1669" spans="1:52" ht="16.5" customHeight="1" x14ac:dyDescent="0.25">
      <c r="A1669" s="285">
        <v>117</v>
      </c>
      <c r="B1669" s="72">
        <v>0</v>
      </c>
      <c r="C1669" s="165" t="str">
        <f t="shared" si="164"/>
        <v>1000117</v>
      </c>
      <c r="D1669" s="165" t="str">
        <f t="shared" si="165"/>
        <v>1000117/13</v>
      </c>
      <c r="E1669" s="167" t="s">
        <v>189</v>
      </c>
      <c r="F1669" s="167" t="s">
        <v>822</v>
      </c>
      <c r="G1669" s="165">
        <v>48</v>
      </c>
      <c r="H1669" s="178">
        <v>101624</v>
      </c>
      <c r="I1669" s="170" t="str">
        <f t="shared" si="166"/>
        <v>Б-101624-13</v>
      </c>
      <c r="J1669" s="169">
        <v>3</v>
      </c>
      <c r="K1669" s="165">
        <v>7</v>
      </c>
      <c r="L1669" s="165" t="s">
        <v>38</v>
      </c>
      <c r="M1669" s="169">
        <v>1</v>
      </c>
      <c r="N1669" s="165">
        <v>18</v>
      </c>
      <c r="O1669" s="167" t="s">
        <v>823</v>
      </c>
      <c r="P1669" s="167" t="s">
        <v>823</v>
      </c>
      <c r="Q1669" s="167" t="s">
        <v>826</v>
      </c>
      <c r="R1669" s="166" t="str">
        <f>H1669&amp;"1"</f>
        <v>1016241</v>
      </c>
      <c r="S1669" s="170">
        <v>1</v>
      </c>
      <c r="T1669" s="237" t="s">
        <v>838</v>
      </c>
      <c r="U1669" s="165">
        <v>6200</v>
      </c>
      <c r="V1669" s="165">
        <v>1116</v>
      </c>
      <c r="W1669" s="165">
        <v>0</v>
      </c>
      <c r="X1669" s="244">
        <v>1300</v>
      </c>
      <c r="Y1669" s="168" t="s">
        <v>42</v>
      </c>
      <c r="Z1669" s="266"/>
      <c r="AA1669" s="266"/>
      <c r="AB1669" s="224"/>
      <c r="AC1669" s="178">
        <v>9300</v>
      </c>
      <c r="AD1669" s="170"/>
      <c r="AE1669" s="170"/>
      <c r="AF1669" s="237" t="s">
        <v>320</v>
      </c>
      <c r="AG1669" s="221">
        <v>8</v>
      </c>
      <c r="AH1669" s="220">
        <v>12</v>
      </c>
      <c r="AI1669" s="237" t="s">
        <v>320</v>
      </c>
      <c r="AL1669" s="166">
        <v>0</v>
      </c>
      <c r="AM1669" s="170" t="s">
        <v>43</v>
      </c>
      <c r="AN1669" s="165" t="s">
        <v>44</v>
      </c>
      <c r="AO1669" s="165"/>
      <c r="AP1669" s="166"/>
      <c r="AQ1669" s="166"/>
      <c r="AR1669" s="166"/>
      <c r="AS1669" s="166">
        <f>H1669</f>
        <v>101624</v>
      </c>
      <c r="AT1669" s="166">
        <f t="shared" ref="AT1669:AT1732" si="167">AU1669+10000</f>
        <v>11765</v>
      </c>
      <c r="AU1669" s="166">
        <v>1765</v>
      </c>
      <c r="AV1669" s="166"/>
      <c r="AX1669" s="163" t="str">
        <f t="shared" ref="AX1669:AX1732" si="168">IF(B1669=0,"insert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"&amp;A1669&amp;", "&amp;C1669&amp;", '"&amp;D1669&amp;"', date'"&amp;E1669&amp;"', date'"&amp;F1669&amp;"', "&amp;G1669&amp;", "&amp;H1669&amp;", '"&amp;I1669&amp;"',date'"&amp;O1669&amp;"',"&amp;J1669&amp;", "&amp;K1669&amp;", "&amp;K1669&amp;", '"&amp;L1669&amp;"', "&amp;M1669&amp;", "&amp;N1669&amp;", date'"&amp;P1669&amp;"', date'"&amp;Q1669&amp;"', "&amp;R1669&amp;", "&amp;S1669&amp;", to_date('"&amp;T1669&amp;"','YYYY-MM-DD HH24:MI:SS'), "&amp;U1669&amp;", "&amp;V1669&amp;", "&amp;W1669&amp;", "&amp;X1669&amp;", "&amp;AL1669&amp;", '"&amp;AN1669&amp;"', "&amp;AG1669&amp;","&amp;AM1669&amp;","&amp;AS1669&amp;","&amp;AT1669&amp;","&amp;AU1669&amp;");"&amp;
IF(LEN(AC1669)&gt;0,"insert into xxxx_oebs_cash_payment_test (ID, INVOICE_ID, OEBS_PAYMENT, DOC_DATE, COMISS_DATE) values (s_xxxx_oebs_cash_payment_test.NEXTVAL, "&amp;H1669&amp;", "&amp;AC1669&amp;", to_date('"&amp;T1669&amp;"','YYYY-MM-DD HH24:MI:SS'), "&amp;AF1669&amp;" );","")&amp;
IF(LEN(AD1669)&gt;0,"insert into xxxx_oebs_cash_payment_test (ID, INVOICE_ID, OEBS_PAYMENT, DOC_DATE, COMISS_DATE) values (s_xxxx_oebs_cash_payment_test.NEXTVAL, "&amp;H1669&amp;", "&amp;AD1669&amp;", to_date('"&amp;T1669&amp;"','YYYY-MM-DD HH24:MI:SS'), "&amp;AF1669&amp;" );","")&amp;
IF(LEN(AE1669)&gt;0,"insert into xxxx_oebs_cash_payment_test (ID, INVOICE_ID, OEBS_PAYMENT, DOC_DATE, COMISS_DATE) values (s_xxxx_oebs_cash_payment_test.NEXTVAL, "&amp;H1669&amp;", "&amp;AE1669&amp;", to_date('"&amp;T1669&amp;"','YYYY-MM-DD HH24:MI:SS'), "&amp;AF1669&amp;" );","")&amp;
IF(LEN(AH1669)&gt;0,"insert into xxxx_client_discount_m  (ID,CLIENT_ID,CLIENT_AVG_DISCOUNT,DT) values (s_xxxx_client_discount_m.NEXTVAL,"&amp;X1669&amp;", "&amp;AH1669&amp;", "&amp;AI1669&amp;");","")&amp;
IF(LEN(AJ1669)&gt;0,"insert into xxxx_client_discount_m  (ID,CLIENT_ID,CLIENT_AVG_DISCOUNT,DT) values (s_xxxx_client_discount_m.NEXTVAL,"&amp;X1669&amp;", "&amp;AJ1669&amp;", "&amp;AK1669&amp;");","")&amp;
IF(LEN(AO1669)&gt;0,"insert into xxxx_contract_signed_attr (ID, CONTRACT_ID, CODE, KEY_NUM) values (s_xxxx_contract_signed_attr.NEXTVAL, "&amp;C1669&amp;", 'SUPERCOMMISSION_BONUS' , "&amp;AO1669&amp;" );","")&amp;
IF(LEN(AP1669)&gt;0,"insert into xxxx_loyal_clients_contr_attr (ID, CONTRACT_ID, CLIENT_ID, LC_TURNOVER, COLLATERAL_FIRST_DT, COLLATERAL_END_DT) values (s_xxxx_loyal_clients_contr_atr.NEXTVAL, "&amp;C1669&amp;", "&amp;X1669&amp;", "&amp;AP1669&amp;", "&amp;AQ1669&amp;", "&amp;AR1669&amp;" );",""),"insert into XXXX_COMMISSION_PART (ID,CONTRACT_ID,FROM_DT,TILL_DT,NDS,CURRENCY,REWARD_TYPE,DISCOUNT_TYPE,REWARD_TO_CHARGE,DELKREDERE_TO_CHARGE,DKV_TO_CHARGE,REWARD_TO_PAY,DELKREDERE_TO_PAY,DKV_TO_PAY) values "&amp;"(s_xxxx_commission_part.NEXTVAL, "&amp;C1669&amp;", "&amp;E1669&amp;",  "&amp;F1669&amp;", "&amp;G1669&amp;", '"&amp;H1669&amp;"', "&amp;J1669&amp;", "&amp;I1669&amp;", "&amp;L1669&amp;", "&amp;M1669&amp;","&amp;N1669&amp;","&amp;Q1669&amp;","&amp;R1669&amp;","&amp;S1669&amp;");")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101624, 'Б-101624-13',date'2015-02-02',3, 7, 7, 'RUR', 1, 18, date'2015-02-02', date'2015-02-01', 1016241, 1, to_date('2015-01-01 00:00:14','YYYY-MM-DD HH24:MI:SS'), 6200, 1116, 0, 1300, 0, 'c1', 8,null,101624,11765,1765);insert into xxxx_oebs_cash_payment_test (ID, INVOICE_ID, OEBS_PAYMENT, DOC_DATE, COMISS_DATE) values (s_xxxx_oebs_cash_payment_test.NEXTVAL, 101624, 9300, to_date('2015-01-01 00:00:14','YYYY-MM-DD HH24:MI:SS'), date'2015-01-01' );insert into xxxx_client_discount_m  (ID,CLIENT_ID,CLIENT_AVG_DISCOUNT,DT) values (s_xxxx_client_discount_m.NEXTVAL,1300, 12, date'2015-01-01');</v>
      </c>
      <c r="AZ1669" s="326"/>
    </row>
    <row r="1670" spans="1:52" ht="16.5" customHeight="1" x14ac:dyDescent="0.25">
      <c r="A1670" s="285">
        <v>117</v>
      </c>
      <c r="B1670" s="72">
        <v>0</v>
      </c>
      <c r="C1670" s="165" t="str">
        <f t="shared" si="164"/>
        <v>1000117</v>
      </c>
      <c r="D1670" s="165" t="str">
        <f t="shared" si="165"/>
        <v>1000117/13</v>
      </c>
      <c r="E1670" s="167" t="s">
        <v>189</v>
      </c>
      <c r="F1670" s="167" t="s">
        <v>822</v>
      </c>
      <c r="G1670" s="165">
        <v>48</v>
      </c>
      <c r="H1670" s="178">
        <v>101625</v>
      </c>
      <c r="I1670" s="170" t="str">
        <f t="shared" si="166"/>
        <v>Б-101625-13</v>
      </c>
      <c r="J1670" s="169">
        <v>3</v>
      </c>
      <c r="K1670" s="165">
        <v>7</v>
      </c>
      <c r="L1670" s="165" t="s">
        <v>38</v>
      </c>
      <c r="M1670" s="169">
        <v>1</v>
      </c>
      <c r="N1670" s="165">
        <v>18</v>
      </c>
      <c r="O1670" s="167" t="s">
        <v>823</v>
      </c>
      <c r="P1670" s="167" t="s">
        <v>823</v>
      </c>
      <c r="Q1670" s="167" t="s">
        <v>826</v>
      </c>
      <c r="R1670" s="166" t="str">
        <f>H1670&amp;"2"</f>
        <v>1016252</v>
      </c>
      <c r="S1670" s="170">
        <v>1</v>
      </c>
      <c r="T1670" s="191" t="s">
        <v>144</v>
      </c>
      <c r="U1670" s="234">
        <v>5159.99</v>
      </c>
      <c r="V1670" s="234">
        <v>0</v>
      </c>
      <c r="W1670" s="165">
        <v>0</v>
      </c>
      <c r="X1670" s="122">
        <v>1286</v>
      </c>
      <c r="Y1670" s="168" t="s">
        <v>42</v>
      </c>
      <c r="Z1670" s="223" t="s">
        <v>773</v>
      </c>
      <c r="AA1670" s="266"/>
      <c r="AB1670" s="223" t="s">
        <v>774</v>
      </c>
      <c r="AC1670" s="178">
        <v>7739.9849999999997</v>
      </c>
      <c r="AD1670" s="170"/>
      <c r="AE1670" s="170"/>
      <c r="AF1670" s="191" t="s">
        <v>320</v>
      </c>
      <c r="AG1670" s="221">
        <v>8</v>
      </c>
      <c r="AH1670" s="220">
        <v>12</v>
      </c>
      <c r="AI1670" s="191" t="s">
        <v>320</v>
      </c>
      <c r="AL1670" s="166">
        <v>0</v>
      </c>
      <c r="AM1670" s="170" t="s">
        <v>43</v>
      </c>
      <c r="AN1670" s="165" t="s">
        <v>44</v>
      </c>
      <c r="AO1670" s="165"/>
      <c r="AP1670" s="166"/>
      <c r="AQ1670" s="166"/>
      <c r="AR1670" s="166"/>
      <c r="AS1670" s="166">
        <f>H1670</f>
        <v>101625</v>
      </c>
      <c r="AT1670" s="166">
        <f t="shared" si="167"/>
        <v>11766</v>
      </c>
      <c r="AU1670" s="166">
        <v>1766</v>
      </c>
      <c r="AV1670" s="166"/>
      <c r="AX167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101625, 'Б-101625-13',date'2015-02-02',3, 7, 7, 'RUR', 1, 18, date'2015-02-02', date'2015-02-01', 1016252, 1, to_date('2015-01-01 00:00:00','YYYY-MM-DD HH24:MI:SS'), 5159.99, 0, 0, 1286, 0, 'c1', 8,null,101625,11766,1766);insert into xxxx_oebs_cash_payment_test (ID, INVOICE_ID, OEBS_PAYMENT, DOC_DATE, COMISS_DATE) values (s_xxxx_oebs_cash_payment_test.NEXTVAL, 101625, 7739.985, to_date('2015-01-01 00:00:00','YYYY-MM-DD HH24:MI:SS'), date'2015-01-01' );insert into xxxx_client_discount_m  (ID,CLIENT_ID,CLIENT_AVG_DISCOUNT,DT) values (s_xxxx_client_discount_m.NEXTVAL,1286, 12, date'2015-01-01');</v>
      </c>
      <c r="AZ1670" s="326"/>
    </row>
    <row r="1671" spans="1:52" ht="16.5" customHeight="1" x14ac:dyDescent="0.25">
      <c r="A1671" s="285">
        <v>117</v>
      </c>
      <c r="B1671" s="72">
        <v>0</v>
      </c>
      <c r="C1671" s="165" t="str">
        <f t="shared" si="164"/>
        <v>1000117</v>
      </c>
      <c r="D1671" s="165" t="str">
        <f t="shared" si="165"/>
        <v>1000117/13</v>
      </c>
      <c r="E1671" s="167" t="s">
        <v>189</v>
      </c>
      <c r="F1671" s="167" t="s">
        <v>822</v>
      </c>
      <c r="G1671" s="165">
        <v>48</v>
      </c>
      <c r="H1671" s="178">
        <v>101626</v>
      </c>
      <c r="I1671" s="170" t="str">
        <f t="shared" si="166"/>
        <v>Б-101626-13</v>
      </c>
      <c r="J1671" s="169">
        <v>3</v>
      </c>
      <c r="K1671" s="165">
        <v>7</v>
      </c>
      <c r="L1671" s="165" t="s">
        <v>38</v>
      </c>
      <c r="M1671" s="169">
        <v>1</v>
      </c>
      <c r="N1671" s="165">
        <v>18</v>
      </c>
      <c r="O1671" s="167" t="s">
        <v>823</v>
      </c>
      <c r="P1671" s="167" t="s">
        <v>823</v>
      </c>
      <c r="Q1671" s="167" t="s">
        <v>826</v>
      </c>
      <c r="R1671" s="166" t="str">
        <f>H1671&amp;"1"</f>
        <v>1016261</v>
      </c>
      <c r="S1671" s="170">
        <v>1</v>
      </c>
      <c r="T1671" s="191" t="s">
        <v>829</v>
      </c>
      <c r="U1671" s="165">
        <v>6200</v>
      </c>
      <c r="V1671" s="165">
        <v>1116</v>
      </c>
      <c r="W1671" s="165">
        <v>0</v>
      </c>
      <c r="X1671" s="234">
        <v>1287</v>
      </c>
      <c r="Y1671" s="168" t="s">
        <v>42</v>
      </c>
      <c r="Z1671" s="266"/>
      <c r="AA1671" s="266"/>
      <c r="AB1671" s="224"/>
      <c r="AC1671" s="178">
        <v>9300</v>
      </c>
      <c r="AD1671" s="170"/>
      <c r="AE1671" s="170"/>
      <c r="AF1671" s="191" t="s">
        <v>320</v>
      </c>
      <c r="AG1671" s="221">
        <v>8</v>
      </c>
      <c r="AH1671" s="220">
        <v>12</v>
      </c>
      <c r="AI1671" s="191" t="s">
        <v>320</v>
      </c>
      <c r="AL1671" s="166">
        <v>0</v>
      </c>
      <c r="AM1671" s="170" t="s">
        <v>43</v>
      </c>
      <c r="AN1671" s="165" t="s">
        <v>44</v>
      </c>
      <c r="AO1671" s="165"/>
      <c r="AP1671" s="166"/>
      <c r="AQ1671" s="166"/>
      <c r="AR1671" s="166"/>
      <c r="AS1671" s="166">
        <f>H1671</f>
        <v>101626</v>
      </c>
      <c r="AT1671" s="166">
        <f t="shared" si="167"/>
        <v>11767</v>
      </c>
      <c r="AU1671" s="166">
        <v>1767</v>
      </c>
      <c r="AV1671" s="166"/>
      <c r="AX167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101626, 'Б-101626-13',date'2015-02-02',3, 7, 7, 'RUR', 1, 18, date'2015-02-02', date'2015-02-01', 1016261, 1, to_date('2015-01-01 00:00:01','YYYY-MM-DD HH24:MI:SS'), 6200, 1116, 0, 1287, 0, 'c1', 8,null,101626,11767,1767);insert into xxxx_oebs_cash_payment_test (ID, INVOICE_ID, OEBS_PAYMENT, DOC_DATE, COMISS_DATE) values (s_xxxx_oebs_cash_payment_test.NEXTVAL, 101626, 9300, to_date('2015-01-01 00:00:01','YYYY-MM-DD HH24:MI:SS'), date'2015-01-01' );insert into xxxx_client_discount_m  (ID,CLIENT_ID,CLIENT_AVG_DISCOUNT,DT) values (s_xxxx_client_discount_m.NEXTVAL,1287, 12, date'2015-01-01');</v>
      </c>
      <c r="AZ1671" s="326"/>
    </row>
    <row r="1672" spans="1:52" ht="16.5" customHeight="1" x14ac:dyDescent="0.25">
      <c r="A1672" s="285">
        <v>117</v>
      </c>
      <c r="B1672" s="72">
        <v>0</v>
      </c>
      <c r="C1672" s="165" t="str">
        <f t="shared" si="164"/>
        <v>1000117</v>
      </c>
      <c r="D1672" s="165" t="str">
        <f t="shared" si="165"/>
        <v>1000117/13</v>
      </c>
      <c r="E1672" s="167" t="s">
        <v>189</v>
      </c>
      <c r="F1672" s="167" t="s">
        <v>822</v>
      </c>
      <c r="G1672" s="165">
        <v>48</v>
      </c>
      <c r="H1672" s="178">
        <v>101627</v>
      </c>
      <c r="I1672" s="170" t="str">
        <f t="shared" si="166"/>
        <v>Б-101627-13</v>
      </c>
      <c r="J1672" s="169">
        <v>3</v>
      </c>
      <c r="K1672" s="165">
        <v>7</v>
      </c>
      <c r="L1672" s="165" t="s">
        <v>38</v>
      </c>
      <c r="M1672" s="169">
        <v>1</v>
      </c>
      <c r="N1672" s="165">
        <v>18</v>
      </c>
      <c r="O1672" s="167" t="s">
        <v>823</v>
      </c>
      <c r="P1672" s="167" t="s">
        <v>823</v>
      </c>
      <c r="Q1672" s="167" t="s">
        <v>826</v>
      </c>
      <c r="R1672" s="166" t="str">
        <f>H1672&amp;"1"</f>
        <v>1016271</v>
      </c>
      <c r="S1672" s="170">
        <v>1</v>
      </c>
      <c r="T1672" s="191" t="s">
        <v>830</v>
      </c>
      <c r="U1672" s="165">
        <v>6200</v>
      </c>
      <c r="V1672" s="165">
        <v>1116</v>
      </c>
      <c r="W1672" s="165">
        <v>0</v>
      </c>
      <c r="X1672" s="122">
        <v>1288</v>
      </c>
      <c r="Y1672" s="168" t="s">
        <v>42</v>
      </c>
      <c r="Z1672" s="266"/>
      <c r="AA1672" s="266"/>
      <c r="AB1672" s="224"/>
      <c r="AC1672" s="178">
        <v>9300</v>
      </c>
      <c r="AD1672" s="170"/>
      <c r="AE1672" s="170"/>
      <c r="AF1672" s="191" t="s">
        <v>320</v>
      </c>
      <c r="AG1672" s="221">
        <v>8</v>
      </c>
      <c r="AH1672" s="220">
        <v>12</v>
      </c>
      <c r="AI1672" s="191" t="s">
        <v>320</v>
      </c>
      <c r="AL1672" s="166">
        <v>0</v>
      </c>
      <c r="AM1672" s="170" t="s">
        <v>43</v>
      </c>
      <c r="AN1672" s="165" t="s">
        <v>44</v>
      </c>
      <c r="AO1672" s="165"/>
      <c r="AP1672" s="166"/>
      <c r="AQ1672" s="166"/>
      <c r="AR1672" s="166"/>
      <c r="AS1672" s="166">
        <f>H1672</f>
        <v>101627</v>
      </c>
      <c r="AT1672" s="166">
        <f t="shared" si="167"/>
        <v>11768</v>
      </c>
      <c r="AU1672" s="166">
        <v>1768</v>
      </c>
      <c r="AV1672" s="166"/>
      <c r="AX167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101627, 'Б-101627-13',date'2015-02-02',3, 7, 7, 'RUR', 1, 18, date'2015-02-02', date'2015-02-01', 1016271, 1, to_date('2015-01-01 00:00:02','YYYY-MM-DD HH24:MI:SS'), 6200, 1116, 0, 1288, 0, 'c1', 8,null,101627,11768,1768);insert into xxxx_oebs_cash_payment_test (ID, INVOICE_ID, OEBS_PAYMENT, DOC_DATE, COMISS_DATE) values (s_xxxx_oebs_cash_payment_test.NEXTVAL, 101627, 9300, to_date('2015-01-01 00:00:02','YYYY-MM-DD HH24:MI:SS'), date'2015-01-01' );insert into xxxx_client_discount_m  (ID,CLIENT_ID,CLIENT_AVG_DISCOUNT,DT) values (s_xxxx_client_discount_m.NEXTVAL,1288, 12, date'2015-01-01');</v>
      </c>
      <c r="AZ1672" s="326"/>
    </row>
    <row r="1673" spans="1:52" ht="16.5" customHeight="1" x14ac:dyDescent="0.25">
      <c r="A1673" s="285">
        <v>117</v>
      </c>
      <c r="B1673" s="72">
        <v>0</v>
      </c>
      <c r="C1673" s="165" t="str">
        <f t="shared" si="164"/>
        <v>1000117</v>
      </c>
      <c r="D1673" s="165" t="str">
        <f t="shared" si="165"/>
        <v>1000117/13</v>
      </c>
      <c r="E1673" s="167" t="s">
        <v>189</v>
      </c>
      <c r="F1673" s="167" t="s">
        <v>822</v>
      </c>
      <c r="G1673" s="165">
        <v>48</v>
      </c>
      <c r="H1673" s="178">
        <v>101628</v>
      </c>
      <c r="I1673" s="170" t="str">
        <f t="shared" si="166"/>
        <v>Б-101628-13</v>
      </c>
      <c r="J1673" s="169">
        <v>3</v>
      </c>
      <c r="K1673" s="165">
        <v>7</v>
      </c>
      <c r="L1673" s="165" t="s">
        <v>38</v>
      </c>
      <c r="M1673" s="169">
        <v>1</v>
      </c>
      <c r="N1673" s="165">
        <v>18</v>
      </c>
      <c r="O1673" s="167" t="s">
        <v>823</v>
      </c>
      <c r="P1673" s="167" t="s">
        <v>823</v>
      </c>
      <c r="Q1673" s="167" t="s">
        <v>826</v>
      </c>
      <c r="R1673" s="166" t="str">
        <f>H1673&amp;"2"</f>
        <v>1016282</v>
      </c>
      <c r="S1673" s="170">
        <v>1</v>
      </c>
      <c r="T1673" s="191" t="s">
        <v>830</v>
      </c>
      <c r="U1673" s="165">
        <v>6200</v>
      </c>
      <c r="V1673" s="165">
        <v>1116</v>
      </c>
      <c r="W1673" s="165">
        <v>0</v>
      </c>
      <c r="X1673" s="234">
        <v>1289</v>
      </c>
      <c r="Y1673" s="168" t="s">
        <v>42</v>
      </c>
      <c r="Z1673" s="266"/>
      <c r="AA1673" s="266"/>
      <c r="AB1673" s="224"/>
      <c r="AC1673" s="178">
        <v>9300</v>
      </c>
      <c r="AD1673" s="170"/>
      <c r="AE1673" s="170"/>
      <c r="AF1673" s="191" t="s">
        <v>320</v>
      </c>
      <c r="AG1673" s="221">
        <v>8</v>
      </c>
      <c r="AH1673" s="220">
        <v>12</v>
      </c>
      <c r="AI1673" s="191" t="s">
        <v>320</v>
      </c>
      <c r="AL1673" s="166">
        <v>0</v>
      </c>
      <c r="AM1673" s="170" t="s">
        <v>43</v>
      </c>
      <c r="AN1673" s="165" t="s">
        <v>44</v>
      </c>
      <c r="AO1673" s="165"/>
      <c r="AP1673" s="166"/>
      <c r="AQ1673" s="166"/>
      <c r="AR1673" s="166"/>
      <c r="AS1673" s="166">
        <f>H1673</f>
        <v>101628</v>
      </c>
      <c r="AT1673" s="166">
        <f t="shared" si="167"/>
        <v>11769</v>
      </c>
      <c r="AU1673" s="166">
        <v>1769</v>
      </c>
      <c r="AX1673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101628, 'Б-101628-13',date'2015-02-02',3, 7, 7, 'RUR', 1, 18, date'2015-02-02', date'2015-02-01', 1016282, 1, to_date('2015-01-01 00:00:02','YYYY-MM-DD HH24:MI:SS'), 6200, 1116, 0, 1289, 0, 'c1', 8,null,101628,11769,1769);insert into xxxx_oebs_cash_payment_test (ID, INVOICE_ID, OEBS_PAYMENT, DOC_DATE, COMISS_DATE) values (s_xxxx_oebs_cash_payment_test.NEXTVAL, 101628, 9300, to_date('2015-01-01 00:00:02','YYYY-MM-DD HH24:MI:SS'), date'2015-01-01' );insert into xxxx_client_discount_m  (ID,CLIENT_ID,CLIENT_AVG_DISCOUNT,DT) values (s_xxxx_client_discount_m.NEXTVAL,1289, 12, date'2015-01-01');</v>
      </c>
      <c r="AZ1673" s="326"/>
    </row>
    <row r="1674" spans="1:52" ht="16.5" customHeight="1" x14ac:dyDescent="0.25">
      <c r="A1674" s="285">
        <v>117</v>
      </c>
      <c r="B1674" s="72">
        <v>0</v>
      </c>
      <c r="C1674" s="165" t="str">
        <f t="shared" si="164"/>
        <v>1000117</v>
      </c>
      <c r="D1674" s="165" t="str">
        <f t="shared" si="165"/>
        <v>1000117/13</v>
      </c>
      <c r="E1674" s="167" t="s">
        <v>189</v>
      </c>
      <c r="F1674" s="167" t="s">
        <v>822</v>
      </c>
      <c r="G1674" s="165">
        <v>48</v>
      </c>
      <c r="H1674" s="178">
        <v>101629</v>
      </c>
      <c r="I1674" s="170" t="str">
        <f t="shared" si="166"/>
        <v>Б-101629-13</v>
      </c>
      <c r="J1674" s="169">
        <v>3</v>
      </c>
      <c r="K1674" s="165">
        <v>7</v>
      </c>
      <c r="L1674" s="165" t="s">
        <v>38</v>
      </c>
      <c r="M1674" s="169">
        <v>1</v>
      </c>
      <c r="N1674" s="165">
        <v>18</v>
      </c>
      <c r="O1674" s="167" t="s">
        <v>823</v>
      </c>
      <c r="P1674" s="167" t="s">
        <v>823</v>
      </c>
      <c r="Q1674" s="167" t="s">
        <v>826</v>
      </c>
      <c r="R1674" s="166" t="str">
        <f>H1674&amp;"2"</f>
        <v>1016292</v>
      </c>
      <c r="S1674" s="170">
        <v>1</v>
      </c>
      <c r="T1674" s="191" t="s">
        <v>830</v>
      </c>
      <c r="U1674" s="165">
        <v>6200</v>
      </c>
      <c r="V1674" s="165">
        <v>1116</v>
      </c>
      <c r="W1674" s="165">
        <v>0</v>
      </c>
      <c r="X1674" s="122">
        <v>1290</v>
      </c>
      <c r="Y1674" s="168" t="s">
        <v>42</v>
      </c>
      <c r="Z1674" s="266"/>
      <c r="AA1674" s="266"/>
      <c r="AB1674" s="224"/>
      <c r="AC1674" s="178">
        <v>9300</v>
      </c>
      <c r="AD1674" s="170"/>
      <c r="AE1674" s="170"/>
      <c r="AF1674" s="191" t="s">
        <v>320</v>
      </c>
      <c r="AG1674" s="221">
        <v>8</v>
      </c>
      <c r="AH1674" s="220">
        <v>12</v>
      </c>
      <c r="AI1674" s="191" t="s">
        <v>320</v>
      </c>
      <c r="AL1674" s="166">
        <v>0</v>
      </c>
      <c r="AM1674" s="170" t="s">
        <v>43</v>
      </c>
      <c r="AN1674" s="165" t="s">
        <v>44</v>
      </c>
      <c r="AO1674" s="165"/>
      <c r="AP1674" s="166"/>
      <c r="AQ1674" s="166"/>
      <c r="AR1674" s="166"/>
      <c r="AS1674" s="166">
        <f>H1674</f>
        <v>101629</v>
      </c>
      <c r="AT1674" s="166">
        <f t="shared" si="167"/>
        <v>11770</v>
      </c>
      <c r="AU1674" s="166">
        <v>1770</v>
      </c>
      <c r="AV1674" s="166"/>
      <c r="AX1674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101629, 'Б-101629-13',date'2015-02-02',3, 7, 7, 'RUR', 1, 18, date'2015-02-02', date'2015-02-01', 1016292, 1, to_date('2015-01-01 00:00:02','YYYY-MM-DD HH24:MI:SS'), 6200, 1116, 0, 1290, 0, 'c1', 8,null,101629,11770,1770);insert into xxxx_oebs_cash_payment_test (ID, INVOICE_ID, OEBS_PAYMENT, DOC_DATE, COMISS_DATE) values (s_xxxx_oebs_cash_payment_test.NEXTVAL, 101629, 9300, to_date('2015-01-01 00:00:02','YYYY-MM-DD HH24:MI:SS'), date'2015-01-01' );insert into xxxx_client_discount_m  (ID,CLIENT_ID,CLIENT_AVG_DISCOUNT,DT) values (s_xxxx_client_discount_m.NEXTVAL,1290, 12, date'2015-01-01');</v>
      </c>
      <c r="AZ1674" s="326"/>
    </row>
    <row r="1675" spans="1:52" ht="16.5" customHeight="1" x14ac:dyDescent="0.25">
      <c r="A1675" s="285">
        <v>117</v>
      </c>
      <c r="B1675" s="72">
        <v>0</v>
      </c>
      <c r="C1675" s="165" t="str">
        <f t="shared" si="164"/>
        <v>1000117</v>
      </c>
      <c r="D1675" s="165" t="str">
        <f t="shared" si="165"/>
        <v>1000117/13</v>
      </c>
      <c r="E1675" s="167" t="s">
        <v>189</v>
      </c>
      <c r="F1675" s="167" t="s">
        <v>822</v>
      </c>
      <c r="G1675" s="165">
        <v>48</v>
      </c>
      <c r="H1675" s="178">
        <v>101630</v>
      </c>
      <c r="I1675" s="170" t="str">
        <f t="shared" si="166"/>
        <v>Б-101630-13</v>
      </c>
      <c r="J1675" s="169">
        <v>3</v>
      </c>
      <c r="K1675" s="165">
        <v>7</v>
      </c>
      <c r="L1675" s="165" t="s">
        <v>38</v>
      </c>
      <c r="M1675" s="169">
        <v>1</v>
      </c>
      <c r="N1675" s="165">
        <v>18</v>
      </c>
      <c r="O1675" s="167" t="s">
        <v>823</v>
      </c>
      <c r="P1675" s="167" t="s">
        <v>823</v>
      </c>
      <c r="Q1675" s="167" t="s">
        <v>826</v>
      </c>
      <c r="R1675" s="166" t="str">
        <f>H1675&amp;"1"</f>
        <v>1016301</v>
      </c>
      <c r="S1675" s="170">
        <v>1</v>
      </c>
      <c r="T1675" s="191" t="s">
        <v>830</v>
      </c>
      <c r="U1675" s="165">
        <v>6200</v>
      </c>
      <c r="V1675" s="165">
        <v>1116</v>
      </c>
      <c r="W1675" s="165">
        <v>0</v>
      </c>
      <c r="X1675" s="234">
        <v>1291</v>
      </c>
      <c r="Y1675" s="168" t="s">
        <v>42</v>
      </c>
      <c r="Z1675" s="266"/>
      <c r="AA1675" s="266"/>
      <c r="AB1675" s="224"/>
      <c r="AC1675" s="178">
        <v>9300</v>
      </c>
      <c r="AD1675" s="170"/>
      <c r="AE1675" s="170"/>
      <c r="AF1675" s="191" t="s">
        <v>320</v>
      </c>
      <c r="AG1675" s="221">
        <v>8</v>
      </c>
      <c r="AH1675" s="220">
        <v>12</v>
      </c>
      <c r="AI1675" s="191" t="s">
        <v>320</v>
      </c>
      <c r="AL1675" s="166">
        <v>0</v>
      </c>
      <c r="AM1675" s="170" t="s">
        <v>43</v>
      </c>
      <c r="AN1675" s="165" t="s">
        <v>44</v>
      </c>
      <c r="AO1675" s="165"/>
      <c r="AP1675" s="166"/>
      <c r="AQ1675" s="166"/>
      <c r="AR1675" s="166"/>
      <c r="AS1675" s="166">
        <f>H1675</f>
        <v>101630</v>
      </c>
      <c r="AT1675" s="166">
        <f t="shared" si="167"/>
        <v>11771</v>
      </c>
      <c r="AU1675" s="166">
        <v>1771</v>
      </c>
      <c r="AV1675" s="166"/>
      <c r="AX1675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101630, 'Б-101630-13',date'2015-02-02',3, 7, 7, 'RUR', 1, 18, date'2015-02-02', date'2015-02-01', 1016301, 1, to_date('2015-01-01 00:00:02','YYYY-MM-DD HH24:MI:SS'), 6200, 1116, 0, 1291, 0, 'c1', 8,null,101630,11771,1771);insert into xxxx_oebs_cash_payment_test (ID, INVOICE_ID, OEBS_PAYMENT, DOC_DATE, COMISS_DATE) values (s_xxxx_oebs_cash_payment_test.NEXTVAL, 101630, 9300, to_date('2015-01-01 00:00:02','YYYY-MM-DD HH24:MI:SS'), date'2015-01-01' );insert into xxxx_client_discount_m  (ID,CLIENT_ID,CLIENT_AVG_DISCOUNT,DT) values (s_xxxx_client_discount_m.NEXTVAL,1291, 12, date'2015-01-01');</v>
      </c>
      <c r="AZ1675" s="326"/>
    </row>
    <row r="1676" spans="1:52" ht="16.5" customHeight="1" x14ac:dyDescent="0.25">
      <c r="A1676" s="285">
        <v>117</v>
      </c>
      <c r="B1676" s="72">
        <v>0</v>
      </c>
      <c r="C1676" s="165" t="str">
        <f t="shared" si="164"/>
        <v>1000117</v>
      </c>
      <c r="D1676" s="165" t="str">
        <f t="shared" si="165"/>
        <v>1000117/13</v>
      </c>
      <c r="E1676" s="167" t="s">
        <v>189</v>
      </c>
      <c r="F1676" s="167" t="s">
        <v>822</v>
      </c>
      <c r="G1676" s="165">
        <v>48</v>
      </c>
      <c r="H1676" s="178">
        <v>101631</v>
      </c>
      <c r="I1676" s="170" t="str">
        <f t="shared" si="166"/>
        <v>Б-101631-13</v>
      </c>
      <c r="J1676" s="169">
        <v>3</v>
      </c>
      <c r="K1676" s="165">
        <v>7</v>
      </c>
      <c r="L1676" s="165" t="s">
        <v>38</v>
      </c>
      <c r="M1676" s="169">
        <v>1</v>
      </c>
      <c r="N1676" s="165">
        <v>18</v>
      </c>
      <c r="O1676" s="167" t="s">
        <v>823</v>
      </c>
      <c r="P1676" s="167" t="s">
        <v>823</v>
      </c>
      <c r="Q1676" s="167" t="s">
        <v>826</v>
      </c>
      <c r="R1676" s="166" t="str">
        <f>H1676&amp;"2"</f>
        <v>1016312</v>
      </c>
      <c r="S1676" s="170">
        <v>1</v>
      </c>
      <c r="T1676" s="191" t="s">
        <v>830</v>
      </c>
      <c r="U1676" s="165">
        <v>6200</v>
      </c>
      <c r="V1676" s="165">
        <v>1116</v>
      </c>
      <c r="W1676" s="165">
        <v>0</v>
      </c>
      <c r="X1676" s="122">
        <v>1292</v>
      </c>
      <c r="Y1676" s="168" t="s">
        <v>42</v>
      </c>
      <c r="Z1676" s="266"/>
      <c r="AA1676" s="266"/>
      <c r="AB1676" s="224"/>
      <c r="AC1676" s="178">
        <v>9300</v>
      </c>
      <c r="AD1676" s="170"/>
      <c r="AE1676" s="170"/>
      <c r="AF1676" s="191" t="s">
        <v>320</v>
      </c>
      <c r="AG1676" s="221">
        <v>8</v>
      </c>
      <c r="AH1676" s="220">
        <v>12</v>
      </c>
      <c r="AI1676" s="191" t="s">
        <v>320</v>
      </c>
      <c r="AL1676" s="166">
        <v>0</v>
      </c>
      <c r="AM1676" s="170" t="s">
        <v>43</v>
      </c>
      <c r="AN1676" s="165" t="s">
        <v>44</v>
      </c>
      <c r="AO1676" s="165"/>
      <c r="AP1676" s="166"/>
      <c r="AQ1676" s="166"/>
      <c r="AR1676" s="166"/>
      <c r="AS1676" s="166">
        <f>H1676</f>
        <v>101631</v>
      </c>
      <c r="AT1676" s="166">
        <f t="shared" si="167"/>
        <v>11772</v>
      </c>
      <c r="AU1676" s="166">
        <v>1772</v>
      </c>
      <c r="AV1676" s="166"/>
      <c r="AX1676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101631, 'Б-101631-13',date'2015-02-02',3, 7, 7, 'RUR', 1, 18, date'2015-02-02', date'2015-02-01', 1016312, 1, to_date('2015-01-01 00:00:02','YYYY-MM-DD HH24:MI:SS'), 6200, 1116, 0, 1292, 0, 'c1', 8,null,101631,11772,1772);insert into xxxx_oebs_cash_payment_test (ID, INVOICE_ID, OEBS_PAYMENT, DOC_DATE, COMISS_DATE) values (s_xxxx_oebs_cash_payment_test.NEXTVAL, 101631, 9300, to_date('2015-01-01 00:00:02','YYYY-MM-DD HH24:MI:SS'), date'2015-01-01' );insert into xxxx_client_discount_m  (ID,CLIENT_ID,CLIENT_AVG_DISCOUNT,DT) values (s_xxxx_client_discount_m.NEXTVAL,1292, 12, date'2015-01-01');</v>
      </c>
      <c r="AZ1676" s="326"/>
    </row>
    <row r="1677" spans="1:52" ht="16.5" customHeight="1" x14ac:dyDescent="0.25">
      <c r="A1677" s="285">
        <v>117</v>
      </c>
      <c r="B1677" s="72">
        <v>0</v>
      </c>
      <c r="C1677" s="165" t="str">
        <f t="shared" si="164"/>
        <v>1000117</v>
      </c>
      <c r="D1677" s="165" t="str">
        <f t="shared" si="165"/>
        <v>1000117/13</v>
      </c>
      <c r="E1677" s="167" t="s">
        <v>189</v>
      </c>
      <c r="F1677" s="167" t="s">
        <v>822</v>
      </c>
      <c r="G1677" s="165">
        <v>48</v>
      </c>
      <c r="H1677" s="178">
        <v>101632</v>
      </c>
      <c r="I1677" s="170" t="str">
        <f t="shared" si="166"/>
        <v>Б-101632-13</v>
      </c>
      <c r="J1677" s="169">
        <v>3</v>
      </c>
      <c r="K1677" s="165">
        <v>7</v>
      </c>
      <c r="L1677" s="165" t="s">
        <v>38</v>
      </c>
      <c r="M1677" s="169">
        <v>1</v>
      </c>
      <c r="N1677" s="165">
        <v>18</v>
      </c>
      <c r="O1677" s="167" t="s">
        <v>823</v>
      </c>
      <c r="P1677" s="167" t="s">
        <v>823</v>
      </c>
      <c r="Q1677" s="167" t="s">
        <v>826</v>
      </c>
      <c r="R1677" s="166" t="str">
        <f>H1677&amp;"1"</f>
        <v>1016321</v>
      </c>
      <c r="S1677" s="170">
        <v>1</v>
      </c>
      <c r="T1677" s="191" t="s">
        <v>829</v>
      </c>
      <c r="U1677" s="165">
        <v>6200</v>
      </c>
      <c r="V1677" s="165">
        <v>1116</v>
      </c>
      <c r="W1677" s="165">
        <v>0</v>
      </c>
      <c r="X1677" s="234">
        <v>1293</v>
      </c>
      <c r="Y1677" s="168" t="s">
        <v>42</v>
      </c>
      <c r="Z1677" s="266"/>
      <c r="AA1677" s="266"/>
      <c r="AB1677" s="224"/>
      <c r="AC1677" s="178">
        <v>9300</v>
      </c>
      <c r="AD1677" s="170"/>
      <c r="AE1677" s="170"/>
      <c r="AF1677" s="191" t="s">
        <v>320</v>
      </c>
      <c r="AG1677" s="221">
        <v>8</v>
      </c>
      <c r="AH1677" s="220">
        <v>12</v>
      </c>
      <c r="AI1677" s="191" t="s">
        <v>320</v>
      </c>
      <c r="AL1677" s="166">
        <v>0</v>
      </c>
      <c r="AM1677" s="170" t="s">
        <v>43</v>
      </c>
      <c r="AN1677" s="165" t="s">
        <v>44</v>
      </c>
      <c r="AO1677" s="165"/>
      <c r="AP1677" s="166"/>
      <c r="AQ1677" s="166"/>
      <c r="AR1677" s="166"/>
      <c r="AS1677" s="166">
        <f>H1677</f>
        <v>101632</v>
      </c>
      <c r="AT1677" s="166">
        <f t="shared" si="167"/>
        <v>11773</v>
      </c>
      <c r="AU1677" s="166">
        <v>1773</v>
      </c>
      <c r="AV1677" s="166"/>
      <c r="AX1677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101632, 'Б-101632-13',date'2015-02-02',3, 7, 7, 'RUR', 1, 18, date'2015-02-02', date'2015-02-01', 1016321, 1, to_date('2015-01-01 00:00:01','YYYY-MM-DD HH24:MI:SS'), 6200, 1116, 0, 1293, 0, 'c1', 8,null,101632,11773,1773);insert into xxxx_oebs_cash_payment_test (ID, INVOICE_ID, OEBS_PAYMENT, DOC_DATE, COMISS_DATE) values (s_xxxx_oebs_cash_payment_test.NEXTVAL, 101632, 9300, to_date('2015-01-01 00:00:01','YYYY-MM-DD HH24:MI:SS'), date'2015-01-01' );insert into xxxx_client_discount_m  (ID,CLIENT_ID,CLIENT_AVG_DISCOUNT,DT) values (s_xxxx_client_discount_m.NEXTVAL,1293, 12, date'2015-01-01');</v>
      </c>
      <c r="AZ1677" s="326"/>
    </row>
    <row r="1678" spans="1:52" ht="16.5" customHeight="1" x14ac:dyDescent="0.25">
      <c r="A1678" s="285">
        <v>117</v>
      </c>
      <c r="B1678" s="72">
        <v>0</v>
      </c>
      <c r="C1678" s="165" t="str">
        <f t="shared" si="164"/>
        <v>1000117</v>
      </c>
      <c r="D1678" s="165" t="str">
        <f t="shared" si="165"/>
        <v>1000117/13</v>
      </c>
      <c r="E1678" s="167" t="s">
        <v>189</v>
      </c>
      <c r="F1678" s="167" t="s">
        <v>822</v>
      </c>
      <c r="G1678" s="165">
        <v>48</v>
      </c>
      <c r="H1678" s="178">
        <v>101633</v>
      </c>
      <c r="I1678" s="170" t="str">
        <f t="shared" si="166"/>
        <v>Б-101633-13</v>
      </c>
      <c r="J1678" s="169">
        <v>3</v>
      </c>
      <c r="K1678" s="165">
        <v>7</v>
      </c>
      <c r="L1678" s="165" t="s">
        <v>38</v>
      </c>
      <c r="M1678" s="169">
        <v>1</v>
      </c>
      <c r="N1678" s="165">
        <v>18</v>
      </c>
      <c r="O1678" s="167" t="s">
        <v>823</v>
      </c>
      <c r="P1678" s="167" t="s">
        <v>823</v>
      </c>
      <c r="Q1678" s="167" t="s">
        <v>826</v>
      </c>
      <c r="R1678" s="166" t="str">
        <f>H1678&amp;"1"</f>
        <v>1016331</v>
      </c>
      <c r="S1678" s="170">
        <v>1</v>
      </c>
      <c r="T1678" s="191" t="s">
        <v>829</v>
      </c>
      <c r="U1678" s="165">
        <v>6200</v>
      </c>
      <c r="V1678" s="165">
        <v>1116</v>
      </c>
      <c r="W1678" s="165">
        <v>0</v>
      </c>
      <c r="X1678" s="122">
        <v>1294</v>
      </c>
      <c r="Y1678" s="168" t="s">
        <v>42</v>
      </c>
      <c r="Z1678" s="266"/>
      <c r="AA1678" s="266"/>
      <c r="AB1678" s="224"/>
      <c r="AC1678" s="178">
        <v>9300</v>
      </c>
      <c r="AD1678" s="170"/>
      <c r="AE1678" s="170"/>
      <c r="AF1678" s="191" t="s">
        <v>320</v>
      </c>
      <c r="AG1678" s="221">
        <v>8</v>
      </c>
      <c r="AH1678" s="220">
        <v>12</v>
      </c>
      <c r="AI1678" s="191" t="s">
        <v>320</v>
      </c>
      <c r="AL1678" s="166">
        <v>0</v>
      </c>
      <c r="AM1678" s="170" t="s">
        <v>43</v>
      </c>
      <c r="AN1678" s="165" t="s">
        <v>44</v>
      </c>
      <c r="AO1678" s="165"/>
      <c r="AP1678" s="166"/>
      <c r="AQ1678" s="166"/>
      <c r="AR1678" s="166"/>
      <c r="AS1678" s="166">
        <f>H1678</f>
        <v>101633</v>
      </c>
      <c r="AT1678" s="166">
        <f t="shared" si="167"/>
        <v>11774</v>
      </c>
      <c r="AU1678" s="166">
        <v>1774</v>
      </c>
      <c r="AV1678" s="166"/>
      <c r="AX1678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101633, 'Б-101633-13',date'2015-02-02',3, 7, 7, 'RUR', 1, 18, date'2015-02-02', date'2015-02-01', 1016331, 1, to_date('2015-01-01 00:00:01','YYYY-MM-DD HH24:MI:SS'), 6200, 1116, 0, 1294, 0, 'c1', 8,null,101633,11774,1774);insert into xxxx_oebs_cash_payment_test (ID, INVOICE_ID, OEBS_PAYMENT, DOC_DATE, COMISS_DATE) values (s_xxxx_oebs_cash_payment_test.NEXTVAL, 101633, 9300, to_date('2015-01-01 00:00:01','YYYY-MM-DD HH24:MI:SS'), date'2015-01-01' );insert into xxxx_client_discount_m  (ID,CLIENT_ID,CLIENT_AVG_DISCOUNT,DT) values (s_xxxx_client_discount_m.NEXTVAL,1294, 12, date'2015-01-01');</v>
      </c>
      <c r="AZ1678" s="326"/>
    </row>
    <row r="1679" spans="1:52" ht="16.5" customHeight="1" x14ac:dyDescent="0.25">
      <c r="A1679" s="285">
        <v>117</v>
      </c>
      <c r="B1679" s="72">
        <v>0</v>
      </c>
      <c r="C1679" s="165" t="str">
        <f t="shared" si="164"/>
        <v>1000117</v>
      </c>
      <c r="D1679" s="165" t="str">
        <f t="shared" si="165"/>
        <v>1000117/13</v>
      </c>
      <c r="E1679" s="167" t="s">
        <v>189</v>
      </c>
      <c r="F1679" s="167" t="s">
        <v>822</v>
      </c>
      <c r="G1679" s="165">
        <v>48</v>
      </c>
      <c r="H1679" s="178">
        <v>101634</v>
      </c>
      <c r="I1679" s="170" t="str">
        <f t="shared" si="166"/>
        <v>Б-101634-13</v>
      </c>
      <c r="J1679" s="169">
        <v>3</v>
      </c>
      <c r="K1679" s="165">
        <v>7</v>
      </c>
      <c r="L1679" s="165" t="s">
        <v>38</v>
      </c>
      <c r="M1679" s="169">
        <v>1</v>
      </c>
      <c r="N1679" s="165">
        <v>18</v>
      </c>
      <c r="O1679" s="167" t="s">
        <v>823</v>
      </c>
      <c r="P1679" s="167" t="s">
        <v>823</v>
      </c>
      <c r="Q1679" s="167" t="s">
        <v>826</v>
      </c>
      <c r="R1679" s="166" t="str">
        <f>H1679&amp;"2"</f>
        <v>1016342</v>
      </c>
      <c r="S1679" s="170">
        <v>1</v>
      </c>
      <c r="T1679" s="191" t="s">
        <v>829</v>
      </c>
      <c r="U1679" s="165">
        <v>6200</v>
      </c>
      <c r="V1679" s="165">
        <v>1116</v>
      </c>
      <c r="W1679" s="165">
        <v>0</v>
      </c>
      <c r="X1679" s="234">
        <v>1295</v>
      </c>
      <c r="Y1679" s="168" t="s">
        <v>42</v>
      </c>
      <c r="Z1679" s="266"/>
      <c r="AA1679" s="266"/>
      <c r="AB1679" s="224"/>
      <c r="AC1679" s="178">
        <v>9300</v>
      </c>
      <c r="AD1679" s="170"/>
      <c r="AE1679" s="170"/>
      <c r="AF1679" s="191" t="s">
        <v>320</v>
      </c>
      <c r="AG1679" s="221">
        <v>8</v>
      </c>
      <c r="AH1679" s="220">
        <v>12</v>
      </c>
      <c r="AI1679" s="191" t="s">
        <v>320</v>
      </c>
      <c r="AL1679" s="166">
        <v>0</v>
      </c>
      <c r="AM1679" s="170" t="s">
        <v>43</v>
      </c>
      <c r="AN1679" s="165" t="s">
        <v>44</v>
      </c>
      <c r="AO1679" s="165"/>
      <c r="AP1679" s="166"/>
      <c r="AQ1679" s="166"/>
      <c r="AR1679" s="166"/>
      <c r="AS1679" s="166">
        <f>H1679</f>
        <v>101634</v>
      </c>
      <c r="AT1679" s="166">
        <f t="shared" si="167"/>
        <v>11775</v>
      </c>
      <c r="AU1679" s="166">
        <v>1775</v>
      </c>
      <c r="AX1679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101634, 'Б-101634-13',date'2015-02-02',3, 7, 7, 'RUR', 1, 18, date'2015-02-02', date'2015-02-01', 1016342, 1, to_date('2015-01-01 00:00:01','YYYY-MM-DD HH24:MI:SS'), 6200, 1116, 0, 1295, 0, 'c1', 8,null,101634,11775,1775);insert into xxxx_oebs_cash_payment_test (ID, INVOICE_ID, OEBS_PAYMENT, DOC_DATE, COMISS_DATE) values (s_xxxx_oebs_cash_payment_test.NEXTVAL, 101634, 9300, to_date('2015-01-01 00:00:01','YYYY-MM-DD HH24:MI:SS'), date'2015-01-01' );insert into xxxx_client_discount_m  (ID,CLIENT_ID,CLIENT_AVG_DISCOUNT,DT) values (s_xxxx_client_discount_m.NEXTVAL,1295, 12, date'2015-01-01');</v>
      </c>
      <c r="AZ1679" s="326"/>
    </row>
    <row r="1680" spans="1:52" ht="16.5" customHeight="1" x14ac:dyDescent="0.25">
      <c r="A1680" s="285">
        <v>117</v>
      </c>
      <c r="B1680" s="72">
        <v>0</v>
      </c>
      <c r="C1680" s="165" t="str">
        <f t="shared" si="164"/>
        <v>1000117</v>
      </c>
      <c r="D1680" s="165" t="str">
        <f t="shared" si="165"/>
        <v>1000117/13</v>
      </c>
      <c r="E1680" s="167" t="s">
        <v>189</v>
      </c>
      <c r="F1680" s="167" t="s">
        <v>822</v>
      </c>
      <c r="G1680" s="165">
        <v>48</v>
      </c>
      <c r="H1680" s="178">
        <v>101635</v>
      </c>
      <c r="I1680" s="170" t="str">
        <f t="shared" si="166"/>
        <v>Б-101635-13</v>
      </c>
      <c r="J1680" s="169">
        <v>3</v>
      </c>
      <c r="K1680" s="165">
        <v>7</v>
      </c>
      <c r="L1680" s="165" t="s">
        <v>38</v>
      </c>
      <c r="M1680" s="169">
        <v>1</v>
      </c>
      <c r="N1680" s="165">
        <v>18</v>
      </c>
      <c r="O1680" s="167" t="s">
        <v>823</v>
      </c>
      <c r="P1680" s="167" t="s">
        <v>823</v>
      </c>
      <c r="Q1680" s="167" t="s">
        <v>826</v>
      </c>
      <c r="R1680" s="166" t="str">
        <f>H1680&amp;"2"</f>
        <v>1016352</v>
      </c>
      <c r="S1680" s="170">
        <v>1</v>
      </c>
      <c r="T1680" s="191" t="s">
        <v>829</v>
      </c>
      <c r="U1680" s="165">
        <v>6200</v>
      </c>
      <c r="V1680" s="165">
        <v>1116</v>
      </c>
      <c r="W1680" s="165">
        <v>0</v>
      </c>
      <c r="X1680" s="122">
        <v>1296</v>
      </c>
      <c r="Y1680" s="168" t="s">
        <v>42</v>
      </c>
      <c r="Z1680" s="266"/>
      <c r="AA1680" s="266"/>
      <c r="AB1680" s="224"/>
      <c r="AC1680" s="178">
        <v>9300</v>
      </c>
      <c r="AD1680" s="170"/>
      <c r="AE1680" s="170"/>
      <c r="AF1680" s="191" t="s">
        <v>320</v>
      </c>
      <c r="AG1680" s="221">
        <v>8</v>
      </c>
      <c r="AH1680" s="220">
        <v>12</v>
      </c>
      <c r="AI1680" s="191" t="s">
        <v>320</v>
      </c>
      <c r="AL1680" s="166">
        <v>0</v>
      </c>
      <c r="AM1680" s="170" t="s">
        <v>43</v>
      </c>
      <c r="AN1680" s="165" t="s">
        <v>44</v>
      </c>
      <c r="AO1680" s="165"/>
      <c r="AP1680" s="166"/>
      <c r="AQ1680" s="166"/>
      <c r="AR1680" s="166"/>
      <c r="AS1680" s="166">
        <f>H1680</f>
        <v>101635</v>
      </c>
      <c r="AT1680" s="166">
        <f t="shared" si="167"/>
        <v>11776</v>
      </c>
      <c r="AU1680" s="166">
        <v>1776</v>
      </c>
      <c r="AV1680" s="166"/>
      <c r="AX168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101635, 'Б-101635-13',date'2015-02-02',3, 7, 7, 'RUR', 1, 18, date'2015-02-02', date'2015-02-01', 1016352, 1, to_date('2015-01-01 00:00:01','YYYY-MM-DD HH24:MI:SS'), 6200, 1116, 0, 1296, 0, 'c1', 8,null,101635,11776,1776);insert into xxxx_oebs_cash_payment_test (ID, INVOICE_ID, OEBS_PAYMENT, DOC_DATE, COMISS_DATE) values (s_xxxx_oebs_cash_payment_test.NEXTVAL, 101635, 9300, to_date('2015-01-01 00:00:01','YYYY-MM-DD HH24:MI:SS'), date'2015-01-01' );insert into xxxx_client_discount_m  (ID,CLIENT_ID,CLIENT_AVG_DISCOUNT,DT) values (s_xxxx_client_discount_m.NEXTVAL,1296, 12, date'2015-01-01');</v>
      </c>
      <c r="AZ1680" s="326"/>
    </row>
    <row r="1681" spans="1:52" ht="16.5" customHeight="1" x14ac:dyDescent="0.25">
      <c r="A1681" s="285">
        <v>117</v>
      </c>
      <c r="B1681" s="72">
        <v>0</v>
      </c>
      <c r="C1681" s="165" t="str">
        <f t="shared" si="164"/>
        <v>1000117</v>
      </c>
      <c r="D1681" s="165" t="str">
        <f t="shared" si="165"/>
        <v>1000117/13</v>
      </c>
      <c r="E1681" s="167" t="s">
        <v>189</v>
      </c>
      <c r="F1681" s="167" t="s">
        <v>822</v>
      </c>
      <c r="G1681" s="165">
        <v>48</v>
      </c>
      <c r="H1681" s="178">
        <v>101636</v>
      </c>
      <c r="I1681" s="170" t="str">
        <f t="shared" si="166"/>
        <v>Б-101636-13</v>
      </c>
      <c r="J1681" s="169">
        <v>3</v>
      </c>
      <c r="K1681" s="165">
        <v>7</v>
      </c>
      <c r="L1681" s="165" t="s">
        <v>38</v>
      </c>
      <c r="M1681" s="169">
        <v>1</v>
      </c>
      <c r="N1681" s="165">
        <v>18</v>
      </c>
      <c r="O1681" s="167" t="s">
        <v>823</v>
      </c>
      <c r="P1681" s="167" t="s">
        <v>823</v>
      </c>
      <c r="Q1681" s="167" t="s">
        <v>826</v>
      </c>
      <c r="R1681" s="166" t="str">
        <f>H1681&amp;"1"</f>
        <v>1016361</v>
      </c>
      <c r="S1681" s="170">
        <v>1</v>
      </c>
      <c r="T1681" s="191" t="s">
        <v>829</v>
      </c>
      <c r="U1681" s="165">
        <v>6200</v>
      </c>
      <c r="V1681" s="165">
        <v>1116</v>
      </c>
      <c r="W1681" s="165">
        <v>0</v>
      </c>
      <c r="X1681" s="234">
        <v>1297</v>
      </c>
      <c r="Y1681" s="168" t="s">
        <v>42</v>
      </c>
      <c r="Z1681" s="266"/>
      <c r="AA1681" s="266"/>
      <c r="AB1681" s="224"/>
      <c r="AC1681" s="178">
        <v>9300</v>
      </c>
      <c r="AD1681" s="170"/>
      <c r="AE1681" s="170"/>
      <c r="AF1681" s="191" t="s">
        <v>320</v>
      </c>
      <c r="AG1681" s="221">
        <v>8</v>
      </c>
      <c r="AH1681" s="220">
        <v>12</v>
      </c>
      <c r="AI1681" s="191" t="s">
        <v>320</v>
      </c>
      <c r="AL1681" s="166">
        <v>0</v>
      </c>
      <c r="AM1681" s="170" t="s">
        <v>43</v>
      </c>
      <c r="AN1681" s="165" t="s">
        <v>44</v>
      </c>
      <c r="AO1681" s="165"/>
      <c r="AP1681" s="166"/>
      <c r="AQ1681" s="166"/>
      <c r="AR1681" s="166"/>
      <c r="AS1681" s="166">
        <f>H1681</f>
        <v>101636</v>
      </c>
      <c r="AT1681" s="166">
        <f t="shared" si="167"/>
        <v>11777</v>
      </c>
      <c r="AU1681" s="166">
        <v>1777</v>
      </c>
      <c r="AV1681" s="166"/>
      <c r="AX168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101636, 'Б-101636-13',date'2015-02-02',3, 7, 7, 'RUR', 1, 18, date'2015-02-02', date'2015-02-01', 1016361, 1, to_date('2015-01-01 00:00:01','YYYY-MM-DD HH24:MI:SS'), 6200, 1116, 0, 1297, 0, 'c1', 8,null,101636,11777,1777);insert into xxxx_oebs_cash_payment_test (ID, INVOICE_ID, OEBS_PAYMENT, DOC_DATE, COMISS_DATE) values (s_xxxx_oebs_cash_payment_test.NEXTVAL, 101636, 9300, to_date('2015-01-01 00:00:01','YYYY-MM-DD HH24:MI:SS'), date'2015-01-01' );insert into xxxx_client_discount_m  (ID,CLIENT_ID,CLIENT_AVG_DISCOUNT,DT) values (s_xxxx_client_discount_m.NEXTVAL,1297, 12, date'2015-01-01');</v>
      </c>
      <c r="AZ1681" s="326"/>
    </row>
    <row r="1682" spans="1:52" ht="16.5" customHeight="1" x14ac:dyDescent="0.25">
      <c r="A1682" s="285">
        <v>117</v>
      </c>
      <c r="B1682" s="72">
        <v>0</v>
      </c>
      <c r="C1682" s="165" t="str">
        <f t="shared" si="164"/>
        <v>1000117</v>
      </c>
      <c r="D1682" s="165" t="str">
        <f t="shared" si="165"/>
        <v>1000117/13</v>
      </c>
      <c r="E1682" s="167" t="s">
        <v>189</v>
      </c>
      <c r="F1682" s="167" t="s">
        <v>822</v>
      </c>
      <c r="G1682" s="165">
        <v>48</v>
      </c>
      <c r="H1682" s="178">
        <v>101637</v>
      </c>
      <c r="I1682" s="170" t="str">
        <f t="shared" si="166"/>
        <v>Б-101637-13</v>
      </c>
      <c r="J1682" s="169">
        <v>3</v>
      </c>
      <c r="K1682" s="165">
        <v>7</v>
      </c>
      <c r="L1682" s="165" t="s">
        <v>38</v>
      </c>
      <c r="M1682" s="169">
        <v>1</v>
      </c>
      <c r="N1682" s="165">
        <v>18</v>
      </c>
      <c r="O1682" s="167" t="s">
        <v>823</v>
      </c>
      <c r="P1682" s="167" t="s">
        <v>823</v>
      </c>
      <c r="Q1682" s="167" t="s">
        <v>826</v>
      </c>
      <c r="R1682" s="166" t="str">
        <f>H1682&amp;"1"</f>
        <v>1016371</v>
      </c>
      <c r="S1682" s="170">
        <v>1</v>
      </c>
      <c r="T1682" s="191" t="s">
        <v>829</v>
      </c>
      <c r="U1682" s="165">
        <v>6200</v>
      </c>
      <c r="V1682" s="165">
        <v>1116</v>
      </c>
      <c r="W1682" s="165">
        <v>0</v>
      </c>
      <c r="X1682" s="122">
        <v>1298</v>
      </c>
      <c r="Y1682" s="168" t="s">
        <v>42</v>
      </c>
      <c r="Z1682" s="266"/>
      <c r="AA1682" s="266"/>
      <c r="AB1682" s="224"/>
      <c r="AC1682" s="178">
        <v>9300</v>
      </c>
      <c r="AD1682" s="170"/>
      <c r="AE1682" s="170"/>
      <c r="AF1682" s="191" t="s">
        <v>320</v>
      </c>
      <c r="AG1682" s="221">
        <v>8</v>
      </c>
      <c r="AH1682" s="220">
        <v>12</v>
      </c>
      <c r="AI1682" s="191" t="s">
        <v>320</v>
      </c>
      <c r="AL1682" s="166">
        <v>0</v>
      </c>
      <c r="AM1682" s="170" t="s">
        <v>43</v>
      </c>
      <c r="AN1682" s="165" t="s">
        <v>44</v>
      </c>
      <c r="AO1682" s="165"/>
      <c r="AP1682" s="166"/>
      <c r="AQ1682" s="166"/>
      <c r="AR1682" s="166"/>
      <c r="AS1682" s="166">
        <f>H1682</f>
        <v>101637</v>
      </c>
      <c r="AT1682" s="166">
        <f t="shared" si="167"/>
        <v>11778</v>
      </c>
      <c r="AU1682" s="166">
        <v>1778</v>
      </c>
      <c r="AV1682" s="166"/>
      <c r="AX168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101637, 'Б-101637-13',date'2015-02-02',3, 7, 7, 'RUR', 1, 18, date'2015-02-02', date'2015-02-01', 1016371, 1, to_date('2015-01-01 00:00:01','YYYY-MM-DD HH24:MI:SS'), 6200, 1116, 0, 1298, 0, 'c1', 8,null,101637,11778,1778);insert into xxxx_oebs_cash_payment_test (ID, INVOICE_ID, OEBS_PAYMENT, DOC_DATE, COMISS_DATE) values (s_xxxx_oebs_cash_payment_test.NEXTVAL, 101637, 9300, to_date('2015-01-01 00:00:01','YYYY-MM-DD HH24:MI:SS'), date'2015-01-01' );insert into xxxx_client_discount_m  (ID,CLIENT_ID,CLIENT_AVG_DISCOUNT,DT) values (s_xxxx_client_discount_m.NEXTVAL,1298, 12, date'2015-01-01');</v>
      </c>
      <c r="AZ1682" s="326"/>
    </row>
    <row r="1683" spans="1:52" ht="16.5" customHeight="1" x14ac:dyDescent="0.25">
      <c r="A1683" s="285">
        <v>117</v>
      </c>
      <c r="B1683" s="72">
        <v>0</v>
      </c>
      <c r="C1683" s="165" t="str">
        <f t="shared" si="164"/>
        <v>1000117</v>
      </c>
      <c r="D1683" s="165" t="str">
        <f t="shared" si="165"/>
        <v>1000117/13</v>
      </c>
      <c r="E1683" s="167" t="s">
        <v>189</v>
      </c>
      <c r="F1683" s="167" t="s">
        <v>822</v>
      </c>
      <c r="G1683" s="165">
        <v>48</v>
      </c>
      <c r="H1683" s="178">
        <v>101638</v>
      </c>
      <c r="I1683" s="170" t="str">
        <f t="shared" si="166"/>
        <v>Б-101638-13</v>
      </c>
      <c r="J1683" s="169">
        <v>3</v>
      </c>
      <c r="K1683" s="165">
        <v>7</v>
      </c>
      <c r="L1683" s="165" t="s">
        <v>38</v>
      </c>
      <c r="M1683" s="169">
        <v>1</v>
      </c>
      <c r="N1683" s="165">
        <v>18</v>
      </c>
      <c r="O1683" s="167" t="s">
        <v>823</v>
      </c>
      <c r="P1683" s="167" t="s">
        <v>823</v>
      </c>
      <c r="Q1683" s="167" t="s">
        <v>826</v>
      </c>
      <c r="R1683" s="166" t="str">
        <f>H1683&amp;"2"</f>
        <v>1016382</v>
      </c>
      <c r="S1683" s="170">
        <v>1</v>
      </c>
      <c r="T1683" s="191" t="s">
        <v>829</v>
      </c>
      <c r="U1683" s="165">
        <v>6200</v>
      </c>
      <c r="V1683" s="165">
        <v>1116</v>
      </c>
      <c r="W1683" s="165">
        <v>0</v>
      </c>
      <c r="X1683" s="234">
        <v>1299</v>
      </c>
      <c r="Y1683" s="168" t="s">
        <v>42</v>
      </c>
      <c r="Z1683" s="266"/>
      <c r="AA1683" s="266"/>
      <c r="AB1683" s="224"/>
      <c r="AC1683" s="178">
        <v>9300</v>
      </c>
      <c r="AD1683" s="170"/>
      <c r="AE1683" s="170"/>
      <c r="AF1683" s="191" t="s">
        <v>320</v>
      </c>
      <c r="AG1683" s="221">
        <v>8</v>
      </c>
      <c r="AH1683" s="220">
        <v>12</v>
      </c>
      <c r="AI1683" s="191" t="s">
        <v>320</v>
      </c>
      <c r="AL1683" s="166">
        <v>0</v>
      </c>
      <c r="AM1683" s="170" t="s">
        <v>43</v>
      </c>
      <c r="AN1683" s="165" t="s">
        <v>44</v>
      </c>
      <c r="AO1683" s="165"/>
      <c r="AP1683" s="166"/>
      <c r="AQ1683" s="166"/>
      <c r="AR1683" s="166"/>
      <c r="AS1683" s="166">
        <f>H1683</f>
        <v>101638</v>
      </c>
      <c r="AT1683" s="166">
        <f t="shared" si="167"/>
        <v>11779</v>
      </c>
      <c r="AU1683" s="166">
        <v>1779</v>
      </c>
      <c r="AX1683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101638, 'Б-101638-13',date'2015-02-02',3, 7, 7, 'RUR', 1, 18, date'2015-02-02', date'2015-02-01', 1016382, 1, to_date('2015-01-01 00:00:01','YYYY-MM-DD HH24:MI:SS'), 6200, 1116, 0, 1299, 0, 'c1', 8,null,101638,11779,1779);insert into xxxx_oebs_cash_payment_test (ID, INVOICE_ID, OEBS_PAYMENT, DOC_DATE, COMISS_DATE) values (s_xxxx_oebs_cash_payment_test.NEXTVAL, 101638, 9300, to_date('2015-01-01 00:00:01','YYYY-MM-DD HH24:MI:SS'), date'2015-01-01' );insert into xxxx_client_discount_m  (ID,CLIENT_ID,CLIENT_AVG_DISCOUNT,DT) values (s_xxxx_client_discount_m.NEXTVAL,1299, 12, date'2015-01-01');</v>
      </c>
      <c r="AZ1683" s="326"/>
    </row>
    <row r="1684" spans="1:52" ht="16.5" customHeight="1" x14ac:dyDescent="0.25">
      <c r="A1684" s="285">
        <v>117</v>
      </c>
      <c r="B1684" s="72">
        <v>0</v>
      </c>
      <c r="C1684" s="171" t="str">
        <f t="shared" si="164"/>
        <v>1000117</v>
      </c>
      <c r="D1684" s="171" t="str">
        <f t="shared" si="165"/>
        <v>1000117/13</v>
      </c>
      <c r="E1684" s="172" t="s">
        <v>189</v>
      </c>
      <c r="F1684" s="167" t="s">
        <v>822</v>
      </c>
      <c r="G1684" s="165">
        <v>48</v>
      </c>
      <c r="H1684" s="178">
        <v>101639</v>
      </c>
      <c r="I1684" s="171" t="str">
        <f t="shared" si="166"/>
        <v>Б-101639-13</v>
      </c>
      <c r="J1684" s="169">
        <v>3</v>
      </c>
      <c r="K1684" s="171">
        <v>7</v>
      </c>
      <c r="L1684" s="171" t="s">
        <v>38</v>
      </c>
      <c r="M1684" s="175">
        <v>1</v>
      </c>
      <c r="N1684" s="171">
        <v>18</v>
      </c>
      <c r="O1684" s="172" t="s">
        <v>823</v>
      </c>
      <c r="P1684" s="172" t="s">
        <v>823</v>
      </c>
      <c r="Q1684" s="172" t="s">
        <v>826</v>
      </c>
      <c r="R1684" s="173" t="str">
        <f>H1684&amp;"3"</f>
        <v>1016393</v>
      </c>
      <c r="S1684" s="171">
        <v>1</v>
      </c>
      <c r="T1684" s="191" t="s">
        <v>310</v>
      </c>
      <c r="U1684" s="171">
        <v>6200</v>
      </c>
      <c r="V1684" s="171">
        <v>1116</v>
      </c>
      <c r="W1684" s="171">
        <v>0</v>
      </c>
      <c r="X1684" s="122">
        <v>1300</v>
      </c>
      <c r="Y1684" s="174" t="s">
        <v>42</v>
      </c>
      <c r="Z1684" s="142"/>
      <c r="AA1684" s="142"/>
      <c r="AB1684" s="232"/>
      <c r="AC1684" s="180">
        <v>9300</v>
      </c>
      <c r="AD1684" s="171"/>
      <c r="AE1684" s="171"/>
      <c r="AF1684" s="191" t="s">
        <v>320</v>
      </c>
      <c r="AG1684" s="221">
        <v>8</v>
      </c>
      <c r="AH1684" s="220">
        <v>12</v>
      </c>
      <c r="AI1684" s="191" t="s">
        <v>320</v>
      </c>
      <c r="AJ1684" s="179"/>
      <c r="AK1684" s="179"/>
      <c r="AL1684" s="166">
        <v>0</v>
      </c>
      <c r="AM1684" s="170" t="s">
        <v>43</v>
      </c>
      <c r="AN1684" s="171" t="s">
        <v>44</v>
      </c>
      <c r="AO1684" s="171"/>
      <c r="AP1684" s="166"/>
      <c r="AQ1684" s="166"/>
      <c r="AR1684" s="166"/>
      <c r="AS1684" s="166">
        <f>H1684</f>
        <v>101639</v>
      </c>
      <c r="AT1684" s="166">
        <f t="shared" si="167"/>
        <v>11780</v>
      </c>
      <c r="AU1684" s="166">
        <v>1780</v>
      </c>
      <c r="AV1684" s="173"/>
      <c r="AX1684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117, 1000117, '1000117/13', date'2013-03-01', date'2015-09-01', 48, 101639, 'Б-101639-13',date'2015-02-02',3, 7, 7, 'RUR', 1, 18, date'2015-02-02', date'2015-02-01', 1016393, 1, to_date('2015-01-31 23:59:59','YYYY-MM-DD HH24:MI:SS'), 6200, 1116, 0, 1300, 0, 'c1', 8,null,101639,11780,1780);insert into xxxx_oebs_cash_payment_test (ID, INVOICE_ID, OEBS_PAYMENT, DOC_DATE, COMISS_DATE) values (s_xxxx_oebs_cash_payment_test.NEXTVAL, 101639, 9300, to_date('2015-01-31 23:59:59','YYYY-MM-DD HH24:MI:SS'), date'2015-01-01' );insert into xxxx_client_discount_m  (ID,CLIENT_ID,CLIENT_AVG_DISCOUNT,DT) values (s_xxxx_client_discount_m.NEXTVAL,1300, 12, date'2015-01-01');</v>
      </c>
      <c r="AZ1684" s="326"/>
    </row>
    <row r="1685" spans="1:52" ht="16.5" customHeight="1" x14ac:dyDescent="0.25">
      <c r="A1685" s="285">
        <v>118</v>
      </c>
      <c r="B1685" s="72">
        <v>0</v>
      </c>
      <c r="C1685" s="166" t="str">
        <f t="shared" si="164"/>
        <v>1000118</v>
      </c>
      <c r="D1685" s="165" t="str">
        <f t="shared" si="165"/>
        <v>1000118/13</v>
      </c>
      <c r="E1685" s="167" t="s">
        <v>189</v>
      </c>
      <c r="F1685" s="167" t="s">
        <v>822</v>
      </c>
      <c r="G1685" s="165">
        <v>48</v>
      </c>
      <c r="H1685" s="178">
        <v>101640</v>
      </c>
      <c r="I1685" s="170" t="str">
        <f t="shared" si="166"/>
        <v>Б-101640-13</v>
      </c>
      <c r="J1685" s="185">
        <v>3</v>
      </c>
      <c r="K1685" s="165">
        <v>7</v>
      </c>
      <c r="L1685" s="165" t="s">
        <v>38</v>
      </c>
      <c r="M1685" s="169">
        <v>1</v>
      </c>
      <c r="N1685" s="165">
        <v>18</v>
      </c>
      <c r="O1685" s="167" t="s">
        <v>823</v>
      </c>
      <c r="P1685" s="167" t="s">
        <v>823</v>
      </c>
      <c r="Q1685" s="167" t="s">
        <v>826</v>
      </c>
      <c r="R1685" s="166" t="str">
        <f>H1685&amp;"1"</f>
        <v>1016401</v>
      </c>
      <c r="S1685" s="170">
        <v>1</v>
      </c>
      <c r="T1685" s="167" t="s">
        <v>308</v>
      </c>
      <c r="U1685" s="165">
        <v>6000000</v>
      </c>
      <c r="V1685" s="165">
        <v>0</v>
      </c>
      <c r="W1685" s="165">
        <v>0</v>
      </c>
      <c r="X1685" s="234">
        <v>1301</v>
      </c>
      <c r="Y1685" s="188"/>
      <c r="Z1685" s="266"/>
      <c r="AA1685" s="266"/>
      <c r="AB1685" s="224"/>
      <c r="AC1685" s="178">
        <v>3000000</v>
      </c>
      <c r="AD1685" s="170"/>
      <c r="AE1685" s="170"/>
      <c r="AF1685" s="167" t="s">
        <v>149</v>
      </c>
      <c r="AG1685" s="221">
        <v>8</v>
      </c>
      <c r="AH1685" s="220">
        <v>12</v>
      </c>
      <c r="AI1685" s="167" t="s">
        <v>319</v>
      </c>
      <c r="AJ1685" s="189"/>
      <c r="AK1685" s="189"/>
      <c r="AL1685" s="227">
        <v>1</v>
      </c>
      <c r="AM1685" s="170">
        <v>1</v>
      </c>
      <c r="AN1685" s="165" t="s">
        <v>44</v>
      </c>
      <c r="AO1685" s="165"/>
      <c r="AP1685" s="227">
        <v>10000000</v>
      </c>
      <c r="AQ1685" s="307" t="s">
        <v>213</v>
      </c>
      <c r="AR1685" s="307" t="s">
        <v>439</v>
      </c>
      <c r="AS1685" s="166">
        <f>H1685</f>
        <v>101640</v>
      </c>
      <c r="AT1685" s="166">
        <f t="shared" si="167"/>
        <v>11781</v>
      </c>
      <c r="AU1685" s="166">
        <v>1781</v>
      </c>
      <c r="AV1685" s="220" t="s">
        <v>775</v>
      </c>
      <c r="AX1685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101640, 'Б-101640-13',date'2015-02-02',3, 7, 7, 'RUR', 1, 18, date'2015-02-02', date'2015-02-01', 1016401, 1, to_date('2015-02-01 00:00:00','YYYY-MM-DD HH24:MI:SS'), 6000000, 0, 0, 1301, 1, 'c1', 8,1,101640,11781,1781);insert into xxxx_oebs_cash_payment_test (ID, INVOICE_ID, OEBS_PAYMENT, DOC_DATE, COMISS_DATE) values (s_xxxx_oebs_cash_payment_test.NEXTVAL, 101640, 3000000, to_date('2015-02-01 00:00:00','YYYY-MM-DD HH24:MI:SS'), date'2015-01-31' );insert into xxxx_client_discount_m  (ID,CLIENT_ID,CLIENT_AVG_DISCOUNT,DT) values (s_xxxx_client_discount_m.NEXTVAL,1301, 12, date'2015-02-01');insert into xxxx_loyal_clients_contr_attr (ID, CONTRACT_ID, CLIENT_ID, LC_TURNOVER, COLLATERAL_FIRST_DT, COLLATERAL_END_DT) values (s_xxxx_loyal_clients_contr_atr.NEXTVAL, 1000118, 1301, 10000000, date'2014-03-01', date'2014-11-30' );</v>
      </c>
      <c r="AZ1685" s="326"/>
    </row>
    <row r="1686" spans="1:52" ht="16.5" customHeight="1" x14ac:dyDescent="0.25">
      <c r="A1686" s="285">
        <v>118</v>
      </c>
      <c r="B1686" s="72">
        <v>0</v>
      </c>
      <c r="C1686" s="166" t="str">
        <f t="shared" si="164"/>
        <v>1000118</v>
      </c>
      <c r="D1686" s="165" t="str">
        <f t="shared" si="165"/>
        <v>1000118/13</v>
      </c>
      <c r="E1686" s="167" t="s">
        <v>189</v>
      </c>
      <c r="F1686" s="167" t="s">
        <v>822</v>
      </c>
      <c r="G1686" s="165">
        <v>48</v>
      </c>
      <c r="H1686" s="178">
        <v>101641</v>
      </c>
      <c r="I1686" s="170" t="str">
        <f t="shared" si="166"/>
        <v>Б-101641-13</v>
      </c>
      <c r="J1686" s="185">
        <v>3</v>
      </c>
      <c r="K1686" s="165">
        <v>7</v>
      </c>
      <c r="L1686" s="165" t="s">
        <v>38</v>
      </c>
      <c r="M1686" s="169">
        <v>1</v>
      </c>
      <c r="N1686" s="165">
        <v>18</v>
      </c>
      <c r="O1686" s="167" t="s">
        <v>823</v>
      </c>
      <c r="P1686" s="167" t="s">
        <v>823</v>
      </c>
      <c r="Q1686" s="167" t="s">
        <v>826</v>
      </c>
      <c r="R1686" s="166" t="str">
        <f>H1686&amp;"1"</f>
        <v>1016411</v>
      </c>
      <c r="S1686" s="170">
        <v>1</v>
      </c>
      <c r="T1686" s="184" t="s">
        <v>828</v>
      </c>
      <c r="U1686" s="165">
        <v>6000000</v>
      </c>
      <c r="V1686" s="165">
        <v>0</v>
      </c>
      <c r="W1686" s="165">
        <v>0</v>
      </c>
      <c r="X1686" s="234">
        <v>1301</v>
      </c>
      <c r="Y1686" s="188"/>
      <c r="Z1686" s="266"/>
      <c r="AA1686" s="266"/>
      <c r="AB1686" s="224"/>
      <c r="AC1686" s="178">
        <v>3000000</v>
      </c>
      <c r="AD1686" s="170"/>
      <c r="AE1686" s="170"/>
      <c r="AF1686" s="167" t="s">
        <v>149</v>
      </c>
      <c r="AG1686" s="221">
        <v>8</v>
      </c>
      <c r="AI1686" s="167"/>
      <c r="AJ1686" s="189"/>
      <c r="AK1686" s="189"/>
      <c r="AL1686" s="227">
        <v>1</v>
      </c>
      <c r="AM1686" s="170">
        <v>1</v>
      </c>
      <c r="AN1686" s="165" t="s">
        <v>44</v>
      </c>
      <c r="AO1686" s="165"/>
      <c r="AP1686" s="307"/>
      <c r="AQ1686" s="307"/>
      <c r="AR1686" s="307"/>
      <c r="AS1686" s="166">
        <f>H1686</f>
        <v>101641</v>
      </c>
      <c r="AT1686" s="166">
        <f t="shared" si="167"/>
        <v>11782</v>
      </c>
      <c r="AU1686" s="166">
        <v>1782</v>
      </c>
      <c r="AV1686" s="220" t="s">
        <v>776</v>
      </c>
      <c r="AX1686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101641, 'Б-101641-13',date'2015-02-02',3, 7, 7, 'RUR', 1, 18, date'2015-02-02', date'2015-02-01', 1016411, 1, to_date('2015-01-31 00:00:00','YYYY-MM-DD HH24:MI:SS'), 6000000, 0, 0, 1301, 1, 'c1', 8,1,101641,11782,1782);insert into xxxx_oebs_cash_payment_test (ID, INVOICE_ID, OEBS_PAYMENT, DOC_DATE, COMISS_DATE) values (s_xxxx_oebs_cash_payment_test.NEXTVAL, 101641, 3000000, to_date('2015-01-31 00:00:00','YYYY-MM-DD HH24:MI:SS'), date'2015-01-31' );</v>
      </c>
      <c r="AZ1686" s="326"/>
    </row>
    <row r="1687" spans="1:52" ht="16.5" customHeight="1" x14ac:dyDescent="0.25">
      <c r="A1687" s="285">
        <v>118</v>
      </c>
      <c r="B1687" s="72">
        <v>0</v>
      </c>
      <c r="C1687" s="166" t="str">
        <f t="shared" si="164"/>
        <v>1000118</v>
      </c>
      <c r="D1687" s="165" t="str">
        <f t="shared" si="165"/>
        <v>1000118/13</v>
      </c>
      <c r="E1687" s="167" t="s">
        <v>189</v>
      </c>
      <c r="F1687" s="167" t="s">
        <v>822</v>
      </c>
      <c r="G1687" s="165">
        <v>48</v>
      </c>
      <c r="H1687" s="230">
        <v>101642</v>
      </c>
      <c r="I1687" s="170" t="str">
        <f t="shared" si="166"/>
        <v>Б-101642-13</v>
      </c>
      <c r="J1687" s="185">
        <v>3</v>
      </c>
      <c r="K1687" s="165">
        <v>7</v>
      </c>
      <c r="L1687" s="165" t="s">
        <v>38</v>
      </c>
      <c r="M1687" s="169">
        <v>1</v>
      </c>
      <c r="N1687" s="165">
        <v>18</v>
      </c>
      <c r="O1687" s="167" t="s">
        <v>823</v>
      </c>
      <c r="P1687" s="167" t="s">
        <v>823</v>
      </c>
      <c r="Q1687" s="167" t="s">
        <v>826</v>
      </c>
      <c r="R1687" s="230" t="str">
        <f>H1687&amp;"3"</f>
        <v>1016423</v>
      </c>
      <c r="S1687" s="170">
        <v>1</v>
      </c>
      <c r="T1687" s="237" t="s">
        <v>308</v>
      </c>
      <c r="U1687" s="165">
        <v>4000000</v>
      </c>
      <c r="V1687" s="165">
        <v>0</v>
      </c>
      <c r="W1687" s="165">
        <v>0</v>
      </c>
      <c r="X1687" s="234">
        <v>1301</v>
      </c>
      <c r="Y1687" s="188"/>
      <c r="Z1687" s="266"/>
      <c r="AA1687" s="266"/>
      <c r="AB1687" s="224"/>
      <c r="AC1687" s="178">
        <v>2000000</v>
      </c>
      <c r="AD1687" s="170"/>
      <c r="AE1687" s="170"/>
      <c r="AF1687" s="237" t="s">
        <v>149</v>
      </c>
      <c r="AG1687" s="221">
        <v>8</v>
      </c>
      <c r="AH1687" s="220">
        <v>12</v>
      </c>
      <c r="AI1687" s="237" t="s">
        <v>319</v>
      </c>
      <c r="AJ1687" s="189"/>
      <c r="AK1687" s="189"/>
      <c r="AL1687" s="227">
        <v>1</v>
      </c>
      <c r="AM1687" s="170">
        <v>1</v>
      </c>
      <c r="AN1687" s="165" t="s">
        <v>44</v>
      </c>
      <c r="AO1687" s="165"/>
      <c r="AP1687" s="307"/>
      <c r="AQ1687" s="307"/>
      <c r="AR1687" s="307"/>
      <c r="AS1687" s="166">
        <f>H1687</f>
        <v>101642</v>
      </c>
      <c r="AT1687" s="166">
        <f t="shared" si="167"/>
        <v>11783</v>
      </c>
      <c r="AU1687" s="166">
        <v>1783</v>
      </c>
      <c r="AV1687" s="220" t="s">
        <v>777</v>
      </c>
      <c r="AX1687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101642, 'Б-101642-13',date'2015-02-02',3, 7, 7, 'RUR', 1, 18, date'2015-02-02', date'2015-02-01', 1016423, 1, to_date('2015-02-01 00:00:00','YYYY-MM-DD HH24:MI:SS'), 4000000, 0, 0, 1301, 1, 'c1', 8,1,101642,11783,1783);insert into xxxx_oebs_cash_payment_test (ID, INVOICE_ID, OEBS_PAYMENT, DOC_DATE, COMISS_DATE) values (s_xxxx_oebs_cash_payment_test.NEXTVAL, 101642, 2000000, to_date('2015-02-01 00:00:00','YYYY-MM-DD HH24:MI:SS'), date'2015-01-31' );insert into xxxx_client_discount_m  (ID,CLIENT_ID,CLIENT_AVG_DISCOUNT,DT) values (s_xxxx_client_discount_m.NEXTVAL,1301, 12, date'2015-02-01');</v>
      </c>
      <c r="AZ1687" s="326"/>
    </row>
    <row r="1688" spans="1:52" ht="16.5" customHeight="1" x14ac:dyDescent="0.25">
      <c r="A1688" s="285">
        <v>118</v>
      </c>
      <c r="B1688" s="72">
        <v>0</v>
      </c>
      <c r="C1688" s="166" t="str">
        <f t="shared" ref="C1688:C1751" si="169">"1000"&amp;A1688</f>
        <v>1000118</v>
      </c>
      <c r="D1688" s="170" t="str">
        <f t="shared" ref="D1688:D1751" si="170">"1000"&amp;A1688&amp;"/13"</f>
        <v>1000118/13</v>
      </c>
      <c r="E1688" s="184" t="s">
        <v>189</v>
      </c>
      <c r="F1688" s="167" t="s">
        <v>822</v>
      </c>
      <c r="G1688" s="165">
        <v>48</v>
      </c>
      <c r="H1688" s="230">
        <v>101643</v>
      </c>
      <c r="I1688" s="170" t="str">
        <f t="shared" ref="I1688:I1751" si="171">"Б-"&amp;H1688&amp;"-13"</f>
        <v>Б-101643-13</v>
      </c>
      <c r="J1688" s="185">
        <v>3</v>
      </c>
      <c r="K1688" s="170">
        <v>7</v>
      </c>
      <c r="L1688" s="170" t="s">
        <v>38</v>
      </c>
      <c r="M1688" s="185">
        <v>1</v>
      </c>
      <c r="N1688" s="170">
        <v>18</v>
      </c>
      <c r="O1688" s="167" t="s">
        <v>823</v>
      </c>
      <c r="P1688" s="167" t="s">
        <v>823</v>
      </c>
      <c r="Q1688" s="167" t="s">
        <v>826</v>
      </c>
      <c r="R1688" s="230" t="str">
        <f>H1688&amp;"3"</f>
        <v>1016433</v>
      </c>
      <c r="S1688" s="170">
        <v>1</v>
      </c>
      <c r="T1688" s="237" t="s">
        <v>828</v>
      </c>
      <c r="U1688" s="165">
        <v>4000000</v>
      </c>
      <c r="V1688" s="165">
        <v>0</v>
      </c>
      <c r="W1688" s="170">
        <v>0</v>
      </c>
      <c r="X1688" s="234">
        <v>1301</v>
      </c>
      <c r="Y1688" s="188"/>
      <c r="Z1688" s="266"/>
      <c r="AA1688" s="266"/>
      <c r="AB1688" s="224"/>
      <c r="AC1688" s="178">
        <v>2000000</v>
      </c>
      <c r="AD1688" s="170"/>
      <c r="AE1688" s="170"/>
      <c r="AF1688" s="237" t="s">
        <v>149</v>
      </c>
      <c r="AG1688" s="221">
        <v>8</v>
      </c>
      <c r="AI1688" s="237"/>
      <c r="AJ1688" s="189"/>
      <c r="AK1688" s="189"/>
      <c r="AL1688" s="227">
        <v>1</v>
      </c>
      <c r="AM1688" s="170">
        <v>1</v>
      </c>
      <c r="AN1688" s="170" t="s">
        <v>44</v>
      </c>
      <c r="AO1688" s="170"/>
      <c r="AP1688" s="307"/>
      <c r="AQ1688" s="307"/>
      <c r="AR1688" s="307"/>
      <c r="AS1688" s="166">
        <f>H1688</f>
        <v>101643</v>
      </c>
      <c r="AT1688" s="166">
        <f t="shared" si="167"/>
        <v>11784</v>
      </c>
      <c r="AU1688" s="166">
        <v>1784</v>
      </c>
      <c r="AV1688" s="220" t="s">
        <v>778</v>
      </c>
      <c r="AX1688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101643, 'Б-101643-13',date'2015-02-02',3, 7, 7, 'RUR', 1, 18, date'2015-02-02', date'2015-02-01', 1016433, 1, to_date('2015-01-31 00:00:00','YYYY-MM-DD HH24:MI:SS'), 4000000, 0, 0, 1301, 1, 'c1', 8,1,101643,11784,1784);insert into xxxx_oebs_cash_payment_test (ID, INVOICE_ID, OEBS_PAYMENT, DOC_DATE, COMISS_DATE) values (s_xxxx_oebs_cash_payment_test.NEXTVAL, 101643, 2000000, to_date('2015-01-31 00:00:00','YYYY-MM-DD HH24:MI:SS'), date'2015-01-31' );</v>
      </c>
      <c r="AZ1688" s="326"/>
    </row>
    <row r="1689" spans="1:52" ht="16.5" customHeight="1" x14ac:dyDescent="0.25">
      <c r="A1689" s="285">
        <v>118</v>
      </c>
      <c r="B1689" s="72">
        <v>0</v>
      </c>
      <c r="C1689" s="166" t="str">
        <f t="shared" si="169"/>
        <v>1000118</v>
      </c>
      <c r="D1689" s="165" t="str">
        <f t="shared" si="170"/>
        <v>1000118/13</v>
      </c>
      <c r="E1689" s="167" t="s">
        <v>189</v>
      </c>
      <c r="F1689" s="167" t="s">
        <v>822</v>
      </c>
      <c r="G1689" s="165">
        <v>48</v>
      </c>
      <c r="H1689" s="227">
        <v>101642</v>
      </c>
      <c r="I1689" s="170" t="str">
        <f t="shared" si="171"/>
        <v>Б-101642-13</v>
      </c>
      <c r="J1689" s="185">
        <v>3</v>
      </c>
      <c r="K1689" s="165">
        <v>7</v>
      </c>
      <c r="L1689" s="165" t="s">
        <v>38</v>
      </c>
      <c r="M1689" s="169">
        <v>1</v>
      </c>
      <c r="N1689" s="165">
        <v>18</v>
      </c>
      <c r="O1689" s="167" t="s">
        <v>823</v>
      </c>
      <c r="P1689" s="167" t="s">
        <v>823</v>
      </c>
      <c r="Q1689" s="167" t="s">
        <v>826</v>
      </c>
      <c r="R1689" s="227" t="str">
        <f>H1689&amp;"4"</f>
        <v>1016424</v>
      </c>
      <c r="S1689" s="170">
        <v>1</v>
      </c>
      <c r="T1689" s="191" t="s">
        <v>308</v>
      </c>
      <c r="U1689" s="165">
        <v>12000000</v>
      </c>
      <c r="V1689" s="165">
        <v>0</v>
      </c>
      <c r="W1689" s="165">
        <v>0</v>
      </c>
      <c r="X1689" s="234">
        <v>1301</v>
      </c>
      <c r="Y1689" s="188"/>
      <c r="Z1689" s="266"/>
      <c r="AA1689" s="266"/>
      <c r="AB1689" s="224"/>
      <c r="AC1689" s="178">
        <v>6000000</v>
      </c>
      <c r="AD1689" s="170"/>
      <c r="AE1689" s="170"/>
      <c r="AF1689" s="191" t="s">
        <v>149</v>
      </c>
      <c r="AG1689" s="221">
        <v>8</v>
      </c>
      <c r="AH1689" s="220">
        <v>12</v>
      </c>
      <c r="AI1689" s="191" t="s">
        <v>319</v>
      </c>
      <c r="AJ1689" s="189"/>
      <c r="AK1689" s="189"/>
      <c r="AL1689" s="227">
        <v>1</v>
      </c>
      <c r="AM1689" s="170">
        <v>1</v>
      </c>
      <c r="AN1689" s="165" t="s">
        <v>44</v>
      </c>
      <c r="AO1689" s="165"/>
      <c r="AP1689" s="307"/>
      <c r="AQ1689" s="307"/>
      <c r="AR1689" s="307"/>
      <c r="AS1689" s="166">
        <f>H1689</f>
        <v>101642</v>
      </c>
      <c r="AT1689" s="166">
        <f t="shared" si="167"/>
        <v>11785</v>
      </c>
      <c r="AU1689" s="166">
        <v>1785</v>
      </c>
      <c r="AX1689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101642, 'Б-101642-13',date'2015-02-02',3, 7, 7, 'RUR', 1, 18, date'2015-02-02', date'2015-02-01', 1016424, 1, to_date('2015-02-01 00:00:00','YYYY-MM-DD HH24:MI:SS'), 12000000, 0, 0, 1301, 1, 'c1', 8,1,101642,11785,1785);insert into xxxx_oebs_cash_payment_test (ID, INVOICE_ID, OEBS_PAYMENT, DOC_DATE, COMISS_DATE) values (s_xxxx_oebs_cash_payment_test.NEXTVAL, 101642, 6000000, to_date('2015-02-01 00:00:00','YYYY-MM-DD HH24:MI:SS'), date'2015-01-31' );insert into xxxx_client_discount_m  (ID,CLIENT_ID,CLIENT_AVG_DISCOUNT,DT) values (s_xxxx_client_discount_m.NEXTVAL,1301, 12, date'2015-02-01');</v>
      </c>
      <c r="AZ1689" s="326"/>
    </row>
    <row r="1690" spans="1:52" ht="16.5" customHeight="1" x14ac:dyDescent="0.25">
      <c r="A1690" s="285">
        <v>118</v>
      </c>
      <c r="B1690" s="72">
        <v>0</v>
      </c>
      <c r="C1690" s="166" t="str">
        <f t="shared" si="169"/>
        <v>1000118</v>
      </c>
      <c r="D1690" s="165" t="str">
        <f t="shared" si="170"/>
        <v>1000118/13</v>
      </c>
      <c r="E1690" s="167" t="s">
        <v>189</v>
      </c>
      <c r="F1690" s="167" t="s">
        <v>822</v>
      </c>
      <c r="G1690" s="165">
        <v>48</v>
      </c>
      <c r="H1690" s="227">
        <v>101643</v>
      </c>
      <c r="I1690" s="170" t="str">
        <f t="shared" si="171"/>
        <v>Б-101643-13</v>
      </c>
      <c r="J1690" s="185">
        <v>3</v>
      </c>
      <c r="K1690" s="165">
        <v>7</v>
      </c>
      <c r="L1690" s="165" t="s">
        <v>38</v>
      </c>
      <c r="M1690" s="169">
        <v>1</v>
      </c>
      <c r="N1690" s="165">
        <v>18</v>
      </c>
      <c r="O1690" s="167" t="s">
        <v>823</v>
      </c>
      <c r="P1690" s="167" t="s">
        <v>823</v>
      </c>
      <c r="Q1690" s="167" t="s">
        <v>826</v>
      </c>
      <c r="R1690" s="227" t="str">
        <f>H1690&amp;"4"</f>
        <v>1016434</v>
      </c>
      <c r="S1690" s="170">
        <v>1</v>
      </c>
      <c r="T1690" s="191" t="s">
        <v>828</v>
      </c>
      <c r="U1690" s="165">
        <v>12000000</v>
      </c>
      <c r="V1690" s="165">
        <v>0</v>
      </c>
      <c r="W1690" s="165">
        <v>0</v>
      </c>
      <c r="X1690" s="234">
        <v>1301</v>
      </c>
      <c r="Y1690" s="188"/>
      <c r="Z1690" s="266"/>
      <c r="AA1690" s="266"/>
      <c r="AB1690" s="224"/>
      <c r="AC1690" s="178">
        <v>6000000</v>
      </c>
      <c r="AD1690" s="170"/>
      <c r="AE1690" s="170"/>
      <c r="AF1690" s="191" t="s">
        <v>149</v>
      </c>
      <c r="AG1690" s="221">
        <v>8</v>
      </c>
      <c r="AI1690" s="191"/>
      <c r="AJ1690" s="189"/>
      <c r="AK1690" s="189"/>
      <c r="AL1690" s="227">
        <v>1</v>
      </c>
      <c r="AM1690" s="170">
        <v>1</v>
      </c>
      <c r="AN1690" s="165" t="s">
        <v>44</v>
      </c>
      <c r="AO1690" s="165"/>
      <c r="AP1690" s="307"/>
      <c r="AQ1690" s="307"/>
      <c r="AR1690" s="307"/>
      <c r="AS1690" s="166">
        <f>H1690</f>
        <v>101643</v>
      </c>
      <c r="AT1690" s="166">
        <f t="shared" si="167"/>
        <v>11786</v>
      </c>
      <c r="AU1690" s="166">
        <v>1786</v>
      </c>
      <c r="AX169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101643, 'Б-101643-13',date'2015-02-02',3, 7, 7, 'RUR', 1, 18, date'2015-02-02', date'2015-02-01', 1016434, 1, to_date('2015-01-31 00:00:00','YYYY-MM-DD HH24:MI:SS'), 12000000, 0, 0, 1301, 1, 'c1', 8,1,101643,11786,1786);insert into xxxx_oebs_cash_payment_test (ID, INVOICE_ID, OEBS_PAYMENT, DOC_DATE, COMISS_DATE) values (s_xxxx_oebs_cash_payment_test.NEXTVAL, 101643, 6000000, to_date('2015-01-31 00:00:00','YYYY-MM-DD HH24:MI:SS'), date'2015-01-31' );</v>
      </c>
      <c r="AZ1690" s="326"/>
    </row>
    <row r="1691" spans="1:52" ht="16.5" customHeight="1" x14ac:dyDescent="0.25">
      <c r="A1691" s="285">
        <v>118</v>
      </c>
      <c r="B1691" s="72">
        <v>0</v>
      </c>
      <c r="C1691" s="166" t="str">
        <f t="shared" si="169"/>
        <v>1000118</v>
      </c>
      <c r="D1691" s="165" t="str">
        <f t="shared" si="170"/>
        <v>1000118/13</v>
      </c>
      <c r="E1691" s="167" t="s">
        <v>189</v>
      </c>
      <c r="F1691" s="167" t="s">
        <v>822</v>
      </c>
      <c r="G1691" s="165">
        <v>48</v>
      </c>
      <c r="H1691" s="230">
        <v>101642</v>
      </c>
      <c r="I1691" s="170" t="str">
        <f t="shared" si="171"/>
        <v>Б-101642-13</v>
      </c>
      <c r="J1691" s="185">
        <v>3</v>
      </c>
      <c r="K1691" s="165">
        <v>7</v>
      </c>
      <c r="L1691" s="165" t="s">
        <v>38</v>
      </c>
      <c r="M1691" s="169">
        <v>1</v>
      </c>
      <c r="N1691" s="165">
        <v>18</v>
      </c>
      <c r="O1691" s="167" t="s">
        <v>823</v>
      </c>
      <c r="P1691" s="167" t="s">
        <v>823</v>
      </c>
      <c r="Q1691" s="167" t="s">
        <v>826</v>
      </c>
      <c r="R1691" s="230" t="str">
        <f>H1691&amp;"5"</f>
        <v>1016425</v>
      </c>
      <c r="S1691" s="170">
        <v>1</v>
      </c>
      <c r="T1691" s="237" t="s">
        <v>144</v>
      </c>
      <c r="U1691" s="165">
        <v>8000000</v>
      </c>
      <c r="V1691" s="165">
        <v>0</v>
      </c>
      <c r="W1691" s="165">
        <v>0</v>
      </c>
      <c r="X1691" s="234">
        <v>1301</v>
      </c>
      <c r="Y1691" s="188"/>
      <c r="Z1691" s="266"/>
      <c r="AA1691" s="266"/>
      <c r="AB1691" s="224"/>
      <c r="AC1691" s="178">
        <v>4000000</v>
      </c>
      <c r="AD1691" s="170"/>
      <c r="AE1691" s="170"/>
      <c r="AF1691" s="237" t="s">
        <v>149</v>
      </c>
      <c r="AG1691" s="221">
        <v>8</v>
      </c>
      <c r="AH1691" s="220">
        <v>12</v>
      </c>
      <c r="AI1691" s="237" t="s">
        <v>320</v>
      </c>
      <c r="AJ1691" s="189"/>
      <c r="AK1691" s="189"/>
      <c r="AL1691" s="227">
        <v>1</v>
      </c>
      <c r="AM1691" s="170">
        <v>1</v>
      </c>
      <c r="AN1691" s="165" t="s">
        <v>44</v>
      </c>
      <c r="AO1691" s="165"/>
      <c r="AP1691" s="307"/>
      <c r="AQ1691" s="307"/>
      <c r="AR1691" s="307"/>
      <c r="AS1691" s="166">
        <f>H1691</f>
        <v>101642</v>
      </c>
      <c r="AT1691" s="166">
        <f t="shared" si="167"/>
        <v>11787</v>
      </c>
      <c r="AU1691" s="166">
        <v>1787</v>
      </c>
      <c r="AX169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101642, 'Б-101642-13',date'2015-02-02',3, 7, 7, 'RUR', 1, 18, date'2015-02-02', date'2015-02-01', 1016425, 1, to_date('2015-01-01 00:00:00','YYYY-MM-DD HH24:MI:SS'), 8000000, 0, 0, 1301, 1, 'c1', 8,1,101642,11787,1787);insert into xxxx_oebs_cash_payment_test (ID, INVOICE_ID, OEBS_PAYMENT, DOC_DATE, COMISS_DATE) values (s_xxxx_oebs_cash_payment_test.NEXTVAL, 101642, 4000000, to_date('2015-01-01 00:00:00','YYYY-MM-DD HH24:MI:SS'), date'2015-01-31' );insert into xxxx_client_discount_m  (ID,CLIENT_ID,CLIENT_AVG_DISCOUNT,DT) values (s_xxxx_client_discount_m.NEXTVAL,1301, 12, date'2015-01-01');</v>
      </c>
      <c r="AZ1691" s="326"/>
    </row>
    <row r="1692" spans="1:52" ht="16.5" customHeight="1" x14ac:dyDescent="0.25">
      <c r="A1692" s="285">
        <v>118</v>
      </c>
      <c r="B1692" s="72">
        <v>0</v>
      </c>
      <c r="C1692" s="166" t="str">
        <f t="shared" si="169"/>
        <v>1000118</v>
      </c>
      <c r="D1692" s="165" t="str">
        <f t="shared" si="170"/>
        <v>1000118/13</v>
      </c>
      <c r="E1692" s="167" t="s">
        <v>189</v>
      </c>
      <c r="F1692" s="167" t="s">
        <v>822</v>
      </c>
      <c r="G1692" s="165">
        <v>48</v>
      </c>
      <c r="H1692" s="230">
        <v>101643</v>
      </c>
      <c r="I1692" s="170" t="str">
        <f t="shared" si="171"/>
        <v>Б-101643-13</v>
      </c>
      <c r="J1692" s="185">
        <v>3</v>
      </c>
      <c r="K1692" s="165">
        <v>7</v>
      </c>
      <c r="L1692" s="165" t="s">
        <v>38</v>
      </c>
      <c r="M1692" s="169">
        <v>1</v>
      </c>
      <c r="N1692" s="165">
        <v>18</v>
      </c>
      <c r="O1692" s="167" t="s">
        <v>823</v>
      </c>
      <c r="P1692" s="167" t="s">
        <v>823</v>
      </c>
      <c r="Q1692" s="167" t="s">
        <v>826</v>
      </c>
      <c r="R1692" s="230" t="str">
        <f>H1692&amp;"5"</f>
        <v>1016435</v>
      </c>
      <c r="S1692" s="170">
        <v>1</v>
      </c>
      <c r="T1692" s="237" t="s">
        <v>144</v>
      </c>
      <c r="U1692" s="165">
        <v>8000000</v>
      </c>
      <c r="V1692" s="165">
        <v>0</v>
      </c>
      <c r="W1692" s="165">
        <v>0</v>
      </c>
      <c r="X1692" s="234">
        <v>1301</v>
      </c>
      <c r="Y1692" s="188"/>
      <c r="Z1692" s="266"/>
      <c r="AA1692" s="266"/>
      <c r="AB1692" s="224"/>
      <c r="AC1692" s="178">
        <v>4000000</v>
      </c>
      <c r="AD1692" s="170"/>
      <c r="AE1692" s="170"/>
      <c r="AF1692" s="237" t="s">
        <v>149</v>
      </c>
      <c r="AG1692" s="221">
        <v>8</v>
      </c>
      <c r="AH1692" s="220">
        <v>12</v>
      </c>
      <c r="AI1692" s="186" t="s">
        <v>320</v>
      </c>
      <c r="AJ1692" s="189"/>
      <c r="AK1692" s="189"/>
      <c r="AL1692" s="227">
        <v>1</v>
      </c>
      <c r="AM1692" s="122">
        <v>1</v>
      </c>
      <c r="AN1692" s="165" t="s">
        <v>44</v>
      </c>
      <c r="AO1692" s="165"/>
      <c r="AP1692" s="307"/>
      <c r="AQ1692" s="307"/>
      <c r="AR1692" s="307"/>
      <c r="AS1692" s="166">
        <f>H1692</f>
        <v>101643</v>
      </c>
      <c r="AT1692" s="166">
        <f t="shared" si="167"/>
        <v>11788</v>
      </c>
      <c r="AU1692" s="166">
        <v>1788</v>
      </c>
      <c r="AX169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101643, 'Б-101643-13',date'2015-02-02',3, 7, 7, 'RUR', 1, 18, date'2015-02-02', date'2015-02-01', 1016435, 1, to_date('2015-01-01 00:00:00','YYYY-MM-DD HH24:MI:SS'), 8000000, 0, 0, 1301, 1, 'c1', 8,1,101643,11788,1788);insert into xxxx_oebs_cash_payment_test (ID, INVOICE_ID, OEBS_PAYMENT, DOC_DATE, COMISS_DATE) values (s_xxxx_oebs_cash_payment_test.NEXTVAL, 101643, 4000000, to_date('2015-01-01 00:00:00','YYYY-MM-DD HH24:MI:SS'), date'2015-01-31' );insert into xxxx_client_discount_m  (ID,CLIENT_ID,CLIENT_AVG_DISCOUNT,DT) values (s_xxxx_client_discount_m.NEXTVAL,1301, 12, date'2015-01-01');</v>
      </c>
      <c r="AZ1692" s="326"/>
    </row>
    <row r="1693" spans="1:52" ht="16.5" customHeight="1" x14ac:dyDescent="0.25">
      <c r="A1693" s="285">
        <v>118</v>
      </c>
      <c r="B1693" s="72">
        <v>0</v>
      </c>
      <c r="C1693" s="166" t="str">
        <f t="shared" si="169"/>
        <v>1000118</v>
      </c>
      <c r="D1693" s="165" t="str">
        <f t="shared" si="170"/>
        <v>1000118/13</v>
      </c>
      <c r="E1693" s="167" t="s">
        <v>189</v>
      </c>
      <c r="F1693" s="167" t="s">
        <v>822</v>
      </c>
      <c r="G1693" s="165">
        <v>48</v>
      </c>
      <c r="H1693" s="227">
        <v>101642</v>
      </c>
      <c r="I1693" s="170" t="str">
        <f t="shared" si="171"/>
        <v>Б-101642-13</v>
      </c>
      <c r="J1693" s="185">
        <v>3</v>
      </c>
      <c r="K1693" s="165">
        <v>7</v>
      </c>
      <c r="L1693" s="165" t="s">
        <v>38</v>
      </c>
      <c r="M1693" s="169">
        <v>1</v>
      </c>
      <c r="N1693" s="165">
        <v>18</v>
      </c>
      <c r="O1693" s="167" t="s">
        <v>823</v>
      </c>
      <c r="P1693" s="167" t="s">
        <v>823</v>
      </c>
      <c r="Q1693" s="167" t="s">
        <v>826</v>
      </c>
      <c r="R1693" s="227" t="str">
        <f>H1693&amp;"6"</f>
        <v>1016426</v>
      </c>
      <c r="S1693" s="170">
        <v>1</v>
      </c>
      <c r="T1693" s="191" t="s">
        <v>832</v>
      </c>
      <c r="U1693" s="165">
        <v>6000000</v>
      </c>
      <c r="V1693" s="165">
        <v>0</v>
      </c>
      <c r="W1693" s="165">
        <v>0</v>
      </c>
      <c r="X1693" s="234">
        <v>1301</v>
      </c>
      <c r="Y1693" s="188"/>
      <c r="Z1693" s="266"/>
      <c r="AA1693" s="266"/>
      <c r="AB1693" s="224"/>
      <c r="AC1693" s="178">
        <v>3000000</v>
      </c>
      <c r="AD1693" s="170"/>
      <c r="AE1693" s="170"/>
      <c r="AF1693" s="191" t="s">
        <v>149</v>
      </c>
      <c r="AG1693" s="221">
        <v>8</v>
      </c>
      <c r="AI1693" s="186"/>
      <c r="AJ1693" s="189"/>
      <c r="AK1693" s="189"/>
      <c r="AL1693" s="227">
        <v>1</v>
      </c>
      <c r="AM1693" s="122">
        <v>1</v>
      </c>
      <c r="AN1693" s="165" t="s">
        <v>44</v>
      </c>
      <c r="AO1693" s="165"/>
      <c r="AP1693" s="307"/>
      <c r="AQ1693" s="307"/>
      <c r="AR1693" s="307"/>
      <c r="AS1693" s="166">
        <f>H1693</f>
        <v>101642</v>
      </c>
      <c r="AT1693" s="166">
        <f t="shared" si="167"/>
        <v>11789</v>
      </c>
      <c r="AU1693" s="166">
        <v>1789</v>
      </c>
      <c r="AX1693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101642, 'Б-101642-13',date'2015-02-02',3, 7, 7, 'RUR', 1, 18, date'2015-02-02', date'2015-02-01', 1016426, 1, to_date('2015-01-22 00:00:00','YYYY-MM-DD HH24:MI:SS'), 6000000, 0, 0, 1301, 1, 'c1', 8,1,101642,11789,1789);insert into xxxx_oebs_cash_payment_test (ID, INVOICE_ID, OEBS_PAYMENT, DOC_DATE, COMISS_DATE) values (s_xxxx_oebs_cash_payment_test.NEXTVAL, 101642, 3000000, to_date('2015-01-22 00:00:00','YYYY-MM-DD HH24:MI:SS'), date'2015-01-31' );</v>
      </c>
      <c r="AZ1693" s="326"/>
    </row>
    <row r="1694" spans="1:52" ht="16.5" customHeight="1" x14ac:dyDescent="0.25">
      <c r="A1694" s="285">
        <v>118</v>
      </c>
      <c r="B1694" s="72">
        <v>0</v>
      </c>
      <c r="C1694" s="166" t="str">
        <f t="shared" si="169"/>
        <v>1000118</v>
      </c>
      <c r="D1694" s="170" t="str">
        <f t="shared" si="170"/>
        <v>1000118/13</v>
      </c>
      <c r="E1694" s="184" t="s">
        <v>189</v>
      </c>
      <c r="F1694" s="167" t="s">
        <v>822</v>
      </c>
      <c r="G1694" s="165">
        <v>48</v>
      </c>
      <c r="H1694" s="227">
        <v>101643</v>
      </c>
      <c r="I1694" s="170" t="str">
        <f t="shared" si="171"/>
        <v>Б-101643-13</v>
      </c>
      <c r="J1694" s="185">
        <v>3</v>
      </c>
      <c r="K1694" s="170">
        <v>7</v>
      </c>
      <c r="L1694" s="170" t="s">
        <v>38</v>
      </c>
      <c r="M1694" s="185">
        <v>1</v>
      </c>
      <c r="N1694" s="170">
        <v>18</v>
      </c>
      <c r="O1694" s="167" t="s">
        <v>823</v>
      </c>
      <c r="P1694" s="167" t="s">
        <v>823</v>
      </c>
      <c r="Q1694" s="167" t="s">
        <v>826</v>
      </c>
      <c r="R1694" s="227" t="str">
        <f>H1694&amp;"6"</f>
        <v>1016436</v>
      </c>
      <c r="S1694" s="170">
        <v>1</v>
      </c>
      <c r="T1694" s="191" t="s">
        <v>831</v>
      </c>
      <c r="U1694" s="165">
        <v>6000000</v>
      </c>
      <c r="V1694" s="170">
        <v>0</v>
      </c>
      <c r="W1694" s="170">
        <v>0</v>
      </c>
      <c r="X1694" s="234">
        <v>1301</v>
      </c>
      <c r="Y1694" s="188"/>
      <c r="Z1694" s="266"/>
      <c r="AA1694" s="266"/>
      <c r="AB1694" s="224"/>
      <c r="AC1694" s="178">
        <v>3000000</v>
      </c>
      <c r="AD1694" s="170"/>
      <c r="AE1694" s="170"/>
      <c r="AF1694" s="191" t="s">
        <v>149</v>
      </c>
      <c r="AG1694" s="221">
        <v>8</v>
      </c>
      <c r="AH1694" s="220">
        <v>12</v>
      </c>
      <c r="AI1694" s="186" t="s">
        <v>320</v>
      </c>
      <c r="AJ1694" s="189"/>
      <c r="AK1694" s="189"/>
      <c r="AL1694" s="227">
        <v>1</v>
      </c>
      <c r="AM1694" s="244">
        <v>0</v>
      </c>
      <c r="AN1694" s="170" t="s">
        <v>44</v>
      </c>
      <c r="AO1694" s="170"/>
      <c r="AP1694" s="307"/>
      <c r="AQ1694" s="307"/>
      <c r="AR1694" s="307"/>
      <c r="AS1694" s="166">
        <f>H1694</f>
        <v>101643</v>
      </c>
      <c r="AT1694" s="166">
        <f t="shared" si="167"/>
        <v>11790</v>
      </c>
      <c r="AU1694" s="166">
        <v>1790</v>
      </c>
      <c r="AX1694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101643, 'Б-101643-13',date'2015-02-02',3, 7, 7, 'RUR', 1, 18, date'2015-02-02', date'2015-02-01', 1016436, 1, to_date('2015-01-30 00:00:00','YYYY-MM-DD HH24:MI:SS'), 6000000, 0, 0, 1301, 1, 'c1', 8,0,101643,11790,1790);insert into xxxx_oebs_cash_payment_test (ID, INVOICE_ID, OEBS_PAYMENT, DOC_DATE, COMISS_DATE) values (s_xxxx_oebs_cash_payment_test.NEXTVAL, 101643, 3000000, to_date('2015-01-30 00:00:00','YYYY-MM-DD HH24:MI:SS'), date'2015-01-31' );insert into xxxx_client_discount_m  (ID,CLIENT_ID,CLIENT_AVG_DISCOUNT,DT) values (s_xxxx_client_discount_m.NEXTVAL,1301, 12, date'2015-01-01');</v>
      </c>
      <c r="AZ1694" s="326"/>
    </row>
    <row r="1695" spans="1:52" ht="16.5" customHeight="1" x14ac:dyDescent="0.25">
      <c r="A1695" s="285">
        <v>118</v>
      </c>
      <c r="B1695" s="72">
        <v>0</v>
      </c>
      <c r="C1695" s="166" t="str">
        <f t="shared" si="169"/>
        <v>1000118</v>
      </c>
      <c r="D1695" s="165" t="str">
        <f t="shared" si="170"/>
        <v>1000118/13</v>
      </c>
      <c r="E1695" s="167" t="s">
        <v>189</v>
      </c>
      <c r="F1695" s="167" t="s">
        <v>822</v>
      </c>
      <c r="G1695" s="165">
        <v>48</v>
      </c>
      <c r="H1695" s="178">
        <v>101644</v>
      </c>
      <c r="I1695" s="170" t="str">
        <f t="shared" si="171"/>
        <v>Б-101644-13</v>
      </c>
      <c r="J1695" s="185">
        <v>3</v>
      </c>
      <c r="K1695" s="165">
        <v>7</v>
      </c>
      <c r="L1695" s="165" t="s">
        <v>38</v>
      </c>
      <c r="M1695" s="169">
        <v>1</v>
      </c>
      <c r="N1695" s="165">
        <v>18</v>
      </c>
      <c r="O1695" s="167" t="s">
        <v>823</v>
      </c>
      <c r="P1695" s="167" t="s">
        <v>823</v>
      </c>
      <c r="Q1695" s="167" t="s">
        <v>826</v>
      </c>
      <c r="R1695" s="166" t="str">
        <f>H1695&amp;"1"</f>
        <v>1016441</v>
      </c>
      <c r="S1695" s="170">
        <v>1</v>
      </c>
      <c r="T1695" s="237" t="s">
        <v>308</v>
      </c>
      <c r="U1695" s="165">
        <v>6000000</v>
      </c>
      <c r="V1695" s="165">
        <v>0</v>
      </c>
      <c r="W1695" s="165">
        <v>0</v>
      </c>
      <c r="X1695" s="236">
        <v>1302</v>
      </c>
      <c r="Y1695" s="236">
        <v>1302</v>
      </c>
      <c r="Z1695" s="266"/>
      <c r="AA1695" s="266"/>
      <c r="AB1695" s="224"/>
      <c r="AC1695" s="178">
        <v>3000000</v>
      </c>
      <c r="AD1695" s="170"/>
      <c r="AE1695" s="170"/>
      <c r="AF1695" s="237" t="s">
        <v>149</v>
      </c>
      <c r="AG1695" s="221">
        <v>8</v>
      </c>
      <c r="AH1695" s="220">
        <v>12</v>
      </c>
      <c r="AI1695" s="237" t="s">
        <v>319</v>
      </c>
      <c r="AJ1695" s="189"/>
      <c r="AK1695" s="189"/>
      <c r="AL1695" s="227">
        <v>1</v>
      </c>
      <c r="AM1695" s="170">
        <v>1</v>
      </c>
      <c r="AN1695" s="165" t="s">
        <v>44</v>
      </c>
      <c r="AO1695" s="165"/>
      <c r="AP1695" s="227">
        <v>10000000</v>
      </c>
      <c r="AQ1695" s="227" t="s">
        <v>426</v>
      </c>
      <c r="AR1695" s="227" t="s">
        <v>439</v>
      </c>
      <c r="AS1695" s="166">
        <f>H1695</f>
        <v>101644</v>
      </c>
      <c r="AT1695" s="166">
        <f t="shared" si="167"/>
        <v>11791</v>
      </c>
      <c r="AU1695" s="166">
        <v>1791</v>
      </c>
      <c r="AX1695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101644, 'Б-101644-13',date'2015-02-02',3, 7, 7, 'RUR', 1, 18, date'2015-02-02', date'2015-02-01', 1016441, 1, to_date('2015-02-01 00:00:00','YYYY-MM-DD HH24:MI:SS'), 6000000, 0, 0, 1302, 1, 'c1', 8,1,101644,11791,1791);insert into xxxx_oebs_cash_payment_test (ID, INVOICE_ID, OEBS_PAYMENT, DOC_DATE, COMISS_DATE) values (s_xxxx_oebs_cash_payment_test.NEXTVAL, 101644, 3000000, to_date('2015-02-01 00:00:00','YYYY-MM-DD HH24:MI:SS'), date'2015-01-31' );insert into xxxx_client_discount_m  (ID,CLIENT_ID,CLIENT_AVG_DISCOUNT,DT) values (s_xxxx_client_discount_m.NEXTVAL,1302, 12, date'2015-02-01');insert into xxxx_loyal_clients_contr_attr (ID, CONTRACT_ID, CLIENT_ID, LC_TURNOVER, COLLATERAL_FIRST_DT, COLLATERAL_END_DT) values (s_xxxx_loyal_clients_contr_atr.NEXTVAL, 1000118, 1302, 10000000, date'2014-05-01', date'2014-11-30' );</v>
      </c>
      <c r="AZ1695" s="326"/>
    </row>
    <row r="1696" spans="1:52" ht="16.5" customHeight="1" x14ac:dyDescent="0.25">
      <c r="A1696" s="285">
        <v>118</v>
      </c>
      <c r="B1696" s="72">
        <v>0</v>
      </c>
      <c r="C1696" s="166" t="str">
        <f t="shared" si="169"/>
        <v>1000118</v>
      </c>
      <c r="D1696" s="165" t="str">
        <f t="shared" si="170"/>
        <v>1000118/13</v>
      </c>
      <c r="E1696" s="167" t="s">
        <v>189</v>
      </c>
      <c r="F1696" s="167" t="s">
        <v>822</v>
      </c>
      <c r="G1696" s="165">
        <v>48</v>
      </c>
      <c r="H1696" s="178">
        <v>101645</v>
      </c>
      <c r="I1696" s="170" t="str">
        <f t="shared" si="171"/>
        <v>Б-101645-13</v>
      </c>
      <c r="J1696" s="185">
        <v>3</v>
      </c>
      <c r="K1696" s="165">
        <v>7</v>
      </c>
      <c r="L1696" s="165" t="s">
        <v>38</v>
      </c>
      <c r="M1696" s="169">
        <v>1</v>
      </c>
      <c r="N1696" s="165">
        <v>18</v>
      </c>
      <c r="O1696" s="167" t="s">
        <v>823</v>
      </c>
      <c r="P1696" s="167" t="s">
        <v>823</v>
      </c>
      <c r="Q1696" s="167" t="s">
        <v>826</v>
      </c>
      <c r="R1696" s="166" t="str">
        <f>H1696&amp;"1"</f>
        <v>1016451</v>
      </c>
      <c r="S1696" s="170">
        <v>1</v>
      </c>
      <c r="T1696" s="237" t="s">
        <v>828</v>
      </c>
      <c r="U1696" s="165">
        <v>6000000</v>
      </c>
      <c r="V1696" s="165">
        <v>0</v>
      </c>
      <c r="W1696" s="165">
        <v>0</v>
      </c>
      <c r="X1696" s="236">
        <v>1302</v>
      </c>
      <c r="Y1696" s="188"/>
      <c r="Z1696" s="266"/>
      <c r="AA1696" s="266"/>
      <c r="AB1696" s="224"/>
      <c r="AC1696" s="178">
        <v>3000000</v>
      </c>
      <c r="AD1696" s="170"/>
      <c r="AE1696" s="170"/>
      <c r="AF1696" s="237" t="s">
        <v>149</v>
      </c>
      <c r="AG1696" s="221">
        <v>8</v>
      </c>
      <c r="AI1696" s="237"/>
      <c r="AJ1696" s="189"/>
      <c r="AK1696" s="189"/>
      <c r="AL1696" s="227">
        <v>1</v>
      </c>
      <c r="AM1696" s="170">
        <v>1</v>
      </c>
      <c r="AN1696" s="165" t="s">
        <v>44</v>
      </c>
      <c r="AO1696" s="165"/>
      <c r="AP1696" s="307"/>
      <c r="AQ1696" s="307"/>
      <c r="AR1696" s="307"/>
      <c r="AS1696" s="166">
        <f>H1696</f>
        <v>101645</v>
      </c>
      <c r="AT1696" s="166">
        <f t="shared" si="167"/>
        <v>11792</v>
      </c>
      <c r="AU1696" s="166">
        <v>1792</v>
      </c>
      <c r="AX1696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101645, 'Б-101645-13',date'2015-02-02',3, 7, 7, 'RUR', 1, 18, date'2015-02-02', date'2015-02-01', 1016451, 1, to_date('2015-01-31 00:00:00','YYYY-MM-DD HH24:MI:SS'), 6000000, 0, 0, 1302, 1, 'c1', 8,1,101645,11792,1792);insert into xxxx_oebs_cash_payment_test (ID, INVOICE_ID, OEBS_PAYMENT, DOC_DATE, COMISS_DATE) values (s_xxxx_oebs_cash_payment_test.NEXTVAL, 101645, 3000000, to_date('2015-01-31 00:00:00','YYYY-MM-DD HH24:MI:SS'), date'2015-01-31' );</v>
      </c>
      <c r="AZ1696" s="326"/>
    </row>
    <row r="1697" spans="1:52" ht="16.5" customHeight="1" x14ac:dyDescent="0.25">
      <c r="A1697" s="285">
        <v>118</v>
      </c>
      <c r="B1697" s="72">
        <v>0</v>
      </c>
      <c r="C1697" s="166" t="str">
        <f t="shared" si="169"/>
        <v>1000118</v>
      </c>
      <c r="D1697" s="165" t="str">
        <f t="shared" si="170"/>
        <v>1000118/13</v>
      </c>
      <c r="E1697" s="167" t="s">
        <v>189</v>
      </c>
      <c r="F1697" s="167" t="s">
        <v>822</v>
      </c>
      <c r="G1697" s="165">
        <v>48</v>
      </c>
      <c r="H1697" s="230">
        <v>101646</v>
      </c>
      <c r="I1697" s="170" t="str">
        <f t="shared" si="171"/>
        <v>Б-101646-13</v>
      </c>
      <c r="J1697" s="185">
        <v>3</v>
      </c>
      <c r="K1697" s="165">
        <v>7</v>
      </c>
      <c r="L1697" s="165" t="s">
        <v>38</v>
      </c>
      <c r="M1697" s="169">
        <v>1</v>
      </c>
      <c r="N1697" s="165">
        <v>18</v>
      </c>
      <c r="O1697" s="167" t="s">
        <v>823</v>
      </c>
      <c r="P1697" s="167" t="s">
        <v>823</v>
      </c>
      <c r="Q1697" s="167" t="s">
        <v>826</v>
      </c>
      <c r="R1697" s="227" t="str">
        <f>H1697&amp;"2"</f>
        <v>1016462</v>
      </c>
      <c r="S1697" s="170">
        <v>1</v>
      </c>
      <c r="T1697" s="191" t="s">
        <v>308</v>
      </c>
      <c r="U1697" s="165">
        <v>1000000</v>
      </c>
      <c r="V1697" s="165">
        <v>0</v>
      </c>
      <c r="W1697" s="165">
        <v>0</v>
      </c>
      <c r="X1697" s="236">
        <v>1302</v>
      </c>
      <c r="Y1697" s="188"/>
      <c r="Z1697" s="266"/>
      <c r="AA1697" s="266"/>
      <c r="AB1697" s="224"/>
      <c r="AC1697" s="178">
        <v>500000</v>
      </c>
      <c r="AD1697" s="170"/>
      <c r="AE1697" s="170"/>
      <c r="AF1697" s="191" t="s">
        <v>149</v>
      </c>
      <c r="AG1697" s="221">
        <v>8</v>
      </c>
      <c r="AH1697" s="220">
        <v>12</v>
      </c>
      <c r="AI1697" s="191" t="s">
        <v>319</v>
      </c>
      <c r="AJ1697" s="189"/>
      <c r="AK1697" s="189"/>
      <c r="AL1697" s="227">
        <v>1</v>
      </c>
      <c r="AM1697" s="170">
        <v>1</v>
      </c>
      <c r="AN1697" s="165" t="s">
        <v>44</v>
      </c>
      <c r="AO1697" s="165"/>
      <c r="AP1697" s="307"/>
      <c r="AQ1697" s="307"/>
      <c r="AR1697" s="307"/>
      <c r="AS1697" s="166">
        <f>H1697</f>
        <v>101646</v>
      </c>
      <c r="AT1697" s="166">
        <f t="shared" si="167"/>
        <v>11793</v>
      </c>
      <c r="AU1697" s="166">
        <v>1793</v>
      </c>
      <c r="AX1697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101646, 'Б-101646-13',date'2015-02-02',3, 7, 7, 'RUR', 1, 18, date'2015-02-02', date'2015-02-01', 1016462, 1, to_date('2015-02-01 00:00:00','YYYY-MM-DD HH24:MI:SS'), 1000000, 0, 0, 1302, 1, 'c1', 8,1,101646,11793,1793);insert into xxxx_oebs_cash_payment_test (ID, INVOICE_ID, OEBS_PAYMENT, DOC_DATE, COMISS_DATE) values (s_xxxx_oebs_cash_payment_test.NEXTVAL, 101646, 500000, to_date('2015-02-01 00:00:00','YYYY-MM-DD HH24:MI:SS'), date'2015-01-31' );insert into xxxx_client_discount_m  (ID,CLIENT_ID,CLIENT_AVG_DISCOUNT,DT) values (s_xxxx_client_discount_m.NEXTVAL,1302, 12, date'2015-02-01');</v>
      </c>
      <c r="AZ1697" s="326"/>
    </row>
    <row r="1698" spans="1:52" ht="16.5" customHeight="1" x14ac:dyDescent="0.25">
      <c r="A1698" s="285">
        <v>118</v>
      </c>
      <c r="B1698" s="72">
        <v>0</v>
      </c>
      <c r="C1698" s="166" t="str">
        <f t="shared" si="169"/>
        <v>1000118</v>
      </c>
      <c r="D1698" s="165" t="str">
        <f t="shared" si="170"/>
        <v>1000118/13</v>
      </c>
      <c r="E1698" s="167" t="s">
        <v>189</v>
      </c>
      <c r="F1698" s="167" t="s">
        <v>822</v>
      </c>
      <c r="G1698" s="165">
        <v>48</v>
      </c>
      <c r="H1698" s="227">
        <v>101647</v>
      </c>
      <c r="I1698" s="170" t="str">
        <f t="shared" si="171"/>
        <v>Б-101647-13</v>
      </c>
      <c r="J1698" s="185">
        <v>3</v>
      </c>
      <c r="K1698" s="165">
        <v>7</v>
      </c>
      <c r="L1698" s="165" t="s">
        <v>38</v>
      </c>
      <c r="M1698" s="169">
        <v>1</v>
      </c>
      <c r="N1698" s="165">
        <v>18</v>
      </c>
      <c r="O1698" s="167" t="s">
        <v>823</v>
      </c>
      <c r="P1698" s="167" t="s">
        <v>823</v>
      </c>
      <c r="Q1698" s="167" t="s">
        <v>826</v>
      </c>
      <c r="R1698" s="227" t="str">
        <f>H1698&amp;"2"</f>
        <v>1016472</v>
      </c>
      <c r="S1698" s="170">
        <v>1</v>
      </c>
      <c r="T1698" s="191" t="s">
        <v>828</v>
      </c>
      <c r="U1698" s="165">
        <v>1000000</v>
      </c>
      <c r="V1698" s="165">
        <v>0</v>
      </c>
      <c r="W1698" s="165">
        <v>0</v>
      </c>
      <c r="X1698" s="236">
        <v>1302</v>
      </c>
      <c r="Y1698" s="188"/>
      <c r="Z1698" s="266"/>
      <c r="AA1698" s="266"/>
      <c r="AB1698" s="224"/>
      <c r="AC1698" s="178">
        <v>500000</v>
      </c>
      <c r="AD1698" s="170"/>
      <c r="AE1698" s="170"/>
      <c r="AF1698" s="191" t="s">
        <v>149</v>
      </c>
      <c r="AG1698" s="221">
        <v>8</v>
      </c>
      <c r="AI1698" s="191"/>
      <c r="AJ1698" s="189"/>
      <c r="AK1698" s="189"/>
      <c r="AL1698" s="227">
        <v>1</v>
      </c>
      <c r="AM1698" s="170">
        <v>1</v>
      </c>
      <c r="AN1698" s="165" t="s">
        <v>44</v>
      </c>
      <c r="AO1698" s="165"/>
      <c r="AP1698" s="307"/>
      <c r="AQ1698" s="307"/>
      <c r="AR1698" s="307"/>
      <c r="AS1698" s="166">
        <f>H1698</f>
        <v>101647</v>
      </c>
      <c r="AT1698" s="166">
        <f t="shared" si="167"/>
        <v>11794</v>
      </c>
      <c r="AU1698" s="166">
        <v>1794</v>
      </c>
      <c r="AX1698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101647, 'Б-101647-13',date'2015-02-02',3, 7, 7, 'RUR', 1, 18, date'2015-02-02', date'2015-02-01', 1016472, 1, to_date('2015-01-31 00:00:00','YYYY-MM-DD HH24:MI:SS'), 1000000, 0, 0, 1302, 1, 'c1', 8,1,101647,11794,1794);insert into xxxx_oebs_cash_payment_test (ID, INVOICE_ID, OEBS_PAYMENT, DOC_DATE, COMISS_DATE) values (s_xxxx_oebs_cash_payment_test.NEXTVAL, 101647, 500000, to_date('2015-01-31 00:00:00','YYYY-MM-DD HH24:MI:SS'), date'2015-01-31' );</v>
      </c>
      <c r="AZ1698" s="326"/>
    </row>
    <row r="1699" spans="1:52" ht="16.5" customHeight="1" x14ac:dyDescent="0.25">
      <c r="A1699" s="285">
        <v>118</v>
      </c>
      <c r="B1699" s="72">
        <v>0</v>
      </c>
      <c r="C1699" s="166" t="str">
        <f t="shared" si="169"/>
        <v>1000118</v>
      </c>
      <c r="D1699" s="165" t="str">
        <f t="shared" si="170"/>
        <v>1000118/13</v>
      </c>
      <c r="E1699" s="167" t="s">
        <v>189</v>
      </c>
      <c r="F1699" s="167" t="s">
        <v>822</v>
      </c>
      <c r="G1699" s="165">
        <v>48</v>
      </c>
      <c r="H1699" s="230">
        <v>101646</v>
      </c>
      <c r="I1699" s="170" t="str">
        <f t="shared" si="171"/>
        <v>Б-101646-13</v>
      </c>
      <c r="J1699" s="185">
        <v>3</v>
      </c>
      <c r="K1699" s="165">
        <v>7</v>
      </c>
      <c r="L1699" s="165" t="s">
        <v>38</v>
      </c>
      <c r="M1699" s="169">
        <v>1</v>
      </c>
      <c r="N1699" s="165">
        <v>18</v>
      </c>
      <c r="O1699" s="167" t="s">
        <v>823</v>
      </c>
      <c r="P1699" s="167" t="s">
        <v>823</v>
      </c>
      <c r="Q1699" s="167" t="s">
        <v>826</v>
      </c>
      <c r="R1699" s="227" t="str">
        <f>H1699&amp;"3"</f>
        <v>1016463</v>
      </c>
      <c r="S1699" s="170">
        <v>1</v>
      </c>
      <c r="T1699" s="191" t="s">
        <v>144</v>
      </c>
      <c r="U1699" s="165">
        <v>1000000</v>
      </c>
      <c r="V1699" s="165">
        <v>0</v>
      </c>
      <c r="W1699" s="165">
        <v>0</v>
      </c>
      <c r="X1699" s="236">
        <v>1302</v>
      </c>
      <c r="Y1699" s="188"/>
      <c r="Z1699" s="266"/>
      <c r="AA1699" s="266"/>
      <c r="AB1699" s="224"/>
      <c r="AC1699" s="178">
        <v>500000</v>
      </c>
      <c r="AD1699" s="170"/>
      <c r="AE1699" s="170"/>
      <c r="AF1699" s="191" t="s">
        <v>150</v>
      </c>
      <c r="AG1699" s="221">
        <v>8</v>
      </c>
      <c r="AH1699" s="220">
        <v>12</v>
      </c>
      <c r="AI1699" s="186" t="s">
        <v>320</v>
      </c>
      <c r="AJ1699" s="189"/>
      <c r="AK1699" s="189"/>
      <c r="AL1699" s="227">
        <v>1</v>
      </c>
      <c r="AM1699" s="170">
        <v>1</v>
      </c>
      <c r="AN1699" s="165" t="s">
        <v>44</v>
      </c>
      <c r="AO1699" s="165"/>
      <c r="AP1699" s="307"/>
      <c r="AQ1699" s="307"/>
      <c r="AR1699" s="307"/>
      <c r="AS1699" s="166">
        <f>H1699</f>
        <v>101646</v>
      </c>
      <c r="AT1699" s="166">
        <f t="shared" si="167"/>
        <v>11795</v>
      </c>
      <c r="AU1699" s="166">
        <v>1795</v>
      </c>
      <c r="AX1699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101646, 'Б-101646-13',date'2015-02-02',3, 7, 7, 'RUR', 1, 18, date'2015-02-02', date'2015-02-01', 1016463, 1, to_date('2015-01-01 00:00:00','YYYY-MM-DD HH24:MI:SS'), 1000000, 0, 0, 1302, 1, 'c1', 8,1,101646,11795,1795);insert into xxxx_oebs_cash_payment_test (ID, INVOICE_ID, OEBS_PAYMENT, DOC_DATE, COMISS_DATE) values (s_xxxx_oebs_cash_payment_test.NEXTVAL, 101646, 500000, to_date('2015-01-01 00:00:00','YYYY-MM-DD HH24:MI:SS'), date'2015-01-30' );insert into xxxx_client_discount_m  (ID,CLIENT_ID,CLIENT_AVG_DISCOUNT,DT) values (s_xxxx_client_discount_m.NEXTVAL,1302, 12, date'2015-01-01');</v>
      </c>
      <c r="AZ1699" s="326"/>
    </row>
    <row r="1700" spans="1:52" ht="16.5" customHeight="1" x14ac:dyDescent="0.25">
      <c r="A1700" s="285">
        <v>118</v>
      </c>
      <c r="B1700" s="72">
        <v>0</v>
      </c>
      <c r="C1700" s="166" t="str">
        <f t="shared" si="169"/>
        <v>1000118</v>
      </c>
      <c r="D1700" s="165" t="str">
        <f t="shared" si="170"/>
        <v>1000118/13</v>
      </c>
      <c r="E1700" s="167" t="s">
        <v>189</v>
      </c>
      <c r="F1700" s="167" t="s">
        <v>822</v>
      </c>
      <c r="G1700" s="165">
        <v>48</v>
      </c>
      <c r="H1700" s="227">
        <v>101647</v>
      </c>
      <c r="I1700" s="170" t="str">
        <f t="shared" si="171"/>
        <v>Б-101647-13</v>
      </c>
      <c r="J1700" s="185">
        <v>3</v>
      </c>
      <c r="K1700" s="165">
        <v>7</v>
      </c>
      <c r="L1700" s="165" t="s">
        <v>38</v>
      </c>
      <c r="M1700" s="169">
        <v>1</v>
      </c>
      <c r="N1700" s="165">
        <v>18</v>
      </c>
      <c r="O1700" s="167" t="s">
        <v>823</v>
      </c>
      <c r="P1700" s="167" t="s">
        <v>823</v>
      </c>
      <c r="Q1700" s="167" t="s">
        <v>826</v>
      </c>
      <c r="R1700" s="227" t="str">
        <f>H1700&amp;"3"</f>
        <v>1016473</v>
      </c>
      <c r="S1700" s="170">
        <v>1</v>
      </c>
      <c r="T1700" s="191" t="s">
        <v>833</v>
      </c>
      <c r="U1700" s="165">
        <v>1000000</v>
      </c>
      <c r="V1700" s="165">
        <v>0</v>
      </c>
      <c r="W1700" s="165">
        <v>0</v>
      </c>
      <c r="X1700" s="236">
        <v>1302</v>
      </c>
      <c r="Y1700" s="188"/>
      <c r="Z1700" s="266"/>
      <c r="AA1700" s="266"/>
      <c r="AB1700" s="224"/>
      <c r="AC1700" s="178">
        <v>500000</v>
      </c>
      <c r="AD1700" s="170"/>
      <c r="AE1700" s="170"/>
      <c r="AF1700" s="191" t="s">
        <v>149</v>
      </c>
      <c r="AG1700" s="221">
        <v>8</v>
      </c>
      <c r="AH1700" s="220">
        <v>12</v>
      </c>
      <c r="AI1700" s="186" t="s">
        <v>320</v>
      </c>
      <c r="AJ1700" s="189"/>
      <c r="AK1700" s="189"/>
      <c r="AL1700" s="227">
        <v>1</v>
      </c>
      <c r="AM1700" s="122">
        <v>1</v>
      </c>
      <c r="AN1700" s="165" t="s">
        <v>44</v>
      </c>
      <c r="AO1700" s="165"/>
      <c r="AP1700" s="307"/>
      <c r="AQ1700" s="307"/>
      <c r="AR1700" s="307"/>
      <c r="AS1700" s="166">
        <f>H1700</f>
        <v>101647</v>
      </c>
      <c r="AT1700" s="166">
        <f t="shared" si="167"/>
        <v>11796</v>
      </c>
      <c r="AU1700" s="166">
        <v>1796</v>
      </c>
      <c r="AX170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101647, 'Б-101647-13',date'2015-02-02',3, 7, 7, 'RUR', 1, 18, date'2015-02-02', date'2015-02-01', 1016473, 1, to_date('2015-01-25 00:00:00','YYYY-MM-DD HH24:MI:SS'), 1000000, 0, 0, 1302, 1, 'c1', 8,1,101647,11796,1796);insert into xxxx_oebs_cash_payment_test (ID, INVOICE_ID, OEBS_PAYMENT, DOC_DATE, COMISS_DATE) values (s_xxxx_oebs_cash_payment_test.NEXTVAL, 101647, 500000, to_date('2015-01-25 00:00:00','YYYY-MM-DD HH24:MI:SS'), date'2015-01-31' );insert into xxxx_client_discount_m  (ID,CLIENT_ID,CLIENT_AVG_DISCOUNT,DT) values (s_xxxx_client_discount_m.NEXTVAL,1302, 12, date'2015-01-01');</v>
      </c>
      <c r="AZ1700" s="326"/>
    </row>
    <row r="1701" spans="1:52" ht="16.5" customHeight="1" x14ac:dyDescent="0.25">
      <c r="A1701" s="285">
        <v>118</v>
      </c>
      <c r="B1701" s="72">
        <v>0</v>
      </c>
      <c r="C1701" s="166" t="str">
        <f t="shared" si="169"/>
        <v>1000118</v>
      </c>
      <c r="D1701" s="165" t="str">
        <f t="shared" si="170"/>
        <v>1000118/13</v>
      </c>
      <c r="E1701" s="167" t="s">
        <v>189</v>
      </c>
      <c r="F1701" s="167" t="s">
        <v>822</v>
      </c>
      <c r="G1701" s="165">
        <v>48</v>
      </c>
      <c r="H1701" s="230">
        <v>101646</v>
      </c>
      <c r="I1701" s="170" t="str">
        <f t="shared" si="171"/>
        <v>Б-101646-13</v>
      </c>
      <c r="J1701" s="185">
        <v>3</v>
      </c>
      <c r="K1701" s="165">
        <v>7</v>
      </c>
      <c r="L1701" s="165" t="s">
        <v>38</v>
      </c>
      <c r="M1701" s="169">
        <v>1</v>
      </c>
      <c r="N1701" s="165">
        <v>18</v>
      </c>
      <c r="O1701" s="167" t="s">
        <v>823</v>
      </c>
      <c r="P1701" s="167" t="s">
        <v>823</v>
      </c>
      <c r="Q1701" s="167" t="s">
        <v>826</v>
      </c>
      <c r="R1701" s="227" t="str">
        <f>H1701&amp;"4"</f>
        <v>1016464</v>
      </c>
      <c r="S1701" s="170">
        <v>1</v>
      </c>
      <c r="T1701" s="191" t="s">
        <v>834</v>
      </c>
      <c r="U1701" s="165">
        <v>28000000</v>
      </c>
      <c r="V1701" s="165">
        <v>0</v>
      </c>
      <c r="W1701" s="165">
        <v>0</v>
      </c>
      <c r="X1701" s="236">
        <v>1302</v>
      </c>
      <c r="Y1701" s="188"/>
      <c r="Z1701" s="266"/>
      <c r="AA1701" s="266"/>
      <c r="AB1701" s="224"/>
      <c r="AC1701" s="178">
        <v>14000000</v>
      </c>
      <c r="AD1701" s="170"/>
      <c r="AE1701" s="170"/>
      <c r="AF1701" s="191" t="s">
        <v>150</v>
      </c>
      <c r="AG1701" s="221">
        <v>8</v>
      </c>
      <c r="AH1701" s="220">
        <v>12</v>
      </c>
      <c r="AI1701" s="186" t="s">
        <v>320</v>
      </c>
      <c r="AJ1701" s="189"/>
      <c r="AK1701" s="189"/>
      <c r="AL1701" s="227">
        <v>1</v>
      </c>
      <c r="AM1701" s="122">
        <v>1</v>
      </c>
      <c r="AN1701" s="165" t="s">
        <v>44</v>
      </c>
      <c r="AO1701" s="165"/>
      <c r="AP1701" s="307"/>
      <c r="AQ1701" s="307"/>
      <c r="AR1701" s="307"/>
      <c r="AS1701" s="166">
        <f>H1701</f>
        <v>101646</v>
      </c>
      <c r="AT1701" s="166">
        <f t="shared" si="167"/>
        <v>11797</v>
      </c>
      <c r="AU1701" s="166">
        <v>1797</v>
      </c>
      <c r="AX170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101646, 'Б-101646-13',date'2015-02-02',3, 7, 7, 'RUR', 1, 18, date'2015-02-02', date'2015-02-01', 1016464, 1, to_date('2015-01-15 00:00:00','YYYY-MM-DD HH24:MI:SS'), 28000000, 0, 0, 1302, 1, 'c1', 8,1,101646,11797,1797);insert into xxxx_oebs_cash_payment_test (ID, INVOICE_ID, OEBS_PAYMENT, DOC_DATE, COMISS_DATE) values (s_xxxx_oebs_cash_payment_test.NEXTVAL, 101646, 14000000, to_date('2015-01-15 00:00:00','YYYY-MM-DD HH24:MI:SS'), date'2015-01-30' );insert into xxxx_client_discount_m  (ID,CLIENT_ID,CLIENT_AVG_DISCOUNT,DT) values (s_xxxx_client_discount_m.NEXTVAL,1302, 12, date'2015-01-01');</v>
      </c>
      <c r="AZ1701" s="326"/>
    </row>
    <row r="1702" spans="1:52" ht="16.5" customHeight="1" x14ac:dyDescent="0.25">
      <c r="A1702" s="285">
        <v>118</v>
      </c>
      <c r="B1702" s="72">
        <v>0</v>
      </c>
      <c r="C1702" s="166" t="str">
        <f t="shared" si="169"/>
        <v>1000118</v>
      </c>
      <c r="D1702" s="170" t="str">
        <f t="shared" si="170"/>
        <v>1000118/13</v>
      </c>
      <c r="E1702" s="184" t="s">
        <v>189</v>
      </c>
      <c r="F1702" s="167" t="s">
        <v>822</v>
      </c>
      <c r="G1702" s="165">
        <v>48</v>
      </c>
      <c r="H1702" s="227">
        <v>101647</v>
      </c>
      <c r="I1702" s="170" t="str">
        <f t="shared" si="171"/>
        <v>Б-101647-13</v>
      </c>
      <c r="J1702" s="185">
        <v>3</v>
      </c>
      <c r="K1702" s="170">
        <v>7</v>
      </c>
      <c r="L1702" s="170" t="s">
        <v>38</v>
      </c>
      <c r="M1702" s="185">
        <v>1</v>
      </c>
      <c r="N1702" s="170">
        <v>18</v>
      </c>
      <c r="O1702" s="167" t="s">
        <v>823</v>
      </c>
      <c r="P1702" s="167" t="s">
        <v>823</v>
      </c>
      <c r="Q1702" s="167" t="s">
        <v>826</v>
      </c>
      <c r="R1702" s="227" t="str">
        <f>H1702&amp;"4"</f>
        <v>1016474</v>
      </c>
      <c r="S1702" s="170">
        <v>1</v>
      </c>
      <c r="T1702" s="191" t="s">
        <v>316</v>
      </c>
      <c r="U1702" s="165">
        <v>27999999</v>
      </c>
      <c r="V1702" s="170">
        <v>0</v>
      </c>
      <c r="W1702" s="170">
        <v>0</v>
      </c>
      <c r="X1702" s="236">
        <v>1302</v>
      </c>
      <c r="Y1702" s="188"/>
      <c r="Z1702" s="266"/>
      <c r="AA1702" s="266"/>
      <c r="AB1702" s="224"/>
      <c r="AC1702" s="178">
        <v>13999999.5</v>
      </c>
      <c r="AD1702" s="170"/>
      <c r="AE1702" s="170"/>
      <c r="AF1702" s="191" t="s">
        <v>149</v>
      </c>
      <c r="AG1702" s="221">
        <v>8</v>
      </c>
      <c r="AH1702" s="220">
        <v>12</v>
      </c>
      <c r="AI1702" s="186" t="s">
        <v>320</v>
      </c>
      <c r="AJ1702" s="189"/>
      <c r="AK1702" s="189"/>
      <c r="AL1702" s="227">
        <v>1</v>
      </c>
      <c r="AM1702" s="244">
        <v>0</v>
      </c>
      <c r="AN1702" s="170" t="s">
        <v>44</v>
      </c>
      <c r="AO1702" s="170"/>
      <c r="AP1702" s="307"/>
      <c r="AQ1702" s="307"/>
      <c r="AR1702" s="307"/>
      <c r="AS1702" s="166">
        <f>H1702</f>
        <v>101647</v>
      </c>
      <c r="AT1702" s="166">
        <f t="shared" si="167"/>
        <v>11798</v>
      </c>
      <c r="AU1702" s="166">
        <v>1798</v>
      </c>
      <c r="AX170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101647, 'Б-101647-13',date'2015-02-02',3, 7, 7, 'RUR', 1, 18, date'2015-02-02', date'2015-02-01', 1016474, 1, to_date('2015-01-02 00:00:00','YYYY-MM-DD HH24:MI:SS'), 27999999, 0, 0, 1302, 1, 'c1', 8,0,101647,11798,1798);insert into xxxx_oebs_cash_payment_test (ID, INVOICE_ID, OEBS_PAYMENT, DOC_DATE, COMISS_DATE) values (s_xxxx_oebs_cash_payment_test.NEXTVAL, 101647, 13999999.5, to_date('2015-01-02 00:00:00','YYYY-MM-DD HH24:MI:SS'), date'2015-01-31' );insert into xxxx_client_discount_m  (ID,CLIENT_ID,CLIENT_AVG_DISCOUNT,DT) values (s_xxxx_client_discount_m.NEXTVAL,1302, 12, date'2015-01-01');</v>
      </c>
      <c r="AZ1702" s="326"/>
    </row>
    <row r="1703" spans="1:52" ht="16.5" customHeight="1" x14ac:dyDescent="0.25">
      <c r="A1703" s="285">
        <v>118</v>
      </c>
      <c r="B1703" s="72">
        <v>0</v>
      </c>
      <c r="C1703" s="166" t="str">
        <f t="shared" si="169"/>
        <v>1000118</v>
      </c>
      <c r="D1703" s="165" t="str">
        <f t="shared" si="170"/>
        <v>1000118/13</v>
      </c>
      <c r="E1703" s="167" t="s">
        <v>189</v>
      </c>
      <c r="F1703" s="167" t="s">
        <v>822</v>
      </c>
      <c r="G1703" s="165">
        <v>48</v>
      </c>
      <c r="H1703" s="178">
        <v>101648</v>
      </c>
      <c r="I1703" s="170" t="str">
        <f t="shared" si="171"/>
        <v>Б-101648-13</v>
      </c>
      <c r="J1703" s="185">
        <v>3</v>
      </c>
      <c r="K1703" s="165">
        <v>1</v>
      </c>
      <c r="L1703" s="165" t="s">
        <v>38</v>
      </c>
      <c r="M1703" s="169">
        <v>1</v>
      </c>
      <c r="N1703" s="165">
        <v>18</v>
      </c>
      <c r="O1703" s="191" t="s">
        <v>824</v>
      </c>
      <c r="P1703" s="167" t="s">
        <v>823</v>
      </c>
      <c r="Q1703" s="191" t="s">
        <v>303</v>
      </c>
      <c r="R1703" s="166" t="str">
        <f>H1703&amp;"1"</f>
        <v>1016481</v>
      </c>
      <c r="S1703" s="170">
        <v>1</v>
      </c>
      <c r="T1703" s="167" t="s">
        <v>308</v>
      </c>
      <c r="U1703" s="165">
        <v>60000000</v>
      </c>
      <c r="V1703" s="165">
        <v>10800000</v>
      </c>
      <c r="W1703" s="165">
        <v>0</v>
      </c>
      <c r="X1703" s="24">
        <v>1303</v>
      </c>
      <c r="Y1703" s="188"/>
      <c r="Z1703" s="266"/>
      <c r="AA1703" s="266"/>
      <c r="AB1703" s="224"/>
      <c r="AC1703" s="178">
        <v>30000000</v>
      </c>
      <c r="AD1703" s="170"/>
      <c r="AE1703" s="170"/>
      <c r="AF1703" s="167" t="s">
        <v>149</v>
      </c>
      <c r="AG1703" s="221">
        <v>8</v>
      </c>
      <c r="AH1703" s="220">
        <v>12</v>
      </c>
      <c r="AI1703" s="167" t="s">
        <v>319</v>
      </c>
      <c r="AJ1703" s="189"/>
      <c r="AK1703" s="189"/>
      <c r="AL1703" s="166">
        <v>0</v>
      </c>
      <c r="AM1703" s="170" t="s">
        <v>43</v>
      </c>
      <c r="AN1703" s="165" t="s">
        <v>44</v>
      </c>
      <c r="AO1703" s="165"/>
      <c r="AP1703" s="166"/>
      <c r="AQ1703" s="166"/>
      <c r="AR1703" s="166"/>
      <c r="AS1703" s="166">
        <f>H1703</f>
        <v>101648</v>
      </c>
      <c r="AT1703" s="166">
        <f t="shared" si="167"/>
        <v>11799</v>
      </c>
      <c r="AU1703" s="166">
        <v>1799</v>
      </c>
      <c r="AX1703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101648, 'Б-101648-13',date'2015-01-02',3, 1, 1, 'RUR', 1, 18, date'2015-02-02', date'2015-02-28', 1016481, 1, to_date('2015-02-01 00:00:00','YYYY-MM-DD HH24:MI:SS'), 60000000, 10800000, 0, 1303, 0, 'c1', 8,null,101648,11799,1799);insert into xxxx_oebs_cash_payment_test (ID, INVOICE_ID, OEBS_PAYMENT, DOC_DATE, COMISS_DATE) values (s_xxxx_oebs_cash_payment_test.NEXTVAL, 101648, 30000000, to_date('2015-02-01 00:00:00','YYYY-MM-DD HH24:MI:SS'), date'2015-01-31' );insert into xxxx_client_discount_m  (ID,CLIENT_ID,CLIENT_AVG_DISCOUNT,DT) values (s_xxxx_client_discount_m.NEXTVAL,1303, 12, date'2015-02-01');</v>
      </c>
      <c r="AZ1703" s="326"/>
    </row>
    <row r="1704" spans="1:52" ht="16.5" customHeight="1" x14ac:dyDescent="0.25">
      <c r="A1704" s="285">
        <v>118</v>
      </c>
      <c r="B1704" s="72">
        <v>0</v>
      </c>
      <c r="C1704" s="173" t="str">
        <f t="shared" si="169"/>
        <v>1000118</v>
      </c>
      <c r="D1704" s="171" t="str">
        <f t="shared" si="170"/>
        <v>1000118/13</v>
      </c>
      <c r="E1704" s="172" t="s">
        <v>189</v>
      </c>
      <c r="F1704" s="167" t="s">
        <v>822</v>
      </c>
      <c r="G1704" s="165">
        <v>48</v>
      </c>
      <c r="H1704" s="180">
        <v>101649</v>
      </c>
      <c r="I1704" s="171" t="str">
        <f t="shared" si="171"/>
        <v>Б-101649-13</v>
      </c>
      <c r="J1704" s="175">
        <v>3</v>
      </c>
      <c r="K1704" s="171">
        <v>2</v>
      </c>
      <c r="L1704" s="171" t="s">
        <v>38</v>
      </c>
      <c r="M1704" s="175">
        <v>1</v>
      </c>
      <c r="N1704" s="171">
        <v>18</v>
      </c>
      <c r="O1704" s="177" t="s">
        <v>824</v>
      </c>
      <c r="P1704" s="177" t="s">
        <v>823</v>
      </c>
      <c r="Q1704" s="172" t="s">
        <v>826</v>
      </c>
      <c r="R1704" s="173" t="str">
        <f>H1704&amp;"1"</f>
        <v>1016491</v>
      </c>
      <c r="S1704" s="171">
        <v>1</v>
      </c>
      <c r="T1704" s="177" t="s">
        <v>828</v>
      </c>
      <c r="U1704" s="171">
        <v>70000000</v>
      </c>
      <c r="V1704" s="171">
        <v>12600000</v>
      </c>
      <c r="W1704" s="171">
        <v>0</v>
      </c>
      <c r="X1704" s="181">
        <v>1304</v>
      </c>
      <c r="Y1704" s="188"/>
      <c r="Z1704" s="266"/>
      <c r="AA1704" s="266"/>
      <c r="AB1704" s="224"/>
      <c r="AC1704" s="178">
        <v>35000000</v>
      </c>
      <c r="AD1704" s="171"/>
      <c r="AE1704" s="171"/>
      <c r="AF1704" s="177" t="s">
        <v>149</v>
      </c>
      <c r="AG1704" s="221">
        <v>8</v>
      </c>
      <c r="AH1704" s="258">
        <v>12</v>
      </c>
      <c r="AI1704" s="177" t="s">
        <v>319</v>
      </c>
      <c r="AJ1704" s="189"/>
      <c r="AK1704" s="189"/>
      <c r="AL1704" s="173">
        <v>0</v>
      </c>
      <c r="AM1704" s="171" t="s">
        <v>43</v>
      </c>
      <c r="AN1704" s="171" t="s">
        <v>44</v>
      </c>
      <c r="AO1704" s="171"/>
      <c r="AP1704" s="173"/>
      <c r="AQ1704" s="173"/>
      <c r="AR1704" s="173"/>
      <c r="AS1704" s="166">
        <f>H1704</f>
        <v>101649</v>
      </c>
      <c r="AT1704" s="166">
        <f t="shared" si="167"/>
        <v>11800</v>
      </c>
      <c r="AU1704" s="166">
        <v>1800</v>
      </c>
      <c r="AV1704" s="258"/>
      <c r="AX1704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118, 1000118, '1000118/13', date'2013-03-01', date'2015-09-01', 48, 101649, 'Б-101649-13',date'2015-01-02',3, 2, 2, 'RUR', 1, 18, date'2015-02-02', date'2015-02-01', 1016491, 1, to_date('2015-01-31 00:00:00','YYYY-MM-DD HH24:MI:SS'), 70000000, 12600000, 0, 1304, 0, 'c1', 8,null,101649,11800,1800);insert into xxxx_oebs_cash_payment_test (ID, INVOICE_ID, OEBS_PAYMENT, DOC_DATE, COMISS_DATE) values (s_xxxx_oebs_cash_payment_test.NEXTVAL, 101649, 35000000, to_date('2015-01-31 00:00:00','YYYY-MM-DD HH24:MI:SS'), date'2015-01-31' );insert into xxxx_client_discount_m  (ID,CLIENT_ID,CLIENT_AVG_DISCOUNT,DT) values (s_xxxx_client_discount_m.NEXTVAL,1304, 12, date'2015-02-01');</v>
      </c>
      <c r="AZ1704" s="326"/>
    </row>
    <row r="1705" spans="1:52" ht="16.5" customHeight="1" x14ac:dyDescent="0.25">
      <c r="A1705" s="285">
        <v>119</v>
      </c>
      <c r="B1705" s="72">
        <v>0</v>
      </c>
      <c r="C1705" s="166" t="str">
        <f t="shared" si="169"/>
        <v>1000119</v>
      </c>
      <c r="D1705" s="165" t="str">
        <f t="shared" si="170"/>
        <v>1000119/13</v>
      </c>
      <c r="E1705" s="167" t="s">
        <v>189</v>
      </c>
      <c r="F1705" s="167" t="s">
        <v>822</v>
      </c>
      <c r="G1705" s="165">
        <v>48</v>
      </c>
      <c r="H1705" s="178">
        <v>101650</v>
      </c>
      <c r="I1705" s="170" t="str">
        <f t="shared" si="171"/>
        <v>Б-101650-13</v>
      </c>
      <c r="J1705" s="185">
        <v>3</v>
      </c>
      <c r="K1705" s="165">
        <v>7</v>
      </c>
      <c r="L1705" s="165" t="s">
        <v>38</v>
      </c>
      <c r="M1705" s="169">
        <v>1</v>
      </c>
      <c r="N1705" s="165">
        <v>18</v>
      </c>
      <c r="O1705" s="167" t="s">
        <v>823</v>
      </c>
      <c r="P1705" s="167" t="s">
        <v>823</v>
      </c>
      <c r="Q1705" s="167" t="s">
        <v>826</v>
      </c>
      <c r="R1705" s="166" t="str">
        <f>H1705&amp;"1"</f>
        <v>1016501</v>
      </c>
      <c r="S1705" s="170">
        <v>1</v>
      </c>
      <c r="T1705" s="167" t="s">
        <v>308</v>
      </c>
      <c r="U1705" s="165">
        <v>6000000</v>
      </c>
      <c r="V1705" s="165">
        <v>0</v>
      </c>
      <c r="W1705" s="165">
        <v>0</v>
      </c>
      <c r="X1705" s="234">
        <v>1305</v>
      </c>
      <c r="Y1705" s="188"/>
      <c r="Z1705" s="266"/>
      <c r="AA1705" s="266"/>
      <c r="AB1705" s="224"/>
      <c r="AC1705" s="178">
        <v>3000000</v>
      </c>
      <c r="AD1705" s="170"/>
      <c r="AE1705" s="170"/>
      <c r="AF1705" s="167" t="s">
        <v>149</v>
      </c>
      <c r="AG1705" s="221">
        <v>8</v>
      </c>
      <c r="AH1705" s="220">
        <v>12</v>
      </c>
      <c r="AI1705" s="167" t="s">
        <v>319</v>
      </c>
      <c r="AJ1705" s="189"/>
      <c r="AK1705" s="189"/>
      <c r="AL1705" s="227">
        <v>1</v>
      </c>
      <c r="AM1705" s="170">
        <v>1</v>
      </c>
      <c r="AN1705" s="165" t="s">
        <v>44</v>
      </c>
      <c r="AO1705" s="165"/>
      <c r="AP1705" s="227">
        <v>10000000</v>
      </c>
      <c r="AQ1705" s="307" t="s">
        <v>213</v>
      </c>
      <c r="AR1705" s="307" t="s">
        <v>439</v>
      </c>
      <c r="AS1705" s="166">
        <f>H1705</f>
        <v>101650</v>
      </c>
      <c r="AT1705" s="166">
        <f t="shared" si="167"/>
        <v>11801</v>
      </c>
      <c r="AU1705" s="166">
        <v>1801</v>
      </c>
      <c r="AX1705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101650, 'Б-101650-13',date'2015-02-02',3, 7, 7, 'RUR', 1, 18, date'2015-02-02', date'2015-02-01', 1016501, 1, to_date('2015-02-01 00:00:00','YYYY-MM-DD HH24:MI:SS'), 6000000, 0, 0, 1305, 1, 'c1', 8,1,101650,11801,1801);insert into xxxx_oebs_cash_payment_test (ID, INVOICE_ID, OEBS_PAYMENT, DOC_DATE, COMISS_DATE) values (s_xxxx_oebs_cash_payment_test.NEXTVAL, 101650, 3000000, to_date('2015-02-01 00:00:00','YYYY-MM-DD HH24:MI:SS'), date'2015-01-31' );insert into xxxx_client_discount_m  (ID,CLIENT_ID,CLIENT_AVG_DISCOUNT,DT) values (s_xxxx_client_discount_m.NEXTVAL,1305, 12, date'2015-02-01');insert into xxxx_loyal_clients_contr_attr (ID, CONTRACT_ID, CLIENT_ID, LC_TURNOVER, COLLATERAL_FIRST_DT, COLLATERAL_END_DT) values (s_xxxx_loyal_clients_contr_atr.NEXTVAL, 1000119, 1305, 10000000, date'2014-03-01', date'2014-11-30' );</v>
      </c>
      <c r="AZ1705" s="326"/>
    </row>
    <row r="1706" spans="1:52" ht="16.5" customHeight="1" x14ac:dyDescent="0.25">
      <c r="A1706" s="285">
        <v>119</v>
      </c>
      <c r="B1706" s="72">
        <v>0</v>
      </c>
      <c r="C1706" s="166" t="str">
        <f t="shared" si="169"/>
        <v>1000119</v>
      </c>
      <c r="D1706" s="165" t="str">
        <f t="shared" si="170"/>
        <v>1000119/13</v>
      </c>
      <c r="E1706" s="167" t="s">
        <v>189</v>
      </c>
      <c r="F1706" s="167" t="s">
        <v>822</v>
      </c>
      <c r="G1706" s="165">
        <v>48</v>
      </c>
      <c r="H1706" s="187">
        <v>101651</v>
      </c>
      <c r="I1706" s="170" t="str">
        <f t="shared" si="171"/>
        <v>Б-101651-13</v>
      </c>
      <c r="J1706" s="185">
        <v>3</v>
      </c>
      <c r="K1706" s="165">
        <v>7</v>
      </c>
      <c r="L1706" s="165" t="s">
        <v>38</v>
      </c>
      <c r="M1706" s="169">
        <v>1</v>
      </c>
      <c r="N1706" s="165">
        <v>18</v>
      </c>
      <c r="O1706" s="167" t="s">
        <v>823</v>
      </c>
      <c r="P1706" s="167" t="s">
        <v>823</v>
      </c>
      <c r="Q1706" s="167" t="s">
        <v>826</v>
      </c>
      <c r="R1706" s="166" t="str">
        <f>H1706&amp;"1"</f>
        <v>1016511</v>
      </c>
      <c r="S1706" s="170">
        <v>1</v>
      </c>
      <c r="T1706" s="184" t="s">
        <v>828</v>
      </c>
      <c r="U1706" s="165">
        <v>6000000</v>
      </c>
      <c r="V1706" s="165">
        <v>0</v>
      </c>
      <c r="W1706" s="165">
        <v>0</v>
      </c>
      <c r="X1706" s="234">
        <v>1305</v>
      </c>
      <c r="Y1706" s="188"/>
      <c r="Z1706" s="266"/>
      <c r="AA1706" s="266"/>
      <c r="AB1706" s="224"/>
      <c r="AC1706" s="178">
        <v>3000000</v>
      </c>
      <c r="AD1706" s="170"/>
      <c r="AE1706" s="170"/>
      <c r="AF1706" s="167" t="s">
        <v>149</v>
      </c>
      <c r="AG1706" s="221">
        <v>8</v>
      </c>
      <c r="AI1706" s="167"/>
      <c r="AJ1706" s="189"/>
      <c r="AK1706" s="189"/>
      <c r="AL1706" s="227">
        <v>1</v>
      </c>
      <c r="AM1706" s="170">
        <v>1</v>
      </c>
      <c r="AN1706" s="165" t="s">
        <v>44</v>
      </c>
      <c r="AO1706" s="165"/>
      <c r="AP1706" s="307"/>
      <c r="AQ1706" s="307"/>
      <c r="AR1706" s="307"/>
      <c r="AS1706" s="166">
        <f>H1706</f>
        <v>101651</v>
      </c>
      <c r="AT1706" s="166">
        <f t="shared" si="167"/>
        <v>11802</v>
      </c>
      <c r="AU1706" s="166">
        <v>1802</v>
      </c>
      <c r="AV1706" s="220" t="s">
        <v>779</v>
      </c>
      <c r="AX1706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101651, 'Б-101651-13',date'2015-02-02',3, 7, 7, 'RUR', 1, 18, date'2015-02-02', date'2015-02-01', 1016511, 1, to_date('2015-01-31 00:00:00','YYYY-MM-DD HH24:MI:SS'), 6000000, 0, 0, 1305, 1, 'c1', 8,1,101651,11802,1802);insert into xxxx_oebs_cash_payment_test (ID, INVOICE_ID, OEBS_PAYMENT, DOC_DATE, COMISS_DATE) values (s_xxxx_oebs_cash_payment_test.NEXTVAL, 101651, 3000000, to_date('2015-01-31 00:00:00','YYYY-MM-DD HH24:MI:SS'), date'2015-01-31' );</v>
      </c>
      <c r="AZ1706" s="326"/>
    </row>
    <row r="1707" spans="1:52" ht="16.5" customHeight="1" x14ac:dyDescent="0.25">
      <c r="A1707" s="285">
        <v>119</v>
      </c>
      <c r="B1707" s="72">
        <v>0</v>
      </c>
      <c r="C1707" s="166" t="str">
        <f t="shared" si="169"/>
        <v>1000119</v>
      </c>
      <c r="D1707" s="165" t="str">
        <f t="shared" si="170"/>
        <v>1000119/13</v>
      </c>
      <c r="E1707" s="167" t="s">
        <v>189</v>
      </c>
      <c r="F1707" s="167" t="s">
        <v>822</v>
      </c>
      <c r="G1707" s="165">
        <v>48</v>
      </c>
      <c r="H1707" s="230">
        <v>101652</v>
      </c>
      <c r="I1707" s="170" t="str">
        <f t="shared" si="171"/>
        <v>Б-101652-13</v>
      </c>
      <c r="J1707" s="185">
        <v>3</v>
      </c>
      <c r="K1707" s="165">
        <v>7</v>
      </c>
      <c r="L1707" s="165" t="s">
        <v>38</v>
      </c>
      <c r="M1707" s="169">
        <v>1</v>
      </c>
      <c r="N1707" s="165">
        <v>18</v>
      </c>
      <c r="O1707" s="167" t="s">
        <v>823</v>
      </c>
      <c r="P1707" s="167" t="s">
        <v>823</v>
      </c>
      <c r="Q1707" s="167" t="s">
        <v>826</v>
      </c>
      <c r="R1707" s="230" t="str">
        <f>H1707&amp;"3"</f>
        <v>1016523</v>
      </c>
      <c r="S1707" s="170">
        <v>1</v>
      </c>
      <c r="T1707" s="237" t="s">
        <v>308</v>
      </c>
      <c r="U1707" s="165">
        <v>4000000</v>
      </c>
      <c r="V1707" s="165">
        <v>0</v>
      </c>
      <c r="W1707" s="165">
        <v>0</v>
      </c>
      <c r="X1707" s="234">
        <v>1305</v>
      </c>
      <c r="Y1707" s="188"/>
      <c r="Z1707" s="266"/>
      <c r="AA1707" s="266"/>
      <c r="AB1707" s="224"/>
      <c r="AC1707" s="178">
        <v>2000000</v>
      </c>
      <c r="AD1707" s="170"/>
      <c r="AE1707" s="170"/>
      <c r="AF1707" s="237" t="s">
        <v>149</v>
      </c>
      <c r="AG1707" s="221">
        <v>8</v>
      </c>
      <c r="AH1707" s="220">
        <v>12</v>
      </c>
      <c r="AI1707" s="237" t="s">
        <v>319</v>
      </c>
      <c r="AJ1707" s="189"/>
      <c r="AK1707" s="189"/>
      <c r="AL1707" s="227">
        <v>1</v>
      </c>
      <c r="AM1707" s="170">
        <v>1</v>
      </c>
      <c r="AN1707" s="165" t="s">
        <v>44</v>
      </c>
      <c r="AO1707" s="165"/>
      <c r="AP1707" s="307"/>
      <c r="AQ1707" s="307"/>
      <c r="AR1707" s="307"/>
      <c r="AS1707" s="166">
        <f>H1707</f>
        <v>101652</v>
      </c>
      <c r="AT1707" s="166">
        <f t="shared" si="167"/>
        <v>11803</v>
      </c>
      <c r="AU1707" s="166">
        <v>1803</v>
      </c>
      <c r="AV1707" s="220" t="s">
        <v>780</v>
      </c>
      <c r="AX1707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101652, 'Б-101652-13',date'2015-02-02',3, 7, 7, 'RUR', 1, 18, date'2015-02-02', date'2015-02-01', 1016523, 1, to_date('2015-02-01 00:00:00','YYYY-MM-DD HH24:MI:SS'), 4000000, 0, 0, 1305, 1, 'c1', 8,1,101652,11803,1803);insert into xxxx_oebs_cash_payment_test (ID, INVOICE_ID, OEBS_PAYMENT, DOC_DATE, COMISS_DATE) values (s_xxxx_oebs_cash_payment_test.NEXTVAL, 101652, 2000000, to_date('2015-02-01 00:00:00','YYYY-MM-DD HH24:MI:SS'), date'2015-01-31' );insert into xxxx_client_discount_m  (ID,CLIENT_ID,CLIENT_AVG_DISCOUNT,DT) values (s_xxxx_client_discount_m.NEXTVAL,1305, 12, date'2015-02-01');</v>
      </c>
      <c r="AZ1707" s="326"/>
    </row>
    <row r="1708" spans="1:52" ht="16.5" customHeight="1" x14ac:dyDescent="0.25">
      <c r="A1708" s="285">
        <v>119</v>
      </c>
      <c r="B1708" s="72">
        <v>0</v>
      </c>
      <c r="C1708" s="166" t="str">
        <f t="shared" si="169"/>
        <v>1000119</v>
      </c>
      <c r="D1708" s="170" t="str">
        <f t="shared" si="170"/>
        <v>1000119/13</v>
      </c>
      <c r="E1708" s="184" t="s">
        <v>189</v>
      </c>
      <c r="F1708" s="167" t="s">
        <v>822</v>
      </c>
      <c r="G1708" s="165">
        <v>48</v>
      </c>
      <c r="H1708" s="244">
        <v>101653</v>
      </c>
      <c r="I1708" s="170" t="str">
        <f t="shared" si="171"/>
        <v>Б-101653-13</v>
      </c>
      <c r="J1708" s="185">
        <v>3</v>
      </c>
      <c r="K1708" s="170">
        <v>7</v>
      </c>
      <c r="L1708" s="170" t="s">
        <v>38</v>
      </c>
      <c r="M1708" s="185">
        <v>1</v>
      </c>
      <c r="N1708" s="170">
        <v>18</v>
      </c>
      <c r="O1708" s="167" t="s">
        <v>823</v>
      </c>
      <c r="P1708" s="167" t="s">
        <v>823</v>
      </c>
      <c r="Q1708" s="167" t="s">
        <v>826</v>
      </c>
      <c r="R1708" s="230" t="str">
        <f>H1708&amp;"3"</f>
        <v>1016533</v>
      </c>
      <c r="S1708" s="170">
        <v>1</v>
      </c>
      <c r="T1708" s="237" t="s">
        <v>828</v>
      </c>
      <c r="U1708" s="165">
        <v>4000000</v>
      </c>
      <c r="V1708" s="165">
        <v>0</v>
      </c>
      <c r="W1708" s="170">
        <v>0</v>
      </c>
      <c r="X1708" s="234">
        <v>1305</v>
      </c>
      <c r="Y1708" s="188"/>
      <c r="Z1708" s="266"/>
      <c r="AA1708" s="266"/>
      <c r="AB1708" s="224"/>
      <c r="AC1708" s="178">
        <v>2000000</v>
      </c>
      <c r="AD1708" s="170"/>
      <c r="AE1708" s="170"/>
      <c r="AF1708" s="237" t="s">
        <v>149</v>
      </c>
      <c r="AG1708" s="221">
        <v>8</v>
      </c>
      <c r="AI1708" s="237"/>
      <c r="AJ1708" s="189"/>
      <c r="AK1708" s="189"/>
      <c r="AL1708" s="227">
        <v>1</v>
      </c>
      <c r="AM1708" s="170">
        <v>1</v>
      </c>
      <c r="AN1708" s="170" t="s">
        <v>44</v>
      </c>
      <c r="AO1708" s="170"/>
      <c r="AP1708" s="307"/>
      <c r="AQ1708" s="307"/>
      <c r="AR1708" s="307"/>
      <c r="AS1708" s="166">
        <f>H1708</f>
        <v>101653</v>
      </c>
      <c r="AT1708" s="166">
        <f t="shared" si="167"/>
        <v>11804</v>
      </c>
      <c r="AU1708" s="166">
        <v>1804</v>
      </c>
      <c r="AV1708" s="220" t="s">
        <v>781</v>
      </c>
      <c r="AX1708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101653, 'Б-101653-13',date'2015-02-02',3, 7, 7, 'RUR', 1, 18, date'2015-02-02', date'2015-02-01', 1016533, 1, to_date('2015-01-31 00:00:00','YYYY-MM-DD HH24:MI:SS'), 4000000, 0, 0, 1305, 1, 'c1', 8,1,101653,11804,1804);insert into xxxx_oebs_cash_payment_test (ID, INVOICE_ID, OEBS_PAYMENT, DOC_DATE, COMISS_DATE) values (s_xxxx_oebs_cash_payment_test.NEXTVAL, 101653, 2000000, to_date('2015-01-31 00:00:00','YYYY-MM-DD HH24:MI:SS'), date'2015-01-31' );</v>
      </c>
      <c r="AZ1708" s="326"/>
    </row>
    <row r="1709" spans="1:52" ht="16.5" customHeight="1" x14ac:dyDescent="0.25">
      <c r="A1709" s="285">
        <v>119</v>
      </c>
      <c r="B1709" s="72">
        <v>0</v>
      </c>
      <c r="C1709" s="166" t="str">
        <f t="shared" si="169"/>
        <v>1000119</v>
      </c>
      <c r="D1709" s="165" t="str">
        <f t="shared" si="170"/>
        <v>1000119/13</v>
      </c>
      <c r="E1709" s="167" t="s">
        <v>189</v>
      </c>
      <c r="F1709" s="167" t="s">
        <v>822</v>
      </c>
      <c r="G1709" s="165">
        <v>48</v>
      </c>
      <c r="H1709" s="227">
        <v>101652</v>
      </c>
      <c r="I1709" s="170" t="str">
        <f t="shared" si="171"/>
        <v>Б-101652-13</v>
      </c>
      <c r="J1709" s="185">
        <v>3</v>
      </c>
      <c r="K1709" s="165">
        <v>7</v>
      </c>
      <c r="L1709" s="165" t="s">
        <v>38</v>
      </c>
      <c r="M1709" s="169">
        <v>1</v>
      </c>
      <c r="N1709" s="165">
        <v>18</v>
      </c>
      <c r="O1709" s="167" t="s">
        <v>823</v>
      </c>
      <c r="P1709" s="167" t="s">
        <v>823</v>
      </c>
      <c r="Q1709" s="167" t="s">
        <v>826</v>
      </c>
      <c r="R1709" s="227" t="str">
        <f>H1709&amp;"4"</f>
        <v>1016524</v>
      </c>
      <c r="S1709" s="170">
        <v>1</v>
      </c>
      <c r="T1709" s="191" t="s">
        <v>308</v>
      </c>
      <c r="U1709" s="165">
        <v>12000000</v>
      </c>
      <c r="V1709" s="165">
        <v>0</v>
      </c>
      <c r="W1709" s="165">
        <v>0</v>
      </c>
      <c r="X1709" s="234">
        <v>1305</v>
      </c>
      <c r="Y1709" s="188"/>
      <c r="Z1709" s="266"/>
      <c r="AA1709" s="266"/>
      <c r="AB1709" s="224"/>
      <c r="AC1709" s="178">
        <v>6000000</v>
      </c>
      <c r="AD1709" s="170"/>
      <c r="AE1709" s="170"/>
      <c r="AF1709" s="191" t="s">
        <v>149</v>
      </c>
      <c r="AG1709" s="221">
        <v>8</v>
      </c>
      <c r="AH1709" s="220">
        <v>12</v>
      </c>
      <c r="AI1709" s="191" t="s">
        <v>319</v>
      </c>
      <c r="AJ1709" s="189"/>
      <c r="AK1709" s="189"/>
      <c r="AL1709" s="227">
        <v>1</v>
      </c>
      <c r="AM1709" s="170">
        <v>1</v>
      </c>
      <c r="AN1709" s="165" t="s">
        <v>44</v>
      </c>
      <c r="AO1709" s="165"/>
      <c r="AP1709" s="307"/>
      <c r="AQ1709" s="307"/>
      <c r="AR1709" s="307"/>
      <c r="AS1709" s="166">
        <f>H1709</f>
        <v>101652</v>
      </c>
      <c r="AT1709" s="166">
        <f t="shared" si="167"/>
        <v>11805</v>
      </c>
      <c r="AU1709" s="166">
        <v>1805</v>
      </c>
      <c r="AX1709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101652, 'Б-101652-13',date'2015-02-02',3, 7, 7, 'RUR', 1, 18, date'2015-02-02', date'2015-02-01', 1016524, 1, to_date('2015-02-01 00:00:00','YYYY-MM-DD HH24:MI:SS'), 12000000, 0, 0, 1305, 1, 'c1', 8,1,101652,11805,1805);insert into xxxx_oebs_cash_payment_test (ID, INVOICE_ID, OEBS_PAYMENT, DOC_DATE, COMISS_DATE) values (s_xxxx_oebs_cash_payment_test.NEXTVAL, 101652, 6000000, to_date('2015-02-01 00:00:00','YYYY-MM-DD HH24:MI:SS'), date'2015-01-31' );insert into xxxx_client_discount_m  (ID,CLIENT_ID,CLIENT_AVG_DISCOUNT,DT) values (s_xxxx_client_discount_m.NEXTVAL,1305, 12, date'2015-02-01');</v>
      </c>
      <c r="AZ1709" s="326"/>
    </row>
    <row r="1710" spans="1:52" ht="16.5" customHeight="1" x14ac:dyDescent="0.25">
      <c r="A1710" s="285">
        <v>119</v>
      </c>
      <c r="B1710" s="72">
        <v>0</v>
      </c>
      <c r="C1710" s="166" t="str">
        <f t="shared" si="169"/>
        <v>1000119</v>
      </c>
      <c r="D1710" s="165" t="str">
        <f t="shared" si="170"/>
        <v>1000119/13</v>
      </c>
      <c r="E1710" s="167" t="s">
        <v>189</v>
      </c>
      <c r="F1710" s="167" t="s">
        <v>822</v>
      </c>
      <c r="G1710" s="165">
        <v>48</v>
      </c>
      <c r="H1710" s="227">
        <v>101653</v>
      </c>
      <c r="I1710" s="170" t="str">
        <f t="shared" si="171"/>
        <v>Б-101653-13</v>
      </c>
      <c r="J1710" s="185">
        <v>3</v>
      </c>
      <c r="K1710" s="165">
        <v>7</v>
      </c>
      <c r="L1710" s="165" t="s">
        <v>38</v>
      </c>
      <c r="M1710" s="169">
        <v>1</v>
      </c>
      <c r="N1710" s="165">
        <v>18</v>
      </c>
      <c r="O1710" s="167" t="s">
        <v>823</v>
      </c>
      <c r="P1710" s="167" t="s">
        <v>823</v>
      </c>
      <c r="Q1710" s="167" t="s">
        <v>826</v>
      </c>
      <c r="R1710" s="227" t="str">
        <f>H1710&amp;"4"</f>
        <v>1016534</v>
      </c>
      <c r="S1710" s="170">
        <v>1</v>
      </c>
      <c r="T1710" s="191" t="s">
        <v>828</v>
      </c>
      <c r="U1710" s="165">
        <v>12000000</v>
      </c>
      <c r="V1710" s="165">
        <v>0</v>
      </c>
      <c r="W1710" s="165">
        <v>0</v>
      </c>
      <c r="X1710" s="234">
        <v>1305</v>
      </c>
      <c r="Y1710" s="188"/>
      <c r="Z1710" s="266"/>
      <c r="AA1710" s="266"/>
      <c r="AB1710" s="224"/>
      <c r="AC1710" s="178">
        <v>6000000</v>
      </c>
      <c r="AD1710" s="170"/>
      <c r="AE1710" s="170"/>
      <c r="AF1710" s="191" t="s">
        <v>149</v>
      </c>
      <c r="AG1710" s="221">
        <v>8</v>
      </c>
      <c r="AI1710" s="191"/>
      <c r="AJ1710" s="189"/>
      <c r="AK1710" s="189"/>
      <c r="AL1710" s="227">
        <v>1</v>
      </c>
      <c r="AM1710" s="170">
        <v>1</v>
      </c>
      <c r="AN1710" s="165" t="s">
        <v>44</v>
      </c>
      <c r="AO1710" s="165"/>
      <c r="AP1710" s="307"/>
      <c r="AQ1710" s="307"/>
      <c r="AR1710" s="307"/>
      <c r="AS1710" s="166">
        <f>H1710</f>
        <v>101653</v>
      </c>
      <c r="AT1710" s="166">
        <f t="shared" si="167"/>
        <v>11806</v>
      </c>
      <c r="AU1710" s="166">
        <v>1806</v>
      </c>
      <c r="AX171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101653, 'Б-101653-13',date'2015-02-02',3, 7, 7, 'RUR', 1, 18, date'2015-02-02', date'2015-02-01', 1016534, 1, to_date('2015-01-31 00:00:00','YYYY-MM-DD HH24:MI:SS'), 12000000, 0, 0, 1305, 1, 'c1', 8,1,101653,11806,1806);insert into xxxx_oebs_cash_payment_test (ID, INVOICE_ID, OEBS_PAYMENT, DOC_DATE, COMISS_DATE) values (s_xxxx_oebs_cash_payment_test.NEXTVAL, 101653, 6000000, to_date('2015-01-31 00:00:00','YYYY-MM-DD HH24:MI:SS'), date'2015-01-31' );</v>
      </c>
      <c r="AZ1710" s="326"/>
    </row>
    <row r="1711" spans="1:52" ht="16.5" customHeight="1" x14ac:dyDescent="0.25">
      <c r="A1711" s="285">
        <v>119</v>
      </c>
      <c r="B1711" s="72">
        <v>0</v>
      </c>
      <c r="C1711" s="166" t="str">
        <f t="shared" si="169"/>
        <v>1000119</v>
      </c>
      <c r="D1711" s="165" t="str">
        <f t="shared" si="170"/>
        <v>1000119/13</v>
      </c>
      <c r="E1711" s="167" t="s">
        <v>189</v>
      </c>
      <c r="F1711" s="167" t="s">
        <v>822</v>
      </c>
      <c r="G1711" s="165">
        <v>48</v>
      </c>
      <c r="H1711" s="230">
        <v>101652</v>
      </c>
      <c r="I1711" s="170" t="str">
        <f t="shared" si="171"/>
        <v>Б-101652-13</v>
      </c>
      <c r="J1711" s="185">
        <v>3</v>
      </c>
      <c r="K1711" s="165">
        <v>7</v>
      </c>
      <c r="L1711" s="165" t="s">
        <v>38</v>
      </c>
      <c r="M1711" s="169">
        <v>1</v>
      </c>
      <c r="N1711" s="165">
        <v>18</v>
      </c>
      <c r="O1711" s="167" t="s">
        <v>823</v>
      </c>
      <c r="P1711" s="167" t="s">
        <v>823</v>
      </c>
      <c r="Q1711" s="167" t="s">
        <v>826</v>
      </c>
      <c r="R1711" s="230" t="str">
        <f>H1711&amp;"5"</f>
        <v>1016525</v>
      </c>
      <c r="S1711" s="170">
        <v>1</v>
      </c>
      <c r="T1711" s="237" t="s">
        <v>144</v>
      </c>
      <c r="U1711" s="165">
        <v>8000000</v>
      </c>
      <c r="V1711" s="165">
        <v>0</v>
      </c>
      <c r="W1711" s="165">
        <v>0</v>
      </c>
      <c r="X1711" s="234">
        <v>1305</v>
      </c>
      <c r="Y1711" s="188"/>
      <c r="Z1711" s="266"/>
      <c r="AA1711" s="266"/>
      <c r="AB1711" s="224"/>
      <c r="AC1711" s="178">
        <v>4000000</v>
      </c>
      <c r="AD1711" s="170"/>
      <c r="AE1711" s="170"/>
      <c r="AF1711" s="237" t="s">
        <v>149</v>
      </c>
      <c r="AG1711" s="221">
        <v>8</v>
      </c>
      <c r="AH1711" s="220">
        <v>12</v>
      </c>
      <c r="AI1711" s="237" t="s">
        <v>320</v>
      </c>
      <c r="AJ1711" s="189"/>
      <c r="AK1711" s="189"/>
      <c r="AL1711" s="227">
        <v>1</v>
      </c>
      <c r="AM1711" s="170">
        <v>1</v>
      </c>
      <c r="AN1711" s="165" t="s">
        <v>44</v>
      </c>
      <c r="AO1711" s="165"/>
      <c r="AP1711" s="307"/>
      <c r="AQ1711" s="307"/>
      <c r="AR1711" s="307"/>
      <c r="AS1711" s="166">
        <f>H1711</f>
        <v>101652</v>
      </c>
      <c r="AT1711" s="166">
        <f t="shared" si="167"/>
        <v>11807</v>
      </c>
      <c r="AU1711" s="166">
        <v>1807</v>
      </c>
      <c r="AX171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101652, 'Б-101652-13',date'2015-02-02',3, 7, 7, 'RUR', 1, 18, date'2015-02-02', date'2015-02-01', 1016525, 1, to_date('2015-01-01 00:00:00','YYYY-MM-DD HH24:MI:SS'), 8000000, 0, 0, 1305, 1, 'c1', 8,1,101652,11807,1807);insert into xxxx_oebs_cash_payment_test (ID, INVOICE_ID, OEBS_PAYMENT, DOC_DATE, COMISS_DATE) values (s_xxxx_oebs_cash_payment_test.NEXTVAL, 101652, 4000000, to_date('2015-01-01 00:00:00','YYYY-MM-DD HH24:MI:SS'), date'2015-01-31' );insert into xxxx_client_discount_m  (ID,CLIENT_ID,CLIENT_AVG_DISCOUNT,DT) values (s_xxxx_client_discount_m.NEXTVAL,1305, 12, date'2015-01-01');</v>
      </c>
      <c r="AZ1711" s="326"/>
    </row>
    <row r="1712" spans="1:52" ht="16.5" customHeight="1" x14ac:dyDescent="0.25">
      <c r="A1712" s="285">
        <v>119</v>
      </c>
      <c r="B1712" s="72">
        <v>0</v>
      </c>
      <c r="C1712" s="166" t="str">
        <f t="shared" si="169"/>
        <v>1000119</v>
      </c>
      <c r="D1712" s="165" t="str">
        <f t="shared" si="170"/>
        <v>1000119/13</v>
      </c>
      <c r="E1712" s="167" t="s">
        <v>189</v>
      </c>
      <c r="F1712" s="167" t="s">
        <v>822</v>
      </c>
      <c r="G1712" s="165">
        <v>48</v>
      </c>
      <c r="H1712" s="230">
        <v>101653</v>
      </c>
      <c r="I1712" s="170" t="str">
        <f t="shared" si="171"/>
        <v>Б-101653-13</v>
      </c>
      <c r="J1712" s="185">
        <v>3</v>
      </c>
      <c r="K1712" s="165">
        <v>7</v>
      </c>
      <c r="L1712" s="165" t="s">
        <v>38</v>
      </c>
      <c r="M1712" s="169">
        <v>1</v>
      </c>
      <c r="N1712" s="165">
        <v>18</v>
      </c>
      <c r="O1712" s="167" t="s">
        <v>823</v>
      </c>
      <c r="P1712" s="167" t="s">
        <v>823</v>
      </c>
      <c r="Q1712" s="167" t="s">
        <v>826</v>
      </c>
      <c r="R1712" s="230" t="str">
        <f>H1712&amp;"5"</f>
        <v>1016535</v>
      </c>
      <c r="S1712" s="170">
        <v>1</v>
      </c>
      <c r="T1712" s="237" t="s">
        <v>144</v>
      </c>
      <c r="U1712" s="165">
        <v>8000000</v>
      </c>
      <c r="V1712" s="165">
        <v>0</v>
      </c>
      <c r="W1712" s="165">
        <v>0</v>
      </c>
      <c r="X1712" s="234">
        <v>1305</v>
      </c>
      <c r="Y1712" s="188"/>
      <c r="Z1712" s="266"/>
      <c r="AA1712" s="266"/>
      <c r="AB1712" s="224"/>
      <c r="AC1712" s="178">
        <v>4000000</v>
      </c>
      <c r="AD1712" s="170"/>
      <c r="AE1712" s="170"/>
      <c r="AF1712" s="191" t="s">
        <v>149</v>
      </c>
      <c r="AG1712" s="221">
        <v>8</v>
      </c>
      <c r="AH1712" s="220">
        <v>12</v>
      </c>
      <c r="AI1712" s="186" t="s">
        <v>320</v>
      </c>
      <c r="AJ1712" s="189"/>
      <c r="AK1712" s="189"/>
      <c r="AL1712" s="227">
        <v>1</v>
      </c>
      <c r="AM1712" s="122">
        <v>1</v>
      </c>
      <c r="AN1712" s="165" t="s">
        <v>44</v>
      </c>
      <c r="AO1712" s="165"/>
      <c r="AP1712" s="307"/>
      <c r="AQ1712" s="307"/>
      <c r="AR1712" s="307"/>
      <c r="AS1712" s="166">
        <f>H1712</f>
        <v>101653</v>
      </c>
      <c r="AT1712" s="166">
        <f t="shared" si="167"/>
        <v>11808</v>
      </c>
      <c r="AU1712" s="166">
        <v>1808</v>
      </c>
      <c r="AX171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101653, 'Б-101653-13',date'2015-02-02',3, 7, 7, 'RUR', 1, 18, date'2015-02-02', date'2015-02-01', 1016535, 1, to_date('2015-01-01 00:00:00','YYYY-MM-DD HH24:MI:SS'), 8000000, 0, 0, 1305, 1, 'c1', 8,1,101653,11808,1808);insert into xxxx_oebs_cash_payment_test (ID, INVOICE_ID, OEBS_PAYMENT, DOC_DATE, COMISS_DATE) values (s_xxxx_oebs_cash_payment_test.NEXTVAL, 101653, 4000000, to_date('2015-01-01 00:00:00','YYYY-MM-DD HH24:MI:SS'), date'2015-01-31' );insert into xxxx_client_discount_m  (ID,CLIENT_ID,CLIENT_AVG_DISCOUNT,DT) values (s_xxxx_client_discount_m.NEXTVAL,1305, 12, date'2015-01-01');</v>
      </c>
      <c r="AZ1712" s="326"/>
    </row>
    <row r="1713" spans="1:52" ht="16.5" customHeight="1" x14ac:dyDescent="0.25">
      <c r="A1713" s="285">
        <v>119</v>
      </c>
      <c r="B1713" s="72">
        <v>0</v>
      </c>
      <c r="C1713" s="166" t="str">
        <f t="shared" si="169"/>
        <v>1000119</v>
      </c>
      <c r="D1713" s="165" t="str">
        <f t="shared" si="170"/>
        <v>1000119/13</v>
      </c>
      <c r="E1713" s="167" t="s">
        <v>189</v>
      </c>
      <c r="F1713" s="167" t="s">
        <v>822</v>
      </c>
      <c r="G1713" s="165">
        <v>48</v>
      </c>
      <c r="H1713" s="227">
        <v>101652</v>
      </c>
      <c r="I1713" s="170" t="str">
        <f t="shared" si="171"/>
        <v>Б-101652-13</v>
      </c>
      <c r="J1713" s="185">
        <v>3</v>
      </c>
      <c r="K1713" s="165">
        <v>7</v>
      </c>
      <c r="L1713" s="165" t="s">
        <v>38</v>
      </c>
      <c r="M1713" s="169">
        <v>1</v>
      </c>
      <c r="N1713" s="165">
        <v>18</v>
      </c>
      <c r="O1713" s="167" t="s">
        <v>823</v>
      </c>
      <c r="P1713" s="167" t="s">
        <v>823</v>
      </c>
      <c r="Q1713" s="167" t="s">
        <v>826</v>
      </c>
      <c r="R1713" s="227" t="str">
        <f>H1713&amp;"6"</f>
        <v>1016526</v>
      </c>
      <c r="S1713" s="170">
        <v>1</v>
      </c>
      <c r="T1713" s="191" t="s">
        <v>832</v>
      </c>
      <c r="U1713" s="165">
        <v>6000000</v>
      </c>
      <c r="V1713" s="165">
        <v>0</v>
      </c>
      <c r="W1713" s="165">
        <v>0</v>
      </c>
      <c r="X1713" s="234">
        <v>1305</v>
      </c>
      <c r="Y1713" s="188"/>
      <c r="Z1713" s="266"/>
      <c r="AA1713" s="266"/>
      <c r="AB1713" s="224"/>
      <c r="AC1713" s="178">
        <v>3000000</v>
      </c>
      <c r="AD1713" s="170"/>
      <c r="AE1713" s="170"/>
      <c r="AF1713" s="191" t="s">
        <v>149</v>
      </c>
      <c r="AG1713" s="221">
        <v>8</v>
      </c>
      <c r="AI1713" s="186"/>
      <c r="AJ1713" s="189"/>
      <c r="AK1713" s="189"/>
      <c r="AL1713" s="227">
        <v>1</v>
      </c>
      <c r="AM1713" s="122">
        <v>1</v>
      </c>
      <c r="AN1713" s="165" t="s">
        <v>44</v>
      </c>
      <c r="AO1713" s="165"/>
      <c r="AP1713" s="307"/>
      <c r="AQ1713" s="307"/>
      <c r="AR1713" s="307"/>
      <c r="AS1713" s="166">
        <f>H1713</f>
        <v>101652</v>
      </c>
      <c r="AT1713" s="166">
        <f t="shared" si="167"/>
        <v>11809</v>
      </c>
      <c r="AU1713" s="166">
        <v>1809</v>
      </c>
      <c r="AX1713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101652, 'Б-101652-13',date'2015-02-02',3, 7, 7, 'RUR', 1, 18, date'2015-02-02', date'2015-02-01', 1016526, 1, to_date('2015-01-22 00:00:00','YYYY-MM-DD HH24:MI:SS'), 6000000, 0, 0, 1305, 1, 'c1', 8,1,101652,11809,1809);insert into xxxx_oebs_cash_payment_test (ID, INVOICE_ID, OEBS_PAYMENT, DOC_DATE, COMISS_DATE) values (s_xxxx_oebs_cash_payment_test.NEXTVAL, 101652, 3000000, to_date('2015-01-22 00:00:00','YYYY-MM-DD HH24:MI:SS'), date'2015-01-31' );</v>
      </c>
      <c r="AZ1713" s="326"/>
    </row>
    <row r="1714" spans="1:52" ht="16.5" customHeight="1" x14ac:dyDescent="0.25">
      <c r="A1714" s="285">
        <v>119</v>
      </c>
      <c r="B1714" s="72">
        <v>0</v>
      </c>
      <c r="C1714" s="166" t="str">
        <f t="shared" si="169"/>
        <v>1000119</v>
      </c>
      <c r="D1714" s="170" t="str">
        <f t="shared" si="170"/>
        <v>1000119/13</v>
      </c>
      <c r="E1714" s="184" t="s">
        <v>189</v>
      </c>
      <c r="F1714" s="167" t="s">
        <v>822</v>
      </c>
      <c r="G1714" s="165">
        <v>48</v>
      </c>
      <c r="H1714" s="227">
        <v>101653</v>
      </c>
      <c r="I1714" s="170" t="str">
        <f t="shared" si="171"/>
        <v>Б-101653-13</v>
      </c>
      <c r="J1714" s="185">
        <v>3</v>
      </c>
      <c r="K1714" s="170">
        <v>7</v>
      </c>
      <c r="L1714" s="170" t="s">
        <v>38</v>
      </c>
      <c r="M1714" s="185">
        <v>1</v>
      </c>
      <c r="N1714" s="170">
        <v>18</v>
      </c>
      <c r="O1714" s="167" t="s">
        <v>823</v>
      </c>
      <c r="P1714" s="167" t="s">
        <v>823</v>
      </c>
      <c r="Q1714" s="167" t="s">
        <v>826</v>
      </c>
      <c r="R1714" s="227" t="str">
        <f>H1714&amp;"6"</f>
        <v>1016536</v>
      </c>
      <c r="S1714" s="170">
        <v>1</v>
      </c>
      <c r="T1714" s="191" t="s">
        <v>316</v>
      </c>
      <c r="U1714" s="165">
        <v>6000000</v>
      </c>
      <c r="V1714" s="170">
        <v>0</v>
      </c>
      <c r="W1714" s="170">
        <v>0</v>
      </c>
      <c r="X1714" s="234">
        <v>1305</v>
      </c>
      <c r="Y1714" s="188"/>
      <c r="Z1714" s="266"/>
      <c r="AA1714" s="266"/>
      <c r="AB1714" s="224"/>
      <c r="AC1714" s="178">
        <v>3000000</v>
      </c>
      <c r="AD1714" s="170"/>
      <c r="AE1714" s="170"/>
      <c r="AF1714" s="191" t="s">
        <v>149</v>
      </c>
      <c r="AG1714" s="221">
        <v>8</v>
      </c>
      <c r="AH1714" s="220">
        <v>12</v>
      </c>
      <c r="AI1714" s="186" t="s">
        <v>320</v>
      </c>
      <c r="AJ1714" s="189"/>
      <c r="AK1714" s="189"/>
      <c r="AL1714" s="227">
        <v>1</v>
      </c>
      <c r="AM1714" s="244">
        <v>0</v>
      </c>
      <c r="AN1714" s="170" t="s">
        <v>44</v>
      </c>
      <c r="AO1714" s="170"/>
      <c r="AP1714" s="307"/>
      <c r="AQ1714" s="307"/>
      <c r="AR1714" s="307"/>
      <c r="AS1714" s="166">
        <f>H1714</f>
        <v>101653</v>
      </c>
      <c r="AT1714" s="166">
        <f t="shared" si="167"/>
        <v>11810</v>
      </c>
      <c r="AU1714" s="166">
        <v>1810</v>
      </c>
      <c r="AX1714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101653, 'Б-101653-13',date'2015-02-02',3, 7, 7, 'RUR', 1, 18, date'2015-02-02', date'2015-02-01', 1016536, 1, to_date('2015-01-02 00:00:00','YYYY-MM-DD HH24:MI:SS'), 6000000, 0, 0, 1305, 1, 'c1', 8,0,101653,11810,1810);insert into xxxx_oebs_cash_payment_test (ID, INVOICE_ID, OEBS_PAYMENT, DOC_DATE, COMISS_DATE) values (s_xxxx_oebs_cash_payment_test.NEXTVAL, 101653, 3000000, to_date('2015-01-02 00:00:00','YYYY-MM-DD HH24:MI:SS'), date'2015-01-31' );insert into xxxx_client_discount_m  (ID,CLIENT_ID,CLIENT_AVG_DISCOUNT,DT) values (s_xxxx_client_discount_m.NEXTVAL,1305, 12, date'2015-01-01');</v>
      </c>
      <c r="AZ1714" s="326"/>
    </row>
    <row r="1715" spans="1:52" ht="16.5" customHeight="1" x14ac:dyDescent="0.25">
      <c r="A1715" s="285">
        <v>119</v>
      </c>
      <c r="B1715" s="72">
        <v>0</v>
      </c>
      <c r="C1715" s="166" t="str">
        <f t="shared" si="169"/>
        <v>1000119</v>
      </c>
      <c r="D1715" s="165" t="str">
        <f t="shared" si="170"/>
        <v>1000119/13</v>
      </c>
      <c r="E1715" s="167" t="s">
        <v>189</v>
      </c>
      <c r="F1715" s="167" t="s">
        <v>822</v>
      </c>
      <c r="G1715" s="165">
        <v>48</v>
      </c>
      <c r="H1715" s="178">
        <v>101654</v>
      </c>
      <c r="I1715" s="170" t="str">
        <f t="shared" si="171"/>
        <v>Б-101654-13</v>
      </c>
      <c r="J1715" s="185">
        <v>3</v>
      </c>
      <c r="K1715" s="165">
        <v>7</v>
      </c>
      <c r="L1715" s="165" t="s">
        <v>38</v>
      </c>
      <c r="M1715" s="169">
        <v>1</v>
      </c>
      <c r="N1715" s="165">
        <v>18</v>
      </c>
      <c r="O1715" s="167" t="s">
        <v>823</v>
      </c>
      <c r="P1715" s="167" t="s">
        <v>823</v>
      </c>
      <c r="Q1715" s="167" t="s">
        <v>826</v>
      </c>
      <c r="R1715" s="166" t="str">
        <f>H1715&amp;"1"</f>
        <v>1016541</v>
      </c>
      <c r="S1715" s="170">
        <v>1</v>
      </c>
      <c r="T1715" s="237" t="s">
        <v>308</v>
      </c>
      <c r="U1715" s="165">
        <v>6000000</v>
      </c>
      <c r="V1715" s="165">
        <v>0</v>
      </c>
      <c r="W1715" s="165">
        <v>0</v>
      </c>
      <c r="X1715" s="236">
        <v>1306</v>
      </c>
      <c r="Y1715" s="188"/>
      <c r="Z1715" s="266"/>
      <c r="AA1715" s="266"/>
      <c r="AB1715" s="224"/>
      <c r="AC1715" s="178">
        <v>3000000</v>
      </c>
      <c r="AD1715" s="170"/>
      <c r="AE1715" s="170"/>
      <c r="AF1715" s="237" t="s">
        <v>149</v>
      </c>
      <c r="AG1715" s="221">
        <v>8</v>
      </c>
      <c r="AH1715" s="220">
        <v>12</v>
      </c>
      <c r="AI1715" s="237" t="s">
        <v>319</v>
      </c>
      <c r="AJ1715" s="189"/>
      <c r="AK1715" s="189"/>
      <c r="AL1715" s="227">
        <v>1</v>
      </c>
      <c r="AM1715" s="170">
        <v>1</v>
      </c>
      <c r="AN1715" s="165" t="s">
        <v>44</v>
      </c>
      <c r="AO1715" s="165"/>
      <c r="AP1715" s="227">
        <v>10000000</v>
      </c>
      <c r="AQ1715" s="227" t="s">
        <v>426</v>
      </c>
      <c r="AR1715" s="227" t="s">
        <v>439</v>
      </c>
      <c r="AS1715" s="166">
        <f>H1715</f>
        <v>101654</v>
      </c>
      <c r="AT1715" s="166">
        <f t="shared" si="167"/>
        <v>11811</v>
      </c>
      <c r="AU1715" s="166">
        <v>1811</v>
      </c>
      <c r="AX1715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101654, 'Б-101654-13',date'2015-02-02',3, 7, 7, 'RUR', 1, 18, date'2015-02-02', date'2015-02-01', 1016541, 1, to_date('2015-02-01 00:00:00','YYYY-MM-DD HH24:MI:SS'), 6000000, 0, 0, 1306, 1, 'c1', 8,1,101654,11811,1811);insert into xxxx_oebs_cash_payment_test (ID, INVOICE_ID, OEBS_PAYMENT, DOC_DATE, COMISS_DATE) values (s_xxxx_oebs_cash_payment_test.NEXTVAL, 101654, 3000000, to_date('2015-02-01 00:00:00','YYYY-MM-DD HH24:MI:SS'), date'2015-01-31' );insert into xxxx_client_discount_m  (ID,CLIENT_ID,CLIENT_AVG_DISCOUNT,DT) values (s_xxxx_client_discount_m.NEXTVAL,1306, 12, date'2015-02-01');insert into xxxx_loyal_clients_contr_attr (ID, CONTRACT_ID, CLIENT_ID, LC_TURNOVER, COLLATERAL_FIRST_DT, COLLATERAL_END_DT) values (s_xxxx_loyal_clients_contr_atr.NEXTVAL, 1000119, 1306, 10000000, date'2014-05-01', date'2014-11-30' );</v>
      </c>
      <c r="AZ1715" s="326"/>
    </row>
    <row r="1716" spans="1:52" ht="16.5" customHeight="1" x14ac:dyDescent="0.25">
      <c r="A1716" s="285">
        <v>119</v>
      </c>
      <c r="B1716" s="72">
        <v>0</v>
      </c>
      <c r="C1716" s="166" t="str">
        <f t="shared" si="169"/>
        <v>1000119</v>
      </c>
      <c r="D1716" s="165" t="str">
        <f t="shared" si="170"/>
        <v>1000119/13</v>
      </c>
      <c r="E1716" s="167" t="s">
        <v>189</v>
      </c>
      <c r="F1716" s="167" t="s">
        <v>822</v>
      </c>
      <c r="G1716" s="165">
        <v>48</v>
      </c>
      <c r="H1716" s="178">
        <v>101655</v>
      </c>
      <c r="I1716" s="170" t="str">
        <f t="shared" si="171"/>
        <v>Б-101655-13</v>
      </c>
      <c r="J1716" s="185">
        <v>3</v>
      </c>
      <c r="K1716" s="165">
        <v>7</v>
      </c>
      <c r="L1716" s="165" t="s">
        <v>38</v>
      </c>
      <c r="M1716" s="169">
        <v>1</v>
      </c>
      <c r="N1716" s="165">
        <v>18</v>
      </c>
      <c r="O1716" s="167" t="s">
        <v>823</v>
      </c>
      <c r="P1716" s="167" t="s">
        <v>823</v>
      </c>
      <c r="Q1716" s="167" t="s">
        <v>826</v>
      </c>
      <c r="R1716" s="166" t="str">
        <f>H1716&amp;"1"</f>
        <v>1016551</v>
      </c>
      <c r="S1716" s="170">
        <v>1</v>
      </c>
      <c r="T1716" s="237" t="s">
        <v>828</v>
      </c>
      <c r="U1716" s="165">
        <v>6000000</v>
      </c>
      <c r="V1716" s="165">
        <v>0</v>
      </c>
      <c r="W1716" s="165">
        <v>0</v>
      </c>
      <c r="X1716" s="236">
        <v>1306</v>
      </c>
      <c r="Y1716" s="188"/>
      <c r="Z1716" s="266"/>
      <c r="AA1716" s="266"/>
      <c r="AB1716" s="224"/>
      <c r="AC1716" s="178">
        <v>3000000</v>
      </c>
      <c r="AD1716" s="170"/>
      <c r="AE1716" s="170"/>
      <c r="AF1716" s="237" t="s">
        <v>149</v>
      </c>
      <c r="AG1716" s="221">
        <v>8</v>
      </c>
      <c r="AI1716" s="237"/>
      <c r="AJ1716" s="189"/>
      <c r="AK1716" s="189"/>
      <c r="AL1716" s="227">
        <v>1</v>
      </c>
      <c r="AM1716" s="170">
        <v>1</v>
      </c>
      <c r="AN1716" s="165" t="s">
        <v>44</v>
      </c>
      <c r="AO1716" s="165"/>
      <c r="AP1716" s="307"/>
      <c r="AQ1716" s="307"/>
      <c r="AR1716" s="307"/>
      <c r="AS1716" s="166">
        <f>H1716</f>
        <v>101655</v>
      </c>
      <c r="AT1716" s="166">
        <f t="shared" si="167"/>
        <v>11812</v>
      </c>
      <c r="AU1716" s="166">
        <v>1812</v>
      </c>
      <c r="AX1716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101655, 'Б-101655-13',date'2015-02-02',3, 7, 7, 'RUR', 1, 18, date'2015-02-02', date'2015-02-01', 1016551, 1, to_date('2015-01-31 00:00:00','YYYY-MM-DD HH24:MI:SS'), 6000000, 0, 0, 1306, 1, 'c1', 8,1,101655,11812,1812);insert into xxxx_oebs_cash_payment_test (ID, INVOICE_ID, OEBS_PAYMENT, DOC_DATE, COMISS_DATE) values (s_xxxx_oebs_cash_payment_test.NEXTVAL, 101655, 3000000, to_date('2015-01-31 00:00:00','YYYY-MM-DD HH24:MI:SS'), date'2015-01-31' );</v>
      </c>
      <c r="AZ1716" s="326"/>
    </row>
    <row r="1717" spans="1:52" ht="16.5" customHeight="1" x14ac:dyDescent="0.25">
      <c r="A1717" s="285">
        <v>119</v>
      </c>
      <c r="B1717" s="72">
        <v>0</v>
      </c>
      <c r="C1717" s="166" t="str">
        <f t="shared" si="169"/>
        <v>1000119</v>
      </c>
      <c r="D1717" s="165" t="str">
        <f t="shared" si="170"/>
        <v>1000119/13</v>
      </c>
      <c r="E1717" s="167" t="s">
        <v>189</v>
      </c>
      <c r="F1717" s="167" t="s">
        <v>822</v>
      </c>
      <c r="G1717" s="165">
        <v>48</v>
      </c>
      <c r="H1717" s="230">
        <v>101656</v>
      </c>
      <c r="I1717" s="170" t="str">
        <f t="shared" si="171"/>
        <v>Б-101656-13</v>
      </c>
      <c r="J1717" s="185">
        <v>3</v>
      </c>
      <c r="K1717" s="165">
        <v>7</v>
      </c>
      <c r="L1717" s="165" t="s">
        <v>38</v>
      </c>
      <c r="M1717" s="169">
        <v>1</v>
      </c>
      <c r="N1717" s="165">
        <v>18</v>
      </c>
      <c r="O1717" s="167" t="s">
        <v>823</v>
      </c>
      <c r="P1717" s="167" t="s">
        <v>823</v>
      </c>
      <c r="Q1717" s="167" t="s">
        <v>826</v>
      </c>
      <c r="R1717" s="230" t="str">
        <f>H1717&amp;"2"</f>
        <v>1016562</v>
      </c>
      <c r="S1717" s="170">
        <v>1</v>
      </c>
      <c r="T1717" s="191" t="s">
        <v>308</v>
      </c>
      <c r="U1717" s="165">
        <v>1000000</v>
      </c>
      <c r="V1717" s="165">
        <v>0</v>
      </c>
      <c r="W1717" s="165">
        <v>0</v>
      </c>
      <c r="X1717" s="236">
        <v>1306</v>
      </c>
      <c r="Y1717" s="188"/>
      <c r="Z1717" s="266"/>
      <c r="AA1717" s="266"/>
      <c r="AB1717" s="224"/>
      <c r="AC1717" s="178">
        <v>500000</v>
      </c>
      <c r="AD1717" s="170"/>
      <c r="AE1717" s="170"/>
      <c r="AF1717" s="191" t="s">
        <v>149</v>
      </c>
      <c r="AG1717" s="221">
        <v>8</v>
      </c>
      <c r="AH1717" s="220">
        <v>12</v>
      </c>
      <c r="AI1717" s="191" t="s">
        <v>319</v>
      </c>
      <c r="AJ1717" s="189"/>
      <c r="AK1717" s="189"/>
      <c r="AL1717" s="227">
        <v>1</v>
      </c>
      <c r="AM1717" s="170">
        <v>1</v>
      </c>
      <c r="AN1717" s="165" t="s">
        <v>44</v>
      </c>
      <c r="AO1717" s="165"/>
      <c r="AP1717" s="307"/>
      <c r="AQ1717" s="307"/>
      <c r="AR1717" s="307"/>
      <c r="AS1717" s="166">
        <f>H1717</f>
        <v>101656</v>
      </c>
      <c r="AT1717" s="166">
        <f t="shared" si="167"/>
        <v>11813</v>
      </c>
      <c r="AU1717" s="166">
        <v>1813</v>
      </c>
      <c r="AX1717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101656, 'Б-101656-13',date'2015-02-02',3, 7, 7, 'RUR', 1, 18, date'2015-02-02', date'2015-02-01', 1016562, 1, to_date('2015-02-01 00:00:00','YYYY-MM-DD HH24:MI:SS'), 1000000, 0, 0, 1306, 1, 'c1', 8,1,101656,11813,1813);insert into xxxx_oebs_cash_payment_test (ID, INVOICE_ID, OEBS_PAYMENT, DOC_DATE, COMISS_DATE) values (s_xxxx_oebs_cash_payment_test.NEXTVAL, 101656, 500000, to_date('2015-02-01 00:00:00','YYYY-MM-DD HH24:MI:SS'), date'2015-01-31' );insert into xxxx_client_discount_m  (ID,CLIENT_ID,CLIENT_AVG_DISCOUNT,DT) values (s_xxxx_client_discount_m.NEXTVAL,1306, 12, date'2015-02-01');</v>
      </c>
      <c r="AZ1717" s="326"/>
    </row>
    <row r="1718" spans="1:52" ht="16.5" customHeight="1" x14ac:dyDescent="0.25">
      <c r="A1718" s="285">
        <v>119</v>
      </c>
      <c r="B1718" s="72">
        <v>0</v>
      </c>
      <c r="C1718" s="166" t="str">
        <f t="shared" si="169"/>
        <v>1000119</v>
      </c>
      <c r="D1718" s="165" t="str">
        <f t="shared" si="170"/>
        <v>1000119/13</v>
      </c>
      <c r="E1718" s="167" t="s">
        <v>189</v>
      </c>
      <c r="F1718" s="167" t="s">
        <v>822</v>
      </c>
      <c r="G1718" s="165">
        <v>48</v>
      </c>
      <c r="H1718" s="227">
        <v>101657</v>
      </c>
      <c r="I1718" s="170" t="str">
        <f t="shared" si="171"/>
        <v>Б-101657-13</v>
      </c>
      <c r="J1718" s="185">
        <v>3</v>
      </c>
      <c r="K1718" s="165">
        <v>7</v>
      </c>
      <c r="L1718" s="165" t="s">
        <v>38</v>
      </c>
      <c r="M1718" s="169">
        <v>1</v>
      </c>
      <c r="N1718" s="165">
        <v>18</v>
      </c>
      <c r="O1718" s="167" t="s">
        <v>823</v>
      </c>
      <c r="P1718" s="167" t="s">
        <v>823</v>
      </c>
      <c r="Q1718" s="167" t="s">
        <v>826</v>
      </c>
      <c r="R1718" s="227" t="str">
        <f>H1718&amp;"2"</f>
        <v>1016572</v>
      </c>
      <c r="S1718" s="170">
        <v>1</v>
      </c>
      <c r="T1718" s="191" t="s">
        <v>828</v>
      </c>
      <c r="U1718" s="165">
        <v>1000000</v>
      </c>
      <c r="V1718" s="165">
        <v>0</v>
      </c>
      <c r="W1718" s="165">
        <v>0</v>
      </c>
      <c r="X1718" s="236">
        <v>1306</v>
      </c>
      <c r="Y1718" s="188"/>
      <c r="Z1718" s="266"/>
      <c r="AA1718" s="266"/>
      <c r="AB1718" s="224"/>
      <c r="AC1718" s="178">
        <v>500000</v>
      </c>
      <c r="AD1718" s="170"/>
      <c r="AE1718" s="170"/>
      <c r="AF1718" s="191" t="s">
        <v>149</v>
      </c>
      <c r="AG1718" s="221">
        <v>8</v>
      </c>
      <c r="AI1718" s="191"/>
      <c r="AJ1718" s="189"/>
      <c r="AK1718" s="189"/>
      <c r="AL1718" s="227">
        <v>1</v>
      </c>
      <c r="AM1718" s="170">
        <v>1</v>
      </c>
      <c r="AN1718" s="165" t="s">
        <v>44</v>
      </c>
      <c r="AO1718" s="165"/>
      <c r="AP1718" s="307"/>
      <c r="AQ1718" s="307"/>
      <c r="AR1718" s="307"/>
      <c r="AS1718" s="166">
        <f>H1718</f>
        <v>101657</v>
      </c>
      <c r="AT1718" s="166">
        <f t="shared" si="167"/>
        <v>11814</v>
      </c>
      <c r="AU1718" s="166">
        <v>1814</v>
      </c>
      <c r="AX1718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101657, 'Б-101657-13',date'2015-02-02',3, 7, 7, 'RUR', 1, 18, date'2015-02-02', date'2015-02-01', 1016572, 1, to_date('2015-01-31 00:00:00','YYYY-MM-DD HH24:MI:SS'), 1000000, 0, 0, 1306, 1, 'c1', 8,1,101657,11814,1814);insert into xxxx_oebs_cash_payment_test (ID, INVOICE_ID, OEBS_PAYMENT, DOC_DATE, COMISS_DATE) values (s_xxxx_oebs_cash_payment_test.NEXTVAL, 101657, 500000, to_date('2015-01-31 00:00:00','YYYY-MM-DD HH24:MI:SS'), date'2015-01-31' );</v>
      </c>
      <c r="AZ1718" s="326"/>
    </row>
    <row r="1719" spans="1:52" ht="16.5" customHeight="1" x14ac:dyDescent="0.25">
      <c r="A1719" s="285">
        <v>119</v>
      </c>
      <c r="B1719" s="72">
        <v>0</v>
      </c>
      <c r="C1719" s="166" t="str">
        <f t="shared" si="169"/>
        <v>1000119</v>
      </c>
      <c r="D1719" s="165" t="str">
        <f t="shared" si="170"/>
        <v>1000119/13</v>
      </c>
      <c r="E1719" s="167" t="s">
        <v>189</v>
      </c>
      <c r="F1719" s="167" t="s">
        <v>822</v>
      </c>
      <c r="G1719" s="165">
        <v>48</v>
      </c>
      <c r="H1719" s="230">
        <v>101656</v>
      </c>
      <c r="I1719" s="170" t="str">
        <f t="shared" si="171"/>
        <v>Б-101656-13</v>
      </c>
      <c r="J1719" s="185">
        <v>3</v>
      </c>
      <c r="K1719" s="165">
        <v>7</v>
      </c>
      <c r="L1719" s="165" t="s">
        <v>38</v>
      </c>
      <c r="M1719" s="169">
        <v>1</v>
      </c>
      <c r="N1719" s="165">
        <v>18</v>
      </c>
      <c r="O1719" s="167" t="s">
        <v>823</v>
      </c>
      <c r="P1719" s="167" t="s">
        <v>823</v>
      </c>
      <c r="Q1719" s="167" t="s">
        <v>826</v>
      </c>
      <c r="R1719" s="230" t="str">
        <f>H1719&amp;"3"</f>
        <v>1016563</v>
      </c>
      <c r="S1719" s="170">
        <v>1</v>
      </c>
      <c r="T1719" s="191" t="s">
        <v>144</v>
      </c>
      <c r="U1719" s="165">
        <v>1000000</v>
      </c>
      <c r="V1719" s="165">
        <v>0</v>
      </c>
      <c r="W1719" s="165">
        <v>0</v>
      </c>
      <c r="X1719" s="236">
        <v>1306</v>
      </c>
      <c r="Y1719" s="188"/>
      <c r="Z1719" s="266"/>
      <c r="AA1719" s="266"/>
      <c r="AB1719" s="224"/>
      <c r="AC1719" s="178">
        <v>500000</v>
      </c>
      <c r="AD1719" s="170"/>
      <c r="AE1719" s="170"/>
      <c r="AF1719" s="191" t="s">
        <v>150</v>
      </c>
      <c r="AG1719" s="221">
        <v>8</v>
      </c>
      <c r="AH1719" s="220">
        <v>12</v>
      </c>
      <c r="AI1719" s="186" t="s">
        <v>320</v>
      </c>
      <c r="AJ1719" s="189"/>
      <c r="AK1719" s="189"/>
      <c r="AL1719" s="227">
        <v>1</v>
      </c>
      <c r="AM1719" s="170">
        <v>1</v>
      </c>
      <c r="AN1719" s="165" t="s">
        <v>44</v>
      </c>
      <c r="AO1719" s="165"/>
      <c r="AP1719" s="307"/>
      <c r="AQ1719" s="307"/>
      <c r="AR1719" s="307"/>
      <c r="AS1719" s="166">
        <f>H1719</f>
        <v>101656</v>
      </c>
      <c r="AT1719" s="166">
        <f t="shared" si="167"/>
        <v>11815</v>
      </c>
      <c r="AU1719" s="166">
        <v>1815</v>
      </c>
      <c r="AX1719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101656, 'Б-101656-13',date'2015-02-02',3, 7, 7, 'RUR', 1, 18, date'2015-02-02', date'2015-02-01', 1016563, 1, to_date('2015-01-01 00:00:00','YYYY-MM-DD HH24:MI:SS'), 1000000, 0, 0, 1306, 1, 'c1', 8,1,101656,11815,1815);insert into xxxx_oebs_cash_payment_test (ID, INVOICE_ID, OEBS_PAYMENT, DOC_DATE, COMISS_DATE) values (s_xxxx_oebs_cash_payment_test.NEXTVAL, 101656, 500000, to_date('2015-01-01 00:00:00','YYYY-MM-DD HH24:MI:SS'), date'2015-01-30' );insert into xxxx_client_discount_m  (ID,CLIENT_ID,CLIENT_AVG_DISCOUNT,DT) values (s_xxxx_client_discount_m.NEXTVAL,1306, 12, date'2015-01-01');</v>
      </c>
      <c r="AZ1719" s="326"/>
    </row>
    <row r="1720" spans="1:52" ht="16.5" customHeight="1" x14ac:dyDescent="0.25">
      <c r="A1720" s="285">
        <v>119</v>
      </c>
      <c r="B1720" s="72">
        <v>0</v>
      </c>
      <c r="C1720" s="166" t="str">
        <f t="shared" si="169"/>
        <v>1000119</v>
      </c>
      <c r="D1720" s="165" t="str">
        <f t="shared" si="170"/>
        <v>1000119/13</v>
      </c>
      <c r="E1720" s="167" t="s">
        <v>189</v>
      </c>
      <c r="F1720" s="167" t="s">
        <v>822</v>
      </c>
      <c r="G1720" s="165">
        <v>48</v>
      </c>
      <c r="H1720" s="227">
        <v>101657</v>
      </c>
      <c r="I1720" s="170" t="str">
        <f t="shared" si="171"/>
        <v>Б-101657-13</v>
      </c>
      <c r="J1720" s="185">
        <v>3</v>
      </c>
      <c r="K1720" s="165">
        <v>7</v>
      </c>
      <c r="L1720" s="165" t="s">
        <v>38</v>
      </c>
      <c r="M1720" s="169">
        <v>1</v>
      </c>
      <c r="N1720" s="165">
        <v>18</v>
      </c>
      <c r="O1720" s="167" t="s">
        <v>823</v>
      </c>
      <c r="P1720" s="167" t="s">
        <v>823</v>
      </c>
      <c r="Q1720" s="167" t="s">
        <v>826</v>
      </c>
      <c r="R1720" s="227" t="str">
        <f>H1720&amp;"3"</f>
        <v>1016573</v>
      </c>
      <c r="S1720" s="170">
        <v>1</v>
      </c>
      <c r="T1720" s="191" t="s">
        <v>833</v>
      </c>
      <c r="U1720" s="165">
        <v>1000000</v>
      </c>
      <c r="V1720" s="165">
        <v>0</v>
      </c>
      <c r="W1720" s="165">
        <v>0</v>
      </c>
      <c r="X1720" s="236">
        <v>1306</v>
      </c>
      <c r="Y1720" s="188"/>
      <c r="Z1720" s="266"/>
      <c r="AA1720" s="266"/>
      <c r="AB1720" s="224"/>
      <c r="AC1720" s="178">
        <v>500000</v>
      </c>
      <c r="AD1720" s="170"/>
      <c r="AE1720" s="170"/>
      <c r="AF1720" s="191" t="s">
        <v>149</v>
      </c>
      <c r="AG1720" s="221">
        <v>8</v>
      </c>
      <c r="AH1720" s="220">
        <v>12</v>
      </c>
      <c r="AI1720" s="186" t="s">
        <v>320</v>
      </c>
      <c r="AJ1720" s="189"/>
      <c r="AK1720" s="189"/>
      <c r="AL1720" s="227">
        <v>1</v>
      </c>
      <c r="AM1720" s="122">
        <v>1</v>
      </c>
      <c r="AN1720" s="165" t="s">
        <v>44</v>
      </c>
      <c r="AO1720" s="165"/>
      <c r="AP1720" s="307"/>
      <c r="AQ1720" s="307"/>
      <c r="AR1720" s="307"/>
      <c r="AS1720" s="166">
        <f>H1720</f>
        <v>101657</v>
      </c>
      <c r="AT1720" s="166">
        <f t="shared" si="167"/>
        <v>11816</v>
      </c>
      <c r="AU1720" s="166">
        <v>1816</v>
      </c>
      <c r="AX172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101657, 'Б-101657-13',date'2015-02-02',3, 7, 7, 'RUR', 1, 18, date'2015-02-02', date'2015-02-01', 1016573, 1, to_date('2015-01-25 00:00:00','YYYY-MM-DD HH24:MI:SS'), 1000000, 0, 0, 1306, 1, 'c1', 8,1,101657,11816,1816);insert into xxxx_oebs_cash_payment_test (ID, INVOICE_ID, OEBS_PAYMENT, DOC_DATE, COMISS_DATE) values (s_xxxx_oebs_cash_payment_test.NEXTVAL, 101657, 500000, to_date('2015-01-25 00:00:00','YYYY-MM-DD HH24:MI:SS'), date'2015-01-31' );insert into xxxx_client_discount_m  (ID,CLIENT_ID,CLIENT_AVG_DISCOUNT,DT) values (s_xxxx_client_discount_m.NEXTVAL,1306, 12, date'2015-01-01');</v>
      </c>
      <c r="AZ1720" s="326"/>
    </row>
    <row r="1721" spans="1:52" ht="16.5" customHeight="1" x14ac:dyDescent="0.25">
      <c r="A1721" s="285">
        <v>119</v>
      </c>
      <c r="B1721" s="72">
        <v>0</v>
      </c>
      <c r="C1721" s="166" t="str">
        <f t="shared" si="169"/>
        <v>1000119</v>
      </c>
      <c r="D1721" s="165" t="str">
        <f t="shared" si="170"/>
        <v>1000119/13</v>
      </c>
      <c r="E1721" s="167" t="s">
        <v>189</v>
      </c>
      <c r="F1721" s="167" t="s">
        <v>822</v>
      </c>
      <c r="G1721" s="165">
        <v>48</v>
      </c>
      <c r="H1721" s="230">
        <v>101656</v>
      </c>
      <c r="I1721" s="170" t="str">
        <f t="shared" si="171"/>
        <v>Б-101656-13</v>
      </c>
      <c r="J1721" s="185">
        <v>3</v>
      </c>
      <c r="K1721" s="165">
        <v>7</v>
      </c>
      <c r="L1721" s="165" t="s">
        <v>38</v>
      </c>
      <c r="M1721" s="169">
        <v>1</v>
      </c>
      <c r="N1721" s="165">
        <v>18</v>
      </c>
      <c r="O1721" s="167" t="s">
        <v>823</v>
      </c>
      <c r="P1721" s="167" t="s">
        <v>823</v>
      </c>
      <c r="Q1721" s="167" t="s">
        <v>826</v>
      </c>
      <c r="R1721" s="230" t="str">
        <f>H1721&amp;"4"</f>
        <v>1016564</v>
      </c>
      <c r="S1721" s="170">
        <v>1</v>
      </c>
      <c r="T1721" s="191" t="s">
        <v>834</v>
      </c>
      <c r="U1721" s="165">
        <v>2000000</v>
      </c>
      <c r="V1721" s="165">
        <v>0</v>
      </c>
      <c r="W1721" s="165">
        <v>0</v>
      </c>
      <c r="X1721" s="236">
        <v>1306</v>
      </c>
      <c r="Y1721" s="188"/>
      <c r="Z1721" s="266"/>
      <c r="AA1721" s="266"/>
      <c r="AB1721" s="224"/>
      <c r="AC1721" s="178">
        <v>1000000</v>
      </c>
      <c r="AD1721" s="170"/>
      <c r="AE1721" s="170"/>
      <c r="AF1721" s="191" t="s">
        <v>150</v>
      </c>
      <c r="AG1721" s="221">
        <v>8</v>
      </c>
      <c r="AH1721" s="220">
        <v>12</v>
      </c>
      <c r="AI1721" s="186" t="s">
        <v>320</v>
      </c>
      <c r="AJ1721" s="189"/>
      <c r="AK1721" s="189"/>
      <c r="AL1721" s="227">
        <v>1</v>
      </c>
      <c r="AM1721" s="122">
        <v>1</v>
      </c>
      <c r="AN1721" s="165" t="s">
        <v>44</v>
      </c>
      <c r="AO1721" s="165"/>
      <c r="AP1721" s="307"/>
      <c r="AQ1721" s="307"/>
      <c r="AR1721" s="307"/>
      <c r="AS1721" s="166">
        <f>H1721</f>
        <v>101656</v>
      </c>
      <c r="AT1721" s="166">
        <f t="shared" si="167"/>
        <v>11817</v>
      </c>
      <c r="AU1721" s="166">
        <v>1817</v>
      </c>
      <c r="AX172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101656, 'Б-101656-13',date'2015-02-02',3, 7, 7, 'RUR', 1, 18, date'2015-02-02', date'2015-02-01', 1016564, 1, to_date('2015-01-15 00:00:00','YYYY-MM-DD HH24:MI:SS'), 2000000, 0, 0, 1306, 1, 'c1', 8,1,101656,11817,1817);insert into xxxx_oebs_cash_payment_test (ID, INVOICE_ID, OEBS_PAYMENT, DOC_DATE, COMISS_DATE) values (s_xxxx_oebs_cash_payment_test.NEXTVAL, 101656, 1000000, to_date('2015-01-15 00:00:00','YYYY-MM-DD HH24:MI:SS'), date'2015-01-30' );insert into xxxx_client_discount_m  (ID,CLIENT_ID,CLIENT_AVG_DISCOUNT,DT) values (s_xxxx_client_discount_m.NEXTVAL,1306, 12, date'2015-01-01');</v>
      </c>
      <c r="AZ1721" s="326"/>
    </row>
    <row r="1722" spans="1:52" ht="16.5" customHeight="1" x14ac:dyDescent="0.25">
      <c r="A1722" s="285">
        <v>119</v>
      </c>
      <c r="B1722" s="72">
        <v>0</v>
      </c>
      <c r="C1722" s="166" t="str">
        <f t="shared" si="169"/>
        <v>1000119</v>
      </c>
      <c r="D1722" s="170" t="str">
        <f t="shared" si="170"/>
        <v>1000119/13</v>
      </c>
      <c r="E1722" s="184" t="s">
        <v>189</v>
      </c>
      <c r="F1722" s="167" t="s">
        <v>822</v>
      </c>
      <c r="G1722" s="165">
        <v>48</v>
      </c>
      <c r="H1722" s="227">
        <v>101657</v>
      </c>
      <c r="I1722" s="170" t="str">
        <f t="shared" si="171"/>
        <v>Б-101657-13</v>
      </c>
      <c r="J1722" s="185">
        <v>3</v>
      </c>
      <c r="K1722" s="170">
        <v>7</v>
      </c>
      <c r="L1722" s="170" t="s">
        <v>38</v>
      </c>
      <c r="M1722" s="185">
        <v>1</v>
      </c>
      <c r="N1722" s="170">
        <v>18</v>
      </c>
      <c r="O1722" s="167" t="s">
        <v>823</v>
      </c>
      <c r="P1722" s="167" t="s">
        <v>823</v>
      </c>
      <c r="Q1722" s="167" t="s">
        <v>826</v>
      </c>
      <c r="R1722" s="227" t="str">
        <f>H1722&amp;"4"</f>
        <v>1016574</v>
      </c>
      <c r="S1722" s="170">
        <v>1</v>
      </c>
      <c r="T1722" s="191" t="s">
        <v>316</v>
      </c>
      <c r="U1722" s="165">
        <v>2999999</v>
      </c>
      <c r="V1722" s="170">
        <v>0</v>
      </c>
      <c r="W1722" s="170">
        <v>0</v>
      </c>
      <c r="X1722" s="236">
        <v>1306</v>
      </c>
      <c r="Y1722" s="188"/>
      <c r="Z1722" s="266"/>
      <c r="AA1722" s="266"/>
      <c r="AB1722" s="224"/>
      <c r="AC1722" s="178">
        <v>1499999.5</v>
      </c>
      <c r="AD1722" s="170"/>
      <c r="AE1722" s="170"/>
      <c r="AF1722" s="191" t="s">
        <v>149</v>
      </c>
      <c r="AG1722" s="221">
        <v>8</v>
      </c>
      <c r="AH1722" s="220">
        <v>12</v>
      </c>
      <c r="AI1722" s="186" t="s">
        <v>320</v>
      </c>
      <c r="AJ1722" s="189"/>
      <c r="AK1722" s="189"/>
      <c r="AL1722" s="227">
        <v>1</v>
      </c>
      <c r="AM1722" s="244">
        <v>0</v>
      </c>
      <c r="AN1722" s="170" t="s">
        <v>44</v>
      </c>
      <c r="AO1722" s="170"/>
      <c r="AP1722" s="307"/>
      <c r="AQ1722" s="307"/>
      <c r="AR1722" s="307"/>
      <c r="AS1722" s="166">
        <f>H1722</f>
        <v>101657</v>
      </c>
      <c r="AT1722" s="166">
        <f t="shared" si="167"/>
        <v>11818</v>
      </c>
      <c r="AU1722" s="166">
        <v>1818</v>
      </c>
      <c r="AX172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101657, 'Б-101657-13',date'2015-02-02',3, 7, 7, 'RUR', 1, 18, date'2015-02-02', date'2015-02-01', 1016574, 1, to_date('2015-01-02 00:00:00','YYYY-MM-DD HH24:MI:SS'), 2999999, 0, 0, 1306, 1, 'c1', 8,0,101657,11818,1818);insert into xxxx_oebs_cash_payment_test (ID, INVOICE_ID, OEBS_PAYMENT, DOC_DATE, COMISS_DATE) values (s_xxxx_oebs_cash_payment_test.NEXTVAL, 101657, 1499999.5, to_date('2015-01-02 00:00:00','YYYY-MM-DD HH24:MI:SS'), date'2015-01-31' );insert into xxxx_client_discount_m  (ID,CLIENT_ID,CLIENT_AVG_DISCOUNT,DT) values (s_xxxx_client_discount_m.NEXTVAL,1306, 12, date'2015-01-01');</v>
      </c>
      <c r="AZ1722" s="326"/>
    </row>
    <row r="1723" spans="1:52" ht="16.5" customHeight="1" x14ac:dyDescent="0.25">
      <c r="A1723" s="285">
        <v>119</v>
      </c>
      <c r="B1723" s="72">
        <v>0</v>
      </c>
      <c r="C1723" s="166" t="str">
        <f t="shared" si="169"/>
        <v>1000119</v>
      </c>
      <c r="D1723" s="165" t="str">
        <f t="shared" si="170"/>
        <v>1000119/13</v>
      </c>
      <c r="E1723" s="167" t="s">
        <v>189</v>
      </c>
      <c r="F1723" s="167" t="s">
        <v>822</v>
      </c>
      <c r="G1723" s="165">
        <v>48</v>
      </c>
      <c r="H1723" s="178">
        <v>101658</v>
      </c>
      <c r="I1723" s="170" t="str">
        <f t="shared" si="171"/>
        <v>Б-101658-13</v>
      </c>
      <c r="J1723" s="185">
        <v>3</v>
      </c>
      <c r="K1723" s="165">
        <v>1</v>
      </c>
      <c r="L1723" s="165" t="s">
        <v>38</v>
      </c>
      <c r="M1723" s="169">
        <v>1</v>
      </c>
      <c r="N1723" s="165">
        <v>18</v>
      </c>
      <c r="O1723" s="191" t="s">
        <v>824</v>
      </c>
      <c r="P1723" s="167" t="s">
        <v>823</v>
      </c>
      <c r="Q1723" s="191" t="s">
        <v>303</v>
      </c>
      <c r="R1723" s="166" t="str">
        <f>H1723&amp;"1"</f>
        <v>1016581</v>
      </c>
      <c r="S1723" s="170">
        <v>1</v>
      </c>
      <c r="T1723" s="167" t="s">
        <v>308</v>
      </c>
      <c r="U1723" s="165">
        <v>60000000</v>
      </c>
      <c r="V1723" s="165">
        <v>10800000</v>
      </c>
      <c r="W1723" s="165">
        <v>0</v>
      </c>
      <c r="X1723" s="24">
        <v>1307</v>
      </c>
      <c r="Y1723" s="188"/>
      <c r="Z1723" s="266"/>
      <c r="AA1723" s="266"/>
      <c r="AB1723" s="224"/>
      <c r="AC1723" s="178">
        <v>30000000</v>
      </c>
      <c r="AD1723" s="170"/>
      <c r="AE1723" s="170"/>
      <c r="AF1723" s="167" t="s">
        <v>149</v>
      </c>
      <c r="AG1723" s="221">
        <v>8</v>
      </c>
      <c r="AH1723" s="220">
        <v>12</v>
      </c>
      <c r="AI1723" s="167" t="s">
        <v>319</v>
      </c>
      <c r="AJ1723" s="189"/>
      <c r="AK1723" s="189"/>
      <c r="AL1723" s="166">
        <v>0</v>
      </c>
      <c r="AM1723" s="170" t="s">
        <v>43</v>
      </c>
      <c r="AN1723" s="165" t="s">
        <v>44</v>
      </c>
      <c r="AO1723" s="165"/>
      <c r="AP1723" s="166"/>
      <c r="AQ1723" s="166"/>
      <c r="AR1723" s="166"/>
      <c r="AS1723" s="166">
        <f>H1723</f>
        <v>101658</v>
      </c>
      <c r="AT1723" s="166">
        <f t="shared" si="167"/>
        <v>11819</v>
      </c>
      <c r="AU1723" s="166">
        <v>1819</v>
      </c>
      <c r="AX1723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101658, 'Б-101658-13',date'2015-01-02',3, 1, 1, 'RUR', 1, 18, date'2015-02-02', date'2015-02-28', 1016581, 1, to_date('2015-02-01 00:00:00','YYYY-MM-DD HH24:MI:SS'), 60000000, 10800000, 0, 1307, 0, 'c1', 8,null,101658,11819,1819);insert into xxxx_oebs_cash_payment_test (ID, INVOICE_ID, OEBS_PAYMENT, DOC_DATE, COMISS_DATE) values (s_xxxx_oebs_cash_payment_test.NEXTVAL, 101658, 30000000, to_date('2015-02-01 00:00:00','YYYY-MM-DD HH24:MI:SS'), date'2015-01-31' );insert into xxxx_client_discount_m  (ID,CLIENT_ID,CLIENT_AVG_DISCOUNT,DT) values (s_xxxx_client_discount_m.NEXTVAL,1307, 12, date'2015-02-01');</v>
      </c>
      <c r="AZ1723" s="326"/>
    </row>
    <row r="1724" spans="1:52" ht="16.5" customHeight="1" x14ac:dyDescent="0.25">
      <c r="A1724" s="285">
        <v>119</v>
      </c>
      <c r="B1724" s="72">
        <v>0</v>
      </c>
      <c r="C1724" s="173" t="str">
        <f t="shared" si="169"/>
        <v>1000119</v>
      </c>
      <c r="D1724" s="171" t="str">
        <f t="shared" si="170"/>
        <v>1000119/13</v>
      </c>
      <c r="E1724" s="172" t="s">
        <v>189</v>
      </c>
      <c r="F1724" s="167" t="s">
        <v>822</v>
      </c>
      <c r="G1724" s="165">
        <v>48</v>
      </c>
      <c r="H1724" s="180">
        <v>101659</v>
      </c>
      <c r="I1724" s="171" t="str">
        <f t="shared" si="171"/>
        <v>Б-101659-13</v>
      </c>
      <c r="J1724" s="175">
        <v>3</v>
      </c>
      <c r="K1724" s="171">
        <v>2</v>
      </c>
      <c r="L1724" s="171" t="s">
        <v>38</v>
      </c>
      <c r="M1724" s="175">
        <v>1</v>
      </c>
      <c r="N1724" s="171">
        <v>18</v>
      </c>
      <c r="O1724" s="177" t="s">
        <v>824</v>
      </c>
      <c r="P1724" s="177" t="s">
        <v>823</v>
      </c>
      <c r="Q1724" s="172" t="s">
        <v>826</v>
      </c>
      <c r="R1724" s="173" t="str">
        <f>H1724&amp;"1"</f>
        <v>1016591</v>
      </c>
      <c r="S1724" s="171">
        <v>1</v>
      </c>
      <c r="T1724" s="177" t="s">
        <v>828</v>
      </c>
      <c r="U1724" s="171">
        <v>70000000</v>
      </c>
      <c r="V1724" s="171">
        <v>12600000</v>
      </c>
      <c r="W1724" s="171">
        <v>0</v>
      </c>
      <c r="X1724" s="181">
        <v>1308</v>
      </c>
      <c r="Y1724" s="188"/>
      <c r="Z1724" s="266"/>
      <c r="AA1724" s="266"/>
      <c r="AB1724" s="224"/>
      <c r="AC1724" s="178">
        <v>35000000</v>
      </c>
      <c r="AD1724" s="171"/>
      <c r="AE1724" s="171"/>
      <c r="AF1724" s="177" t="s">
        <v>149</v>
      </c>
      <c r="AG1724" s="221">
        <v>8</v>
      </c>
      <c r="AH1724" s="258">
        <v>12</v>
      </c>
      <c r="AI1724" s="177" t="s">
        <v>319</v>
      </c>
      <c r="AJ1724" s="189"/>
      <c r="AK1724" s="189"/>
      <c r="AL1724" s="173">
        <v>0</v>
      </c>
      <c r="AM1724" s="171" t="s">
        <v>43</v>
      </c>
      <c r="AN1724" s="171" t="s">
        <v>44</v>
      </c>
      <c r="AO1724" s="171"/>
      <c r="AP1724" s="173"/>
      <c r="AQ1724" s="173"/>
      <c r="AR1724" s="173"/>
      <c r="AS1724" s="166">
        <f>H1724</f>
        <v>101659</v>
      </c>
      <c r="AT1724" s="166">
        <f t="shared" si="167"/>
        <v>11820</v>
      </c>
      <c r="AU1724" s="166">
        <v>1820</v>
      </c>
      <c r="AV1724" s="258"/>
      <c r="AX1724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119, 1000119, '1000119/13', date'2013-03-01', date'2015-09-01', 48, 101659, 'Б-101659-13',date'2015-01-02',3, 2, 2, 'RUR', 1, 18, date'2015-02-02', date'2015-02-01', 1016591, 1, to_date('2015-01-31 00:00:00','YYYY-MM-DD HH24:MI:SS'), 70000000, 12600000, 0, 1308, 0, 'c1', 8,null,101659,11820,1820);insert into xxxx_oebs_cash_payment_test (ID, INVOICE_ID, OEBS_PAYMENT, DOC_DATE, COMISS_DATE) values (s_xxxx_oebs_cash_payment_test.NEXTVAL, 101659, 35000000, to_date('2015-01-31 00:00:00','YYYY-MM-DD HH24:MI:SS'), date'2015-01-31' );insert into xxxx_client_discount_m  (ID,CLIENT_ID,CLIENT_AVG_DISCOUNT,DT) values (s_xxxx_client_discount_m.NEXTVAL,1308, 12, date'2015-02-01');</v>
      </c>
      <c r="AZ1724" s="326"/>
    </row>
    <row r="1725" spans="1:52" ht="16.5" customHeight="1" x14ac:dyDescent="0.25">
      <c r="A1725" s="285">
        <v>120</v>
      </c>
      <c r="B1725" s="72">
        <v>0</v>
      </c>
      <c r="C1725" s="166" t="str">
        <f t="shared" si="169"/>
        <v>1000120</v>
      </c>
      <c r="D1725" s="165" t="str">
        <f t="shared" si="170"/>
        <v>1000120/13</v>
      </c>
      <c r="E1725" s="167" t="s">
        <v>189</v>
      </c>
      <c r="F1725" s="167" t="s">
        <v>822</v>
      </c>
      <c r="G1725" s="165">
        <v>48</v>
      </c>
      <c r="H1725" s="178">
        <v>101660</v>
      </c>
      <c r="I1725" s="170" t="str">
        <f t="shared" si="171"/>
        <v>Б-101660-13</v>
      </c>
      <c r="J1725" s="185">
        <v>3</v>
      </c>
      <c r="K1725" s="165">
        <v>7</v>
      </c>
      <c r="L1725" s="165" t="s">
        <v>38</v>
      </c>
      <c r="M1725" s="169">
        <v>1</v>
      </c>
      <c r="N1725" s="165">
        <v>18</v>
      </c>
      <c r="O1725" s="167" t="s">
        <v>823</v>
      </c>
      <c r="P1725" s="167" t="s">
        <v>823</v>
      </c>
      <c r="Q1725" s="167" t="s">
        <v>826</v>
      </c>
      <c r="R1725" s="166" t="str">
        <f>H1725&amp;"1"</f>
        <v>1016601</v>
      </c>
      <c r="S1725" s="170">
        <v>1</v>
      </c>
      <c r="T1725" s="167" t="s">
        <v>308</v>
      </c>
      <c r="U1725" s="165">
        <v>6000000</v>
      </c>
      <c r="V1725" s="165">
        <v>0</v>
      </c>
      <c r="W1725" s="165">
        <v>0</v>
      </c>
      <c r="X1725" s="234">
        <v>1309</v>
      </c>
      <c r="Y1725" s="188"/>
      <c r="Z1725" s="266"/>
      <c r="AA1725" s="266"/>
      <c r="AB1725" s="224"/>
      <c r="AC1725" s="178">
        <v>3000000</v>
      </c>
      <c r="AD1725" s="170"/>
      <c r="AE1725" s="170"/>
      <c r="AF1725" s="167" t="s">
        <v>149</v>
      </c>
      <c r="AG1725" s="221">
        <v>8</v>
      </c>
      <c r="AH1725" s="220">
        <v>12</v>
      </c>
      <c r="AI1725" s="167" t="s">
        <v>319</v>
      </c>
      <c r="AJ1725" s="189"/>
      <c r="AK1725" s="189"/>
      <c r="AL1725" s="227">
        <v>1</v>
      </c>
      <c r="AM1725" s="170">
        <v>1</v>
      </c>
      <c r="AN1725" s="165" t="s">
        <v>44</v>
      </c>
      <c r="AO1725" s="165"/>
      <c r="AP1725" s="227">
        <v>90000000</v>
      </c>
      <c r="AQ1725" s="307" t="s">
        <v>213</v>
      </c>
      <c r="AR1725" s="307" t="s">
        <v>149</v>
      </c>
      <c r="AS1725" s="166">
        <f>H1725</f>
        <v>101660</v>
      </c>
      <c r="AT1725" s="166">
        <f t="shared" si="167"/>
        <v>11821</v>
      </c>
      <c r="AU1725" s="166">
        <v>1821</v>
      </c>
      <c r="AX1725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101660, 'Б-101660-13',date'2015-02-02',3, 7, 7, 'RUR', 1, 18, date'2015-02-02', date'2015-02-01', 1016601, 1, to_date('2015-02-01 00:00:00','YYYY-MM-DD HH24:MI:SS'), 6000000, 0, 0, 1309, 1, 'c1', 8,1,101660,11821,1821);insert into xxxx_oebs_cash_payment_test (ID, INVOICE_ID, OEBS_PAYMENT, DOC_DATE, COMISS_DATE) values (s_xxxx_oebs_cash_payment_test.NEXTVAL, 101660, 3000000, to_date('2015-02-01 00:00:00','YYYY-MM-DD HH24:MI:SS'), date'2015-01-31' );insert into xxxx_client_discount_m  (ID,CLIENT_ID,CLIENT_AVG_DISCOUNT,DT) values (s_xxxx_client_discount_m.NEXTVAL,1309, 12, date'2015-02-01');insert into xxxx_loyal_clients_contr_attr (ID, CONTRACT_ID, CLIENT_ID, LC_TURNOVER, COLLATERAL_FIRST_DT, COLLATERAL_END_DT) values (s_xxxx_loyal_clients_contr_atr.NEXTVAL, 1000120, 1309, 90000000, date'2014-03-01', date'2015-01-31' );</v>
      </c>
      <c r="AZ1725" s="326"/>
    </row>
    <row r="1726" spans="1:52" ht="16.5" customHeight="1" x14ac:dyDescent="0.25">
      <c r="A1726" s="285">
        <v>120</v>
      </c>
      <c r="B1726" s="72">
        <v>0</v>
      </c>
      <c r="C1726" s="166" t="str">
        <f t="shared" si="169"/>
        <v>1000120</v>
      </c>
      <c r="D1726" s="165" t="str">
        <f t="shared" si="170"/>
        <v>1000120/13</v>
      </c>
      <c r="E1726" s="167" t="s">
        <v>189</v>
      </c>
      <c r="F1726" s="167" t="s">
        <v>822</v>
      </c>
      <c r="G1726" s="165">
        <v>48</v>
      </c>
      <c r="H1726" s="187">
        <v>101661</v>
      </c>
      <c r="I1726" s="170" t="str">
        <f t="shared" si="171"/>
        <v>Б-101661-13</v>
      </c>
      <c r="J1726" s="185">
        <v>3</v>
      </c>
      <c r="K1726" s="165">
        <v>7</v>
      </c>
      <c r="L1726" s="165" t="s">
        <v>38</v>
      </c>
      <c r="M1726" s="169">
        <v>1</v>
      </c>
      <c r="N1726" s="165">
        <v>18</v>
      </c>
      <c r="O1726" s="167" t="s">
        <v>823</v>
      </c>
      <c r="P1726" s="167" t="s">
        <v>823</v>
      </c>
      <c r="Q1726" s="167" t="s">
        <v>826</v>
      </c>
      <c r="R1726" s="166" t="str">
        <f>H1726&amp;"1"</f>
        <v>1016611</v>
      </c>
      <c r="S1726" s="170">
        <v>1</v>
      </c>
      <c r="T1726" s="184" t="s">
        <v>828</v>
      </c>
      <c r="U1726" s="165">
        <v>6000000</v>
      </c>
      <c r="V1726" s="165">
        <v>0</v>
      </c>
      <c r="W1726" s="165">
        <v>0</v>
      </c>
      <c r="X1726" s="234">
        <v>1309</v>
      </c>
      <c r="Y1726" s="188"/>
      <c r="Z1726" s="266"/>
      <c r="AA1726" s="266"/>
      <c r="AB1726" s="224"/>
      <c r="AC1726" s="178">
        <v>3000000</v>
      </c>
      <c r="AD1726" s="170"/>
      <c r="AE1726" s="170"/>
      <c r="AF1726" s="167" t="s">
        <v>149</v>
      </c>
      <c r="AG1726" s="221">
        <v>8</v>
      </c>
      <c r="AI1726" s="167"/>
      <c r="AJ1726" s="189"/>
      <c r="AK1726" s="189"/>
      <c r="AL1726" s="227">
        <v>1</v>
      </c>
      <c r="AM1726" s="170">
        <v>1</v>
      </c>
      <c r="AN1726" s="165" t="s">
        <v>44</v>
      </c>
      <c r="AO1726" s="165"/>
      <c r="AP1726" s="307"/>
      <c r="AQ1726" s="307"/>
      <c r="AR1726" s="307"/>
      <c r="AS1726" s="166">
        <f>H1726</f>
        <v>101661</v>
      </c>
      <c r="AT1726" s="166">
        <f t="shared" si="167"/>
        <v>11822</v>
      </c>
      <c r="AU1726" s="166">
        <v>1822</v>
      </c>
      <c r="AX1726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101661, 'Б-101661-13',date'2015-02-02',3, 7, 7, 'RUR', 1, 18, date'2015-02-02', date'2015-02-01', 1016611, 1, to_date('2015-01-31 00:00:00','YYYY-MM-DD HH24:MI:SS'), 6000000, 0, 0, 1309, 1, 'c1', 8,1,101661,11822,1822);insert into xxxx_oebs_cash_payment_test (ID, INVOICE_ID, OEBS_PAYMENT, DOC_DATE, COMISS_DATE) values (s_xxxx_oebs_cash_payment_test.NEXTVAL, 101661, 3000000, to_date('2015-01-31 00:00:00','YYYY-MM-DD HH24:MI:SS'), date'2015-01-31' );</v>
      </c>
      <c r="AZ1726" s="326"/>
    </row>
    <row r="1727" spans="1:52" ht="16.5" customHeight="1" x14ac:dyDescent="0.25">
      <c r="A1727" s="285">
        <v>120</v>
      </c>
      <c r="B1727" s="72">
        <v>0</v>
      </c>
      <c r="C1727" s="166" t="str">
        <f t="shared" si="169"/>
        <v>1000120</v>
      </c>
      <c r="D1727" s="165" t="str">
        <f t="shared" si="170"/>
        <v>1000120/13</v>
      </c>
      <c r="E1727" s="167" t="s">
        <v>189</v>
      </c>
      <c r="F1727" s="167" t="s">
        <v>822</v>
      </c>
      <c r="G1727" s="165">
        <v>48</v>
      </c>
      <c r="H1727" s="230">
        <v>101662</v>
      </c>
      <c r="I1727" s="170" t="str">
        <f t="shared" si="171"/>
        <v>Б-101662-13</v>
      </c>
      <c r="J1727" s="185">
        <v>3</v>
      </c>
      <c r="K1727" s="165">
        <v>7</v>
      </c>
      <c r="L1727" s="165" t="s">
        <v>38</v>
      </c>
      <c r="M1727" s="169">
        <v>1</v>
      </c>
      <c r="N1727" s="165">
        <v>18</v>
      </c>
      <c r="O1727" s="167" t="s">
        <v>823</v>
      </c>
      <c r="P1727" s="167" t="s">
        <v>823</v>
      </c>
      <c r="Q1727" s="167" t="s">
        <v>826</v>
      </c>
      <c r="R1727" s="230" t="str">
        <f>H1727&amp;"1"</f>
        <v>1016621</v>
      </c>
      <c r="S1727" s="170">
        <v>1</v>
      </c>
      <c r="T1727" s="237" t="s">
        <v>144</v>
      </c>
      <c r="U1727" s="165">
        <v>4000000</v>
      </c>
      <c r="V1727" s="165">
        <v>0</v>
      </c>
      <c r="W1727" s="165">
        <v>0</v>
      </c>
      <c r="X1727" s="234">
        <v>1309</v>
      </c>
      <c r="Y1727" s="188"/>
      <c r="Z1727" s="266"/>
      <c r="AA1727" s="266"/>
      <c r="AB1727" s="224"/>
      <c r="AC1727" s="178">
        <v>2000000</v>
      </c>
      <c r="AD1727" s="170"/>
      <c r="AE1727" s="170"/>
      <c r="AF1727" s="237" t="s">
        <v>149</v>
      </c>
      <c r="AG1727" s="221">
        <v>8</v>
      </c>
      <c r="AH1727" s="220">
        <v>12</v>
      </c>
      <c r="AI1727" s="237" t="s">
        <v>320</v>
      </c>
      <c r="AJ1727" s="189"/>
      <c r="AK1727" s="189"/>
      <c r="AL1727" s="227">
        <v>1</v>
      </c>
      <c r="AM1727" s="170">
        <v>1</v>
      </c>
      <c r="AN1727" s="165" t="s">
        <v>44</v>
      </c>
      <c r="AO1727" s="165"/>
      <c r="AP1727" s="307"/>
      <c r="AQ1727" s="307"/>
      <c r="AR1727" s="307"/>
      <c r="AS1727" s="166">
        <f>H1727</f>
        <v>101662</v>
      </c>
      <c r="AT1727" s="166">
        <f t="shared" si="167"/>
        <v>11823</v>
      </c>
      <c r="AU1727" s="166">
        <v>1823</v>
      </c>
      <c r="AV1727" s="220" t="s">
        <v>782</v>
      </c>
      <c r="AX1727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101662, 'Б-101662-13',date'2015-02-02',3, 7, 7, 'RUR', 1, 18, date'2015-02-02', date'2015-02-01', 1016621, 1, to_date('2015-01-01 00:00:00','YYYY-MM-DD HH24:MI:SS'), 4000000, 0, 0, 1309, 1, 'c1', 8,1,101662,11823,1823);insert into xxxx_oebs_cash_payment_test (ID, INVOICE_ID, OEBS_PAYMENT, DOC_DATE, COMISS_DATE) values (s_xxxx_oebs_cash_payment_test.NEXTVAL, 101662, 2000000, to_date('2015-01-01 00:00:00','YYYY-MM-DD HH24:MI:SS'), date'2015-01-31' );insert into xxxx_client_discount_m  (ID,CLIENT_ID,CLIENT_AVG_DISCOUNT,DT) values (s_xxxx_client_discount_m.NEXTVAL,1309, 12, date'2015-01-01');</v>
      </c>
      <c r="AZ1727" s="326"/>
    </row>
    <row r="1728" spans="1:52" ht="16.5" customHeight="1" x14ac:dyDescent="0.25">
      <c r="A1728" s="285">
        <v>120</v>
      </c>
      <c r="B1728" s="72">
        <v>0</v>
      </c>
      <c r="C1728" s="166" t="str">
        <f t="shared" si="169"/>
        <v>1000120</v>
      </c>
      <c r="D1728" s="170" t="str">
        <f t="shared" si="170"/>
        <v>1000120/13</v>
      </c>
      <c r="E1728" s="184" t="s">
        <v>189</v>
      </c>
      <c r="F1728" s="167" t="s">
        <v>822</v>
      </c>
      <c r="G1728" s="165">
        <v>48</v>
      </c>
      <c r="H1728" s="230">
        <v>101662</v>
      </c>
      <c r="I1728" s="170" t="str">
        <f t="shared" si="171"/>
        <v>Б-101662-13</v>
      </c>
      <c r="J1728" s="185">
        <v>3</v>
      </c>
      <c r="K1728" s="170">
        <v>7</v>
      </c>
      <c r="L1728" s="170" t="s">
        <v>38</v>
      </c>
      <c r="M1728" s="185">
        <v>1</v>
      </c>
      <c r="N1728" s="170">
        <v>18</v>
      </c>
      <c r="O1728" s="167" t="s">
        <v>823</v>
      </c>
      <c r="P1728" s="167" t="s">
        <v>823</v>
      </c>
      <c r="Q1728" s="167" t="s">
        <v>826</v>
      </c>
      <c r="R1728" s="230" t="str">
        <f>H1728&amp;"2"</f>
        <v>1016622</v>
      </c>
      <c r="S1728" s="170">
        <v>1</v>
      </c>
      <c r="T1728" s="191" t="s">
        <v>144</v>
      </c>
      <c r="U1728" s="165">
        <v>4000000</v>
      </c>
      <c r="V1728" s="165">
        <v>0</v>
      </c>
      <c r="W1728" s="170">
        <v>0</v>
      </c>
      <c r="X1728" s="234">
        <v>1309</v>
      </c>
      <c r="Y1728" s="188"/>
      <c r="Z1728" s="266"/>
      <c r="AA1728" s="266"/>
      <c r="AB1728" s="224"/>
      <c r="AC1728" s="178">
        <v>2000000</v>
      </c>
      <c r="AD1728" s="170"/>
      <c r="AE1728" s="170"/>
      <c r="AF1728" s="191" t="s">
        <v>149</v>
      </c>
      <c r="AG1728" s="221">
        <v>8</v>
      </c>
      <c r="AH1728" s="220">
        <v>12</v>
      </c>
      <c r="AI1728" s="191" t="s">
        <v>320</v>
      </c>
      <c r="AJ1728" s="189"/>
      <c r="AK1728" s="189"/>
      <c r="AL1728" s="227">
        <v>1</v>
      </c>
      <c r="AM1728" s="122">
        <v>1</v>
      </c>
      <c r="AN1728" s="170" t="s">
        <v>44</v>
      </c>
      <c r="AO1728" s="170"/>
      <c r="AP1728" s="307"/>
      <c r="AQ1728" s="307"/>
      <c r="AR1728" s="307"/>
      <c r="AS1728" s="166">
        <f>H1728</f>
        <v>101662</v>
      </c>
      <c r="AT1728" s="166">
        <f t="shared" si="167"/>
        <v>11824</v>
      </c>
      <c r="AU1728" s="166">
        <v>1824</v>
      </c>
      <c r="AV1728" s="220" t="s">
        <v>783</v>
      </c>
      <c r="AX1728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101662, 'Б-101662-13',date'2015-02-02',3, 7, 7, 'RUR', 1, 18, date'2015-02-02', date'2015-02-01', 1016622, 1, to_date('2015-01-01 00:00:00','YYYY-MM-DD HH24:MI:SS'), 4000000, 0, 0, 1309, 1, 'c1', 8,1,101662,11824,1824);insert into xxxx_oebs_cash_payment_test (ID, INVOICE_ID, OEBS_PAYMENT, DOC_DATE, COMISS_DATE) values (s_xxxx_oebs_cash_payment_test.NEXTVAL, 101662, 2000000, to_date('2015-01-01 00:00:00','YYYY-MM-DD HH24:MI:SS'), date'2015-01-31' );insert into xxxx_client_discount_m  (ID,CLIENT_ID,CLIENT_AVG_DISCOUNT,DT) values (s_xxxx_client_discount_m.NEXTVAL,1309, 12, date'2015-01-01');</v>
      </c>
      <c r="AZ1728" s="326"/>
    </row>
    <row r="1729" spans="1:52" ht="16.5" customHeight="1" x14ac:dyDescent="0.25">
      <c r="A1729" s="285">
        <v>120</v>
      </c>
      <c r="B1729" s="72">
        <v>0</v>
      </c>
      <c r="C1729" s="166" t="str">
        <f t="shared" si="169"/>
        <v>1000120</v>
      </c>
      <c r="D1729" s="165" t="str">
        <f t="shared" si="170"/>
        <v>1000120/13</v>
      </c>
      <c r="E1729" s="167" t="s">
        <v>189</v>
      </c>
      <c r="F1729" s="167" t="s">
        <v>822</v>
      </c>
      <c r="G1729" s="165">
        <v>48</v>
      </c>
      <c r="H1729" s="230">
        <v>101662</v>
      </c>
      <c r="I1729" s="170" t="str">
        <f t="shared" si="171"/>
        <v>Б-101662-13</v>
      </c>
      <c r="J1729" s="185">
        <v>3</v>
      </c>
      <c r="K1729" s="165">
        <v>7</v>
      </c>
      <c r="L1729" s="165" t="s">
        <v>38</v>
      </c>
      <c r="M1729" s="169">
        <v>1</v>
      </c>
      <c r="N1729" s="165">
        <v>18</v>
      </c>
      <c r="O1729" s="167" t="s">
        <v>823</v>
      </c>
      <c r="P1729" s="167" t="s">
        <v>823</v>
      </c>
      <c r="Q1729" s="167" t="s">
        <v>826</v>
      </c>
      <c r="R1729" s="230" t="str">
        <f>H1729&amp;"3"</f>
        <v>1016623</v>
      </c>
      <c r="S1729" s="170">
        <v>1</v>
      </c>
      <c r="T1729" s="191" t="s">
        <v>832</v>
      </c>
      <c r="U1729" s="165">
        <v>12000000</v>
      </c>
      <c r="V1729" s="165">
        <v>0</v>
      </c>
      <c r="W1729" s="165">
        <v>0</v>
      </c>
      <c r="X1729" s="234">
        <v>1309</v>
      </c>
      <c r="Y1729" s="188"/>
      <c r="Z1729" s="266"/>
      <c r="AA1729" s="266"/>
      <c r="AB1729" s="224"/>
      <c r="AC1729" s="178">
        <v>6000000</v>
      </c>
      <c r="AD1729" s="170"/>
      <c r="AE1729" s="170"/>
      <c r="AF1729" s="191" t="s">
        <v>149</v>
      </c>
      <c r="AG1729" s="221">
        <v>8</v>
      </c>
      <c r="AI1729" s="191"/>
      <c r="AJ1729" s="189"/>
      <c r="AK1729" s="189"/>
      <c r="AL1729" s="227">
        <v>1</v>
      </c>
      <c r="AM1729" s="122">
        <v>1</v>
      </c>
      <c r="AN1729" s="165" t="s">
        <v>44</v>
      </c>
      <c r="AO1729" s="165"/>
      <c r="AP1729" s="307"/>
      <c r="AQ1729" s="307"/>
      <c r="AR1729" s="307"/>
      <c r="AS1729" s="166">
        <f>H1729</f>
        <v>101662</v>
      </c>
      <c r="AT1729" s="166">
        <f t="shared" si="167"/>
        <v>11825</v>
      </c>
      <c r="AU1729" s="166">
        <v>1825</v>
      </c>
      <c r="AV1729" s="220" t="s">
        <v>784</v>
      </c>
      <c r="AX1729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101662, 'Б-101662-13',date'2015-02-02',3, 7, 7, 'RUR', 1, 18, date'2015-02-02', date'2015-02-01', 1016623, 1, to_date('2015-01-22 00:00:00','YYYY-MM-DD HH24:MI:SS'), 12000000, 0, 0, 1309, 1, 'c1', 8,1,101662,11825,1825);insert into xxxx_oebs_cash_payment_test (ID, INVOICE_ID, OEBS_PAYMENT, DOC_DATE, COMISS_DATE) values (s_xxxx_oebs_cash_payment_test.NEXTVAL, 101662, 6000000, to_date('2015-01-22 00:00:00','YYYY-MM-DD HH24:MI:SS'), date'2015-01-31' );</v>
      </c>
      <c r="AZ1729" s="326"/>
    </row>
    <row r="1730" spans="1:52" ht="16.5" customHeight="1" x14ac:dyDescent="0.25">
      <c r="A1730" s="285">
        <v>120</v>
      </c>
      <c r="B1730" s="72">
        <v>0</v>
      </c>
      <c r="C1730" s="166" t="str">
        <f t="shared" si="169"/>
        <v>1000120</v>
      </c>
      <c r="D1730" s="165" t="str">
        <f t="shared" si="170"/>
        <v>1000120/13</v>
      </c>
      <c r="E1730" s="167" t="s">
        <v>189</v>
      </c>
      <c r="F1730" s="167" t="s">
        <v>822</v>
      </c>
      <c r="G1730" s="165">
        <v>48</v>
      </c>
      <c r="H1730" s="230">
        <v>101662</v>
      </c>
      <c r="I1730" s="170" t="str">
        <f t="shared" si="171"/>
        <v>Б-101662-13</v>
      </c>
      <c r="J1730" s="185">
        <v>3</v>
      </c>
      <c r="K1730" s="165">
        <v>7</v>
      </c>
      <c r="L1730" s="165" t="s">
        <v>38</v>
      </c>
      <c r="M1730" s="169">
        <v>1</v>
      </c>
      <c r="N1730" s="165">
        <v>18</v>
      </c>
      <c r="O1730" s="167" t="s">
        <v>823</v>
      </c>
      <c r="P1730" s="167" t="s">
        <v>823</v>
      </c>
      <c r="Q1730" s="167" t="s">
        <v>826</v>
      </c>
      <c r="R1730" s="230" t="str">
        <f>H1730&amp;"4"</f>
        <v>1016624</v>
      </c>
      <c r="S1730" s="170">
        <v>1</v>
      </c>
      <c r="T1730" s="237" t="s">
        <v>316</v>
      </c>
      <c r="U1730" s="165">
        <v>12000000</v>
      </c>
      <c r="V1730" s="165">
        <v>0</v>
      </c>
      <c r="W1730" s="165">
        <v>0</v>
      </c>
      <c r="X1730" s="234">
        <v>1309</v>
      </c>
      <c r="Y1730" s="188"/>
      <c r="Z1730" s="266"/>
      <c r="AA1730" s="266"/>
      <c r="AB1730" s="224"/>
      <c r="AC1730" s="178">
        <v>6000000</v>
      </c>
      <c r="AD1730" s="170"/>
      <c r="AE1730" s="170"/>
      <c r="AF1730" s="237" t="s">
        <v>149</v>
      </c>
      <c r="AG1730" s="221">
        <v>8</v>
      </c>
      <c r="AH1730" s="220">
        <v>12</v>
      </c>
      <c r="AI1730" s="237" t="s">
        <v>320</v>
      </c>
      <c r="AJ1730" s="189"/>
      <c r="AK1730" s="189"/>
      <c r="AL1730" s="227">
        <v>1</v>
      </c>
      <c r="AM1730" s="122">
        <v>1</v>
      </c>
      <c r="AN1730" s="165" t="s">
        <v>44</v>
      </c>
      <c r="AO1730" s="165"/>
      <c r="AP1730" s="307"/>
      <c r="AQ1730" s="307"/>
      <c r="AR1730" s="307"/>
      <c r="AS1730" s="166">
        <f>H1730</f>
        <v>101662</v>
      </c>
      <c r="AT1730" s="166">
        <f t="shared" si="167"/>
        <v>11826</v>
      </c>
      <c r="AU1730" s="166">
        <v>1826</v>
      </c>
      <c r="AV1730" s="220" t="s">
        <v>785</v>
      </c>
      <c r="AX1730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101662, 'Б-101662-13',date'2015-02-02',3, 7, 7, 'RUR', 1, 18, date'2015-02-02', date'2015-02-01', 1016624, 1, to_date('2015-01-02 00:00:00','YYYY-MM-DD HH24:MI:SS'), 12000000, 0, 0, 1309, 1, 'c1', 8,1,101662,11826,1826);insert into xxxx_oebs_cash_payment_test (ID, INVOICE_ID, OEBS_PAYMENT, DOC_DATE, COMISS_DATE) values (s_xxxx_oebs_cash_payment_test.NEXTVAL, 101662, 6000000, to_date('2015-01-02 00:00:00','YYYY-MM-DD HH24:MI:SS'), date'2015-01-31' );insert into xxxx_client_discount_m  (ID,CLIENT_ID,CLIENT_AVG_DISCOUNT,DT) values (s_xxxx_client_discount_m.NEXTVAL,1309, 12, date'2015-01-01');</v>
      </c>
      <c r="AZ1730" s="326"/>
    </row>
    <row r="1731" spans="1:52" ht="16.5" customHeight="1" x14ac:dyDescent="0.25">
      <c r="A1731" s="285">
        <v>120</v>
      </c>
      <c r="B1731" s="72">
        <v>0</v>
      </c>
      <c r="C1731" s="166" t="str">
        <f t="shared" si="169"/>
        <v>1000120</v>
      </c>
      <c r="D1731" s="165" t="str">
        <f t="shared" si="170"/>
        <v>1000120/13</v>
      </c>
      <c r="E1731" s="167" t="s">
        <v>189</v>
      </c>
      <c r="F1731" s="167" t="s">
        <v>822</v>
      </c>
      <c r="G1731" s="165">
        <v>48</v>
      </c>
      <c r="H1731" s="227">
        <v>101663</v>
      </c>
      <c r="I1731" s="170" t="str">
        <f t="shared" si="171"/>
        <v>Б-101663-13</v>
      </c>
      <c r="J1731" s="185">
        <v>3</v>
      </c>
      <c r="K1731" s="165">
        <v>7</v>
      </c>
      <c r="L1731" s="165" t="s">
        <v>38</v>
      </c>
      <c r="M1731" s="169">
        <v>1</v>
      </c>
      <c r="N1731" s="165">
        <v>18</v>
      </c>
      <c r="O1731" s="167" t="s">
        <v>823</v>
      </c>
      <c r="P1731" s="167" t="s">
        <v>823</v>
      </c>
      <c r="Q1731" s="167" t="s">
        <v>826</v>
      </c>
      <c r="R1731" s="227" t="str">
        <f>H1731&amp;"1"</f>
        <v>1016631</v>
      </c>
      <c r="S1731" s="170">
        <v>1</v>
      </c>
      <c r="T1731" s="237" t="s">
        <v>839</v>
      </c>
      <c r="U1731" s="165">
        <v>8000000</v>
      </c>
      <c r="V1731" s="165">
        <v>0</v>
      </c>
      <c r="W1731" s="165">
        <v>0</v>
      </c>
      <c r="X1731" s="234">
        <v>1309</v>
      </c>
      <c r="Y1731" s="188"/>
      <c r="Z1731" s="266"/>
      <c r="AA1731" s="266"/>
      <c r="AB1731" s="224"/>
      <c r="AC1731" s="178">
        <v>4000000</v>
      </c>
      <c r="AD1731" s="170"/>
      <c r="AE1731" s="170"/>
      <c r="AF1731" s="237" t="s">
        <v>149</v>
      </c>
      <c r="AG1731" s="221">
        <v>8</v>
      </c>
      <c r="AI1731" s="237"/>
      <c r="AJ1731" s="189"/>
      <c r="AK1731" s="189"/>
      <c r="AL1731" s="166">
        <v>0</v>
      </c>
      <c r="AM1731" s="122">
        <v>1</v>
      </c>
      <c r="AN1731" s="165" t="s">
        <v>44</v>
      </c>
      <c r="AO1731" s="165"/>
      <c r="AP1731" s="307"/>
      <c r="AQ1731" s="307"/>
      <c r="AR1731" s="307"/>
      <c r="AS1731" s="166">
        <f>H1731</f>
        <v>101663</v>
      </c>
      <c r="AT1731" s="166">
        <f t="shared" si="167"/>
        <v>11827</v>
      </c>
      <c r="AU1731" s="166">
        <v>1827</v>
      </c>
      <c r="AX1731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101663, 'Б-101663-13',date'2015-02-02',3, 7, 7, 'RUR', 1, 18, date'2015-02-02', date'2015-02-01', 1016631, 1, to_date('2015-01-26 00:00:00','YYYY-MM-DD HH24:MI:SS'), 8000000, 0, 0, 1309, 0, 'c1', 8,1,101663,11827,1827);insert into xxxx_oebs_cash_payment_test (ID, INVOICE_ID, OEBS_PAYMENT, DOC_DATE, COMISS_DATE) values (s_xxxx_oebs_cash_payment_test.NEXTVAL, 101663, 4000000, to_date('2015-01-26 00:00:00','YYYY-MM-DD HH24:MI:SS'), date'2015-01-31' );</v>
      </c>
      <c r="AZ1731" s="326"/>
    </row>
    <row r="1732" spans="1:52" ht="16.5" customHeight="1" x14ac:dyDescent="0.25">
      <c r="A1732" s="285">
        <v>120</v>
      </c>
      <c r="B1732" s="72">
        <v>0</v>
      </c>
      <c r="C1732" s="166" t="str">
        <f t="shared" si="169"/>
        <v>1000120</v>
      </c>
      <c r="D1732" s="165" t="str">
        <f t="shared" si="170"/>
        <v>1000120/13</v>
      </c>
      <c r="E1732" s="167" t="s">
        <v>189</v>
      </c>
      <c r="F1732" s="167" t="s">
        <v>822</v>
      </c>
      <c r="G1732" s="165">
        <v>48</v>
      </c>
      <c r="H1732" s="227">
        <v>101663</v>
      </c>
      <c r="I1732" s="170" t="str">
        <f t="shared" si="171"/>
        <v>Б-101663-13</v>
      </c>
      <c r="J1732" s="185">
        <v>3</v>
      </c>
      <c r="K1732" s="165">
        <v>7</v>
      </c>
      <c r="L1732" s="165" t="s">
        <v>38</v>
      </c>
      <c r="M1732" s="169">
        <v>1</v>
      </c>
      <c r="N1732" s="165">
        <v>18</v>
      </c>
      <c r="O1732" s="167" t="s">
        <v>823</v>
      </c>
      <c r="P1732" s="167" t="s">
        <v>823</v>
      </c>
      <c r="Q1732" s="167" t="s">
        <v>826</v>
      </c>
      <c r="R1732" s="227" t="str">
        <f>H1732&amp;"2"</f>
        <v>1016632</v>
      </c>
      <c r="S1732" s="170">
        <v>1</v>
      </c>
      <c r="T1732" s="237" t="s">
        <v>143</v>
      </c>
      <c r="U1732" s="165">
        <v>8000000</v>
      </c>
      <c r="V1732" s="165">
        <v>0</v>
      </c>
      <c r="W1732" s="165">
        <v>0</v>
      </c>
      <c r="X1732" s="234">
        <v>1309</v>
      </c>
      <c r="Y1732" s="188"/>
      <c r="Z1732" s="266"/>
      <c r="AA1732" s="266"/>
      <c r="AB1732" s="224"/>
      <c r="AC1732" s="178">
        <v>4000000</v>
      </c>
      <c r="AD1732" s="170"/>
      <c r="AE1732" s="170"/>
      <c r="AF1732" s="237" t="s">
        <v>149</v>
      </c>
      <c r="AG1732" s="221">
        <v>8</v>
      </c>
      <c r="AI1732" s="237"/>
      <c r="AJ1732" s="189"/>
      <c r="AK1732" s="189"/>
      <c r="AL1732" s="166">
        <v>0</v>
      </c>
      <c r="AM1732" s="122">
        <v>1</v>
      </c>
      <c r="AN1732" s="165" t="s">
        <v>44</v>
      </c>
      <c r="AO1732" s="165"/>
      <c r="AP1732" s="307"/>
      <c r="AQ1732" s="307"/>
      <c r="AR1732" s="307"/>
      <c r="AS1732" s="166">
        <f>H1732</f>
        <v>101663</v>
      </c>
      <c r="AT1732" s="166">
        <f t="shared" si="167"/>
        <v>11828</v>
      </c>
      <c r="AU1732" s="166">
        <v>1828</v>
      </c>
      <c r="AX1732" s="163" t="str">
        <f t="shared" si="16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101663, 'Б-101663-13',date'2015-02-02',3, 7, 7, 'RUR', 1, 18, date'2015-02-02', date'2015-02-01', 1016632, 1, to_date('2015-01-27 00:00:00','YYYY-MM-DD HH24:MI:SS'), 8000000, 0, 0, 1309, 0, 'c1', 8,1,101663,11828,1828);insert into xxxx_oebs_cash_payment_test (ID, INVOICE_ID, OEBS_PAYMENT, DOC_DATE, COMISS_DATE) values (s_xxxx_oebs_cash_payment_test.NEXTVAL, 101663, 4000000, to_date('2015-01-27 00:00:00','YYYY-MM-DD HH24:MI:SS'), date'2015-01-31' );</v>
      </c>
      <c r="AZ1732" s="326"/>
    </row>
    <row r="1733" spans="1:52" ht="16.5" customHeight="1" x14ac:dyDescent="0.25">
      <c r="A1733" s="285">
        <v>120</v>
      </c>
      <c r="B1733" s="72">
        <v>0</v>
      </c>
      <c r="C1733" s="166" t="str">
        <f t="shared" si="169"/>
        <v>1000120</v>
      </c>
      <c r="D1733" s="165" t="str">
        <f t="shared" si="170"/>
        <v>1000120/13</v>
      </c>
      <c r="E1733" s="167" t="s">
        <v>189</v>
      </c>
      <c r="F1733" s="167" t="s">
        <v>822</v>
      </c>
      <c r="G1733" s="165">
        <v>48</v>
      </c>
      <c r="H1733" s="227">
        <v>101663</v>
      </c>
      <c r="I1733" s="170" t="str">
        <f t="shared" si="171"/>
        <v>Б-101663-13</v>
      </c>
      <c r="J1733" s="185">
        <v>3</v>
      </c>
      <c r="K1733" s="165">
        <v>7</v>
      </c>
      <c r="L1733" s="165" t="s">
        <v>38</v>
      </c>
      <c r="M1733" s="169">
        <v>1</v>
      </c>
      <c r="N1733" s="165">
        <v>18</v>
      </c>
      <c r="O1733" s="167" t="s">
        <v>823</v>
      </c>
      <c r="P1733" s="167" t="s">
        <v>823</v>
      </c>
      <c r="Q1733" s="167" t="s">
        <v>826</v>
      </c>
      <c r="R1733" s="227" t="str">
        <f>H1733&amp;"3"</f>
        <v>1016633</v>
      </c>
      <c r="S1733" s="170">
        <v>1</v>
      </c>
      <c r="T1733" s="237" t="s">
        <v>828</v>
      </c>
      <c r="U1733" s="165">
        <v>6000000</v>
      </c>
      <c r="V1733" s="165">
        <v>0</v>
      </c>
      <c r="W1733" s="165">
        <v>0</v>
      </c>
      <c r="X1733" s="234">
        <v>1309</v>
      </c>
      <c r="Y1733" s="188"/>
      <c r="Z1733" s="266"/>
      <c r="AA1733" s="266"/>
      <c r="AB1733" s="224"/>
      <c r="AC1733" s="178">
        <v>3000000</v>
      </c>
      <c r="AD1733" s="170"/>
      <c r="AE1733" s="170"/>
      <c r="AF1733" s="237" t="s">
        <v>149</v>
      </c>
      <c r="AG1733" s="221">
        <v>8</v>
      </c>
      <c r="AI1733" s="237"/>
      <c r="AJ1733" s="189"/>
      <c r="AK1733" s="189"/>
      <c r="AL1733" s="166">
        <v>0</v>
      </c>
      <c r="AM1733" s="122">
        <v>1</v>
      </c>
      <c r="AN1733" s="165" t="s">
        <v>44</v>
      </c>
      <c r="AO1733" s="165"/>
      <c r="AP1733" s="307"/>
      <c r="AQ1733" s="307"/>
      <c r="AR1733" s="307"/>
      <c r="AS1733" s="166">
        <f>H1733</f>
        <v>101663</v>
      </c>
      <c r="AT1733" s="166">
        <f t="shared" ref="AT1733:AT1796" si="172">AU1733+10000</f>
        <v>11829</v>
      </c>
      <c r="AU1733" s="166">
        <v>1829</v>
      </c>
      <c r="AV1733" s="220" t="s">
        <v>786</v>
      </c>
      <c r="AX1733" s="163" t="str">
        <f t="shared" ref="AX1733:AX1796" si="173">IF(B1733=0,"insert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"&amp;A1733&amp;", "&amp;C1733&amp;", '"&amp;D1733&amp;"', date'"&amp;E1733&amp;"', date'"&amp;F1733&amp;"', "&amp;G1733&amp;", "&amp;H1733&amp;", '"&amp;I1733&amp;"',date'"&amp;O1733&amp;"',"&amp;J1733&amp;", "&amp;K1733&amp;", "&amp;K1733&amp;", '"&amp;L1733&amp;"', "&amp;M1733&amp;", "&amp;N1733&amp;", date'"&amp;P1733&amp;"', date'"&amp;Q1733&amp;"', "&amp;R1733&amp;", "&amp;S1733&amp;", to_date('"&amp;T1733&amp;"','YYYY-MM-DD HH24:MI:SS'), "&amp;U1733&amp;", "&amp;V1733&amp;", "&amp;W1733&amp;", "&amp;X1733&amp;", "&amp;AL1733&amp;", '"&amp;AN1733&amp;"', "&amp;AG1733&amp;","&amp;AM1733&amp;","&amp;AS1733&amp;","&amp;AT1733&amp;","&amp;AU1733&amp;");"&amp;
IF(LEN(AC1733)&gt;0,"insert into xxxx_oebs_cash_payment_test (ID, INVOICE_ID, OEBS_PAYMENT, DOC_DATE, COMISS_DATE) values (s_xxxx_oebs_cash_payment_test.NEXTVAL, "&amp;H1733&amp;", "&amp;AC1733&amp;", to_date('"&amp;T1733&amp;"','YYYY-MM-DD HH24:MI:SS'), "&amp;AF1733&amp;" );","")&amp;
IF(LEN(AD1733)&gt;0,"insert into xxxx_oebs_cash_payment_test (ID, INVOICE_ID, OEBS_PAYMENT, DOC_DATE, COMISS_DATE) values (s_xxxx_oebs_cash_payment_test.NEXTVAL, "&amp;H1733&amp;", "&amp;AD1733&amp;", to_date('"&amp;T1733&amp;"','YYYY-MM-DD HH24:MI:SS'), "&amp;AF1733&amp;" );","")&amp;
IF(LEN(AE1733)&gt;0,"insert into xxxx_oebs_cash_payment_test (ID, INVOICE_ID, OEBS_PAYMENT, DOC_DATE, COMISS_DATE) values (s_xxxx_oebs_cash_payment_test.NEXTVAL, "&amp;H1733&amp;", "&amp;AE1733&amp;", to_date('"&amp;T1733&amp;"','YYYY-MM-DD HH24:MI:SS'), "&amp;AF1733&amp;" );","")&amp;
IF(LEN(AH1733)&gt;0,"insert into xxxx_client_discount_m  (ID,CLIENT_ID,CLIENT_AVG_DISCOUNT,DT) values (s_xxxx_client_discount_m.NEXTVAL,"&amp;X1733&amp;", "&amp;AH1733&amp;", "&amp;AI1733&amp;");","")&amp;
IF(LEN(AJ1733)&gt;0,"insert into xxxx_client_discount_m  (ID,CLIENT_ID,CLIENT_AVG_DISCOUNT,DT) values (s_xxxx_client_discount_m.NEXTVAL,"&amp;X1733&amp;", "&amp;AJ1733&amp;", "&amp;AK1733&amp;");","")&amp;
IF(LEN(AO1733)&gt;0,"insert into xxxx_contract_signed_attr (ID, CONTRACT_ID, CODE, KEY_NUM) values (s_xxxx_contract_signed_attr.NEXTVAL, "&amp;C1733&amp;", 'SUPERCOMMISSION_BONUS' , "&amp;AO1733&amp;" );","")&amp;
IF(LEN(AP1733)&gt;0,"insert into xxxx_loyal_clients_contr_attr (ID, CONTRACT_ID, CLIENT_ID, LC_TURNOVER, COLLATERAL_FIRST_DT, COLLATERAL_END_DT) values (s_xxxx_loyal_clients_contr_atr.NEXTVAL, "&amp;C1733&amp;", "&amp;X1733&amp;", "&amp;AP1733&amp;", "&amp;AQ1733&amp;", "&amp;AR1733&amp;" );",""),"insert into XXXX_COMMISSION_PART (ID,CONTRACT_ID,FROM_DT,TILL_DT,NDS,CURRENCY,REWARD_TYPE,DISCOUNT_TYPE,REWARD_TO_CHARGE,DELKREDERE_TO_CHARGE,DKV_TO_CHARGE,REWARD_TO_PAY,DELKREDERE_TO_PAY,DKV_TO_PAY) values "&amp;"(s_xxxx_commission_part.NEXTVAL, "&amp;C1733&amp;", "&amp;E1733&amp;",  "&amp;F1733&amp;", "&amp;G1733&amp;", '"&amp;H1733&amp;"', "&amp;J1733&amp;", "&amp;I1733&amp;", "&amp;L1733&amp;", "&amp;M1733&amp;","&amp;N1733&amp;","&amp;Q1733&amp;","&amp;R1733&amp;","&amp;S1733&amp;");")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101663, 'Б-101663-13',date'2015-02-02',3, 7, 7, 'RUR', 1, 18, date'2015-02-02', date'2015-02-01', 1016633, 1, to_date('2015-01-31 00:00:00','YYYY-MM-DD HH24:MI:SS'), 6000000, 0, 0, 1309, 0, 'c1', 8,1,101663,11829,1829);insert into xxxx_oebs_cash_payment_test (ID, INVOICE_ID, OEBS_PAYMENT, DOC_DATE, COMISS_DATE) values (s_xxxx_oebs_cash_payment_test.NEXTVAL, 101663, 3000000, to_date('2015-01-31 00:00:00','YYYY-MM-DD HH24:MI:SS'), date'2015-01-31' );</v>
      </c>
      <c r="AZ1733" s="326"/>
    </row>
    <row r="1734" spans="1:52" ht="16.5" customHeight="1" x14ac:dyDescent="0.25">
      <c r="A1734" s="285">
        <v>120</v>
      </c>
      <c r="B1734" s="72">
        <v>0</v>
      </c>
      <c r="C1734" s="166" t="str">
        <f t="shared" si="169"/>
        <v>1000120</v>
      </c>
      <c r="D1734" s="170" t="str">
        <f t="shared" si="170"/>
        <v>1000120/13</v>
      </c>
      <c r="E1734" s="184" t="s">
        <v>189</v>
      </c>
      <c r="F1734" s="167" t="s">
        <v>822</v>
      </c>
      <c r="G1734" s="165">
        <v>48</v>
      </c>
      <c r="H1734" s="227">
        <v>101663</v>
      </c>
      <c r="I1734" s="170" t="str">
        <f t="shared" si="171"/>
        <v>Б-101663-13</v>
      </c>
      <c r="J1734" s="185">
        <v>3</v>
      </c>
      <c r="K1734" s="170">
        <v>7</v>
      </c>
      <c r="L1734" s="170" t="s">
        <v>38</v>
      </c>
      <c r="M1734" s="185">
        <v>1</v>
      </c>
      <c r="N1734" s="170">
        <v>18</v>
      </c>
      <c r="O1734" s="167" t="s">
        <v>823</v>
      </c>
      <c r="P1734" s="167" t="s">
        <v>823</v>
      </c>
      <c r="Q1734" s="167" t="s">
        <v>826</v>
      </c>
      <c r="R1734" s="227" t="str">
        <f>H1734&amp;"4"</f>
        <v>1016634</v>
      </c>
      <c r="S1734" s="170">
        <v>1</v>
      </c>
      <c r="T1734" s="237" t="s">
        <v>316</v>
      </c>
      <c r="U1734" s="165">
        <v>6000000</v>
      </c>
      <c r="V1734" s="170">
        <v>0</v>
      </c>
      <c r="W1734" s="170">
        <v>0</v>
      </c>
      <c r="X1734" s="234">
        <v>1309</v>
      </c>
      <c r="Y1734" s="188"/>
      <c r="Z1734" s="266"/>
      <c r="AA1734" s="266"/>
      <c r="AB1734" s="224"/>
      <c r="AC1734" s="178">
        <v>3000000</v>
      </c>
      <c r="AD1734" s="170"/>
      <c r="AE1734" s="170"/>
      <c r="AF1734" s="191" t="s">
        <v>149</v>
      </c>
      <c r="AG1734" s="221">
        <v>8</v>
      </c>
      <c r="AH1734" s="220">
        <v>12</v>
      </c>
      <c r="AI1734" s="191" t="s">
        <v>320</v>
      </c>
      <c r="AJ1734" s="189"/>
      <c r="AK1734" s="189"/>
      <c r="AL1734" s="166">
        <v>0</v>
      </c>
      <c r="AM1734" s="122">
        <v>1</v>
      </c>
      <c r="AN1734" s="170" t="s">
        <v>44</v>
      </c>
      <c r="AO1734" s="170"/>
      <c r="AP1734" s="307"/>
      <c r="AQ1734" s="307"/>
      <c r="AR1734" s="307"/>
      <c r="AS1734" s="166">
        <f>H1734</f>
        <v>101663</v>
      </c>
      <c r="AT1734" s="166">
        <f t="shared" si="172"/>
        <v>11830</v>
      </c>
      <c r="AU1734" s="166">
        <v>1830</v>
      </c>
      <c r="AV1734" s="220" t="s">
        <v>787</v>
      </c>
      <c r="AX173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101663, 'Б-101663-13',date'2015-02-02',3, 7, 7, 'RUR', 1, 18, date'2015-02-02', date'2015-02-01', 1016634, 1, to_date('2015-01-02 00:00:00','YYYY-MM-DD HH24:MI:SS'), 6000000, 0, 0, 1309, 0, 'c1', 8,1,101663,11830,1830);insert into xxxx_oebs_cash_payment_test (ID, INVOICE_ID, OEBS_PAYMENT, DOC_DATE, COMISS_DATE) values (s_xxxx_oebs_cash_payment_test.NEXTVAL, 101663, 3000000, to_date('2015-01-02 00:00:00','YYYY-MM-DD HH24:MI:SS'), date'2015-01-31' );insert into xxxx_client_discount_m  (ID,CLIENT_ID,CLIENT_AVG_DISCOUNT,DT) values (s_xxxx_client_discount_m.NEXTVAL,1309, 12, date'2015-01-01');</v>
      </c>
      <c r="AZ1734" s="326"/>
    </row>
    <row r="1735" spans="1:52" ht="16.5" customHeight="1" x14ac:dyDescent="0.25">
      <c r="A1735" s="285">
        <v>120</v>
      </c>
      <c r="B1735" s="72">
        <v>0</v>
      </c>
      <c r="C1735" s="166" t="str">
        <f t="shared" si="169"/>
        <v>1000120</v>
      </c>
      <c r="D1735" s="165" t="str">
        <f t="shared" si="170"/>
        <v>1000120/13</v>
      </c>
      <c r="E1735" s="167" t="s">
        <v>189</v>
      </c>
      <c r="F1735" s="167" t="s">
        <v>822</v>
      </c>
      <c r="G1735" s="165">
        <v>48</v>
      </c>
      <c r="H1735" s="178">
        <v>101664</v>
      </c>
      <c r="I1735" s="170" t="str">
        <f t="shared" si="171"/>
        <v>Б-101664-13</v>
      </c>
      <c r="J1735" s="185">
        <v>3</v>
      </c>
      <c r="K1735" s="165">
        <v>7</v>
      </c>
      <c r="L1735" s="165" t="s">
        <v>38</v>
      </c>
      <c r="M1735" s="169">
        <v>1</v>
      </c>
      <c r="N1735" s="165">
        <v>18</v>
      </c>
      <c r="O1735" s="167" t="s">
        <v>823</v>
      </c>
      <c r="P1735" s="167" t="s">
        <v>823</v>
      </c>
      <c r="Q1735" s="167" t="s">
        <v>826</v>
      </c>
      <c r="R1735" s="166" t="str">
        <f>H1735&amp;"1"</f>
        <v>1016641</v>
      </c>
      <c r="S1735" s="170">
        <v>1</v>
      </c>
      <c r="T1735" s="237" t="s">
        <v>144</v>
      </c>
      <c r="U1735" s="165">
        <v>6000000</v>
      </c>
      <c r="V1735" s="165">
        <v>0</v>
      </c>
      <c r="W1735" s="165">
        <v>0</v>
      </c>
      <c r="X1735" s="236">
        <v>1310</v>
      </c>
      <c r="Y1735" s="188"/>
      <c r="Z1735" s="266"/>
      <c r="AA1735" s="266"/>
      <c r="AB1735" s="224"/>
      <c r="AC1735" s="178">
        <v>3000000</v>
      </c>
      <c r="AD1735" s="170"/>
      <c r="AE1735" s="170"/>
      <c r="AF1735" s="237" t="s">
        <v>149</v>
      </c>
      <c r="AG1735" s="221">
        <v>8</v>
      </c>
      <c r="AH1735" s="220">
        <v>12</v>
      </c>
      <c r="AI1735" s="237" t="s">
        <v>320</v>
      </c>
      <c r="AJ1735" s="189"/>
      <c r="AK1735" s="189"/>
      <c r="AL1735" s="227">
        <v>1</v>
      </c>
      <c r="AM1735" s="170">
        <v>1</v>
      </c>
      <c r="AN1735" s="165" t="s">
        <v>44</v>
      </c>
      <c r="AO1735" s="165"/>
      <c r="AP1735" s="227">
        <v>90000000</v>
      </c>
      <c r="AQ1735" s="227" t="s">
        <v>426</v>
      </c>
      <c r="AR1735" s="307" t="s">
        <v>149</v>
      </c>
      <c r="AS1735" s="166">
        <f>H1735</f>
        <v>101664</v>
      </c>
      <c r="AT1735" s="166">
        <f t="shared" si="172"/>
        <v>11831</v>
      </c>
      <c r="AU1735" s="166">
        <v>1831</v>
      </c>
      <c r="AX173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101664, 'Б-101664-13',date'2015-02-02',3, 7, 7, 'RUR', 1, 18, date'2015-02-02', date'2015-02-01', 1016641, 1, to_date('2015-01-01 00:00:00','YYYY-MM-DD HH24:MI:SS'), 6000000, 0, 0, 1310, 1, 'c1', 8,1,101664,11831,1831);insert into xxxx_oebs_cash_payment_test (ID, INVOICE_ID, OEBS_PAYMENT, DOC_DATE, COMISS_DATE) values (s_xxxx_oebs_cash_payment_test.NEXTVAL, 101664, 3000000, to_date('2015-01-01 00:00:00','YYYY-MM-DD HH24:MI:SS'), date'2015-01-31' );insert into xxxx_client_discount_m  (ID,CLIENT_ID,CLIENT_AVG_DISCOUNT,DT) values (s_xxxx_client_discount_m.NEXTVAL,1310, 12, date'2015-01-01');insert into xxxx_loyal_clients_contr_attr (ID, CONTRACT_ID, CLIENT_ID, LC_TURNOVER, COLLATERAL_FIRST_DT, COLLATERAL_END_DT) values (s_xxxx_loyal_clients_contr_atr.NEXTVAL, 1000120, 1310, 90000000, date'2014-05-01', date'2015-01-31' );</v>
      </c>
      <c r="AZ1735" s="326"/>
    </row>
    <row r="1736" spans="1:52" ht="16.5" customHeight="1" x14ac:dyDescent="0.25">
      <c r="A1736" s="285">
        <v>120</v>
      </c>
      <c r="B1736" s="72">
        <v>0</v>
      </c>
      <c r="C1736" s="166" t="str">
        <f t="shared" si="169"/>
        <v>1000120</v>
      </c>
      <c r="D1736" s="165" t="str">
        <f t="shared" si="170"/>
        <v>1000120/13</v>
      </c>
      <c r="E1736" s="167" t="s">
        <v>189</v>
      </c>
      <c r="F1736" s="167" t="s">
        <v>822</v>
      </c>
      <c r="G1736" s="165">
        <v>48</v>
      </c>
      <c r="H1736" s="178">
        <v>101665</v>
      </c>
      <c r="I1736" s="170" t="str">
        <f t="shared" si="171"/>
        <v>Б-101665-13</v>
      </c>
      <c r="J1736" s="185">
        <v>3</v>
      </c>
      <c r="K1736" s="165">
        <v>7</v>
      </c>
      <c r="L1736" s="165" t="s">
        <v>38</v>
      </c>
      <c r="M1736" s="169">
        <v>1</v>
      </c>
      <c r="N1736" s="165">
        <v>18</v>
      </c>
      <c r="O1736" s="167" t="s">
        <v>823</v>
      </c>
      <c r="P1736" s="167" t="s">
        <v>823</v>
      </c>
      <c r="Q1736" s="167" t="s">
        <v>826</v>
      </c>
      <c r="R1736" s="166" t="str">
        <f>H1736&amp;"1"</f>
        <v>1016651</v>
      </c>
      <c r="S1736" s="170">
        <v>1</v>
      </c>
      <c r="T1736" s="191" t="s">
        <v>144</v>
      </c>
      <c r="U1736" s="165">
        <v>6000000</v>
      </c>
      <c r="V1736" s="165">
        <v>0</v>
      </c>
      <c r="W1736" s="165">
        <v>0</v>
      </c>
      <c r="X1736" s="236">
        <v>1310</v>
      </c>
      <c r="Y1736" s="188"/>
      <c r="Z1736" s="266"/>
      <c r="AA1736" s="266"/>
      <c r="AB1736" s="224"/>
      <c r="AC1736" s="178">
        <v>3000000</v>
      </c>
      <c r="AD1736" s="170"/>
      <c r="AE1736" s="170"/>
      <c r="AF1736" s="191" t="s">
        <v>149</v>
      </c>
      <c r="AG1736" s="221">
        <v>8</v>
      </c>
      <c r="AH1736" s="220">
        <v>12</v>
      </c>
      <c r="AI1736" s="191" t="s">
        <v>320</v>
      </c>
      <c r="AJ1736" s="189"/>
      <c r="AK1736" s="189"/>
      <c r="AL1736" s="227">
        <v>1</v>
      </c>
      <c r="AM1736" s="122">
        <v>1</v>
      </c>
      <c r="AN1736" s="165" t="s">
        <v>44</v>
      </c>
      <c r="AO1736" s="165"/>
      <c r="AP1736" s="307"/>
      <c r="AQ1736" s="307"/>
      <c r="AR1736" s="307"/>
      <c r="AS1736" s="166">
        <f>H1736</f>
        <v>101665</v>
      </c>
      <c r="AT1736" s="166">
        <f t="shared" si="172"/>
        <v>11832</v>
      </c>
      <c r="AU1736" s="166">
        <v>1832</v>
      </c>
      <c r="AX173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101665, 'Б-101665-13',date'2015-02-02',3, 7, 7, 'RUR', 1, 18, date'2015-02-02', date'2015-02-01', 1016651, 1, to_date('2015-01-01 00:00:00','YYYY-MM-DD HH24:MI:SS'), 6000000, 0, 0, 1310, 1, 'c1', 8,1,101665,11832,1832);insert into xxxx_oebs_cash_payment_test (ID, INVOICE_ID, OEBS_PAYMENT, DOC_DATE, COMISS_DATE) values (s_xxxx_oebs_cash_payment_test.NEXTVAL, 101665, 3000000, to_date('2015-01-01 00:00:00','YYYY-MM-DD HH24:MI:SS'), date'2015-01-31' );insert into xxxx_client_discount_m  (ID,CLIENT_ID,CLIENT_AVG_DISCOUNT,DT) values (s_xxxx_client_discount_m.NEXTVAL,1310, 12, date'2015-01-01');</v>
      </c>
      <c r="AZ1736" s="326"/>
    </row>
    <row r="1737" spans="1:52" ht="16.5" customHeight="1" x14ac:dyDescent="0.25">
      <c r="A1737" s="285">
        <v>120</v>
      </c>
      <c r="B1737" s="72">
        <v>0</v>
      </c>
      <c r="C1737" s="166" t="str">
        <f t="shared" si="169"/>
        <v>1000120</v>
      </c>
      <c r="D1737" s="165" t="str">
        <f t="shared" si="170"/>
        <v>1000120/13</v>
      </c>
      <c r="E1737" s="167" t="s">
        <v>189</v>
      </c>
      <c r="F1737" s="167" t="s">
        <v>822</v>
      </c>
      <c r="G1737" s="165">
        <v>48</v>
      </c>
      <c r="H1737" s="230">
        <v>101666</v>
      </c>
      <c r="I1737" s="170" t="str">
        <f t="shared" si="171"/>
        <v>Б-101666-13</v>
      </c>
      <c r="J1737" s="185">
        <v>3</v>
      </c>
      <c r="K1737" s="165">
        <v>7</v>
      </c>
      <c r="L1737" s="165" t="s">
        <v>38</v>
      </c>
      <c r="M1737" s="169">
        <v>1</v>
      </c>
      <c r="N1737" s="165">
        <v>18</v>
      </c>
      <c r="O1737" s="167" t="s">
        <v>823</v>
      </c>
      <c r="P1737" s="167" t="s">
        <v>823</v>
      </c>
      <c r="Q1737" s="167" t="s">
        <v>826</v>
      </c>
      <c r="R1737" s="230" t="str">
        <f>H1737&amp;"1"</f>
        <v>1016661</v>
      </c>
      <c r="S1737" s="170">
        <v>1</v>
      </c>
      <c r="T1737" s="191" t="s">
        <v>832</v>
      </c>
      <c r="U1737" s="165">
        <v>1000000</v>
      </c>
      <c r="V1737" s="165">
        <v>0</v>
      </c>
      <c r="W1737" s="165">
        <v>0</v>
      </c>
      <c r="X1737" s="236">
        <v>1310</v>
      </c>
      <c r="Y1737" s="188"/>
      <c r="Z1737" s="266"/>
      <c r="AA1737" s="266"/>
      <c r="AB1737" s="224"/>
      <c r="AC1737" s="178">
        <v>500000</v>
      </c>
      <c r="AD1737" s="170"/>
      <c r="AE1737" s="170"/>
      <c r="AF1737" s="191" t="s">
        <v>149</v>
      </c>
      <c r="AG1737" s="221">
        <v>8</v>
      </c>
      <c r="AI1737" s="191"/>
      <c r="AJ1737" s="189"/>
      <c r="AK1737" s="189"/>
      <c r="AL1737" s="227">
        <v>1</v>
      </c>
      <c r="AM1737" s="122">
        <v>1</v>
      </c>
      <c r="AN1737" s="165" t="s">
        <v>44</v>
      </c>
      <c r="AO1737" s="165"/>
      <c r="AP1737" s="307"/>
      <c r="AQ1737" s="307"/>
      <c r="AR1737" s="307"/>
      <c r="AS1737" s="166">
        <f>H1737</f>
        <v>101666</v>
      </c>
      <c r="AT1737" s="166">
        <f t="shared" si="172"/>
        <v>11833</v>
      </c>
      <c r="AU1737" s="166">
        <v>1833</v>
      </c>
      <c r="AX1737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101666, 'Б-101666-13',date'2015-02-02',3, 7, 7, 'RUR', 1, 18, date'2015-02-02', date'2015-02-01', 1016661, 1, to_date('2015-01-22 00:00:00','YYYY-MM-DD HH24:MI:SS'), 1000000, 0, 0, 1310, 1, 'c1', 8,1,101666,11833,1833);insert into xxxx_oebs_cash_payment_test (ID, INVOICE_ID, OEBS_PAYMENT, DOC_DATE, COMISS_DATE) values (s_xxxx_oebs_cash_payment_test.NEXTVAL, 101666, 500000, to_date('2015-01-22 00:00:00','YYYY-MM-DD HH24:MI:SS'), date'2015-01-31' );</v>
      </c>
      <c r="AZ1737" s="326"/>
    </row>
    <row r="1738" spans="1:52" ht="16.5" customHeight="1" x14ac:dyDescent="0.25">
      <c r="A1738" s="285">
        <v>120</v>
      </c>
      <c r="B1738" s="72">
        <v>0</v>
      </c>
      <c r="C1738" s="166" t="str">
        <f t="shared" si="169"/>
        <v>1000120</v>
      </c>
      <c r="D1738" s="165" t="str">
        <f t="shared" si="170"/>
        <v>1000120/13</v>
      </c>
      <c r="E1738" s="167" t="s">
        <v>189</v>
      </c>
      <c r="F1738" s="167" t="s">
        <v>822</v>
      </c>
      <c r="G1738" s="165">
        <v>48</v>
      </c>
      <c r="H1738" s="230">
        <v>101666</v>
      </c>
      <c r="I1738" s="170" t="str">
        <f t="shared" si="171"/>
        <v>Б-101666-13</v>
      </c>
      <c r="J1738" s="185">
        <v>3</v>
      </c>
      <c r="K1738" s="165">
        <v>7</v>
      </c>
      <c r="L1738" s="165" t="s">
        <v>38</v>
      </c>
      <c r="M1738" s="169">
        <v>1</v>
      </c>
      <c r="N1738" s="165">
        <v>18</v>
      </c>
      <c r="O1738" s="167" t="s">
        <v>823</v>
      </c>
      <c r="P1738" s="167" t="s">
        <v>823</v>
      </c>
      <c r="Q1738" s="167" t="s">
        <v>826</v>
      </c>
      <c r="R1738" s="230" t="str">
        <f>H1738&amp;"2"</f>
        <v>1016662</v>
      </c>
      <c r="S1738" s="170">
        <v>1</v>
      </c>
      <c r="T1738" s="237" t="s">
        <v>316</v>
      </c>
      <c r="U1738" s="165">
        <v>1000000</v>
      </c>
      <c r="V1738" s="165">
        <v>0</v>
      </c>
      <c r="W1738" s="165">
        <v>0</v>
      </c>
      <c r="X1738" s="236">
        <v>1310</v>
      </c>
      <c r="Y1738" s="188"/>
      <c r="Z1738" s="266"/>
      <c r="AA1738" s="266"/>
      <c r="AB1738" s="224"/>
      <c r="AC1738" s="178">
        <v>500000</v>
      </c>
      <c r="AD1738" s="170"/>
      <c r="AE1738" s="170"/>
      <c r="AF1738" s="237" t="s">
        <v>149</v>
      </c>
      <c r="AG1738" s="221">
        <v>8</v>
      </c>
      <c r="AH1738" s="220">
        <v>12</v>
      </c>
      <c r="AI1738" s="237" t="s">
        <v>320</v>
      </c>
      <c r="AJ1738" s="189"/>
      <c r="AK1738" s="189"/>
      <c r="AL1738" s="227">
        <v>1</v>
      </c>
      <c r="AM1738" s="122">
        <v>1</v>
      </c>
      <c r="AN1738" s="165" t="s">
        <v>44</v>
      </c>
      <c r="AO1738" s="165"/>
      <c r="AP1738" s="307"/>
      <c r="AQ1738" s="307"/>
      <c r="AR1738" s="307"/>
      <c r="AS1738" s="166">
        <f>H1738</f>
        <v>101666</v>
      </c>
      <c r="AT1738" s="166">
        <f t="shared" si="172"/>
        <v>11834</v>
      </c>
      <c r="AU1738" s="166">
        <v>1834</v>
      </c>
      <c r="AX1738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101666, 'Б-101666-13',date'2015-02-02',3, 7, 7, 'RUR', 1, 18, date'2015-02-02', date'2015-02-01', 1016662, 1, to_date('2015-01-02 00:00:00','YYYY-MM-DD HH24:MI:SS'), 1000000, 0, 0, 1310, 1, 'c1', 8,1,101666,11834,1834);insert into xxxx_oebs_cash_payment_test (ID, INVOICE_ID, OEBS_PAYMENT, DOC_DATE, COMISS_DATE) values (s_xxxx_oebs_cash_payment_test.NEXTVAL, 101666, 500000, to_date('2015-01-02 00:00:00','YYYY-MM-DD HH24:MI:SS'), date'2015-01-31' );insert into xxxx_client_discount_m  (ID,CLIENT_ID,CLIENT_AVG_DISCOUNT,DT) values (s_xxxx_client_discount_m.NEXTVAL,1310, 12, date'2015-01-01');</v>
      </c>
      <c r="AZ1738" s="326"/>
    </row>
    <row r="1739" spans="1:52" ht="16.5" customHeight="1" x14ac:dyDescent="0.25">
      <c r="A1739" s="285">
        <v>120</v>
      </c>
      <c r="B1739" s="72">
        <v>0</v>
      </c>
      <c r="C1739" s="166" t="str">
        <f t="shared" si="169"/>
        <v>1000120</v>
      </c>
      <c r="D1739" s="165" t="str">
        <f t="shared" si="170"/>
        <v>1000120/13</v>
      </c>
      <c r="E1739" s="167" t="s">
        <v>189</v>
      </c>
      <c r="F1739" s="167" t="s">
        <v>822</v>
      </c>
      <c r="G1739" s="165">
        <v>48</v>
      </c>
      <c r="H1739" s="230">
        <v>101666</v>
      </c>
      <c r="I1739" s="170" t="str">
        <f t="shared" si="171"/>
        <v>Б-101666-13</v>
      </c>
      <c r="J1739" s="185">
        <v>3</v>
      </c>
      <c r="K1739" s="165">
        <v>7</v>
      </c>
      <c r="L1739" s="165" t="s">
        <v>38</v>
      </c>
      <c r="M1739" s="169">
        <v>1</v>
      </c>
      <c r="N1739" s="165">
        <v>18</v>
      </c>
      <c r="O1739" s="167" t="s">
        <v>823</v>
      </c>
      <c r="P1739" s="167" t="s">
        <v>823</v>
      </c>
      <c r="Q1739" s="167" t="s">
        <v>826</v>
      </c>
      <c r="R1739" s="230" t="str">
        <f>H1739&amp;"3"</f>
        <v>1016663</v>
      </c>
      <c r="S1739" s="170">
        <v>1</v>
      </c>
      <c r="T1739" s="237" t="s">
        <v>828</v>
      </c>
      <c r="U1739" s="165">
        <v>1000000</v>
      </c>
      <c r="V1739" s="165">
        <v>0</v>
      </c>
      <c r="W1739" s="165">
        <v>0</v>
      </c>
      <c r="X1739" s="236">
        <v>1310</v>
      </c>
      <c r="Y1739" s="188"/>
      <c r="Z1739" s="266"/>
      <c r="AA1739" s="266"/>
      <c r="AB1739" s="224"/>
      <c r="AC1739" s="178">
        <v>500000</v>
      </c>
      <c r="AD1739" s="170"/>
      <c r="AE1739" s="170"/>
      <c r="AF1739" s="237" t="s">
        <v>149</v>
      </c>
      <c r="AG1739" s="221">
        <v>8</v>
      </c>
      <c r="AI1739" s="237"/>
      <c r="AJ1739" s="189"/>
      <c r="AK1739" s="189"/>
      <c r="AL1739" s="227">
        <v>1</v>
      </c>
      <c r="AM1739" s="122">
        <v>1</v>
      </c>
      <c r="AN1739" s="165" t="s">
        <v>44</v>
      </c>
      <c r="AO1739" s="165"/>
      <c r="AP1739" s="307"/>
      <c r="AQ1739" s="307"/>
      <c r="AR1739" s="307"/>
      <c r="AS1739" s="166">
        <f>H1739</f>
        <v>101666</v>
      </c>
      <c r="AT1739" s="166">
        <f t="shared" si="172"/>
        <v>11835</v>
      </c>
      <c r="AU1739" s="166">
        <v>1835</v>
      </c>
      <c r="AX1739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101666, 'Б-101666-13',date'2015-02-02',3, 7, 7, 'RUR', 1, 18, date'2015-02-02', date'2015-02-01', 1016663, 1, to_date('2015-01-31 00:00:00','YYYY-MM-DD HH24:MI:SS'), 1000000, 0, 0, 1310, 1, 'c1', 8,1,101666,11835,1835);insert into xxxx_oebs_cash_payment_test (ID, INVOICE_ID, OEBS_PAYMENT, DOC_DATE, COMISS_DATE) values (s_xxxx_oebs_cash_payment_test.NEXTVAL, 101666, 500000, to_date('2015-01-31 00:00:00','YYYY-MM-DD HH24:MI:SS'), date'2015-01-31' );</v>
      </c>
      <c r="AZ1739" s="326"/>
    </row>
    <row r="1740" spans="1:52" ht="16.5" customHeight="1" x14ac:dyDescent="0.25">
      <c r="A1740" s="285">
        <v>120</v>
      </c>
      <c r="B1740" s="72">
        <v>0</v>
      </c>
      <c r="C1740" s="166" t="str">
        <f t="shared" si="169"/>
        <v>1000120</v>
      </c>
      <c r="D1740" s="165" t="str">
        <f t="shared" si="170"/>
        <v>1000120/13</v>
      </c>
      <c r="E1740" s="167" t="s">
        <v>189</v>
      </c>
      <c r="F1740" s="167" t="s">
        <v>822</v>
      </c>
      <c r="G1740" s="165">
        <v>48</v>
      </c>
      <c r="H1740" s="227">
        <v>101667</v>
      </c>
      <c r="I1740" s="170" t="str">
        <f t="shared" si="171"/>
        <v>Б-101667-13</v>
      </c>
      <c r="J1740" s="185">
        <v>3</v>
      </c>
      <c r="K1740" s="165">
        <v>7</v>
      </c>
      <c r="L1740" s="165" t="s">
        <v>38</v>
      </c>
      <c r="M1740" s="169">
        <v>1</v>
      </c>
      <c r="N1740" s="165">
        <v>18</v>
      </c>
      <c r="O1740" s="167" t="s">
        <v>823</v>
      </c>
      <c r="P1740" s="167" t="s">
        <v>823</v>
      </c>
      <c r="Q1740" s="167" t="s">
        <v>826</v>
      </c>
      <c r="R1740" s="227" t="str">
        <f>H1740&amp;"1"</f>
        <v>1016671</v>
      </c>
      <c r="S1740" s="170">
        <v>1</v>
      </c>
      <c r="T1740" s="237" t="s">
        <v>143</v>
      </c>
      <c r="U1740" s="165">
        <v>1000000</v>
      </c>
      <c r="V1740" s="165">
        <v>0</v>
      </c>
      <c r="W1740" s="165">
        <v>0</v>
      </c>
      <c r="X1740" s="236">
        <v>1310</v>
      </c>
      <c r="Y1740" s="188"/>
      <c r="Z1740" s="266"/>
      <c r="AA1740" s="266"/>
      <c r="AB1740" s="224"/>
      <c r="AC1740" s="178">
        <v>500000</v>
      </c>
      <c r="AD1740" s="170"/>
      <c r="AE1740" s="170"/>
      <c r="AF1740" s="237" t="s">
        <v>149</v>
      </c>
      <c r="AG1740" s="221">
        <v>8</v>
      </c>
      <c r="AI1740" s="237"/>
      <c r="AJ1740" s="189"/>
      <c r="AK1740" s="189"/>
      <c r="AL1740" s="166">
        <v>0</v>
      </c>
      <c r="AM1740" s="122">
        <v>1</v>
      </c>
      <c r="AN1740" s="165" t="s">
        <v>44</v>
      </c>
      <c r="AO1740" s="165"/>
      <c r="AP1740" s="307"/>
      <c r="AQ1740" s="307"/>
      <c r="AR1740" s="307"/>
      <c r="AS1740" s="166">
        <f>H1740</f>
        <v>101667</v>
      </c>
      <c r="AT1740" s="166">
        <f t="shared" si="172"/>
        <v>11836</v>
      </c>
      <c r="AU1740" s="166">
        <v>1836</v>
      </c>
      <c r="AX1740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101667, 'Б-101667-13',date'2015-02-02',3, 7, 7, 'RUR', 1, 18, date'2015-02-02', date'2015-02-01', 1016671, 1, to_date('2015-01-27 00:00:00','YYYY-MM-DD HH24:MI:SS'), 1000000, 0, 0, 1310, 0, 'c1', 8,1,101667,11836,1836);insert into xxxx_oebs_cash_payment_test (ID, INVOICE_ID, OEBS_PAYMENT, DOC_DATE, COMISS_DATE) values (s_xxxx_oebs_cash_payment_test.NEXTVAL, 101667, 500000, to_date('2015-01-27 00:00:00','YYYY-MM-DD HH24:MI:SS'), date'2015-01-31' );</v>
      </c>
      <c r="AZ1740" s="326"/>
    </row>
    <row r="1741" spans="1:52" ht="16.5" customHeight="1" x14ac:dyDescent="0.25">
      <c r="A1741" s="285">
        <v>120</v>
      </c>
      <c r="B1741" s="72">
        <v>0</v>
      </c>
      <c r="C1741" s="166" t="str">
        <f t="shared" si="169"/>
        <v>1000120</v>
      </c>
      <c r="D1741" s="165" t="str">
        <f t="shared" si="170"/>
        <v>1000120/13</v>
      </c>
      <c r="E1741" s="167" t="s">
        <v>189</v>
      </c>
      <c r="F1741" s="167" t="s">
        <v>822</v>
      </c>
      <c r="G1741" s="165">
        <v>48</v>
      </c>
      <c r="H1741" s="227">
        <v>101667</v>
      </c>
      <c r="I1741" s="170" t="str">
        <f t="shared" si="171"/>
        <v>Б-101667-13</v>
      </c>
      <c r="J1741" s="185">
        <v>3</v>
      </c>
      <c r="K1741" s="165">
        <v>7</v>
      </c>
      <c r="L1741" s="165" t="s">
        <v>38</v>
      </c>
      <c r="M1741" s="169">
        <v>1</v>
      </c>
      <c r="N1741" s="165">
        <v>18</v>
      </c>
      <c r="O1741" s="167" t="s">
        <v>823</v>
      </c>
      <c r="P1741" s="167" t="s">
        <v>823</v>
      </c>
      <c r="Q1741" s="167" t="s">
        <v>826</v>
      </c>
      <c r="R1741" s="227" t="str">
        <f>H1741&amp;"2"</f>
        <v>1016672</v>
      </c>
      <c r="S1741" s="170">
        <v>1</v>
      </c>
      <c r="T1741" s="237" t="s">
        <v>828</v>
      </c>
      <c r="U1741" s="165">
        <v>2000000</v>
      </c>
      <c r="V1741" s="165">
        <v>0</v>
      </c>
      <c r="W1741" s="165">
        <v>0</v>
      </c>
      <c r="X1741" s="236">
        <v>1310</v>
      </c>
      <c r="Y1741" s="188"/>
      <c r="Z1741" s="266"/>
      <c r="AA1741" s="266"/>
      <c r="AB1741" s="224"/>
      <c r="AC1741" s="178">
        <v>1000000</v>
      </c>
      <c r="AD1741" s="170"/>
      <c r="AE1741" s="170"/>
      <c r="AF1741" s="237" t="s">
        <v>149</v>
      </c>
      <c r="AG1741" s="221">
        <v>8</v>
      </c>
      <c r="AI1741" s="237"/>
      <c r="AJ1741" s="189"/>
      <c r="AK1741" s="189"/>
      <c r="AL1741" s="166">
        <v>0</v>
      </c>
      <c r="AM1741" s="122">
        <v>1</v>
      </c>
      <c r="AN1741" s="165" t="s">
        <v>44</v>
      </c>
      <c r="AO1741" s="165"/>
      <c r="AP1741" s="307"/>
      <c r="AQ1741" s="307"/>
      <c r="AR1741" s="307"/>
      <c r="AS1741" s="166">
        <f>H1741</f>
        <v>101667</v>
      </c>
      <c r="AT1741" s="166">
        <f t="shared" si="172"/>
        <v>11837</v>
      </c>
      <c r="AU1741" s="166">
        <v>1837</v>
      </c>
      <c r="AX1741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101667, 'Б-101667-13',date'2015-02-02',3, 7, 7, 'RUR', 1, 18, date'2015-02-02', date'2015-02-01', 1016672, 1, to_date('2015-01-31 00:00:00','YYYY-MM-DD HH24:MI:SS'), 2000000, 0, 0, 1310, 0, 'c1', 8,1,101667,11837,1837);insert into xxxx_oebs_cash_payment_test (ID, INVOICE_ID, OEBS_PAYMENT, DOC_DATE, COMISS_DATE) values (s_xxxx_oebs_cash_payment_test.NEXTVAL, 101667, 1000000, to_date('2015-01-31 00:00:00','YYYY-MM-DD HH24:MI:SS'), date'2015-01-31' );</v>
      </c>
      <c r="AZ1741" s="326"/>
    </row>
    <row r="1742" spans="1:52" ht="16.5" customHeight="1" x14ac:dyDescent="0.25">
      <c r="A1742" s="285">
        <v>120</v>
      </c>
      <c r="B1742" s="72">
        <v>0</v>
      </c>
      <c r="C1742" s="166" t="str">
        <f t="shared" si="169"/>
        <v>1000120</v>
      </c>
      <c r="D1742" s="170" t="str">
        <f t="shared" si="170"/>
        <v>1000120/13</v>
      </c>
      <c r="E1742" s="184" t="s">
        <v>189</v>
      </c>
      <c r="F1742" s="167" t="s">
        <v>822</v>
      </c>
      <c r="G1742" s="165">
        <v>48</v>
      </c>
      <c r="H1742" s="227">
        <v>101667</v>
      </c>
      <c r="I1742" s="170" t="str">
        <f t="shared" si="171"/>
        <v>Б-101667-13</v>
      </c>
      <c r="J1742" s="185">
        <v>3</v>
      </c>
      <c r="K1742" s="170">
        <v>7</v>
      </c>
      <c r="L1742" s="170" t="s">
        <v>38</v>
      </c>
      <c r="M1742" s="185">
        <v>1</v>
      </c>
      <c r="N1742" s="170">
        <v>18</v>
      </c>
      <c r="O1742" s="167" t="s">
        <v>823</v>
      </c>
      <c r="P1742" s="167" t="s">
        <v>823</v>
      </c>
      <c r="Q1742" s="167" t="s">
        <v>826</v>
      </c>
      <c r="R1742" s="227" t="str">
        <f>H1742&amp;"3"</f>
        <v>1016673</v>
      </c>
      <c r="S1742" s="170">
        <v>1</v>
      </c>
      <c r="T1742" s="237" t="s">
        <v>316</v>
      </c>
      <c r="U1742" s="165">
        <v>2999999</v>
      </c>
      <c r="V1742" s="170">
        <v>0</v>
      </c>
      <c r="W1742" s="170">
        <v>0</v>
      </c>
      <c r="X1742" s="236">
        <v>1310</v>
      </c>
      <c r="Y1742" s="188"/>
      <c r="Z1742" s="266"/>
      <c r="AA1742" s="266"/>
      <c r="AB1742" s="224"/>
      <c r="AC1742" s="178">
        <v>1499999.5</v>
      </c>
      <c r="AD1742" s="170"/>
      <c r="AE1742" s="170"/>
      <c r="AF1742" s="191" t="s">
        <v>149</v>
      </c>
      <c r="AG1742" s="221">
        <v>8</v>
      </c>
      <c r="AH1742" s="220">
        <v>12</v>
      </c>
      <c r="AI1742" s="191" t="s">
        <v>320</v>
      </c>
      <c r="AJ1742" s="189"/>
      <c r="AK1742" s="189"/>
      <c r="AL1742" s="166">
        <v>0</v>
      </c>
      <c r="AM1742" s="122">
        <v>1</v>
      </c>
      <c r="AN1742" s="170" t="s">
        <v>44</v>
      </c>
      <c r="AO1742" s="170"/>
      <c r="AP1742" s="307"/>
      <c r="AQ1742" s="307"/>
      <c r="AR1742" s="307"/>
      <c r="AS1742" s="166">
        <f>H1742</f>
        <v>101667</v>
      </c>
      <c r="AT1742" s="166">
        <f t="shared" si="172"/>
        <v>11838</v>
      </c>
      <c r="AU1742" s="166">
        <v>1838</v>
      </c>
      <c r="AX1742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101667, 'Б-101667-13',date'2015-02-02',3, 7, 7, 'RUR', 1, 18, date'2015-02-02', date'2015-02-01', 1016673, 1, to_date('2015-01-02 00:00:00','YYYY-MM-DD HH24:MI:SS'), 2999999, 0, 0, 1310, 0, 'c1', 8,1,101667,11838,1838);insert into xxxx_oebs_cash_payment_test (ID, INVOICE_ID, OEBS_PAYMENT, DOC_DATE, COMISS_DATE) values (s_xxxx_oebs_cash_payment_test.NEXTVAL, 101667, 1499999.5, to_date('2015-01-02 00:00:00','YYYY-MM-DD HH24:MI:SS'), date'2015-01-31' );insert into xxxx_client_discount_m  (ID,CLIENT_ID,CLIENT_AVG_DISCOUNT,DT) values (s_xxxx_client_discount_m.NEXTVAL,1310, 12, date'2015-01-01');</v>
      </c>
      <c r="AZ1742" s="326"/>
    </row>
    <row r="1743" spans="1:52" ht="16.5" customHeight="1" x14ac:dyDescent="0.25">
      <c r="A1743" s="285">
        <v>120</v>
      </c>
      <c r="B1743" s="72">
        <v>0</v>
      </c>
      <c r="C1743" s="166" t="str">
        <f t="shared" si="169"/>
        <v>1000120</v>
      </c>
      <c r="D1743" s="165" t="str">
        <f t="shared" si="170"/>
        <v>1000120/13</v>
      </c>
      <c r="E1743" s="167" t="s">
        <v>189</v>
      </c>
      <c r="F1743" s="167" t="s">
        <v>822</v>
      </c>
      <c r="G1743" s="165">
        <v>48</v>
      </c>
      <c r="H1743" s="178">
        <v>101668</v>
      </c>
      <c r="I1743" s="170" t="str">
        <f t="shared" si="171"/>
        <v>Б-101668-13</v>
      </c>
      <c r="J1743" s="185">
        <v>3</v>
      </c>
      <c r="K1743" s="165">
        <v>1</v>
      </c>
      <c r="L1743" s="165" t="s">
        <v>38</v>
      </c>
      <c r="M1743" s="169">
        <v>1</v>
      </c>
      <c r="N1743" s="165">
        <v>18</v>
      </c>
      <c r="O1743" s="191" t="s">
        <v>824</v>
      </c>
      <c r="P1743" s="167" t="s">
        <v>823</v>
      </c>
      <c r="Q1743" s="191" t="s">
        <v>303</v>
      </c>
      <c r="R1743" s="166" t="str">
        <f>H1743&amp;"1"</f>
        <v>1016681</v>
      </c>
      <c r="S1743" s="170">
        <v>1</v>
      </c>
      <c r="T1743" s="167" t="s">
        <v>308</v>
      </c>
      <c r="U1743" s="165">
        <v>60000000</v>
      </c>
      <c r="V1743" s="165">
        <v>10800000</v>
      </c>
      <c r="W1743" s="165">
        <v>0</v>
      </c>
      <c r="X1743" s="24">
        <v>1311</v>
      </c>
      <c r="Y1743" s="188"/>
      <c r="Z1743" s="266"/>
      <c r="AA1743" s="266"/>
      <c r="AB1743" s="224"/>
      <c r="AC1743" s="178">
        <v>30000000</v>
      </c>
      <c r="AD1743" s="170"/>
      <c r="AE1743" s="170"/>
      <c r="AF1743" s="167" t="s">
        <v>149</v>
      </c>
      <c r="AG1743" s="221">
        <v>8</v>
      </c>
      <c r="AH1743" s="220">
        <v>12</v>
      </c>
      <c r="AI1743" s="167" t="s">
        <v>319</v>
      </c>
      <c r="AJ1743" s="189"/>
      <c r="AK1743" s="189"/>
      <c r="AL1743" s="166">
        <v>0</v>
      </c>
      <c r="AM1743" s="170" t="s">
        <v>43</v>
      </c>
      <c r="AN1743" s="165" t="s">
        <v>44</v>
      </c>
      <c r="AO1743" s="165"/>
      <c r="AP1743" s="166"/>
      <c r="AQ1743" s="166"/>
      <c r="AR1743" s="166"/>
      <c r="AS1743" s="166">
        <f>H1743</f>
        <v>101668</v>
      </c>
      <c r="AT1743" s="166">
        <f t="shared" si="172"/>
        <v>11839</v>
      </c>
      <c r="AU1743" s="166">
        <v>1839</v>
      </c>
      <c r="AX1743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101668, 'Б-101668-13',date'2015-01-02',3, 1, 1, 'RUR', 1, 18, date'2015-02-02', date'2015-02-28', 1016681, 1, to_date('2015-02-01 00:00:00','YYYY-MM-DD HH24:MI:SS'), 60000000, 10800000, 0, 1311, 0, 'c1', 8,null,101668,11839,1839);insert into xxxx_oebs_cash_payment_test (ID, INVOICE_ID, OEBS_PAYMENT, DOC_DATE, COMISS_DATE) values (s_xxxx_oebs_cash_payment_test.NEXTVAL, 101668, 30000000, to_date('2015-02-01 00:00:00','YYYY-MM-DD HH24:MI:SS'), date'2015-01-31' );insert into xxxx_client_discount_m  (ID,CLIENT_ID,CLIENT_AVG_DISCOUNT,DT) values (s_xxxx_client_discount_m.NEXTVAL,1311, 12, date'2015-02-01');</v>
      </c>
      <c r="AZ1743" s="326"/>
    </row>
    <row r="1744" spans="1:52" ht="16.5" customHeight="1" x14ac:dyDescent="0.25">
      <c r="A1744" s="285">
        <v>120</v>
      </c>
      <c r="B1744" s="72">
        <v>0</v>
      </c>
      <c r="C1744" s="173" t="str">
        <f t="shared" si="169"/>
        <v>1000120</v>
      </c>
      <c r="D1744" s="171" t="str">
        <f t="shared" si="170"/>
        <v>1000120/13</v>
      </c>
      <c r="E1744" s="172" t="s">
        <v>189</v>
      </c>
      <c r="F1744" s="167" t="s">
        <v>822</v>
      </c>
      <c r="G1744" s="165">
        <v>48</v>
      </c>
      <c r="H1744" s="178">
        <v>101669</v>
      </c>
      <c r="I1744" s="171" t="str">
        <f t="shared" si="171"/>
        <v>Б-101669-13</v>
      </c>
      <c r="J1744" s="175">
        <v>3</v>
      </c>
      <c r="K1744" s="171">
        <v>2</v>
      </c>
      <c r="L1744" s="171" t="s">
        <v>38</v>
      </c>
      <c r="M1744" s="175">
        <v>1</v>
      </c>
      <c r="N1744" s="171">
        <v>18</v>
      </c>
      <c r="O1744" s="177" t="s">
        <v>824</v>
      </c>
      <c r="P1744" s="177" t="s">
        <v>823</v>
      </c>
      <c r="Q1744" s="172" t="s">
        <v>826</v>
      </c>
      <c r="R1744" s="173" t="str">
        <f>H1744&amp;"1"</f>
        <v>1016691</v>
      </c>
      <c r="S1744" s="171">
        <v>1</v>
      </c>
      <c r="T1744" s="177" t="s">
        <v>828</v>
      </c>
      <c r="U1744" s="171">
        <v>70000000</v>
      </c>
      <c r="V1744" s="171">
        <v>12600000</v>
      </c>
      <c r="W1744" s="171">
        <v>0</v>
      </c>
      <c r="X1744" s="181">
        <v>1312</v>
      </c>
      <c r="Y1744" s="188"/>
      <c r="Z1744" s="266"/>
      <c r="AA1744" s="266"/>
      <c r="AB1744" s="224"/>
      <c r="AC1744" s="178">
        <v>35000000</v>
      </c>
      <c r="AD1744" s="171"/>
      <c r="AE1744" s="171"/>
      <c r="AF1744" s="177" t="s">
        <v>149</v>
      </c>
      <c r="AG1744" s="221">
        <v>8</v>
      </c>
      <c r="AH1744" s="220">
        <v>12</v>
      </c>
      <c r="AI1744" s="177" t="s">
        <v>319</v>
      </c>
      <c r="AJ1744" s="189"/>
      <c r="AK1744" s="189"/>
      <c r="AL1744" s="173">
        <v>0</v>
      </c>
      <c r="AM1744" s="171" t="s">
        <v>43</v>
      </c>
      <c r="AN1744" s="171" t="s">
        <v>44</v>
      </c>
      <c r="AO1744" s="171"/>
      <c r="AP1744" s="173"/>
      <c r="AQ1744" s="173"/>
      <c r="AR1744" s="173"/>
      <c r="AS1744" s="166">
        <f>H1744</f>
        <v>101669</v>
      </c>
      <c r="AT1744" s="166">
        <f t="shared" si="172"/>
        <v>11840</v>
      </c>
      <c r="AU1744" s="166">
        <v>1840</v>
      </c>
      <c r="AV1744" s="258"/>
      <c r="AX174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120, 1000120, '1000120/13', date'2013-03-01', date'2015-09-01', 48, 101669, 'Б-101669-13',date'2015-01-02',3, 2, 2, 'RUR', 1, 18, date'2015-02-02', date'2015-02-01', 1016691, 1, to_date('2015-01-31 00:00:00','YYYY-MM-DD HH24:MI:SS'), 70000000, 12600000, 0, 1312, 0, 'c1', 8,null,101669,11840,1840);insert into xxxx_oebs_cash_payment_test (ID, INVOICE_ID, OEBS_PAYMENT, DOC_DATE, COMISS_DATE) values (s_xxxx_oebs_cash_payment_test.NEXTVAL, 101669, 35000000, to_date('2015-01-31 00:00:00','YYYY-MM-DD HH24:MI:SS'), date'2015-01-31' );insert into xxxx_client_discount_m  (ID,CLIENT_ID,CLIENT_AVG_DISCOUNT,DT) values (s_xxxx_client_discount_m.NEXTVAL,1312, 12, date'2015-02-01');</v>
      </c>
      <c r="AZ1744" s="326"/>
    </row>
    <row r="1745" spans="1:52" ht="16.5" customHeight="1" x14ac:dyDescent="0.25">
      <c r="A1745" s="285">
        <v>121</v>
      </c>
      <c r="B1745" s="72">
        <v>0</v>
      </c>
      <c r="C1745" s="166" t="str">
        <f t="shared" si="169"/>
        <v>1000121</v>
      </c>
      <c r="D1745" s="165" t="str">
        <f t="shared" si="170"/>
        <v>1000121/13</v>
      </c>
      <c r="E1745" s="167" t="s">
        <v>189</v>
      </c>
      <c r="F1745" s="167" t="s">
        <v>822</v>
      </c>
      <c r="G1745" s="165">
        <v>48</v>
      </c>
      <c r="H1745" s="178">
        <v>101670</v>
      </c>
      <c r="I1745" s="170" t="str">
        <f t="shared" si="171"/>
        <v>Б-101670-13</v>
      </c>
      <c r="J1745" s="185">
        <v>3</v>
      </c>
      <c r="K1745" s="165">
        <v>7</v>
      </c>
      <c r="L1745" s="165" t="s">
        <v>38</v>
      </c>
      <c r="M1745" s="169">
        <v>1</v>
      </c>
      <c r="N1745" s="165">
        <v>18</v>
      </c>
      <c r="O1745" s="167" t="s">
        <v>823</v>
      </c>
      <c r="P1745" s="167" t="s">
        <v>823</v>
      </c>
      <c r="Q1745" s="167" t="s">
        <v>826</v>
      </c>
      <c r="R1745" s="166" t="str">
        <f>H1745&amp;"1"</f>
        <v>1016701</v>
      </c>
      <c r="S1745" s="170">
        <v>1</v>
      </c>
      <c r="T1745" s="167" t="s">
        <v>308</v>
      </c>
      <c r="U1745" s="165">
        <v>6000000</v>
      </c>
      <c r="V1745" s="165">
        <v>0</v>
      </c>
      <c r="W1745" s="165">
        <v>0</v>
      </c>
      <c r="X1745" s="234">
        <v>1313</v>
      </c>
      <c r="Y1745" s="188"/>
      <c r="Z1745" s="266"/>
      <c r="AA1745" s="266"/>
      <c r="AB1745" s="224"/>
      <c r="AC1745" s="178">
        <v>3000000</v>
      </c>
      <c r="AD1745" s="170"/>
      <c r="AE1745" s="170"/>
      <c r="AF1745" s="167" t="s">
        <v>149</v>
      </c>
      <c r="AG1745" s="221">
        <v>8</v>
      </c>
      <c r="AH1745" s="220">
        <v>12</v>
      </c>
      <c r="AI1745" s="167" t="s">
        <v>319</v>
      </c>
      <c r="AJ1745" s="189"/>
      <c r="AK1745" s="189"/>
      <c r="AL1745" s="227">
        <v>1</v>
      </c>
      <c r="AM1745" s="170">
        <v>1</v>
      </c>
      <c r="AN1745" s="165" t="s">
        <v>44</v>
      </c>
      <c r="AO1745" s="165"/>
      <c r="AP1745" s="227">
        <v>10000000</v>
      </c>
      <c r="AQ1745" s="307" t="s">
        <v>213</v>
      </c>
      <c r="AR1745" s="307" t="s">
        <v>149</v>
      </c>
      <c r="AS1745" s="166">
        <f>H1745</f>
        <v>101670</v>
      </c>
      <c r="AT1745" s="166">
        <f t="shared" si="172"/>
        <v>11841</v>
      </c>
      <c r="AU1745" s="166">
        <v>1841</v>
      </c>
      <c r="AV1745" s="220" t="s">
        <v>775</v>
      </c>
      <c r="AX174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101670, 'Б-101670-13',date'2015-02-02',3, 7, 7, 'RUR', 1, 18, date'2015-02-02', date'2015-02-01', 1016701, 1, to_date('2015-02-01 00:00:00','YYYY-MM-DD HH24:MI:SS'), 6000000, 0, 0, 1313, 1, 'c1', 8,1,101670,11841,1841);insert into xxxx_oebs_cash_payment_test (ID, INVOICE_ID, OEBS_PAYMENT, DOC_DATE, COMISS_DATE) values (s_xxxx_oebs_cash_payment_test.NEXTVAL, 101670, 3000000, to_date('2015-02-01 00:00:00','YYYY-MM-DD HH24:MI:SS'), date'2015-01-31' );insert into xxxx_client_discount_m  (ID,CLIENT_ID,CLIENT_AVG_DISCOUNT,DT) values (s_xxxx_client_discount_m.NEXTVAL,1313, 12, date'2015-02-01');insert into xxxx_loyal_clients_contr_attr (ID, CONTRACT_ID, CLIENT_ID, LC_TURNOVER, COLLATERAL_FIRST_DT, COLLATERAL_END_DT) values (s_xxxx_loyal_clients_contr_atr.NEXTVAL, 1000121, 1313, 10000000, date'2014-03-01', date'2015-01-31' );</v>
      </c>
      <c r="AZ1745" s="326"/>
    </row>
    <row r="1746" spans="1:52" ht="16.5" customHeight="1" x14ac:dyDescent="0.25">
      <c r="A1746" s="285">
        <v>121</v>
      </c>
      <c r="B1746" s="72">
        <v>0</v>
      </c>
      <c r="C1746" s="166" t="str">
        <f t="shared" si="169"/>
        <v>1000121</v>
      </c>
      <c r="D1746" s="165" t="str">
        <f t="shared" si="170"/>
        <v>1000121/13</v>
      </c>
      <c r="E1746" s="167" t="s">
        <v>189</v>
      </c>
      <c r="F1746" s="167" t="s">
        <v>822</v>
      </c>
      <c r="G1746" s="165">
        <v>48</v>
      </c>
      <c r="H1746" s="178">
        <v>101671</v>
      </c>
      <c r="I1746" s="170" t="str">
        <f t="shared" si="171"/>
        <v>Б-101671-13</v>
      </c>
      <c r="J1746" s="185">
        <v>3</v>
      </c>
      <c r="K1746" s="165">
        <v>7</v>
      </c>
      <c r="L1746" s="165" t="s">
        <v>38</v>
      </c>
      <c r="M1746" s="169">
        <v>1</v>
      </c>
      <c r="N1746" s="165">
        <v>18</v>
      </c>
      <c r="O1746" s="167" t="s">
        <v>823</v>
      </c>
      <c r="P1746" s="167" t="s">
        <v>823</v>
      </c>
      <c r="Q1746" s="167" t="s">
        <v>826</v>
      </c>
      <c r="R1746" s="166" t="str">
        <f>H1746&amp;"1"</f>
        <v>1016711</v>
      </c>
      <c r="S1746" s="170">
        <v>1</v>
      </c>
      <c r="T1746" s="184" t="s">
        <v>828</v>
      </c>
      <c r="U1746" s="165">
        <v>6000000</v>
      </c>
      <c r="V1746" s="165">
        <v>0</v>
      </c>
      <c r="W1746" s="165">
        <v>0</v>
      </c>
      <c r="X1746" s="234">
        <v>1313</v>
      </c>
      <c r="Y1746" s="188"/>
      <c r="Z1746" s="266"/>
      <c r="AA1746" s="266"/>
      <c r="AB1746" s="224"/>
      <c r="AC1746" s="178">
        <v>3000000</v>
      </c>
      <c r="AD1746" s="170"/>
      <c r="AE1746" s="170"/>
      <c r="AF1746" s="167" t="s">
        <v>149</v>
      </c>
      <c r="AG1746" s="221">
        <v>8</v>
      </c>
      <c r="AI1746" s="167"/>
      <c r="AJ1746" s="189"/>
      <c r="AK1746" s="189"/>
      <c r="AL1746" s="227">
        <v>1</v>
      </c>
      <c r="AM1746" s="170">
        <v>1</v>
      </c>
      <c r="AN1746" s="165" t="s">
        <v>44</v>
      </c>
      <c r="AO1746" s="165"/>
      <c r="AP1746" s="307"/>
      <c r="AQ1746" s="307"/>
      <c r="AR1746" s="307"/>
      <c r="AS1746" s="166">
        <f>H1746</f>
        <v>101671</v>
      </c>
      <c r="AT1746" s="166">
        <f t="shared" si="172"/>
        <v>11842</v>
      </c>
      <c r="AU1746" s="166">
        <v>1842</v>
      </c>
      <c r="AV1746" s="220" t="s">
        <v>776</v>
      </c>
      <c r="AX174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101671, 'Б-101671-13',date'2015-02-02',3, 7, 7, 'RUR', 1, 18, date'2015-02-02', date'2015-02-01', 1016711, 1, to_date('2015-01-31 00:00:00','YYYY-MM-DD HH24:MI:SS'), 6000000, 0, 0, 1313, 1, 'c1', 8,1,101671,11842,1842);insert into xxxx_oebs_cash_payment_test (ID, INVOICE_ID, OEBS_PAYMENT, DOC_DATE, COMISS_DATE) values (s_xxxx_oebs_cash_payment_test.NEXTVAL, 101671, 3000000, to_date('2015-01-31 00:00:00','YYYY-MM-DD HH24:MI:SS'), date'2015-01-31' );</v>
      </c>
      <c r="AZ1746" s="326"/>
    </row>
    <row r="1747" spans="1:52" ht="16.5" customHeight="1" x14ac:dyDescent="0.25">
      <c r="A1747" s="285">
        <v>121</v>
      </c>
      <c r="B1747" s="72">
        <v>0</v>
      </c>
      <c r="C1747" s="166" t="str">
        <f t="shared" si="169"/>
        <v>1000121</v>
      </c>
      <c r="D1747" s="165" t="str">
        <f t="shared" si="170"/>
        <v>1000121/13</v>
      </c>
      <c r="E1747" s="167" t="s">
        <v>189</v>
      </c>
      <c r="F1747" s="167" t="s">
        <v>822</v>
      </c>
      <c r="G1747" s="165">
        <v>48</v>
      </c>
      <c r="H1747" s="230">
        <v>101672</v>
      </c>
      <c r="I1747" s="170" t="str">
        <f t="shared" si="171"/>
        <v>Б-101672-13</v>
      </c>
      <c r="J1747" s="185">
        <v>3</v>
      </c>
      <c r="K1747" s="165">
        <v>7</v>
      </c>
      <c r="L1747" s="165" t="s">
        <v>38</v>
      </c>
      <c r="M1747" s="169">
        <v>1</v>
      </c>
      <c r="N1747" s="165">
        <v>18</v>
      </c>
      <c r="O1747" s="167" t="s">
        <v>823</v>
      </c>
      <c r="P1747" s="167" t="s">
        <v>823</v>
      </c>
      <c r="Q1747" s="167" t="s">
        <v>826</v>
      </c>
      <c r="R1747" s="230" t="str">
        <f>H1747&amp;"1"</f>
        <v>1016721</v>
      </c>
      <c r="S1747" s="170">
        <v>1</v>
      </c>
      <c r="T1747" s="237" t="s">
        <v>144</v>
      </c>
      <c r="U1747" s="165">
        <v>4000000</v>
      </c>
      <c r="V1747" s="165">
        <v>0</v>
      </c>
      <c r="W1747" s="165">
        <v>0</v>
      </c>
      <c r="X1747" s="234">
        <v>1313</v>
      </c>
      <c r="Y1747" s="188"/>
      <c r="Z1747" s="266"/>
      <c r="AA1747" s="266"/>
      <c r="AB1747" s="224"/>
      <c r="AC1747" s="178">
        <v>2000000</v>
      </c>
      <c r="AD1747" s="170"/>
      <c r="AE1747" s="170"/>
      <c r="AF1747" s="237" t="s">
        <v>149</v>
      </c>
      <c r="AG1747" s="221">
        <v>8</v>
      </c>
      <c r="AH1747" s="220">
        <v>12</v>
      </c>
      <c r="AI1747" s="237" t="s">
        <v>320</v>
      </c>
      <c r="AJ1747" s="189"/>
      <c r="AK1747" s="189"/>
      <c r="AL1747" s="227">
        <v>1</v>
      </c>
      <c r="AM1747" s="170">
        <v>1</v>
      </c>
      <c r="AN1747" s="165" t="s">
        <v>44</v>
      </c>
      <c r="AO1747" s="165"/>
      <c r="AP1747" s="307"/>
      <c r="AQ1747" s="307"/>
      <c r="AR1747" s="307"/>
      <c r="AS1747" s="166">
        <f>H1747</f>
        <v>101672</v>
      </c>
      <c r="AT1747" s="166">
        <f t="shared" si="172"/>
        <v>11843</v>
      </c>
      <c r="AU1747" s="166">
        <v>1843</v>
      </c>
      <c r="AV1747" s="220" t="s">
        <v>788</v>
      </c>
      <c r="AX1747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101672, 'Б-101672-13',date'2015-02-02',3, 7, 7, 'RUR', 1, 18, date'2015-02-02', date'2015-02-01', 1016721, 1, to_date('2015-01-01 00:00:00','YYYY-MM-DD HH24:MI:SS'), 4000000, 0, 0, 1313, 1, 'c1', 8,1,101672,11843,1843);insert into xxxx_oebs_cash_payment_test (ID, INVOICE_ID, OEBS_PAYMENT, DOC_DATE, COMISS_DATE) values (s_xxxx_oebs_cash_payment_test.NEXTVAL, 101672, 2000000, to_date('2015-01-01 00:00:00','YYYY-MM-DD HH24:MI:SS'), date'2015-01-31' );insert into xxxx_client_discount_m  (ID,CLIENT_ID,CLIENT_AVG_DISCOUNT,DT) values (s_xxxx_client_discount_m.NEXTVAL,1313, 12, date'2015-01-01');</v>
      </c>
      <c r="AZ1747" s="326"/>
    </row>
    <row r="1748" spans="1:52" ht="16.5" customHeight="1" x14ac:dyDescent="0.25">
      <c r="A1748" s="285">
        <v>121</v>
      </c>
      <c r="B1748" s="72">
        <v>0</v>
      </c>
      <c r="C1748" s="166" t="str">
        <f t="shared" si="169"/>
        <v>1000121</v>
      </c>
      <c r="D1748" s="170" t="str">
        <f t="shared" si="170"/>
        <v>1000121/13</v>
      </c>
      <c r="E1748" s="184" t="s">
        <v>189</v>
      </c>
      <c r="F1748" s="167" t="s">
        <v>822</v>
      </c>
      <c r="G1748" s="165">
        <v>48</v>
      </c>
      <c r="H1748" s="230">
        <v>101672</v>
      </c>
      <c r="I1748" s="170" t="str">
        <f t="shared" si="171"/>
        <v>Б-101672-13</v>
      </c>
      <c r="J1748" s="185">
        <v>3</v>
      </c>
      <c r="K1748" s="170">
        <v>7</v>
      </c>
      <c r="L1748" s="170" t="s">
        <v>38</v>
      </c>
      <c r="M1748" s="185">
        <v>1</v>
      </c>
      <c r="N1748" s="170">
        <v>18</v>
      </c>
      <c r="O1748" s="167" t="s">
        <v>823</v>
      </c>
      <c r="P1748" s="167" t="s">
        <v>823</v>
      </c>
      <c r="Q1748" s="167" t="s">
        <v>826</v>
      </c>
      <c r="R1748" s="230" t="str">
        <f>H1748&amp;"2"</f>
        <v>1016722</v>
      </c>
      <c r="S1748" s="170">
        <v>1</v>
      </c>
      <c r="T1748" s="191" t="s">
        <v>144</v>
      </c>
      <c r="U1748" s="165">
        <v>4000000</v>
      </c>
      <c r="V1748" s="165">
        <v>0</v>
      </c>
      <c r="W1748" s="170">
        <v>0</v>
      </c>
      <c r="X1748" s="234">
        <v>1313</v>
      </c>
      <c r="Y1748" s="188"/>
      <c r="Z1748" s="266"/>
      <c r="AA1748" s="266"/>
      <c r="AB1748" s="224"/>
      <c r="AC1748" s="178">
        <v>2000000</v>
      </c>
      <c r="AD1748" s="170"/>
      <c r="AE1748" s="170"/>
      <c r="AF1748" s="191" t="s">
        <v>149</v>
      </c>
      <c r="AG1748" s="221">
        <v>8</v>
      </c>
      <c r="AH1748" s="220">
        <v>12</v>
      </c>
      <c r="AI1748" s="191" t="s">
        <v>320</v>
      </c>
      <c r="AJ1748" s="189"/>
      <c r="AK1748" s="189"/>
      <c r="AL1748" s="227">
        <v>1</v>
      </c>
      <c r="AM1748" s="122">
        <v>1</v>
      </c>
      <c r="AN1748" s="170" t="s">
        <v>44</v>
      </c>
      <c r="AO1748" s="170"/>
      <c r="AP1748" s="307"/>
      <c r="AQ1748" s="307"/>
      <c r="AR1748" s="307"/>
      <c r="AS1748" s="166">
        <f>H1748</f>
        <v>101672</v>
      </c>
      <c r="AT1748" s="166">
        <f t="shared" si="172"/>
        <v>11844</v>
      </c>
      <c r="AU1748" s="166">
        <v>1844</v>
      </c>
      <c r="AV1748" s="220" t="s">
        <v>789</v>
      </c>
      <c r="AX1748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101672, 'Б-101672-13',date'2015-02-02',3, 7, 7, 'RUR', 1, 18, date'2015-02-02', date'2015-02-01', 1016722, 1, to_date('2015-01-01 00:00:00','YYYY-MM-DD HH24:MI:SS'), 4000000, 0, 0, 1313, 1, 'c1', 8,1,101672,11844,1844);insert into xxxx_oebs_cash_payment_test (ID, INVOICE_ID, OEBS_PAYMENT, DOC_DATE, COMISS_DATE) values (s_xxxx_oebs_cash_payment_test.NEXTVAL, 101672, 2000000, to_date('2015-01-01 00:00:00','YYYY-MM-DD HH24:MI:SS'), date'2015-01-31' );insert into xxxx_client_discount_m  (ID,CLIENT_ID,CLIENT_AVG_DISCOUNT,DT) values (s_xxxx_client_discount_m.NEXTVAL,1313, 12, date'2015-01-01');</v>
      </c>
      <c r="AZ1748" s="326"/>
    </row>
    <row r="1749" spans="1:52" ht="16.5" customHeight="1" x14ac:dyDescent="0.25">
      <c r="A1749" s="285">
        <v>121</v>
      </c>
      <c r="B1749" s="72">
        <v>0</v>
      </c>
      <c r="C1749" s="166" t="str">
        <f t="shared" si="169"/>
        <v>1000121</v>
      </c>
      <c r="D1749" s="165" t="str">
        <f t="shared" si="170"/>
        <v>1000121/13</v>
      </c>
      <c r="E1749" s="167" t="s">
        <v>189</v>
      </c>
      <c r="F1749" s="167" t="s">
        <v>822</v>
      </c>
      <c r="G1749" s="165">
        <v>48</v>
      </c>
      <c r="H1749" s="230">
        <v>101672</v>
      </c>
      <c r="I1749" s="170" t="str">
        <f t="shared" si="171"/>
        <v>Б-101672-13</v>
      </c>
      <c r="J1749" s="185">
        <v>3</v>
      </c>
      <c r="K1749" s="165">
        <v>7</v>
      </c>
      <c r="L1749" s="165" t="s">
        <v>38</v>
      </c>
      <c r="M1749" s="169">
        <v>1</v>
      </c>
      <c r="N1749" s="165">
        <v>18</v>
      </c>
      <c r="O1749" s="167" t="s">
        <v>823</v>
      </c>
      <c r="P1749" s="167" t="s">
        <v>823</v>
      </c>
      <c r="Q1749" s="167" t="s">
        <v>826</v>
      </c>
      <c r="R1749" s="230" t="str">
        <f>H1749&amp;"3"</f>
        <v>1016723</v>
      </c>
      <c r="S1749" s="170">
        <v>1</v>
      </c>
      <c r="T1749" s="191" t="s">
        <v>832</v>
      </c>
      <c r="U1749" s="165">
        <v>12000000</v>
      </c>
      <c r="V1749" s="165">
        <v>0</v>
      </c>
      <c r="W1749" s="165">
        <v>0</v>
      </c>
      <c r="X1749" s="234">
        <v>1313</v>
      </c>
      <c r="Y1749" s="188"/>
      <c r="Z1749" s="266"/>
      <c r="AA1749" s="266"/>
      <c r="AB1749" s="224"/>
      <c r="AC1749" s="178">
        <v>6000000</v>
      </c>
      <c r="AD1749" s="170"/>
      <c r="AE1749" s="170"/>
      <c r="AF1749" s="191" t="s">
        <v>149</v>
      </c>
      <c r="AG1749" s="221">
        <v>8</v>
      </c>
      <c r="AI1749" s="191"/>
      <c r="AJ1749" s="189"/>
      <c r="AK1749" s="189"/>
      <c r="AL1749" s="227">
        <v>1</v>
      </c>
      <c r="AM1749" s="122">
        <v>1</v>
      </c>
      <c r="AN1749" s="165" t="s">
        <v>44</v>
      </c>
      <c r="AO1749" s="165"/>
      <c r="AP1749" s="307"/>
      <c r="AQ1749" s="307"/>
      <c r="AR1749" s="307"/>
      <c r="AS1749" s="166">
        <f>H1749</f>
        <v>101672</v>
      </c>
      <c r="AT1749" s="166">
        <f t="shared" si="172"/>
        <v>11845</v>
      </c>
      <c r="AU1749" s="166">
        <v>1845</v>
      </c>
      <c r="AX1749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101672, 'Б-101672-13',date'2015-02-02',3, 7, 7, 'RUR', 1, 18, date'2015-02-02', date'2015-02-01', 1016723, 1, to_date('2015-01-22 00:00:00','YYYY-MM-DD HH24:MI:SS'), 12000000, 0, 0, 1313, 1, 'c1', 8,1,101672,11845,1845);insert into xxxx_oebs_cash_payment_test (ID, INVOICE_ID, OEBS_PAYMENT, DOC_DATE, COMISS_DATE) values (s_xxxx_oebs_cash_payment_test.NEXTVAL, 101672, 6000000, to_date('2015-01-22 00:00:00','YYYY-MM-DD HH24:MI:SS'), date'2015-01-31' );</v>
      </c>
      <c r="AZ1749" s="326"/>
    </row>
    <row r="1750" spans="1:52" ht="16.5" customHeight="1" x14ac:dyDescent="0.25">
      <c r="A1750" s="285">
        <v>121</v>
      </c>
      <c r="B1750" s="72">
        <v>0</v>
      </c>
      <c r="C1750" s="166" t="str">
        <f t="shared" si="169"/>
        <v>1000121</v>
      </c>
      <c r="D1750" s="165" t="str">
        <f t="shared" si="170"/>
        <v>1000121/13</v>
      </c>
      <c r="E1750" s="167" t="s">
        <v>189</v>
      </c>
      <c r="F1750" s="167" t="s">
        <v>822</v>
      </c>
      <c r="G1750" s="165">
        <v>48</v>
      </c>
      <c r="H1750" s="230">
        <v>101672</v>
      </c>
      <c r="I1750" s="170" t="str">
        <f t="shared" si="171"/>
        <v>Б-101672-13</v>
      </c>
      <c r="J1750" s="185">
        <v>3</v>
      </c>
      <c r="K1750" s="165">
        <v>7</v>
      </c>
      <c r="L1750" s="165" t="s">
        <v>38</v>
      </c>
      <c r="M1750" s="169">
        <v>1</v>
      </c>
      <c r="N1750" s="165">
        <v>18</v>
      </c>
      <c r="O1750" s="167" t="s">
        <v>823</v>
      </c>
      <c r="P1750" s="167" t="s">
        <v>823</v>
      </c>
      <c r="Q1750" s="167" t="s">
        <v>826</v>
      </c>
      <c r="R1750" s="230" t="str">
        <f>H1750&amp;"4"</f>
        <v>1016724</v>
      </c>
      <c r="S1750" s="170">
        <v>1</v>
      </c>
      <c r="T1750" s="237" t="s">
        <v>316</v>
      </c>
      <c r="U1750" s="165">
        <v>12000000</v>
      </c>
      <c r="V1750" s="165">
        <v>0</v>
      </c>
      <c r="W1750" s="165">
        <v>0</v>
      </c>
      <c r="X1750" s="234">
        <v>1313</v>
      </c>
      <c r="Y1750" s="188"/>
      <c r="Z1750" s="266"/>
      <c r="AA1750" s="266"/>
      <c r="AB1750" s="224"/>
      <c r="AC1750" s="178">
        <v>6000000</v>
      </c>
      <c r="AD1750" s="170"/>
      <c r="AE1750" s="170"/>
      <c r="AF1750" s="237" t="s">
        <v>149</v>
      </c>
      <c r="AG1750" s="221">
        <v>8</v>
      </c>
      <c r="AH1750" s="220">
        <v>12</v>
      </c>
      <c r="AI1750" s="237" t="s">
        <v>320</v>
      </c>
      <c r="AJ1750" s="189"/>
      <c r="AK1750" s="189"/>
      <c r="AL1750" s="227">
        <v>1</v>
      </c>
      <c r="AM1750" s="122">
        <v>1</v>
      </c>
      <c r="AN1750" s="165" t="s">
        <v>44</v>
      </c>
      <c r="AO1750" s="165"/>
      <c r="AP1750" s="307"/>
      <c r="AQ1750" s="307"/>
      <c r="AR1750" s="307"/>
      <c r="AS1750" s="166">
        <f>H1750</f>
        <v>101672</v>
      </c>
      <c r="AT1750" s="166">
        <f t="shared" si="172"/>
        <v>11846</v>
      </c>
      <c r="AU1750" s="166">
        <v>1846</v>
      </c>
      <c r="AV1750" s="220" t="s">
        <v>790</v>
      </c>
      <c r="AX1750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101672, 'Б-101672-13',date'2015-02-02',3, 7, 7, 'RUR', 1, 18, date'2015-02-02', date'2015-02-01', 1016724, 1, to_date('2015-01-02 00:00:00','YYYY-MM-DD HH24:MI:SS'), 12000000, 0, 0, 1313, 1, 'c1', 8,1,101672,11846,1846);insert into xxxx_oebs_cash_payment_test (ID, INVOICE_ID, OEBS_PAYMENT, DOC_DATE, COMISS_DATE) values (s_xxxx_oebs_cash_payment_test.NEXTVAL, 101672, 6000000, to_date('2015-01-02 00:00:00','YYYY-MM-DD HH24:MI:SS'), date'2015-01-31' );insert into xxxx_client_discount_m  (ID,CLIENT_ID,CLIENT_AVG_DISCOUNT,DT) values (s_xxxx_client_discount_m.NEXTVAL,1313, 12, date'2015-01-01');</v>
      </c>
      <c r="AZ1750" s="326"/>
    </row>
    <row r="1751" spans="1:52" ht="16.5" customHeight="1" x14ac:dyDescent="0.25">
      <c r="A1751" s="285">
        <v>121</v>
      </c>
      <c r="B1751" s="72">
        <v>0</v>
      </c>
      <c r="C1751" s="166" t="str">
        <f t="shared" si="169"/>
        <v>1000121</v>
      </c>
      <c r="D1751" s="165" t="str">
        <f t="shared" si="170"/>
        <v>1000121/13</v>
      </c>
      <c r="E1751" s="167" t="s">
        <v>189</v>
      </c>
      <c r="F1751" s="167" t="s">
        <v>822</v>
      </c>
      <c r="G1751" s="165">
        <v>48</v>
      </c>
      <c r="H1751" s="227">
        <v>101673</v>
      </c>
      <c r="I1751" s="170" t="str">
        <f t="shared" si="171"/>
        <v>Б-101673-13</v>
      </c>
      <c r="J1751" s="185">
        <v>3</v>
      </c>
      <c r="K1751" s="165">
        <v>7</v>
      </c>
      <c r="L1751" s="165" t="s">
        <v>38</v>
      </c>
      <c r="M1751" s="169">
        <v>1</v>
      </c>
      <c r="N1751" s="165">
        <v>18</v>
      </c>
      <c r="O1751" s="167" t="s">
        <v>823</v>
      </c>
      <c r="P1751" s="167" t="s">
        <v>823</v>
      </c>
      <c r="Q1751" s="167" t="s">
        <v>826</v>
      </c>
      <c r="R1751" s="227" t="str">
        <f>H1751&amp;"1"</f>
        <v>1016731</v>
      </c>
      <c r="S1751" s="170">
        <v>1</v>
      </c>
      <c r="T1751" s="237" t="s">
        <v>839</v>
      </c>
      <c r="U1751" s="165">
        <v>8000000</v>
      </c>
      <c r="V1751" s="165">
        <v>0</v>
      </c>
      <c r="W1751" s="165">
        <v>0</v>
      </c>
      <c r="X1751" s="234">
        <v>1313</v>
      </c>
      <c r="Y1751" s="188"/>
      <c r="Z1751" s="266"/>
      <c r="AA1751" s="266"/>
      <c r="AB1751" s="224"/>
      <c r="AC1751" s="178">
        <v>4000000</v>
      </c>
      <c r="AD1751" s="170"/>
      <c r="AE1751" s="170"/>
      <c r="AF1751" s="237" t="s">
        <v>149</v>
      </c>
      <c r="AG1751" s="221">
        <v>8</v>
      </c>
      <c r="AI1751" s="237"/>
      <c r="AJ1751" s="189"/>
      <c r="AK1751" s="189"/>
      <c r="AL1751" s="166">
        <v>0</v>
      </c>
      <c r="AM1751" s="122">
        <v>1</v>
      </c>
      <c r="AN1751" s="165" t="s">
        <v>44</v>
      </c>
      <c r="AO1751" s="165"/>
      <c r="AP1751" s="307"/>
      <c r="AQ1751" s="307"/>
      <c r="AR1751" s="307"/>
      <c r="AS1751" s="166">
        <f>H1751</f>
        <v>101673</v>
      </c>
      <c r="AT1751" s="166">
        <f t="shared" si="172"/>
        <v>11847</v>
      </c>
      <c r="AU1751" s="166">
        <v>1847</v>
      </c>
      <c r="AV1751" s="220" t="s">
        <v>791</v>
      </c>
      <c r="AX1751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101673, 'Б-101673-13',date'2015-02-02',3, 7, 7, 'RUR', 1, 18, date'2015-02-02', date'2015-02-01', 1016731, 1, to_date('2015-01-26 00:00:00','YYYY-MM-DD HH24:MI:SS'), 8000000, 0, 0, 1313, 0, 'c1', 8,1,101673,11847,1847);insert into xxxx_oebs_cash_payment_test (ID, INVOICE_ID, OEBS_PAYMENT, DOC_DATE, COMISS_DATE) values (s_xxxx_oebs_cash_payment_test.NEXTVAL, 101673, 4000000, to_date('2015-01-26 00:00:00','YYYY-MM-DD HH24:MI:SS'), date'2015-01-31' );</v>
      </c>
      <c r="AZ1751" s="326"/>
    </row>
    <row r="1752" spans="1:52" ht="16.5" customHeight="1" x14ac:dyDescent="0.25">
      <c r="A1752" s="285">
        <v>121</v>
      </c>
      <c r="B1752" s="72">
        <v>0</v>
      </c>
      <c r="C1752" s="166" t="str">
        <f t="shared" ref="C1752:C1815" si="174">"1000"&amp;A1752</f>
        <v>1000121</v>
      </c>
      <c r="D1752" s="165" t="str">
        <f t="shared" ref="D1752:D1815" si="175">"1000"&amp;A1752&amp;"/13"</f>
        <v>1000121/13</v>
      </c>
      <c r="E1752" s="167" t="s">
        <v>189</v>
      </c>
      <c r="F1752" s="167" t="s">
        <v>822</v>
      </c>
      <c r="G1752" s="165">
        <v>48</v>
      </c>
      <c r="H1752" s="227">
        <v>101673</v>
      </c>
      <c r="I1752" s="170" t="str">
        <f t="shared" ref="I1752:I1815" si="176">"Б-"&amp;H1752&amp;"-13"</f>
        <v>Б-101673-13</v>
      </c>
      <c r="J1752" s="185">
        <v>3</v>
      </c>
      <c r="K1752" s="165">
        <v>7</v>
      </c>
      <c r="L1752" s="165" t="s">
        <v>38</v>
      </c>
      <c r="M1752" s="169">
        <v>1</v>
      </c>
      <c r="N1752" s="165">
        <v>18</v>
      </c>
      <c r="O1752" s="167" t="s">
        <v>823</v>
      </c>
      <c r="P1752" s="167" t="s">
        <v>823</v>
      </c>
      <c r="Q1752" s="167" t="s">
        <v>826</v>
      </c>
      <c r="R1752" s="227" t="str">
        <f>H1752&amp;"2"</f>
        <v>1016732</v>
      </c>
      <c r="S1752" s="170">
        <v>1</v>
      </c>
      <c r="T1752" s="237" t="s">
        <v>143</v>
      </c>
      <c r="U1752" s="165">
        <v>8000000</v>
      </c>
      <c r="V1752" s="165">
        <v>0</v>
      </c>
      <c r="W1752" s="165">
        <v>0</v>
      </c>
      <c r="X1752" s="234">
        <v>1313</v>
      </c>
      <c r="Y1752" s="188"/>
      <c r="Z1752" s="266"/>
      <c r="AA1752" s="266"/>
      <c r="AB1752" s="224"/>
      <c r="AC1752" s="178">
        <v>4000000</v>
      </c>
      <c r="AD1752" s="170"/>
      <c r="AE1752" s="170"/>
      <c r="AF1752" s="237" t="s">
        <v>149</v>
      </c>
      <c r="AG1752" s="221">
        <v>8</v>
      </c>
      <c r="AI1752" s="237"/>
      <c r="AJ1752" s="189"/>
      <c r="AK1752" s="189"/>
      <c r="AL1752" s="166">
        <v>0</v>
      </c>
      <c r="AM1752" s="122">
        <v>1</v>
      </c>
      <c r="AN1752" s="165" t="s">
        <v>44</v>
      </c>
      <c r="AO1752" s="165"/>
      <c r="AP1752" s="307"/>
      <c r="AQ1752" s="307"/>
      <c r="AR1752" s="307"/>
      <c r="AS1752" s="166">
        <f>H1752</f>
        <v>101673</v>
      </c>
      <c r="AT1752" s="166">
        <f t="shared" si="172"/>
        <v>11848</v>
      </c>
      <c r="AU1752" s="166">
        <v>1848</v>
      </c>
      <c r="AV1752" s="220" t="s">
        <v>792</v>
      </c>
      <c r="AX1752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101673, 'Б-101673-13',date'2015-02-02',3, 7, 7, 'RUR', 1, 18, date'2015-02-02', date'2015-02-01', 1016732, 1, to_date('2015-01-27 00:00:00','YYYY-MM-DD HH24:MI:SS'), 8000000, 0, 0, 1313, 0, 'c1', 8,1,101673,11848,1848);insert into xxxx_oebs_cash_payment_test (ID, INVOICE_ID, OEBS_PAYMENT, DOC_DATE, COMISS_DATE) values (s_xxxx_oebs_cash_payment_test.NEXTVAL, 101673, 4000000, to_date('2015-01-27 00:00:00','YYYY-MM-DD HH24:MI:SS'), date'2015-01-31' );</v>
      </c>
      <c r="AZ1752" s="326"/>
    </row>
    <row r="1753" spans="1:52" ht="16.5" customHeight="1" x14ac:dyDescent="0.25">
      <c r="A1753" s="285">
        <v>121</v>
      </c>
      <c r="B1753" s="72">
        <v>0</v>
      </c>
      <c r="C1753" s="166" t="str">
        <f t="shared" si="174"/>
        <v>1000121</v>
      </c>
      <c r="D1753" s="165" t="str">
        <f t="shared" si="175"/>
        <v>1000121/13</v>
      </c>
      <c r="E1753" s="167" t="s">
        <v>189</v>
      </c>
      <c r="F1753" s="167" t="s">
        <v>822</v>
      </c>
      <c r="G1753" s="165">
        <v>48</v>
      </c>
      <c r="H1753" s="227">
        <v>101673</v>
      </c>
      <c r="I1753" s="170" t="str">
        <f t="shared" si="176"/>
        <v>Б-101673-13</v>
      </c>
      <c r="J1753" s="185">
        <v>3</v>
      </c>
      <c r="K1753" s="165">
        <v>7</v>
      </c>
      <c r="L1753" s="165" t="s">
        <v>38</v>
      </c>
      <c r="M1753" s="169">
        <v>1</v>
      </c>
      <c r="N1753" s="165">
        <v>18</v>
      </c>
      <c r="O1753" s="167" t="s">
        <v>823</v>
      </c>
      <c r="P1753" s="167" t="s">
        <v>823</v>
      </c>
      <c r="Q1753" s="167" t="s">
        <v>826</v>
      </c>
      <c r="R1753" s="227" t="str">
        <f>H1753&amp;"3"</f>
        <v>1016733</v>
      </c>
      <c r="S1753" s="170">
        <v>1</v>
      </c>
      <c r="T1753" s="237" t="s">
        <v>828</v>
      </c>
      <c r="U1753" s="165">
        <v>6000000</v>
      </c>
      <c r="V1753" s="165">
        <v>0</v>
      </c>
      <c r="W1753" s="165">
        <v>0</v>
      </c>
      <c r="X1753" s="234">
        <v>1313</v>
      </c>
      <c r="Y1753" s="188"/>
      <c r="Z1753" s="266"/>
      <c r="AA1753" s="266"/>
      <c r="AB1753" s="224"/>
      <c r="AC1753" s="178">
        <v>3000000</v>
      </c>
      <c r="AD1753" s="170"/>
      <c r="AE1753" s="170"/>
      <c r="AF1753" s="237" t="s">
        <v>149</v>
      </c>
      <c r="AG1753" s="221">
        <v>8</v>
      </c>
      <c r="AI1753" s="237"/>
      <c r="AJ1753" s="189"/>
      <c r="AK1753" s="189"/>
      <c r="AL1753" s="166">
        <v>0</v>
      </c>
      <c r="AM1753" s="122">
        <v>1</v>
      </c>
      <c r="AN1753" s="165" t="s">
        <v>44</v>
      </c>
      <c r="AO1753" s="165"/>
      <c r="AP1753" s="307"/>
      <c r="AQ1753" s="307"/>
      <c r="AR1753" s="307"/>
      <c r="AS1753" s="166">
        <f>H1753</f>
        <v>101673</v>
      </c>
      <c r="AT1753" s="166">
        <f t="shared" si="172"/>
        <v>11849</v>
      </c>
      <c r="AU1753" s="166">
        <v>1849</v>
      </c>
      <c r="AX1753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101673, 'Б-101673-13',date'2015-02-02',3, 7, 7, 'RUR', 1, 18, date'2015-02-02', date'2015-02-01', 1016733, 1, to_date('2015-01-31 00:00:00','YYYY-MM-DD HH24:MI:SS'), 6000000, 0, 0, 1313, 0, 'c1', 8,1,101673,11849,1849);insert into xxxx_oebs_cash_payment_test (ID, INVOICE_ID, OEBS_PAYMENT, DOC_DATE, COMISS_DATE) values (s_xxxx_oebs_cash_payment_test.NEXTVAL, 101673, 3000000, to_date('2015-01-31 00:00:00','YYYY-MM-DD HH24:MI:SS'), date'2015-01-31' );</v>
      </c>
      <c r="AZ1753" s="326"/>
    </row>
    <row r="1754" spans="1:52" ht="16.5" customHeight="1" x14ac:dyDescent="0.25">
      <c r="A1754" s="285">
        <v>121</v>
      </c>
      <c r="B1754" s="72">
        <v>0</v>
      </c>
      <c r="C1754" s="166" t="str">
        <f t="shared" si="174"/>
        <v>1000121</v>
      </c>
      <c r="D1754" s="170" t="str">
        <f t="shared" si="175"/>
        <v>1000121/13</v>
      </c>
      <c r="E1754" s="184" t="s">
        <v>189</v>
      </c>
      <c r="F1754" s="167" t="s">
        <v>822</v>
      </c>
      <c r="G1754" s="165">
        <v>48</v>
      </c>
      <c r="H1754" s="227">
        <v>101673</v>
      </c>
      <c r="I1754" s="170" t="str">
        <f t="shared" si="176"/>
        <v>Б-101673-13</v>
      </c>
      <c r="J1754" s="185">
        <v>3</v>
      </c>
      <c r="K1754" s="170">
        <v>7</v>
      </c>
      <c r="L1754" s="170" t="s">
        <v>38</v>
      </c>
      <c r="M1754" s="185">
        <v>1</v>
      </c>
      <c r="N1754" s="170">
        <v>18</v>
      </c>
      <c r="O1754" s="167" t="s">
        <v>823</v>
      </c>
      <c r="P1754" s="167" t="s">
        <v>823</v>
      </c>
      <c r="Q1754" s="167" t="s">
        <v>826</v>
      </c>
      <c r="R1754" s="227" t="str">
        <f>H1754&amp;"4"</f>
        <v>1016734</v>
      </c>
      <c r="S1754" s="170">
        <v>1</v>
      </c>
      <c r="T1754" s="237" t="s">
        <v>316</v>
      </c>
      <c r="U1754" s="165">
        <v>6000000</v>
      </c>
      <c r="V1754" s="170">
        <v>0</v>
      </c>
      <c r="W1754" s="170">
        <v>0</v>
      </c>
      <c r="X1754" s="234">
        <v>1313</v>
      </c>
      <c r="Y1754" s="188"/>
      <c r="Z1754" s="266"/>
      <c r="AA1754" s="266"/>
      <c r="AB1754" s="224"/>
      <c r="AC1754" s="178">
        <v>3000000</v>
      </c>
      <c r="AD1754" s="170"/>
      <c r="AE1754" s="170"/>
      <c r="AF1754" s="191" t="s">
        <v>149</v>
      </c>
      <c r="AG1754" s="221">
        <v>8</v>
      </c>
      <c r="AH1754" s="220">
        <v>12</v>
      </c>
      <c r="AI1754" s="191" t="s">
        <v>320</v>
      </c>
      <c r="AJ1754" s="189"/>
      <c r="AK1754" s="189"/>
      <c r="AL1754" s="166">
        <v>0</v>
      </c>
      <c r="AM1754" s="122">
        <v>1</v>
      </c>
      <c r="AN1754" s="170" t="s">
        <v>44</v>
      </c>
      <c r="AO1754" s="170"/>
      <c r="AP1754" s="307"/>
      <c r="AQ1754" s="307"/>
      <c r="AR1754" s="307"/>
      <c r="AS1754" s="166">
        <f>H1754</f>
        <v>101673</v>
      </c>
      <c r="AT1754" s="166">
        <f t="shared" si="172"/>
        <v>11850</v>
      </c>
      <c r="AU1754" s="166">
        <v>1850</v>
      </c>
      <c r="AX175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101673, 'Б-101673-13',date'2015-02-02',3, 7, 7, 'RUR', 1, 18, date'2015-02-02', date'2015-02-01', 1016734, 1, to_date('2015-01-02 00:00:00','YYYY-MM-DD HH24:MI:SS'), 6000000, 0, 0, 1313, 0, 'c1', 8,1,101673,11850,1850);insert into xxxx_oebs_cash_payment_test (ID, INVOICE_ID, OEBS_PAYMENT, DOC_DATE, COMISS_DATE) values (s_xxxx_oebs_cash_payment_test.NEXTVAL, 101673, 3000000, to_date('2015-01-02 00:00:00','YYYY-MM-DD HH24:MI:SS'), date'2015-01-31' );insert into xxxx_client_discount_m  (ID,CLIENT_ID,CLIENT_AVG_DISCOUNT,DT) values (s_xxxx_client_discount_m.NEXTVAL,1313, 12, date'2015-01-01');</v>
      </c>
      <c r="AZ1754" s="326"/>
    </row>
    <row r="1755" spans="1:52" ht="16.5" customHeight="1" x14ac:dyDescent="0.25">
      <c r="A1755" s="285">
        <v>121</v>
      </c>
      <c r="B1755" s="72">
        <v>0</v>
      </c>
      <c r="C1755" s="166" t="str">
        <f t="shared" si="174"/>
        <v>1000121</v>
      </c>
      <c r="D1755" s="165" t="str">
        <f t="shared" si="175"/>
        <v>1000121/13</v>
      </c>
      <c r="E1755" s="167" t="s">
        <v>189</v>
      </c>
      <c r="F1755" s="167" t="s">
        <v>822</v>
      </c>
      <c r="G1755" s="165">
        <v>48</v>
      </c>
      <c r="H1755" s="178">
        <v>101674</v>
      </c>
      <c r="I1755" s="170" t="str">
        <f t="shared" si="176"/>
        <v>Б-101674-13</v>
      </c>
      <c r="J1755" s="185">
        <v>3</v>
      </c>
      <c r="K1755" s="165">
        <v>7</v>
      </c>
      <c r="L1755" s="165" t="s">
        <v>38</v>
      </c>
      <c r="M1755" s="169">
        <v>1</v>
      </c>
      <c r="N1755" s="165">
        <v>18</v>
      </c>
      <c r="O1755" s="167" t="s">
        <v>823</v>
      </c>
      <c r="P1755" s="167" t="s">
        <v>823</v>
      </c>
      <c r="Q1755" s="167" t="s">
        <v>826</v>
      </c>
      <c r="R1755" s="166" t="str">
        <f>H1755&amp;"1"</f>
        <v>1016741</v>
      </c>
      <c r="S1755" s="170">
        <v>1</v>
      </c>
      <c r="T1755" s="237" t="s">
        <v>144</v>
      </c>
      <c r="U1755" s="165">
        <v>6000000</v>
      </c>
      <c r="V1755" s="165">
        <v>0</v>
      </c>
      <c r="W1755" s="165">
        <v>0</v>
      </c>
      <c r="X1755" s="236">
        <v>1314</v>
      </c>
      <c r="Y1755" s="188"/>
      <c r="Z1755" s="266"/>
      <c r="AA1755" s="266"/>
      <c r="AB1755" s="224"/>
      <c r="AC1755" s="178">
        <v>3000000</v>
      </c>
      <c r="AD1755" s="170"/>
      <c r="AE1755" s="170"/>
      <c r="AF1755" s="237" t="s">
        <v>149</v>
      </c>
      <c r="AG1755" s="221">
        <v>8</v>
      </c>
      <c r="AH1755" s="220">
        <v>12</v>
      </c>
      <c r="AI1755" s="237" t="s">
        <v>320</v>
      </c>
      <c r="AJ1755" s="189"/>
      <c r="AK1755" s="189"/>
      <c r="AL1755" s="227">
        <v>1</v>
      </c>
      <c r="AM1755" s="170">
        <v>1</v>
      </c>
      <c r="AN1755" s="165" t="s">
        <v>44</v>
      </c>
      <c r="AO1755" s="165"/>
      <c r="AP1755" s="227">
        <v>10000000</v>
      </c>
      <c r="AQ1755" s="227" t="s">
        <v>426</v>
      </c>
      <c r="AR1755" s="307" t="s">
        <v>149</v>
      </c>
      <c r="AS1755" s="166">
        <f>H1755</f>
        <v>101674</v>
      </c>
      <c r="AT1755" s="166">
        <f t="shared" si="172"/>
        <v>11851</v>
      </c>
      <c r="AU1755" s="166">
        <v>1851</v>
      </c>
      <c r="AX175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101674, 'Б-101674-13',date'2015-02-02',3, 7, 7, 'RUR', 1, 18, date'2015-02-02', date'2015-02-01', 1016741, 1, to_date('2015-01-01 00:00:00','YYYY-MM-DD HH24:MI:SS'), 6000000, 0, 0, 1314, 1, 'c1', 8,1,101674,11851,1851);insert into xxxx_oebs_cash_payment_test (ID, INVOICE_ID, OEBS_PAYMENT, DOC_DATE, COMISS_DATE) values (s_xxxx_oebs_cash_payment_test.NEXTVAL, 101674, 3000000, to_date('2015-01-01 00:00:00','YYYY-MM-DD HH24:MI:SS'), date'2015-01-31' );insert into xxxx_client_discount_m  (ID,CLIENT_ID,CLIENT_AVG_DISCOUNT,DT) values (s_xxxx_client_discount_m.NEXTVAL,1314, 12, date'2015-01-01');insert into xxxx_loyal_clients_contr_attr (ID, CONTRACT_ID, CLIENT_ID, LC_TURNOVER, COLLATERAL_FIRST_DT, COLLATERAL_END_DT) values (s_xxxx_loyal_clients_contr_atr.NEXTVAL, 1000121, 1314, 10000000, date'2014-05-01', date'2015-01-31' );</v>
      </c>
      <c r="AZ1755" s="326"/>
    </row>
    <row r="1756" spans="1:52" ht="16.5" customHeight="1" x14ac:dyDescent="0.25">
      <c r="A1756" s="285">
        <v>121</v>
      </c>
      <c r="B1756" s="72">
        <v>0</v>
      </c>
      <c r="C1756" s="166" t="str">
        <f t="shared" si="174"/>
        <v>1000121</v>
      </c>
      <c r="D1756" s="165" t="str">
        <f t="shared" si="175"/>
        <v>1000121/13</v>
      </c>
      <c r="E1756" s="167" t="s">
        <v>189</v>
      </c>
      <c r="F1756" s="167" t="s">
        <v>822</v>
      </c>
      <c r="G1756" s="165">
        <v>48</v>
      </c>
      <c r="H1756" s="178">
        <v>101675</v>
      </c>
      <c r="I1756" s="170" t="str">
        <f t="shared" si="176"/>
        <v>Б-101675-13</v>
      </c>
      <c r="J1756" s="185">
        <v>3</v>
      </c>
      <c r="K1756" s="165">
        <v>7</v>
      </c>
      <c r="L1756" s="165" t="s">
        <v>38</v>
      </c>
      <c r="M1756" s="169">
        <v>1</v>
      </c>
      <c r="N1756" s="165">
        <v>18</v>
      </c>
      <c r="O1756" s="167" t="s">
        <v>823</v>
      </c>
      <c r="P1756" s="167" t="s">
        <v>823</v>
      </c>
      <c r="Q1756" s="167" t="s">
        <v>826</v>
      </c>
      <c r="R1756" s="166" t="str">
        <f>H1756&amp;"1"</f>
        <v>1016751</v>
      </c>
      <c r="S1756" s="170">
        <v>1</v>
      </c>
      <c r="T1756" s="191" t="s">
        <v>144</v>
      </c>
      <c r="U1756" s="165">
        <v>6000000</v>
      </c>
      <c r="V1756" s="165">
        <v>0</v>
      </c>
      <c r="W1756" s="165">
        <v>0</v>
      </c>
      <c r="X1756" s="236">
        <v>1314</v>
      </c>
      <c r="Y1756" s="188"/>
      <c r="Z1756" s="266"/>
      <c r="AA1756" s="266"/>
      <c r="AB1756" s="224"/>
      <c r="AC1756" s="178">
        <v>3000000</v>
      </c>
      <c r="AD1756" s="170"/>
      <c r="AE1756" s="170"/>
      <c r="AF1756" s="191" t="s">
        <v>149</v>
      </c>
      <c r="AG1756" s="221">
        <v>8</v>
      </c>
      <c r="AH1756" s="220">
        <v>12</v>
      </c>
      <c r="AI1756" s="191" t="s">
        <v>320</v>
      </c>
      <c r="AJ1756" s="189"/>
      <c r="AK1756" s="189"/>
      <c r="AL1756" s="227">
        <v>1</v>
      </c>
      <c r="AM1756" s="122">
        <v>1</v>
      </c>
      <c r="AN1756" s="165" t="s">
        <v>44</v>
      </c>
      <c r="AO1756" s="165"/>
      <c r="AP1756" s="307"/>
      <c r="AQ1756" s="307"/>
      <c r="AR1756" s="307"/>
      <c r="AS1756" s="166">
        <f>H1756</f>
        <v>101675</v>
      </c>
      <c r="AT1756" s="166">
        <f t="shared" si="172"/>
        <v>11852</v>
      </c>
      <c r="AU1756" s="166">
        <v>1852</v>
      </c>
      <c r="AX175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101675, 'Б-101675-13',date'2015-02-02',3, 7, 7, 'RUR', 1, 18, date'2015-02-02', date'2015-02-01', 1016751, 1, to_date('2015-01-01 00:00:00','YYYY-MM-DD HH24:MI:SS'), 6000000, 0, 0, 1314, 1, 'c1', 8,1,101675,11852,1852);insert into xxxx_oebs_cash_payment_test (ID, INVOICE_ID, OEBS_PAYMENT, DOC_DATE, COMISS_DATE) values (s_xxxx_oebs_cash_payment_test.NEXTVAL, 101675, 3000000, to_date('2015-01-01 00:00:00','YYYY-MM-DD HH24:MI:SS'), date'2015-01-31' );insert into xxxx_client_discount_m  (ID,CLIENT_ID,CLIENT_AVG_DISCOUNT,DT) values (s_xxxx_client_discount_m.NEXTVAL,1314, 12, date'2015-01-01');</v>
      </c>
      <c r="AZ1756" s="326"/>
    </row>
    <row r="1757" spans="1:52" ht="16.5" customHeight="1" x14ac:dyDescent="0.25">
      <c r="A1757" s="285">
        <v>121</v>
      </c>
      <c r="B1757" s="72">
        <v>0</v>
      </c>
      <c r="C1757" s="166" t="str">
        <f t="shared" si="174"/>
        <v>1000121</v>
      </c>
      <c r="D1757" s="165" t="str">
        <f t="shared" si="175"/>
        <v>1000121/13</v>
      </c>
      <c r="E1757" s="167" t="s">
        <v>189</v>
      </c>
      <c r="F1757" s="167" t="s">
        <v>822</v>
      </c>
      <c r="G1757" s="165">
        <v>48</v>
      </c>
      <c r="H1757" s="230">
        <v>101676</v>
      </c>
      <c r="I1757" s="170" t="str">
        <f t="shared" si="176"/>
        <v>Б-101676-13</v>
      </c>
      <c r="J1757" s="185">
        <v>3</v>
      </c>
      <c r="K1757" s="165">
        <v>7</v>
      </c>
      <c r="L1757" s="165" t="s">
        <v>38</v>
      </c>
      <c r="M1757" s="169">
        <v>1</v>
      </c>
      <c r="N1757" s="165">
        <v>18</v>
      </c>
      <c r="O1757" s="167" t="s">
        <v>823</v>
      </c>
      <c r="P1757" s="167" t="s">
        <v>823</v>
      </c>
      <c r="Q1757" s="167" t="s">
        <v>826</v>
      </c>
      <c r="R1757" s="230" t="str">
        <f>H1757&amp;"1"</f>
        <v>1016761</v>
      </c>
      <c r="S1757" s="170">
        <v>1</v>
      </c>
      <c r="T1757" s="191" t="s">
        <v>832</v>
      </c>
      <c r="U1757" s="165">
        <v>1000000</v>
      </c>
      <c r="V1757" s="165">
        <v>0</v>
      </c>
      <c r="W1757" s="165">
        <v>0</v>
      </c>
      <c r="X1757" s="236">
        <v>1314</v>
      </c>
      <c r="Y1757" s="188"/>
      <c r="Z1757" s="266"/>
      <c r="AA1757" s="266"/>
      <c r="AB1757" s="224"/>
      <c r="AC1757" s="178">
        <v>500000</v>
      </c>
      <c r="AD1757" s="170"/>
      <c r="AE1757" s="170"/>
      <c r="AF1757" s="191" t="s">
        <v>149</v>
      </c>
      <c r="AG1757" s="221">
        <v>8</v>
      </c>
      <c r="AI1757" s="191"/>
      <c r="AJ1757" s="189"/>
      <c r="AK1757" s="189"/>
      <c r="AL1757" s="227">
        <v>1</v>
      </c>
      <c r="AM1757" s="122">
        <v>1</v>
      </c>
      <c r="AN1757" s="165" t="s">
        <v>44</v>
      </c>
      <c r="AO1757" s="165"/>
      <c r="AP1757" s="307"/>
      <c r="AQ1757" s="307"/>
      <c r="AR1757" s="307"/>
      <c r="AS1757" s="166">
        <f>H1757</f>
        <v>101676</v>
      </c>
      <c r="AT1757" s="166">
        <f t="shared" si="172"/>
        <v>11853</v>
      </c>
      <c r="AU1757" s="166">
        <v>1853</v>
      </c>
      <c r="AX1757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101676, 'Б-101676-13',date'2015-02-02',3, 7, 7, 'RUR', 1, 18, date'2015-02-02', date'2015-02-01', 1016761, 1, to_date('2015-01-22 00:00:00','YYYY-MM-DD HH24:MI:SS'), 1000000, 0, 0, 1314, 1, 'c1', 8,1,101676,11853,1853);insert into xxxx_oebs_cash_payment_test (ID, INVOICE_ID, OEBS_PAYMENT, DOC_DATE, COMISS_DATE) values (s_xxxx_oebs_cash_payment_test.NEXTVAL, 101676, 500000, to_date('2015-01-22 00:00:00','YYYY-MM-DD HH24:MI:SS'), date'2015-01-31' );</v>
      </c>
      <c r="AZ1757" s="326"/>
    </row>
    <row r="1758" spans="1:52" ht="16.5" customHeight="1" x14ac:dyDescent="0.25">
      <c r="A1758" s="285">
        <v>121</v>
      </c>
      <c r="B1758" s="72">
        <v>0</v>
      </c>
      <c r="C1758" s="166" t="str">
        <f t="shared" si="174"/>
        <v>1000121</v>
      </c>
      <c r="D1758" s="165" t="str">
        <f t="shared" si="175"/>
        <v>1000121/13</v>
      </c>
      <c r="E1758" s="167" t="s">
        <v>189</v>
      </c>
      <c r="F1758" s="167" t="s">
        <v>822</v>
      </c>
      <c r="G1758" s="165">
        <v>48</v>
      </c>
      <c r="H1758" s="230">
        <v>101676</v>
      </c>
      <c r="I1758" s="170" t="str">
        <f t="shared" si="176"/>
        <v>Б-101676-13</v>
      </c>
      <c r="J1758" s="185">
        <v>3</v>
      </c>
      <c r="K1758" s="165">
        <v>7</v>
      </c>
      <c r="L1758" s="165" t="s">
        <v>38</v>
      </c>
      <c r="M1758" s="169">
        <v>1</v>
      </c>
      <c r="N1758" s="165">
        <v>18</v>
      </c>
      <c r="O1758" s="167" t="s">
        <v>823</v>
      </c>
      <c r="P1758" s="167" t="s">
        <v>823</v>
      </c>
      <c r="Q1758" s="167" t="s">
        <v>826</v>
      </c>
      <c r="R1758" s="230" t="str">
        <f>H1758&amp;"2"</f>
        <v>1016762</v>
      </c>
      <c r="S1758" s="170">
        <v>1</v>
      </c>
      <c r="T1758" s="237" t="s">
        <v>316</v>
      </c>
      <c r="U1758" s="165">
        <v>1000000</v>
      </c>
      <c r="V1758" s="165">
        <v>0</v>
      </c>
      <c r="W1758" s="165">
        <v>0</v>
      </c>
      <c r="X1758" s="236">
        <v>1314</v>
      </c>
      <c r="Y1758" s="188"/>
      <c r="Z1758" s="266"/>
      <c r="AA1758" s="266"/>
      <c r="AB1758" s="224"/>
      <c r="AC1758" s="178">
        <v>500000</v>
      </c>
      <c r="AD1758" s="170"/>
      <c r="AE1758" s="170"/>
      <c r="AF1758" s="237" t="s">
        <v>149</v>
      </c>
      <c r="AG1758" s="221">
        <v>8</v>
      </c>
      <c r="AH1758" s="220">
        <v>12</v>
      </c>
      <c r="AI1758" s="237" t="s">
        <v>320</v>
      </c>
      <c r="AJ1758" s="189"/>
      <c r="AK1758" s="189"/>
      <c r="AL1758" s="227">
        <v>1</v>
      </c>
      <c r="AM1758" s="122">
        <v>1</v>
      </c>
      <c r="AN1758" s="165" t="s">
        <v>44</v>
      </c>
      <c r="AO1758" s="165"/>
      <c r="AP1758" s="307"/>
      <c r="AQ1758" s="307"/>
      <c r="AR1758" s="307"/>
      <c r="AS1758" s="166">
        <f>H1758</f>
        <v>101676</v>
      </c>
      <c r="AT1758" s="166">
        <f t="shared" si="172"/>
        <v>11854</v>
      </c>
      <c r="AU1758" s="166">
        <v>1854</v>
      </c>
      <c r="AX1758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101676, 'Б-101676-13',date'2015-02-02',3, 7, 7, 'RUR', 1, 18, date'2015-02-02', date'2015-02-01', 1016762, 1, to_date('2015-01-02 00:00:00','YYYY-MM-DD HH24:MI:SS'), 1000000, 0, 0, 1314, 1, 'c1', 8,1,101676,11854,1854);insert into xxxx_oebs_cash_payment_test (ID, INVOICE_ID, OEBS_PAYMENT, DOC_DATE, COMISS_DATE) values (s_xxxx_oebs_cash_payment_test.NEXTVAL, 101676, 500000, to_date('2015-01-02 00:00:00','YYYY-MM-DD HH24:MI:SS'), date'2015-01-31' );insert into xxxx_client_discount_m  (ID,CLIENT_ID,CLIENT_AVG_DISCOUNT,DT) values (s_xxxx_client_discount_m.NEXTVAL,1314, 12, date'2015-01-01');</v>
      </c>
      <c r="AZ1758" s="326"/>
    </row>
    <row r="1759" spans="1:52" ht="16.5" customHeight="1" x14ac:dyDescent="0.25">
      <c r="A1759" s="285">
        <v>121</v>
      </c>
      <c r="B1759" s="72">
        <v>0</v>
      </c>
      <c r="C1759" s="166" t="str">
        <f t="shared" si="174"/>
        <v>1000121</v>
      </c>
      <c r="D1759" s="165" t="str">
        <f t="shared" si="175"/>
        <v>1000121/13</v>
      </c>
      <c r="E1759" s="167" t="s">
        <v>189</v>
      </c>
      <c r="F1759" s="167" t="s">
        <v>822</v>
      </c>
      <c r="G1759" s="165">
        <v>48</v>
      </c>
      <c r="H1759" s="230">
        <v>101676</v>
      </c>
      <c r="I1759" s="170" t="str">
        <f t="shared" si="176"/>
        <v>Б-101676-13</v>
      </c>
      <c r="J1759" s="185">
        <v>3</v>
      </c>
      <c r="K1759" s="165">
        <v>7</v>
      </c>
      <c r="L1759" s="165" t="s">
        <v>38</v>
      </c>
      <c r="M1759" s="169">
        <v>1</v>
      </c>
      <c r="N1759" s="165">
        <v>18</v>
      </c>
      <c r="O1759" s="167" t="s">
        <v>823</v>
      </c>
      <c r="P1759" s="167" t="s">
        <v>823</v>
      </c>
      <c r="Q1759" s="167" t="s">
        <v>826</v>
      </c>
      <c r="R1759" s="230" t="str">
        <f>H1759&amp;"3"</f>
        <v>1016763</v>
      </c>
      <c r="S1759" s="170">
        <v>1</v>
      </c>
      <c r="T1759" s="237" t="s">
        <v>828</v>
      </c>
      <c r="U1759" s="165">
        <v>1000000</v>
      </c>
      <c r="V1759" s="165">
        <v>0</v>
      </c>
      <c r="W1759" s="165">
        <v>0</v>
      </c>
      <c r="X1759" s="236">
        <v>1314</v>
      </c>
      <c r="Y1759" s="188"/>
      <c r="Z1759" s="266"/>
      <c r="AA1759" s="266"/>
      <c r="AB1759" s="224"/>
      <c r="AC1759" s="178">
        <v>500000</v>
      </c>
      <c r="AD1759" s="170"/>
      <c r="AE1759" s="170"/>
      <c r="AF1759" s="237" t="s">
        <v>149</v>
      </c>
      <c r="AG1759" s="221">
        <v>8</v>
      </c>
      <c r="AI1759" s="237"/>
      <c r="AJ1759" s="189"/>
      <c r="AK1759" s="189"/>
      <c r="AL1759" s="227">
        <v>1</v>
      </c>
      <c r="AM1759" s="122">
        <v>1</v>
      </c>
      <c r="AN1759" s="165" t="s">
        <v>44</v>
      </c>
      <c r="AO1759" s="165"/>
      <c r="AP1759" s="307"/>
      <c r="AQ1759" s="307"/>
      <c r="AR1759" s="307"/>
      <c r="AS1759" s="166">
        <f>H1759</f>
        <v>101676</v>
      </c>
      <c r="AT1759" s="166">
        <f t="shared" si="172"/>
        <v>11855</v>
      </c>
      <c r="AU1759" s="166">
        <v>1855</v>
      </c>
      <c r="AX1759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101676, 'Б-101676-13',date'2015-02-02',3, 7, 7, 'RUR', 1, 18, date'2015-02-02', date'2015-02-01', 1016763, 1, to_date('2015-01-31 00:00:00','YYYY-MM-DD HH24:MI:SS'), 1000000, 0, 0, 1314, 1, 'c1', 8,1,101676,11855,1855);insert into xxxx_oebs_cash_payment_test (ID, INVOICE_ID, OEBS_PAYMENT, DOC_DATE, COMISS_DATE) values (s_xxxx_oebs_cash_payment_test.NEXTVAL, 101676, 500000, to_date('2015-01-31 00:00:00','YYYY-MM-DD HH24:MI:SS'), date'2015-01-31' );</v>
      </c>
      <c r="AZ1759" s="326"/>
    </row>
    <row r="1760" spans="1:52" ht="16.5" customHeight="1" x14ac:dyDescent="0.25">
      <c r="A1760" s="285">
        <v>121</v>
      </c>
      <c r="B1760" s="72">
        <v>0</v>
      </c>
      <c r="C1760" s="166" t="str">
        <f t="shared" si="174"/>
        <v>1000121</v>
      </c>
      <c r="D1760" s="165" t="str">
        <f t="shared" si="175"/>
        <v>1000121/13</v>
      </c>
      <c r="E1760" s="167" t="s">
        <v>189</v>
      </c>
      <c r="F1760" s="167" t="s">
        <v>822</v>
      </c>
      <c r="G1760" s="165">
        <v>48</v>
      </c>
      <c r="H1760" s="227">
        <v>101677</v>
      </c>
      <c r="I1760" s="170" t="str">
        <f t="shared" si="176"/>
        <v>Б-101677-13</v>
      </c>
      <c r="J1760" s="185">
        <v>3</v>
      </c>
      <c r="K1760" s="165">
        <v>7</v>
      </c>
      <c r="L1760" s="165" t="s">
        <v>38</v>
      </c>
      <c r="M1760" s="169">
        <v>1</v>
      </c>
      <c r="N1760" s="165">
        <v>18</v>
      </c>
      <c r="O1760" s="167" t="s">
        <v>823</v>
      </c>
      <c r="P1760" s="167" t="s">
        <v>823</v>
      </c>
      <c r="Q1760" s="167" t="s">
        <v>826</v>
      </c>
      <c r="R1760" s="227" t="str">
        <f>H1760&amp;"1"</f>
        <v>1016771</v>
      </c>
      <c r="S1760" s="170">
        <v>1</v>
      </c>
      <c r="T1760" s="237" t="s">
        <v>143</v>
      </c>
      <c r="U1760" s="165">
        <v>1000000</v>
      </c>
      <c r="V1760" s="165">
        <v>0</v>
      </c>
      <c r="W1760" s="165">
        <v>0</v>
      </c>
      <c r="X1760" s="236">
        <v>1314</v>
      </c>
      <c r="Y1760" s="188"/>
      <c r="Z1760" s="266"/>
      <c r="AA1760" s="266"/>
      <c r="AB1760" s="224"/>
      <c r="AC1760" s="178">
        <v>500000</v>
      </c>
      <c r="AD1760" s="170"/>
      <c r="AE1760" s="170"/>
      <c r="AF1760" s="237" t="s">
        <v>149</v>
      </c>
      <c r="AG1760" s="221">
        <v>8</v>
      </c>
      <c r="AI1760" s="237"/>
      <c r="AJ1760" s="189"/>
      <c r="AK1760" s="189"/>
      <c r="AL1760" s="166">
        <v>0</v>
      </c>
      <c r="AM1760" s="122">
        <v>1</v>
      </c>
      <c r="AN1760" s="165" t="s">
        <v>44</v>
      </c>
      <c r="AO1760" s="165"/>
      <c r="AP1760" s="307"/>
      <c r="AQ1760" s="307"/>
      <c r="AR1760" s="307"/>
      <c r="AS1760" s="166">
        <f>H1760</f>
        <v>101677</v>
      </c>
      <c r="AT1760" s="166">
        <f t="shared" si="172"/>
        <v>11856</v>
      </c>
      <c r="AU1760" s="166">
        <v>1856</v>
      </c>
      <c r="AX1760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101677, 'Б-101677-13',date'2015-02-02',3, 7, 7, 'RUR', 1, 18, date'2015-02-02', date'2015-02-01', 1016771, 1, to_date('2015-01-27 00:00:00','YYYY-MM-DD HH24:MI:SS'), 1000000, 0, 0, 1314, 0, 'c1', 8,1,101677,11856,1856);insert into xxxx_oebs_cash_payment_test (ID, INVOICE_ID, OEBS_PAYMENT, DOC_DATE, COMISS_DATE) values (s_xxxx_oebs_cash_payment_test.NEXTVAL, 101677, 500000, to_date('2015-01-27 00:00:00','YYYY-MM-DD HH24:MI:SS'), date'2015-01-31' );</v>
      </c>
      <c r="AZ1760" s="326"/>
    </row>
    <row r="1761" spans="1:52" ht="16.5" customHeight="1" x14ac:dyDescent="0.25">
      <c r="A1761" s="285">
        <v>121</v>
      </c>
      <c r="B1761" s="72">
        <v>0</v>
      </c>
      <c r="C1761" s="166" t="str">
        <f t="shared" si="174"/>
        <v>1000121</v>
      </c>
      <c r="D1761" s="165" t="str">
        <f t="shared" si="175"/>
        <v>1000121/13</v>
      </c>
      <c r="E1761" s="167" t="s">
        <v>189</v>
      </c>
      <c r="F1761" s="167" t="s">
        <v>822</v>
      </c>
      <c r="G1761" s="165">
        <v>48</v>
      </c>
      <c r="H1761" s="227">
        <v>101677</v>
      </c>
      <c r="I1761" s="170" t="str">
        <f t="shared" si="176"/>
        <v>Б-101677-13</v>
      </c>
      <c r="J1761" s="185">
        <v>3</v>
      </c>
      <c r="K1761" s="165">
        <v>7</v>
      </c>
      <c r="L1761" s="165" t="s">
        <v>38</v>
      </c>
      <c r="M1761" s="169">
        <v>1</v>
      </c>
      <c r="N1761" s="165">
        <v>18</v>
      </c>
      <c r="O1761" s="167" t="s">
        <v>823</v>
      </c>
      <c r="P1761" s="167" t="s">
        <v>823</v>
      </c>
      <c r="Q1761" s="167" t="s">
        <v>826</v>
      </c>
      <c r="R1761" s="227" t="str">
        <f>H1761&amp;"2"</f>
        <v>1016772</v>
      </c>
      <c r="S1761" s="170">
        <v>1</v>
      </c>
      <c r="T1761" s="237" t="s">
        <v>828</v>
      </c>
      <c r="U1761" s="165">
        <v>28000000</v>
      </c>
      <c r="V1761" s="165">
        <v>0</v>
      </c>
      <c r="W1761" s="165">
        <v>0</v>
      </c>
      <c r="X1761" s="236">
        <v>1314</v>
      </c>
      <c r="Y1761" s="188"/>
      <c r="Z1761" s="266"/>
      <c r="AA1761" s="266"/>
      <c r="AB1761" s="224"/>
      <c r="AC1761" s="178">
        <v>14000000</v>
      </c>
      <c r="AD1761" s="170"/>
      <c r="AE1761" s="170"/>
      <c r="AF1761" s="237" t="s">
        <v>149</v>
      </c>
      <c r="AG1761" s="221">
        <v>8</v>
      </c>
      <c r="AI1761" s="237"/>
      <c r="AJ1761" s="189"/>
      <c r="AK1761" s="189"/>
      <c r="AL1761" s="166">
        <v>0</v>
      </c>
      <c r="AM1761" s="122">
        <v>1</v>
      </c>
      <c r="AN1761" s="165" t="s">
        <v>44</v>
      </c>
      <c r="AO1761" s="165"/>
      <c r="AP1761" s="307"/>
      <c r="AQ1761" s="307"/>
      <c r="AR1761" s="307"/>
      <c r="AS1761" s="166">
        <f>H1761</f>
        <v>101677</v>
      </c>
      <c r="AT1761" s="166">
        <f t="shared" si="172"/>
        <v>11857</v>
      </c>
      <c r="AU1761" s="166">
        <v>1857</v>
      </c>
      <c r="AX1761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101677, 'Б-101677-13',date'2015-02-02',3, 7, 7, 'RUR', 1, 18, date'2015-02-02', date'2015-02-01', 1016772, 1, to_date('2015-01-31 00:00:00','YYYY-MM-DD HH24:MI:SS'), 28000000, 0, 0, 1314, 0, 'c1', 8,1,101677,11857,1857);insert into xxxx_oebs_cash_payment_test (ID, INVOICE_ID, OEBS_PAYMENT, DOC_DATE, COMISS_DATE) values (s_xxxx_oebs_cash_payment_test.NEXTVAL, 101677, 14000000, to_date('2015-01-31 00:00:00','YYYY-MM-DD HH24:MI:SS'), date'2015-01-31' );</v>
      </c>
      <c r="AZ1761" s="326"/>
    </row>
    <row r="1762" spans="1:52" ht="16.5" customHeight="1" x14ac:dyDescent="0.25">
      <c r="A1762" s="285">
        <v>121</v>
      </c>
      <c r="B1762" s="72">
        <v>0</v>
      </c>
      <c r="C1762" s="166" t="str">
        <f t="shared" si="174"/>
        <v>1000121</v>
      </c>
      <c r="D1762" s="170" t="str">
        <f t="shared" si="175"/>
        <v>1000121/13</v>
      </c>
      <c r="E1762" s="184" t="s">
        <v>189</v>
      </c>
      <c r="F1762" s="167" t="s">
        <v>822</v>
      </c>
      <c r="G1762" s="165">
        <v>48</v>
      </c>
      <c r="H1762" s="227">
        <v>101677</v>
      </c>
      <c r="I1762" s="170" t="str">
        <f t="shared" si="176"/>
        <v>Б-101677-13</v>
      </c>
      <c r="J1762" s="185">
        <v>3</v>
      </c>
      <c r="K1762" s="170">
        <v>7</v>
      </c>
      <c r="L1762" s="170" t="s">
        <v>38</v>
      </c>
      <c r="M1762" s="185">
        <v>1</v>
      </c>
      <c r="N1762" s="170">
        <v>18</v>
      </c>
      <c r="O1762" s="167" t="s">
        <v>823</v>
      </c>
      <c r="P1762" s="167" t="s">
        <v>823</v>
      </c>
      <c r="Q1762" s="167" t="s">
        <v>826</v>
      </c>
      <c r="R1762" s="227" t="str">
        <f>H1762&amp;"3"</f>
        <v>1016773</v>
      </c>
      <c r="S1762" s="170">
        <v>1</v>
      </c>
      <c r="T1762" s="237" t="s">
        <v>316</v>
      </c>
      <c r="U1762" s="165">
        <v>27999999</v>
      </c>
      <c r="V1762" s="170">
        <v>0</v>
      </c>
      <c r="W1762" s="170">
        <v>0</v>
      </c>
      <c r="X1762" s="236">
        <v>1314</v>
      </c>
      <c r="Y1762" s="188"/>
      <c r="Z1762" s="266"/>
      <c r="AA1762" s="266"/>
      <c r="AB1762" s="224"/>
      <c r="AC1762" s="178">
        <v>13999999.5</v>
      </c>
      <c r="AD1762" s="170"/>
      <c r="AE1762" s="170"/>
      <c r="AF1762" s="191" t="s">
        <v>149</v>
      </c>
      <c r="AG1762" s="221">
        <v>8</v>
      </c>
      <c r="AH1762" s="220">
        <v>12</v>
      </c>
      <c r="AI1762" s="191" t="s">
        <v>320</v>
      </c>
      <c r="AJ1762" s="189"/>
      <c r="AK1762" s="189"/>
      <c r="AL1762" s="166">
        <v>0</v>
      </c>
      <c r="AM1762" s="122">
        <v>1</v>
      </c>
      <c r="AN1762" s="170" t="s">
        <v>44</v>
      </c>
      <c r="AO1762" s="170"/>
      <c r="AP1762" s="307"/>
      <c r="AQ1762" s="307"/>
      <c r="AR1762" s="307"/>
      <c r="AS1762" s="166">
        <f>H1762</f>
        <v>101677</v>
      </c>
      <c r="AT1762" s="166">
        <f t="shared" si="172"/>
        <v>11858</v>
      </c>
      <c r="AU1762" s="166">
        <v>1858</v>
      </c>
      <c r="AX1762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101677, 'Б-101677-13',date'2015-02-02',3, 7, 7, 'RUR', 1, 18, date'2015-02-02', date'2015-02-01', 1016773, 1, to_date('2015-01-02 00:00:00','YYYY-MM-DD HH24:MI:SS'), 27999999, 0, 0, 1314, 0, 'c1', 8,1,101677,11858,1858);insert into xxxx_oebs_cash_payment_test (ID, INVOICE_ID, OEBS_PAYMENT, DOC_DATE, COMISS_DATE) values (s_xxxx_oebs_cash_payment_test.NEXTVAL, 101677, 13999999.5, to_date('2015-01-02 00:00:00','YYYY-MM-DD HH24:MI:SS'), date'2015-01-31' );insert into xxxx_client_discount_m  (ID,CLIENT_ID,CLIENT_AVG_DISCOUNT,DT) values (s_xxxx_client_discount_m.NEXTVAL,1314, 12, date'2015-01-01');</v>
      </c>
      <c r="AZ1762" s="326"/>
    </row>
    <row r="1763" spans="1:52" ht="16.5" customHeight="1" x14ac:dyDescent="0.25">
      <c r="A1763" s="285">
        <v>121</v>
      </c>
      <c r="B1763" s="72">
        <v>0</v>
      </c>
      <c r="C1763" s="166" t="str">
        <f t="shared" si="174"/>
        <v>1000121</v>
      </c>
      <c r="D1763" s="165" t="str">
        <f t="shared" si="175"/>
        <v>1000121/13</v>
      </c>
      <c r="E1763" s="167" t="s">
        <v>189</v>
      </c>
      <c r="F1763" s="167" t="s">
        <v>822</v>
      </c>
      <c r="G1763" s="165">
        <v>48</v>
      </c>
      <c r="H1763" s="178">
        <v>101678</v>
      </c>
      <c r="I1763" s="170" t="str">
        <f t="shared" si="176"/>
        <v>Б-101678-13</v>
      </c>
      <c r="J1763" s="185">
        <v>3</v>
      </c>
      <c r="K1763" s="165">
        <v>1</v>
      </c>
      <c r="L1763" s="165" t="s">
        <v>38</v>
      </c>
      <c r="M1763" s="169">
        <v>1</v>
      </c>
      <c r="N1763" s="165">
        <v>18</v>
      </c>
      <c r="O1763" s="191" t="s">
        <v>824</v>
      </c>
      <c r="P1763" s="167" t="s">
        <v>823</v>
      </c>
      <c r="Q1763" s="191" t="s">
        <v>303</v>
      </c>
      <c r="R1763" s="166" t="str">
        <f t="shared" ref="R1763:R1772" si="177">H1763&amp;"1"</f>
        <v>1016781</v>
      </c>
      <c r="S1763" s="170">
        <v>1</v>
      </c>
      <c r="T1763" s="167" t="s">
        <v>308</v>
      </c>
      <c r="U1763" s="165">
        <v>60000000</v>
      </c>
      <c r="V1763" s="165">
        <v>10800000</v>
      </c>
      <c r="W1763" s="165">
        <v>0</v>
      </c>
      <c r="X1763" s="24">
        <v>1315</v>
      </c>
      <c r="Y1763" s="188"/>
      <c r="Z1763" s="266"/>
      <c r="AA1763" s="266"/>
      <c r="AB1763" s="224"/>
      <c r="AC1763" s="178">
        <v>30000000</v>
      </c>
      <c r="AD1763" s="170"/>
      <c r="AE1763" s="170"/>
      <c r="AF1763" s="167" t="s">
        <v>149</v>
      </c>
      <c r="AG1763" s="221">
        <v>8</v>
      </c>
      <c r="AH1763" s="220">
        <v>12</v>
      </c>
      <c r="AI1763" s="167" t="s">
        <v>319</v>
      </c>
      <c r="AJ1763" s="189"/>
      <c r="AK1763" s="189"/>
      <c r="AL1763" s="166">
        <v>0</v>
      </c>
      <c r="AM1763" s="170" t="s">
        <v>43</v>
      </c>
      <c r="AN1763" s="165" t="s">
        <v>44</v>
      </c>
      <c r="AO1763" s="165"/>
      <c r="AP1763" s="166"/>
      <c r="AQ1763" s="166"/>
      <c r="AR1763" s="166"/>
      <c r="AS1763" s="166">
        <f>H1763</f>
        <v>101678</v>
      </c>
      <c r="AT1763" s="166">
        <f t="shared" si="172"/>
        <v>11859</v>
      </c>
      <c r="AU1763" s="166">
        <v>1859</v>
      </c>
      <c r="AX1763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101678, 'Б-101678-13',date'2015-01-02',3, 1, 1, 'RUR', 1, 18, date'2015-02-02', date'2015-02-28', 1016781, 1, to_date('2015-02-01 00:00:00','YYYY-MM-DD HH24:MI:SS'), 60000000, 10800000, 0, 1315, 0, 'c1', 8,null,101678,11859,1859);insert into xxxx_oebs_cash_payment_test (ID, INVOICE_ID, OEBS_PAYMENT, DOC_DATE, COMISS_DATE) values (s_xxxx_oebs_cash_payment_test.NEXTVAL, 101678, 30000000, to_date('2015-02-01 00:00:00','YYYY-MM-DD HH24:MI:SS'), date'2015-01-31' );insert into xxxx_client_discount_m  (ID,CLIENT_ID,CLIENT_AVG_DISCOUNT,DT) values (s_xxxx_client_discount_m.NEXTVAL,1315, 12, date'2015-02-01');</v>
      </c>
      <c r="AZ1763" s="326"/>
    </row>
    <row r="1764" spans="1:52" ht="16.5" customHeight="1" x14ac:dyDescent="0.25">
      <c r="A1764" s="285">
        <v>121</v>
      </c>
      <c r="B1764" s="72">
        <v>0</v>
      </c>
      <c r="C1764" s="166" t="str">
        <f t="shared" si="174"/>
        <v>1000121</v>
      </c>
      <c r="D1764" s="171" t="str">
        <f t="shared" si="175"/>
        <v>1000121/13</v>
      </c>
      <c r="E1764" s="172" t="s">
        <v>189</v>
      </c>
      <c r="F1764" s="167" t="s">
        <v>822</v>
      </c>
      <c r="G1764" s="165">
        <v>48</v>
      </c>
      <c r="H1764" s="178">
        <v>101679</v>
      </c>
      <c r="I1764" s="171" t="str">
        <f t="shared" si="176"/>
        <v>Б-101679-13</v>
      </c>
      <c r="J1764" s="185">
        <v>3</v>
      </c>
      <c r="K1764" s="171">
        <v>2</v>
      </c>
      <c r="L1764" s="171" t="s">
        <v>38</v>
      </c>
      <c r="M1764" s="175">
        <v>1</v>
      </c>
      <c r="N1764" s="171">
        <v>18</v>
      </c>
      <c r="O1764" s="177" t="s">
        <v>824</v>
      </c>
      <c r="P1764" s="177" t="s">
        <v>823</v>
      </c>
      <c r="Q1764" s="172" t="s">
        <v>826</v>
      </c>
      <c r="R1764" s="173" t="str">
        <f t="shared" si="177"/>
        <v>1016791</v>
      </c>
      <c r="S1764" s="171">
        <v>1</v>
      </c>
      <c r="T1764" s="177" t="s">
        <v>828</v>
      </c>
      <c r="U1764" s="171">
        <v>70000000</v>
      </c>
      <c r="V1764" s="171">
        <v>12600000</v>
      </c>
      <c r="W1764" s="171">
        <v>0</v>
      </c>
      <c r="X1764" s="24">
        <v>1316</v>
      </c>
      <c r="Y1764" s="188"/>
      <c r="Z1764" s="266"/>
      <c r="AA1764" s="266"/>
      <c r="AB1764" s="224"/>
      <c r="AC1764" s="178">
        <v>35000000</v>
      </c>
      <c r="AD1764" s="171"/>
      <c r="AE1764" s="171"/>
      <c r="AF1764" s="177" t="s">
        <v>149</v>
      </c>
      <c r="AG1764" s="221">
        <v>8</v>
      </c>
      <c r="AH1764" s="220">
        <v>12</v>
      </c>
      <c r="AI1764" s="177" t="s">
        <v>319</v>
      </c>
      <c r="AJ1764" s="189"/>
      <c r="AK1764" s="189"/>
      <c r="AL1764" s="173">
        <v>0</v>
      </c>
      <c r="AM1764" s="170" t="s">
        <v>43</v>
      </c>
      <c r="AN1764" s="171" t="s">
        <v>44</v>
      </c>
      <c r="AO1764" s="171"/>
      <c r="AP1764" s="173"/>
      <c r="AQ1764" s="173"/>
      <c r="AR1764" s="173"/>
      <c r="AS1764" s="166">
        <f>H1764</f>
        <v>101679</v>
      </c>
      <c r="AT1764" s="166">
        <f t="shared" si="172"/>
        <v>11860</v>
      </c>
      <c r="AU1764" s="166">
        <v>1860</v>
      </c>
      <c r="AX176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121, 1000121, '1000121/13', date'2013-03-01', date'2015-09-01', 48, 101679, 'Б-101679-13',date'2015-01-02',3, 2, 2, 'RUR', 1, 18, date'2015-02-02', date'2015-02-01', 1016791, 1, to_date('2015-01-31 00:00:00','YYYY-MM-DD HH24:MI:SS'), 70000000, 12600000, 0, 1316, 0, 'c1', 8,null,101679,11860,1860);insert into xxxx_oebs_cash_payment_test (ID, INVOICE_ID, OEBS_PAYMENT, DOC_DATE, COMISS_DATE) values (s_xxxx_oebs_cash_payment_test.NEXTVAL, 101679, 35000000, to_date('2015-01-31 00:00:00','YYYY-MM-DD HH24:MI:SS'), date'2015-01-31' );insert into xxxx_client_discount_m  (ID,CLIENT_ID,CLIENT_AVG_DISCOUNT,DT) values (s_xxxx_client_discount_m.NEXTVAL,1316, 12, date'2015-02-01');</v>
      </c>
      <c r="AZ1764" s="326"/>
    </row>
    <row r="1765" spans="1:52" ht="16.5" customHeight="1" x14ac:dyDescent="0.25">
      <c r="A1765" s="285">
        <v>122</v>
      </c>
      <c r="B1765" s="72">
        <v>0</v>
      </c>
      <c r="C1765" s="166" t="str">
        <f t="shared" si="174"/>
        <v>1000122</v>
      </c>
      <c r="D1765" s="165" t="str">
        <f t="shared" si="175"/>
        <v>1000122/13</v>
      </c>
      <c r="E1765" s="167" t="s">
        <v>189</v>
      </c>
      <c r="F1765" s="167" t="s">
        <v>822</v>
      </c>
      <c r="G1765" s="165">
        <v>48</v>
      </c>
      <c r="H1765" s="178">
        <v>101680</v>
      </c>
      <c r="I1765" s="170" t="str">
        <f t="shared" si="176"/>
        <v>Б-101680-13</v>
      </c>
      <c r="J1765" s="169">
        <v>3</v>
      </c>
      <c r="K1765" s="165">
        <v>7</v>
      </c>
      <c r="L1765" s="165" t="s">
        <v>38</v>
      </c>
      <c r="M1765" s="169">
        <v>1</v>
      </c>
      <c r="N1765" s="165">
        <v>18</v>
      </c>
      <c r="O1765" s="167" t="s">
        <v>823</v>
      </c>
      <c r="P1765" s="167" t="s">
        <v>823</v>
      </c>
      <c r="Q1765" s="167" t="s">
        <v>826</v>
      </c>
      <c r="R1765" s="166" t="str">
        <f t="shared" si="177"/>
        <v>1016801</v>
      </c>
      <c r="S1765" s="170">
        <v>1</v>
      </c>
      <c r="T1765" s="167" t="s">
        <v>308</v>
      </c>
      <c r="U1765" s="165">
        <v>25000</v>
      </c>
      <c r="V1765" s="165">
        <v>4500</v>
      </c>
      <c r="W1765" s="165">
        <v>0</v>
      </c>
      <c r="X1765" s="24">
        <v>1317</v>
      </c>
      <c r="Y1765" s="188"/>
      <c r="Z1765" s="266"/>
      <c r="AA1765" s="266"/>
      <c r="AB1765" s="224"/>
      <c r="AC1765" s="178">
        <v>50000</v>
      </c>
      <c r="AD1765" s="189"/>
      <c r="AE1765" s="189"/>
      <c r="AF1765" s="167" t="s">
        <v>149</v>
      </c>
      <c r="AG1765" s="221">
        <v>8</v>
      </c>
      <c r="AH1765" s="220">
        <v>12</v>
      </c>
      <c r="AI1765" s="167" t="s">
        <v>319</v>
      </c>
      <c r="AJ1765" s="189"/>
      <c r="AK1765" s="189"/>
      <c r="AL1765" s="166">
        <v>0</v>
      </c>
      <c r="AM1765" s="170" t="s">
        <v>43</v>
      </c>
      <c r="AN1765" s="170" t="s">
        <v>44</v>
      </c>
      <c r="AS1765" s="166">
        <f>H1765</f>
        <v>101680</v>
      </c>
      <c r="AT1765" s="166">
        <f t="shared" si="172"/>
        <v>11861</v>
      </c>
      <c r="AU1765" s="166">
        <v>1861</v>
      </c>
      <c r="AV1765" s="220" t="s">
        <v>793</v>
      </c>
      <c r="AX176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122, 1000122, '1000122/13', date'2013-03-01', date'2015-09-01', 48, 101680, 'Б-101680-13',date'2015-02-02',3, 7, 7, 'RUR', 1, 18, date'2015-02-02', date'2015-02-01', 1016801, 1, to_date('2015-02-01 00:00:00','YYYY-MM-DD HH24:MI:SS'), 25000, 4500, 0, 1317, 0, 'c1', 8,null,101680,11861,1861);insert into xxxx_oebs_cash_payment_test (ID, INVOICE_ID, OEBS_PAYMENT, DOC_DATE, COMISS_DATE) values (s_xxxx_oebs_cash_payment_test.NEXTVAL, 101680, 50000, to_date('2015-02-01 00:00:00','YYYY-MM-DD HH24:MI:SS'), date'2015-01-31' );insert into xxxx_client_discount_m  (ID,CLIENT_ID,CLIENT_AVG_DISCOUNT,DT) values (s_xxxx_client_discount_m.NEXTVAL,1317, 12, date'2015-02-01');</v>
      </c>
      <c r="AZ1765" s="326"/>
    </row>
    <row r="1766" spans="1:52" ht="16.5" customHeight="1" x14ac:dyDescent="0.25">
      <c r="A1766" s="285">
        <v>122</v>
      </c>
      <c r="B1766" s="72">
        <v>0</v>
      </c>
      <c r="C1766" s="166" t="str">
        <f t="shared" si="174"/>
        <v>1000122</v>
      </c>
      <c r="D1766" s="165" t="str">
        <f t="shared" si="175"/>
        <v>1000122/13</v>
      </c>
      <c r="E1766" s="167" t="s">
        <v>189</v>
      </c>
      <c r="F1766" s="167" t="s">
        <v>822</v>
      </c>
      <c r="G1766" s="165">
        <v>48</v>
      </c>
      <c r="H1766" s="178">
        <v>101681</v>
      </c>
      <c r="I1766" s="170" t="str">
        <f t="shared" si="176"/>
        <v>Б-101681-13</v>
      </c>
      <c r="J1766" s="169">
        <v>3</v>
      </c>
      <c r="K1766" s="165">
        <v>7</v>
      </c>
      <c r="L1766" s="165" t="s">
        <v>38</v>
      </c>
      <c r="M1766" s="169">
        <v>1</v>
      </c>
      <c r="N1766" s="165">
        <v>18</v>
      </c>
      <c r="O1766" s="167" t="s">
        <v>823</v>
      </c>
      <c r="P1766" s="167" t="s">
        <v>823</v>
      </c>
      <c r="Q1766" s="167" t="s">
        <v>826</v>
      </c>
      <c r="R1766" s="166" t="str">
        <f t="shared" si="177"/>
        <v>1016811</v>
      </c>
      <c r="S1766" s="170">
        <v>1</v>
      </c>
      <c r="T1766" s="167" t="s">
        <v>310</v>
      </c>
      <c r="U1766" s="165">
        <v>25000</v>
      </c>
      <c r="V1766" s="165">
        <v>4500</v>
      </c>
      <c r="W1766" s="165">
        <v>0</v>
      </c>
      <c r="X1766" s="24">
        <v>1318</v>
      </c>
      <c r="Y1766" s="188"/>
      <c r="Z1766" s="266"/>
      <c r="AA1766" s="266"/>
      <c r="AB1766" s="224"/>
      <c r="AC1766" s="178">
        <v>50000</v>
      </c>
      <c r="AD1766" s="189"/>
      <c r="AE1766" s="189"/>
      <c r="AF1766" s="167" t="s">
        <v>149</v>
      </c>
      <c r="AG1766" s="221">
        <v>8</v>
      </c>
      <c r="AI1766" s="167"/>
      <c r="AJ1766" s="189"/>
      <c r="AK1766" s="189"/>
      <c r="AL1766" s="166">
        <v>0</v>
      </c>
      <c r="AM1766" s="170" t="s">
        <v>43</v>
      </c>
      <c r="AN1766" s="165" t="s">
        <v>44</v>
      </c>
      <c r="AO1766" s="165"/>
      <c r="AP1766" s="166"/>
      <c r="AQ1766" s="166"/>
      <c r="AR1766" s="166"/>
      <c r="AS1766" s="166">
        <f>H1766</f>
        <v>101681</v>
      </c>
      <c r="AT1766" s="166">
        <f t="shared" si="172"/>
        <v>11862</v>
      </c>
      <c r="AU1766" s="166">
        <v>1862</v>
      </c>
      <c r="AV1766" s="220" t="s">
        <v>794</v>
      </c>
      <c r="AX176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122, 1000122, '1000122/13', date'2013-03-01', date'2015-09-01', 48, 101681, 'Б-101681-13',date'2015-02-02',3, 7, 7, 'RUR', 1, 18, date'2015-02-02', date'2015-02-01', 1016811, 1, to_date('2015-01-31 23:59:59','YYYY-MM-DD HH24:MI:SS'), 25000, 4500, 0, 1318, 0, 'c1', 8,null,101681,11862,1862);insert into xxxx_oebs_cash_payment_test (ID, INVOICE_ID, OEBS_PAYMENT, DOC_DATE, COMISS_DATE) values (s_xxxx_oebs_cash_payment_test.NEXTVAL, 101681, 50000, to_date('2015-01-31 23:59:59','YYYY-MM-DD HH24:MI:SS'), date'2015-01-31' );</v>
      </c>
      <c r="AZ1766" s="326"/>
    </row>
    <row r="1767" spans="1:52" ht="16.5" customHeight="1" x14ac:dyDescent="0.25">
      <c r="A1767" s="285">
        <v>122</v>
      </c>
      <c r="B1767" s="72">
        <v>0</v>
      </c>
      <c r="C1767" s="166" t="str">
        <f t="shared" si="174"/>
        <v>1000122</v>
      </c>
      <c r="D1767" s="165" t="str">
        <f t="shared" si="175"/>
        <v>1000122/13</v>
      </c>
      <c r="E1767" s="167" t="s">
        <v>189</v>
      </c>
      <c r="F1767" s="167" t="s">
        <v>822</v>
      </c>
      <c r="G1767" s="165">
        <v>48</v>
      </c>
      <c r="H1767" s="178">
        <v>101682</v>
      </c>
      <c r="I1767" s="170" t="str">
        <f t="shared" si="176"/>
        <v>Б-101682-13</v>
      </c>
      <c r="J1767" s="169">
        <v>3</v>
      </c>
      <c r="K1767" s="165">
        <v>7</v>
      </c>
      <c r="L1767" s="165" t="s">
        <v>38</v>
      </c>
      <c r="M1767" s="169">
        <v>1</v>
      </c>
      <c r="N1767" s="165">
        <v>18</v>
      </c>
      <c r="O1767" s="191" t="s">
        <v>824</v>
      </c>
      <c r="P1767" s="167" t="s">
        <v>823</v>
      </c>
      <c r="Q1767" s="167" t="s">
        <v>826</v>
      </c>
      <c r="R1767" s="166" t="str">
        <f t="shared" si="177"/>
        <v>1016821</v>
      </c>
      <c r="S1767" s="170">
        <v>1</v>
      </c>
      <c r="T1767" s="191" t="s">
        <v>308</v>
      </c>
      <c r="U1767" s="165">
        <v>25000</v>
      </c>
      <c r="V1767" s="165">
        <v>4500</v>
      </c>
      <c r="W1767" s="165">
        <v>0</v>
      </c>
      <c r="X1767" s="24">
        <v>1319</v>
      </c>
      <c r="Y1767" s="188"/>
      <c r="Z1767" s="266"/>
      <c r="AA1767" s="266"/>
      <c r="AB1767" s="224"/>
      <c r="AC1767" s="178">
        <v>50000</v>
      </c>
      <c r="AD1767" s="189"/>
      <c r="AE1767" s="189"/>
      <c r="AF1767" s="191" t="s">
        <v>149</v>
      </c>
      <c r="AG1767" s="221">
        <v>8</v>
      </c>
      <c r="AH1767" s="220">
        <v>12</v>
      </c>
      <c r="AI1767" s="191" t="s">
        <v>319</v>
      </c>
      <c r="AJ1767" s="189"/>
      <c r="AK1767" s="189"/>
      <c r="AL1767" s="227">
        <v>1</v>
      </c>
      <c r="AM1767" s="170">
        <v>1</v>
      </c>
      <c r="AN1767" s="165" t="s">
        <v>44</v>
      </c>
      <c r="AO1767" s="165"/>
      <c r="AP1767" s="227">
        <v>100000</v>
      </c>
      <c r="AQ1767" s="310" t="s">
        <v>204</v>
      </c>
      <c r="AR1767" s="307" t="s">
        <v>434</v>
      </c>
      <c r="AS1767" s="166">
        <f>H1767</f>
        <v>101682</v>
      </c>
      <c r="AT1767" s="166">
        <f t="shared" si="172"/>
        <v>11863</v>
      </c>
      <c r="AU1767" s="166">
        <v>1863</v>
      </c>
      <c r="AX1767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122, 1000122, '1000122/13', date'2013-03-01', date'2015-09-01', 48, 101682, 'Б-101682-13',date'2015-01-02',3, 7, 7, 'RUR', 1, 18, date'2015-02-02', date'2015-02-01', 1016821, 1, to_date('2015-02-01 00:00:00','YYYY-MM-DD HH24:MI:SS'), 25000, 4500, 0, 1319, 1, 'c1', 8,1,101682,11863,1863);insert into xxxx_oebs_cash_payment_test (ID, INVOICE_ID, OEBS_PAYMENT, DOC_DATE, COMISS_DATE) values (s_xxxx_oebs_cash_payment_test.NEXTVAL, 101682, 50000, to_date('2015-02-01 00:00:00','YYYY-MM-DD HH24:MI:SS'), date'2015-01-31' );insert into xxxx_client_discount_m  (ID,CLIENT_ID,CLIENT_AVG_DISCOUNT,DT) values (s_xxxx_client_discount_m.NEXTVAL,1319, 12, date'2015-02-01');insert into xxxx_loyal_clients_contr_attr (ID, CONTRACT_ID, CLIENT_ID, LC_TURNOVER, COLLATERAL_FIRST_DT, COLLATERAL_END_DT) values (s_xxxx_loyal_clients_contr_atr.NEXTVAL, 1000122, 1319, 100000, date'2014-02-01', date'2014-08-31' );</v>
      </c>
      <c r="AZ1767" s="326"/>
    </row>
    <row r="1768" spans="1:52" ht="16.5" customHeight="1" x14ac:dyDescent="0.25">
      <c r="A1768" s="285">
        <v>122</v>
      </c>
      <c r="B1768" s="72">
        <v>0</v>
      </c>
      <c r="C1768" s="166" t="str">
        <f t="shared" si="174"/>
        <v>1000122</v>
      </c>
      <c r="D1768" s="165" t="str">
        <f t="shared" si="175"/>
        <v>1000122/13</v>
      </c>
      <c r="E1768" s="167" t="s">
        <v>189</v>
      </c>
      <c r="F1768" s="167" t="s">
        <v>822</v>
      </c>
      <c r="G1768" s="165">
        <v>48</v>
      </c>
      <c r="H1768" s="178">
        <v>101683</v>
      </c>
      <c r="I1768" s="170" t="str">
        <f t="shared" si="176"/>
        <v>Б-101683-13</v>
      </c>
      <c r="J1768" s="169">
        <v>3</v>
      </c>
      <c r="K1768" s="165">
        <v>7</v>
      </c>
      <c r="L1768" s="165" t="s">
        <v>38</v>
      </c>
      <c r="M1768" s="169">
        <v>1</v>
      </c>
      <c r="N1768" s="165">
        <v>18</v>
      </c>
      <c r="O1768" s="191" t="s">
        <v>824</v>
      </c>
      <c r="P1768" s="167" t="s">
        <v>823</v>
      </c>
      <c r="Q1768" s="191" t="s">
        <v>303</v>
      </c>
      <c r="R1768" s="166" t="str">
        <f t="shared" si="177"/>
        <v>1016831</v>
      </c>
      <c r="S1768" s="170">
        <v>1</v>
      </c>
      <c r="T1768" s="191" t="s">
        <v>310</v>
      </c>
      <c r="U1768" s="165">
        <v>25000</v>
      </c>
      <c r="V1768" s="165">
        <v>4500</v>
      </c>
      <c r="W1768" s="165">
        <v>0</v>
      </c>
      <c r="X1768" s="24">
        <v>1320</v>
      </c>
      <c r="Y1768" s="188"/>
      <c r="Z1768" s="266"/>
      <c r="AA1768" s="266"/>
      <c r="AB1768" s="224"/>
      <c r="AC1768" s="178">
        <v>50000</v>
      </c>
      <c r="AD1768" s="189"/>
      <c r="AE1768" s="189"/>
      <c r="AF1768" s="191" t="s">
        <v>149</v>
      </c>
      <c r="AG1768" s="221">
        <v>8</v>
      </c>
      <c r="AH1768" s="220">
        <v>12</v>
      </c>
      <c r="AI1768" s="191" t="s">
        <v>319</v>
      </c>
      <c r="AJ1768" s="189"/>
      <c r="AK1768" s="189"/>
      <c r="AL1768" s="227">
        <v>1</v>
      </c>
      <c r="AM1768" s="170">
        <v>1</v>
      </c>
      <c r="AN1768" s="165" t="s">
        <v>44</v>
      </c>
      <c r="AO1768" s="165"/>
      <c r="AP1768" s="227">
        <v>100000</v>
      </c>
      <c r="AQ1768" s="310" t="s">
        <v>204</v>
      </c>
      <c r="AR1768" s="307" t="s">
        <v>434</v>
      </c>
      <c r="AS1768" s="166">
        <f>H1768</f>
        <v>101683</v>
      </c>
      <c r="AT1768" s="166">
        <f t="shared" si="172"/>
        <v>11864</v>
      </c>
      <c r="AU1768" s="166">
        <v>1864</v>
      </c>
      <c r="AX1768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122, 1000122, '1000122/13', date'2013-03-01', date'2015-09-01', 48, 101683, 'Б-101683-13',date'2015-01-02',3, 7, 7, 'RUR', 1, 18, date'2015-02-02', date'2015-02-28', 1016831, 1, to_date('2015-01-31 23:59:59','YYYY-MM-DD HH24:MI:SS'), 25000, 4500, 0, 1320, 1, 'c1', 8,1,101683,11864,1864);insert into xxxx_oebs_cash_payment_test (ID, INVOICE_ID, OEBS_PAYMENT, DOC_DATE, COMISS_DATE) values (s_xxxx_oebs_cash_payment_test.NEXTVAL, 101683, 50000, to_date('2015-01-31 23:59:59','YYYY-MM-DD HH24:MI:SS'), date'2015-01-31' );insert into xxxx_client_discount_m  (ID,CLIENT_ID,CLIENT_AVG_DISCOUNT,DT) values (s_xxxx_client_discount_m.NEXTVAL,1320, 12, date'2015-02-01');insert into xxxx_loyal_clients_contr_attr (ID, CONTRACT_ID, CLIENT_ID, LC_TURNOVER, COLLATERAL_FIRST_DT, COLLATERAL_END_DT) values (s_xxxx_loyal_clients_contr_atr.NEXTVAL, 1000122, 1320, 100000, date'2014-02-01', date'2014-08-31' );</v>
      </c>
      <c r="AZ1768" s="326"/>
    </row>
    <row r="1769" spans="1:52" ht="16.5" customHeight="1" x14ac:dyDescent="0.25">
      <c r="A1769" s="285">
        <v>122</v>
      </c>
      <c r="B1769" s="72">
        <v>0</v>
      </c>
      <c r="C1769" s="166" t="str">
        <f t="shared" si="174"/>
        <v>1000122</v>
      </c>
      <c r="D1769" s="170" t="str">
        <f t="shared" si="175"/>
        <v>1000122/13</v>
      </c>
      <c r="E1769" s="184" t="s">
        <v>189</v>
      </c>
      <c r="F1769" s="167" t="s">
        <v>822</v>
      </c>
      <c r="G1769" s="165">
        <v>48</v>
      </c>
      <c r="H1769" s="178">
        <v>101684</v>
      </c>
      <c r="I1769" s="170" t="str">
        <f t="shared" si="176"/>
        <v>Б-101684-13</v>
      </c>
      <c r="J1769" s="169">
        <v>3</v>
      </c>
      <c r="K1769" s="170">
        <v>7</v>
      </c>
      <c r="L1769" s="170" t="s">
        <v>38</v>
      </c>
      <c r="M1769" s="185">
        <v>1</v>
      </c>
      <c r="N1769" s="165">
        <v>18</v>
      </c>
      <c r="O1769" s="191" t="s">
        <v>824</v>
      </c>
      <c r="P1769" s="191" t="s">
        <v>823</v>
      </c>
      <c r="Q1769" s="167" t="s">
        <v>826</v>
      </c>
      <c r="R1769" s="166" t="str">
        <f t="shared" si="177"/>
        <v>1016841</v>
      </c>
      <c r="S1769" s="170">
        <v>1</v>
      </c>
      <c r="T1769" s="239" t="s">
        <v>144</v>
      </c>
      <c r="U1769" s="165">
        <v>25000</v>
      </c>
      <c r="V1769" s="170">
        <v>4500</v>
      </c>
      <c r="W1769" s="170">
        <v>0</v>
      </c>
      <c r="X1769" s="24">
        <v>1321</v>
      </c>
      <c r="Y1769" s="188"/>
      <c r="Z1769" s="266"/>
      <c r="AA1769" s="266"/>
      <c r="AB1769" s="224"/>
      <c r="AC1769" s="178">
        <v>50000</v>
      </c>
      <c r="AD1769" s="189"/>
      <c r="AE1769" s="189"/>
      <c r="AF1769" s="237" t="s">
        <v>149</v>
      </c>
      <c r="AG1769" s="221">
        <v>8</v>
      </c>
      <c r="AH1769" s="220">
        <v>12</v>
      </c>
      <c r="AI1769" s="237" t="s">
        <v>320</v>
      </c>
      <c r="AJ1769" s="189"/>
      <c r="AK1769" s="189"/>
      <c r="AL1769" s="227">
        <v>1</v>
      </c>
      <c r="AM1769" s="244">
        <v>1</v>
      </c>
      <c r="AN1769" s="165" t="s">
        <v>44</v>
      </c>
      <c r="AO1769" s="165"/>
      <c r="AP1769" s="227">
        <v>100000</v>
      </c>
      <c r="AQ1769" s="310" t="s">
        <v>204</v>
      </c>
      <c r="AR1769" s="307" t="s">
        <v>155</v>
      </c>
      <c r="AS1769" s="166">
        <f>H1769</f>
        <v>101684</v>
      </c>
      <c r="AT1769" s="166">
        <f t="shared" si="172"/>
        <v>11865</v>
      </c>
      <c r="AU1769" s="166">
        <v>1865</v>
      </c>
      <c r="AX1769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122, 1000122, '1000122/13', date'2013-03-01', date'2015-09-01', 48, 101684, 'Б-101684-13',date'2015-01-02',3, 7, 7, 'RUR', 1, 18, date'2015-02-02', date'2015-02-01', 1016841, 1, to_date('2015-01-01 00:00:00','YYYY-MM-DD HH24:MI:SS'), 25000, 4500, 0, 1321, 1, 'c1', 8,1,101684,11865,1865);insert into xxxx_oebs_cash_payment_test (ID, INVOICE_ID, OEBS_PAYMENT, DOC_DATE, COMISS_DATE) values (s_xxxx_oebs_cash_payment_test.NEXTVAL, 101684, 50000, to_date('2015-01-01 00:00:00','YYYY-MM-DD HH24:MI:SS'), date'2015-01-31' );insert into xxxx_client_discount_m  (ID,CLIENT_ID,CLIENT_AVG_DISCOUNT,DT) values (s_xxxx_client_discount_m.NEXTVAL,1321, 12, date'2015-01-01');insert into xxxx_loyal_clients_contr_attr (ID, CONTRACT_ID, CLIENT_ID, LC_TURNOVER, COLLATERAL_FIRST_DT, COLLATERAL_END_DT) values (s_xxxx_loyal_clients_contr_atr.NEXTVAL, 1000122, 1321, 100000, date'2014-02-01', date'2014-12-31' );</v>
      </c>
      <c r="AZ1769" s="326"/>
    </row>
    <row r="1770" spans="1:52" s="179" customFormat="1" ht="16.5" customHeight="1" x14ac:dyDescent="0.25">
      <c r="A1770" s="286">
        <v>122</v>
      </c>
      <c r="B1770" s="72">
        <v>0</v>
      </c>
      <c r="C1770" s="173" t="str">
        <f t="shared" si="174"/>
        <v>1000122</v>
      </c>
      <c r="D1770" s="171" t="str">
        <f t="shared" si="175"/>
        <v>1000122/13</v>
      </c>
      <c r="E1770" s="172" t="s">
        <v>189</v>
      </c>
      <c r="F1770" s="167" t="s">
        <v>822</v>
      </c>
      <c r="G1770" s="171">
        <v>48</v>
      </c>
      <c r="H1770" s="180">
        <v>101685</v>
      </c>
      <c r="I1770" s="171" t="str">
        <f t="shared" si="176"/>
        <v>Б-101685-13</v>
      </c>
      <c r="J1770" s="175">
        <v>3</v>
      </c>
      <c r="K1770" s="171">
        <v>7</v>
      </c>
      <c r="L1770" s="171" t="s">
        <v>38</v>
      </c>
      <c r="M1770" s="175">
        <v>1</v>
      </c>
      <c r="N1770" s="171">
        <v>18</v>
      </c>
      <c r="O1770" s="177" t="s">
        <v>824</v>
      </c>
      <c r="P1770" s="177" t="s">
        <v>823</v>
      </c>
      <c r="Q1770" s="177" t="s">
        <v>826</v>
      </c>
      <c r="R1770" s="173" t="str">
        <f t="shared" si="177"/>
        <v>1016851</v>
      </c>
      <c r="S1770" s="171">
        <v>1</v>
      </c>
      <c r="T1770" s="211" t="s">
        <v>311</v>
      </c>
      <c r="U1770" s="171">
        <v>25000</v>
      </c>
      <c r="V1770" s="171">
        <v>4500</v>
      </c>
      <c r="W1770" s="171">
        <v>0</v>
      </c>
      <c r="X1770" s="181">
        <v>1322</v>
      </c>
      <c r="Y1770" s="174"/>
      <c r="Z1770" s="142"/>
      <c r="AA1770" s="142"/>
      <c r="AB1770" s="232"/>
      <c r="AC1770" s="178">
        <v>50000</v>
      </c>
      <c r="AF1770" s="211" t="s">
        <v>150</v>
      </c>
      <c r="AG1770" s="302">
        <v>8</v>
      </c>
      <c r="AH1770" s="258">
        <v>12</v>
      </c>
      <c r="AI1770" s="211" t="s">
        <v>320</v>
      </c>
      <c r="AL1770" s="205">
        <v>1</v>
      </c>
      <c r="AM1770" s="231">
        <v>1</v>
      </c>
      <c r="AN1770" s="171" t="s">
        <v>44</v>
      </c>
      <c r="AO1770" s="171"/>
      <c r="AP1770" s="205">
        <v>100000</v>
      </c>
      <c r="AQ1770" s="313" t="s">
        <v>204</v>
      </c>
      <c r="AR1770" s="311" t="s">
        <v>155</v>
      </c>
      <c r="AS1770" s="166">
        <f>H1770</f>
        <v>101685</v>
      </c>
      <c r="AT1770" s="166">
        <f t="shared" si="172"/>
        <v>11866</v>
      </c>
      <c r="AU1770" s="166">
        <v>1866</v>
      </c>
      <c r="AV1770" s="258"/>
      <c r="AX1770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122, 1000122, '1000122/13', date'2013-03-01', date'2015-09-01', 48, 101685, 'Б-101685-13',date'2015-01-02',3, 7, 7, 'RUR', 1, 18, date'2015-02-02', date'2015-02-01', 1016851, 1, to_date('2015-01-30 23:59:59','YYYY-MM-DD HH24:MI:SS'), 25000, 4500, 0, 1322, 1, 'c1', 8,1,101685,11866,1866);insert into xxxx_oebs_cash_payment_test (ID, INVOICE_ID, OEBS_PAYMENT, DOC_DATE, COMISS_DATE) values (s_xxxx_oebs_cash_payment_test.NEXTVAL, 101685, 50000, to_date('2015-01-30 23:59:59','YYYY-MM-DD HH24:MI:SS'), date'2015-01-30' );insert into xxxx_client_discount_m  (ID,CLIENT_ID,CLIENT_AVG_DISCOUNT,DT) values (s_xxxx_client_discount_m.NEXTVAL,1322, 12, date'2015-01-01');insert into xxxx_loyal_clients_contr_attr (ID, CONTRACT_ID, CLIENT_ID, LC_TURNOVER, COLLATERAL_FIRST_DT, COLLATERAL_END_DT) values (s_xxxx_loyal_clients_contr_atr.NEXTVAL, 1000122, 1322, 100000, date'2014-02-01', date'2014-12-31' );</v>
      </c>
      <c r="AZ1770" s="334"/>
    </row>
    <row r="1771" spans="1:52" ht="16.5" customHeight="1" x14ac:dyDescent="0.25">
      <c r="A1771" s="285">
        <v>123</v>
      </c>
      <c r="B1771" s="72">
        <v>0</v>
      </c>
      <c r="C1771" s="166" t="str">
        <f t="shared" si="174"/>
        <v>1000123</v>
      </c>
      <c r="D1771" s="165" t="str">
        <f t="shared" si="175"/>
        <v>1000123/13</v>
      </c>
      <c r="E1771" s="167" t="s">
        <v>189</v>
      </c>
      <c r="F1771" s="167" t="s">
        <v>822</v>
      </c>
      <c r="G1771" s="165">
        <v>48</v>
      </c>
      <c r="H1771" s="230">
        <v>101686</v>
      </c>
      <c r="I1771" s="170" t="str">
        <f t="shared" si="176"/>
        <v>Б-101686-13</v>
      </c>
      <c r="J1771" s="185">
        <v>3</v>
      </c>
      <c r="K1771" s="165">
        <v>7</v>
      </c>
      <c r="L1771" s="165" t="s">
        <v>38</v>
      </c>
      <c r="M1771" s="169">
        <v>1</v>
      </c>
      <c r="N1771" s="165">
        <v>18</v>
      </c>
      <c r="O1771" s="167" t="s">
        <v>823</v>
      </c>
      <c r="P1771" s="167" t="s">
        <v>823</v>
      </c>
      <c r="Q1771" s="167" t="s">
        <v>826</v>
      </c>
      <c r="R1771" s="166" t="str">
        <f t="shared" si="177"/>
        <v>1016861</v>
      </c>
      <c r="S1771" s="170">
        <v>1</v>
      </c>
      <c r="T1771" s="237" t="s">
        <v>144</v>
      </c>
      <c r="U1771" s="165">
        <v>82000000</v>
      </c>
      <c r="V1771" s="234">
        <v>10000000</v>
      </c>
      <c r="W1771" s="165">
        <v>0</v>
      </c>
      <c r="X1771" s="234">
        <v>1323</v>
      </c>
      <c r="Y1771" s="168" t="s">
        <v>42</v>
      </c>
      <c r="Z1771" s="266">
        <v>162200000</v>
      </c>
      <c r="AA1771" s="266">
        <v>324400000</v>
      </c>
      <c r="AB1771" s="224"/>
      <c r="AC1771" s="178">
        <v>164000000</v>
      </c>
      <c r="AD1771" s="170"/>
      <c r="AE1771" s="170"/>
      <c r="AF1771" s="237" t="s">
        <v>150</v>
      </c>
      <c r="AG1771" s="221">
        <v>8</v>
      </c>
      <c r="AH1771" s="220">
        <v>12</v>
      </c>
      <c r="AI1771" s="237" t="s">
        <v>320</v>
      </c>
      <c r="AL1771" s="227">
        <v>1</v>
      </c>
      <c r="AM1771" s="244">
        <v>1</v>
      </c>
      <c r="AN1771" s="165" t="s">
        <v>44</v>
      </c>
      <c r="AO1771" s="165"/>
      <c r="AP1771" s="227">
        <v>10000000</v>
      </c>
      <c r="AQ1771" s="227" t="s">
        <v>426</v>
      </c>
      <c r="AR1771" s="307" t="s">
        <v>149</v>
      </c>
      <c r="AS1771" s="166">
        <f>H1771</f>
        <v>101686</v>
      </c>
      <c r="AT1771" s="166">
        <f t="shared" si="172"/>
        <v>11867</v>
      </c>
      <c r="AU1771" s="166">
        <v>1867</v>
      </c>
      <c r="AV1771" s="220" t="s">
        <v>742</v>
      </c>
      <c r="AX1771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101686, 'Б-101686-13',date'2015-02-02',3, 7, 7, 'RUR', 1, 18, date'2015-02-02', date'2015-02-01', 1016861, 1, to_date('2015-01-01 00:00:00','YYYY-MM-DD HH24:MI:SS'), 82000000, 10000000, 0, 1323, 1, 'c1', 8,1,101686,11867,1867);insert into xxxx_oebs_cash_payment_test (ID, INVOICE_ID, OEBS_PAYMENT, DOC_DATE, COMISS_DATE) values (s_xxxx_oebs_cash_payment_test.NEXTVAL, 101686, 164000000, to_date('2015-01-01 00:00:00','YYYY-MM-DD HH24:MI:SS'), date'2015-01-30' );insert into xxxx_client_discount_m  (ID,CLIENT_ID,CLIENT_AVG_DISCOUNT,DT) values (s_xxxx_client_discount_m.NEXTVAL,1323, 12, date'2015-01-01');insert into xxxx_loyal_clients_contr_attr (ID, CONTRACT_ID, CLIENT_ID, LC_TURNOVER, COLLATERAL_FIRST_DT, COLLATERAL_END_DT) values (s_xxxx_loyal_clients_contr_atr.NEXTVAL, 1000123, 1323, 10000000, date'2014-05-01', date'2015-01-31' );</v>
      </c>
      <c r="AZ1771" s="326"/>
    </row>
    <row r="1772" spans="1:52" ht="16.5" customHeight="1" x14ac:dyDescent="0.25">
      <c r="A1772" s="285">
        <v>123</v>
      </c>
      <c r="B1772" s="72">
        <v>0</v>
      </c>
      <c r="C1772" s="166" t="str">
        <f t="shared" si="174"/>
        <v>1000123</v>
      </c>
      <c r="D1772" s="165" t="str">
        <f t="shared" si="175"/>
        <v>1000123/13</v>
      </c>
      <c r="E1772" s="167" t="s">
        <v>189</v>
      </c>
      <c r="F1772" s="167" t="s">
        <v>822</v>
      </c>
      <c r="G1772" s="165">
        <v>48</v>
      </c>
      <c r="H1772" s="227">
        <v>101687</v>
      </c>
      <c r="I1772" s="170" t="str">
        <f t="shared" si="176"/>
        <v>Б-101687-13</v>
      </c>
      <c r="J1772" s="185">
        <v>3</v>
      </c>
      <c r="K1772" s="165">
        <v>7</v>
      </c>
      <c r="L1772" s="165" t="s">
        <v>38</v>
      </c>
      <c r="M1772" s="169">
        <v>1</v>
      </c>
      <c r="N1772" s="165">
        <v>18</v>
      </c>
      <c r="O1772" s="167" t="s">
        <v>823</v>
      </c>
      <c r="P1772" s="167" t="s">
        <v>823</v>
      </c>
      <c r="Q1772" s="167" t="s">
        <v>826</v>
      </c>
      <c r="R1772" s="166" t="str">
        <f t="shared" si="177"/>
        <v>1016871</v>
      </c>
      <c r="S1772" s="170">
        <v>1</v>
      </c>
      <c r="T1772" s="237" t="s">
        <v>833</v>
      </c>
      <c r="U1772" s="165">
        <v>110000000</v>
      </c>
      <c r="V1772" s="165">
        <v>19800000</v>
      </c>
      <c r="W1772" s="165">
        <v>0</v>
      </c>
      <c r="X1772" s="236">
        <v>1324</v>
      </c>
      <c r="Y1772" s="168" t="s">
        <v>42</v>
      </c>
      <c r="Z1772" s="266"/>
      <c r="AA1772" s="266">
        <v>384000000</v>
      </c>
      <c r="AB1772" s="224"/>
      <c r="AC1772" s="178">
        <v>220000000</v>
      </c>
      <c r="AD1772" s="170"/>
      <c r="AE1772" s="170"/>
      <c r="AF1772" s="237" t="s">
        <v>150</v>
      </c>
      <c r="AG1772" s="221">
        <v>8</v>
      </c>
      <c r="AI1772" s="237"/>
      <c r="AL1772" s="227">
        <v>1</v>
      </c>
      <c r="AM1772" s="244">
        <v>1</v>
      </c>
      <c r="AN1772" s="165" t="s">
        <v>44</v>
      </c>
      <c r="AO1772" s="165"/>
      <c r="AP1772" s="227">
        <v>10000000</v>
      </c>
      <c r="AQ1772" s="227" t="s">
        <v>426</v>
      </c>
      <c r="AR1772" s="307" t="s">
        <v>149</v>
      </c>
      <c r="AS1772" s="166">
        <f>H1772</f>
        <v>101687</v>
      </c>
      <c r="AT1772" s="166">
        <f t="shared" si="172"/>
        <v>11868</v>
      </c>
      <c r="AU1772" s="166">
        <v>1868</v>
      </c>
      <c r="AX1772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101687, 'Б-101687-13',date'2015-02-02',3, 7, 7, 'RUR', 1, 18, date'2015-02-02', date'2015-02-01', 1016871, 1, to_date('2015-01-25 00:00:00','YYYY-MM-DD HH24:MI:SS'), 110000000, 19800000, 0, 1324, 1, 'c1', 8,1,101687,11868,1868);insert into xxxx_oebs_cash_payment_test (ID, INVOICE_ID, OEBS_PAYMENT, DOC_DATE, COMISS_DATE) values (s_xxxx_oebs_cash_payment_test.NEXTVAL, 101687, 220000000, to_date('2015-01-25 00:00:00','YYYY-MM-DD HH24:MI:SS'), date'2015-01-30' );insert into xxxx_loyal_clients_contr_attr (ID, CONTRACT_ID, CLIENT_ID, LC_TURNOVER, COLLATERAL_FIRST_DT, COLLATERAL_END_DT) values (s_xxxx_loyal_clients_contr_atr.NEXTVAL, 1000123, 1324, 10000000, date'2014-05-01', date'2015-01-31' );</v>
      </c>
      <c r="AZ1772" s="326"/>
    </row>
    <row r="1773" spans="1:52" ht="16.5" customHeight="1" x14ac:dyDescent="0.25">
      <c r="A1773" s="285">
        <v>123</v>
      </c>
      <c r="B1773" s="72">
        <v>0</v>
      </c>
      <c r="C1773" s="166" t="str">
        <f t="shared" si="174"/>
        <v>1000123</v>
      </c>
      <c r="D1773" s="165" t="str">
        <f t="shared" si="175"/>
        <v>1000123/13</v>
      </c>
      <c r="E1773" s="167" t="s">
        <v>189</v>
      </c>
      <c r="F1773" s="167" t="s">
        <v>822</v>
      </c>
      <c r="G1773" s="165">
        <v>48</v>
      </c>
      <c r="H1773" s="230">
        <v>101686</v>
      </c>
      <c r="I1773" s="170" t="str">
        <f t="shared" si="176"/>
        <v>Б-101686-13</v>
      </c>
      <c r="J1773" s="185">
        <v>3</v>
      </c>
      <c r="K1773" s="165">
        <v>7</v>
      </c>
      <c r="L1773" s="165" t="s">
        <v>38</v>
      </c>
      <c r="M1773" s="169">
        <v>1</v>
      </c>
      <c r="N1773" s="165">
        <v>18</v>
      </c>
      <c r="O1773" s="167" t="s">
        <v>823</v>
      </c>
      <c r="P1773" s="167" t="s">
        <v>823</v>
      </c>
      <c r="Q1773" s="167" t="s">
        <v>826</v>
      </c>
      <c r="R1773" s="227" t="str">
        <f>H1773&amp;"2"</f>
        <v>1016862</v>
      </c>
      <c r="S1773" s="170">
        <v>1</v>
      </c>
      <c r="T1773" s="237" t="s">
        <v>835</v>
      </c>
      <c r="U1773" s="165">
        <v>110000000</v>
      </c>
      <c r="V1773" s="165">
        <v>19800000</v>
      </c>
      <c r="W1773" s="165">
        <v>0</v>
      </c>
      <c r="X1773" s="234">
        <v>1323</v>
      </c>
      <c r="Y1773" s="168" t="s">
        <v>42</v>
      </c>
      <c r="Z1773" s="266"/>
      <c r="AA1773" s="266"/>
      <c r="AB1773" s="224"/>
      <c r="AC1773" s="178">
        <v>220000000</v>
      </c>
      <c r="AD1773" s="170"/>
      <c r="AE1773" s="170"/>
      <c r="AF1773" s="191" t="s">
        <v>149</v>
      </c>
      <c r="AG1773" s="221">
        <v>8</v>
      </c>
      <c r="AH1773" s="220">
        <v>12</v>
      </c>
      <c r="AI1773" s="186" t="s">
        <v>320</v>
      </c>
      <c r="AL1773" s="227">
        <v>1</v>
      </c>
      <c r="AM1773" s="244">
        <v>1</v>
      </c>
      <c r="AN1773" s="165" t="s">
        <v>44</v>
      </c>
      <c r="AS1773" s="166">
        <f>H1773</f>
        <v>101686</v>
      </c>
      <c r="AT1773" s="166">
        <f t="shared" si="172"/>
        <v>11869</v>
      </c>
      <c r="AU1773" s="166">
        <v>1869</v>
      </c>
      <c r="AX1773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101686, 'Б-101686-13',date'2015-02-02',3, 7, 7, 'RUR', 1, 18, date'2015-02-02', date'2015-02-01', 1016862, 1, to_date('2015-01-16 00:00:00','YYYY-MM-DD HH24:MI:SS'), 110000000, 19800000, 0, 1323, 1, 'c1', 8,1,101686,11869,1869);insert into xxxx_oebs_cash_payment_test (ID, INVOICE_ID, OEBS_PAYMENT, DOC_DATE, COMISS_DATE) values (s_xxxx_oebs_cash_payment_test.NEXTVAL, 101686, 220000000, to_date('2015-01-16 00:00:00','YYYY-MM-DD HH24:MI:SS'), date'2015-01-31' );insert into xxxx_client_discount_m  (ID,CLIENT_ID,CLIENT_AVG_DISCOUNT,DT) values (s_xxxx_client_discount_m.NEXTVAL,1323, 12, date'2015-01-01');</v>
      </c>
      <c r="AZ1773" s="326"/>
    </row>
    <row r="1774" spans="1:52" ht="16.5" customHeight="1" x14ac:dyDescent="0.25">
      <c r="A1774" s="285">
        <v>123</v>
      </c>
      <c r="B1774" s="72">
        <v>0</v>
      </c>
      <c r="C1774" s="166" t="str">
        <f t="shared" si="174"/>
        <v>1000123</v>
      </c>
      <c r="D1774" s="165" t="str">
        <f t="shared" si="175"/>
        <v>1000123/13</v>
      </c>
      <c r="E1774" s="167" t="s">
        <v>189</v>
      </c>
      <c r="F1774" s="167" t="s">
        <v>822</v>
      </c>
      <c r="G1774" s="165">
        <v>48</v>
      </c>
      <c r="H1774" s="227">
        <v>101687</v>
      </c>
      <c r="I1774" s="170" t="str">
        <f t="shared" si="176"/>
        <v>Б-101687-13</v>
      </c>
      <c r="J1774" s="185">
        <v>3</v>
      </c>
      <c r="K1774" s="165">
        <v>7</v>
      </c>
      <c r="L1774" s="165" t="s">
        <v>38</v>
      </c>
      <c r="M1774" s="169">
        <v>1</v>
      </c>
      <c r="N1774" s="165">
        <v>18</v>
      </c>
      <c r="O1774" s="167" t="s">
        <v>823</v>
      </c>
      <c r="P1774" s="167" t="s">
        <v>823</v>
      </c>
      <c r="Q1774" s="167" t="s">
        <v>826</v>
      </c>
      <c r="R1774" s="227" t="str">
        <f>H1774&amp;"2"</f>
        <v>1016872</v>
      </c>
      <c r="S1774" s="170">
        <v>1</v>
      </c>
      <c r="T1774" s="237" t="s">
        <v>836</v>
      </c>
      <c r="U1774" s="165">
        <v>82000000</v>
      </c>
      <c r="V1774" s="234">
        <v>10000000</v>
      </c>
      <c r="W1774" s="165">
        <v>0</v>
      </c>
      <c r="X1774" s="236">
        <v>1324</v>
      </c>
      <c r="Y1774" s="168" t="s">
        <v>42</v>
      </c>
      <c r="Z1774" s="266"/>
      <c r="AA1774" s="266"/>
      <c r="AB1774" s="224"/>
      <c r="AC1774" s="178">
        <v>164000000</v>
      </c>
      <c r="AD1774" s="170"/>
      <c r="AE1774" s="170"/>
      <c r="AF1774" s="191" t="s">
        <v>149</v>
      </c>
      <c r="AG1774" s="221">
        <v>8</v>
      </c>
      <c r="AI1774" s="186"/>
      <c r="AL1774" s="227">
        <v>1</v>
      </c>
      <c r="AM1774" s="244">
        <v>1</v>
      </c>
      <c r="AN1774" s="165" t="s">
        <v>44</v>
      </c>
      <c r="AO1774" s="165"/>
      <c r="AS1774" s="166">
        <f>H1774</f>
        <v>101687</v>
      </c>
      <c r="AT1774" s="166">
        <f t="shared" si="172"/>
        <v>11870</v>
      </c>
      <c r="AU1774" s="166">
        <v>1870</v>
      </c>
      <c r="AV1774" s="166"/>
      <c r="AX177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101687, 'Б-101687-13',date'2015-02-02',3, 7, 7, 'RUR', 1, 18, date'2015-02-02', date'2015-02-01', 1016872, 1, to_date('2015-01-24 00:00:00','YYYY-MM-DD HH24:MI:SS'), 82000000, 10000000, 0, 1324, 1, 'c1', 8,1,101687,11870,1870);insert into xxxx_oebs_cash_payment_test (ID, INVOICE_ID, OEBS_PAYMENT, DOC_DATE, COMISS_DATE) values (s_xxxx_oebs_cash_payment_test.NEXTVAL, 101687, 164000000, to_date('2015-01-24 00:00:00','YYYY-MM-DD HH24:MI:SS'), date'2015-01-31' );</v>
      </c>
      <c r="AZ1774" s="326"/>
    </row>
    <row r="1775" spans="1:52" ht="16.5" customHeight="1" x14ac:dyDescent="0.25">
      <c r="A1775" s="285">
        <v>123</v>
      </c>
      <c r="B1775" s="72">
        <v>0</v>
      </c>
      <c r="C1775" s="166" t="str">
        <f t="shared" si="174"/>
        <v>1000123</v>
      </c>
      <c r="D1775" s="165" t="str">
        <f t="shared" si="175"/>
        <v>1000123/13</v>
      </c>
      <c r="E1775" s="167" t="s">
        <v>189</v>
      </c>
      <c r="F1775" s="167" t="s">
        <v>822</v>
      </c>
      <c r="G1775" s="165">
        <v>48</v>
      </c>
      <c r="H1775" s="230">
        <v>101686</v>
      </c>
      <c r="I1775" s="170" t="str">
        <f t="shared" si="176"/>
        <v>Б-101686-13</v>
      </c>
      <c r="J1775" s="185">
        <v>3</v>
      </c>
      <c r="K1775" s="165">
        <v>7</v>
      </c>
      <c r="L1775" s="165" t="s">
        <v>38</v>
      </c>
      <c r="M1775" s="169">
        <v>1</v>
      </c>
      <c r="N1775" s="165">
        <v>18</v>
      </c>
      <c r="O1775" s="167" t="s">
        <v>823</v>
      </c>
      <c r="P1775" s="167" t="s">
        <v>823</v>
      </c>
      <c r="Q1775" s="167" t="s">
        <v>826</v>
      </c>
      <c r="R1775" s="230" t="str">
        <f>H1775&amp;"3"</f>
        <v>1016863</v>
      </c>
      <c r="S1775" s="170">
        <v>1</v>
      </c>
      <c r="T1775" s="237" t="s">
        <v>144</v>
      </c>
      <c r="U1775" s="165">
        <v>81999999</v>
      </c>
      <c r="V1775" s="234">
        <v>10000000</v>
      </c>
      <c r="W1775" s="165">
        <v>0</v>
      </c>
      <c r="X1775" s="234">
        <v>1323</v>
      </c>
      <c r="Y1775" s="168" t="s">
        <v>42</v>
      </c>
      <c r="Z1775" s="266">
        <v>162199999</v>
      </c>
      <c r="AA1775" s="266"/>
      <c r="AB1775" s="224"/>
      <c r="AC1775" s="178">
        <v>163999998</v>
      </c>
      <c r="AD1775" s="170"/>
      <c r="AE1775" s="170"/>
      <c r="AF1775" s="237" t="s">
        <v>150</v>
      </c>
      <c r="AG1775" s="221">
        <v>8</v>
      </c>
      <c r="AH1775" s="220">
        <v>12</v>
      </c>
      <c r="AI1775" s="239" t="s">
        <v>320</v>
      </c>
      <c r="AL1775" s="227">
        <v>1</v>
      </c>
      <c r="AM1775" s="244">
        <v>1</v>
      </c>
      <c r="AN1775" s="165" t="s">
        <v>44</v>
      </c>
      <c r="AO1775" s="165"/>
      <c r="AS1775" s="166">
        <f>H1775</f>
        <v>101686</v>
      </c>
      <c r="AT1775" s="166">
        <f t="shared" si="172"/>
        <v>11871</v>
      </c>
      <c r="AU1775" s="166">
        <v>1871</v>
      </c>
      <c r="AX177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101686, 'Б-101686-13',date'2015-02-02',3, 7, 7, 'RUR', 1, 18, date'2015-02-02', date'2015-02-01', 1016863, 1, to_date('2015-01-01 00:00:00','YYYY-MM-DD HH24:MI:SS'), 81999999, 10000000, 0, 1323, 1, 'c1', 8,1,101686,11871,1871);insert into xxxx_oebs_cash_payment_test (ID, INVOICE_ID, OEBS_PAYMENT, DOC_DATE, COMISS_DATE) values (s_xxxx_oebs_cash_payment_test.NEXTVAL, 101686, 163999998, to_date('2015-01-01 00:00:00','YYYY-MM-DD HH24:MI:SS'), date'2015-01-30' );insert into xxxx_client_discount_m  (ID,CLIENT_ID,CLIENT_AVG_DISCOUNT,DT) values (s_xxxx_client_discount_m.NEXTVAL,1323, 12, date'2015-01-01');</v>
      </c>
      <c r="AZ1775" s="326"/>
    </row>
    <row r="1776" spans="1:52" ht="16.5" customHeight="1" x14ac:dyDescent="0.25">
      <c r="A1776" s="285">
        <v>123</v>
      </c>
      <c r="B1776" s="72">
        <v>0</v>
      </c>
      <c r="C1776" s="166" t="str">
        <f t="shared" si="174"/>
        <v>1000123</v>
      </c>
      <c r="D1776" s="165" t="str">
        <f t="shared" si="175"/>
        <v>1000123/13</v>
      </c>
      <c r="E1776" s="167" t="s">
        <v>189</v>
      </c>
      <c r="F1776" s="167" t="s">
        <v>822</v>
      </c>
      <c r="G1776" s="165">
        <v>48</v>
      </c>
      <c r="H1776" s="178">
        <v>101688</v>
      </c>
      <c r="I1776" s="170" t="str">
        <f t="shared" si="176"/>
        <v>Б-101688-13</v>
      </c>
      <c r="J1776" s="185">
        <v>3</v>
      </c>
      <c r="K1776" s="165">
        <v>7</v>
      </c>
      <c r="L1776" s="165" t="s">
        <v>38</v>
      </c>
      <c r="M1776" s="169">
        <v>1</v>
      </c>
      <c r="N1776" s="165">
        <v>18</v>
      </c>
      <c r="O1776" s="167" t="s">
        <v>823</v>
      </c>
      <c r="P1776" s="167" t="s">
        <v>823</v>
      </c>
      <c r="Q1776" s="167" t="s">
        <v>826</v>
      </c>
      <c r="R1776" s="166" t="str">
        <f>H1776&amp;"1"</f>
        <v>1016881</v>
      </c>
      <c r="S1776" s="170">
        <v>1</v>
      </c>
      <c r="T1776" s="237" t="s">
        <v>837</v>
      </c>
      <c r="U1776" s="165">
        <v>110000000</v>
      </c>
      <c r="V1776" s="165">
        <v>19800000</v>
      </c>
      <c r="W1776" s="165">
        <v>0</v>
      </c>
      <c r="X1776" s="236">
        <v>1324</v>
      </c>
      <c r="Y1776" s="168" t="s">
        <v>42</v>
      </c>
      <c r="Z1776" s="266">
        <v>155800000</v>
      </c>
      <c r="AA1776" s="266"/>
      <c r="AB1776" s="224"/>
      <c r="AC1776" s="178">
        <v>220000000</v>
      </c>
      <c r="AD1776" s="170"/>
      <c r="AE1776" s="170"/>
      <c r="AF1776" s="191" t="s">
        <v>149</v>
      </c>
      <c r="AG1776" s="221">
        <v>8</v>
      </c>
      <c r="AH1776" s="220">
        <v>12</v>
      </c>
      <c r="AI1776" s="186" t="s">
        <v>320</v>
      </c>
      <c r="AL1776" s="335">
        <v>0</v>
      </c>
      <c r="AM1776" s="244">
        <v>1</v>
      </c>
      <c r="AN1776" s="165" t="s">
        <v>44</v>
      </c>
      <c r="AO1776" s="165"/>
      <c r="AS1776" s="166">
        <f>H1776</f>
        <v>101688</v>
      </c>
      <c r="AT1776" s="166">
        <f t="shared" si="172"/>
        <v>11872</v>
      </c>
      <c r="AU1776" s="166">
        <v>1872</v>
      </c>
      <c r="AX177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101688, 'Б-101688-13',date'2015-02-02',3, 7, 7, 'RUR', 1, 18, date'2015-02-02', date'2015-02-01', 1016881, 1, to_date('2015-01-28 00:00:00','YYYY-MM-DD HH24:MI:SS'), 110000000, 19800000, 0, 1324, 0, 'c1', 8,1,101688,11872,1872);insert into xxxx_oebs_cash_payment_test (ID, INVOICE_ID, OEBS_PAYMENT, DOC_DATE, COMISS_DATE) values (s_xxxx_oebs_cash_payment_test.NEXTVAL, 101688, 220000000, to_date('2015-01-28 00:00:00','YYYY-MM-DD HH24:MI:SS'), date'2015-01-31' );insert into xxxx_client_discount_m  (ID,CLIENT_ID,CLIENT_AVG_DISCOUNT,DT) values (s_xxxx_client_discount_m.NEXTVAL,1324, 12, date'2015-01-01');</v>
      </c>
      <c r="AZ1776" s="326"/>
    </row>
    <row r="1777" spans="1:52" s="179" customFormat="1" ht="16.5" customHeight="1" x14ac:dyDescent="0.25">
      <c r="A1777" s="286">
        <v>123</v>
      </c>
      <c r="B1777" s="72">
        <v>0</v>
      </c>
      <c r="C1777" s="173" t="str">
        <f t="shared" si="174"/>
        <v>1000123</v>
      </c>
      <c r="D1777" s="171" t="str">
        <f t="shared" si="175"/>
        <v>1000123/13</v>
      </c>
      <c r="E1777" s="172" t="s">
        <v>189</v>
      </c>
      <c r="F1777" s="167" t="s">
        <v>822</v>
      </c>
      <c r="G1777" s="165">
        <v>48</v>
      </c>
      <c r="H1777" s="178">
        <v>101689</v>
      </c>
      <c r="I1777" s="171" t="str">
        <f t="shared" si="176"/>
        <v>Б-101689-13</v>
      </c>
      <c r="J1777" s="175">
        <v>3</v>
      </c>
      <c r="K1777" s="171">
        <v>7</v>
      </c>
      <c r="L1777" s="171" t="s">
        <v>38</v>
      </c>
      <c r="M1777" s="175">
        <v>1</v>
      </c>
      <c r="N1777" s="171">
        <v>18</v>
      </c>
      <c r="O1777" s="172" t="s">
        <v>823</v>
      </c>
      <c r="P1777" s="172" t="s">
        <v>823</v>
      </c>
      <c r="Q1777" s="172" t="s">
        <v>826</v>
      </c>
      <c r="R1777" s="166" t="str">
        <f>H1777&amp;"1"</f>
        <v>1016891</v>
      </c>
      <c r="S1777" s="171">
        <v>1</v>
      </c>
      <c r="T1777" s="211" t="s">
        <v>837</v>
      </c>
      <c r="U1777" s="171">
        <v>80000000</v>
      </c>
      <c r="V1777" s="171">
        <v>14400000</v>
      </c>
      <c r="W1777" s="171">
        <v>0</v>
      </c>
      <c r="X1777" s="192">
        <v>1323</v>
      </c>
      <c r="Y1777" s="174" t="s">
        <v>42</v>
      </c>
      <c r="Z1777" s="142"/>
      <c r="AA1777" s="142"/>
      <c r="AB1777" s="232"/>
      <c r="AC1777" s="178">
        <v>160000000</v>
      </c>
      <c r="AD1777" s="171"/>
      <c r="AE1777" s="171"/>
      <c r="AF1777" s="211" t="s">
        <v>841</v>
      </c>
      <c r="AG1777" s="221">
        <v>8</v>
      </c>
      <c r="AH1777" s="220">
        <v>12</v>
      </c>
      <c r="AI1777" s="211" t="s">
        <v>320</v>
      </c>
      <c r="AL1777" s="336">
        <v>0</v>
      </c>
      <c r="AM1777" s="231">
        <v>1</v>
      </c>
      <c r="AN1777" s="171" t="s">
        <v>44</v>
      </c>
      <c r="AO1777" s="171"/>
      <c r="AP1777" s="173"/>
      <c r="AQ1777" s="173"/>
      <c r="AR1777" s="173"/>
      <c r="AS1777" s="166">
        <f>H1777</f>
        <v>101689</v>
      </c>
      <c r="AT1777" s="166">
        <f t="shared" si="172"/>
        <v>11873</v>
      </c>
      <c r="AU1777" s="166">
        <v>1873</v>
      </c>
      <c r="AV1777" s="258"/>
      <c r="AX1777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123, 1000123, '1000123/13', date'2013-03-01', date'2015-09-01', 48, 101689, 'Б-101689-13',date'2015-02-02',3, 7, 7, 'RUR', 1, 18, date'2015-02-02', date'2015-02-01', 1016891, 1, to_date('2015-01-28 00:00:00','YYYY-MM-DD HH24:MI:SS'), 80000000, 14400000, 0, 1323, 0, 'c1', 8,1,101689,11873,1873);insert into xxxx_oebs_cash_payment_test (ID, INVOICE_ID, OEBS_PAYMENT, DOC_DATE, COMISS_DATE) values (s_xxxx_oebs_cash_payment_test.NEXTVAL, 101689, 160000000, to_date('2015-01-28 00:00:00','YYYY-MM-DD HH24:MI:SS'), date'2015-01-28' );insert into xxxx_client_discount_m  (ID,CLIENT_ID,CLIENT_AVG_DISCOUNT,DT) values (s_xxxx_client_discount_m.NEXTVAL,1323, 12, date'2015-01-01');</v>
      </c>
      <c r="AZ1777" s="334"/>
    </row>
    <row r="1778" spans="1:52" ht="16.5" customHeight="1" x14ac:dyDescent="0.25">
      <c r="A1778" s="285">
        <v>124</v>
      </c>
      <c r="B1778" s="72">
        <v>0</v>
      </c>
      <c r="C1778" s="166" t="str">
        <f t="shared" si="174"/>
        <v>1000124</v>
      </c>
      <c r="D1778" s="165" t="str">
        <f t="shared" si="175"/>
        <v>1000124/13</v>
      </c>
      <c r="E1778" s="167" t="s">
        <v>189</v>
      </c>
      <c r="F1778" s="167" t="s">
        <v>822</v>
      </c>
      <c r="G1778" s="165">
        <v>48</v>
      </c>
      <c r="H1778" s="178">
        <v>101690</v>
      </c>
      <c r="I1778" s="170" t="str">
        <f t="shared" si="176"/>
        <v>Б-101690-13</v>
      </c>
      <c r="J1778" s="295">
        <v>3</v>
      </c>
      <c r="K1778" s="165">
        <v>1</v>
      </c>
      <c r="L1778" s="165" t="s">
        <v>38</v>
      </c>
      <c r="M1778" s="169">
        <v>1</v>
      </c>
      <c r="N1778" s="165">
        <v>18</v>
      </c>
      <c r="O1778" s="167" t="s">
        <v>823</v>
      </c>
      <c r="P1778" s="167" t="s">
        <v>823</v>
      </c>
      <c r="Q1778" s="167" t="s">
        <v>826</v>
      </c>
      <c r="R1778" s="204" t="s">
        <v>43</v>
      </c>
      <c r="S1778" s="234" t="s">
        <v>43</v>
      </c>
      <c r="T1778" s="191" t="s">
        <v>144</v>
      </c>
      <c r="U1778" s="234" t="s">
        <v>43</v>
      </c>
      <c r="V1778" s="234" t="s">
        <v>43</v>
      </c>
      <c r="W1778" s="234" t="s">
        <v>43</v>
      </c>
      <c r="X1778" s="24">
        <v>1325</v>
      </c>
      <c r="Y1778" s="188"/>
      <c r="Z1778" s="266"/>
      <c r="AA1778" s="266"/>
      <c r="AB1778" s="224"/>
      <c r="AC1778" s="178">
        <v>8000</v>
      </c>
      <c r="AD1778" s="189"/>
      <c r="AE1778" s="189"/>
      <c r="AF1778" s="191" t="s">
        <v>149</v>
      </c>
      <c r="AG1778" s="221">
        <v>8</v>
      </c>
      <c r="AH1778" s="220">
        <v>12</v>
      </c>
      <c r="AI1778" s="191" t="s">
        <v>149</v>
      </c>
      <c r="AL1778" s="166">
        <v>0</v>
      </c>
      <c r="AM1778" s="170" t="s">
        <v>43</v>
      </c>
      <c r="AN1778" s="165" t="s">
        <v>44</v>
      </c>
      <c r="AO1778" s="165"/>
      <c r="AP1778" s="166"/>
      <c r="AQ1778" s="166"/>
      <c r="AR1778" s="166"/>
      <c r="AS1778" s="166">
        <f>H1778</f>
        <v>101690</v>
      </c>
      <c r="AT1778" s="166">
        <f t="shared" si="172"/>
        <v>11874</v>
      </c>
      <c r="AU1778" s="166">
        <v>1874</v>
      </c>
      <c r="AV1778" s="220" t="s">
        <v>795</v>
      </c>
      <c r="AX1778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124, 1000124, '1000124/13', date'2013-03-01', date'2015-09-01', 48, 101690, 'Б-101690-13',date'2015-02-02',3, 1, 1, 'RUR', 1, 18, date'2015-02-02', date'2015-02-01', null, null, to_date('2015-01-01 00:00:00','YYYY-MM-DD HH24:MI:SS'), null, null, null, 1325, 0, 'c1', 8,null,101690,11874,1874);insert into xxxx_oebs_cash_payment_test (ID, INVOICE_ID, OEBS_PAYMENT, DOC_DATE, COMISS_DATE) values (s_xxxx_oebs_cash_payment_test.NEXTVAL, 101690, 8000, to_date('2015-01-01 00:00:00','YYYY-MM-DD HH24:MI:SS'), date'2015-01-31' );insert into xxxx_client_discount_m  (ID,CLIENT_ID,CLIENT_AVG_DISCOUNT,DT) values (s_xxxx_client_discount_m.NEXTVAL,1325, 12, date'2015-01-31');</v>
      </c>
      <c r="AZ1778" s="326"/>
    </row>
    <row r="1779" spans="1:52" ht="16.5" customHeight="1" x14ac:dyDescent="0.25">
      <c r="A1779" s="285">
        <v>124</v>
      </c>
      <c r="B1779" s="72">
        <v>0</v>
      </c>
      <c r="C1779" s="166" t="str">
        <f t="shared" si="174"/>
        <v>1000124</v>
      </c>
      <c r="D1779" s="165" t="str">
        <f t="shared" si="175"/>
        <v>1000124/13</v>
      </c>
      <c r="E1779" s="167" t="s">
        <v>189</v>
      </c>
      <c r="F1779" s="167" t="s">
        <v>822</v>
      </c>
      <c r="G1779" s="165">
        <v>48</v>
      </c>
      <c r="H1779" s="178">
        <v>101691</v>
      </c>
      <c r="I1779" s="170" t="str">
        <f t="shared" si="176"/>
        <v>Б-101691-13</v>
      </c>
      <c r="J1779" s="295">
        <v>3</v>
      </c>
      <c r="K1779" s="165">
        <v>2</v>
      </c>
      <c r="L1779" s="165" t="s">
        <v>38</v>
      </c>
      <c r="M1779" s="169">
        <v>1</v>
      </c>
      <c r="N1779" s="165">
        <v>18</v>
      </c>
      <c r="O1779" s="167" t="s">
        <v>823</v>
      </c>
      <c r="P1779" s="167" t="s">
        <v>823</v>
      </c>
      <c r="Q1779" s="167" t="s">
        <v>826</v>
      </c>
      <c r="R1779" s="227" t="s">
        <v>43</v>
      </c>
      <c r="S1779" s="234" t="s">
        <v>43</v>
      </c>
      <c r="T1779" s="191" t="s">
        <v>144</v>
      </c>
      <c r="U1779" s="234" t="s">
        <v>43</v>
      </c>
      <c r="V1779" s="234" t="s">
        <v>43</v>
      </c>
      <c r="W1779" s="234" t="s">
        <v>43</v>
      </c>
      <c r="X1779" s="24">
        <v>1326</v>
      </c>
      <c r="Y1779" s="188"/>
      <c r="Z1779" s="266"/>
      <c r="AA1779" s="266"/>
      <c r="AB1779" s="224"/>
      <c r="AC1779" s="178">
        <v>6000</v>
      </c>
      <c r="AD1779" s="189"/>
      <c r="AE1779" s="189"/>
      <c r="AF1779" s="191" t="s">
        <v>149</v>
      </c>
      <c r="AG1779" s="221">
        <v>8</v>
      </c>
      <c r="AH1779" s="220">
        <v>12</v>
      </c>
      <c r="AI1779" s="191" t="s">
        <v>149</v>
      </c>
      <c r="AL1779" s="166">
        <v>0</v>
      </c>
      <c r="AM1779" s="170" t="s">
        <v>43</v>
      </c>
      <c r="AN1779" s="165" t="s">
        <v>44</v>
      </c>
      <c r="AO1779" s="165"/>
      <c r="AP1779" s="166"/>
      <c r="AQ1779" s="166"/>
      <c r="AR1779" s="166"/>
      <c r="AS1779" s="166">
        <f>H1779</f>
        <v>101691</v>
      </c>
      <c r="AT1779" s="166">
        <f t="shared" si="172"/>
        <v>11875</v>
      </c>
      <c r="AU1779" s="166">
        <v>1875</v>
      </c>
      <c r="AV1779" s="318" t="s">
        <v>796</v>
      </c>
      <c r="AX1779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124, 1000124, '1000124/13', date'2013-03-01', date'2015-09-01', 48, 101691, 'Б-101691-13',date'2015-02-02',3, 2, 2, 'RUR', 1, 18, date'2015-02-02', date'2015-02-01', null, null, to_date('2015-01-01 00:00:00','YYYY-MM-DD HH24:MI:SS'), null, null, null, 1326, 0, 'c1', 8,null,101691,11875,1875);insert into xxxx_oebs_cash_payment_test (ID, INVOICE_ID, OEBS_PAYMENT, DOC_DATE, COMISS_DATE) values (s_xxxx_oebs_cash_payment_test.NEXTVAL, 101691, 6000, to_date('2015-01-01 00:00:00','YYYY-MM-DD HH24:MI:SS'), date'2015-01-31' );insert into xxxx_client_discount_m  (ID,CLIENT_ID,CLIENT_AVG_DISCOUNT,DT) values (s_xxxx_client_discount_m.NEXTVAL,1326, 12, date'2015-01-31');</v>
      </c>
      <c r="AZ1779" s="326"/>
    </row>
    <row r="1780" spans="1:52" ht="16.5" customHeight="1" x14ac:dyDescent="0.25">
      <c r="A1780" s="285">
        <v>124</v>
      </c>
      <c r="B1780" s="72">
        <v>0</v>
      </c>
      <c r="C1780" s="166" t="str">
        <f t="shared" si="174"/>
        <v>1000124</v>
      </c>
      <c r="D1780" s="165" t="str">
        <f t="shared" si="175"/>
        <v>1000124/13</v>
      </c>
      <c r="E1780" s="167" t="s">
        <v>189</v>
      </c>
      <c r="F1780" s="167" t="s">
        <v>822</v>
      </c>
      <c r="G1780" s="165">
        <v>48</v>
      </c>
      <c r="H1780" s="178">
        <v>101692</v>
      </c>
      <c r="I1780" s="170" t="str">
        <f t="shared" si="176"/>
        <v>Б-101692-13</v>
      </c>
      <c r="J1780" s="295">
        <v>3</v>
      </c>
      <c r="K1780" s="165">
        <v>3</v>
      </c>
      <c r="L1780" s="165" t="s">
        <v>38</v>
      </c>
      <c r="M1780" s="169">
        <v>1</v>
      </c>
      <c r="N1780" s="165">
        <v>18</v>
      </c>
      <c r="O1780" s="167" t="s">
        <v>823</v>
      </c>
      <c r="P1780" s="167" t="s">
        <v>823</v>
      </c>
      <c r="Q1780" s="167" t="s">
        <v>826</v>
      </c>
      <c r="R1780" s="227" t="s">
        <v>43</v>
      </c>
      <c r="S1780" s="234" t="s">
        <v>43</v>
      </c>
      <c r="T1780" s="191" t="s">
        <v>144</v>
      </c>
      <c r="U1780" s="234" t="s">
        <v>43</v>
      </c>
      <c r="V1780" s="234" t="s">
        <v>43</v>
      </c>
      <c r="W1780" s="234" t="s">
        <v>43</v>
      </c>
      <c r="X1780" s="24">
        <v>1327</v>
      </c>
      <c r="Y1780" s="267"/>
      <c r="Z1780" s="268"/>
      <c r="AA1780" s="268"/>
      <c r="AB1780" s="269"/>
      <c r="AC1780" s="178">
        <v>4000</v>
      </c>
      <c r="AD1780" s="189"/>
      <c r="AE1780" s="189"/>
      <c r="AF1780" s="237" t="s">
        <v>150</v>
      </c>
      <c r="AG1780" s="221">
        <v>8</v>
      </c>
      <c r="AH1780" s="220">
        <v>12</v>
      </c>
      <c r="AI1780" s="237" t="s">
        <v>150</v>
      </c>
      <c r="AL1780" s="166">
        <v>0</v>
      </c>
      <c r="AM1780" s="170" t="s">
        <v>43</v>
      </c>
      <c r="AN1780" s="165" t="s">
        <v>44</v>
      </c>
      <c r="AO1780" s="165"/>
      <c r="AP1780" s="166"/>
      <c r="AQ1780" s="166"/>
      <c r="AR1780" s="166"/>
      <c r="AS1780" s="166">
        <f>H1780</f>
        <v>101692</v>
      </c>
      <c r="AT1780" s="166">
        <f t="shared" si="172"/>
        <v>11876</v>
      </c>
      <c r="AU1780" s="166">
        <v>1876</v>
      </c>
      <c r="AX1780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124, 1000124, '1000124/13', date'2013-03-01', date'2015-09-01', 48, 101692, 'Б-101692-13',date'2015-02-02',3, 3, 3, 'RUR', 1, 18, date'2015-02-02', date'2015-02-01', null, null, to_date('2015-01-01 00:00:00','YYYY-MM-DD HH24:MI:SS'), null, null, null, 1327, 0, 'c1', 8,null,101692,11876,1876);insert into xxxx_oebs_cash_payment_test (ID, INVOICE_ID, OEBS_PAYMENT, DOC_DATE, COMISS_DATE) values (s_xxxx_oebs_cash_payment_test.NEXTVAL, 101692, 4000, to_date('2015-01-01 00:00:00','YYYY-MM-DD HH24:MI:SS'), date'2015-01-30' );insert into xxxx_client_discount_m  (ID,CLIENT_ID,CLIENT_AVG_DISCOUNT,DT) values (s_xxxx_client_discount_m.NEXTVAL,1327, 12, date'2015-01-30');</v>
      </c>
      <c r="AZ1780" s="326"/>
    </row>
    <row r="1781" spans="1:52" ht="16.5" customHeight="1" x14ac:dyDescent="0.25">
      <c r="A1781" s="285">
        <v>124</v>
      </c>
      <c r="B1781" s="72">
        <v>0</v>
      </c>
      <c r="C1781" s="166" t="str">
        <f t="shared" si="174"/>
        <v>1000124</v>
      </c>
      <c r="D1781" s="165" t="str">
        <f t="shared" si="175"/>
        <v>1000124/13</v>
      </c>
      <c r="E1781" s="167" t="s">
        <v>189</v>
      </c>
      <c r="F1781" s="167" t="s">
        <v>822</v>
      </c>
      <c r="G1781" s="165">
        <v>48</v>
      </c>
      <c r="H1781" s="178">
        <v>101693</v>
      </c>
      <c r="I1781" s="170" t="str">
        <f t="shared" si="176"/>
        <v>Б-101693-13</v>
      </c>
      <c r="J1781" s="295">
        <v>3</v>
      </c>
      <c r="K1781" s="165">
        <v>7</v>
      </c>
      <c r="L1781" s="165" t="s">
        <v>38</v>
      </c>
      <c r="M1781" s="169">
        <v>1</v>
      </c>
      <c r="N1781" s="165">
        <v>18</v>
      </c>
      <c r="O1781" s="167" t="s">
        <v>823</v>
      </c>
      <c r="P1781" s="167" t="s">
        <v>823</v>
      </c>
      <c r="Q1781" s="167" t="s">
        <v>826</v>
      </c>
      <c r="R1781" s="227" t="s">
        <v>43</v>
      </c>
      <c r="S1781" s="234" t="s">
        <v>43</v>
      </c>
      <c r="T1781" s="191" t="s">
        <v>144</v>
      </c>
      <c r="U1781" s="234" t="s">
        <v>43</v>
      </c>
      <c r="V1781" s="234" t="s">
        <v>43</v>
      </c>
      <c r="W1781" s="234" t="s">
        <v>43</v>
      </c>
      <c r="X1781" s="24">
        <v>1328</v>
      </c>
      <c r="Y1781" s="188"/>
      <c r="Z1781" s="266"/>
      <c r="AA1781" s="266"/>
      <c r="AB1781" s="224"/>
      <c r="AC1781" s="178">
        <v>2000</v>
      </c>
      <c r="AD1781" s="189"/>
      <c r="AE1781" s="189"/>
      <c r="AF1781" s="191" t="s">
        <v>149</v>
      </c>
      <c r="AG1781" s="221">
        <v>8</v>
      </c>
      <c r="AH1781" s="220">
        <v>12</v>
      </c>
      <c r="AI1781" s="191" t="s">
        <v>149</v>
      </c>
      <c r="AL1781" s="166">
        <v>0</v>
      </c>
      <c r="AM1781" s="170" t="s">
        <v>43</v>
      </c>
      <c r="AN1781" s="165" t="s">
        <v>44</v>
      </c>
      <c r="AO1781" s="165"/>
      <c r="AP1781" s="166"/>
      <c r="AQ1781" s="166"/>
      <c r="AR1781" s="166"/>
      <c r="AS1781" s="166">
        <f>H1781</f>
        <v>101693</v>
      </c>
      <c r="AT1781" s="166">
        <f t="shared" si="172"/>
        <v>11877</v>
      </c>
      <c r="AU1781" s="166">
        <v>1877</v>
      </c>
      <c r="AX1781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124, 1000124, '1000124/13', date'2013-03-01', date'2015-09-01', 48, 101693, 'Б-101693-13',date'2015-02-02',3, 7, 7, 'RUR', 1, 18, date'2015-02-02', date'2015-02-01', null, null, to_date('2015-01-01 00:00:00','YYYY-MM-DD HH24:MI:SS'), null, null, null, 1328, 0, 'c1', 8,null,101693,11877,1877);insert into xxxx_oebs_cash_payment_test (ID, INVOICE_ID, OEBS_PAYMENT, DOC_DATE, COMISS_DATE) values (s_xxxx_oebs_cash_payment_test.NEXTVAL, 101693, 2000, to_date('2015-01-01 00:00:00','YYYY-MM-DD HH24:MI:SS'), date'2015-01-31' );insert into xxxx_client_discount_m  (ID,CLIENT_ID,CLIENT_AVG_DISCOUNT,DT) values (s_xxxx_client_discount_m.NEXTVAL,1328, 12, date'2015-01-31');</v>
      </c>
      <c r="AZ1781" s="326"/>
    </row>
    <row r="1782" spans="1:52" s="179" customFormat="1" ht="16.5" customHeight="1" x14ac:dyDescent="0.25">
      <c r="A1782" s="286">
        <v>124</v>
      </c>
      <c r="B1782" s="72">
        <v>0</v>
      </c>
      <c r="C1782" s="173" t="str">
        <f t="shared" si="174"/>
        <v>1000124</v>
      </c>
      <c r="D1782" s="171" t="str">
        <f t="shared" si="175"/>
        <v>1000124/13</v>
      </c>
      <c r="E1782" s="172" t="s">
        <v>189</v>
      </c>
      <c r="F1782" s="167" t="s">
        <v>822</v>
      </c>
      <c r="G1782" s="171">
        <v>48</v>
      </c>
      <c r="H1782" s="180">
        <v>101694</v>
      </c>
      <c r="I1782" s="171" t="str">
        <f t="shared" si="176"/>
        <v>Б-101694-13</v>
      </c>
      <c r="J1782" s="141">
        <v>3</v>
      </c>
      <c r="K1782" s="171">
        <v>11</v>
      </c>
      <c r="L1782" s="171" t="s">
        <v>38</v>
      </c>
      <c r="M1782" s="175">
        <v>1</v>
      </c>
      <c r="N1782" s="171">
        <v>18</v>
      </c>
      <c r="O1782" s="172" t="s">
        <v>823</v>
      </c>
      <c r="P1782" s="172" t="s">
        <v>823</v>
      </c>
      <c r="Q1782" s="172" t="s">
        <v>826</v>
      </c>
      <c r="R1782" s="205" t="s">
        <v>43</v>
      </c>
      <c r="S1782" s="192" t="s">
        <v>43</v>
      </c>
      <c r="T1782" s="177" t="s">
        <v>310</v>
      </c>
      <c r="U1782" s="192" t="s">
        <v>43</v>
      </c>
      <c r="V1782" s="192" t="s">
        <v>43</v>
      </c>
      <c r="W1782" s="192" t="s">
        <v>43</v>
      </c>
      <c r="X1782" s="181">
        <v>1329</v>
      </c>
      <c r="Y1782" s="174"/>
      <c r="Z1782" s="142"/>
      <c r="AA1782" s="142"/>
      <c r="AB1782" s="232"/>
      <c r="AC1782" s="180">
        <v>1500</v>
      </c>
      <c r="AF1782" s="177" t="s">
        <v>149</v>
      </c>
      <c r="AG1782" s="302">
        <v>8</v>
      </c>
      <c r="AH1782" s="258">
        <v>12</v>
      </c>
      <c r="AI1782" s="177" t="s">
        <v>149</v>
      </c>
      <c r="AL1782" s="173">
        <v>0</v>
      </c>
      <c r="AM1782" s="171" t="s">
        <v>43</v>
      </c>
      <c r="AN1782" s="171" t="s">
        <v>44</v>
      </c>
      <c r="AO1782" s="171"/>
      <c r="AP1782" s="173"/>
      <c r="AQ1782" s="173"/>
      <c r="AR1782" s="173"/>
      <c r="AS1782" s="166">
        <f>H1782</f>
        <v>101694</v>
      </c>
      <c r="AT1782" s="166">
        <f t="shared" si="172"/>
        <v>11878</v>
      </c>
      <c r="AU1782" s="166">
        <v>1878</v>
      </c>
      <c r="AV1782" s="258"/>
      <c r="AX1782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124, 1000124, '1000124/13', date'2013-03-01', date'2015-09-01', 48, 101694, 'Б-101694-13',date'2015-02-02',3, 11, 11, 'RUR', 1, 18, date'2015-02-02', date'2015-02-01', null, null, to_date('2015-01-31 23:59:59','YYYY-MM-DD HH24:MI:SS'), null, null, null, 1329, 0, 'c1', 8,null,101694,11878,1878);insert into xxxx_oebs_cash_payment_test (ID, INVOICE_ID, OEBS_PAYMENT, DOC_DATE, COMISS_DATE) values (s_xxxx_oebs_cash_payment_test.NEXTVAL, 101694, 1500, to_date('2015-01-31 23:59:59','YYYY-MM-DD HH24:MI:SS'), date'2015-01-31' );insert into xxxx_client_discount_m  (ID,CLIENT_ID,CLIENT_AVG_DISCOUNT,DT) values (s_xxxx_client_discount_m.NEXTVAL,1329, 12, date'2015-01-31');</v>
      </c>
      <c r="AZ1782" s="334"/>
    </row>
    <row r="1783" spans="1:52" ht="16.5" customHeight="1" x14ac:dyDescent="0.25">
      <c r="A1783" s="285">
        <v>125</v>
      </c>
      <c r="B1783" s="72">
        <v>0</v>
      </c>
      <c r="C1783" s="166" t="str">
        <f t="shared" si="174"/>
        <v>1000125</v>
      </c>
      <c r="D1783" s="165" t="str">
        <f t="shared" si="175"/>
        <v>1000125/13</v>
      </c>
      <c r="E1783" s="167" t="s">
        <v>189</v>
      </c>
      <c r="F1783" s="167" t="s">
        <v>822</v>
      </c>
      <c r="G1783" s="165">
        <v>48</v>
      </c>
      <c r="H1783" s="178">
        <v>101695</v>
      </c>
      <c r="I1783" s="170" t="str">
        <f t="shared" si="176"/>
        <v>Б-101695-13</v>
      </c>
      <c r="J1783" s="290">
        <v>2</v>
      </c>
      <c r="K1783" s="165">
        <v>1</v>
      </c>
      <c r="L1783" s="165" t="s">
        <v>38</v>
      </c>
      <c r="M1783" s="169">
        <v>1</v>
      </c>
      <c r="N1783" s="165">
        <v>18</v>
      </c>
      <c r="O1783" s="167" t="s">
        <v>823</v>
      </c>
      <c r="P1783" s="167" t="s">
        <v>823</v>
      </c>
      <c r="Q1783" s="167" t="s">
        <v>826</v>
      </c>
      <c r="R1783" s="227" t="s">
        <v>43</v>
      </c>
      <c r="S1783" s="234" t="s">
        <v>43</v>
      </c>
      <c r="T1783" s="191" t="s">
        <v>144</v>
      </c>
      <c r="U1783" s="234" t="s">
        <v>43</v>
      </c>
      <c r="V1783" s="234" t="s">
        <v>43</v>
      </c>
      <c r="W1783" s="234" t="s">
        <v>43</v>
      </c>
      <c r="X1783" s="24">
        <v>1330</v>
      </c>
      <c r="Y1783" s="188"/>
      <c r="Z1783" s="266"/>
      <c r="AA1783" s="266"/>
      <c r="AB1783" s="224"/>
      <c r="AC1783" s="178">
        <v>8000</v>
      </c>
      <c r="AD1783" s="189"/>
      <c r="AE1783" s="189"/>
      <c r="AF1783" s="191" t="s">
        <v>149</v>
      </c>
      <c r="AG1783" s="221">
        <v>8</v>
      </c>
      <c r="AH1783" s="220">
        <v>12</v>
      </c>
      <c r="AI1783" s="191" t="s">
        <v>149</v>
      </c>
      <c r="AL1783" s="166">
        <v>0</v>
      </c>
      <c r="AM1783" s="170" t="s">
        <v>43</v>
      </c>
      <c r="AN1783" s="165" t="s">
        <v>44</v>
      </c>
      <c r="AO1783" s="165"/>
      <c r="AP1783" s="166"/>
      <c r="AQ1783" s="166"/>
      <c r="AR1783" s="166"/>
      <c r="AS1783" s="166">
        <f>H1783</f>
        <v>101695</v>
      </c>
      <c r="AT1783" s="166">
        <f t="shared" si="172"/>
        <v>11879</v>
      </c>
      <c r="AU1783" s="166">
        <v>1879</v>
      </c>
      <c r="AV1783" s="220" t="s">
        <v>795</v>
      </c>
      <c r="AX1783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125, 1000125, '1000125/13', date'2013-03-01', date'2015-09-01', 48, 101695, 'Б-101695-13',date'2015-02-02',2, 1, 1, 'RUR', 1, 18, date'2015-02-02', date'2015-02-01', null, null, to_date('2015-01-01 00:00:00','YYYY-MM-DD HH24:MI:SS'), null, null, null, 1330, 0, 'c1', 8,null,101695,11879,1879);insert into xxxx_oebs_cash_payment_test (ID, INVOICE_ID, OEBS_PAYMENT, DOC_DATE, COMISS_DATE) values (s_xxxx_oebs_cash_payment_test.NEXTVAL, 101695, 8000, to_date('2015-01-01 00:00:00','YYYY-MM-DD HH24:MI:SS'), date'2015-01-31' );insert into xxxx_client_discount_m  (ID,CLIENT_ID,CLIENT_AVG_DISCOUNT,DT) values (s_xxxx_client_discount_m.NEXTVAL,1330, 12, date'2015-01-31');</v>
      </c>
      <c r="AZ1783" s="326"/>
    </row>
    <row r="1784" spans="1:52" ht="16.5" customHeight="1" x14ac:dyDescent="0.25">
      <c r="A1784" s="285">
        <v>125</v>
      </c>
      <c r="B1784" s="72">
        <v>0</v>
      </c>
      <c r="C1784" s="166" t="str">
        <f t="shared" si="174"/>
        <v>1000125</v>
      </c>
      <c r="D1784" s="165" t="str">
        <f t="shared" si="175"/>
        <v>1000125/13</v>
      </c>
      <c r="E1784" s="167" t="s">
        <v>189</v>
      </c>
      <c r="F1784" s="167" t="s">
        <v>822</v>
      </c>
      <c r="G1784" s="165">
        <v>48</v>
      </c>
      <c r="H1784" s="178">
        <v>101696</v>
      </c>
      <c r="I1784" s="170" t="str">
        <f t="shared" si="176"/>
        <v>Б-101696-13</v>
      </c>
      <c r="J1784" s="290">
        <v>2</v>
      </c>
      <c r="K1784" s="165">
        <v>2</v>
      </c>
      <c r="L1784" s="165" t="s">
        <v>38</v>
      </c>
      <c r="M1784" s="169">
        <v>1</v>
      </c>
      <c r="N1784" s="165">
        <v>18</v>
      </c>
      <c r="O1784" s="167" t="s">
        <v>823</v>
      </c>
      <c r="P1784" s="167" t="s">
        <v>823</v>
      </c>
      <c r="Q1784" s="167" t="s">
        <v>826</v>
      </c>
      <c r="R1784" s="227" t="s">
        <v>43</v>
      </c>
      <c r="S1784" s="234" t="s">
        <v>43</v>
      </c>
      <c r="T1784" s="191" t="s">
        <v>144</v>
      </c>
      <c r="U1784" s="234" t="s">
        <v>43</v>
      </c>
      <c r="V1784" s="234" t="s">
        <v>43</v>
      </c>
      <c r="W1784" s="234" t="s">
        <v>43</v>
      </c>
      <c r="X1784" s="24">
        <v>1331</v>
      </c>
      <c r="Z1784" s="224"/>
      <c r="AA1784" s="224"/>
      <c r="AB1784" s="224"/>
      <c r="AC1784" s="178">
        <v>6000</v>
      </c>
      <c r="AD1784" s="189"/>
      <c r="AE1784" s="189"/>
      <c r="AF1784" s="191" t="s">
        <v>149</v>
      </c>
      <c r="AG1784" s="221">
        <v>8</v>
      </c>
      <c r="AH1784" s="220">
        <v>12</v>
      </c>
      <c r="AI1784" s="191" t="s">
        <v>149</v>
      </c>
      <c r="AL1784" s="166">
        <v>0</v>
      </c>
      <c r="AM1784" s="170" t="s">
        <v>43</v>
      </c>
      <c r="AN1784" s="165" t="s">
        <v>44</v>
      </c>
      <c r="AO1784" s="165"/>
      <c r="AP1784" s="166"/>
      <c r="AQ1784" s="166"/>
      <c r="AR1784" s="166"/>
      <c r="AS1784" s="166">
        <f>H1784</f>
        <v>101696</v>
      </c>
      <c r="AT1784" s="166">
        <f t="shared" si="172"/>
        <v>11880</v>
      </c>
      <c r="AU1784" s="166">
        <v>1880</v>
      </c>
      <c r="AV1784" s="318" t="s">
        <v>797</v>
      </c>
      <c r="AX178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125, 1000125, '1000125/13', date'2013-03-01', date'2015-09-01', 48, 101696, 'Б-101696-13',date'2015-02-02',2, 2, 2, 'RUR', 1, 18, date'2015-02-02', date'2015-02-01', null, null, to_date('2015-01-01 00:00:00','YYYY-MM-DD HH24:MI:SS'), null, null, null, 1331, 0, 'c1', 8,null,101696,11880,1880);insert into xxxx_oebs_cash_payment_test (ID, INVOICE_ID, OEBS_PAYMENT, DOC_DATE, COMISS_DATE) values (s_xxxx_oebs_cash_payment_test.NEXTVAL, 101696, 6000, to_date('2015-01-01 00:00:00','YYYY-MM-DD HH24:MI:SS'), date'2015-01-31' );insert into xxxx_client_discount_m  (ID,CLIENT_ID,CLIENT_AVG_DISCOUNT,DT) values (s_xxxx_client_discount_m.NEXTVAL,1331, 12, date'2015-01-31');</v>
      </c>
      <c r="AZ1784" s="326"/>
    </row>
    <row r="1785" spans="1:52" ht="16.5" customHeight="1" x14ac:dyDescent="0.25">
      <c r="A1785" s="285">
        <v>125</v>
      </c>
      <c r="B1785" s="72">
        <v>0</v>
      </c>
      <c r="C1785" s="166" t="str">
        <f t="shared" si="174"/>
        <v>1000125</v>
      </c>
      <c r="D1785" s="165" t="str">
        <f t="shared" si="175"/>
        <v>1000125/13</v>
      </c>
      <c r="E1785" s="167" t="s">
        <v>189</v>
      </c>
      <c r="F1785" s="167" t="s">
        <v>822</v>
      </c>
      <c r="G1785" s="165">
        <v>48</v>
      </c>
      <c r="H1785" s="178">
        <v>101697</v>
      </c>
      <c r="I1785" s="170" t="str">
        <f t="shared" si="176"/>
        <v>Б-101697-13</v>
      </c>
      <c r="J1785" s="290">
        <v>2</v>
      </c>
      <c r="K1785" s="165">
        <v>3</v>
      </c>
      <c r="L1785" s="165" t="s">
        <v>38</v>
      </c>
      <c r="M1785" s="169">
        <v>1</v>
      </c>
      <c r="N1785" s="165">
        <v>18</v>
      </c>
      <c r="O1785" s="167" t="s">
        <v>823</v>
      </c>
      <c r="P1785" s="167" t="s">
        <v>823</v>
      </c>
      <c r="Q1785" s="167" t="s">
        <v>826</v>
      </c>
      <c r="R1785" s="227" t="s">
        <v>43</v>
      </c>
      <c r="S1785" s="234" t="s">
        <v>43</v>
      </c>
      <c r="T1785" s="191" t="s">
        <v>144</v>
      </c>
      <c r="U1785" s="234" t="s">
        <v>43</v>
      </c>
      <c r="V1785" s="234" t="s">
        <v>43</v>
      </c>
      <c r="W1785" s="234" t="s">
        <v>43</v>
      </c>
      <c r="X1785" s="24">
        <v>1332</v>
      </c>
      <c r="Z1785" s="224"/>
      <c r="AA1785" s="224"/>
      <c r="AB1785" s="224"/>
      <c r="AC1785" s="178">
        <v>4000</v>
      </c>
      <c r="AD1785" s="189"/>
      <c r="AE1785" s="189"/>
      <c r="AF1785" s="237" t="s">
        <v>150</v>
      </c>
      <c r="AG1785" s="221">
        <v>8</v>
      </c>
      <c r="AH1785" s="220">
        <v>12</v>
      </c>
      <c r="AI1785" s="237" t="s">
        <v>150</v>
      </c>
      <c r="AL1785" s="166">
        <v>0</v>
      </c>
      <c r="AM1785" s="170" t="s">
        <v>43</v>
      </c>
      <c r="AN1785" s="165" t="s">
        <v>44</v>
      </c>
      <c r="AO1785" s="165"/>
      <c r="AP1785" s="166"/>
      <c r="AQ1785" s="166"/>
      <c r="AR1785" s="166"/>
      <c r="AS1785" s="166">
        <f>H1785</f>
        <v>101697</v>
      </c>
      <c r="AT1785" s="166">
        <f t="shared" si="172"/>
        <v>11881</v>
      </c>
      <c r="AU1785" s="166">
        <v>1881</v>
      </c>
      <c r="AX178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125, 1000125, '1000125/13', date'2013-03-01', date'2015-09-01', 48, 101697, 'Б-101697-13',date'2015-02-02',2, 3, 3, 'RUR', 1, 18, date'2015-02-02', date'2015-02-01', null, null, to_date('2015-01-01 00:00:00','YYYY-MM-DD HH24:MI:SS'), null, null, null, 1332, 0, 'c1', 8,null,101697,11881,1881);insert into xxxx_oebs_cash_payment_test (ID, INVOICE_ID, OEBS_PAYMENT, DOC_DATE, COMISS_DATE) values (s_xxxx_oebs_cash_payment_test.NEXTVAL, 101697, 4000, to_date('2015-01-01 00:00:00','YYYY-MM-DD HH24:MI:SS'), date'2015-01-30' );insert into xxxx_client_discount_m  (ID,CLIENT_ID,CLIENT_AVG_DISCOUNT,DT) values (s_xxxx_client_discount_m.NEXTVAL,1332, 12, date'2015-01-30');</v>
      </c>
      <c r="AZ1785" s="326"/>
    </row>
    <row r="1786" spans="1:52" ht="16.5" customHeight="1" x14ac:dyDescent="0.25">
      <c r="A1786" s="285">
        <v>125</v>
      </c>
      <c r="B1786" s="72">
        <v>0</v>
      </c>
      <c r="C1786" s="166" t="str">
        <f t="shared" si="174"/>
        <v>1000125</v>
      </c>
      <c r="D1786" s="165" t="str">
        <f t="shared" si="175"/>
        <v>1000125/13</v>
      </c>
      <c r="E1786" s="167" t="s">
        <v>189</v>
      </c>
      <c r="F1786" s="167" t="s">
        <v>822</v>
      </c>
      <c r="G1786" s="165">
        <v>48</v>
      </c>
      <c r="H1786" s="178">
        <v>101698</v>
      </c>
      <c r="I1786" s="170" t="str">
        <f t="shared" si="176"/>
        <v>Б-101698-13</v>
      </c>
      <c r="J1786" s="290">
        <v>2</v>
      </c>
      <c r="K1786" s="165">
        <v>7</v>
      </c>
      <c r="L1786" s="165" t="s">
        <v>38</v>
      </c>
      <c r="M1786" s="169">
        <v>1</v>
      </c>
      <c r="N1786" s="165">
        <v>18</v>
      </c>
      <c r="O1786" s="167" t="s">
        <v>823</v>
      </c>
      <c r="P1786" s="167" t="s">
        <v>823</v>
      </c>
      <c r="Q1786" s="167" t="s">
        <v>826</v>
      </c>
      <c r="R1786" s="227" t="s">
        <v>43</v>
      </c>
      <c r="S1786" s="234" t="s">
        <v>43</v>
      </c>
      <c r="T1786" s="191" t="s">
        <v>144</v>
      </c>
      <c r="U1786" s="234" t="s">
        <v>43</v>
      </c>
      <c r="V1786" s="234" t="s">
        <v>43</v>
      </c>
      <c r="W1786" s="234" t="s">
        <v>43</v>
      </c>
      <c r="X1786" s="24">
        <v>1333</v>
      </c>
      <c r="Z1786" s="224"/>
      <c r="AA1786" s="224"/>
      <c r="AB1786" s="224"/>
      <c r="AC1786" s="178">
        <v>2000</v>
      </c>
      <c r="AD1786" s="189"/>
      <c r="AE1786" s="189"/>
      <c r="AF1786" s="191" t="s">
        <v>149</v>
      </c>
      <c r="AG1786" s="221">
        <v>8</v>
      </c>
      <c r="AH1786" s="220">
        <v>12</v>
      </c>
      <c r="AI1786" s="191" t="s">
        <v>149</v>
      </c>
      <c r="AL1786" s="166">
        <v>0</v>
      </c>
      <c r="AM1786" s="170" t="s">
        <v>43</v>
      </c>
      <c r="AN1786" s="165" t="s">
        <v>44</v>
      </c>
      <c r="AO1786" s="165"/>
      <c r="AP1786" s="166"/>
      <c r="AQ1786" s="166"/>
      <c r="AR1786" s="166"/>
      <c r="AS1786" s="166">
        <f>H1786</f>
        <v>101698</v>
      </c>
      <c r="AT1786" s="166">
        <f t="shared" si="172"/>
        <v>11882</v>
      </c>
      <c r="AU1786" s="166">
        <v>1882</v>
      </c>
      <c r="AX178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125, 1000125, '1000125/13', date'2013-03-01', date'2015-09-01', 48, 101698, 'Б-101698-13',date'2015-02-02',2, 7, 7, 'RUR', 1, 18, date'2015-02-02', date'2015-02-01', null, null, to_date('2015-01-01 00:00:00','YYYY-MM-DD HH24:MI:SS'), null, null, null, 1333, 0, 'c1', 8,null,101698,11882,1882);insert into xxxx_oebs_cash_payment_test (ID, INVOICE_ID, OEBS_PAYMENT, DOC_DATE, COMISS_DATE) values (s_xxxx_oebs_cash_payment_test.NEXTVAL, 101698, 2000, to_date('2015-01-01 00:00:00','YYYY-MM-DD HH24:MI:SS'), date'2015-01-31' );insert into xxxx_client_discount_m  (ID,CLIENT_ID,CLIENT_AVG_DISCOUNT,DT) values (s_xxxx_client_discount_m.NEXTVAL,1333, 12, date'2015-01-31');</v>
      </c>
      <c r="AZ1786" s="326"/>
    </row>
    <row r="1787" spans="1:52" s="179" customFormat="1" ht="16.5" customHeight="1" x14ac:dyDescent="0.25">
      <c r="A1787" s="286">
        <v>125</v>
      </c>
      <c r="B1787" s="72">
        <v>0</v>
      </c>
      <c r="C1787" s="173" t="str">
        <f t="shared" si="174"/>
        <v>1000125</v>
      </c>
      <c r="D1787" s="171" t="str">
        <f t="shared" si="175"/>
        <v>1000125/13</v>
      </c>
      <c r="E1787" s="172" t="s">
        <v>189</v>
      </c>
      <c r="F1787" s="167" t="s">
        <v>822</v>
      </c>
      <c r="G1787" s="171">
        <v>48</v>
      </c>
      <c r="H1787" s="178">
        <v>101699</v>
      </c>
      <c r="I1787" s="171" t="str">
        <f t="shared" si="176"/>
        <v>Б-101699-13</v>
      </c>
      <c r="J1787" s="322">
        <v>2</v>
      </c>
      <c r="K1787" s="171">
        <v>11</v>
      </c>
      <c r="L1787" s="171" t="s">
        <v>38</v>
      </c>
      <c r="M1787" s="175">
        <v>1</v>
      </c>
      <c r="N1787" s="171">
        <v>18</v>
      </c>
      <c r="O1787" s="172" t="s">
        <v>823</v>
      </c>
      <c r="P1787" s="172" t="s">
        <v>823</v>
      </c>
      <c r="Q1787" s="172" t="s">
        <v>826</v>
      </c>
      <c r="R1787" s="205" t="s">
        <v>43</v>
      </c>
      <c r="S1787" s="192" t="s">
        <v>43</v>
      </c>
      <c r="T1787" s="177" t="s">
        <v>310</v>
      </c>
      <c r="U1787" s="192" t="s">
        <v>43</v>
      </c>
      <c r="V1787" s="192" t="s">
        <v>43</v>
      </c>
      <c r="W1787" s="192" t="s">
        <v>43</v>
      </c>
      <c r="X1787" s="24">
        <v>1334</v>
      </c>
      <c r="Y1787" s="312"/>
      <c r="Z1787" s="232"/>
      <c r="AA1787" s="232"/>
      <c r="AB1787" s="232"/>
      <c r="AC1787" s="180">
        <v>1500</v>
      </c>
      <c r="AF1787" s="177" t="s">
        <v>149</v>
      </c>
      <c r="AG1787" s="302">
        <v>8</v>
      </c>
      <c r="AH1787" s="258">
        <v>12</v>
      </c>
      <c r="AI1787" s="177" t="s">
        <v>149</v>
      </c>
      <c r="AL1787" s="173">
        <v>0</v>
      </c>
      <c r="AM1787" s="171" t="s">
        <v>43</v>
      </c>
      <c r="AN1787" s="171" t="s">
        <v>44</v>
      </c>
      <c r="AO1787" s="171"/>
      <c r="AP1787" s="173"/>
      <c r="AQ1787" s="173"/>
      <c r="AR1787" s="173"/>
      <c r="AS1787" s="166">
        <f>H1787</f>
        <v>101699</v>
      </c>
      <c r="AT1787" s="166">
        <f t="shared" si="172"/>
        <v>11883</v>
      </c>
      <c r="AU1787" s="166">
        <v>1883</v>
      </c>
      <c r="AV1787" s="258"/>
      <c r="AX1787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125, 1000125, '1000125/13', date'2013-03-01', date'2015-09-01', 48, 101699, 'Б-101699-13',date'2015-02-02',2, 11, 11, 'RUR', 1, 18, date'2015-02-02', date'2015-02-01', null, null, to_date('2015-01-31 23:59:59','YYYY-MM-DD HH24:MI:SS'), null, null, null, 1334, 0, 'c1', 8,null,101699,11883,1883);insert into xxxx_oebs_cash_payment_test (ID, INVOICE_ID, OEBS_PAYMENT, DOC_DATE, COMISS_DATE) values (s_xxxx_oebs_cash_payment_test.NEXTVAL, 101699, 1500, to_date('2015-01-31 23:59:59','YYYY-MM-DD HH24:MI:SS'), date'2015-01-31' );insert into xxxx_client_discount_m  (ID,CLIENT_ID,CLIENT_AVG_DISCOUNT,DT) values (s_xxxx_client_discount_m.NEXTVAL,1334, 12, date'2015-01-31');</v>
      </c>
      <c r="AZ1787" s="334"/>
    </row>
    <row r="1788" spans="1:52" s="189" customFormat="1" ht="16.5" customHeight="1" x14ac:dyDescent="0.25">
      <c r="A1788" s="287">
        <v>126</v>
      </c>
      <c r="B1788" s="72">
        <v>0</v>
      </c>
      <c r="C1788" s="166" t="str">
        <f t="shared" si="174"/>
        <v>1000126</v>
      </c>
      <c r="D1788" s="165" t="str">
        <f t="shared" si="175"/>
        <v>1000126/13</v>
      </c>
      <c r="E1788" s="167" t="s">
        <v>189</v>
      </c>
      <c r="F1788" s="167" t="s">
        <v>822</v>
      </c>
      <c r="G1788" s="165">
        <v>48</v>
      </c>
      <c r="H1788" s="178">
        <v>101700</v>
      </c>
      <c r="I1788" s="170" t="str">
        <f t="shared" si="176"/>
        <v>Б-101700-13</v>
      </c>
      <c r="J1788" s="185">
        <v>3</v>
      </c>
      <c r="K1788" s="165">
        <v>7</v>
      </c>
      <c r="L1788" s="165" t="s">
        <v>38</v>
      </c>
      <c r="M1788" s="169">
        <v>1</v>
      </c>
      <c r="N1788" s="165">
        <v>18</v>
      </c>
      <c r="O1788" s="167" t="s">
        <v>823</v>
      </c>
      <c r="P1788" s="167" t="s">
        <v>823</v>
      </c>
      <c r="Q1788" s="167" t="s">
        <v>826</v>
      </c>
      <c r="R1788" s="166" t="str">
        <f t="shared" ref="R1788:R1815" si="178">H1788&amp;"1"</f>
        <v>1017001</v>
      </c>
      <c r="S1788" s="170">
        <v>1</v>
      </c>
      <c r="T1788" s="167" t="s">
        <v>308</v>
      </c>
      <c r="U1788" s="165">
        <v>7001700</v>
      </c>
      <c r="V1788" s="234">
        <v>0</v>
      </c>
      <c r="W1788" s="165">
        <v>0</v>
      </c>
      <c r="X1788" s="24">
        <v>1335</v>
      </c>
      <c r="Y1788" s="168" t="s">
        <v>42</v>
      </c>
      <c r="Z1788" s="266">
        <v>17001700</v>
      </c>
      <c r="AA1788" s="266">
        <v>0.70005099100000001</v>
      </c>
      <c r="AB1788" s="224"/>
      <c r="AC1788" s="24">
        <v>14003400</v>
      </c>
      <c r="AD1788" s="170"/>
      <c r="AE1788" s="170"/>
      <c r="AF1788" s="167" t="s">
        <v>149</v>
      </c>
      <c r="AG1788" s="221">
        <v>8</v>
      </c>
      <c r="AH1788" s="220">
        <v>12</v>
      </c>
      <c r="AI1788" s="167" t="s">
        <v>319</v>
      </c>
      <c r="AJ1788" s="163"/>
      <c r="AK1788" s="163"/>
      <c r="AL1788" s="166">
        <v>0</v>
      </c>
      <c r="AM1788" s="170">
        <v>0</v>
      </c>
      <c r="AN1788" s="165" t="s">
        <v>44</v>
      </c>
      <c r="AO1788" s="165"/>
      <c r="AP1788" s="166"/>
      <c r="AQ1788" s="166"/>
      <c r="AR1788" s="166"/>
      <c r="AS1788" s="166">
        <f>H1788</f>
        <v>101700</v>
      </c>
      <c r="AT1788" s="166">
        <f t="shared" si="172"/>
        <v>11884</v>
      </c>
      <c r="AU1788" s="166">
        <v>1884</v>
      </c>
      <c r="AV1788" s="318" t="s">
        <v>798</v>
      </c>
      <c r="AX1788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126, 1000126, '1000126/13', date'2013-03-01', date'2015-09-01', 48, 101700, 'Б-101700-13',date'2015-02-02',3, 7, 7, 'RUR', 1, 18, date'2015-02-02', date'2015-02-01', 1017001, 1, to_date('2015-02-01 00:00:00','YYYY-MM-DD HH24:MI:SS'), 7001700, 0, 0, 1335, 0, 'c1', 8,0,101700,11884,1884);insert into xxxx_oebs_cash_payment_test (ID, INVOICE_ID, OEBS_PAYMENT, DOC_DATE, COMISS_DATE) values (s_xxxx_oebs_cash_payment_test.NEXTVAL, 101700, 14003400, to_date('2015-02-01 00:00:00','YYYY-MM-DD HH24:MI:SS'), date'2015-01-31' );insert into xxxx_client_discount_m  (ID,CLIENT_ID,CLIENT_AVG_DISCOUNT,DT) values (s_xxxx_client_discount_m.NEXTVAL,1335, 12, date'2015-02-01');</v>
      </c>
      <c r="AZ1788" s="337"/>
    </row>
    <row r="1789" spans="1:52" s="189" customFormat="1" ht="16.5" customHeight="1" x14ac:dyDescent="0.25">
      <c r="A1789" s="287">
        <v>126</v>
      </c>
      <c r="B1789" s="72">
        <v>0</v>
      </c>
      <c r="C1789" s="166" t="str">
        <f t="shared" si="174"/>
        <v>1000126</v>
      </c>
      <c r="D1789" s="165" t="str">
        <f t="shared" si="175"/>
        <v>1000126/13</v>
      </c>
      <c r="E1789" s="167" t="s">
        <v>189</v>
      </c>
      <c r="F1789" s="167" t="s">
        <v>822</v>
      </c>
      <c r="G1789" s="165">
        <v>48</v>
      </c>
      <c r="H1789" s="178">
        <v>101701</v>
      </c>
      <c r="I1789" s="170" t="str">
        <f t="shared" si="176"/>
        <v>Б-101701-13</v>
      </c>
      <c r="J1789" s="185">
        <v>3</v>
      </c>
      <c r="K1789" s="165">
        <v>7</v>
      </c>
      <c r="L1789" s="165" t="s">
        <v>38</v>
      </c>
      <c r="M1789" s="169">
        <v>1</v>
      </c>
      <c r="N1789" s="165">
        <v>18</v>
      </c>
      <c r="O1789" s="167" t="s">
        <v>823</v>
      </c>
      <c r="P1789" s="167" t="s">
        <v>823</v>
      </c>
      <c r="Q1789" s="167" t="s">
        <v>826</v>
      </c>
      <c r="R1789" s="166" t="str">
        <f t="shared" si="178"/>
        <v>1017011</v>
      </c>
      <c r="S1789" s="170">
        <v>1</v>
      </c>
      <c r="T1789" s="167" t="s">
        <v>308</v>
      </c>
      <c r="U1789" s="165">
        <v>3000000</v>
      </c>
      <c r="V1789" s="234">
        <v>0</v>
      </c>
      <c r="W1789" s="165">
        <v>0</v>
      </c>
      <c r="X1789" s="24">
        <v>1336</v>
      </c>
      <c r="Y1789" s="168" t="s">
        <v>42</v>
      </c>
      <c r="Z1789" s="266"/>
      <c r="AA1789" s="266"/>
      <c r="AB1789" s="224"/>
      <c r="AC1789" s="24">
        <v>6000000</v>
      </c>
      <c r="AD1789" s="170"/>
      <c r="AE1789" s="170"/>
      <c r="AF1789" s="167" t="s">
        <v>149</v>
      </c>
      <c r="AG1789" s="221">
        <v>8</v>
      </c>
      <c r="AH1789" s="220">
        <v>12</v>
      </c>
      <c r="AI1789" s="167" t="s">
        <v>319</v>
      </c>
      <c r="AJ1789" s="163"/>
      <c r="AK1789" s="163"/>
      <c r="AL1789" s="166">
        <v>0</v>
      </c>
      <c r="AM1789" s="170">
        <v>0</v>
      </c>
      <c r="AN1789" s="165" t="s">
        <v>44</v>
      </c>
      <c r="AO1789" s="165"/>
      <c r="AP1789" s="166"/>
      <c r="AQ1789" s="166"/>
      <c r="AR1789" s="166"/>
      <c r="AS1789" s="166">
        <f>H1789</f>
        <v>101701</v>
      </c>
      <c r="AT1789" s="166">
        <f t="shared" si="172"/>
        <v>11885</v>
      </c>
      <c r="AU1789" s="166">
        <v>1885</v>
      </c>
      <c r="AV1789" s="338">
        <v>0.70005099133147364</v>
      </c>
      <c r="AX1789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126, 1000126, '1000126/13', date'2013-03-01', date'2015-09-01', 48, 101701, 'Б-101701-13',date'2015-02-02',3, 7, 7, 'RUR', 1, 18, date'2015-02-02', date'2015-02-01', 1017011, 1, to_date('2015-02-01 00:00:00','YYYY-MM-DD HH24:MI:SS'), 3000000, 0, 0, 1336, 0, 'c1', 8,0,101701,11885,1885);insert into xxxx_oebs_cash_payment_test (ID, INVOICE_ID, OEBS_PAYMENT, DOC_DATE, COMISS_DATE) values (s_xxxx_oebs_cash_payment_test.NEXTVAL, 101701, 6000000, to_date('2015-02-01 00:00:00','YYYY-MM-DD HH24:MI:SS'), date'2015-01-31' );insert into xxxx_client_discount_m  (ID,CLIENT_ID,CLIENT_AVG_DISCOUNT,DT) values (s_xxxx_client_discount_m.NEXTVAL,1336, 12, date'2015-02-01');</v>
      </c>
      <c r="AZ1789" s="337"/>
    </row>
    <row r="1790" spans="1:52" s="189" customFormat="1" ht="16.5" customHeight="1" x14ac:dyDescent="0.25">
      <c r="A1790" s="287">
        <v>126</v>
      </c>
      <c r="B1790" s="72">
        <v>0</v>
      </c>
      <c r="C1790" s="166" t="str">
        <f t="shared" si="174"/>
        <v>1000126</v>
      </c>
      <c r="D1790" s="165" t="str">
        <f t="shared" si="175"/>
        <v>1000126/13</v>
      </c>
      <c r="E1790" s="167" t="s">
        <v>189</v>
      </c>
      <c r="F1790" s="167" t="s">
        <v>822</v>
      </c>
      <c r="G1790" s="165">
        <v>48</v>
      </c>
      <c r="H1790" s="178">
        <v>101702</v>
      </c>
      <c r="I1790" s="170" t="str">
        <f t="shared" si="176"/>
        <v>Б-101702-13</v>
      </c>
      <c r="J1790" s="185">
        <v>3</v>
      </c>
      <c r="K1790" s="165">
        <v>1</v>
      </c>
      <c r="L1790" s="165" t="s">
        <v>38</v>
      </c>
      <c r="M1790" s="169">
        <v>1</v>
      </c>
      <c r="N1790" s="165">
        <v>18</v>
      </c>
      <c r="O1790" s="167" t="s">
        <v>823</v>
      </c>
      <c r="P1790" s="167" t="s">
        <v>823</v>
      </c>
      <c r="Q1790" s="167" t="s">
        <v>826</v>
      </c>
      <c r="R1790" s="166" t="str">
        <f t="shared" si="178"/>
        <v>1017021</v>
      </c>
      <c r="S1790" s="170">
        <v>1</v>
      </c>
      <c r="T1790" s="167" t="s">
        <v>308</v>
      </c>
      <c r="U1790" s="165">
        <v>7000000</v>
      </c>
      <c r="V1790" s="234">
        <v>0</v>
      </c>
      <c r="W1790" s="165">
        <v>0</v>
      </c>
      <c r="X1790" s="24">
        <v>1337</v>
      </c>
      <c r="Y1790" s="168" t="s">
        <v>42</v>
      </c>
      <c r="Z1790" s="266"/>
      <c r="AA1790" s="266"/>
      <c r="AB1790" s="224"/>
      <c r="AC1790" s="24">
        <v>14000000</v>
      </c>
      <c r="AD1790" s="170"/>
      <c r="AE1790" s="170"/>
      <c r="AF1790" s="167" t="s">
        <v>149</v>
      </c>
      <c r="AG1790" s="221">
        <v>8</v>
      </c>
      <c r="AH1790" s="220">
        <v>12</v>
      </c>
      <c r="AI1790" s="167" t="s">
        <v>319</v>
      </c>
      <c r="AJ1790" s="163"/>
      <c r="AK1790" s="163"/>
      <c r="AL1790" s="166">
        <v>0</v>
      </c>
      <c r="AM1790" s="170">
        <v>0</v>
      </c>
      <c r="AN1790" s="165" t="s">
        <v>44</v>
      </c>
      <c r="AO1790" s="165"/>
      <c r="AP1790" s="166"/>
      <c r="AQ1790" s="166"/>
      <c r="AR1790" s="166"/>
      <c r="AS1790" s="166">
        <f>H1790</f>
        <v>101702</v>
      </c>
      <c r="AT1790" s="166">
        <f t="shared" si="172"/>
        <v>11886</v>
      </c>
      <c r="AU1790" s="166">
        <v>1886</v>
      </c>
      <c r="AV1790" s="220" t="s">
        <v>737</v>
      </c>
      <c r="AX1790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126, 1000126, '1000126/13', date'2013-03-01', date'2015-09-01', 48, 101702, 'Б-101702-13',date'2015-02-02',3, 1, 1, 'RUR', 1, 18, date'2015-02-02', date'2015-02-01', 1017021, 1, to_date('2015-02-01 00:00:00','YYYY-MM-DD HH24:MI:SS'), 7000000, 0, 0, 1337, 0, 'c1', 8,0,101702,11886,1886);insert into xxxx_oebs_cash_payment_test (ID, INVOICE_ID, OEBS_PAYMENT, DOC_DATE, COMISS_DATE) values (s_xxxx_oebs_cash_payment_test.NEXTVAL, 101702, 14000000, to_date('2015-02-01 00:00:00','YYYY-MM-DD HH24:MI:SS'), date'2015-01-31' );insert into xxxx_client_discount_m  (ID,CLIENT_ID,CLIENT_AVG_DISCOUNT,DT) values (s_xxxx_client_discount_m.NEXTVAL,1337, 12, date'2015-02-01');</v>
      </c>
      <c r="AZ1790" s="337"/>
    </row>
    <row r="1791" spans="1:52" s="189" customFormat="1" ht="16.5" customHeight="1" x14ac:dyDescent="0.25">
      <c r="A1791" s="287">
        <v>126</v>
      </c>
      <c r="B1791" s="72">
        <v>0</v>
      </c>
      <c r="C1791" s="166" t="str">
        <f t="shared" si="174"/>
        <v>1000126</v>
      </c>
      <c r="D1791" s="165" t="str">
        <f t="shared" si="175"/>
        <v>1000126/13</v>
      </c>
      <c r="E1791" s="167" t="s">
        <v>189</v>
      </c>
      <c r="F1791" s="167" t="s">
        <v>822</v>
      </c>
      <c r="G1791" s="165">
        <v>48</v>
      </c>
      <c r="H1791" s="178">
        <v>101703</v>
      </c>
      <c r="I1791" s="170" t="str">
        <f t="shared" si="176"/>
        <v>Б-101703-13</v>
      </c>
      <c r="J1791" s="185">
        <v>3</v>
      </c>
      <c r="K1791" s="165">
        <v>7</v>
      </c>
      <c r="L1791" s="165" t="s">
        <v>38</v>
      </c>
      <c r="M1791" s="169">
        <v>1</v>
      </c>
      <c r="N1791" s="165">
        <v>18</v>
      </c>
      <c r="O1791" s="167" t="s">
        <v>823</v>
      </c>
      <c r="P1791" s="167" t="s">
        <v>823</v>
      </c>
      <c r="Q1791" s="167" t="s">
        <v>826</v>
      </c>
      <c r="R1791" s="166" t="str">
        <f t="shared" si="178"/>
        <v>1017031</v>
      </c>
      <c r="S1791" s="170">
        <v>1</v>
      </c>
      <c r="T1791" s="191" t="s">
        <v>144</v>
      </c>
      <c r="U1791" s="165">
        <v>17000000</v>
      </c>
      <c r="V1791" s="165">
        <v>3060000</v>
      </c>
      <c r="W1791" s="165">
        <v>0</v>
      </c>
      <c r="X1791" s="24">
        <v>1338</v>
      </c>
      <c r="Y1791" s="168" t="s">
        <v>42</v>
      </c>
      <c r="Z1791" s="266">
        <v>24600000</v>
      </c>
      <c r="AA1791" s="266"/>
      <c r="AB1791" s="224"/>
      <c r="AC1791" s="24">
        <v>34000000</v>
      </c>
      <c r="AD1791" s="170"/>
      <c r="AE1791" s="170"/>
      <c r="AF1791" s="237" t="s">
        <v>150</v>
      </c>
      <c r="AG1791" s="221">
        <v>8</v>
      </c>
      <c r="AH1791" s="220">
        <v>12</v>
      </c>
      <c r="AI1791" s="237" t="s">
        <v>320</v>
      </c>
      <c r="AJ1791" s="163"/>
      <c r="AK1791" s="163"/>
      <c r="AL1791" s="166">
        <v>0</v>
      </c>
      <c r="AM1791" s="170">
        <v>0</v>
      </c>
      <c r="AN1791" s="165" t="s">
        <v>44</v>
      </c>
      <c r="AO1791" s="165"/>
      <c r="AP1791" s="166"/>
      <c r="AQ1791" s="166"/>
      <c r="AR1791" s="166"/>
      <c r="AS1791" s="166">
        <f>H1791</f>
        <v>101703</v>
      </c>
      <c r="AT1791" s="166">
        <f t="shared" si="172"/>
        <v>11887</v>
      </c>
      <c r="AU1791" s="166">
        <v>1887</v>
      </c>
      <c r="AV1791" s="315" t="s">
        <v>799</v>
      </c>
      <c r="AX1791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126, 1000126, '1000126/13', date'2013-03-01', date'2015-09-01', 48, 101703, 'Б-101703-13',date'2015-02-02',3, 7, 7, 'RUR', 1, 18, date'2015-02-02', date'2015-02-01', 1017031, 1, to_date('2015-01-01 00:00:00','YYYY-MM-DD HH24:MI:SS'), 17000000, 3060000, 0, 1338, 0, 'c1', 8,0,101703,11887,1887);insert into xxxx_oebs_cash_payment_test (ID, INVOICE_ID, OEBS_PAYMENT, DOC_DATE, COMISS_DATE) values (s_xxxx_oebs_cash_payment_test.NEXTVAL, 101703, 34000000, to_date('2015-01-01 00:00:00','YYYY-MM-DD HH24:MI:SS'), date'2015-01-30' );insert into xxxx_client_discount_m  (ID,CLIENT_ID,CLIENT_AVG_DISCOUNT,DT) values (s_xxxx_client_discount_m.NEXTVAL,1338, 12, date'2015-01-01');</v>
      </c>
      <c r="AZ1791" s="337"/>
    </row>
    <row r="1792" spans="1:52" s="179" customFormat="1" ht="16.5" customHeight="1" x14ac:dyDescent="0.25">
      <c r="A1792" s="286">
        <v>126</v>
      </c>
      <c r="B1792" s="72">
        <v>0</v>
      </c>
      <c r="C1792" s="173" t="str">
        <f t="shared" si="174"/>
        <v>1000126</v>
      </c>
      <c r="D1792" s="171" t="str">
        <f t="shared" si="175"/>
        <v>1000126/13</v>
      </c>
      <c r="E1792" s="172" t="s">
        <v>189</v>
      </c>
      <c r="F1792" s="167" t="s">
        <v>822</v>
      </c>
      <c r="G1792" s="171">
        <v>48</v>
      </c>
      <c r="H1792" s="180">
        <v>101704</v>
      </c>
      <c r="I1792" s="171" t="str">
        <f t="shared" si="176"/>
        <v>Б-101704-13</v>
      </c>
      <c r="J1792" s="175">
        <v>3</v>
      </c>
      <c r="K1792" s="171">
        <v>7</v>
      </c>
      <c r="L1792" s="171" t="s">
        <v>38</v>
      </c>
      <c r="M1792" s="175">
        <v>1</v>
      </c>
      <c r="N1792" s="171">
        <v>18</v>
      </c>
      <c r="O1792" s="172" t="s">
        <v>823</v>
      </c>
      <c r="P1792" s="172" t="s">
        <v>823</v>
      </c>
      <c r="Q1792" s="172" t="s">
        <v>826</v>
      </c>
      <c r="R1792" s="173" t="str">
        <f t="shared" si="178"/>
        <v>1017041</v>
      </c>
      <c r="S1792" s="171">
        <v>1</v>
      </c>
      <c r="T1792" s="211" t="s">
        <v>144</v>
      </c>
      <c r="U1792" s="171">
        <v>13000000</v>
      </c>
      <c r="V1792" s="171">
        <v>2340000</v>
      </c>
      <c r="W1792" s="171">
        <v>0</v>
      </c>
      <c r="X1792" s="181">
        <v>1339</v>
      </c>
      <c r="Y1792" s="174" t="s">
        <v>42</v>
      </c>
      <c r="Z1792" s="142"/>
      <c r="AA1792" s="142"/>
      <c r="AB1792" s="232"/>
      <c r="AC1792" s="181">
        <v>26000000</v>
      </c>
      <c r="AD1792" s="171"/>
      <c r="AE1792" s="171"/>
      <c r="AF1792" s="177" t="s">
        <v>149</v>
      </c>
      <c r="AG1792" s="302">
        <v>8</v>
      </c>
      <c r="AH1792" s="258">
        <v>12</v>
      </c>
      <c r="AI1792" s="177" t="s">
        <v>320</v>
      </c>
      <c r="AL1792" s="173">
        <v>0</v>
      </c>
      <c r="AM1792" s="171">
        <v>0</v>
      </c>
      <c r="AN1792" s="171" t="s">
        <v>44</v>
      </c>
      <c r="AO1792" s="171"/>
      <c r="AP1792" s="173"/>
      <c r="AQ1792" s="173"/>
      <c r="AR1792" s="173"/>
      <c r="AS1792" s="166">
        <f>H1792</f>
        <v>101704</v>
      </c>
      <c r="AT1792" s="166">
        <f t="shared" si="172"/>
        <v>11888</v>
      </c>
      <c r="AU1792" s="166">
        <v>1888</v>
      </c>
      <c r="AV1792" s="258"/>
      <c r="AX1792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126, 1000126, '1000126/13', date'2013-03-01', date'2015-09-01', 48, 101704, 'Б-101704-13',date'2015-02-02',3, 7, 7, 'RUR', 1, 18, date'2015-02-02', date'2015-02-01', 1017041, 1, to_date('2015-01-01 00:00:00','YYYY-MM-DD HH24:MI:SS'), 13000000, 2340000, 0, 1339, 0, 'c1', 8,0,101704,11888,1888);insert into xxxx_oebs_cash_payment_test (ID, INVOICE_ID, OEBS_PAYMENT, DOC_DATE, COMISS_DATE) values (s_xxxx_oebs_cash_payment_test.NEXTVAL, 101704, 26000000, to_date('2015-01-01 00:00:00','YYYY-MM-DD HH24:MI:SS'), date'2015-01-31' );insert into xxxx_client_discount_m  (ID,CLIENT_ID,CLIENT_AVG_DISCOUNT,DT) values (s_xxxx_client_discount_m.NEXTVAL,1339, 12, date'2015-01-01');</v>
      </c>
      <c r="AZ1792" s="334"/>
    </row>
    <row r="1793" spans="1:52" s="189" customFormat="1" ht="16.5" customHeight="1" x14ac:dyDescent="0.25">
      <c r="A1793" s="287">
        <v>127</v>
      </c>
      <c r="B1793" s="72">
        <v>0</v>
      </c>
      <c r="C1793" s="166" t="str">
        <f t="shared" si="174"/>
        <v>1000127</v>
      </c>
      <c r="D1793" s="165" t="str">
        <f t="shared" si="175"/>
        <v>1000127/13</v>
      </c>
      <c r="E1793" s="167" t="s">
        <v>189</v>
      </c>
      <c r="F1793" s="167" t="s">
        <v>822</v>
      </c>
      <c r="G1793" s="165">
        <v>48</v>
      </c>
      <c r="H1793" s="178">
        <v>101705</v>
      </c>
      <c r="I1793" s="170" t="str">
        <f t="shared" si="176"/>
        <v>Б-101705-13</v>
      </c>
      <c r="J1793" s="185">
        <v>3</v>
      </c>
      <c r="K1793" s="165">
        <v>7</v>
      </c>
      <c r="L1793" s="165" t="s">
        <v>38</v>
      </c>
      <c r="M1793" s="169">
        <v>1</v>
      </c>
      <c r="N1793" s="165">
        <v>18</v>
      </c>
      <c r="O1793" s="167" t="s">
        <v>823</v>
      </c>
      <c r="P1793" s="167" t="s">
        <v>823</v>
      </c>
      <c r="Q1793" s="167" t="s">
        <v>826</v>
      </c>
      <c r="R1793" s="166" t="str">
        <f t="shared" si="178"/>
        <v>1017051</v>
      </c>
      <c r="S1793" s="170">
        <v>1</v>
      </c>
      <c r="T1793" s="167" t="s">
        <v>308</v>
      </c>
      <c r="U1793" s="165">
        <v>7001650</v>
      </c>
      <c r="V1793" s="234">
        <v>0</v>
      </c>
      <c r="W1793" s="165">
        <v>0</v>
      </c>
      <c r="X1793" s="24">
        <v>1340</v>
      </c>
      <c r="Y1793" s="168" t="s">
        <v>42</v>
      </c>
      <c r="Z1793" s="266">
        <v>17001650</v>
      </c>
      <c r="AA1793" s="266">
        <v>0.700049492</v>
      </c>
      <c r="AB1793" s="224"/>
      <c r="AC1793" s="24">
        <v>14003300</v>
      </c>
      <c r="AD1793" s="170"/>
      <c r="AE1793" s="170"/>
      <c r="AF1793" s="167" t="s">
        <v>149</v>
      </c>
      <c r="AG1793" s="221">
        <v>8</v>
      </c>
      <c r="AH1793" s="220">
        <v>12</v>
      </c>
      <c r="AI1793" s="167" t="s">
        <v>319</v>
      </c>
      <c r="AJ1793" s="163"/>
      <c r="AK1793" s="163"/>
      <c r="AL1793" s="166">
        <v>0</v>
      </c>
      <c r="AM1793" s="170">
        <v>0</v>
      </c>
      <c r="AN1793" s="165" t="s">
        <v>44</v>
      </c>
      <c r="AO1793" s="165"/>
      <c r="AP1793" s="166"/>
      <c r="AQ1793" s="166"/>
      <c r="AR1793" s="166"/>
      <c r="AS1793" s="166">
        <f>H1793</f>
        <v>101705</v>
      </c>
      <c r="AT1793" s="166">
        <f t="shared" si="172"/>
        <v>11889</v>
      </c>
      <c r="AU1793" s="166">
        <v>1889</v>
      </c>
      <c r="AV1793" s="318" t="s">
        <v>798</v>
      </c>
      <c r="AX1793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127, 1000127, '1000127/13', date'2013-03-01', date'2015-09-01', 48, 101705, 'Б-101705-13',date'2015-02-02',3, 7, 7, 'RUR', 1, 18, date'2015-02-02', date'2015-02-01', 1017051, 1, to_date('2015-02-01 00:00:00','YYYY-MM-DD HH24:MI:SS'), 7001650, 0, 0, 1340, 0, 'c1', 8,0,101705,11889,1889);insert into xxxx_oebs_cash_payment_test (ID, INVOICE_ID, OEBS_PAYMENT, DOC_DATE, COMISS_DATE) values (s_xxxx_oebs_cash_payment_test.NEXTVAL, 101705, 14003300, to_date('2015-02-01 00:00:00','YYYY-MM-DD HH24:MI:SS'), date'2015-01-31' );insert into xxxx_client_discount_m  (ID,CLIENT_ID,CLIENT_AVG_DISCOUNT,DT) values (s_xxxx_client_discount_m.NEXTVAL,1340, 12, date'2015-02-01');</v>
      </c>
      <c r="AZ1793" s="337"/>
    </row>
    <row r="1794" spans="1:52" s="189" customFormat="1" ht="16.5" customHeight="1" x14ac:dyDescent="0.25">
      <c r="A1794" s="287">
        <v>127</v>
      </c>
      <c r="B1794" s="72">
        <v>0</v>
      </c>
      <c r="C1794" s="166" t="str">
        <f t="shared" si="174"/>
        <v>1000127</v>
      </c>
      <c r="D1794" s="165" t="str">
        <f t="shared" si="175"/>
        <v>1000127/13</v>
      </c>
      <c r="E1794" s="167" t="s">
        <v>189</v>
      </c>
      <c r="F1794" s="167" t="s">
        <v>822</v>
      </c>
      <c r="G1794" s="165">
        <v>48</v>
      </c>
      <c r="H1794" s="178">
        <v>101706</v>
      </c>
      <c r="I1794" s="170" t="str">
        <f t="shared" si="176"/>
        <v>Б-101706-13</v>
      </c>
      <c r="J1794" s="185">
        <v>3</v>
      </c>
      <c r="K1794" s="165">
        <v>7</v>
      </c>
      <c r="L1794" s="165" t="s">
        <v>38</v>
      </c>
      <c r="M1794" s="169">
        <v>1</v>
      </c>
      <c r="N1794" s="165">
        <v>18</v>
      </c>
      <c r="O1794" s="167" t="s">
        <v>823</v>
      </c>
      <c r="P1794" s="167" t="s">
        <v>823</v>
      </c>
      <c r="Q1794" s="167" t="s">
        <v>826</v>
      </c>
      <c r="R1794" s="166" t="str">
        <f t="shared" si="178"/>
        <v>1017061</v>
      </c>
      <c r="S1794" s="170">
        <v>1</v>
      </c>
      <c r="T1794" s="167" t="s">
        <v>308</v>
      </c>
      <c r="U1794" s="165">
        <v>3000000</v>
      </c>
      <c r="V1794" s="234">
        <v>0</v>
      </c>
      <c r="W1794" s="165">
        <v>0</v>
      </c>
      <c r="X1794" s="24">
        <v>1341</v>
      </c>
      <c r="Y1794" s="168" t="s">
        <v>42</v>
      </c>
      <c r="Z1794" s="266"/>
      <c r="AA1794" s="266"/>
      <c r="AB1794" s="224"/>
      <c r="AC1794" s="24">
        <v>6000000</v>
      </c>
      <c r="AD1794" s="170"/>
      <c r="AE1794" s="170"/>
      <c r="AF1794" s="167" t="s">
        <v>149</v>
      </c>
      <c r="AG1794" s="221">
        <v>8</v>
      </c>
      <c r="AH1794" s="220">
        <v>12</v>
      </c>
      <c r="AI1794" s="167" t="s">
        <v>319</v>
      </c>
      <c r="AJ1794" s="163"/>
      <c r="AK1794" s="163"/>
      <c r="AL1794" s="166">
        <v>0</v>
      </c>
      <c r="AM1794" s="170">
        <v>0</v>
      </c>
      <c r="AN1794" s="165" t="s">
        <v>44</v>
      </c>
      <c r="AO1794" s="165"/>
      <c r="AP1794" s="166"/>
      <c r="AQ1794" s="166"/>
      <c r="AR1794" s="166"/>
      <c r="AS1794" s="166">
        <f>H1794</f>
        <v>101706</v>
      </c>
      <c r="AT1794" s="166">
        <f t="shared" si="172"/>
        <v>11890</v>
      </c>
      <c r="AU1794" s="166">
        <v>1890</v>
      </c>
      <c r="AV1794" s="339">
        <v>0.70004949183384746</v>
      </c>
      <c r="AX1794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127, 1000127, '1000127/13', date'2013-03-01', date'2015-09-01', 48, 101706, 'Б-101706-13',date'2015-02-02',3, 7, 7, 'RUR', 1, 18, date'2015-02-02', date'2015-02-01', 1017061, 1, to_date('2015-02-01 00:00:00','YYYY-MM-DD HH24:MI:SS'), 3000000, 0, 0, 1341, 0, 'c1', 8,0,101706,11890,1890);insert into xxxx_oebs_cash_payment_test (ID, INVOICE_ID, OEBS_PAYMENT, DOC_DATE, COMISS_DATE) values (s_xxxx_oebs_cash_payment_test.NEXTVAL, 101706, 6000000, to_date('2015-02-01 00:00:00','YYYY-MM-DD HH24:MI:SS'), date'2015-01-31' );insert into xxxx_client_discount_m  (ID,CLIENT_ID,CLIENT_AVG_DISCOUNT,DT) values (s_xxxx_client_discount_m.NEXTVAL,1341, 12, date'2015-02-01');</v>
      </c>
      <c r="AZ1794" s="337"/>
    </row>
    <row r="1795" spans="1:52" s="189" customFormat="1" ht="16.5" customHeight="1" x14ac:dyDescent="0.25">
      <c r="A1795" s="287">
        <v>127</v>
      </c>
      <c r="B1795" s="72">
        <v>0</v>
      </c>
      <c r="C1795" s="166" t="str">
        <f t="shared" si="174"/>
        <v>1000127</v>
      </c>
      <c r="D1795" s="165" t="str">
        <f t="shared" si="175"/>
        <v>1000127/13</v>
      </c>
      <c r="E1795" s="167" t="s">
        <v>189</v>
      </c>
      <c r="F1795" s="167" t="s">
        <v>822</v>
      </c>
      <c r="G1795" s="165">
        <v>48</v>
      </c>
      <c r="H1795" s="178">
        <v>101707</v>
      </c>
      <c r="I1795" s="170" t="str">
        <f t="shared" si="176"/>
        <v>Б-101707-13</v>
      </c>
      <c r="J1795" s="185">
        <v>3</v>
      </c>
      <c r="K1795" s="165">
        <v>1</v>
      </c>
      <c r="L1795" s="165" t="s">
        <v>38</v>
      </c>
      <c r="M1795" s="169">
        <v>1</v>
      </c>
      <c r="N1795" s="165">
        <v>18</v>
      </c>
      <c r="O1795" s="167" t="s">
        <v>823</v>
      </c>
      <c r="P1795" s="167" t="s">
        <v>823</v>
      </c>
      <c r="Q1795" s="167" t="s">
        <v>826</v>
      </c>
      <c r="R1795" s="166" t="str">
        <f t="shared" si="178"/>
        <v>1017071</v>
      </c>
      <c r="S1795" s="170">
        <v>1</v>
      </c>
      <c r="T1795" s="167" t="s">
        <v>308</v>
      </c>
      <c r="U1795" s="165">
        <v>7000000</v>
      </c>
      <c r="V1795" s="234">
        <v>0</v>
      </c>
      <c r="W1795" s="165">
        <v>0</v>
      </c>
      <c r="X1795" s="24">
        <v>1342</v>
      </c>
      <c r="Y1795" s="168" t="s">
        <v>42</v>
      </c>
      <c r="Z1795" s="266"/>
      <c r="AA1795" s="266"/>
      <c r="AB1795" s="224"/>
      <c r="AC1795" s="24">
        <v>14000000</v>
      </c>
      <c r="AD1795" s="170"/>
      <c r="AE1795" s="170"/>
      <c r="AF1795" s="167" t="s">
        <v>149</v>
      </c>
      <c r="AG1795" s="221">
        <v>8</v>
      </c>
      <c r="AH1795" s="220">
        <v>12</v>
      </c>
      <c r="AI1795" s="167" t="s">
        <v>319</v>
      </c>
      <c r="AJ1795" s="163"/>
      <c r="AK1795" s="163"/>
      <c r="AL1795" s="166">
        <v>0</v>
      </c>
      <c r="AM1795" s="170">
        <v>0</v>
      </c>
      <c r="AN1795" s="165" t="s">
        <v>44</v>
      </c>
      <c r="AO1795" s="165"/>
      <c r="AP1795" s="166"/>
      <c r="AQ1795" s="166"/>
      <c r="AR1795" s="166"/>
      <c r="AS1795" s="166">
        <f>H1795</f>
        <v>101707</v>
      </c>
      <c r="AT1795" s="166">
        <f t="shared" si="172"/>
        <v>11891</v>
      </c>
      <c r="AU1795" s="166">
        <v>1891</v>
      </c>
      <c r="AV1795" s="220" t="s">
        <v>737</v>
      </c>
      <c r="AX1795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127, 1000127, '1000127/13', date'2013-03-01', date'2015-09-01', 48, 101707, 'Б-101707-13',date'2015-02-02',3, 1, 1, 'RUR', 1, 18, date'2015-02-02', date'2015-02-01', 1017071, 1, to_date('2015-02-01 00:00:00','YYYY-MM-DD HH24:MI:SS'), 7000000, 0, 0, 1342, 0, 'c1', 8,0,101707,11891,1891);insert into xxxx_oebs_cash_payment_test (ID, INVOICE_ID, OEBS_PAYMENT, DOC_DATE, COMISS_DATE) values (s_xxxx_oebs_cash_payment_test.NEXTVAL, 101707, 14000000, to_date('2015-02-01 00:00:00','YYYY-MM-DD HH24:MI:SS'), date'2015-01-31' );insert into xxxx_client_discount_m  (ID,CLIENT_ID,CLIENT_AVG_DISCOUNT,DT) values (s_xxxx_client_discount_m.NEXTVAL,1342, 12, date'2015-02-01');</v>
      </c>
      <c r="AZ1795" s="337"/>
    </row>
    <row r="1796" spans="1:52" s="189" customFormat="1" ht="16.5" customHeight="1" x14ac:dyDescent="0.25">
      <c r="A1796" s="287">
        <v>127</v>
      </c>
      <c r="B1796" s="72">
        <v>0</v>
      </c>
      <c r="C1796" s="166" t="str">
        <f t="shared" si="174"/>
        <v>1000127</v>
      </c>
      <c r="D1796" s="165" t="str">
        <f t="shared" si="175"/>
        <v>1000127/13</v>
      </c>
      <c r="E1796" s="167" t="s">
        <v>189</v>
      </c>
      <c r="F1796" s="167" t="s">
        <v>822</v>
      </c>
      <c r="G1796" s="165">
        <v>48</v>
      </c>
      <c r="H1796" s="178">
        <v>101708</v>
      </c>
      <c r="I1796" s="170" t="str">
        <f t="shared" si="176"/>
        <v>Б-101708-13</v>
      </c>
      <c r="J1796" s="185">
        <v>3</v>
      </c>
      <c r="K1796" s="165">
        <v>7</v>
      </c>
      <c r="L1796" s="165" t="s">
        <v>38</v>
      </c>
      <c r="M1796" s="169">
        <v>1</v>
      </c>
      <c r="N1796" s="165">
        <v>18</v>
      </c>
      <c r="O1796" s="167" t="s">
        <v>823</v>
      </c>
      <c r="P1796" s="167" t="s">
        <v>823</v>
      </c>
      <c r="Q1796" s="167" t="s">
        <v>826</v>
      </c>
      <c r="R1796" s="166" t="str">
        <f t="shared" si="178"/>
        <v>1017081</v>
      </c>
      <c r="S1796" s="170">
        <v>1</v>
      </c>
      <c r="T1796" s="191" t="s">
        <v>144</v>
      </c>
      <c r="U1796" s="165">
        <v>17000000</v>
      </c>
      <c r="V1796" s="165">
        <v>3060000</v>
      </c>
      <c r="W1796" s="165">
        <v>0</v>
      </c>
      <c r="X1796" s="24">
        <v>1343</v>
      </c>
      <c r="Y1796" s="168" t="s">
        <v>42</v>
      </c>
      <c r="Z1796" s="266">
        <v>24600000</v>
      </c>
      <c r="AA1796" s="266"/>
      <c r="AB1796" s="224"/>
      <c r="AC1796" s="24">
        <v>34000000</v>
      </c>
      <c r="AD1796" s="170"/>
      <c r="AE1796" s="170"/>
      <c r="AF1796" s="237" t="s">
        <v>150</v>
      </c>
      <c r="AG1796" s="221">
        <v>8</v>
      </c>
      <c r="AH1796" s="220">
        <v>12</v>
      </c>
      <c r="AI1796" s="237" t="s">
        <v>320</v>
      </c>
      <c r="AJ1796" s="163"/>
      <c r="AK1796" s="163"/>
      <c r="AL1796" s="166">
        <v>0</v>
      </c>
      <c r="AM1796" s="170">
        <v>0</v>
      </c>
      <c r="AN1796" s="165" t="s">
        <v>44</v>
      </c>
      <c r="AO1796" s="165"/>
      <c r="AP1796" s="166"/>
      <c r="AQ1796" s="166"/>
      <c r="AR1796" s="166"/>
      <c r="AS1796" s="166">
        <f>H1796</f>
        <v>101708</v>
      </c>
      <c r="AT1796" s="166">
        <f t="shared" si="172"/>
        <v>11892</v>
      </c>
      <c r="AU1796" s="166">
        <v>1892</v>
      </c>
      <c r="AV1796" s="315" t="s">
        <v>799</v>
      </c>
      <c r="AX1796" s="163" t="str">
        <f t="shared" si="17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127, 1000127, '1000127/13', date'2013-03-01', date'2015-09-01', 48, 101708, 'Б-101708-13',date'2015-02-02',3, 7, 7, 'RUR', 1, 18, date'2015-02-02', date'2015-02-01', 1017081, 1, to_date('2015-01-01 00:00:00','YYYY-MM-DD HH24:MI:SS'), 17000000, 3060000, 0, 1343, 0, 'c1', 8,0,101708,11892,1892);insert into xxxx_oebs_cash_payment_test (ID, INVOICE_ID, OEBS_PAYMENT, DOC_DATE, COMISS_DATE) values (s_xxxx_oebs_cash_payment_test.NEXTVAL, 101708, 34000000, to_date('2015-01-01 00:00:00','YYYY-MM-DD HH24:MI:SS'), date'2015-01-30' );insert into xxxx_client_discount_m  (ID,CLIENT_ID,CLIENT_AVG_DISCOUNT,DT) values (s_xxxx_client_discount_m.NEXTVAL,1343, 12, date'2015-01-01');</v>
      </c>
      <c r="AZ1796" s="337"/>
    </row>
    <row r="1797" spans="1:52" s="179" customFormat="1" ht="16.5" customHeight="1" x14ac:dyDescent="0.25">
      <c r="A1797" s="286">
        <v>127</v>
      </c>
      <c r="B1797" s="72">
        <v>0</v>
      </c>
      <c r="C1797" s="173" t="str">
        <f t="shared" si="174"/>
        <v>1000127</v>
      </c>
      <c r="D1797" s="171" t="str">
        <f t="shared" si="175"/>
        <v>1000127/13</v>
      </c>
      <c r="E1797" s="172" t="s">
        <v>189</v>
      </c>
      <c r="F1797" s="167" t="s">
        <v>822</v>
      </c>
      <c r="G1797" s="171">
        <v>48</v>
      </c>
      <c r="H1797" s="178">
        <v>101709</v>
      </c>
      <c r="I1797" s="171" t="str">
        <f t="shared" si="176"/>
        <v>Б-101709-13</v>
      </c>
      <c r="J1797" s="175">
        <v>3</v>
      </c>
      <c r="K1797" s="171">
        <v>7</v>
      </c>
      <c r="L1797" s="171" t="s">
        <v>38</v>
      </c>
      <c r="M1797" s="175">
        <v>1</v>
      </c>
      <c r="N1797" s="171">
        <v>18</v>
      </c>
      <c r="O1797" s="172" t="s">
        <v>823</v>
      </c>
      <c r="P1797" s="172" t="s">
        <v>823</v>
      </c>
      <c r="Q1797" s="172" t="s">
        <v>826</v>
      </c>
      <c r="R1797" s="173" t="str">
        <f t="shared" si="178"/>
        <v>1017091</v>
      </c>
      <c r="S1797" s="171">
        <v>1</v>
      </c>
      <c r="T1797" s="211" t="s">
        <v>144</v>
      </c>
      <c r="U1797" s="171">
        <v>13000000</v>
      </c>
      <c r="V1797" s="171">
        <v>2340000</v>
      </c>
      <c r="W1797" s="171">
        <v>0</v>
      </c>
      <c r="X1797" s="24">
        <v>1344</v>
      </c>
      <c r="Y1797" s="174" t="s">
        <v>42</v>
      </c>
      <c r="Z1797" s="142"/>
      <c r="AA1797" s="142"/>
      <c r="AB1797" s="232"/>
      <c r="AC1797" s="181">
        <v>26000000</v>
      </c>
      <c r="AD1797" s="171"/>
      <c r="AE1797" s="171"/>
      <c r="AF1797" s="177" t="s">
        <v>149</v>
      </c>
      <c r="AG1797" s="302">
        <v>8</v>
      </c>
      <c r="AH1797" s="258">
        <v>12</v>
      </c>
      <c r="AI1797" s="177" t="s">
        <v>320</v>
      </c>
      <c r="AL1797" s="173">
        <v>0</v>
      </c>
      <c r="AM1797" s="171">
        <v>0</v>
      </c>
      <c r="AN1797" s="171" t="s">
        <v>44</v>
      </c>
      <c r="AO1797" s="171"/>
      <c r="AP1797" s="173"/>
      <c r="AQ1797" s="173"/>
      <c r="AR1797" s="173"/>
      <c r="AS1797" s="166">
        <f>H1797</f>
        <v>101709</v>
      </c>
      <c r="AT1797" s="166">
        <f t="shared" ref="AT1797:AT1860" si="179">AU1797+10000</f>
        <v>11893</v>
      </c>
      <c r="AU1797" s="166">
        <v>1893</v>
      </c>
      <c r="AV1797" s="258"/>
      <c r="AX1797" s="163" t="str">
        <f t="shared" ref="AX1797:AX1860" si="180">IF(B1797=0,"insert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"&amp;A1797&amp;", "&amp;C1797&amp;", '"&amp;D1797&amp;"', date'"&amp;E1797&amp;"', date'"&amp;F1797&amp;"', "&amp;G1797&amp;", "&amp;H1797&amp;", '"&amp;I1797&amp;"',date'"&amp;O1797&amp;"',"&amp;J1797&amp;", "&amp;K1797&amp;", "&amp;K1797&amp;", '"&amp;L1797&amp;"', "&amp;M1797&amp;", "&amp;N1797&amp;", date'"&amp;P1797&amp;"', date'"&amp;Q1797&amp;"', "&amp;R1797&amp;", "&amp;S1797&amp;", to_date('"&amp;T1797&amp;"','YYYY-MM-DD HH24:MI:SS'), "&amp;U1797&amp;", "&amp;V1797&amp;", "&amp;W1797&amp;", "&amp;X1797&amp;", "&amp;AL1797&amp;", '"&amp;AN1797&amp;"', "&amp;AG1797&amp;","&amp;AM1797&amp;","&amp;AS1797&amp;","&amp;AT1797&amp;","&amp;AU1797&amp;");"&amp;
IF(LEN(AC1797)&gt;0,"insert into xxxx_oebs_cash_payment_test (ID, INVOICE_ID, OEBS_PAYMENT, DOC_DATE, COMISS_DATE) values (s_xxxx_oebs_cash_payment_test.NEXTVAL, "&amp;H1797&amp;", "&amp;AC1797&amp;", to_date('"&amp;T1797&amp;"','YYYY-MM-DD HH24:MI:SS'), "&amp;AF1797&amp;" );","")&amp;
IF(LEN(AD1797)&gt;0,"insert into xxxx_oebs_cash_payment_test (ID, INVOICE_ID, OEBS_PAYMENT, DOC_DATE, COMISS_DATE) values (s_xxxx_oebs_cash_payment_test.NEXTVAL, "&amp;H1797&amp;", "&amp;AD1797&amp;", to_date('"&amp;T1797&amp;"','YYYY-MM-DD HH24:MI:SS'), "&amp;AF1797&amp;" );","")&amp;
IF(LEN(AE1797)&gt;0,"insert into xxxx_oebs_cash_payment_test (ID, INVOICE_ID, OEBS_PAYMENT, DOC_DATE, COMISS_DATE) values (s_xxxx_oebs_cash_payment_test.NEXTVAL, "&amp;H1797&amp;", "&amp;AE1797&amp;", to_date('"&amp;T1797&amp;"','YYYY-MM-DD HH24:MI:SS'), "&amp;AF1797&amp;" );","")&amp;
IF(LEN(AH1797)&gt;0,"insert into xxxx_client_discount_m  (ID,CLIENT_ID,CLIENT_AVG_DISCOUNT,DT) values (s_xxxx_client_discount_m.NEXTVAL,"&amp;X1797&amp;", "&amp;AH1797&amp;", "&amp;AI1797&amp;");","")&amp;
IF(LEN(AJ1797)&gt;0,"insert into xxxx_client_discount_m  (ID,CLIENT_ID,CLIENT_AVG_DISCOUNT,DT) values (s_xxxx_client_discount_m.NEXTVAL,"&amp;X1797&amp;", "&amp;AJ1797&amp;", "&amp;AK1797&amp;");","")&amp;
IF(LEN(AO1797)&gt;0,"insert into xxxx_contract_signed_attr (ID, CONTRACT_ID, CODE, KEY_NUM) values (s_xxxx_contract_signed_attr.NEXTVAL, "&amp;C1797&amp;", 'SUPERCOMMISSION_BONUS' , "&amp;AO1797&amp;" );","")&amp;
IF(LEN(AP1797)&gt;0,"insert into xxxx_loyal_clients_contr_attr (ID, CONTRACT_ID, CLIENT_ID, LC_TURNOVER, COLLATERAL_FIRST_DT, COLLATERAL_END_DT) values (s_xxxx_loyal_clients_contr_atr.NEXTVAL, "&amp;C1797&amp;", "&amp;X1797&amp;", "&amp;AP1797&amp;", "&amp;AQ1797&amp;", "&amp;AR1797&amp;" );",""),"insert into XXXX_COMMISSION_PART (ID,CONTRACT_ID,FROM_DT,TILL_DT,NDS,CURRENCY,REWARD_TYPE,DISCOUNT_TYPE,REWARD_TO_CHARGE,DELKREDERE_TO_CHARGE,DKV_TO_CHARGE,REWARD_TO_PAY,DELKREDERE_TO_PAY,DKV_TO_PAY) values "&amp;"(s_xxxx_commission_part.NEXTVAL, "&amp;C1797&amp;", "&amp;E1797&amp;",  "&amp;F1797&amp;", "&amp;G1797&amp;", '"&amp;H1797&amp;"', "&amp;J1797&amp;", "&amp;I1797&amp;", "&amp;L1797&amp;", "&amp;M1797&amp;","&amp;N1797&amp;","&amp;Q1797&amp;","&amp;R1797&amp;","&amp;S1797&amp;");")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127, 1000127, '1000127/13', date'2013-03-01', date'2015-09-01', 48, 101709, 'Б-101709-13',date'2015-02-02',3, 7, 7, 'RUR', 1, 18, date'2015-02-02', date'2015-02-01', 1017091, 1, to_date('2015-01-01 00:00:00','YYYY-MM-DD HH24:MI:SS'), 13000000, 2340000, 0, 1344, 0, 'c1', 8,0,101709,11893,1893);insert into xxxx_oebs_cash_payment_test (ID, INVOICE_ID, OEBS_PAYMENT, DOC_DATE, COMISS_DATE) values (s_xxxx_oebs_cash_payment_test.NEXTVAL, 101709, 26000000, to_date('2015-01-01 00:00:00','YYYY-MM-DD HH24:MI:SS'), date'2015-01-31' );insert into xxxx_client_discount_m  (ID,CLIENT_ID,CLIENT_AVG_DISCOUNT,DT) values (s_xxxx_client_discount_m.NEXTVAL,1344, 12, date'2015-01-01');</v>
      </c>
      <c r="AZ1797" s="334"/>
    </row>
    <row r="1798" spans="1:52" s="189" customFormat="1" ht="16.5" customHeight="1" x14ac:dyDescent="0.25">
      <c r="A1798" s="287">
        <v>128</v>
      </c>
      <c r="B1798" s="72">
        <v>0</v>
      </c>
      <c r="C1798" s="165" t="str">
        <f t="shared" si="174"/>
        <v>1000128</v>
      </c>
      <c r="D1798" s="165" t="str">
        <f t="shared" si="175"/>
        <v>1000128/13</v>
      </c>
      <c r="E1798" s="167" t="s">
        <v>189</v>
      </c>
      <c r="F1798" s="167" t="s">
        <v>822</v>
      </c>
      <c r="G1798" s="165">
        <v>48</v>
      </c>
      <c r="H1798" s="178">
        <v>101710</v>
      </c>
      <c r="I1798" s="170" t="str">
        <f t="shared" si="176"/>
        <v>Б-101710-13</v>
      </c>
      <c r="J1798" s="169">
        <v>3</v>
      </c>
      <c r="K1798" s="165">
        <v>7</v>
      </c>
      <c r="L1798" s="165" t="s">
        <v>38</v>
      </c>
      <c r="M1798" s="169">
        <v>1</v>
      </c>
      <c r="N1798" s="165">
        <v>18</v>
      </c>
      <c r="O1798" s="191" t="s">
        <v>823</v>
      </c>
      <c r="P1798" s="191" t="s">
        <v>823</v>
      </c>
      <c r="Q1798" s="167" t="s">
        <v>826</v>
      </c>
      <c r="R1798" s="166" t="str">
        <f t="shared" si="178"/>
        <v>1017101</v>
      </c>
      <c r="S1798" s="170">
        <v>1</v>
      </c>
      <c r="T1798" s="167" t="s">
        <v>308</v>
      </c>
      <c r="U1798" s="165">
        <v>1000</v>
      </c>
      <c r="V1798" s="165">
        <v>180</v>
      </c>
      <c r="W1798" s="165">
        <v>0</v>
      </c>
      <c r="X1798" s="24">
        <v>1345</v>
      </c>
      <c r="Y1798" s="168" t="s">
        <v>42</v>
      </c>
      <c r="Z1798" s="223" t="s">
        <v>418</v>
      </c>
      <c r="AA1798" s="228" t="s">
        <v>418</v>
      </c>
      <c r="AB1798" s="225" t="s">
        <v>419</v>
      </c>
      <c r="AC1798" s="178">
        <v>2050</v>
      </c>
      <c r="AD1798" s="165"/>
      <c r="AE1798" s="165"/>
      <c r="AF1798" s="167" t="s">
        <v>149</v>
      </c>
      <c r="AG1798" s="226">
        <v>8</v>
      </c>
      <c r="AH1798" s="227">
        <v>13</v>
      </c>
      <c r="AI1798" s="167" t="s">
        <v>319</v>
      </c>
      <c r="AJ1798" s="167"/>
      <c r="AK1798" s="167"/>
      <c r="AL1798" s="166">
        <v>0</v>
      </c>
      <c r="AM1798" s="170" t="s">
        <v>43</v>
      </c>
      <c r="AN1798" s="165" t="s">
        <v>44</v>
      </c>
      <c r="AO1798" s="165"/>
      <c r="AP1798" s="166"/>
      <c r="AQ1798" s="166"/>
      <c r="AR1798" s="166"/>
      <c r="AS1798" s="166">
        <f>H1798</f>
        <v>101710</v>
      </c>
      <c r="AT1798" s="166">
        <f t="shared" si="179"/>
        <v>11894</v>
      </c>
      <c r="AU1798" s="166">
        <v>1894</v>
      </c>
      <c r="AV1798" s="166" t="s">
        <v>45</v>
      </c>
      <c r="AX179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128, 1000128, '1000128/13', date'2013-03-01', date'2015-09-01', 48, 101710, 'Б-101710-13',date'2015-02-02',3, 7, 7, 'RUR', 1, 18, date'2015-02-02', date'2015-02-01', 1017101, 1, to_date('2015-02-01 00:00:00','YYYY-MM-DD HH24:MI:SS'), 1000, 180, 0, 1345, 0, 'c1', 8,null,101710,11894,1894);insert into xxxx_oebs_cash_payment_test (ID, INVOICE_ID, OEBS_PAYMENT, DOC_DATE, COMISS_DATE) values (s_xxxx_oebs_cash_payment_test.NEXTVAL, 101710, 2050, to_date('2015-02-01 00:00:00','YYYY-MM-DD HH24:MI:SS'), date'2015-01-31' );insert into xxxx_client_discount_m  (ID,CLIENT_ID,CLIENT_AVG_DISCOUNT,DT) values (s_xxxx_client_discount_m.NEXTVAL,1345, 13, date'2015-02-01');</v>
      </c>
      <c r="AZ1798" s="337"/>
    </row>
    <row r="1799" spans="1:52" ht="16.5" customHeight="1" x14ac:dyDescent="0.25">
      <c r="A1799" s="287">
        <v>128</v>
      </c>
      <c r="B1799" s="72">
        <v>0</v>
      </c>
      <c r="C1799" s="165" t="str">
        <f t="shared" si="174"/>
        <v>1000128</v>
      </c>
      <c r="D1799" s="165" t="str">
        <f t="shared" si="175"/>
        <v>1000128/13</v>
      </c>
      <c r="E1799" s="167" t="s">
        <v>189</v>
      </c>
      <c r="F1799" s="167" t="s">
        <v>822</v>
      </c>
      <c r="G1799" s="165">
        <v>48</v>
      </c>
      <c r="H1799" s="178">
        <v>101711</v>
      </c>
      <c r="I1799" s="170" t="str">
        <f t="shared" si="176"/>
        <v>Б-101711-13</v>
      </c>
      <c r="J1799" s="169">
        <v>3</v>
      </c>
      <c r="K1799" s="165">
        <v>7</v>
      </c>
      <c r="L1799" s="165" t="s">
        <v>38</v>
      </c>
      <c r="M1799" s="169">
        <v>1</v>
      </c>
      <c r="N1799" s="165">
        <v>18</v>
      </c>
      <c r="O1799" s="191" t="s">
        <v>823</v>
      </c>
      <c r="P1799" s="167" t="s">
        <v>823</v>
      </c>
      <c r="Q1799" s="191" t="s">
        <v>823</v>
      </c>
      <c r="R1799" s="166" t="str">
        <f t="shared" si="178"/>
        <v>1017111</v>
      </c>
      <c r="S1799" s="170">
        <v>1</v>
      </c>
      <c r="T1799" s="167" t="s">
        <v>308</v>
      </c>
      <c r="U1799" s="165">
        <v>900</v>
      </c>
      <c r="V1799" s="165">
        <v>162</v>
      </c>
      <c r="W1799" s="165">
        <v>0</v>
      </c>
      <c r="X1799" s="24">
        <v>1346</v>
      </c>
      <c r="Y1799" s="168" t="s">
        <v>42</v>
      </c>
      <c r="Z1799" s="223" t="s">
        <v>196</v>
      </c>
      <c r="AA1799" s="228" t="s">
        <v>196</v>
      </c>
      <c r="AB1799" s="229"/>
      <c r="AC1799" s="178">
        <v>1845</v>
      </c>
      <c r="AD1799" s="165"/>
      <c r="AE1799" s="165"/>
      <c r="AF1799" s="167" t="s">
        <v>149</v>
      </c>
      <c r="AG1799" s="226">
        <v>8</v>
      </c>
      <c r="AH1799" s="166">
        <v>7</v>
      </c>
      <c r="AI1799" s="167" t="s">
        <v>319</v>
      </c>
      <c r="AJ1799" s="167"/>
      <c r="AK1799" s="167"/>
      <c r="AL1799" s="166">
        <v>0</v>
      </c>
      <c r="AM1799" s="170" t="s">
        <v>43</v>
      </c>
      <c r="AN1799" s="165" t="s">
        <v>44</v>
      </c>
      <c r="AO1799" s="165"/>
      <c r="AP1799" s="166"/>
      <c r="AQ1799" s="166"/>
      <c r="AR1799" s="166"/>
      <c r="AS1799" s="166">
        <f>H1799</f>
        <v>101711</v>
      </c>
      <c r="AT1799" s="166">
        <f t="shared" si="179"/>
        <v>11895</v>
      </c>
      <c r="AU1799" s="166">
        <v>1895</v>
      </c>
      <c r="AV1799" s="166" t="s">
        <v>191</v>
      </c>
      <c r="AX179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128, 1000128, '1000128/13', date'2013-03-01', date'2015-09-01', 48, 101711, 'Б-101711-13',date'2015-02-02',3, 7, 7, 'RUR', 1, 18, date'2015-02-02', date'2015-02-02', 1017111, 1, to_date('2015-02-01 00:00:00','YYYY-MM-DD HH24:MI:SS'), 900, 162, 0, 1346, 0, 'c1', 8,null,101711,11895,1895);insert into xxxx_oebs_cash_payment_test (ID, INVOICE_ID, OEBS_PAYMENT, DOC_DATE, COMISS_DATE) values (s_xxxx_oebs_cash_payment_test.NEXTVAL, 101711, 1845, to_date('2015-02-01 00:00:00','YYYY-MM-DD HH24:MI:SS'), date'2015-01-31' );insert into xxxx_client_discount_m  (ID,CLIENT_ID,CLIENT_AVG_DISCOUNT,DT) values (s_xxxx_client_discount_m.NEXTVAL,1346, 7, date'2015-02-01');</v>
      </c>
      <c r="AZ1799" s="326"/>
    </row>
    <row r="1800" spans="1:52" ht="16.5" customHeight="1" x14ac:dyDescent="0.25">
      <c r="A1800" s="287">
        <v>128</v>
      </c>
      <c r="B1800" s="72">
        <v>0</v>
      </c>
      <c r="C1800" s="165" t="str">
        <f t="shared" si="174"/>
        <v>1000128</v>
      </c>
      <c r="D1800" s="165" t="str">
        <f t="shared" si="175"/>
        <v>1000128/13</v>
      </c>
      <c r="E1800" s="167" t="s">
        <v>189</v>
      </c>
      <c r="F1800" s="167" t="s">
        <v>822</v>
      </c>
      <c r="G1800" s="165">
        <v>48</v>
      </c>
      <c r="H1800" s="178">
        <v>101712</v>
      </c>
      <c r="I1800" s="170" t="str">
        <f t="shared" si="176"/>
        <v>Б-101712-13</v>
      </c>
      <c r="J1800" s="169">
        <v>3</v>
      </c>
      <c r="K1800" s="165">
        <v>7</v>
      </c>
      <c r="L1800" s="165" t="s">
        <v>38</v>
      </c>
      <c r="M1800" s="169">
        <v>1</v>
      </c>
      <c r="N1800" s="165">
        <v>18</v>
      </c>
      <c r="O1800" s="167" t="s">
        <v>823</v>
      </c>
      <c r="P1800" s="237" t="s">
        <v>823</v>
      </c>
      <c r="Q1800" s="237" t="s">
        <v>826</v>
      </c>
      <c r="R1800" s="166" t="str">
        <f t="shared" si="178"/>
        <v>1017121</v>
      </c>
      <c r="S1800" s="170">
        <v>1</v>
      </c>
      <c r="T1800" s="167" t="s">
        <v>308</v>
      </c>
      <c r="U1800" s="165">
        <v>800</v>
      </c>
      <c r="V1800" s="165">
        <v>144</v>
      </c>
      <c r="W1800" s="165">
        <v>0</v>
      </c>
      <c r="X1800" s="24">
        <v>1347</v>
      </c>
      <c r="Y1800" s="168" t="s">
        <v>42</v>
      </c>
      <c r="Z1800" s="223" t="s">
        <v>420</v>
      </c>
      <c r="AA1800" s="228" t="s">
        <v>420</v>
      </c>
      <c r="AB1800" s="224"/>
      <c r="AC1800" s="178">
        <v>1640</v>
      </c>
      <c r="AD1800" s="165"/>
      <c r="AE1800" s="165"/>
      <c r="AF1800" s="167" t="s">
        <v>149</v>
      </c>
      <c r="AG1800" s="226">
        <v>8</v>
      </c>
      <c r="AH1800" s="230">
        <v>20</v>
      </c>
      <c r="AI1800" s="167" t="s">
        <v>319</v>
      </c>
      <c r="AJ1800" s="167"/>
      <c r="AK1800" s="167"/>
      <c r="AL1800" s="166">
        <v>0</v>
      </c>
      <c r="AM1800" s="170" t="s">
        <v>43</v>
      </c>
      <c r="AN1800" s="165" t="s">
        <v>44</v>
      </c>
      <c r="AO1800" s="165"/>
      <c r="AP1800" s="166"/>
      <c r="AQ1800" s="166"/>
      <c r="AR1800" s="166"/>
      <c r="AS1800" s="166">
        <f>H1800</f>
        <v>101712</v>
      </c>
      <c r="AT1800" s="166">
        <f t="shared" si="179"/>
        <v>11896</v>
      </c>
      <c r="AU1800" s="166">
        <v>1896</v>
      </c>
      <c r="AV1800" s="166"/>
      <c r="AX180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128, 1000128, '1000128/13', date'2013-03-01', date'2015-09-01', 48, 101712, 'Б-101712-13',date'2015-02-02',3, 7, 7, 'RUR', 1, 18, date'2015-02-02', date'2015-02-01', 1017121, 1, to_date('2015-02-01 00:00:00','YYYY-MM-DD HH24:MI:SS'), 800, 144, 0, 1347, 0, 'c1', 8,null,101712,11896,1896);insert into xxxx_oebs_cash_payment_test (ID, INVOICE_ID, OEBS_PAYMENT, DOC_DATE, COMISS_DATE) values (s_xxxx_oebs_cash_payment_test.NEXTVAL, 101712, 1640, to_date('2015-02-01 00:00:00','YYYY-MM-DD HH24:MI:SS'), date'2015-01-31' );insert into xxxx_client_discount_m  (ID,CLIENT_ID,CLIENT_AVG_DISCOUNT,DT) values (s_xxxx_client_discount_m.NEXTVAL,1347, 20, date'2015-02-01');</v>
      </c>
    </row>
    <row r="1801" spans="1:52" ht="16.5" customHeight="1" x14ac:dyDescent="0.25">
      <c r="A1801" s="287">
        <v>128</v>
      </c>
      <c r="B1801" s="72">
        <v>0</v>
      </c>
      <c r="C1801" s="171" t="str">
        <f t="shared" si="174"/>
        <v>1000128</v>
      </c>
      <c r="D1801" s="171" t="str">
        <f t="shared" si="175"/>
        <v>1000128/13</v>
      </c>
      <c r="E1801" s="172" t="s">
        <v>189</v>
      </c>
      <c r="F1801" s="167" t="s">
        <v>822</v>
      </c>
      <c r="G1801" s="171">
        <v>48</v>
      </c>
      <c r="H1801" s="178">
        <v>101713</v>
      </c>
      <c r="I1801" s="171" t="str">
        <f t="shared" si="176"/>
        <v>Б-101713-13</v>
      </c>
      <c r="J1801" s="169">
        <v>3</v>
      </c>
      <c r="K1801" s="171">
        <v>7</v>
      </c>
      <c r="L1801" s="171" t="s">
        <v>38</v>
      </c>
      <c r="M1801" s="175">
        <v>1</v>
      </c>
      <c r="N1801" s="171">
        <v>18</v>
      </c>
      <c r="O1801" s="172" t="s">
        <v>823</v>
      </c>
      <c r="P1801" s="172" t="s">
        <v>823</v>
      </c>
      <c r="Q1801" s="172" t="s">
        <v>826</v>
      </c>
      <c r="R1801" s="173" t="str">
        <f t="shared" si="178"/>
        <v>1017131</v>
      </c>
      <c r="S1801" s="171">
        <v>1</v>
      </c>
      <c r="T1801" s="172" t="s">
        <v>308</v>
      </c>
      <c r="U1801" s="171">
        <v>600</v>
      </c>
      <c r="V1801" s="171">
        <v>108</v>
      </c>
      <c r="W1801" s="171">
        <v>0</v>
      </c>
      <c r="X1801" s="24">
        <v>1348</v>
      </c>
      <c r="Y1801" s="174" t="s">
        <v>42</v>
      </c>
      <c r="Z1801" s="232"/>
      <c r="AA1801" s="232"/>
      <c r="AB1801" s="232"/>
      <c r="AC1801" s="180">
        <v>1230</v>
      </c>
      <c r="AD1801" s="171"/>
      <c r="AE1801" s="171"/>
      <c r="AF1801" s="172" t="s">
        <v>149</v>
      </c>
      <c r="AG1801" s="233">
        <v>8</v>
      </c>
      <c r="AH1801" s="205">
        <v>13</v>
      </c>
      <c r="AI1801" s="172" t="s">
        <v>319</v>
      </c>
      <c r="AJ1801" s="172"/>
      <c r="AK1801" s="172"/>
      <c r="AL1801" s="173">
        <v>0</v>
      </c>
      <c r="AM1801" s="170" t="s">
        <v>43</v>
      </c>
      <c r="AN1801" s="171" t="s">
        <v>44</v>
      </c>
      <c r="AO1801" s="171"/>
      <c r="AP1801" s="173"/>
      <c r="AQ1801" s="173"/>
      <c r="AR1801" s="173"/>
      <c r="AS1801" s="166">
        <f>H1801</f>
        <v>101713</v>
      </c>
      <c r="AT1801" s="166">
        <f t="shared" si="179"/>
        <v>11897</v>
      </c>
      <c r="AU1801" s="166">
        <v>1897</v>
      </c>
      <c r="AV1801" s="173"/>
      <c r="AX1801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128, 1000128, '1000128/13', date'2013-03-01', date'2015-09-01', 48, 101713, 'Б-101713-13',date'2015-02-02',3, 7, 7, 'RUR', 1, 18, date'2015-02-02', date'2015-02-01', 1017131, 1, to_date('2015-02-01 00:00:00','YYYY-MM-DD HH24:MI:SS'), 600, 108, 0, 1348, 0, 'c1', 8,null,101713,11897,1897);insert into xxxx_oebs_cash_payment_test (ID, INVOICE_ID, OEBS_PAYMENT, DOC_DATE, COMISS_DATE) values (s_xxxx_oebs_cash_payment_test.NEXTVAL, 101713, 1230, to_date('2015-02-01 00:00:00','YYYY-MM-DD HH24:MI:SS'), date'2015-01-31' );insert into xxxx_client_discount_m  (ID,CLIENT_ID,CLIENT_AVG_DISCOUNT,DT) values (s_xxxx_client_discount_m.NEXTVAL,1348, 13, date'2015-02-01');</v>
      </c>
    </row>
    <row r="1802" spans="1:52" ht="16.5" customHeight="1" x14ac:dyDescent="0.25">
      <c r="A1802" s="285">
        <v>129</v>
      </c>
      <c r="B1802" s="72">
        <v>0</v>
      </c>
      <c r="C1802" s="170" t="str">
        <f t="shared" si="174"/>
        <v>1000129</v>
      </c>
      <c r="D1802" s="170" t="str">
        <f t="shared" si="175"/>
        <v>1000129/13</v>
      </c>
      <c r="E1802" s="184" t="s">
        <v>189</v>
      </c>
      <c r="F1802" s="167" t="s">
        <v>822</v>
      </c>
      <c r="G1802" s="165">
        <v>48</v>
      </c>
      <c r="H1802" s="178">
        <v>101714</v>
      </c>
      <c r="I1802" s="170" t="str">
        <f t="shared" si="176"/>
        <v>Б-101714-13</v>
      </c>
      <c r="J1802" s="169">
        <v>3</v>
      </c>
      <c r="K1802" s="170">
        <v>7</v>
      </c>
      <c r="L1802" s="170" t="s">
        <v>38</v>
      </c>
      <c r="M1802" s="185">
        <v>1</v>
      </c>
      <c r="N1802" s="165">
        <v>18</v>
      </c>
      <c r="O1802" s="186" t="s">
        <v>824</v>
      </c>
      <c r="P1802" s="184" t="s">
        <v>823</v>
      </c>
      <c r="Q1802" s="184" t="s">
        <v>826</v>
      </c>
      <c r="R1802" s="166" t="str">
        <f t="shared" si="178"/>
        <v>1017141</v>
      </c>
      <c r="S1802" s="170">
        <v>1</v>
      </c>
      <c r="T1802" s="184" t="s">
        <v>144</v>
      </c>
      <c r="U1802" s="170">
        <v>1000</v>
      </c>
      <c r="V1802" s="170">
        <v>180</v>
      </c>
      <c r="W1802" s="170">
        <v>0</v>
      </c>
      <c r="X1802" s="24">
        <v>1349</v>
      </c>
      <c r="Y1802" s="188" t="s">
        <v>42</v>
      </c>
      <c r="Z1802" s="225" t="s">
        <v>194</v>
      </c>
      <c r="AA1802" s="235" t="s">
        <v>194</v>
      </c>
      <c r="AB1802" s="225" t="s">
        <v>423</v>
      </c>
      <c r="AC1802" s="178">
        <v>2050</v>
      </c>
      <c r="AD1802" s="170"/>
      <c r="AE1802" s="170"/>
      <c r="AF1802" s="167" t="s">
        <v>149</v>
      </c>
      <c r="AG1802" s="226">
        <v>8</v>
      </c>
      <c r="AH1802" s="227">
        <v>12</v>
      </c>
      <c r="AI1802" s="167" t="s">
        <v>320</v>
      </c>
      <c r="AJ1802" s="167"/>
      <c r="AK1802" s="167"/>
      <c r="AL1802" s="166">
        <v>0</v>
      </c>
      <c r="AM1802" s="170" t="s">
        <v>43</v>
      </c>
      <c r="AN1802" s="170" t="s">
        <v>44</v>
      </c>
      <c r="AO1802" s="170"/>
      <c r="AP1802" s="166"/>
      <c r="AQ1802" s="166"/>
      <c r="AR1802" s="166"/>
      <c r="AS1802" s="166">
        <f>H1802</f>
        <v>101714</v>
      </c>
      <c r="AT1802" s="166">
        <f t="shared" si="179"/>
        <v>11898</v>
      </c>
      <c r="AU1802" s="166">
        <v>1898</v>
      </c>
      <c r="AV1802" s="227" t="s">
        <v>800</v>
      </c>
      <c r="AX1802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101714, 'Б-101714-13',date'2015-01-02',3, 7, 7, 'RUR', 1, 18, date'2015-02-02', date'2015-02-01', 1017141, 1, to_date('2015-01-01 00:00:00','YYYY-MM-DD HH24:MI:SS'), 1000, 180, 0, 1349, 0, 'c1', 8,null,101714,11898,1898);insert into xxxx_oebs_cash_payment_test (ID, INVOICE_ID, OEBS_PAYMENT, DOC_DATE, COMISS_DATE) values (s_xxxx_oebs_cash_payment_test.NEXTVAL, 101714, 2050, to_date('2015-01-01 00:00:00','YYYY-MM-DD HH24:MI:SS'), date'2015-01-31' );insert into xxxx_client_discount_m  (ID,CLIENT_ID,CLIENT_AVG_DISCOUNT,DT) values (s_xxxx_client_discount_m.NEXTVAL,1349, 12, date'2015-01-01');</v>
      </c>
    </row>
    <row r="1803" spans="1:52" ht="16.5" customHeight="1" x14ac:dyDescent="0.25">
      <c r="A1803" s="285">
        <v>129</v>
      </c>
      <c r="B1803" s="72">
        <v>0</v>
      </c>
      <c r="C1803" s="165" t="str">
        <f t="shared" si="174"/>
        <v>1000129</v>
      </c>
      <c r="D1803" s="165" t="str">
        <f t="shared" si="175"/>
        <v>1000129/13</v>
      </c>
      <c r="E1803" s="167" t="s">
        <v>189</v>
      </c>
      <c r="F1803" s="167" t="s">
        <v>822</v>
      </c>
      <c r="G1803" s="165">
        <v>48</v>
      </c>
      <c r="H1803" s="178">
        <v>101715</v>
      </c>
      <c r="I1803" s="170" t="str">
        <f t="shared" si="176"/>
        <v>Б-101715-13</v>
      </c>
      <c r="J1803" s="169">
        <v>3</v>
      </c>
      <c r="K1803" s="165">
        <v>7</v>
      </c>
      <c r="L1803" s="165" t="s">
        <v>38</v>
      </c>
      <c r="M1803" s="169">
        <v>1</v>
      </c>
      <c r="N1803" s="165">
        <v>18</v>
      </c>
      <c r="O1803" s="167" t="s">
        <v>823</v>
      </c>
      <c r="P1803" s="167" t="s">
        <v>823</v>
      </c>
      <c r="Q1803" s="167" t="s">
        <v>826</v>
      </c>
      <c r="R1803" s="166" t="str">
        <f t="shared" si="178"/>
        <v>1017151</v>
      </c>
      <c r="S1803" s="170">
        <v>1</v>
      </c>
      <c r="T1803" s="167" t="s">
        <v>308</v>
      </c>
      <c r="U1803" s="165">
        <v>1000</v>
      </c>
      <c r="V1803" s="165">
        <v>180</v>
      </c>
      <c r="W1803" s="165">
        <v>0</v>
      </c>
      <c r="X1803" s="24">
        <v>1350</v>
      </c>
      <c r="Y1803" s="168" t="s">
        <v>42</v>
      </c>
      <c r="Z1803" s="224"/>
      <c r="AA1803" s="224"/>
      <c r="AB1803" s="224"/>
      <c r="AC1803" s="178">
        <v>2050</v>
      </c>
      <c r="AF1803" s="167" t="s">
        <v>148</v>
      </c>
      <c r="AG1803" s="226">
        <v>8</v>
      </c>
      <c r="AH1803" s="227">
        <v>12</v>
      </c>
      <c r="AI1803" s="167" t="s">
        <v>319</v>
      </c>
      <c r="AJ1803" s="167"/>
      <c r="AK1803" s="170"/>
      <c r="AL1803" s="166">
        <v>0</v>
      </c>
      <c r="AM1803" s="170" t="s">
        <v>43</v>
      </c>
      <c r="AN1803" s="165" t="s">
        <v>44</v>
      </c>
      <c r="AO1803" s="165"/>
      <c r="AP1803" s="166"/>
      <c r="AQ1803" s="166"/>
      <c r="AR1803" s="166"/>
      <c r="AS1803" s="166">
        <f>H1803</f>
        <v>101715</v>
      </c>
      <c r="AT1803" s="166">
        <f t="shared" si="179"/>
        <v>11899</v>
      </c>
      <c r="AU1803" s="166">
        <v>1899</v>
      </c>
      <c r="AV1803" s="227"/>
      <c r="AX1803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101715, 'Б-101715-13',date'2015-02-02',3, 7, 7, 'RUR', 1, 18, date'2015-02-02', date'2015-02-01', 1017151, 1, to_date('2015-02-01 00:00:00','YYYY-MM-DD HH24:MI:SS'), 1000, 180, 0, 1350, 0, 'c1', 8,null,101715,11899,1899);insert into xxxx_oebs_cash_payment_test (ID, INVOICE_ID, OEBS_PAYMENT, DOC_DATE, COMISS_DATE) values (s_xxxx_oebs_cash_payment_test.NEXTVAL, 101715, 2050, to_date('2015-02-01 00:00:00','YYYY-MM-DD HH24:MI:SS'), date'2015-02-28' );insert into xxxx_client_discount_m  (ID,CLIENT_ID,CLIENT_AVG_DISCOUNT,DT) values (s_xxxx_client_discount_m.NEXTVAL,1350, 12, date'2015-02-01');</v>
      </c>
    </row>
    <row r="1804" spans="1:52" ht="16.5" customHeight="1" x14ac:dyDescent="0.25">
      <c r="A1804" s="285">
        <v>129</v>
      </c>
      <c r="B1804" s="72">
        <v>0</v>
      </c>
      <c r="C1804" s="165" t="str">
        <f t="shared" si="174"/>
        <v>1000129</v>
      </c>
      <c r="D1804" s="165" t="str">
        <f t="shared" si="175"/>
        <v>1000129/13</v>
      </c>
      <c r="E1804" s="167" t="s">
        <v>189</v>
      </c>
      <c r="F1804" s="167" t="s">
        <v>822</v>
      </c>
      <c r="G1804" s="165">
        <v>48</v>
      </c>
      <c r="H1804" s="178">
        <v>101716</v>
      </c>
      <c r="I1804" s="170" t="str">
        <f t="shared" si="176"/>
        <v>Б-101716-13</v>
      </c>
      <c r="J1804" s="169">
        <v>3</v>
      </c>
      <c r="K1804" s="165">
        <v>7</v>
      </c>
      <c r="L1804" s="165" t="s">
        <v>38</v>
      </c>
      <c r="M1804" s="169">
        <v>1</v>
      </c>
      <c r="N1804" s="165">
        <v>18</v>
      </c>
      <c r="O1804" s="167" t="s">
        <v>823</v>
      </c>
      <c r="P1804" s="167" t="s">
        <v>823</v>
      </c>
      <c r="Q1804" s="167" t="s">
        <v>826</v>
      </c>
      <c r="R1804" s="166" t="str">
        <f t="shared" si="178"/>
        <v>1017161</v>
      </c>
      <c r="S1804" s="170">
        <v>1</v>
      </c>
      <c r="T1804" s="184" t="s">
        <v>310</v>
      </c>
      <c r="U1804" s="165">
        <v>1100</v>
      </c>
      <c r="V1804" s="165">
        <v>198</v>
      </c>
      <c r="W1804" s="165">
        <v>0</v>
      </c>
      <c r="X1804" s="24">
        <v>1351</v>
      </c>
      <c r="Y1804" s="168" t="s">
        <v>42</v>
      </c>
      <c r="Z1804" s="224"/>
      <c r="AA1804" s="224"/>
      <c r="AB1804" s="224"/>
      <c r="AC1804" s="178">
        <v>2255</v>
      </c>
      <c r="AD1804" s="170"/>
      <c r="AE1804" s="170"/>
      <c r="AF1804" s="167" t="s">
        <v>149</v>
      </c>
      <c r="AG1804" s="226">
        <v>8</v>
      </c>
      <c r="AH1804" s="227">
        <v>12</v>
      </c>
      <c r="AI1804" s="167" t="s">
        <v>319</v>
      </c>
      <c r="AJ1804" s="167"/>
      <c r="AK1804" s="170"/>
      <c r="AL1804" s="166">
        <v>0</v>
      </c>
      <c r="AM1804" s="170" t="s">
        <v>43</v>
      </c>
      <c r="AN1804" s="165" t="s">
        <v>44</v>
      </c>
      <c r="AO1804" s="165"/>
      <c r="AP1804" s="166"/>
      <c r="AQ1804" s="166"/>
      <c r="AR1804" s="166"/>
      <c r="AS1804" s="166">
        <f>H1804</f>
        <v>101716</v>
      </c>
      <c r="AT1804" s="166">
        <f t="shared" si="179"/>
        <v>11900</v>
      </c>
      <c r="AU1804" s="166">
        <v>1900</v>
      </c>
      <c r="AV1804" s="227" t="s">
        <v>801</v>
      </c>
      <c r="AX1804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101716, 'Б-101716-13',date'2015-02-02',3, 7, 7, 'RUR', 1, 18, date'2015-02-02', date'2015-02-01', 1017161, 1, to_date('2015-01-31 23:59:59','YYYY-MM-DD HH24:MI:SS'), 1100, 198, 0, 1351, 0, 'c1', 8,null,101716,11900,1900);insert into xxxx_oebs_cash_payment_test (ID, INVOICE_ID, OEBS_PAYMENT, DOC_DATE, COMISS_DATE) values (s_xxxx_oebs_cash_payment_test.NEXTVAL, 101716, 2255, to_date('2015-01-31 23:59:59','YYYY-MM-DD HH24:MI:SS'), date'2015-01-31' );insert into xxxx_client_discount_m  (ID,CLIENT_ID,CLIENT_AVG_DISCOUNT,DT) values (s_xxxx_client_discount_m.NEXTVAL,1351, 12, date'2015-02-01');</v>
      </c>
    </row>
    <row r="1805" spans="1:52" ht="16.5" customHeight="1" x14ac:dyDescent="0.25">
      <c r="A1805" s="285">
        <v>129</v>
      </c>
      <c r="B1805" s="72">
        <v>0</v>
      </c>
      <c r="C1805" s="165" t="str">
        <f t="shared" si="174"/>
        <v>1000129</v>
      </c>
      <c r="D1805" s="165" t="str">
        <f t="shared" si="175"/>
        <v>1000129/13</v>
      </c>
      <c r="E1805" s="167" t="s">
        <v>189</v>
      </c>
      <c r="F1805" s="167" t="s">
        <v>822</v>
      </c>
      <c r="G1805" s="165">
        <v>48</v>
      </c>
      <c r="H1805" s="178">
        <v>101717</v>
      </c>
      <c r="I1805" s="170" t="str">
        <f t="shared" si="176"/>
        <v>Б-101717-13</v>
      </c>
      <c r="J1805" s="169">
        <v>3</v>
      </c>
      <c r="K1805" s="165">
        <v>7</v>
      </c>
      <c r="L1805" s="165" t="s">
        <v>38</v>
      </c>
      <c r="M1805" s="169">
        <v>1</v>
      </c>
      <c r="N1805" s="165">
        <v>18</v>
      </c>
      <c r="O1805" s="167" t="s">
        <v>823</v>
      </c>
      <c r="P1805" s="167" t="s">
        <v>823</v>
      </c>
      <c r="Q1805" s="167" t="s">
        <v>826</v>
      </c>
      <c r="R1805" s="166" t="str">
        <f t="shared" si="178"/>
        <v>1017171</v>
      </c>
      <c r="S1805" s="170">
        <v>1</v>
      </c>
      <c r="T1805" s="191" t="s">
        <v>308</v>
      </c>
      <c r="U1805" s="165">
        <v>1000</v>
      </c>
      <c r="V1805" s="165">
        <v>180</v>
      </c>
      <c r="W1805" s="165">
        <v>0</v>
      </c>
      <c r="X1805" s="24">
        <v>1352</v>
      </c>
      <c r="Y1805" s="168" t="s">
        <v>42</v>
      </c>
      <c r="Z1805" s="225" t="s">
        <v>195</v>
      </c>
      <c r="AA1805" s="235" t="s">
        <v>195</v>
      </c>
      <c r="AB1805" s="225" t="s">
        <v>424</v>
      </c>
      <c r="AC1805" s="178">
        <v>2050</v>
      </c>
      <c r="AD1805" s="170"/>
      <c r="AE1805" s="170"/>
      <c r="AF1805" s="191" t="s">
        <v>149</v>
      </c>
      <c r="AG1805" s="226">
        <v>8</v>
      </c>
      <c r="AH1805" s="227">
        <v>12</v>
      </c>
      <c r="AI1805" s="191" t="s">
        <v>319</v>
      </c>
      <c r="AJ1805" s="170"/>
      <c r="AK1805" s="170"/>
      <c r="AL1805" s="166">
        <v>0</v>
      </c>
      <c r="AM1805" s="170" t="s">
        <v>43</v>
      </c>
      <c r="AN1805" s="165" t="s">
        <v>44</v>
      </c>
      <c r="AO1805" s="165"/>
      <c r="AP1805" s="166"/>
      <c r="AQ1805" s="166"/>
      <c r="AR1805" s="166"/>
      <c r="AS1805" s="166">
        <f>H1805</f>
        <v>101717</v>
      </c>
      <c r="AT1805" s="166">
        <f t="shared" si="179"/>
        <v>11901</v>
      </c>
      <c r="AU1805" s="166">
        <v>1901</v>
      </c>
      <c r="AV1805" s="340" t="s">
        <v>802</v>
      </c>
      <c r="AX1805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101717, 'Б-101717-13',date'2015-02-02',3, 7, 7, 'RUR', 1, 18, date'2015-02-02', date'2015-02-01', 1017171, 1, to_date('2015-02-01 00:00:00','YYYY-MM-DD HH24:MI:SS'), 1000, 180, 0, 1352, 0, 'c1', 8,null,101717,11901,1901);insert into xxxx_oebs_cash_payment_test (ID, INVOICE_ID, OEBS_PAYMENT, DOC_DATE, COMISS_DATE) values (s_xxxx_oebs_cash_payment_test.NEXTVAL, 101717, 2050, to_date('2015-02-01 00:00:00','YYYY-MM-DD HH24:MI:SS'), date'2015-01-31' );insert into xxxx_client_discount_m  (ID,CLIENT_ID,CLIENT_AVG_DISCOUNT,DT) values (s_xxxx_client_discount_m.NEXTVAL,1352, 12, date'2015-02-01');</v>
      </c>
    </row>
    <row r="1806" spans="1:52" ht="16.5" customHeight="1" x14ac:dyDescent="0.25">
      <c r="A1806" s="285">
        <v>129</v>
      </c>
      <c r="B1806" s="72">
        <v>0</v>
      </c>
      <c r="C1806" s="165" t="str">
        <f t="shared" si="174"/>
        <v>1000129</v>
      </c>
      <c r="D1806" s="165" t="str">
        <f t="shared" si="175"/>
        <v>1000129/13</v>
      </c>
      <c r="E1806" s="167" t="s">
        <v>189</v>
      </c>
      <c r="F1806" s="167" t="s">
        <v>822</v>
      </c>
      <c r="G1806" s="165">
        <v>48</v>
      </c>
      <c r="H1806" s="178">
        <v>101718</v>
      </c>
      <c r="I1806" s="170" t="str">
        <f t="shared" si="176"/>
        <v>Б-101718-13</v>
      </c>
      <c r="J1806" s="169">
        <v>3</v>
      </c>
      <c r="K1806" s="165">
        <v>7</v>
      </c>
      <c r="L1806" s="165" t="s">
        <v>38</v>
      </c>
      <c r="M1806" s="169">
        <v>1</v>
      </c>
      <c r="N1806" s="165">
        <v>18</v>
      </c>
      <c r="O1806" s="167" t="s">
        <v>823</v>
      </c>
      <c r="P1806" s="167" t="s">
        <v>823</v>
      </c>
      <c r="Q1806" s="167" t="s">
        <v>826</v>
      </c>
      <c r="R1806" s="166" t="str">
        <f t="shared" si="178"/>
        <v>1017181</v>
      </c>
      <c r="S1806" s="170">
        <v>1</v>
      </c>
      <c r="T1806" s="237" t="s">
        <v>310</v>
      </c>
      <c r="U1806" s="165">
        <v>800</v>
      </c>
      <c r="V1806" s="165">
        <v>144</v>
      </c>
      <c r="W1806" s="165">
        <v>0</v>
      </c>
      <c r="X1806" s="24">
        <v>1353</v>
      </c>
      <c r="Y1806" s="168" t="s">
        <v>42</v>
      </c>
      <c r="Z1806" s="224"/>
      <c r="AA1806" s="224"/>
      <c r="AB1806" s="224"/>
      <c r="AC1806" s="178">
        <v>1640</v>
      </c>
      <c r="AD1806" s="170"/>
      <c r="AE1806" s="170"/>
      <c r="AF1806" s="237" t="s">
        <v>149</v>
      </c>
      <c r="AG1806" s="226">
        <v>8</v>
      </c>
      <c r="AH1806" s="227">
        <v>12</v>
      </c>
      <c r="AI1806" s="237" t="s">
        <v>319</v>
      </c>
      <c r="AJ1806" s="170"/>
      <c r="AK1806" s="170"/>
      <c r="AL1806" s="166">
        <v>0</v>
      </c>
      <c r="AM1806" s="170" t="s">
        <v>43</v>
      </c>
      <c r="AN1806" s="165" t="s">
        <v>44</v>
      </c>
      <c r="AO1806" s="165"/>
      <c r="AP1806" s="166"/>
      <c r="AQ1806" s="166"/>
      <c r="AR1806" s="166"/>
      <c r="AS1806" s="166">
        <f>H1806</f>
        <v>101718</v>
      </c>
      <c r="AT1806" s="166">
        <f t="shared" si="179"/>
        <v>11902</v>
      </c>
      <c r="AU1806" s="166">
        <v>1902</v>
      </c>
      <c r="AV1806" s="227" t="s">
        <v>803</v>
      </c>
      <c r="AX1806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101718, 'Б-101718-13',date'2015-02-02',3, 7, 7, 'RUR', 1, 18, date'2015-02-02', date'2015-02-01', 1017181, 1, to_date('2015-01-31 23:59:59','YYYY-MM-DD HH24:MI:SS'), 800, 144, 0, 1353, 0, 'c1', 8,null,101718,11902,1902);insert into xxxx_oebs_cash_payment_test (ID, INVOICE_ID, OEBS_PAYMENT, DOC_DATE, COMISS_DATE) values (s_xxxx_oebs_cash_payment_test.NEXTVAL, 101718, 1640, to_date('2015-01-31 23:59:59','YYYY-MM-DD HH24:MI:SS'), date'2015-01-31' );insert into xxxx_client_discount_m  (ID,CLIENT_ID,CLIENT_AVG_DISCOUNT,DT) values (s_xxxx_client_discount_m.NEXTVAL,1353, 12, date'2015-02-01');</v>
      </c>
    </row>
    <row r="1807" spans="1:52" ht="16.5" customHeight="1" x14ac:dyDescent="0.25">
      <c r="A1807" s="285">
        <v>129</v>
      </c>
      <c r="B1807" s="72">
        <v>0</v>
      </c>
      <c r="C1807" s="165" t="str">
        <f t="shared" si="174"/>
        <v>1000129</v>
      </c>
      <c r="D1807" s="165" t="str">
        <f t="shared" si="175"/>
        <v>1000129/13</v>
      </c>
      <c r="E1807" s="167" t="s">
        <v>189</v>
      </c>
      <c r="F1807" s="167" t="s">
        <v>822</v>
      </c>
      <c r="G1807" s="165">
        <v>48</v>
      </c>
      <c r="H1807" s="178">
        <v>101719</v>
      </c>
      <c r="I1807" s="170" t="str">
        <f t="shared" si="176"/>
        <v>Б-101719-13</v>
      </c>
      <c r="J1807" s="169">
        <v>3</v>
      </c>
      <c r="K1807" s="165">
        <v>7</v>
      </c>
      <c r="L1807" s="165" t="s">
        <v>38</v>
      </c>
      <c r="M1807" s="169">
        <v>1</v>
      </c>
      <c r="N1807" s="165">
        <v>18</v>
      </c>
      <c r="O1807" s="167" t="s">
        <v>823</v>
      </c>
      <c r="P1807" s="167" t="s">
        <v>823</v>
      </c>
      <c r="Q1807" s="167" t="s">
        <v>826</v>
      </c>
      <c r="R1807" s="166" t="str">
        <f t="shared" si="178"/>
        <v>1017191</v>
      </c>
      <c r="S1807" s="170">
        <v>1</v>
      </c>
      <c r="T1807" s="191" t="s">
        <v>310</v>
      </c>
      <c r="U1807" s="165">
        <v>1100</v>
      </c>
      <c r="V1807" s="165">
        <v>198</v>
      </c>
      <c r="W1807" s="165">
        <v>0</v>
      </c>
      <c r="X1807" s="24">
        <v>1354</v>
      </c>
      <c r="Y1807" s="168" t="s">
        <v>42</v>
      </c>
      <c r="Z1807" s="224"/>
      <c r="AA1807" s="224"/>
      <c r="AB1807" s="224"/>
      <c r="AC1807" s="178">
        <v>2255</v>
      </c>
      <c r="AD1807" s="170"/>
      <c r="AE1807" s="170"/>
      <c r="AF1807" s="191" t="s">
        <v>149</v>
      </c>
      <c r="AG1807" s="226">
        <v>8</v>
      </c>
      <c r="AH1807" s="227">
        <v>12</v>
      </c>
      <c r="AI1807" s="191" t="s">
        <v>319</v>
      </c>
      <c r="AJ1807" s="170"/>
      <c r="AK1807" s="170"/>
      <c r="AL1807" s="166">
        <v>0</v>
      </c>
      <c r="AM1807" s="170" t="s">
        <v>43</v>
      </c>
      <c r="AN1807" s="165" t="s">
        <v>44</v>
      </c>
      <c r="AO1807" s="165"/>
      <c r="AP1807" s="166"/>
      <c r="AQ1807" s="166"/>
      <c r="AR1807" s="166"/>
      <c r="AS1807" s="166">
        <f>H1807</f>
        <v>101719</v>
      </c>
      <c r="AT1807" s="166">
        <f t="shared" si="179"/>
        <v>11903</v>
      </c>
      <c r="AU1807" s="166">
        <v>1903</v>
      </c>
      <c r="AV1807" s="227"/>
      <c r="AX1807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101719, 'Б-101719-13',date'2015-02-02',3, 7, 7, 'RUR', 1, 18, date'2015-02-02', date'2015-02-01', 1017191, 1, to_date('2015-01-31 23:59:59','YYYY-MM-DD HH24:MI:SS'), 1100, 198, 0, 1354, 0, 'c1', 8,null,101719,11903,1903);insert into xxxx_oebs_cash_payment_test (ID, INVOICE_ID, OEBS_PAYMENT, DOC_DATE, COMISS_DATE) values (s_xxxx_oebs_cash_payment_test.NEXTVAL, 101719, 2255, to_date('2015-01-31 23:59:59','YYYY-MM-DD HH24:MI:SS'), date'2015-01-31' );insert into xxxx_client_discount_m  (ID,CLIENT_ID,CLIENT_AVG_DISCOUNT,DT) values (s_xxxx_client_discount_m.NEXTVAL,1354, 12, date'2015-02-01');</v>
      </c>
    </row>
    <row r="1808" spans="1:52" ht="16.5" customHeight="1" x14ac:dyDescent="0.25">
      <c r="A1808" s="285">
        <v>129</v>
      </c>
      <c r="B1808" s="72">
        <v>0</v>
      </c>
      <c r="C1808" s="165" t="str">
        <f t="shared" si="174"/>
        <v>1000129</v>
      </c>
      <c r="D1808" s="165" t="str">
        <f t="shared" si="175"/>
        <v>1000129/13</v>
      </c>
      <c r="E1808" s="167" t="s">
        <v>189</v>
      </c>
      <c r="F1808" s="167" t="s">
        <v>822</v>
      </c>
      <c r="G1808" s="165">
        <v>48</v>
      </c>
      <c r="H1808" s="178">
        <v>101720</v>
      </c>
      <c r="I1808" s="170" t="str">
        <f t="shared" si="176"/>
        <v>Б-101720-13</v>
      </c>
      <c r="J1808" s="169">
        <v>3</v>
      </c>
      <c r="K1808" s="165">
        <v>7</v>
      </c>
      <c r="L1808" s="165" t="s">
        <v>38</v>
      </c>
      <c r="M1808" s="169">
        <v>1</v>
      </c>
      <c r="N1808" s="165">
        <v>18</v>
      </c>
      <c r="O1808" s="167" t="s">
        <v>823</v>
      </c>
      <c r="P1808" s="167" t="s">
        <v>823</v>
      </c>
      <c r="Q1808" s="167" t="s">
        <v>826</v>
      </c>
      <c r="R1808" s="166" t="str">
        <f t="shared" si="178"/>
        <v>1017201</v>
      </c>
      <c r="S1808" s="170">
        <v>1</v>
      </c>
      <c r="T1808" s="237" t="s">
        <v>144</v>
      </c>
      <c r="U1808" s="165">
        <v>1000</v>
      </c>
      <c r="V1808" s="165">
        <v>180</v>
      </c>
      <c r="W1808" s="165">
        <v>0</v>
      </c>
      <c r="X1808" s="24">
        <v>1355</v>
      </c>
      <c r="Y1808" s="168" t="s">
        <v>42</v>
      </c>
      <c r="Z1808" s="224" t="s">
        <v>197</v>
      </c>
      <c r="AA1808" s="238" t="s">
        <v>197</v>
      </c>
      <c r="AB1808" s="224" t="s">
        <v>430</v>
      </c>
      <c r="AC1808" s="227">
        <v>1000</v>
      </c>
      <c r="AD1808" s="122">
        <v>900</v>
      </c>
      <c r="AE1808" s="122">
        <v>800</v>
      </c>
      <c r="AF1808" s="237" t="s">
        <v>149</v>
      </c>
      <c r="AG1808" s="226">
        <v>8</v>
      </c>
      <c r="AH1808" s="227">
        <v>12</v>
      </c>
      <c r="AI1808" s="237" t="s">
        <v>320</v>
      </c>
      <c r="AJ1808" s="170"/>
      <c r="AK1808" s="170"/>
      <c r="AL1808" s="166">
        <v>0</v>
      </c>
      <c r="AM1808" s="170" t="s">
        <v>43</v>
      </c>
      <c r="AN1808" s="165" t="s">
        <v>44</v>
      </c>
      <c r="AO1808" s="165"/>
      <c r="AP1808" s="166"/>
      <c r="AQ1808" s="166"/>
      <c r="AR1808" s="166"/>
      <c r="AS1808" s="166">
        <f>H1808</f>
        <v>101720</v>
      </c>
      <c r="AT1808" s="166">
        <f t="shared" si="179"/>
        <v>11904</v>
      </c>
      <c r="AU1808" s="166">
        <v>1904</v>
      </c>
      <c r="AV1808" s="227"/>
      <c r="AX180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101720, 'Б-101720-13',date'2015-02-02',3, 7, 7, 'RUR', 1, 18, date'2015-02-02', date'2015-02-01', 1017201, 1, to_date('2015-01-01 00:00:00','YYYY-MM-DD HH24:MI:SS'), 1000, 180, 0, 1355, 0, 'c1', 8,null,101720,11904,1904);insert into xxxx_oebs_cash_payment_test (ID, INVOICE_ID, OEBS_PAYMENT, DOC_DATE, COMISS_DATE) values (s_xxxx_oebs_cash_payment_test.NEXTVAL, 101720, 1000, to_date('2015-01-01 00:00:00','YYYY-MM-DD HH24:MI:SS'), date'2015-01-31' );insert into xxxx_oebs_cash_payment_test (ID, INVOICE_ID, OEBS_PAYMENT, DOC_DATE, COMISS_DATE) values (s_xxxx_oebs_cash_payment_test.NEXTVAL, 101720, 900, to_date('2015-01-01 00:00:00','YYYY-MM-DD HH24:MI:SS'), date'2015-01-31' );insert into xxxx_oebs_cash_payment_test (ID, INVOICE_ID, OEBS_PAYMENT, DOC_DATE, COMISS_DATE) values (s_xxxx_oebs_cash_payment_test.NEXTVAL, 101720, 800, to_date('2015-01-01 00:00:00','YYYY-MM-DD HH24:MI:SS'), date'2015-01-31' );insert into xxxx_client_discount_m  (ID,CLIENT_ID,CLIENT_AVG_DISCOUNT,DT) values (s_xxxx_client_discount_m.NEXTVAL,1355, 12, date'2015-01-01');</v>
      </c>
    </row>
    <row r="1809" spans="1:50" ht="16.5" customHeight="1" x14ac:dyDescent="0.25">
      <c r="A1809" s="285">
        <v>129</v>
      </c>
      <c r="B1809" s="72">
        <v>0</v>
      </c>
      <c r="C1809" s="165" t="str">
        <f t="shared" si="174"/>
        <v>1000129</v>
      </c>
      <c r="D1809" s="165" t="str">
        <f t="shared" si="175"/>
        <v>1000129/13</v>
      </c>
      <c r="E1809" s="167" t="s">
        <v>189</v>
      </c>
      <c r="F1809" s="167" t="s">
        <v>822</v>
      </c>
      <c r="G1809" s="165">
        <v>48</v>
      </c>
      <c r="H1809" s="178">
        <v>101721</v>
      </c>
      <c r="I1809" s="170" t="str">
        <f t="shared" si="176"/>
        <v>Б-101721-13</v>
      </c>
      <c r="J1809" s="169">
        <v>3</v>
      </c>
      <c r="K1809" s="165">
        <v>7</v>
      </c>
      <c r="L1809" s="165" t="s">
        <v>38</v>
      </c>
      <c r="M1809" s="169">
        <v>1</v>
      </c>
      <c r="N1809" s="165">
        <v>18</v>
      </c>
      <c r="O1809" s="167" t="s">
        <v>823</v>
      </c>
      <c r="P1809" s="167" t="s">
        <v>823</v>
      </c>
      <c r="Q1809" s="167" t="s">
        <v>826</v>
      </c>
      <c r="R1809" s="166" t="str">
        <f t="shared" si="178"/>
        <v>1017211</v>
      </c>
      <c r="S1809" s="170">
        <v>1</v>
      </c>
      <c r="T1809" s="191" t="s">
        <v>312</v>
      </c>
      <c r="U1809" s="165">
        <v>900</v>
      </c>
      <c r="V1809" s="165">
        <v>162</v>
      </c>
      <c r="W1809" s="165">
        <v>0</v>
      </c>
      <c r="X1809" s="24">
        <v>1356</v>
      </c>
      <c r="Y1809" s="168" t="s">
        <v>42</v>
      </c>
      <c r="Z1809" s="224" t="s">
        <v>198</v>
      </c>
      <c r="AA1809" s="238" t="s">
        <v>198</v>
      </c>
      <c r="AB1809" s="224" t="s">
        <v>433</v>
      </c>
      <c r="AC1809" s="178">
        <v>1845</v>
      </c>
      <c r="AD1809" s="170"/>
      <c r="AE1809" s="170"/>
      <c r="AF1809" s="191" t="s">
        <v>149</v>
      </c>
      <c r="AG1809" s="226">
        <v>8</v>
      </c>
      <c r="AH1809" s="227">
        <v>12</v>
      </c>
      <c r="AI1809" s="191" t="s">
        <v>320</v>
      </c>
      <c r="AJ1809" s="170"/>
      <c r="AK1809" s="170"/>
      <c r="AL1809" s="166">
        <v>0</v>
      </c>
      <c r="AM1809" s="170" t="s">
        <v>43</v>
      </c>
      <c r="AN1809" s="165" t="s">
        <v>44</v>
      </c>
      <c r="AO1809" s="165"/>
      <c r="AP1809" s="166"/>
      <c r="AQ1809" s="166"/>
      <c r="AR1809" s="166"/>
      <c r="AS1809" s="166">
        <f>H1809</f>
        <v>101721</v>
      </c>
      <c r="AT1809" s="166">
        <f t="shared" si="179"/>
        <v>11905</v>
      </c>
      <c r="AU1809" s="166">
        <v>1905</v>
      </c>
      <c r="AV1809" s="227"/>
      <c r="AX180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101721, 'Б-101721-13',date'2015-02-02',3, 7, 7, 'RUR', 1, 18, date'2015-02-02', date'2015-02-01', 1017211, 1, to_date('2015-01-23 00:00:00','YYYY-MM-DD HH24:MI:SS'), 900, 162, 0, 1356, 0, 'c1', 8,null,101721,11905,1905);insert into xxxx_oebs_cash_payment_test (ID, INVOICE_ID, OEBS_PAYMENT, DOC_DATE, COMISS_DATE) values (s_xxxx_oebs_cash_payment_test.NEXTVAL, 101721, 1845, to_date('2015-01-23 00:00:00','YYYY-MM-DD HH24:MI:SS'), date'2015-01-31' );insert into xxxx_client_discount_m  (ID,CLIENT_ID,CLIENT_AVG_DISCOUNT,DT) values (s_xxxx_client_discount_m.NEXTVAL,1356, 12, date'2015-01-01');</v>
      </c>
    </row>
    <row r="1810" spans="1:50" ht="16.5" customHeight="1" x14ac:dyDescent="0.25">
      <c r="A1810" s="285">
        <v>129</v>
      </c>
      <c r="B1810" s="72">
        <v>0</v>
      </c>
      <c r="C1810" s="165" t="str">
        <f t="shared" si="174"/>
        <v>1000129</v>
      </c>
      <c r="D1810" s="165" t="str">
        <f t="shared" si="175"/>
        <v>1000129/13</v>
      </c>
      <c r="E1810" s="167" t="s">
        <v>189</v>
      </c>
      <c r="F1810" s="167" t="s">
        <v>822</v>
      </c>
      <c r="G1810" s="165">
        <v>48</v>
      </c>
      <c r="H1810" s="178">
        <v>101722</v>
      </c>
      <c r="I1810" s="170" t="str">
        <f t="shared" si="176"/>
        <v>Б-101722-13</v>
      </c>
      <c r="J1810" s="169">
        <v>3</v>
      </c>
      <c r="K1810" s="165">
        <v>7</v>
      </c>
      <c r="L1810" s="165" t="s">
        <v>38</v>
      </c>
      <c r="M1810" s="169">
        <v>1</v>
      </c>
      <c r="N1810" s="165">
        <v>18</v>
      </c>
      <c r="O1810" s="167" t="s">
        <v>823</v>
      </c>
      <c r="P1810" s="167" t="s">
        <v>823</v>
      </c>
      <c r="Q1810" s="167" t="s">
        <v>826</v>
      </c>
      <c r="R1810" s="166" t="str">
        <f t="shared" si="178"/>
        <v>1017221</v>
      </c>
      <c r="S1810" s="170">
        <v>1</v>
      </c>
      <c r="T1810" s="237" t="s">
        <v>311</v>
      </c>
      <c r="U1810" s="165">
        <v>900</v>
      </c>
      <c r="V1810" s="165">
        <v>162</v>
      </c>
      <c r="W1810" s="165">
        <v>0</v>
      </c>
      <c r="X1810" s="24">
        <v>1357</v>
      </c>
      <c r="Y1810" s="168" t="s">
        <v>42</v>
      </c>
      <c r="Z1810" s="224" t="s">
        <v>198</v>
      </c>
      <c r="AA1810" s="238" t="s">
        <v>198</v>
      </c>
      <c r="AB1810" s="224" t="s">
        <v>433</v>
      </c>
      <c r="AC1810" s="178">
        <v>1845</v>
      </c>
      <c r="AD1810" s="170"/>
      <c r="AE1810" s="170"/>
      <c r="AF1810" s="237" t="s">
        <v>150</v>
      </c>
      <c r="AG1810" s="226">
        <v>8</v>
      </c>
      <c r="AH1810" s="227">
        <v>12</v>
      </c>
      <c r="AI1810" s="237" t="s">
        <v>320</v>
      </c>
      <c r="AJ1810" s="170"/>
      <c r="AK1810" s="170"/>
      <c r="AL1810" s="166">
        <v>0</v>
      </c>
      <c r="AM1810" s="170" t="s">
        <v>43</v>
      </c>
      <c r="AN1810" s="165" t="s">
        <v>44</v>
      </c>
      <c r="AO1810" s="165"/>
      <c r="AP1810" s="166"/>
      <c r="AQ1810" s="166"/>
      <c r="AR1810" s="166"/>
      <c r="AS1810" s="166">
        <f>H1810</f>
        <v>101722</v>
      </c>
      <c r="AT1810" s="166">
        <f t="shared" si="179"/>
        <v>11906</v>
      </c>
      <c r="AU1810" s="166">
        <v>1906</v>
      </c>
      <c r="AV1810" s="227"/>
      <c r="AX181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101722, 'Б-101722-13',date'2015-02-02',3, 7, 7, 'RUR', 1, 18, date'2015-02-02', date'2015-02-01', 1017221, 1, to_date('2015-01-30 23:59:59','YYYY-MM-DD HH24:MI:SS'), 900, 162, 0, 1357, 0, 'c1', 8,null,101722,11906,1906);insert into xxxx_oebs_cash_payment_test (ID, INVOICE_ID, OEBS_PAYMENT, DOC_DATE, COMISS_DATE) values (s_xxxx_oebs_cash_payment_test.NEXTVAL, 101722, 1845, to_date('2015-01-30 23:59:59','YYYY-MM-DD HH24:MI:SS'), date'2015-01-30' );insert into xxxx_client_discount_m  (ID,CLIENT_ID,CLIENT_AVG_DISCOUNT,DT) values (s_xxxx_client_discount_m.NEXTVAL,1357, 12, date'2015-01-01');</v>
      </c>
    </row>
    <row r="1811" spans="1:50" ht="16.5" customHeight="1" x14ac:dyDescent="0.25">
      <c r="A1811" s="285">
        <v>129</v>
      </c>
      <c r="B1811" s="72">
        <v>0</v>
      </c>
      <c r="C1811" s="165" t="str">
        <f t="shared" si="174"/>
        <v>1000129</v>
      </c>
      <c r="D1811" s="165" t="str">
        <f t="shared" si="175"/>
        <v>1000129/13</v>
      </c>
      <c r="E1811" s="167" t="s">
        <v>189</v>
      </c>
      <c r="F1811" s="167" t="s">
        <v>822</v>
      </c>
      <c r="G1811" s="165">
        <v>48</v>
      </c>
      <c r="H1811" s="178">
        <v>101723</v>
      </c>
      <c r="I1811" s="170" t="str">
        <f t="shared" si="176"/>
        <v>Б-101723-13</v>
      </c>
      <c r="J1811" s="169">
        <v>3</v>
      </c>
      <c r="K1811" s="165">
        <v>7</v>
      </c>
      <c r="L1811" s="165" t="s">
        <v>38</v>
      </c>
      <c r="M1811" s="169">
        <v>1</v>
      </c>
      <c r="N1811" s="165">
        <v>18</v>
      </c>
      <c r="O1811" s="167" t="s">
        <v>823</v>
      </c>
      <c r="P1811" s="167" t="s">
        <v>823</v>
      </c>
      <c r="Q1811" s="167" t="s">
        <v>826</v>
      </c>
      <c r="R1811" s="166" t="str">
        <f t="shared" si="178"/>
        <v>1017231</v>
      </c>
      <c r="S1811" s="170">
        <v>1</v>
      </c>
      <c r="T1811" s="191" t="s">
        <v>144</v>
      </c>
      <c r="U1811" s="165">
        <v>1000</v>
      </c>
      <c r="V1811" s="165">
        <v>180</v>
      </c>
      <c r="W1811" s="165">
        <v>0</v>
      </c>
      <c r="X1811" s="24">
        <v>1358</v>
      </c>
      <c r="Y1811" s="168" t="s">
        <v>42</v>
      </c>
      <c r="Z1811" s="224" t="s">
        <v>197</v>
      </c>
      <c r="AA1811" s="238" t="s">
        <v>197</v>
      </c>
      <c r="AB1811" s="224" t="s">
        <v>437</v>
      </c>
      <c r="AC1811" s="178">
        <v>2050</v>
      </c>
      <c r="AD1811" s="170"/>
      <c r="AE1811" s="170"/>
      <c r="AF1811" s="191" t="s">
        <v>149</v>
      </c>
      <c r="AG1811" s="226">
        <v>8</v>
      </c>
      <c r="AH1811" s="227">
        <v>12</v>
      </c>
      <c r="AI1811" s="191" t="s">
        <v>320</v>
      </c>
      <c r="AJ1811" s="170"/>
      <c r="AK1811" s="170"/>
      <c r="AL1811" s="166">
        <v>0</v>
      </c>
      <c r="AM1811" s="170" t="s">
        <v>43</v>
      </c>
      <c r="AN1811" s="165" t="s">
        <v>44</v>
      </c>
      <c r="AO1811" s="165"/>
      <c r="AP1811" s="166"/>
      <c r="AQ1811" s="166"/>
      <c r="AR1811" s="166"/>
      <c r="AS1811" s="166">
        <f>H1811</f>
        <v>101723</v>
      </c>
      <c r="AT1811" s="166">
        <f t="shared" si="179"/>
        <v>11907</v>
      </c>
      <c r="AU1811" s="166">
        <v>1907</v>
      </c>
      <c r="AV1811" s="227"/>
      <c r="AX1811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101723, 'Б-101723-13',date'2015-02-02',3, 7, 7, 'RUR', 1, 18, date'2015-02-02', date'2015-02-01', 1017231, 1, to_date('2015-01-01 00:00:00','YYYY-MM-DD HH24:MI:SS'), 1000, 180, 0, 1358, 0, 'c1', 8,null,101723,11907,1907);insert into xxxx_oebs_cash_payment_test (ID, INVOICE_ID, OEBS_PAYMENT, DOC_DATE, COMISS_DATE) values (s_xxxx_oebs_cash_payment_test.NEXTVAL, 101723, 2050, to_date('2015-01-01 00:00:00','YYYY-MM-DD HH24:MI:SS'), date'2015-01-31' );insert into xxxx_client_discount_m  (ID,CLIENT_ID,CLIENT_AVG_DISCOUNT,DT) values (s_xxxx_client_discount_m.NEXTVAL,1358, 12, date'2015-01-01');</v>
      </c>
    </row>
    <row r="1812" spans="1:50" ht="16.5" customHeight="1" x14ac:dyDescent="0.25">
      <c r="A1812" s="285">
        <v>129</v>
      </c>
      <c r="B1812" s="72">
        <v>0</v>
      </c>
      <c r="C1812" s="165" t="str">
        <f t="shared" si="174"/>
        <v>1000129</v>
      </c>
      <c r="D1812" s="165" t="str">
        <f t="shared" si="175"/>
        <v>1000129/13</v>
      </c>
      <c r="E1812" s="167" t="s">
        <v>189</v>
      </c>
      <c r="F1812" s="167" t="s">
        <v>822</v>
      </c>
      <c r="G1812" s="165">
        <v>48</v>
      </c>
      <c r="H1812" s="178">
        <v>101724</v>
      </c>
      <c r="I1812" s="170" t="str">
        <f t="shared" si="176"/>
        <v>Б-101724-13</v>
      </c>
      <c r="J1812" s="169">
        <v>3</v>
      </c>
      <c r="K1812" s="165">
        <v>7</v>
      </c>
      <c r="L1812" s="165" t="s">
        <v>38</v>
      </c>
      <c r="M1812" s="169">
        <v>1</v>
      </c>
      <c r="N1812" s="165">
        <v>18</v>
      </c>
      <c r="O1812" s="167" t="s">
        <v>823</v>
      </c>
      <c r="P1812" s="167" t="s">
        <v>823</v>
      </c>
      <c r="Q1812" s="167" t="s">
        <v>826</v>
      </c>
      <c r="R1812" s="166" t="str">
        <f t="shared" si="178"/>
        <v>1017241</v>
      </c>
      <c r="S1812" s="170">
        <v>1</v>
      </c>
      <c r="T1812" s="237" t="s">
        <v>312</v>
      </c>
      <c r="U1812" s="165">
        <v>900</v>
      </c>
      <c r="V1812" s="165">
        <v>162</v>
      </c>
      <c r="W1812" s="165">
        <v>0</v>
      </c>
      <c r="X1812" s="24">
        <v>1359</v>
      </c>
      <c r="Y1812" s="168" t="s">
        <v>42</v>
      </c>
      <c r="Z1812" s="224" t="s">
        <v>198</v>
      </c>
      <c r="AA1812" s="238" t="s">
        <v>198</v>
      </c>
      <c r="AB1812" s="224" t="s">
        <v>433</v>
      </c>
      <c r="AC1812" s="178">
        <v>1845</v>
      </c>
      <c r="AD1812" s="170"/>
      <c r="AE1812" s="170"/>
      <c r="AF1812" s="237" t="s">
        <v>150</v>
      </c>
      <c r="AG1812" s="226">
        <v>8</v>
      </c>
      <c r="AH1812" s="227">
        <v>12</v>
      </c>
      <c r="AI1812" s="237" t="s">
        <v>320</v>
      </c>
      <c r="AJ1812" s="170"/>
      <c r="AK1812" s="170"/>
      <c r="AL1812" s="166">
        <v>0</v>
      </c>
      <c r="AM1812" s="170" t="s">
        <v>43</v>
      </c>
      <c r="AN1812" s="165" t="s">
        <v>44</v>
      </c>
      <c r="AO1812" s="165"/>
      <c r="AP1812" s="166"/>
      <c r="AQ1812" s="166"/>
      <c r="AR1812" s="166"/>
      <c r="AS1812" s="166">
        <f>H1812</f>
        <v>101724</v>
      </c>
      <c r="AT1812" s="166">
        <f t="shared" si="179"/>
        <v>11908</v>
      </c>
      <c r="AU1812" s="166">
        <v>1908</v>
      </c>
      <c r="AV1812" s="227"/>
      <c r="AX1812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101724, 'Б-101724-13',date'2015-02-02',3, 7, 7, 'RUR', 1, 18, date'2015-02-02', date'2015-02-01', 1017241, 1, to_date('2015-01-23 00:00:00','YYYY-MM-DD HH24:MI:SS'), 900, 162, 0, 1359, 0, 'c1', 8,null,101724,11908,1908);insert into xxxx_oebs_cash_payment_test (ID, INVOICE_ID, OEBS_PAYMENT, DOC_DATE, COMISS_DATE) values (s_xxxx_oebs_cash_payment_test.NEXTVAL, 101724, 1845, to_date('2015-01-23 00:00:00','YYYY-MM-DD HH24:MI:SS'), date'2015-01-30' );insert into xxxx_client_discount_m  (ID,CLIENT_ID,CLIENT_AVG_DISCOUNT,DT) values (s_xxxx_client_discount_m.NEXTVAL,1359, 12, date'2015-01-01');</v>
      </c>
    </row>
    <row r="1813" spans="1:50" ht="16.5" customHeight="1" x14ac:dyDescent="0.25">
      <c r="A1813" s="285">
        <v>129</v>
      </c>
      <c r="B1813" s="72">
        <v>0</v>
      </c>
      <c r="C1813" s="165" t="str">
        <f t="shared" si="174"/>
        <v>1000129</v>
      </c>
      <c r="D1813" s="165" t="str">
        <f t="shared" si="175"/>
        <v>1000129/13</v>
      </c>
      <c r="E1813" s="167" t="s">
        <v>189</v>
      </c>
      <c r="F1813" s="167" t="s">
        <v>822</v>
      </c>
      <c r="G1813" s="165">
        <v>48</v>
      </c>
      <c r="H1813" s="178">
        <v>101725</v>
      </c>
      <c r="I1813" s="170" t="str">
        <f t="shared" si="176"/>
        <v>Б-101725-13</v>
      </c>
      <c r="J1813" s="169">
        <v>3</v>
      </c>
      <c r="K1813" s="165">
        <v>7</v>
      </c>
      <c r="L1813" s="165" t="s">
        <v>38</v>
      </c>
      <c r="M1813" s="169">
        <v>1</v>
      </c>
      <c r="N1813" s="165">
        <v>18</v>
      </c>
      <c r="O1813" s="167" t="s">
        <v>823</v>
      </c>
      <c r="P1813" s="167" t="s">
        <v>823</v>
      </c>
      <c r="Q1813" s="167" t="s">
        <v>826</v>
      </c>
      <c r="R1813" s="166" t="str">
        <f t="shared" si="178"/>
        <v>1017251</v>
      </c>
      <c r="S1813" s="170">
        <v>1</v>
      </c>
      <c r="T1813" s="191" t="s">
        <v>311</v>
      </c>
      <c r="U1813" s="165">
        <v>900</v>
      </c>
      <c r="V1813" s="165">
        <v>162</v>
      </c>
      <c r="W1813" s="165">
        <v>0</v>
      </c>
      <c r="X1813" s="24">
        <v>1360</v>
      </c>
      <c r="Y1813" s="168" t="s">
        <v>42</v>
      </c>
      <c r="Z1813" s="224" t="s">
        <v>198</v>
      </c>
      <c r="AA1813" s="238" t="s">
        <v>198</v>
      </c>
      <c r="AB1813" s="224" t="s">
        <v>433</v>
      </c>
      <c r="AC1813" s="178">
        <v>1845</v>
      </c>
      <c r="AD1813" s="170"/>
      <c r="AE1813" s="170"/>
      <c r="AF1813" s="191" t="s">
        <v>149</v>
      </c>
      <c r="AG1813" s="226">
        <v>8</v>
      </c>
      <c r="AH1813" s="227">
        <v>12</v>
      </c>
      <c r="AI1813" s="191" t="s">
        <v>320</v>
      </c>
      <c r="AJ1813" s="170"/>
      <c r="AK1813" s="170"/>
      <c r="AL1813" s="166">
        <v>0</v>
      </c>
      <c r="AM1813" s="170" t="s">
        <v>43</v>
      </c>
      <c r="AN1813" s="165" t="s">
        <v>44</v>
      </c>
      <c r="AO1813" s="165"/>
      <c r="AP1813" s="166"/>
      <c r="AQ1813" s="166"/>
      <c r="AR1813" s="166"/>
      <c r="AS1813" s="166">
        <f>H1813</f>
        <v>101725</v>
      </c>
      <c r="AT1813" s="166">
        <f t="shared" si="179"/>
        <v>11909</v>
      </c>
      <c r="AU1813" s="166">
        <v>1909</v>
      </c>
      <c r="AV1813" s="227"/>
      <c r="AX1813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101725, 'Б-101725-13',date'2015-02-02',3, 7, 7, 'RUR', 1, 18, date'2015-02-02', date'2015-02-01', 1017251, 1, to_date('2015-01-30 23:59:59','YYYY-MM-DD HH24:MI:SS'), 900, 162, 0, 1360, 0, 'c1', 8,null,101725,11909,1909);insert into xxxx_oebs_cash_payment_test (ID, INVOICE_ID, OEBS_PAYMENT, DOC_DATE, COMISS_DATE) values (s_xxxx_oebs_cash_payment_test.NEXTVAL, 101725, 1845, to_date('2015-01-30 23:59:59','YYYY-MM-DD HH24:MI:SS'), date'2015-01-31' );insert into xxxx_client_discount_m  (ID,CLIENT_ID,CLIENT_AVG_DISCOUNT,DT) values (s_xxxx_client_discount_m.NEXTVAL,1360, 12, date'2015-01-01');</v>
      </c>
    </row>
    <row r="1814" spans="1:50" ht="16.5" customHeight="1" x14ac:dyDescent="0.25">
      <c r="A1814" s="285">
        <v>129</v>
      </c>
      <c r="B1814" s="72">
        <v>0</v>
      </c>
      <c r="C1814" s="165" t="str">
        <f t="shared" si="174"/>
        <v>1000129</v>
      </c>
      <c r="D1814" s="165" t="str">
        <f t="shared" si="175"/>
        <v>1000129/13</v>
      </c>
      <c r="E1814" s="167" t="s">
        <v>189</v>
      </c>
      <c r="F1814" s="167" t="s">
        <v>822</v>
      </c>
      <c r="G1814" s="165">
        <v>48</v>
      </c>
      <c r="H1814" s="178">
        <v>101726</v>
      </c>
      <c r="I1814" s="170" t="str">
        <f t="shared" si="176"/>
        <v>Б-101726-13</v>
      </c>
      <c r="J1814" s="169">
        <v>3</v>
      </c>
      <c r="K1814" s="165">
        <v>7</v>
      </c>
      <c r="L1814" s="165" t="s">
        <v>38</v>
      </c>
      <c r="M1814" s="169">
        <v>1</v>
      </c>
      <c r="N1814" s="165">
        <v>18</v>
      </c>
      <c r="O1814" s="167" t="s">
        <v>823</v>
      </c>
      <c r="P1814" s="167" t="s">
        <v>823</v>
      </c>
      <c r="Q1814" s="167" t="s">
        <v>826</v>
      </c>
      <c r="R1814" s="166" t="str">
        <f t="shared" si="178"/>
        <v>1017261</v>
      </c>
      <c r="S1814" s="170">
        <v>1</v>
      </c>
      <c r="T1814" s="237" t="s">
        <v>144</v>
      </c>
      <c r="U1814" s="165">
        <v>1000</v>
      </c>
      <c r="V1814" s="165">
        <v>180</v>
      </c>
      <c r="W1814" s="165">
        <v>0</v>
      </c>
      <c r="X1814" s="24">
        <v>1361</v>
      </c>
      <c r="Y1814" s="168" t="s">
        <v>42</v>
      </c>
      <c r="Z1814" s="224" t="s">
        <v>197</v>
      </c>
      <c r="AA1814" s="238" t="s">
        <v>197</v>
      </c>
      <c r="AB1814" s="224" t="s">
        <v>437</v>
      </c>
      <c r="AC1814" s="178">
        <v>2050</v>
      </c>
      <c r="AD1814" s="170"/>
      <c r="AE1814" s="170"/>
      <c r="AF1814" s="237" t="s">
        <v>149</v>
      </c>
      <c r="AG1814" s="226">
        <v>8</v>
      </c>
      <c r="AH1814" s="227">
        <v>12</v>
      </c>
      <c r="AI1814" s="237" t="s">
        <v>320</v>
      </c>
      <c r="AJ1814" s="170"/>
      <c r="AK1814" s="170"/>
      <c r="AL1814" s="166">
        <v>0</v>
      </c>
      <c r="AM1814" s="170" t="s">
        <v>43</v>
      </c>
      <c r="AN1814" s="165" t="s">
        <v>44</v>
      </c>
      <c r="AO1814" s="165"/>
      <c r="AP1814" s="166"/>
      <c r="AQ1814" s="166"/>
      <c r="AR1814" s="166"/>
      <c r="AS1814" s="166">
        <f>H1814</f>
        <v>101726</v>
      </c>
      <c r="AT1814" s="166">
        <f t="shared" si="179"/>
        <v>11910</v>
      </c>
      <c r="AU1814" s="166">
        <v>1910</v>
      </c>
      <c r="AV1814" s="227"/>
      <c r="AX1814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101726, 'Б-101726-13',date'2015-02-02',3, 7, 7, 'RUR', 1, 18, date'2015-02-02', date'2015-02-01', 1017261, 1, to_date('2015-01-01 00:00:00','YYYY-MM-DD HH24:MI:SS'), 1000, 180, 0, 1361, 0, 'c1', 8,null,101726,11910,1910);insert into xxxx_oebs_cash_payment_test (ID, INVOICE_ID, OEBS_PAYMENT, DOC_DATE, COMISS_DATE) values (s_xxxx_oebs_cash_payment_test.NEXTVAL, 101726, 2050, to_date('2015-01-01 00:00:00','YYYY-MM-DD HH24:MI:SS'), date'2015-01-31' );insert into xxxx_client_discount_m  (ID,CLIENT_ID,CLIENT_AVG_DISCOUNT,DT) values (s_xxxx_client_discount_m.NEXTVAL,1361, 12, date'2015-01-01');</v>
      </c>
    </row>
    <row r="1815" spans="1:50" ht="16.5" customHeight="1" x14ac:dyDescent="0.25">
      <c r="A1815" s="285">
        <v>129</v>
      </c>
      <c r="B1815" s="72">
        <v>0</v>
      </c>
      <c r="C1815" s="165" t="str">
        <f t="shared" si="174"/>
        <v>1000129</v>
      </c>
      <c r="D1815" s="165" t="str">
        <f t="shared" si="175"/>
        <v>1000129/13</v>
      </c>
      <c r="E1815" s="172" t="s">
        <v>189</v>
      </c>
      <c r="F1815" s="167" t="s">
        <v>822</v>
      </c>
      <c r="G1815" s="171">
        <v>48</v>
      </c>
      <c r="H1815" s="178">
        <v>101727</v>
      </c>
      <c r="I1815" s="171" t="str">
        <f t="shared" si="176"/>
        <v>Б-101727-13</v>
      </c>
      <c r="J1815" s="169">
        <v>3</v>
      </c>
      <c r="K1815" s="171">
        <v>7</v>
      </c>
      <c r="L1815" s="171" t="s">
        <v>38</v>
      </c>
      <c r="M1815" s="175">
        <v>1</v>
      </c>
      <c r="N1815" s="171">
        <v>18</v>
      </c>
      <c r="O1815" s="172" t="s">
        <v>823</v>
      </c>
      <c r="P1815" s="172" t="s">
        <v>823</v>
      </c>
      <c r="Q1815" s="172" t="s">
        <v>826</v>
      </c>
      <c r="R1815" s="173" t="str">
        <f t="shared" si="178"/>
        <v>1017271</v>
      </c>
      <c r="S1815" s="171">
        <v>1</v>
      </c>
      <c r="T1815" s="177" t="s">
        <v>147</v>
      </c>
      <c r="U1815" s="171">
        <v>900</v>
      </c>
      <c r="V1815" s="171">
        <v>162</v>
      </c>
      <c r="W1815" s="171">
        <v>0</v>
      </c>
      <c r="X1815" s="24">
        <v>1362</v>
      </c>
      <c r="Y1815" s="174" t="s">
        <v>42</v>
      </c>
      <c r="Z1815" s="232"/>
      <c r="AA1815" s="232"/>
      <c r="AB1815" s="232"/>
      <c r="AC1815" s="180">
        <v>1845</v>
      </c>
      <c r="AD1815" s="171"/>
      <c r="AE1815" s="171"/>
      <c r="AF1815" s="177" t="s">
        <v>148</v>
      </c>
      <c r="AG1815" s="233">
        <v>8</v>
      </c>
      <c r="AH1815" s="205">
        <v>12</v>
      </c>
      <c r="AI1815" s="177" t="s">
        <v>319</v>
      </c>
      <c r="AJ1815" s="171"/>
      <c r="AK1815" s="171"/>
      <c r="AL1815" s="173">
        <v>0</v>
      </c>
      <c r="AM1815" s="170" t="s">
        <v>43</v>
      </c>
      <c r="AN1815" s="171" t="s">
        <v>44</v>
      </c>
      <c r="AO1815" s="171"/>
      <c r="AP1815" s="173"/>
      <c r="AQ1815" s="173"/>
      <c r="AR1815" s="173"/>
      <c r="AS1815" s="166">
        <f>H1815</f>
        <v>101727</v>
      </c>
      <c r="AT1815" s="166">
        <f t="shared" si="179"/>
        <v>11911</v>
      </c>
      <c r="AU1815" s="166">
        <v>1911</v>
      </c>
      <c r="AV1815" s="191"/>
      <c r="AX1815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129, 1000129, '1000129/13', date'2013-03-01', date'2015-09-01', 48, 101727, 'Б-101727-13',date'2015-02-02',3, 7, 7, 'RUR', 1, 18, date'2015-02-02', date'2015-02-01', 1017271, 1, to_date('2015-02-28 23:59:59','YYYY-MM-DD HH24:MI:SS'), 900, 162, 0, 1362, 0, 'c1', 8,null,101727,11911,1911);insert into xxxx_oebs_cash_payment_test (ID, INVOICE_ID, OEBS_PAYMENT, DOC_DATE, COMISS_DATE) values (s_xxxx_oebs_cash_payment_test.NEXTVAL, 101727, 1845, to_date('2015-02-28 23:59:59','YYYY-MM-DD HH24:MI:SS'), date'2015-02-28' );insert into xxxx_client_discount_m  (ID,CLIENT_ID,CLIENT_AVG_DISCOUNT,DT) values (s_xxxx_client_discount_m.NEXTVAL,1362, 12, date'2015-02-01');</v>
      </c>
    </row>
    <row r="1816" spans="1:50" ht="16.5" customHeight="1" x14ac:dyDescent="0.25">
      <c r="A1816" s="285">
        <v>130</v>
      </c>
      <c r="B1816" s="72">
        <v>0</v>
      </c>
      <c r="C1816" s="165" t="str">
        <f t="shared" ref="C1816:C1879" si="181">"1000"&amp;A1816</f>
        <v>1000130</v>
      </c>
      <c r="D1816" s="165" t="str">
        <f t="shared" ref="D1816:D1879" si="182">"1000"&amp;A1816&amp;"/13"</f>
        <v>1000130/13</v>
      </c>
      <c r="E1816" s="167" t="s">
        <v>189</v>
      </c>
      <c r="F1816" s="167" t="s">
        <v>822</v>
      </c>
      <c r="G1816" s="165">
        <v>48</v>
      </c>
      <c r="H1816" s="178">
        <v>101728</v>
      </c>
      <c r="I1816" s="170" t="str">
        <f t="shared" ref="I1816:I1879" si="183">"Б-"&amp;H1816&amp;"-13"</f>
        <v>Б-101728-13</v>
      </c>
      <c r="J1816" s="169">
        <v>3</v>
      </c>
      <c r="K1816" s="165">
        <v>7</v>
      </c>
      <c r="L1816" s="165" t="s">
        <v>38</v>
      </c>
      <c r="M1816" s="169">
        <v>1</v>
      </c>
      <c r="N1816" s="165">
        <v>18</v>
      </c>
      <c r="O1816" s="167" t="s">
        <v>823</v>
      </c>
      <c r="P1816" s="167" t="s">
        <v>823</v>
      </c>
      <c r="Q1816" s="167" t="s">
        <v>826</v>
      </c>
      <c r="R1816" s="166" t="str">
        <f>H1816&amp;"1"</f>
        <v>1017281</v>
      </c>
      <c r="S1816" s="170">
        <v>1</v>
      </c>
      <c r="T1816" s="237" t="s">
        <v>838</v>
      </c>
      <c r="U1816" s="165">
        <v>6200</v>
      </c>
      <c r="V1816" s="165">
        <v>1116</v>
      </c>
      <c r="W1816" s="165">
        <v>0</v>
      </c>
      <c r="X1816" s="236">
        <v>1363</v>
      </c>
      <c r="Y1816" s="168" t="s">
        <v>42</v>
      </c>
      <c r="Z1816" s="223" t="s">
        <v>523</v>
      </c>
      <c r="AA1816" s="266"/>
      <c r="AB1816" s="223" t="s">
        <v>524</v>
      </c>
      <c r="AC1816" s="178">
        <v>9300</v>
      </c>
      <c r="AD1816" s="170"/>
      <c r="AE1816" s="170"/>
      <c r="AF1816" s="237" t="s">
        <v>149</v>
      </c>
      <c r="AG1816" s="221">
        <v>8</v>
      </c>
      <c r="AH1816" s="220">
        <v>12</v>
      </c>
      <c r="AI1816" s="237" t="s">
        <v>320</v>
      </c>
      <c r="AL1816" s="166">
        <v>0</v>
      </c>
      <c r="AM1816" s="170" t="s">
        <v>43</v>
      </c>
      <c r="AN1816" s="165" t="s">
        <v>44</v>
      </c>
      <c r="AO1816" s="236">
        <v>140</v>
      </c>
      <c r="AP1816" s="166"/>
      <c r="AQ1816" s="166"/>
      <c r="AR1816" s="166"/>
      <c r="AS1816" s="166">
        <f>H1816</f>
        <v>101728</v>
      </c>
      <c r="AT1816" s="166">
        <f t="shared" si="179"/>
        <v>11912</v>
      </c>
      <c r="AU1816" s="166">
        <v>1912</v>
      </c>
      <c r="AV1816" s="191" t="s">
        <v>804</v>
      </c>
      <c r="AX1816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101728, 'Б-101728-13',date'2015-02-02',3, 7, 7, 'RUR', 1, 18, date'2015-02-02', date'2015-02-01', 1017281, 1, to_date('2015-01-01 00:00:14','YYYY-MM-DD HH24:MI:SS'), 6200, 1116, 0, 1363, 0, 'c1', 8,null,101728,11912,1912);insert into xxxx_oebs_cash_payment_test (ID, INVOICE_ID, OEBS_PAYMENT, DOC_DATE, COMISS_DATE) values (s_xxxx_oebs_cash_payment_test.NEXTVAL, 101728, 9300, to_date('2015-01-01 00:00:14','YYYY-MM-DD HH24:MI:SS'), date'2015-01-31' );insert into xxxx_client_discount_m  (ID,CLIENT_ID,CLIENT_AVG_DISCOUNT,DT) values (s_xxxx_client_discount_m.NEXTVAL,1363, 12, date'2015-01-01');insert into xxxx_contract_signed_attr (ID, CONTRACT_ID, CODE, KEY_NUM) values (s_xxxx_contract_signed_attr.NEXTVAL, 1000130, 'SUPERCOMMISSION_BONUS' , 140 );</v>
      </c>
    </row>
    <row r="1817" spans="1:50" ht="16.5" customHeight="1" x14ac:dyDescent="0.25">
      <c r="A1817" s="285">
        <v>130</v>
      </c>
      <c r="B1817" s="72">
        <v>0</v>
      </c>
      <c r="C1817" s="165" t="str">
        <f t="shared" si="181"/>
        <v>1000130</v>
      </c>
      <c r="D1817" s="165" t="str">
        <f t="shared" si="182"/>
        <v>1000130/13</v>
      </c>
      <c r="E1817" s="167" t="s">
        <v>189</v>
      </c>
      <c r="F1817" s="167" t="s">
        <v>822</v>
      </c>
      <c r="G1817" s="165">
        <v>48</v>
      </c>
      <c r="H1817" s="178">
        <v>101729</v>
      </c>
      <c r="I1817" s="170" t="str">
        <f t="shared" si="183"/>
        <v>Б-101729-13</v>
      </c>
      <c r="J1817" s="169">
        <v>3</v>
      </c>
      <c r="K1817" s="165">
        <v>7</v>
      </c>
      <c r="L1817" s="165" t="s">
        <v>38</v>
      </c>
      <c r="M1817" s="169">
        <v>1</v>
      </c>
      <c r="N1817" s="165">
        <v>18</v>
      </c>
      <c r="O1817" s="167" t="s">
        <v>823</v>
      </c>
      <c r="P1817" s="167" t="s">
        <v>823</v>
      </c>
      <c r="Q1817" s="167" t="s">
        <v>826</v>
      </c>
      <c r="R1817" s="166" t="str">
        <f>H1817&amp;"2"</f>
        <v>1017292</v>
      </c>
      <c r="S1817" s="170">
        <v>1</v>
      </c>
      <c r="T1817" s="237" t="s">
        <v>829</v>
      </c>
      <c r="U1817" s="165">
        <v>6200</v>
      </c>
      <c r="V1817" s="165">
        <v>1116</v>
      </c>
      <c r="W1817" s="165">
        <v>0</v>
      </c>
      <c r="X1817" s="236">
        <v>1364</v>
      </c>
      <c r="Y1817" s="168" t="s">
        <v>42</v>
      </c>
      <c r="Z1817" s="301" t="s">
        <v>526</v>
      </c>
      <c r="AA1817" s="266"/>
      <c r="AB1817" s="224"/>
      <c r="AC1817" s="178">
        <v>9300</v>
      </c>
      <c r="AD1817" s="170"/>
      <c r="AE1817" s="170"/>
      <c r="AF1817" s="237" t="s">
        <v>149</v>
      </c>
      <c r="AG1817" s="221">
        <v>8</v>
      </c>
      <c r="AH1817" s="220">
        <v>12</v>
      </c>
      <c r="AI1817" s="237" t="s">
        <v>320</v>
      </c>
      <c r="AL1817" s="166">
        <v>0</v>
      </c>
      <c r="AM1817" s="170" t="s">
        <v>43</v>
      </c>
      <c r="AN1817" s="165" t="s">
        <v>44</v>
      </c>
      <c r="AO1817" s="170"/>
      <c r="AP1817" s="166"/>
      <c r="AQ1817" s="166"/>
      <c r="AR1817" s="166"/>
      <c r="AS1817" s="166">
        <f>H1817</f>
        <v>101729</v>
      </c>
      <c r="AT1817" s="166">
        <f t="shared" si="179"/>
        <v>11913</v>
      </c>
      <c r="AU1817" s="166">
        <v>1913</v>
      </c>
      <c r="AV1817" s="191" t="s">
        <v>805</v>
      </c>
      <c r="AX1817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101729, 'Б-101729-13',date'2015-02-02',3, 7, 7, 'RUR', 1, 18, date'2015-02-02', date'2015-02-01', 1017292, 1, to_date('2015-01-01 00:00:01','YYYY-MM-DD HH24:MI:SS'), 6200, 1116, 0, 1364, 0, 'c1', 8,null,101729,11913,1913);insert into xxxx_oebs_cash_payment_test (ID, INVOICE_ID, OEBS_PAYMENT, DOC_DATE, COMISS_DATE) values (s_xxxx_oebs_cash_payment_test.NEXTVAL, 101729, 9300, to_date('2015-01-01 00:00:01','YYYY-MM-DD HH24:MI:SS'), date'2015-01-31' );insert into xxxx_client_discount_m  (ID,CLIENT_ID,CLIENT_AVG_DISCOUNT,DT) values (s_xxxx_client_discount_m.NEXTVAL,1364, 12, date'2015-01-01');</v>
      </c>
    </row>
    <row r="1818" spans="1:50" ht="16.5" customHeight="1" x14ac:dyDescent="0.25">
      <c r="A1818" s="285">
        <v>130</v>
      </c>
      <c r="B1818" s="72">
        <v>0</v>
      </c>
      <c r="C1818" s="165" t="str">
        <f t="shared" si="181"/>
        <v>1000130</v>
      </c>
      <c r="D1818" s="165" t="str">
        <f t="shared" si="182"/>
        <v>1000130/13</v>
      </c>
      <c r="E1818" s="167" t="s">
        <v>189</v>
      </c>
      <c r="F1818" s="167" t="s">
        <v>822</v>
      </c>
      <c r="G1818" s="165">
        <v>48</v>
      </c>
      <c r="H1818" s="178">
        <v>101730</v>
      </c>
      <c r="I1818" s="170" t="str">
        <f t="shared" si="183"/>
        <v>Б-101730-13</v>
      </c>
      <c r="J1818" s="169">
        <v>3</v>
      </c>
      <c r="K1818" s="165">
        <v>7</v>
      </c>
      <c r="L1818" s="165" t="s">
        <v>38</v>
      </c>
      <c r="M1818" s="169">
        <v>1</v>
      </c>
      <c r="N1818" s="165">
        <v>18</v>
      </c>
      <c r="O1818" s="167" t="s">
        <v>823</v>
      </c>
      <c r="P1818" s="167" t="s">
        <v>823</v>
      </c>
      <c r="Q1818" s="167" t="s">
        <v>826</v>
      </c>
      <c r="R1818" s="166" t="str">
        <f>H1818&amp;"3"</f>
        <v>1017303</v>
      </c>
      <c r="S1818" s="170">
        <v>1</v>
      </c>
      <c r="T1818" s="237" t="s">
        <v>829</v>
      </c>
      <c r="U1818" s="165">
        <v>6200</v>
      </c>
      <c r="V1818" s="165">
        <v>1116</v>
      </c>
      <c r="W1818" s="165">
        <v>0</v>
      </c>
      <c r="X1818" s="236">
        <v>1365</v>
      </c>
      <c r="Y1818" s="168" t="s">
        <v>42</v>
      </c>
      <c r="Z1818" s="266"/>
      <c r="AA1818" s="266"/>
      <c r="AB1818" s="224"/>
      <c r="AC1818" s="178">
        <v>9300</v>
      </c>
      <c r="AD1818" s="170"/>
      <c r="AE1818" s="170"/>
      <c r="AF1818" s="237" t="s">
        <v>149</v>
      </c>
      <c r="AG1818" s="221">
        <v>8</v>
      </c>
      <c r="AH1818" s="220">
        <v>12</v>
      </c>
      <c r="AI1818" s="237" t="s">
        <v>320</v>
      </c>
      <c r="AL1818" s="166">
        <v>0</v>
      </c>
      <c r="AM1818" s="170" t="s">
        <v>43</v>
      </c>
      <c r="AN1818" s="165" t="s">
        <v>44</v>
      </c>
      <c r="AO1818" s="170"/>
      <c r="AP1818" s="166"/>
      <c r="AQ1818" s="166"/>
      <c r="AR1818" s="166"/>
      <c r="AS1818" s="166">
        <f>H1818</f>
        <v>101730</v>
      </c>
      <c r="AT1818" s="166">
        <f t="shared" si="179"/>
        <v>11914</v>
      </c>
      <c r="AU1818" s="166">
        <v>1914</v>
      </c>
      <c r="AV1818" s="191"/>
      <c r="AX181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101730, 'Б-101730-13',date'2015-02-02',3, 7, 7, 'RUR', 1, 18, date'2015-02-02', date'2015-02-01', 1017303, 1, to_date('2015-01-01 00:00:01','YYYY-MM-DD HH24:MI:SS'), 6200, 1116, 0, 1365, 0, 'c1', 8,null,101730,11914,1914);insert into xxxx_oebs_cash_payment_test (ID, INVOICE_ID, OEBS_PAYMENT, DOC_DATE, COMISS_DATE) values (s_xxxx_oebs_cash_payment_test.NEXTVAL, 101730, 9300, to_date('2015-01-01 00:00:01','YYYY-MM-DD HH24:MI:SS'), date'2015-01-31' );insert into xxxx_client_discount_m  (ID,CLIENT_ID,CLIENT_AVG_DISCOUNT,DT) values (s_xxxx_client_discount_m.NEXTVAL,1365, 12, date'2015-01-01');</v>
      </c>
    </row>
    <row r="1819" spans="1:50" ht="16.5" customHeight="1" x14ac:dyDescent="0.25">
      <c r="A1819" s="285">
        <v>130</v>
      </c>
      <c r="B1819" s="72">
        <v>0</v>
      </c>
      <c r="C1819" s="165" t="str">
        <f t="shared" si="181"/>
        <v>1000130</v>
      </c>
      <c r="D1819" s="165" t="str">
        <f t="shared" si="182"/>
        <v>1000130/13</v>
      </c>
      <c r="E1819" s="167" t="s">
        <v>189</v>
      </c>
      <c r="F1819" s="167" t="s">
        <v>822</v>
      </c>
      <c r="G1819" s="165">
        <v>48</v>
      </c>
      <c r="H1819" s="178">
        <v>101731</v>
      </c>
      <c r="I1819" s="170" t="str">
        <f t="shared" si="183"/>
        <v>Б-101731-13</v>
      </c>
      <c r="J1819" s="169">
        <v>3</v>
      </c>
      <c r="K1819" s="165">
        <v>7</v>
      </c>
      <c r="L1819" s="165" t="s">
        <v>38</v>
      </c>
      <c r="M1819" s="169">
        <v>1</v>
      </c>
      <c r="N1819" s="165">
        <v>18</v>
      </c>
      <c r="O1819" s="167" t="s">
        <v>823</v>
      </c>
      <c r="P1819" s="167" t="s">
        <v>823</v>
      </c>
      <c r="Q1819" s="167" t="s">
        <v>826</v>
      </c>
      <c r="R1819" s="166" t="str">
        <f>H1819&amp;"1"</f>
        <v>1017311</v>
      </c>
      <c r="S1819" s="170">
        <v>1</v>
      </c>
      <c r="T1819" s="237" t="s">
        <v>829</v>
      </c>
      <c r="U1819" s="165">
        <v>6200</v>
      </c>
      <c r="V1819" s="165">
        <v>1116</v>
      </c>
      <c r="W1819" s="165">
        <v>0</v>
      </c>
      <c r="X1819" s="236">
        <v>1366</v>
      </c>
      <c r="Y1819" s="168" t="s">
        <v>42</v>
      </c>
      <c r="Z1819" s="266"/>
      <c r="AA1819" s="266"/>
      <c r="AB1819" s="224"/>
      <c r="AC1819" s="178">
        <v>9300</v>
      </c>
      <c r="AD1819" s="170"/>
      <c r="AE1819" s="170"/>
      <c r="AF1819" s="237" t="s">
        <v>149</v>
      </c>
      <c r="AG1819" s="221">
        <v>8</v>
      </c>
      <c r="AH1819" s="220">
        <v>12</v>
      </c>
      <c r="AI1819" s="237" t="s">
        <v>320</v>
      </c>
      <c r="AL1819" s="166">
        <v>0</v>
      </c>
      <c r="AM1819" s="170" t="s">
        <v>43</v>
      </c>
      <c r="AN1819" s="165" t="s">
        <v>44</v>
      </c>
      <c r="AO1819" s="170"/>
      <c r="AP1819" s="166"/>
      <c r="AQ1819" s="166"/>
      <c r="AR1819" s="166"/>
      <c r="AS1819" s="166">
        <f>H1819</f>
        <v>101731</v>
      </c>
      <c r="AT1819" s="166">
        <f t="shared" si="179"/>
        <v>11915</v>
      </c>
      <c r="AU1819" s="166">
        <v>1915</v>
      </c>
      <c r="AV1819" s="191"/>
      <c r="AX181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101731, 'Б-101731-13',date'2015-02-02',3, 7, 7, 'RUR', 1, 18, date'2015-02-02', date'2015-02-01', 1017311, 1, to_date('2015-01-01 00:00:01','YYYY-MM-DD HH24:MI:SS'), 6200, 1116, 0, 1366, 0, 'c1', 8,null,101731,11915,1915);insert into xxxx_oebs_cash_payment_test (ID, INVOICE_ID, OEBS_PAYMENT, DOC_DATE, COMISS_DATE) values (s_xxxx_oebs_cash_payment_test.NEXTVAL, 101731, 9300, to_date('2015-01-01 00:00:01','YYYY-MM-DD HH24:MI:SS'), date'2015-01-31' );insert into xxxx_client_discount_m  (ID,CLIENT_ID,CLIENT_AVG_DISCOUNT,DT) values (s_xxxx_client_discount_m.NEXTVAL,1366, 12, date'2015-01-01');</v>
      </c>
    </row>
    <row r="1820" spans="1:50" ht="16.5" customHeight="1" x14ac:dyDescent="0.25">
      <c r="A1820" s="285">
        <v>130</v>
      </c>
      <c r="B1820" s="72">
        <v>0</v>
      </c>
      <c r="C1820" s="165" t="str">
        <f t="shared" si="181"/>
        <v>1000130</v>
      </c>
      <c r="D1820" s="165" t="str">
        <f t="shared" si="182"/>
        <v>1000130/13</v>
      </c>
      <c r="E1820" s="167" t="s">
        <v>189</v>
      </c>
      <c r="F1820" s="167" t="s">
        <v>822</v>
      </c>
      <c r="G1820" s="165">
        <v>48</v>
      </c>
      <c r="H1820" s="178">
        <v>101732</v>
      </c>
      <c r="I1820" s="170" t="str">
        <f t="shared" si="183"/>
        <v>Б-101732-13</v>
      </c>
      <c r="J1820" s="169">
        <v>3</v>
      </c>
      <c r="K1820" s="165">
        <v>7</v>
      </c>
      <c r="L1820" s="165" t="s">
        <v>38</v>
      </c>
      <c r="M1820" s="169">
        <v>1</v>
      </c>
      <c r="N1820" s="165">
        <v>18</v>
      </c>
      <c r="O1820" s="167" t="s">
        <v>823</v>
      </c>
      <c r="P1820" s="167" t="s">
        <v>823</v>
      </c>
      <c r="Q1820" s="167" t="s">
        <v>826</v>
      </c>
      <c r="R1820" s="166" t="str">
        <f>H1820&amp;"2"</f>
        <v>1017322</v>
      </c>
      <c r="S1820" s="170">
        <v>1</v>
      </c>
      <c r="T1820" s="237" t="s">
        <v>829</v>
      </c>
      <c r="U1820" s="165">
        <v>6200</v>
      </c>
      <c r="V1820" s="165">
        <v>1116</v>
      </c>
      <c r="W1820" s="165">
        <v>0</v>
      </c>
      <c r="X1820" s="236">
        <v>1367</v>
      </c>
      <c r="Y1820" s="168" t="s">
        <v>42</v>
      </c>
      <c r="Z1820" s="266"/>
      <c r="AA1820" s="266"/>
      <c r="AB1820" s="224"/>
      <c r="AC1820" s="178">
        <v>9300</v>
      </c>
      <c r="AD1820" s="170"/>
      <c r="AE1820" s="170"/>
      <c r="AF1820" s="237" t="s">
        <v>149</v>
      </c>
      <c r="AG1820" s="221">
        <v>8</v>
      </c>
      <c r="AH1820" s="220">
        <v>12</v>
      </c>
      <c r="AI1820" s="237" t="s">
        <v>320</v>
      </c>
      <c r="AL1820" s="166">
        <v>0</v>
      </c>
      <c r="AM1820" s="170" t="s">
        <v>43</v>
      </c>
      <c r="AN1820" s="165" t="s">
        <v>44</v>
      </c>
      <c r="AO1820" s="170"/>
      <c r="AP1820" s="166"/>
      <c r="AQ1820" s="166"/>
      <c r="AR1820" s="166"/>
      <c r="AS1820" s="166">
        <f>H1820</f>
        <v>101732</v>
      </c>
      <c r="AT1820" s="166">
        <f t="shared" si="179"/>
        <v>11916</v>
      </c>
      <c r="AU1820" s="166">
        <v>1916</v>
      </c>
      <c r="AV1820" s="191"/>
      <c r="AX182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101732, 'Б-101732-13',date'2015-02-02',3, 7, 7, 'RUR', 1, 18, date'2015-02-02', date'2015-02-01', 1017322, 1, to_date('2015-01-01 00:00:01','YYYY-MM-DD HH24:MI:SS'), 6200, 1116, 0, 1367, 0, 'c1', 8,null,101732,11916,1916);insert into xxxx_oebs_cash_payment_test (ID, INVOICE_ID, OEBS_PAYMENT, DOC_DATE, COMISS_DATE) values (s_xxxx_oebs_cash_payment_test.NEXTVAL, 101732, 9300, to_date('2015-01-01 00:00:01','YYYY-MM-DD HH24:MI:SS'), date'2015-01-31' );insert into xxxx_client_discount_m  (ID,CLIENT_ID,CLIENT_AVG_DISCOUNT,DT) values (s_xxxx_client_discount_m.NEXTVAL,1367, 12, date'2015-01-01');</v>
      </c>
    </row>
    <row r="1821" spans="1:50" ht="16.5" customHeight="1" x14ac:dyDescent="0.25">
      <c r="A1821" s="285">
        <v>130</v>
      </c>
      <c r="B1821" s="72">
        <v>0</v>
      </c>
      <c r="C1821" s="165" t="str">
        <f t="shared" si="181"/>
        <v>1000130</v>
      </c>
      <c r="D1821" s="165" t="str">
        <f t="shared" si="182"/>
        <v>1000130/13</v>
      </c>
      <c r="E1821" s="167" t="s">
        <v>189</v>
      </c>
      <c r="F1821" s="167" t="s">
        <v>822</v>
      </c>
      <c r="G1821" s="165">
        <v>48</v>
      </c>
      <c r="H1821" s="178">
        <v>101733</v>
      </c>
      <c r="I1821" s="170" t="str">
        <f t="shared" si="183"/>
        <v>Б-101733-13</v>
      </c>
      <c r="J1821" s="169">
        <v>3</v>
      </c>
      <c r="K1821" s="165">
        <v>7</v>
      </c>
      <c r="L1821" s="165" t="s">
        <v>38</v>
      </c>
      <c r="M1821" s="169">
        <v>1</v>
      </c>
      <c r="N1821" s="165">
        <v>18</v>
      </c>
      <c r="O1821" s="167" t="s">
        <v>823</v>
      </c>
      <c r="P1821" s="167" t="s">
        <v>823</v>
      </c>
      <c r="Q1821" s="167" t="s">
        <v>826</v>
      </c>
      <c r="R1821" s="166" t="str">
        <f>H1821&amp;"1"</f>
        <v>1017331</v>
      </c>
      <c r="S1821" s="170">
        <v>1</v>
      </c>
      <c r="T1821" s="237" t="s">
        <v>829</v>
      </c>
      <c r="U1821" s="165">
        <v>6200</v>
      </c>
      <c r="V1821" s="165">
        <v>1116</v>
      </c>
      <c r="W1821" s="165">
        <v>0</v>
      </c>
      <c r="X1821" s="236">
        <v>1368</v>
      </c>
      <c r="Y1821" s="168" t="s">
        <v>42</v>
      </c>
      <c r="Z1821" s="266"/>
      <c r="AA1821" s="266"/>
      <c r="AB1821" s="224"/>
      <c r="AC1821" s="178">
        <v>9300</v>
      </c>
      <c r="AD1821" s="170"/>
      <c r="AE1821" s="170"/>
      <c r="AF1821" s="237" t="s">
        <v>149</v>
      </c>
      <c r="AG1821" s="221">
        <v>8</v>
      </c>
      <c r="AH1821" s="220">
        <v>12</v>
      </c>
      <c r="AI1821" s="237" t="s">
        <v>320</v>
      </c>
      <c r="AL1821" s="166">
        <v>0</v>
      </c>
      <c r="AM1821" s="170" t="s">
        <v>43</v>
      </c>
      <c r="AN1821" s="165" t="s">
        <v>44</v>
      </c>
      <c r="AO1821" s="170"/>
      <c r="AP1821" s="166"/>
      <c r="AQ1821" s="166"/>
      <c r="AR1821" s="166"/>
      <c r="AS1821" s="166">
        <f>H1821</f>
        <v>101733</v>
      </c>
      <c r="AT1821" s="166">
        <f t="shared" si="179"/>
        <v>11917</v>
      </c>
      <c r="AU1821" s="166">
        <v>1917</v>
      </c>
      <c r="AV1821" s="191"/>
      <c r="AX1821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101733, 'Б-101733-13',date'2015-02-02',3, 7, 7, 'RUR', 1, 18, date'2015-02-02', date'2015-02-01', 1017331, 1, to_date('2015-01-01 00:00:01','YYYY-MM-DD HH24:MI:SS'), 6200, 1116, 0, 1368, 0, 'c1', 8,null,101733,11917,1917);insert into xxxx_oebs_cash_payment_test (ID, INVOICE_ID, OEBS_PAYMENT, DOC_DATE, COMISS_DATE) values (s_xxxx_oebs_cash_payment_test.NEXTVAL, 101733, 9300, to_date('2015-01-01 00:00:01','YYYY-MM-DD HH24:MI:SS'), date'2015-01-31' );insert into xxxx_client_discount_m  (ID,CLIENT_ID,CLIENT_AVG_DISCOUNT,DT) values (s_xxxx_client_discount_m.NEXTVAL,1368, 12, date'2015-01-01');</v>
      </c>
    </row>
    <row r="1822" spans="1:50" ht="16.5" customHeight="1" x14ac:dyDescent="0.25">
      <c r="A1822" s="285">
        <v>130</v>
      </c>
      <c r="B1822" s="72">
        <v>0</v>
      </c>
      <c r="C1822" s="165" t="str">
        <f t="shared" si="181"/>
        <v>1000130</v>
      </c>
      <c r="D1822" s="165" t="str">
        <f t="shared" si="182"/>
        <v>1000130/13</v>
      </c>
      <c r="E1822" s="167" t="s">
        <v>189</v>
      </c>
      <c r="F1822" s="167" t="s">
        <v>822</v>
      </c>
      <c r="G1822" s="165">
        <v>48</v>
      </c>
      <c r="H1822" s="178">
        <v>101734</v>
      </c>
      <c r="I1822" s="170" t="str">
        <f t="shared" si="183"/>
        <v>Б-101734-13</v>
      </c>
      <c r="J1822" s="169">
        <v>3</v>
      </c>
      <c r="K1822" s="165">
        <v>7</v>
      </c>
      <c r="L1822" s="165" t="s">
        <v>38</v>
      </c>
      <c r="M1822" s="169">
        <v>1</v>
      </c>
      <c r="N1822" s="165">
        <v>18</v>
      </c>
      <c r="O1822" s="167" t="s">
        <v>823</v>
      </c>
      <c r="P1822" s="167" t="s">
        <v>823</v>
      </c>
      <c r="Q1822" s="167" t="s">
        <v>826</v>
      </c>
      <c r="R1822" s="166" t="str">
        <f>H1822&amp;"1"</f>
        <v>1017341</v>
      </c>
      <c r="S1822" s="170">
        <v>1</v>
      </c>
      <c r="T1822" s="237" t="s">
        <v>829</v>
      </c>
      <c r="U1822" s="165">
        <v>6200</v>
      </c>
      <c r="V1822" s="165">
        <v>1116</v>
      </c>
      <c r="W1822" s="165">
        <v>0</v>
      </c>
      <c r="X1822" s="236">
        <v>1369</v>
      </c>
      <c r="Y1822" s="168" t="s">
        <v>42</v>
      </c>
      <c r="Z1822" s="266"/>
      <c r="AA1822" s="266"/>
      <c r="AB1822" s="224"/>
      <c r="AC1822" s="178">
        <v>9300</v>
      </c>
      <c r="AD1822" s="170"/>
      <c r="AE1822" s="170"/>
      <c r="AF1822" s="237" t="s">
        <v>149</v>
      </c>
      <c r="AG1822" s="221">
        <v>8</v>
      </c>
      <c r="AH1822" s="220">
        <v>12</v>
      </c>
      <c r="AI1822" s="237" t="s">
        <v>320</v>
      </c>
      <c r="AL1822" s="166">
        <v>0</v>
      </c>
      <c r="AM1822" s="170" t="s">
        <v>43</v>
      </c>
      <c r="AN1822" s="165" t="s">
        <v>44</v>
      </c>
      <c r="AO1822" s="170"/>
      <c r="AP1822" s="166"/>
      <c r="AQ1822" s="166"/>
      <c r="AR1822" s="166"/>
      <c r="AS1822" s="166">
        <f>H1822</f>
        <v>101734</v>
      </c>
      <c r="AT1822" s="166">
        <f t="shared" si="179"/>
        <v>11918</v>
      </c>
      <c r="AU1822" s="166">
        <v>1918</v>
      </c>
      <c r="AV1822" s="166"/>
      <c r="AX1822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101734, 'Б-101734-13',date'2015-02-02',3, 7, 7, 'RUR', 1, 18, date'2015-02-02', date'2015-02-01', 1017341, 1, to_date('2015-01-01 00:00:01','YYYY-MM-DD HH24:MI:SS'), 6200, 1116, 0, 1369, 0, 'c1', 8,null,101734,11918,1918);insert into xxxx_oebs_cash_payment_test (ID, INVOICE_ID, OEBS_PAYMENT, DOC_DATE, COMISS_DATE) values (s_xxxx_oebs_cash_payment_test.NEXTVAL, 101734, 9300, to_date('2015-01-01 00:00:01','YYYY-MM-DD HH24:MI:SS'), date'2015-01-31' );insert into xxxx_client_discount_m  (ID,CLIENT_ID,CLIENT_AVG_DISCOUNT,DT) values (s_xxxx_client_discount_m.NEXTVAL,1369, 12, date'2015-01-01');</v>
      </c>
    </row>
    <row r="1823" spans="1:50" ht="16.5" customHeight="1" x14ac:dyDescent="0.25">
      <c r="A1823" s="285">
        <v>130</v>
      </c>
      <c r="B1823" s="72">
        <v>0</v>
      </c>
      <c r="C1823" s="165" t="str">
        <f t="shared" si="181"/>
        <v>1000130</v>
      </c>
      <c r="D1823" s="165" t="str">
        <f t="shared" si="182"/>
        <v>1000130/13</v>
      </c>
      <c r="E1823" s="167" t="s">
        <v>189</v>
      </c>
      <c r="F1823" s="167" t="s">
        <v>822</v>
      </c>
      <c r="G1823" s="165">
        <v>48</v>
      </c>
      <c r="H1823" s="178">
        <v>101735</v>
      </c>
      <c r="I1823" s="170" t="str">
        <f t="shared" si="183"/>
        <v>Б-101735-13</v>
      </c>
      <c r="J1823" s="169">
        <v>3</v>
      </c>
      <c r="K1823" s="165">
        <v>7</v>
      </c>
      <c r="L1823" s="165" t="s">
        <v>38</v>
      </c>
      <c r="M1823" s="169">
        <v>1</v>
      </c>
      <c r="N1823" s="165">
        <v>18</v>
      </c>
      <c r="O1823" s="167" t="s">
        <v>823</v>
      </c>
      <c r="P1823" s="167" t="s">
        <v>823</v>
      </c>
      <c r="Q1823" s="167" t="s">
        <v>826</v>
      </c>
      <c r="R1823" s="166" t="str">
        <f>H1823&amp;"2"</f>
        <v>1017352</v>
      </c>
      <c r="S1823" s="170">
        <v>1</v>
      </c>
      <c r="T1823" s="237" t="s">
        <v>829</v>
      </c>
      <c r="U1823" s="165">
        <v>6200</v>
      </c>
      <c r="V1823" s="165">
        <v>1116</v>
      </c>
      <c r="W1823" s="165">
        <v>0</v>
      </c>
      <c r="X1823" s="236">
        <v>1370</v>
      </c>
      <c r="Y1823" s="168" t="s">
        <v>42</v>
      </c>
      <c r="Z1823" s="266"/>
      <c r="AA1823" s="266"/>
      <c r="AB1823" s="224"/>
      <c r="AC1823" s="178">
        <v>9300</v>
      </c>
      <c r="AD1823" s="170"/>
      <c r="AE1823" s="170"/>
      <c r="AF1823" s="237" t="s">
        <v>149</v>
      </c>
      <c r="AG1823" s="221">
        <v>8</v>
      </c>
      <c r="AH1823" s="220">
        <v>12</v>
      </c>
      <c r="AI1823" s="237" t="s">
        <v>320</v>
      </c>
      <c r="AL1823" s="166">
        <v>0</v>
      </c>
      <c r="AM1823" s="170" t="s">
        <v>43</v>
      </c>
      <c r="AN1823" s="165" t="s">
        <v>44</v>
      </c>
      <c r="AO1823" s="170"/>
      <c r="AP1823" s="166"/>
      <c r="AQ1823" s="166"/>
      <c r="AR1823" s="166"/>
      <c r="AS1823" s="166">
        <f>H1823</f>
        <v>101735</v>
      </c>
      <c r="AT1823" s="166">
        <f t="shared" si="179"/>
        <v>11919</v>
      </c>
      <c r="AU1823" s="166">
        <v>1919</v>
      </c>
      <c r="AV1823" s="166"/>
      <c r="AX1823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101735, 'Б-101735-13',date'2015-02-02',3, 7, 7, 'RUR', 1, 18, date'2015-02-02', date'2015-02-01', 1017352, 1, to_date('2015-01-01 00:00:01','YYYY-MM-DD HH24:MI:SS'), 6200, 1116, 0, 1370, 0, 'c1', 8,null,101735,11919,1919);insert into xxxx_oebs_cash_payment_test (ID, INVOICE_ID, OEBS_PAYMENT, DOC_DATE, COMISS_DATE) values (s_xxxx_oebs_cash_payment_test.NEXTVAL, 101735, 9300, to_date('2015-01-01 00:00:01','YYYY-MM-DD HH24:MI:SS'), date'2015-01-31' );insert into xxxx_client_discount_m  (ID,CLIENT_ID,CLIENT_AVG_DISCOUNT,DT) values (s_xxxx_client_discount_m.NEXTVAL,1370, 12, date'2015-01-01');</v>
      </c>
    </row>
    <row r="1824" spans="1:50" ht="16.5" customHeight="1" x14ac:dyDescent="0.25">
      <c r="A1824" s="285">
        <v>130</v>
      </c>
      <c r="B1824" s="72">
        <v>0</v>
      </c>
      <c r="C1824" s="165" t="str">
        <f t="shared" si="181"/>
        <v>1000130</v>
      </c>
      <c r="D1824" s="165" t="str">
        <f t="shared" si="182"/>
        <v>1000130/13</v>
      </c>
      <c r="E1824" s="167" t="s">
        <v>189</v>
      </c>
      <c r="F1824" s="167" t="s">
        <v>822</v>
      </c>
      <c r="G1824" s="165">
        <v>48</v>
      </c>
      <c r="H1824" s="178">
        <v>101736</v>
      </c>
      <c r="I1824" s="170" t="str">
        <f t="shared" si="183"/>
        <v>Б-101736-13</v>
      </c>
      <c r="J1824" s="169">
        <v>3</v>
      </c>
      <c r="K1824" s="165">
        <v>7</v>
      </c>
      <c r="L1824" s="165" t="s">
        <v>38</v>
      </c>
      <c r="M1824" s="169">
        <v>1</v>
      </c>
      <c r="N1824" s="165">
        <v>18</v>
      </c>
      <c r="O1824" s="167" t="s">
        <v>823</v>
      </c>
      <c r="P1824" s="167" t="s">
        <v>823</v>
      </c>
      <c r="Q1824" s="167" t="s">
        <v>826</v>
      </c>
      <c r="R1824" s="166" t="str">
        <f>H1824&amp;"3"</f>
        <v>1017363</v>
      </c>
      <c r="S1824" s="170">
        <v>1</v>
      </c>
      <c r="T1824" s="237" t="s">
        <v>830</v>
      </c>
      <c r="U1824" s="165">
        <v>6200</v>
      </c>
      <c r="V1824" s="165">
        <v>1116</v>
      </c>
      <c r="W1824" s="165">
        <v>0</v>
      </c>
      <c r="X1824" s="236">
        <v>1371</v>
      </c>
      <c r="Y1824" s="168" t="s">
        <v>42</v>
      </c>
      <c r="Z1824" s="266"/>
      <c r="AA1824" s="266"/>
      <c r="AB1824" s="224"/>
      <c r="AC1824" s="178">
        <v>9300</v>
      </c>
      <c r="AD1824" s="170"/>
      <c r="AE1824" s="170"/>
      <c r="AF1824" s="237" t="s">
        <v>149</v>
      </c>
      <c r="AG1824" s="221">
        <v>8</v>
      </c>
      <c r="AH1824" s="220">
        <v>12</v>
      </c>
      <c r="AI1824" s="237" t="s">
        <v>320</v>
      </c>
      <c r="AL1824" s="166">
        <v>0</v>
      </c>
      <c r="AM1824" s="170" t="s">
        <v>43</v>
      </c>
      <c r="AN1824" s="165" t="s">
        <v>44</v>
      </c>
      <c r="AO1824" s="170"/>
      <c r="AP1824" s="166"/>
      <c r="AQ1824" s="166"/>
      <c r="AR1824" s="166"/>
      <c r="AS1824" s="166">
        <f>H1824</f>
        <v>101736</v>
      </c>
      <c r="AT1824" s="166">
        <f t="shared" si="179"/>
        <v>11920</v>
      </c>
      <c r="AU1824" s="166">
        <v>1920</v>
      </c>
      <c r="AV1824" s="166"/>
      <c r="AX1824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101736, 'Б-101736-13',date'2015-02-02',3, 7, 7, 'RUR', 1, 18, date'2015-02-02', date'2015-02-01', 1017363, 1, to_date('2015-01-01 00:00:02','YYYY-MM-DD HH24:MI:SS'), 6200, 1116, 0, 1371, 0, 'c1', 8,null,101736,11920,1920);insert into xxxx_oebs_cash_payment_test (ID, INVOICE_ID, OEBS_PAYMENT, DOC_DATE, COMISS_DATE) values (s_xxxx_oebs_cash_payment_test.NEXTVAL, 101736, 9300, to_date('2015-01-01 00:00:02','YYYY-MM-DD HH24:MI:SS'), date'2015-01-31' );insert into xxxx_client_discount_m  (ID,CLIENT_ID,CLIENT_AVG_DISCOUNT,DT) values (s_xxxx_client_discount_m.NEXTVAL,1371, 12, date'2015-01-01');</v>
      </c>
    </row>
    <row r="1825" spans="1:50" ht="16.5" customHeight="1" x14ac:dyDescent="0.25">
      <c r="A1825" s="285">
        <v>130</v>
      </c>
      <c r="B1825" s="72">
        <v>0</v>
      </c>
      <c r="C1825" s="165" t="str">
        <f t="shared" si="181"/>
        <v>1000130</v>
      </c>
      <c r="D1825" s="165" t="str">
        <f t="shared" si="182"/>
        <v>1000130/13</v>
      </c>
      <c r="E1825" s="167" t="s">
        <v>189</v>
      </c>
      <c r="F1825" s="167" t="s">
        <v>822</v>
      </c>
      <c r="G1825" s="165">
        <v>48</v>
      </c>
      <c r="H1825" s="178">
        <v>101737</v>
      </c>
      <c r="I1825" s="170" t="str">
        <f t="shared" si="183"/>
        <v>Б-101737-13</v>
      </c>
      <c r="J1825" s="169">
        <v>3</v>
      </c>
      <c r="K1825" s="165">
        <v>7</v>
      </c>
      <c r="L1825" s="165" t="s">
        <v>38</v>
      </c>
      <c r="M1825" s="169">
        <v>1</v>
      </c>
      <c r="N1825" s="165">
        <v>18</v>
      </c>
      <c r="O1825" s="167" t="s">
        <v>823</v>
      </c>
      <c r="P1825" s="167" t="s">
        <v>823</v>
      </c>
      <c r="Q1825" s="167" t="s">
        <v>826</v>
      </c>
      <c r="R1825" s="166" t="str">
        <f>H1825&amp;"1"</f>
        <v>1017371</v>
      </c>
      <c r="S1825" s="170">
        <v>1</v>
      </c>
      <c r="T1825" s="237" t="s">
        <v>830</v>
      </c>
      <c r="U1825" s="165">
        <v>6200</v>
      </c>
      <c r="V1825" s="165">
        <v>1116</v>
      </c>
      <c r="W1825" s="165">
        <v>0</v>
      </c>
      <c r="X1825" s="236">
        <v>1372</v>
      </c>
      <c r="Y1825" s="168" t="s">
        <v>42</v>
      </c>
      <c r="Z1825" s="266"/>
      <c r="AA1825" s="266"/>
      <c r="AB1825" s="224"/>
      <c r="AC1825" s="178">
        <v>9300</v>
      </c>
      <c r="AD1825" s="170"/>
      <c r="AE1825" s="170"/>
      <c r="AF1825" s="237" t="s">
        <v>149</v>
      </c>
      <c r="AG1825" s="221">
        <v>8</v>
      </c>
      <c r="AH1825" s="220">
        <v>12</v>
      </c>
      <c r="AI1825" s="237" t="s">
        <v>320</v>
      </c>
      <c r="AL1825" s="166">
        <v>0</v>
      </c>
      <c r="AM1825" s="170" t="s">
        <v>43</v>
      </c>
      <c r="AN1825" s="165" t="s">
        <v>44</v>
      </c>
      <c r="AO1825" s="170"/>
      <c r="AP1825" s="166"/>
      <c r="AQ1825" s="166"/>
      <c r="AR1825" s="166"/>
      <c r="AS1825" s="166">
        <f>H1825</f>
        <v>101737</v>
      </c>
      <c r="AT1825" s="166">
        <f t="shared" si="179"/>
        <v>11921</v>
      </c>
      <c r="AU1825" s="166">
        <v>1921</v>
      </c>
      <c r="AV1825" s="166"/>
      <c r="AX1825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101737, 'Б-101737-13',date'2015-02-02',3, 7, 7, 'RUR', 1, 18, date'2015-02-02', date'2015-02-01', 1017371, 1, to_date('2015-01-01 00:00:02','YYYY-MM-DD HH24:MI:SS'), 6200, 1116, 0, 1372, 0, 'c1', 8,null,101737,11921,1921);insert into xxxx_oebs_cash_payment_test (ID, INVOICE_ID, OEBS_PAYMENT, DOC_DATE, COMISS_DATE) values (s_xxxx_oebs_cash_payment_test.NEXTVAL, 101737, 9300, to_date('2015-01-01 00:00:02','YYYY-MM-DD HH24:MI:SS'), date'2015-01-31' );insert into xxxx_client_discount_m  (ID,CLIENT_ID,CLIENT_AVG_DISCOUNT,DT) values (s_xxxx_client_discount_m.NEXTVAL,1372, 12, date'2015-01-01');</v>
      </c>
    </row>
    <row r="1826" spans="1:50" ht="16.5" customHeight="1" x14ac:dyDescent="0.25">
      <c r="A1826" s="285">
        <v>130</v>
      </c>
      <c r="B1826" s="72">
        <v>0</v>
      </c>
      <c r="C1826" s="165" t="str">
        <f t="shared" si="181"/>
        <v>1000130</v>
      </c>
      <c r="D1826" s="165" t="str">
        <f t="shared" si="182"/>
        <v>1000130/13</v>
      </c>
      <c r="E1826" s="167" t="s">
        <v>189</v>
      </c>
      <c r="F1826" s="167" t="s">
        <v>822</v>
      </c>
      <c r="G1826" s="165">
        <v>48</v>
      </c>
      <c r="H1826" s="178">
        <v>101738</v>
      </c>
      <c r="I1826" s="170" t="str">
        <f t="shared" si="183"/>
        <v>Б-101738-13</v>
      </c>
      <c r="J1826" s="169">
        <v>3</v>
      </c>
      <c r="K1826" s="165">
        <v>7</v>
      </c>
      <c r="L1826" s="165" t="s">
        <v>38</v>
      </c>
      <c r="M1826" s="169">
        <v>1</v>
      </c>
      <c r="N1826" s="165">
        <v>18</v>
      </c>
      <c r="O1826" s="167" t="s">
        <v>823</v>
      </c>
      <c r="P1826" s="167" t="s">
        <v>823</v>
      </c>
      <c r="Q1826" s="167" t="s">
        <v>826</v>
      </c>
      <c r="R1826" s="166" t="str">
        <f>H1826&amp;"2"</f>
        <v>1017382</v>
      </c>
      <c r="S1826" s="170">
        <v>1</v>
      </c>
      <c r="T1826" s="237" t="s">
        <v>830</v>
      </c>
      <c r="U1826" s="165">
        <v>6200</v>
      </c>
      <c r="V1826" s="165">
        <v>1116</v>
      </c>
      <c r="W1826" s="165">
        <v>0</v>
      </c>
      <c r="X1826" s="236">
        <v>1373</v>
      </c>
      <c r="Y1826" s="168" t="s">
        <v>42</v>
      </c>
      <c r="Z1826" s="266"/>
      <c r="AA1826" s="266"/>
      <c r="AB1826" s="224"/>
      <c r="AC1826" s="178">
        <v>9300</v>
      </c>
      <c r="AD1826" s="170"/>
      <c r="AE1826" s="170"/>
      <c r="AF1826" s="237" t="s">
        <v>149</v>
      </c>
      <c r="AG1826" s="221">
        <v>8</v>
      </c>
      <c r="AH1826" s="220">
        <v>12</v>
      </c>
      <c r="AI1826" s="237" t="s">
        <v>320</v>
      </c>
      <c r="AL1826" s="166">
        <v>0</v>
      </c>
      <c r="AM1826" s="170" t="s">
        <v>43</v>
      </c>
      <c r="AN1826" s="165" t="s">
        <v>44</v>
      </c>
      <c r="AO1826" s="170"/>
      <c r="AP1826" s="166"/>
      <c r="AQ1826" s="166"/>
      <c r="AR1826" s="166"/>
      <c r="AS1826" s="166">
        <f>H1826</f>
        <v>101738</v>
      </c>
      <c r="AT1826" s="166">
        <f t="shared" si="179"/>
        <v>11922</v>
      </c>
      <c r="AU1826" s="166">
        <v>1922</v>
      </c>
      <c r="AV1826" s="166"/>
      <c r="AX1826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101738, 'Б-101738-13',date'2015-02-02',3, 7, 7, 'RUR', 1, 18, date'2015-02-02', date'2015-02-01', 1017382, 1, to_date('2015-01-01 00:00:02','YYYY-MM-DD HH24:MI:SS'), 6200, 1116, 0, 1373, 0, 'c1', 8,null,101738,11922,1922);insert into xxxx_oebs_cash_payment_test (ID, INVOICE_ID, OEBS_PAYMENT, DOC_DATE, COMISS_DATE) values (s_xxxx_oebs_cash_payment_test.NEXTVAL, 101738, 9300, to_date('2015-01-01 00:00:02','YYYY-MM-DD HH24:MI:SS'), date'2015-01-31' );insert into xxxx_client_discount_m  (ID,CLIENT_ID,CLIENT_AVG_DISCOUNT,DT) values (s_xxxx_client_discount_m.NEXTVAL,1373, 12, date'2015-01-01');</v>
      </c>
    </row>
    <row r="1827" spans="1:50" ht="16.5" customHeight="1" x14ac:dyDescent="0.25">
      <c r="A1827" s="285">
        <v>130</v>
      </c>
      <c r="B1827" s="72">
        <v>0</v>
      </c>
      <c r="C1827" s="165" t="str">
        <f t="shared" si="181"/>
        <v>1000130</v>
      </c>
      <c r="D1827" s="165" t="str">
        <f t="shared" si="182"/>
        <v>1000130/13</v>
      </c>
      <c r="E1827" s="167" t="s">
        <v>189</v>
      </c>
      <c r="F1827" s="167" t="s">
        <v>822</v>
      </c>
      <c r="G1827" s="165">
        <v>48</v>
      </c>
      <c r="H1827" s="178">
        <v>101739</v>
      </c>
      <c r="I1827" s="170" t="str">
        <f t="shared" si="183"/>
        <v>Б-101739-13</v>
      </c>
      <c r="J1827" s="169">
        <v>3</v>
      </c>
      <c r="K1827" s="165">
        <v>7</v>
      </c>
      <c r="L1827" s="165" t="s">
        <v>38</v>
      </c>
      <c r="M1827" s="169">
        <v>1</v>
      </c>
      <c r="N1827" s="165">
        <v>18</v>
      </c>
      <c r="O1827" s="167" t="s">
        <v>823</v>
      </c>
      <c r="P1827" s="167" t="s">
        <v>823</v>
      </c>
      <c r="Q1827" s="167" t="s">
        <v>826</v>
      </c>
      <c r="R1827" s="166" t="str">
        <f>H1827&amp;"1"</f>
        <v>1017391</v>
      </c>
      <c r="S1827" s="170">
        <v>1</v>
      </c>
      <c r="T1827" s="237" t="s">
        <v>830</v>
      </c>
      <c r="U1827" s="165">
        <v>6200</v>
      </c>
      <c r="V1827" s="165">
        <v>1116</v>
      </c>
      <c r="W1827" s="165">
        <v>0</v>
      </c>
      <c r="X1827" s="236">
        <v>1374</v>
      </c>
      <c r="Y1827" s="168" t="s">
        <v>42</v>
      </c>
      <c r="Z1827" s="266"/>
      <c r="AA1827" s="266"/>
      <c r="AB1827" s="224"/>
      <c r="AC1827" s="178">
        <v>9300</v>
      </c>
      <c r="AD1827" s="170"/>
      <c r="AE1827" s="170"/>
      <c r="AF1827" s="237" t="s">
        <v>149</v>
      </c>
      <c r="AG1827" s="221">
        <v>8</v>
      </c>
      <c r="AH1827" s="220">
        <v>12</v>
      </c>
      <c r="AI1827" s="237" t="s">
        <v>320</v>
      </c>
      <c r="AL1827" s="166">
        <v>0</v>
      </c>
      <c r="AM1827" s="170" t="s">
        <v>43</v>
      </c>
      <c r="AN1827" s="165" t="s">
        <v>44</v>
      </c>
      <c r="AO1827" s="170"/>
      <c r="AP1827" s="166"/>
      <c r="AQ1827" s="166"/>
      <c r="AR1827" s="166"/>
      <c r="AS1827" s="166">
        <f>H1827</f>
        <v>101739</v>
      </c>
      <c r="AT1827" s="166">
        <f t="shared" si="179"/>
        <v>11923</v>
      </c>
      <c r="AU1827" s="166">
        <v>1923</v>
      </c>
      <c r="AV1827" s="166"/>
      <c r="AX1827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101739, 'Б-101739-13',date'2015-02-02',3, 7, 7, 'RUR', 1, 18, date'2015-02-02', date'2015-02-01', 1017391, 1, to_date('2015-01-01 00:00:02','YYYY-MM-DD HH24:MI:SS'), 6200, 1116, 0, 1374, 0, 'c1', 8,null,101739,11923,1923);insert into xxxx_oebs_cash_payment_test (ID, INVOICE_ID, OEBS_PAYMENT, DOC_DATE, COMISS_DATE) values (s_xxxx_oebs_cash_payment_test.NEXTVAL, 101739, 9300, to_date('2015-01-01 00:00:02','YYYY-MM-DD HH24:MI:SS'), date'2015-01-31' );insert into xxxx_client_discount_m  (ID,CLIENT_ID,CLIENT_AVG_DISCOUNT,DT) values (s_xxxx_client_discount_m.NEXTVAL,1374, 12, date'2015-01-01');</v>
      </c>
    </row>
    <row r="1828" spans="1:50" ht="16.5" customHeight="1" x14ac:dyDescent="0.25">
      <c r="A1828" s="285">
        <v>130</v>
      </c>
      <c r="B1828" s="72">
        <v>0</v>
      </c>
      <c r="C1828" s="165" t="str">
        <f t="shared" si="181"/>
        <v>1000130</v>
      </c>
      <c r="D1828" s="165" t="str">
        <f t="shared" si="182"/>
        <v>1000130/13</v>
      </c>
      <c r="E1828" s="167" t="s">
        <v>189</v>
      </c>
      <c r="F1828" s="167" t="s">
        <v>822</v>
      </c>
      <c r="G1828" s="165">
        <v>48</v>
      </c>
      <c r="H1828" s="178">
        <v>101740</v>
      </c>
      <c r="I1828" s="170" t="str">
        <f t="shared" si="183"/>
        <v>Б-101740-13</v>
      </c>
      <c r="J1828" s="169">
        <v>3</v>
      </c>
      <c r="K1828" s="165">
        <v>7</v>
      </c>
      <c r="L1828" s="165" t="s">
        <v>38</v>
      </c>
      <c r="M1828" s="169">
        <v>1</v>
      </c>
      <c r="N1828" s="165">
        <v>18</v>
      </c>
      <c r="O1828" s="167" t="s">
        <v>823</v>
      </c>
      <c r="P1828" s="167" t="s">
        <v>823</v>
      </c>
      <c r="Q1828" s="167" t="s">
        <v>826</v>
      </c>
      <c r="R1828" s="166" t="str">
        <f>H1828&amp;"1"</f>
        <v>1017401</v>
      </c>
      <c r="S1828" s="170">
        <v>1</v>
      </c>
      <c r="T1828" s="237" t="s">
        <v>830</v>
      </c>
      <c r="U1828" s="165">
        <v>6200</v>
      </c>
      <c r="V1828" s="165">
        <v>1116</v>
      </c>
      <c r="W1828" s="165">
        <v>0</v>
      </c>
      <c r="X1828" s="236">
        <v>1375</v>
      </c>
      <c r="Y1828" s="168" t="s">
        <v>42</v>
      </c>
      <c r="Z1828" s="266"/>
      <c r="AA1828" s="266"/>
      <c r="AB1828" s="224"/>
      <c r="AC1828" s="178">
        <v>9300</v>
      </c>
      <c r="AD1828" s="170"/>
      <c r="AE1828" s="170"/>
      <c r="AF1828" s="237" t="s">
        <v>149</v>
      </c>
      <c r="AG1828" s="221">
        <v>8</v>
      </c>
      <c r="AH1828" s="220">
        <v>12</v>
      </c>
      <c r="AI1828" s="237" t="s">
        <v>320</v>
      </c>
      <c r="AL1828" s="166">
        <v>0</v>
      </c>
      <c r="AM1828" s="170" t="s">
        <v>43</v>
      </c>
      <c r="AN1828" s="165" t="s">
        <v>44</v>
      </c>
      <c r="AO1828" s="170"/>
      <c r="AP1828" s="166"/>
      <c r="AQ1828" s="166"/>
      <c r="AR1828" s="166"/>
      <c r="AS1828" s="166">
        <f>H1828</f>
        <v>101740</v>
      </c>
      <c r="AT1828" s="166">
        <f t="shared" si="179"/>
        <v>11924</v>
      </c>
      <c r="AU1828" s="166">
        <v>1924</v>
      </c>
      <c r="AV1828" s="166"/>
      <c r="AX182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101740, 'Б-101740-13',date'2015-02-02',3, 7, 7, 'RUR', 1, 18, date'2015-02-02', date'2015-02-01', 1017401, 1, to_date('2015-01-01 00:00:02','YYYY-MM-DD HH24:MI:SS'), 6200, 1116, 0, 1375, 0, 'c1', 8,null,101740,11924,1924);insert into xxxx_oebs_cash_payment_test (ID, INVOICE_ID, OEBS_PAYMENT, DOC_DATE, COMISS_DATE) values (s_xxxx_oebs_cash_payment_test.NEXTVAL, 101740, 9300, to_date('2015-01-01 00:00:02','YYYY-MM-DD HH24:MI:SS'), date'2015-01-31' );insert into xxxx_client_discount_m  (ID,CLIENT_ID,CLIENT_AVG_DISCOUNT,DT) values (s_xxxx_client_discount_m.NEXTVAL,1375, 12, date'2015-01-01');</v>
      </c>
    </row>
    <row r="1829" spans="1:50" ht="16.5" customHeight="1" x14ac:dyDescent="0.25">
      <c r="A1829" s="285">
        <v>130</v>
      </c>
      <c r="B1829" s="72">
        <v>0</v>
      </c>
      <c r="C1829" s="165" t="str">
        <f t="shared" si="181"/>
        <v>1000130</v>
      </c>
      <c r="D1829" s="165" t="str">
        <f t="shared" si="182"/>
        <v>1000130/13</v>
      </c>
      <c r="E1829" s="167" t="s">
        <v>189</v>
      </c>
      <c r="F1829" s="167" t="s">
        <v>822</v>
      </c>
      <c r="G1829" s="165">
        <v>48</v>
      </c>
      <c r="H1829" s="178">
        <v>101741</v>
      </c>
      <c r="I1829" s="170" t="str">
        <f t="shared" si="183"/>
        <v>Б-101741-13</v>
      </c>
      <c r="J1829" s="169">
        <v>3</v>
      </c>
      <c r="K1829" s="165">
        <v>7</v>
      </c>
      <c r="L1829" s="165" t="s">
        <v>38</v>
      </c>
      <c r="M1829" s="169">
        <v>1</v>
      </c>
      <c r="N1829" s="165">
        <v>18</v>
      </c>
      <c r="O1829" s="167" t="s">
        <v>823</v>
      </c>
      <c r="P1829" s="167" t="s">
        <v>823</v>
      </c>
      <c r="Q1829" s="167" t="s">
        <v>826</v>
      </c>
      <c r="R1829" s="166" t="str">
        <f>H1829&amp;"2"</f>
        <v>1017412</v>
      </c>
      <c r="S1829" s="170">
        <v>1</v>
      </c>
      <c r="T1829" s="237" t="s">
        <v>829</v>
      </c>
      <c r="U1829" s="165">
        <v>6200</v>
      </c>
      <c r="V1829" s="165">
        <v>1116</v>
      </c>
      <c r="W1829" s="165">
        <v>0</v>
      </c>
      <c r="X1829" s="236">
        <v>1376</v>
      </c>
      <c r="Y1829" s="168" t="s">
        <v>42</v>
      </c>
      <c r="Z1829" s="266"/>
      <c r="AA1829" s="266"/>
      <c r="AB1829" s="224"/>
      <c r="AC1829" s="178">
        <v>9300</v>
      </c>
      <c r="AD1829" s="170"/>
      <c r="AE1829" s="170"/>
      <c r="AF1829" s="237" t="s">
        <v>149</v>
      </c>
      <c r="AG1829" s="221">
        <v>8</v>
      </c>
      <c r="AH1829" s="220">
        <v>12</v>
      </c>
      <c r="AI1829" s="237" t="s">
        <v>320</v>
      </c>
      <c r="AL1829" s="166">
        <v>0</v>
      </c>
      <c r="AM1829" s="170" t="s">
        <v>43</v>
      </c>
      <c r="AN1829" s="165" t="s">
        <v>44</v>
      </c>
      <c r="AO1829" s="170"/>
      <c r="AP1829" s="166"/>
      <c r="AQ1829" s="166"/>
      <c r="AR1829" s="166"/>
      <c r="AS1829" s="166">
        <f>H1829</f>
        <v>101741</v>
      </c>
      <c r="AT1829" s="166">
        <f t="shared" si="179"/>
        <v>11925</v>
      </c>
      <c r="AU1829" s="166">
        <v>1925</v>
      </c>
      <c r="AV1829" s="166"/>
      <c r="AX182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101741, 'Б-101741-13',date'2015-02-02',3, 7, 7, 'RUR', 1, 18, date'2015-02-02', date'2015-02-01', 1017412, 1, to_date('2015-01-01 00:00:01','YYYY-MM-DD HH24:MI:SS'), 6200, 1116, 0, 1376, 0, 'c1', 8,null,101741,11925,1925);insert into xxxx_oebs_cash_payment_test (ID, INVOICE_ID, OEBS_PAYMENT, DOC_DATE, COMISS_DATE) values (s_xxxx_oebs_cash_payment_test.NEXTVAL, 101741, 9300, to_date('2015-01-01 00:00:01','YYYY-MM-DD HH24:MI:SS'), date'2015-01-31' );insert into xxxx_client_discount_m  (ID,CLIENT_ID,CLIENT_AVG_DISCOUNT,DT) values (s_xxxx_client_discount_m.NEXTVAL,1376, 12, date'2015-01-01');</v>
      </c>
    </row>
    <row r="1830" spans="1:50" ht="16.5" customHeight="1" x14ac:dyDescent="0.25">
      <c r="A1830" s="285">
        <v>130</v>
      </c>
      <c r="B1830" s="72">
        <v>0</v>
      </c>
      <c r="C1830" s="165" t="str">
        <f t="shared" si="181"/>
        <v>1000130</v>
      </c>
      <c r="D1830" s="165" t="str">
        <f t="shared" si="182"/>
        <v>1000130/13</v>
      </c>
      <c r="E1830" s="167" t="s">
        <v>189</v>
      </c>
      <c r="F1830" s="167" t="s">
        <v>822</v>
      </c>
      <c r="G1830" s="165">
        <v>48</v>
      </c>
      <c r="H1830" s="178">
        <v>101742</v>
      </c>
      <c r="I1830" s="170" t="str">
        <f t="shared" si="183"/>
        <v>Б-101742-13</v>
      </c>
      <c r="J1830" s="169">
        <v>3</v>
      </c>
      <c r="K1830" s="165">
        <v>7</v>
      </c>
      <c r="L1830" s="165" t="s">
        <v>38</v>
      </c>
      <c r="M1830" s="169">
        <v>1</v>
      </c>
      <c r="N1830" s="165">
        <v>18</v>
      </c>
      <c r="O1830" s="167" t="s">
        <v>823</v>
      </c>
      <c r="P1830" s="167" t="s">
        <v>823</v>
      </c>
      <c r="Q1830" s="167" t="s">
        <v>826</v>
      </c>
      <c r="R1830" s="166" t="str">
        <f>H1830&amp;"2"</f>
        <v>1017422</v>
      </c>
      <c r="S1830" s="170">
        <v>1</v>
      </c>
      <c r="T1830" s="237" t="s">
        <v>144</v>
      </c>
      <c r="U1830" s="165">
        <v>6200</v>
      </c>
      <c r="V1830" s="165">
        <v>1116</v>
      </c>
      <c r="W1830" s="165">
        <v>0</v>
      </c>
      <c r="X1830" s="236">
        <v>1377</v>
      </c>
      <c r="Y1830" s="168" t="s">
        <v>42</v>
      </c>
      <c r="Z1830" s="266"/>
      <c r="AA1830" s="266"/>
      <c r="AB1830" s="224"/>
      <c r="AC1830" s="178">
        <v>9300</v>
      </c>
      <c r="AD1830" s="170"/>
      <c r="AE1830" s="170"/>
      <c r="AF1830" s="237" t="s">
        <v>149</v>
      </c>
      <c r="AG1830" s="221">
        <v>8</v>
      </c>
      <c r="AH1830" s="220">
        <v>12</v>
      </c>
      <c r="AI1830" s="237" t="s">
        <v>320</v>
      </c>
      <c r="AL1830" s="166">
        <v>0</v>
      </c>
      <c r="AM1830" s="170" t="s">
        <v>43</v>
      </c>
      <c r="AN1830" s="165" t="s">
        <v>44</v>
      </c>
      <c r="AO1830" s="170"/>
      <c r="AP1830" s="166"/>
      <c r="AQ1830" s="166"/>
      <c r="AR1830" s="166"/>
      <c r="AS1830" s="166">
        <f>H1830</f>
        <v>101742</v>
      </c>
      <c r="AT1830" s="166">
        <f t="shared" si="179"/>
        <v>11926</v>
      </c>
      <c r="AU1830" s="166">
        <v>1926</v>
      </c>
      <c r="AV1830" s="166"/>
      <c r="AX183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101742, 'Б-101742-13',date'2015-02-02',3, 7, 7, 'RUR', 1, 18, date'2015-02-02', date'2015-02-01', 1017422, 1, to_date('2015-01-01 00:00:00','YYYY-MM-DD HH24:MI:SS'), 6200, 1116, 0, 1377, 0, 'c1', 8,null,101742,11926,1926);insert into xxxx_oebs_cash_payment_test (ID, INVOICE_ID, OEBS_PAYMENT, DOC_DATE, COMISS_DATE) values (s_xxxx_oebs_cash_payment_test.NEXTVAL, 101742, 9300, to_date('2015-01-01 00:00:00','YYYY-MM-DD HH24:MI:SS'), date'2015-01-31' );insert into xxxx_client_discount_m  (ID,CLIENT_ID,CLIENT_AVG_DISCOUNT,DT) values (s_xxxx_client_discount_m.NEXTVAL,1377, 12, date'2015-01-01');</v>
      </c>
    </row>
    <row r="1831" spans="1:50" ht="16.5" customHeight="1" x14ac:dyDescent="0.25">
      <c r="A1831" s="285">
        <v>130</v>
      </c>
      <c r="B1831" s="72">
        <v>0</v>
      </c>
      <c r="C1831" s="165" t="str">
        <f t="shared" si="181"/>
        <v>1000130</v>
      </c>
      <c r="D1831" s="165" t="str">
        <f t="shared" si="182"/>
        <v>1000130/13</v>
      </c>
      <c r="E1831" s="167" t="s">
        <v>189</v>
      </c>
      <c r="F1831" s="167" t="s">
        <v>822</v>
      </c>
      <c r="G1831" s="165">
        <v>48</v>
      </c>
      <c r="H1831" s="178">
        <v>101743</v>
      </c>
      <c r="I1831" s="170" t="str">
        <f t="shared" si="183"/>
        <v>Б-101743-13</v>
      </c>
      <c r="J1831" s="169">
        <v>3</v>
      </c>
      <c r="K1831" s="165">
        <v>7</v>
      </c>
      <c r="L1831" s="165" t="s">
        <v>38</v>
      </c>
      <c r="M1831" s="169">
        <v>1</v>
      </c>
      <c r="N1831" s="165">
        <v>18</v>
      </c>
      <c r="O1831" s="167" t="s">
        <v>823</v>
      </c>
      <c r="P1831" s="167" t="s">
        <v>823</v>
      </c>
      <c r="Q1831" s="167" t="s">
        <v>826</v>
      </c>
      <c r="R1831" s="166" t="str">
        <f>H1831&amp;"1"</f>
        <v>1017431</v>
      </c>
      <c r="S1831" s="170">
        <v>1</v>
      </c>
      <c r="T1831" s="191" t="s">
        <v>308</v>
      </c>
      <c r="U1831" s="165">
        <v>6200</v>
      </c>
      <c r="V1831" s="165">
        <v>1116</v>
      </c>
      <c r="W1831" s="165">
        <v>0</v>
      </c>
      <c r="X1831" s="234">
        <v>1363</v>
      </c>
      <c r="Y1831" s="168" t="s">
        <v>42</v>
      </c>
      <c r="Z1831" s="223" t="s">
        <v>523</v>
      </c>
      <c r="AA1831" s="266"/>
      <c r="AB1831" s="223" t="s">
        <v>524</v>
      </c>
      <c r="AC1831" s="178">
        <v>9300</v>
      </c>
      <c r="AD1831" s="170"/>
      <c r="AE1831" s="170"/>
      <c r="AF1831" s="191" t="s">
        <v>148</v>
      </c>
      <c r="AG1831" s="221">
        <v>8</v>
      </c>
      <c r="AH1831" s="220">
        <v>12</v>
      </c>
      <c r="AI1831" s="191" t="s">
        <v>319</v>
      </c>
      <c r="AL1831" s="166">
        <v>0</v>
      </c>
      <c r="AM1831" s="170" t="s">
        <v>43</v>
      </c>
      <c r="AN1831" s="165" t="s">
        <v>44</v>
      </c>
      <c r="AP1831" s="166"/>
      <c r="AQ1831" s="166"/>
      <c r="AR1831" s="166"/>
      <c r="AS1831" s="166">
        <f>H1831</f>
        <v>101743</v>
      </c>
      <c r="AT1831" s="166">
        <f t="shared" si="179"/>
        <v>11927</v>
      </c>
      <c r="AU1831" s="166">
        <v>1927</v>
      </c>
      <c r="AV1831" s="166"/>
      <c r="AX1831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101743, 'Б-101743-13',date'2015-02-02',3, 7, 7, 'RUR', 1, 18, date'2015-02-02', date'2015-02-01', 1017431, 1, to_date('2015-02-01 00:00:00','YYYY-MM-DD HH24:MI:SS'), 6200, 1116, 0, 1363, 0, 'c1', 8,null,101743,11927,1927);insert into xxxx_oebs_cash_payment_test (ID, INVOICE_ID, OEBS_PAYMENT, DOC_DATE, COMISS_DATE) values (s_xxxx_oebs_cash_payment_test.NEXTVAL, 101743, 9300, to_date('2015-02-01 00:00:00','YYYY-MM-DD HH24:MI:SS'), date'2015-02-28' );insert into xxxx_client_discount_m  (ID,CLIENT_ID,CLIENT_AVG_DISCOUNT,DT) values (s_xxxx_client_discount_m.NEXTVAL,1363, 12, date'2015-02-01');</v>
      </c>
    </row>
    <row r="1832" spans="1:50" ht="16.5" customHeight="1" x14ac:dyDescent="0.25">
      <c r="A1832" s="285">
        <v>130</v>
      </c>
      <c r="B1832" s="72">
        <v>0</v>
      </c>
      <c r="C1832" s="165" t="str">
        <f t="shared" si="181"/>
        <v>1000130</v>
      </c>
      <c r="D1832" s="165" t="str">
        <f t="shared" si="182"/>
        <v>1000130/13</v>
      </c>
      <c r="E1832" s="167" t="s">
        <v>189</v>
      </c>
      <c r="F1832" s="167" t="s">
        <v>822</v>
      </c>
      <c r="G1832" s="165">
        <v>48</v>
      </c>
      <c r="H1832" s="178">
        <v>101744</v>
      </c>
      <c r="I1832" s="170" t="str">
        <f t="shared" si="183"/>
        <v>Б-101744-13</v>
      </c>
      <c r="J1832" s="169">
        <v>3</v>
      </c>
      <c r="K1832" s="165">
        <v>7</v>
      </c>
      <c r="L1832" s="165" t="s">
        <v>38</v>
      </c>
      <c r="M1832" s="169">
        <v>1</v>
      </c>
      <c r="N1832" s="165">
        <v>18</v>
      </c>
      <c r="O1832" s="167" t="s">
        <v>823</v>
      </c>
      <c r="P1832" s="167" t="s">
        <v>823</v>
      </c>
      <c r="Q1832" s="167" t="s">
        <v>826</v>
      </c>
      <c r="R1832" s="166" t="str">
        <f>H1832&amp;"2"</f>
        <v>1017442</v>
      </c>
      <c r="S1832" s="170">
        <v>1</v>
      </c>
      <c r="T1832" s="191" t="s">
        <v>401</v>
      </c>
      <c r="U1832" s="165">
        <v>6200</v>
      </c>
      <c r="V1832" s="165">
        <v>1116</v>
      </c>
      <c r="W1832" s="165">
        <v>0</v>
      </c>
      <c r="X1832" s="234">
        <v>1364</v>
      </c>
      <c r="Y1832" s="168" t="s">
        <v>42</v>
      </c>
      <c r="Z1832" s="301" t="s">
        <v>526</v>
      </c>
      <c r="AA1832" s="266"/>
      <c r="AB1832" s="224"/>
      <c r="AC1832" s="178">
        <v>9300</v>
      </c>
      <c r="AD1832" s="170"/>
      <c r="AE1832" s="170"/>
      <c r="AF1832" s="191" t="s">
        <v>148</v>
      </c>
      <c r="AG1832" s="221">
        <v>8</v>
      </c>
      <c r="AH1832" s="220">
        <v>12</v>
      </c>
      <c r="AI1832" s="191" t="s">
        <v>319</v>
      </c>
      <c r="AL1832" s="166">
        <v>0</v>
      </c>
      <c r="AM1832" s="170" t="s">
        <v>43</v>
      </c>
      <c r="AN1832" s="165" t="s">
        <v>44</v>
      </c>
      <c r="AO1832" s="165"/>
      <c r="AP1832" s="166"/>
      <c r="AQ1832" s="166"/>
      <c r="AR1832" s="166"/>
      <c r="AS1832" s="166">
        <f>H1832</f>
        <v>101744</v>
      </c>
      <c r="AT1832" s="166">
        <f t="shared" si="179"/>
        <v>11928</v>
      </c>
      <c r="AU1832" s="166">
        <v>1928</v>
      </c>
      <c r="AV1832" s="166"/>
      <c r="AX1832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101744, 'Б-101744-13',date'2015-02-02',3, 7, 7, 'RUR', 1, 18, date'2015-02-02', date'2015-02-01', 1017442, 1, to_date('2015-02-01 00:00:01','YYYY-MM-DD HH24:MI:SS'), 6200, 1116, 0, 1364, 0, 'c1', 8,null,101744,11928,1928);insert into xxxx_oebs_cash_payment_test (ID, INVOICE_ID, OEBS_PAYMENT, DOC_DATE, COMISS_DATE) values (s_xxxx_oebs_cash_payment_test.NEXTVAL, 101744, 9300, to_date('2015-02-01 00:00:01','YYYY-MM-DD HH24:MI:SS'), date'2015-02-28' );insert into xxxx_client_discount_m  (ID,CLIENT_ID,CLIENT_AVG_DISCOUNT,DT) values (s_xxxx_client_discount_m.NEXTVAL,1364, 12, date'2015-02-01');</v>
      </c>
    </row>
    <row r="1833" spans="1:50" ht="16.5" customHeight="1" x14ac:dyDescent="0.25">
      <c r="A1833" s="285">
        <v>130</v>
      </c>
      <c r="B1833" s="72">
        <v>0</v>
      </c>
      <c r="C1833" s="165" t="str">
        <f t="shared" si="181"/>
        <v>1000130</v>
      </c>
      <c r="D1833" s="165" t="str">
        <f t="shared" si="182"/>
        <v>1000130/13</v>
      </c>
      <c r="E1833" s="167" t="s">
        <v>189</v>
      </c>
      <c r="F1833" s="167" t="s">
        <v>822</v>
      </c>
      <c r="G1833" s="165">
        <v>48</v>
      </c>
      <c r="H1833" s="178">
        <v>101745</v>
      </c>
      <c r="I1833" s="170" t="str">
        <f t="shared" si="183"/>
        <v>Б-101745-13</v>
      </c>
      <c r="J1833" s="169">
        <v>3</v>
      </c>
      <c r="K1833" s="165">
        <v>7</v>
      </c>
      <c r="L1833" s="165" t="s">
        <v>38</v>
      </c>
      <c r="M1833" s="169">
        <v>1</v>
      </c>
      <c r="N1833" s="165">
        <v>18</v>
      </c>
      <c r="O1833" s="167" t="s">
        <v>823</v>
      </c>
      <c r="P1833" s="167" t="s">
        <v>823</v>
      </c>
      <c r="Q1833" s="167" t="s">
        <v>826</v>
      </c>
      <c r="R1833" s="166" t="str">
        <f>H1833&amp;"3"</f>
        <v>1017453</v>
      </c>
      <c r="S1833" s="170">
        <v>1</v>
      </c>
      <c r="T1833" s="191" t="s">
        <v>402</v>
      </c>
      <c r="U1833" s="165">
        <v>6200</v>
      </c>
      <c r="V1833" s="165">
        <v>1116</v>
      </c>
      <c r="W1833" s="165">
        <v>0</v>
      </c>
      <c r="X1833" s="234">
        <v>1365</v>
      </c>
      <c r="Y1833" s="168" t="s">
        <v>42</v>
      </c>
      <c r="Z1833" s="266"/>
      <c r="AA1833" s="266"/>
      <c r="AB1833" s="224"/>
      <c r="AC1833" s="178">
        <v>9300</v>
      </c>
      <c r="AD1833" s="170"/>
      <c r="AE1833" s="170"/>
      <c r="AF1833" s="191" t="s">
        <v>148</v>
      </c>
      <c r="AG1833" s="221">
        <v>8</v>
      </c>
      <c r="AH1833" s="220">
        <v>12</v>
      </c>
      <c r="AI1833" s="191" t="s">
        <v>319</v>
      </c>
      <c r="AL1833" s="166">
        <v>0</v>
      </c>
      <c r="AM1833" s="170" t="s">
        <v>43</v>
      </c>
      <c r="AN1833" s="165" t="s">
        <v>44</v>
      </c>
      <c r="AO1833" s="165"/>
      <c r="AP1833" s="166"/>
      <c r="AQ1833" s="166"/>
      <c r="AR1833" s="166"/>
      <c r="AS1833" s="166">
        <f>H1833</f>
        <v>101745</v>
      </c>
      <c r="AT1833" s="166">
        <f t="shared" si="179"/>
        <v>11929</v>
      </c>
      <c r="AU1833" s="166">
        <v>1929</v>
      </c>
      <c r="AV1833" s="166"/>
      <c r="AX1833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101745, 'Б-101745-13',date'2015-02-02',3, 7, 7, 'RUR', 1, 18, date'2015-02-02', date'2015-02-01', 1017453, 1, to_date('2015-02-01 00:00:02','YYYY-MM-DD HH24:MI:SS'), 6200, 1116, 0, 1365, 0, 'c1', 8,null,101745,11929,1929);insert into xxxx_oebs_cash_payment_test (ID, INVOICE_ID, OEBS_PAYMENT, DOC_DATE, COMISS_DATE) values (s_xxxx_oebs_cash_payment_test.NEXTVAL, 101745, 9300, to_date('2015-02-01 00:00:02','YYYY-MM-DD HH24:MI:SS'), date'2015-02-28' );insert into xxxx_client_discount_m  (ID,CLIENT_ID,CLIENT_AVG_DISCOUNT,DT) values (s_xxxx_client_discount_m.NEXTVAL,1365, 12, date'2015-02-01');</v>
      </c>
    </row>
    <row r="1834" spans="1:50" ht="16.5" customHeight="1" x14ac:dyDescent="0.25">
      <c r="A1834" s="285">
        <v>130</v>
      </c>
      <c r="B1834" s="72">
        <v>0</v>
      </c>
      <c r="C1834" s="165" t="str">
        <f t="shared" si="181"/>
        <v>1000130</v>
      </c>
      <c r="D1834" s="165" t="str">
        <f t="shared" si="182"/>
        <v>1000130/13</v>
      </c>
      <c r="E1834" s="167" t="s">
        <v>189</v>
      </c>
      <c r="F1834" s="167" t="s">
        <v>822</v>
      </c>
      <c r="G1834" s="165">
        <v>48</v>
      </c>
      <c r="H1834" s="178">
        <v>101746</v>
      </c>
      <c r="I1834" s="170" t="str">
        <f t="shared" si="183"/>
        <v>Б-101746-13</v>
      </c>
      <c r="J1834" s="169">
        <v>3</v>
      </c>
      <c r="K1834" s="165">
        <v>7</v>
      </c>
      <c r="L1834" s="165" t="s">
        <v>38</v>
      </c>
      <c r="M1834" s="169">
        <v>1</v>
      </c>
      <c r="N1834" s="165">
        <v>18</v>
      </c>
      <c r="O1834" s="167" t="s">
        <v>823</v>
      </c>
      <c r="P1834" s="167" t="s">
        <v>823</v>
      </c>
      <c r="Q1834" s="167" t="s">
        <v>826</v>
      </c>
      <c r="R1834" s="166" t="str">
        <f>H1834&amp;"1"</f>
        <v>1017461</v>
      </c>
      <c r="S1834" s="170">
        <v>1</v>
      </c>
      <c r="T1834" s="191" t="s">
        <v>402</v>
      </c>
      <c r="U1834" s="165">
        <v>6200</v>
      </c>
      <c r="V1834" s="165">
        <v>1116</v>
      </c>
      <c r="W1834" s="165">
        <v>0</v>
      </c>
      <c r="X1834" s="234">
        <v>1366</v>
      </c>
      <c r="Y1834" s="168" t="s">
        <v>42</v>
      </c>
      <c r="Z1834" s="266"/>
      <c r="AA1834" s="266"/>
      <c r="AB1834" s="224"/>
      <c r="AC1834" s="178">
        <v>9300</v>
      </c>
      <c r="AD1834" s="170"/>
      <c r="AE1834" s="170"/>
      <c r="AF1834" s="191" t="s">
        <v>148</v>
      </c>
      <c r="AG1834" s="221">
        <v>8</v>
      </c>
      <c r="AH1834" s="220">
        <v>12</v>
      </c>
      <c r="AI1834" s="191" t="s">
        <v>319</v>
      </c>
      <c r="AL1834" s="166">
        <v>0</v>
      </c>
      <c r="AM1834" s="170" t="s">
        <v>43</v>
      </c>
      <c r="AN1834" s="165" t="s">
        <v>44</v>
      </c>
      <c r="AO1834" s="165"/>
      <c r="AP1834" s="166"/>
      <c r="AQ1834" s="166"/>
      <c r="AR1834" s="166"/>
      <c r="AS1834" s="166">
        <f>H1834</f>
        <v>101746</v>
      </c>
      <c r="AT1834" s="166">
        <f t="shared" si="179"/>
        <v>11930</v>
      </c>
      <c r="AU1834" s="166">
        <v>1930</v>
      </c>
      <c r="AV1834" s="166"/>
      <c r="AX1834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101746, 'Б-101746-13',date'2015-02-02',3, 7, 7, 'RUR', 1, 18, date'2015-02-02', date'2015-02-01', 1017461, 1, to_date('2015-02-01 00:00:02','YYYY-MM-DD HH24:MI:SS'), 6200, 1116, 0, 1366, 0, 'c1', 8,null,101746,11930,1930);insert into xxxx_oebs_cash_payment_test (ID, INVOICE_ID, OEBS_PAYMENT, DOC_DATE, COMISS_DATE) values (s_xxxx_oebs_cash_payment_test.NEXTVAL, 101746, 9300, to_date('2015-02-01 00:00:02','YYYY-MM-DD HH24:MI:SS'), date'2015-02-28' );insert into xxxx_client_discount_m  (ID,CLIENT_ID,CLIENT_AVG_DISCOUNT,DT) values (s_xxxx_client_discount_m.NEXTVAL,1366, 12, date'2015-02-01');</v>
      </c>
    </row>
    <row r="1835" spans="1:50" ht="16.5" customHeight="1" x14ac:dyDescent="0.25">
      <c r="A1835" s="285">
        <v>130</v>
      </c>
      <c r="B1835" s="72">
        <v>0</v>
      </c>
      <c r="C1835" s="165" t="str">
        <f t="shared" si="181"/>
        <v>1000130</v>
      </c>
      <c r="D1835" s="165" t="str">
        <f t="shared" si="182"/>
        <v>1000130/13</v>
      </c>
      <c r="E1835" s="167" t="s">
        <v>189</v>
      </c>
      <c r="F1835" s="167" t="s">
        <v>822</v>
      </c>
      <c r="G1835" s="165">
        <v>48</v>
      </c>
      <c r="H1835" s="178">
        <v>101747</v>
      </c>
      <c r="I1835" s="170" t="str">
        <f t="shared" si="183"/>
        <v>Б-101747-13</v>
      </c>
      <c r="J1835" s="169">
        <v>3</v>
      </c>
      <c r="K1835" s="165">
        <v>7</v>
      </c>
      <c r="L1835" s="165" t="s">
        <v>38</v>
      </c>
      <c r="M1835" s="169">
        <v>1</v>
      </c>
      <c r="N1835" s="165">
        <v>18</v>
      </c>
      <c r="O1835" s="167" t="s">
        <v>823</v>
      </c>
      <c r="P1835" s="167" t="s">
        <v>823</v>
      </c>
      <c r="Q1835" s="167" t="s">
        <v>826</v>
      </c>
      <c r="R1835" s="166" t="str">
        <f>H1835&amp;"2"</f>
        <v>1017472</v>
      </c>
      <c r="S1835" s="170">
        <v>1</v>
      </c>
      <c r="T1835" s="191" t="s">
        <v>402</v>
      </c>
      <c r="U1835" s="165">
        <v>6200</v>
      </c>
      <c r="V1835" s="165">
        <v>1116</v>
      </c>
      <c r="W1835" s="165">
        <v>0</v>
      </c>
      <c r="X1835" s="234">
        <v>1367</v>
      </c>
      <c r="Y1835" s="168" t="s">
        <v>42</v>
      </c>
      <c r="Z1835" s="266"/>
      <c r="AA1835" s="266"/>
      <c r="AB1835" s="224"/>
      <c r="AC1835" s="178">
        <v>9300</v>
      </c>
      <c r="AD1835" s="170"/>
      <c r="AE1835" s="170"/>
      <c r="AF1835" s="191" t="s">
        <v>148</v>
      </c>
      <c r="AG1835" s="221">
        <v>8</v>
      </c>
      <c r="AH1835" s="220">
        <v>12</v>
      </c>
      <c r="AI1835" s="191" t="s">
        <v>319</v>
      </c>
      <c r="AL1835" s="166">
        <v>0</v>
      </c>
      <c r="AM1835" s="170" t="s">
        <v>43</v>
      </c>
      <c r="AN1835" s="165" t="s">
        <v>44</v>
      </c>
      <c r="AO1835" s="165"/>
      <c r="AP1835" s="166"/>
      <c r="AQ1835" s="166"/>
      <c r="AR1835" s="166"/>
      <c r="AS1835" s="166">
        <f>H1835</f>
        <v>101747</v>
      </c>
      <c r="AT1835" s="166">
        <f t="shared" si="179"/>
        <v>11931</v>
      </c>
      <c r="AU1835" s="166">
        <v>1931</v>
      </c>
      <c r="AV1835" s="166"/>
      <c r="AX1835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101747, 'Б-101747-13',date'2015-02-02',3, 7, 7, 'RUR', 1, 18, date'2015-02-02', date'2015-02-01', 1017472, 1, to_date('2015-02-01 00:00:02','YYYY-MM-DD HH24:MI:SS'), 6200, 1116, 0, 1367, 0, 'c1', 8,null,101747,11931,1931);insert into xxxx_oebs_cash_payment_test (ID, INVOICE_ID, OEBS_PAYMENT, DOC_DATE, COMISS_DATE) values (s_xxxx_oebs_cash_payment_test.NEXTVAL, 101747, 9300, to_date('2015-02-01 00:00:02','YYYY-MM-DD HH24:MI:SS'), date'2015-02-28' );insert into xxxx_client_discount_m  (ID,CLIENT_ID,CLIENT_AVG_DISCOUNT,DT) values (s_xxxx_client_discount_m.NEXTVAL,1367, 12, date'2015-02-01');</v>
      </c>
    </row>
    <row r="1836" spans="1:50" ht="16.5" customHeight="1" x14ac:dyDescent="0.25">
      <c r="A1836" s="285">
        <v>130</v>
      </c>
      <c r="B1836" s="72">
        <v>0</v>
      </c>
      <c r="C1836" s="165" t="str">
        <f t="shared" si="181"/>
        <v>1000130</v>
      </c>
      <c r="D1836" s="165" t="str">
        <f t="shared" si="182"/>
        <v>1000130/13</v>
      </c>
      <c r="E1836" s="167" t="s">
        <v>189</v>
      </c>
      <c r="F1836" s="167" t="s">
        <v>822</v>
      </c>
      <c r="G1836" s="165">
        <v>48</v>
      </c>
      <c r="H1836" s="178">
        <v>101748</v>
      </c>
      <c r="I1836" s="170" t="str">
        <f t="shared" si="183"/>
        <v>Б-101748-13</v>
      </c>
      <c r="J1836" s="169">
        <v>3</v>
      </c>
      <c r="K1836" s="165">
        <v>7</v>
      </c>
      <c r="L1836" s="165" t="s">
        <v>38</v>
      </c>
      <c r="M1836" s="169">
        <v>1</v>
      </c>
      <c r="N1836" s="165">
        <v>18</v>
      </c>
      <c r="O1836" s="167" t="s">
        <v>823</v>
      </c>
      <c r="P1836" s="167" t="s">
        <v>823</v>
      </c>
      <c r="Q1836" s="167" t="s">
        <v>826</v>
      </c>
      <c r="R1836" s="166" t="str">
        <f>H1836&amp;"1"</f>
        <v>1017481</v>
      </c>
      <c r="S1836" s="170">
        <v>1</v>
      </c>
      <c r="T1836" s="191" t="s">
        <v>402</v>
      </c>
      <c r="U1836" s="165">
        <v>6200</v>
      </c>
      <c r="V1836" s="165">
        <v>1116</v>
      </c>
      <c r="W1836" s="165">
        <v>0</v>
      </c>
      <c r="X1836" s="234">
        <v>1368</v>
      </c>
      <c r="Y1836" s="168" t="s">
        <v>42</v>
      </c>
      <c r="Z1836" s="266"/>
      <c r="AA1836" s="266"/>
      <c r="AB1836" s="224"/>
      <c r="AC1836" s="178">
        <v>9300</v>
      </c>
      <c r="AD1836" s="170"/>
      <c r="AE1836" s="170"/>
      <c r="AF1836" s="191" t="s">
        <v>148</v>
      </c>
      <c r="AG1836" s="221">
        <v>8</v>
      </c>
      <c r="AH1836" s="220">
        <v>12</v>
      </c>
      <c r="AI1836" s="191" t="s">
        <v>319</v>
      </c>
      <c r="AL1836" s="166">
        <v>0</v>
      </c>
      <c r="AM1836" s="170" t="s">
        <v>43</v>
      </c>
      <c r="AN1836" s="165" t="s">
        <v>44</v>
      </c>
      <c r="AO1836" s="165"/>
      <c r="AP1836" s="166"/>
      <c r="AQ1836" s="166"/>
      <c r="AR1836" s="166"/>
      <c r="AS1836" s="166">
        <f>H1836</f>
        <v>101748</v>
      </c>
      <c r="AT1836" s="166">
        <f t="shared" si="179"/>
        <v>11932</v>
      </c>
      <c r="AU1836" s="166">
        <v>1932</v>
      </c>
      <c r="AV1836" s="166"/>
      <c r="AX1836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101748, 'Б-101748-13',date'2015-02-02',3, 7, 7, 'RUR', 1, 18, date'2015-02-02', date'2015-02-01', 1017481, 1, to_date('2015-02-01 00:00:02','YYYY-MM-DD HH24:MI:SS'), 6200, 1116, 0, 1368, 0, 'c1', 8,null,101748,11932,1932);insert into xxxx_oebs_cash_payment_test (ID, INVOICE_ID, OEBS_PAYMENT, DOC_DATE, COMISS_DATE) values (s_xxxx_oebs_cash_payment_test.NEXTVAL, 101748, 9300, to_date('2015-02-01 00:00:02','YYYY-MM-DD HH24:MI:SS'), date'2015-02-28' );insert into xxxx_client_discount_m  (ID,CLIENT_ID,CLIENT_AVG_DISCOUNT,DT) values (s_xxxx_client_discount_m.NEXTVAL,1368, 12, date'2015-02-01');</v>
      </c>
    </row>
    <row r="1837" spans="1:50" ht="16.5" customHeight="1" x14ac:dyDescent="0.25">
      <c r="A1837" s="285">
        <v>130</v>
      </c>
      <c r="B1837" s="72">
        <v>0</v>
      </c>
      <c r="C1837" s="165" t="str">
        <f t="shared" si="181"/>
        <v>1000130</v>
      </c>
      <c r="D1837" s="165" t="str">
        <f t="shared" si="182"/>
        <v>1000130/13</v>
      </c>
      <c r="E1837" s="167" t="s">
        <v>189</v>
      </c>
      <c r="F1837" s="167" t="s">
        <v>822</v>
      </c>
      <c r="G1837" s="165">
        <v>48</v>
      </c>
      <c r="H1837" s="178">
        <v>101749</v>
      </c>
      <c r="I1837" s="170" t="str">
        <f t="shared" si="183"/>
        <v>Б-101749-13</v>
      </c>
      <c r="J1837" s="169">
        <v>3</v>
      </c>
      <c r="K1837" s="165">
        <v>7</v>
      </c>
      <c r="L1837" s="165" t="s">
        <v>38</v>
      </c>
      <c r="M1837" s="169">
        <v>1</v>
      </c>
      <c r="N1837" s="165">
        <v>18</v>
      </c>
      <c r="O1837" s="167" t="s">
        <v>823</v>
      </c>
      <c r="P1837" s="167" t="s">
        <v>823</v>
      </c>
      <c r="Q1837" s="167" t="s">
        <v>826</v>
      </c>
      <c r="R1837" s="166" t="str">
        <f>H1837&amp;"1"</f>
        <v>1017491</v>
      </c>
      <c r="S1837" s="170">
        <v>1</v>
      </c>
      <c r="T1837" s="191" t="s">
        <v>402</v>
      </c>
      <c r="U1837" s="165">
        <v>6200</v>
      </c>
      <c r="V1837" s="165">
        <v>1116</v>
      </c>
      <c r="W1837" s="165">
        <v>0</v>
      </c>
      <c r="X1837" s="234">
        <v>1369</v>
      </c>
      <c r="Y1837" s="168" t="s">
        <v>42</v>
      </c>
      <c r="Z1837" s="266"/>
      <c r="AA1837" s="266"/>
      <c r="AB1837" s="224"/>
      <c r="AC1837" s="178">
        <v>9300</v>
      </c>
      <c r="AD1837" s="170"/>
      <c r="AE1837" s="170"/>
      <c r="AF1837" s="191" t="s">
        <v>148</v>
      </c>
      <c r="AG1837" s="221">
        <v>8</v>
      </c>
      <c r="AH1837" s="220">
        <v>12</v>
      </c>
      <c r="AI1837" s="191" t="s">
        <v>319</v>
      </c>
      <c r="AL1837" s="166">
        <v>0</v>
      </c>
      <c r="AM1837" s="170" t="s">
        <v>43</v>
      </c>
      <c r="AN1837" s="165" t="s">
        <v>44</v>
      </c>
      <c r="AO1837" s="165"/>
      <c r="AP1837" s="166"/>
      <c r="AQ1837" s="166"/>
      <c r="AR1837" s="166"/>
      <c r="AS1837" s="166">
        <f>H1837</f>
        <v>101749</v>
      </c>
      <c r="AT1837" s="166">
        <f t="shared" si="179"/>
        <v>11933</v>
      </c>
      <c r="AU1837" s="166">
        <v>1933</v>
      </c>
      <c r="AV1837" s="166"/>
      <c r="AX1837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101749, 'Б-101749-13',date'2015-02-02',3, 7, 7, 'RUR', 1, 18, date'2015-02-02', date'2015-02-01', 1017491, 1, to_date('2015-02-01 00:00:02','YYYY-MM-DD HH24:MI:SS'), 6200, 1116, 0, 1369, 0, 'c1', 8,null,101749,11933,1933);insert into xxxx_oebs_cash_payment_test (ID, INVOICE_ID, OEBS_PAYMENT, DOC_DATE, COMISS_DATE) values (s_xxxx_oebs_cash_payment_test.NEXTVAL, 101749, 9300, to_date('2015-02-01 00:00:02','YYYY-MM-DD HH24:MI:SS'), date'2015-02-28' );insert into xxxx_client_discount_m  (ID,CLIENT_ID,CLIENT_AVG_DISCOUNT,DT) values (s_xxxx_client_discount_m.NEXTVAL,1369, 12, date'2015-02-01');</v>
      </c>
    </row>
    <row r="1838" spans="1:50" ht="16.5" customHeight="1" x14ac:dyDescent="0.25">
      <c r="A1838" s="285">
        <v>130</v>
      </c>
      <c r="B1838" s="72">
        <v>0</v>
      </c>
      <c r="C1838" s="165" t="str">
        <f t="shared" si="181"/>
        <v>1000130</v>
      </c>
      <c r="D1838" s="165" t="str">
        <f t="shared" si="182"/>
        <v>1000130/13</v>
      </c>
      <c r="E1838" s="167" t="s">
        <v>189</v>
      </c>
      <c r="F1838" s="167" t="s">
        <v>822</v>
      </c>
      <c r="G1838" s="165">
        <v>48</v>
      </c>
      <c r="H1838" s="178">
        <v>101750</v>
      </c>
      <c r="I1838" s="170" t="str">
        <f t="shared" si="183"/>
        <v>Б-101750-13</v>
      </c>
      <c r="J1838" s="169">
        <v>3</v>
      </c>
      <c r="K1838" s="165">
        <v>7</v>
      </c>
      <c r="L1838" s="165" t="s">
        <v>38</v>
      </c>
      <c r="M1838" s="169">
        <v>1</v>
      </c>
      <c r="N1838" s="165">
        <v>18</v>
      </c>
      <c r="O1838" s="167" t="s">
        <v>823</v>
      </c>
      <c r="P1838" s="167" t="s">
        <v>823</v>
      </c>
      <c r="Q1838" s="167" t="s">
        <v>826</v>
      </c>
      <c r="R1838" s="166" t="str">
        <f>H1838&amp;"2"</f>
        <v>1017502</v>
      </c>
      <c r="S1838" s="170">
        <v>1</v>
      </c>
      <c r="T1838" s="191" t="s">
        <v>401</v>
      </c>
      <c r="U1838" s="165">
        <v>6200</v>
      </c>
      <c r="V1838" s="165">
        <v>1116</v>
      </c>
      <c r="W1838" s="165">
        <v>0</v>
      </c>
      <c r="X1838" s="234">
        <v>1370</v>
      </c>
      <c r="Y1838" s="168" t="s">
        <v>42</v>
      </c>
      <c r="Z1838" s="266"/>
      <c r="AA1838" s="266"/>
      <c r="AB1838" s="224"/>
      <c r="AC1838" s="178">
        <v>9300</v>
      </c>
      <c r="AD1838" s="170"/>
      <c r="AE1838" s="170"/>
      <c r="AF1838" s="191" t="s">
        <v>148</v>
      </c>
      <c r="AG1838" s="221">
        <v>8</v>
      </c>
      <c r="AH1838" s="220">
        <v>12</v>
      </c>
      <c r="AI1838" s="191" t="s">
        <v>319</v>
      </c>
      <c r="AL1838" s="166">
        <v>0</v>
      </c>
      <c r="AM1838" s="170" t="s">
        <v>43</v>
      </c>
      <c r="AN1838" s="165" t="s">
        <v>44</v>
      </c>
      <c r="AO1838" s="165"/>
      <c r="AP1838" s="166"/>
      <c r="AQ1838" s="166"/>
      <c r="AR1838" s="166"/>
      <c r="AS1838" s="166">
        <f>H1838</f>
        <v>101750</v>
      </c>
      <c r="AT1838" s="166">
        <f t="shared" si="179"/>
        <v>11934</v>
      </c>
      <c r="AU1838" s="166">
        <v>1934</v>
      </c>
      <c r="AV1838" s="166"/>
      <c r="AX183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101750, 'Б-101750-13',date'2015-02-02',3, 7, 7, 'RUR', 1, 18, date'2015-02-02', date'2015-02-01', 1017502, 1, to_date('2015-02-01 00:00:01','YYYY-MM-DD HH24:MI:SS'), 6200, 1116, 0, 1370, 0, 'c1', 8,null,101750,11934,1934);insert into xxxx_oebs_cash_payment_test (ID, INVOICE_ID, OEBS_PAYMENT, DOC_DATE, COMISS_DATE) values (s_xxxx_oebs_cash_payment_test.NEXTVAL, 101750, 9300, to_date('2015-02-01 00:00:01','YYYY-MM-DD HH24:MI:SS'), date'2015-02-28' );insert into xxxx_client_discount_m  (ID,CLIENT_ID,CLIENT_AVG_DISCOUNT,DT) values (s_xxxx_client_discount_m.NEXTVAL,1370, 12, date'2015-02-01');</v>
      </c>
    </row>
    <row r="1839" spans="1:50" ht="16.5" customHeight="1" x14ac:dyDescent="0.25">
      <c r="A1839" s="285">
        <v>130</v>
      </c>
      <c r="B1839" s="72">
        <v>0</v>
      </c>
      <c r="C1839" s="165" t="str">
        <f t="shared" si="181"/>
        <v>1000130</v>
      </c>
      <c r="D1839" s="165" t="str">
        <f t="shared" si="182"/>
        <v>1000130/13</v>
      </c>
      <c r="E1839" s="167" t="s">
        <v>189</v>
      </c>
      <c r="F1839" s="167" t="s">
        <v>822</v>
      </c>
      <c r="G1839" s="165">
        <v>48</v>
      </c>
      <c r="H1839" s="178">
        <v>101751</v>
      </c>
      <c r="I1839" s="170" t="str">
        <f t="shared" si="183"/>
        <v>Б-101751-13</v>
      </c>
      <c r="J1839" s="169">
        <v>3</v>
      </c>
      <c r="K1839" s="165">
        <v>7</v>
      </c>
      <c r="L1839" s="165" t="s">
        <v>38</v>
      </c>
      <c r="M1839" s="169">
        <v>1</v>
      </c>
      <c r="N1839" s="165">
        <v>18</v>
      </c>
      <c r="O1839" s="167" t="s">
        <v>823</v>
      </c>
      <c r="P1839" s="167" t="s">
        <v>823</v>
      </c>
      <c r="Q1839" s="167" t="s">
        <v>826</v>
      </c>
      <c r="R1839" s="166" t="str">
        <f>H1839&amp;"3"</f>
        <v>1017513</v>
      </c>
      <c r="S1839" s="170">
        <v>1</v>
      </c>
      <c r="T1839" s="191" t="s">
        <v>401</v>
      </c>
      <c r="U1839" s="165">
        <v>6200</v>
      </c>
      <c r="V1839" s="165">
        <v>1116</v>
      </c>
      <c r="W1839" s="165">
        <v>0</v>
      </c>
      <c r="X1839" s="234">
        <v>1371</v>
      </c>
      <c r="Y1839" s="168" t="s">
        <v>42</v>
      </c>
      <c r="Z1839" s="266"/>
      <c r="AA1839" s="266"/>
      <c r="AB1839" s="224"/>
      <c r="AC1839" s="178">
        <v>9300</v>
      </c>
      <c r="AD1839" s="170"/>
      <c r="AE1839" s="170"/>
      <c r="AF1839" s="191" t="s">
        <v>148</v>
      </c>
      <c r="AG1839" s="221">
        <v>8</v>
      </c>
      <c r="AH1839" s="220">
        <v>12</v>
      </c>
      <c r="AI1839" s="191" t="s">
        <v>319</v>
      </c>
      <c r="AL1839" s="166">
        <v>0</v>
      </c>
      <c r="AM1839" s="170" t="s">
        <v>43</v>
      </c>
      <c r="AN1839" s="165" t="s">
        <v>44</v>
      </c>
      <c r="AO1839" s="165"/>
      <c r="AP1839" s="166"/>
      <c r="AQ1839" s="166"/>
      <c r="AR1839" s="166"/>
      <c r="AS1839" s="166">
        <f>H1839</f>
        <v>101751</v>
      </c>
      <c r="AT1839" s="166">
        <f t="shared" si="179"/>
        <v>11935</v>
      </c>
      <c r="AU1839" s="166">
        <v>1935</v>
      </c>
      <c r="AV1839" s="166"/>
      <c r="AX183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101751, 'Б-101751-13',date'2015-02-02',3, 7, 7, 'RUR', 1, 18, date'2015-02-02', date'2015-02-01', 1017513, 1, to_date('2015-02-01 00:00:01','YYYY-MM-DD HH24:MI:SS'), 6200, 1116, 0, 1371, 0, 'c1', 8,null,101751,11935,1935);insert into xxxx_oebs_cash_payment_test (ID, INVOICE_ID, OEBS_PAYMENT, DOC_DATE, COMISS_DATE) values (s_xxxx_oebs_cash_payment_test.NEXTVAL, 101751, 9300, to_date('2015-02-01 00:00:01','YYYY-MM-DD HH24:MI:SS'), date'2015-02-28' );insert into xxxx_client_discount_m  (ID,CLIENT_ID,CLIENT_AVG_DISCOUNT,DT) values (s_xxxx_client_discount_m.NEXTVAL,1371, 12, date'2015-02-01');</v>
      </c>
    </row>
    <row r="1840" spans="1:50" ht="16.5" customHeight="1" x14ac:dyDescent="0.25">
      <c r="A1840" s="285">
        <v>130</v>
      </c>
      <c r="B1840" s="72">
        <v>0</v>
      </c>
      <c r="C1840" s="165" t="str">
        <f t="shared" si="181"/>
        <v>1000130</v>
      </c>
      <c r="D1840" s="165" t="str">
        <f t="shared" si="182"/>
        <v>1000130/13</v>
      </c>
      <c r="E1840" s="167" t="s">
        <v>189</v>
      </c>
      <c r="F1840" s="167" t="s">
        <v>822</v>
      </c>
      <c r="G1840" s="165">
        <v>48</v>
      </c>
      <c r="H1840" s="178">
        <v>101752</v>
      </c>
      <c r="I1840" s="170" t="str">
        <f t="shared" si="183"/>
        <v>Б-101752-13</v>
      </c>
      <c r="J1840" s="169">
        <v>3</v>
      </c>
      <c r="K1840" s="165">
        <v>7</v>
      </c>
      <c r="L1840" s="165" t="s">
        <v>38</v>
      </c>
      <c r="M1840" s="169">
        <v>1</v>
      </c>
      <c r="N1840" s="165">
        <v>18</v>
      </c>
      <c r="O1840" s="167" t="s">
        <v>823</v>
      </c>
      <c r="P1840" s="167" t="s">
        <v>823</v>
      </c>
      <c r="Q1840" s="167" t="s">
        <v>826</v>
      </c>
      <c r="R1840" s="166" t="str">
        <f>H1840&amp;"1"</f>
        <v>1017521</v>
      </c>
      <c r="S1840" s="170">
        <v>1</v>
      </c>
      <c r="T1840" s="191" t="s">
        <v>401</v>
      </c>
      <c r="U1840" s="165">
        <v>6200</v>
      </c>
      <c r="V1840" s="165">
        <v>1116</v>
      </c>
      <c r="W1840" s="165">
        <v>0</v>
      </c>
      <c r="X1840" s="234">
        <v>1372</v>
      </c>
      <c r="Y1840" s="168" t="s">
        <v>42</v>
      </c>
      <c r="Z1840" s="266"/>
      <c r="AA1840" s="266"/>
      <c r="AB1840" s="224"/>
      <c r="AC1840" s="178">
        <v>9300</v>
      </c>
      <c r="AD1840" s="170"/>
      <c r="AE1840" s="170"/>
      <c r="AF1840" s="191" t="s">
        <v>148</v>
      </c>
      <c r="AG1840" s="221">
        <v>8</v>
      </c>
      <c r="AH1840" s="220">
        <v>12</v>
      </c>
      <c r="AI1840" s="191" t="s">
        <v>319</v>
      </c>
      <c r="AL1840" s="166">
        <v>0</v>
      </c>
      <c r="AM1840" s="170" t="s">
        <v>43</v>
      </c>
      <c r="AN1840" s="165" t="s">
        <v>44</v>
      </c>
      <c r="AO1840" s="165"/>
      <c r="AP1840" s="166"/>
      <c r="AQ1840" s="166"/>
      <c r="AR1840" s="166"/>
      <c r="AS1840" s="166">
        <f>H1840</f>
        <v>101752</v>
      </c>
      <c r="AT1840" s="166">
        <f t="shared" si="179"/>
        <v>11936</v>
      </c>
      <c r="AU1840" s="166">
        <v>1936</v>
      </c>
      <c r="AV1840" s="166"/>
      <c r="AX184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101752, 'Б-101752-13',date'2015-02-02',3, 7, 7, 'RUR', 1, 18, date'2015-02-02', date'2015-02-01', 1017521, 1, to_date('2015-02-01 00:00:01','YYYY-MM-DD HH24:MI:SS'), 6200, 1116, 0, 1372, 0, 'c1', 8,null,101752,11936,1936);insert into xxxx_oebs_cash_payment_test (ID, INVOICE_ID, OEBS_PAYMENT, DOC_DATE, COMISS_DATE) values (s_xxxx_oebs_cash_payment_test.NEXTVAL, 101752, 9300, to_date('2015-02-01 00:00:01','YYYY-MM-DD HH24:MI:SS'), date'2015-02-28' );insert into xxxx_client_discount_m  (ID,CLIENT_ID,CLIENT_AVG_DISCOUNT,DT) values (s_xxxx_client_discount_m.NEXTVAL,1372, 12, date'2015-02-01');</v>
      </c>
    </row>
    <row r="1841" spans="1:50" ht="16.5" customHeight="1" x14ac:dyDescent="0.25">
      <c r="A1841" s="285">
        <v>130</v>
      </c>
      <c r="B1841" s="72">
        <v>0</v>
      </c>
      <c r="C1841" s="165" t="str">
        <f t="shared" si="181"/>
        <v>1000130</v>
      </c>
      <c r="D1841" s="165" t="str">
        <f t="shared" si="182"/>
        <v>1000130/13</v>
      </c>
      <c r="E1841" s="167" t="s">
        <v>189</v>
      </c>
      <c r="F1841" s="167" t="s">
        <v>822</v>
      </c>
      <c r="G1841" s="165">
        <v>48</v>
      </c>
      <c r="H1841" s="178">
        <v>101753</v>
      </c>
      <c r="I1841" s="170" t="str">
        <f t="shared" si="183"/>
        <v>Б-101753-13</v>
      </c>
      <c r="J1841" s="169">
        <v>3</v>
      </c>
      <c r="K1841" s="165">
        <v>7</v>
      </c>
      <c r="L1841" s="165" t="s">
        <v>38</v>
      </c>
      <c r="M1841" s="169">
        <v>1</v>
      </c>
      <c r="N1841" s="165">
        <v>18</v>
      </c>
      <c r="O1841" s="167" t="s">
        <v>823</v>
      </c>
      <c r="P1841" s="167" t="s">
        <v>823</v>
      </c>
      <c r="Q1841" s="167" t="s">
        <v>826</v>
      </c>
      <c r="R1841" s="166" t="str">
        <f>H1841&amp;"2"</f>
        <v>1017532</v>
      </c>
      <c r="S1841" s="170">
        <v>1</v>
      </c>
      <c r="T1841" s="191" t="s">
        <v>401</v>
      </c>
      <c r="U1841" s="165">
        <v>6200</v>
      </c>
      <c r="V1841" s="165">
        <v>1116</v>
      </c>
      <c r="W1841" s="165">
        <v>0</v>
      </c>
      <c r="X1841" s="234">
        <v>1373</v>
      </c>
      <c r="Y1841" s="168" t="s">
        <v>42</v>
      </c>
      <c r="Z1841" s="266"/>
      <c r="AA1841" s="266"/>
      <c r="AB1841" s="224"/>
      <c r="AC1841" s="178">
        <v>9300</v>
      </c>
      <c r="AD1841" s="170"/>
      <c r="AE1841" s="170"/>
      <c r="AF1841" s="191" t="s">
        <v>148</v>
      </c>
      <c r="AG1841" s="221">
        <v>8</v>
      </c>
      <c r="AH1841" s="220">
        <v>12</v>
      </c>
      <c r="AI1841" s="191" t="s">
        <v>319</v>
      </c>
      <c r="AL1841" s="166">
        <v>0</v>
      </c>
      <c r="AM1841" s="170" t="s">
        <v>43</v>
      </c>
      <c r="AN1841" s="165" t="s">
        <v>44</v>
      </c>
      <c r="AO1841" s="165"/>
      <c r="AP1841" s="166"/>
      <c r="AQ1841" s="166"/>
      <c r="AR1841" s="166"/>
      <c r="AS1841" s="166">
        <f>H1841</f>
        <v>101753</v>
      </c>
      <c r="AT1841" s="166">
        <f t="shared" si="179"/>
        <v>11937</v>
      </c>
      <c r="AU1841" s="166">
        <v>1937</v>
      </c>
      <c r="AV1841" s="166"/>
      <c r="AX1841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101753, 'Б-101753-13',date'2015-02-02',3, 7, 7, 'RUR', 1, 18, date'2015-02-02', date'2015-02-01', 1017532, 1, to_date('2015-02-01 00:00:01','YYYY-MM-DD HH24:MI:SS'), 6200, 1116, 0, 1373, 0, 'c1', 8,null,101753,11937,1937);insert into xxxx_oebs_cash_payment_test (ID, INVOICE_ID, OEBS_PAYMENT, DOC_DATE, COMISS_DATE) values (s_xxxx_oebs_cash_payment_test.NEXTVAL, 101753, 9300, to_date('2015-02-01 00:00:01','YYYY-MM-DD HH24:MI:SS'), date'2015-02-28' );insert into xxxx_client_discount_m  (ID,CLIENT_ID,CLIENT_AVG_DISCOUNT,DT) values (s_xxxx_client_discount_m.NEXTVAL,1373, 12, date'2015-02-01');</v>
      </c>
    </row>
    <row r="1842" spans="1:50" ht="16.5" customHeight="1" x14ac:dyDescent="0.25">
      <c r="A1842" s="285">
        <v>130</v>
      </c>
      <c r="B1842" s="72">
        <v>0</v>
      </c>
      <c r="C1842" s="165" t="str">
        <f t="shared" si="181"/>
        <v>1000130</v>
      </c>
      <c r="D1842" s="165" t="str">
        <f t="shared" si="182"/>
        <v>1000130/13</v>
      </c>
      <c r="E1842" s="167" t="s">
        <v>189</v>
      </c>
      <c r="F1842" s="167" t="s">
        <v>822</v>
      </c>
      <c r="G1842" s="165">
        <v>48</v>
      </c>
      <c r="H1842" s="178">
        <v>101754</v>
      </c>
      <c r="I1842" s="170" t="str">
        <f t="shared" si="183"/>
        <v>Б-101754-13</v>
      </c>
      <c r="J1842" s="169">
        <v>3</v>
      </c>
      <c r="K1842" s="165">
        <v>7</v>
      </c>
      <c r="L1842" s="165" t="s">
        <v>38</v>
      </c>
      <c r="M1842" s="169">
        <v>1</v>
      </c>
      <c r="N1842" s="165">
        <v>18</v>
      </c>
      <c r="O1842" s="167" t="s">
        <v>823</v>
      </c>
      <c r="P1842" s="167" t="s">
        <v>823</v>
      </c>
      <c r="Q1842" s="167" t="s">
        <v>826</v>
      </c>
      <c r="R1842" s="166" t="str">
        <f>H1842&amp;"1"</f>
        <v>1017541</v>
      </c>
      <c r="S1842" s="170">
        <v>1</v>
      </c>
      <c r="T1842" s="191" t="s">
        <v>401</v>
      </c>
      <c r="U1842" s="165">
        <v>6200</v>
      </c>
      <c r="V1842" s="165">
        <v>1116</v>
      </c>
      <c r="W1842" s="165">
        <v>0</v>
      </c>
      <c r="X1842" s="234">
        <v>1374</v>
      </c>
      <c r="Y1842" s="168" t="s">
        <v>42</v>
      </c>
      <c r="Z1842" s="266"/>
      <c r="AA1842" s="266"/>
      <c r="AB1842" s="224"/>
      <c r="AC1842" s="178">
        <v>9300</v>
      </c>
      <c r="AD1842" s="170"/>
      <c r="AE1842" s="170"/>
      <c r="AF1842" s="191" t="s">
        <v>148</v>
      </c>
      <c r="AG1842" s="221">
        <v>8</v>
      </c>
      <c r="AH1842" s="220">
        <v>12</v>
      </c>
      <c r="AI1842" s="191" t="s">
        <v>319</v>
      </c>
      <c r="AL1842" s="166">
        <v>0</v>
      </c>
      <c r="AM1842" s="170" t="s">
        <v>43</v>
      </c>
      <c r="AN1842" s="165" t="s">
        <v>44</v>
      </c>
      <c r="AO1842" s="165"/>
      <c r="AP1842" s="166"/>
      <c r="AQ1842" s="166"/>
      <c r="AR1842" s="166"/>
      <c r="AS1842" s="166">
        <f>H1842</f>
        <v>101754</v>
      </c>
      <c r="AT1842" s="166">
        <f t="shared" si="179"/>
        <v>11938</v>
      </c>
      <c r="AU1842" s="166">
        <v>1938</v>
      </c>
      <c r="AV1842" s="166"/>
      <c r="AX1842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101754, 'Б-101754-13',date'2015-02-02',3, 7, 7, 'RUR', 1, 18, date'2015-02-02', date'2015-02-01', 1017541, 1, to_date('2015-02-01 00:00:01','YYYY-MM-DD HH24:MI:SS'), 6200, 1116, 0, 1374, 0, 'c1', 8,null,101754,11938,1938);insert into xxxx_oebs_cash_payment_test (ID, INVOICE_ID, OEBS_PAYMENT, DOC_DATE, COMISS_DATE) values (s_xxxx_oebs_cash_payment_test.NEXTVAL, 101754, 9300, to_date('2015-02-01 00:00:01','YYYY-MM-DD HH24:MI:SS'), date'2015-02-28' );insert into xxxx_client_discount_m  (ID,CLIENT_ID,CLIENT_AVG_DISCOUNT,DT) values (s_xxxx_client_discount_m.NEXTVAL,1374, 12, date'2015-02-01');</v>
      </c>
    </row>
    <row r="1843" spans="1:50" ht="16.5" customHeight="1" x14ac:dyDescent="0.25">
      <c r="A1843" s="285">
        <v>130</v>
      </c>
      <c r="B1843" s="72">
        <v>0</v>
      </c>
      <c r="C1843" s="165" t="str">
        <f t="shared" si="181"/>
        <v>1000130</v>
      </c>
      <c r="D1843" s="165" t="str">
        <f t="shared" si="182"/>
        <v>1000130/13</v>
      </c>
      <c r="E1843" s="167" t="s">
        <v>189</v>
      </c>
      <c r="F1843" s="167" t="s">
        <v>822</v>
      </c>
      <c r="G1843" s="165">
        <v>48</v>
      </c>
      <c r="H1843" s="178">
        <v>101755</v>
      </c>
      <c r="I1843" s="170" t="str">
        <f t="shared" si="183"/>
        <v>Б-101755-13</v>
      </c>
      <c r="J1843" s="169">
        <v>3</v>
      </c>
      <c r="K1843" s="165">
        <v>7</v>
      </c>
      <c r="L1843" s="165" t="s">
        <v>38</v>
      </c>
      <c r="M1843" s="169">
        <v>1</v>
      </c>
      <c r="N1843" s="165">
        <v>18</v>
      </c>
      <c r="O1843" s="167" t="s">
        <v>823</v>
      </c>
      <c r="P1843" s="167" t="s">
        <v>823</v>
      </c>
      <c r="Q1843" s="167" t="s">
        <v>826</v>
      </c>
      <c r="R1843" s="166" t="str">
        <f>H1843&amp;"1"</f>
        <v>1017551</v>
      </c>
      <c r="S1843" s="170">
        <v>1</v>
      </c>
      <c r="T1843" s="191" t="s">
        <v>401</v>
      </c>
      <c r="U1843" s="165">
        <v>6200</v>
      </c>
      <c r="V1843" s="165">
        <v>1116</v>
      </c>
      <c r="W1843" s="165">
        <v>0</v>
      </c>
      <c r="X1843" s="234">
        <v>1375</v>
      </c>
      <c r="Y1843" s="168" t="s">
        <v>42</v>
      </c>
      <c r="Z1843" s="266"/>
      <c r="AA1843" s="266"/>
      <c r="AB1843" s="224"/>
      <c r="AC1843" s="178">
        <v>9300</v>
      </c>
      <c r="AD1843" s="170"/>
      <c r="AE1843" s="170"/>
      <c r="AF1843" s="191" t="s">
        <v>148</v>
      </c>
      <c r="AG1843" s="221">
        <v>8</v>
      </c>
      <c r="AH1843" s="220">
        <v>12</v>
      </c>
      <c r="AI1843" s="191" t="s">
        <v>319</v>
      </c>
      <c r="AL1843" s="166">
        <v>0</v>
      </c>
      <c r="AM1843" s="170" t="s">
        <v>43</v>
      </c>
      <c r="AN1843" s="165" t="s">
        <v>44</v>
      </c>
      <c r="AO1843" s="165"/>
      <c r="AP1843" s="166"/>
      <c r="AQ1843" s="166"/>
      <c r="AR1843" s="166"/>
      <c r="AS1843" s="166">
        <f>H1843</f>
        <v>101755</v>
      </c>
      <c r="AT1843" s="166">
        <f t="shared" si="179"/>
        <v>11939</v>
      </c>
      <c r="AU1843" s="166">
        <v>1939</v>
      </c>
      <c r="AV1843" s="166"/>
      <c r="AX1843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101755, 'Б-101755-13',date'2015-02-02',3, 7, 7, 'RUR', 1, 18, date'2015-02-02', date'2015-02-01', 1017551, 1, to_date('2015-02-01 00:00:01','YYYY-MM-DD HH24:MI:SS'), 6200, 1116, 0, 1375, 0, 'c1', 8,null,101755,11939,1939);insert into xxxx_oebs_cash_payment_test (ID, INVOICE_ID, OEBS_PAYMENT, DOC_DATE, COMISS_DATE) values (s_xxxx_oebs_cash_payment_test.NEXTVAL, 101755, 9300, to_date('2015-02-01 00:00:01','YYYY-MM-DD HH24:MI:SS'), date'2015-02-28' );insert into xxxx_client_discount_m  (ID,CLIENT_ID,CLIENT_AVG_DISCOUNT,DT) values (s_xxxx_client_discount_m.NEXTVAL,1375, 12, date'2015-02-01');</v>
      </c>
    </row>
    <row r="1844" spans="1:50" ht="16.5" customHeight="1" x14ac:dyDescent="0.25">
      <c r="A1844" s="285">
        <v>130</v>
      </c>
      <c r="B1844" s="72">
        <v>0</v>
      </c>
      <c r="C1844" s="165" t="str">
        <f t="shared" si="181"/>
        <v>1000130</v>
      </c>
      <c r="D1844" s="165" t="str">
        <f t="shared" si="182"/>
        <v>1000130/13</v>
      </c>
      <c r="E1844" s="167" t="s">
        <v>189</v>
      </c>
      <c r="F1844" s="167" t="s">
        <v>822</v>
      </c>
      <c r="G1844" s="165">
        <v>48</v>
      </c>
      <c r="H1844" s="178">
        <v>101756</v>
      </c>
      <c r="I1844" s="170" t="str">
        <f t="shared" si="183"/>
        <v>Б-101756-13</v>
      </c>
      <c r="J1844" s="169">
        <v>3</v>
      </c>
      <c r="K1844" s="165">
        <v>7</v>
      </c>
      <c r="L1844" s="165" t="s">
        <v>38</v>
      </c>
      <c r="M1844" s="169">
        <v>1</v>
      </c>
      <c r="N1844" s="165">
        <v>18</v>
      </c>
      <c r="O1844" s="167" t="s">
        <v>823</v>
      </c>
      <c r="P1844" s="167" t="s">
        <v>823</v>
      </c>
      <c r="Q1844" s="167" t="s">
        <v>826</v>
      </c>
      <c r="R1844" s="166" t="str">
        <f>H1844&amp;"2"</f>
        <v>1017562</v>
      </c>
      <c r="S1844" s="170">
        <v>1</v>
      </c>
      <c r="T1844" s="191" t="s">
        <v>401</v>
      </c>
      <c r="U1844" s="165">
        <v>6200</v>
      </c>
      <c r="V1844" s="165">
        <v>1116</v>
      </c>
      <c r="W1844" s="165">
        <v>0</v>
      </c>
      <c r="X1844" s="234">
        <v>1376</v>
      </c>
      <c r="Y1844" s="168" t="s">
        <v>42</v>
      </c>
      <c r="Z1844" s="266"/>
      <c r="AA1844" s="266"/>
      <c r="AB1844" s="224"/>
      <c r="AC1844" s="178">
        <v>9300</v>
      </c>
      <c r="AD1844" s="170"/>
      <c r="AE1844" s="170"/>
      <c r="AF1844" s="191" t="s">
        <v>148</v>
      </c>
      <c r="AG1844" s="221">
        <v>8</v>
      </c>
      <c r="AH1844" s="220">
        <v>12</v>
      </c>
      <c r="AI1844" s="191" t="s">
        <v>319</v>
      </c>
      <c r="AL1844" s="166">
        <v>0</v>
      </c>
      <c r="AM1844" s="170" t="s">
        <v>43</v>
      </c>
      <c r="AN1844" s="165" t="s">
        <v>44</v>
      </c>
      <c r="AO1844" s="165"/>
      <c r="AP1844" s="166"/>
      <c r="AQ1844" s="166"/>
      <c r="AR1844" s="166"/>
      <c r="AS1844" s="166">
        <f>H1844</f>
        <v>101756</v>
      </c>
      <c r="AT1844" s="166">
        <f t="shared" si="179"/>
        <v>11940</v>
      </c>
      <c r="AU1844" s="166">
        <v>1940</v>
      </c>
      <c r="AV1844" s="166"/>
      <c r="AX1844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101756, 'Б-101756-13',date'2015-02-02',3, 7, 7, 'RUR', 1, 18, date'2015-02-02', date'2015-02-01', 1017562, 1, to_date('2015-02-01 00:00:01','YYYY-MM-DD HH24:MI:SS'), 6200, 1116, 0, 1376, 0, 'c1', 8,null,101756,11940,1940);insert into xxxx_oebs_cash_payment_test (ID, INVOICE_ID, OEBS_PAYMENT, DOC_DATE, COMISS_DATE) values (s_xxxx_oebs_cash_payment_test.NEXTVAL, 101756, 9300, to_date('2015-02-01 00:00:01','YYYY-MM-DD HH24:MI:SS'), date'2015-02-28' );insert into xxxx_client_discount_m  (ID,CLIENT_ID,CLIENT_AVG_DISCOUNT,DT) values (s_xxxx_client_discount_m.NEXTVAL,1376, 12, date'2015-02-01');</v>
      </c>
    </row>
    <row r="1845" spans="1:50" ht="16.5" customHeight="1" x14ac:dyDescent="0.25">
      <c r="A1845" s="285">
        <v>130</v>
      </c>
      <c r="B1845" s="72">
        <v>0</v>
      </c>
      <c r="C1845" s="165" t="str">
        <f t="shared" si="181"/>
        <v>1000130</v>
      </c>
      <c r="D1845" s="165" t="str">
        <f t="shared" si="182"/>
        <v>1000130/13</v>
      </c>
      <c r="E1845" s="167" t="s">
        <v>189</v>
      </c>
      <c r="F1845" s="167" t="s">
        <v>822</v>
      </c>
      <c r="G1845" s="165">
        <v>48</v>
      </c>
      <c r="H1845" s="178">
        <v>101757</v>
      </c>
      <c r="I1845" s="170" t="str">
        <f t="shared" si="183"/>
        <v>Б-101757-13</v>
      </c>
      <c r="J1845" s="169">
        <v>3</v>
      </c>
      <c r="K1845" s="165">
        <v>7</v>
      </c>
      <c r="L1845" s="165" t="s">
        <v>38</v>
      </c>
      <c r="M1845" s="169">
        <v>1</v>
      </c>
      <c r="N1845" s="165">
        <v>18</v>
      </c>
      <c r="O1845" s="167" t="s">
        <v>823</v>
      </c>
      <c r="P1845" s="167" t="s">
        <v>823</v>
      </c>
      <c r="Q1845" s="167" t="s">
        <v>826</v>
      </c>
      <c r="R1845" s="166" t="str">
        <f>H1845&amp;"2"</f>
        <v>1017572</v>
      </c>
      <c r="S1845" s="170">
        <v>1</v>
      </c>
      <c r="T1845" s="191" t="s">
        <v>840</v>
      </c>
      <c r="U1845" s="165">
        <v>6200</v>
      </c>
      <c r="V1845" s="165">
        <v>1116</v>
      </c>
      <c r="W1845" s="165">
        <v>0</v>
      </c>
      <c r="X1845" s="234">
        <v>1377</v>
      </c>
      <c r="Y1845" s="168" t="s">
        <v>42</v>
      </c>
      <c r="Z1845" s="266"/>
      <c r="AA1845" s="266"/>
      <c r="AB1845" s="224"/>
      <c r="AC1845" s="178">
        <v>9300</v>
      </c>
      <c r="AD1845" s="170"/>
      <c r="AE1845" s="170"/>
      <c r="AF1845" s="191" t="s">
        <v>148</v>
      </c>
      <c r="AG1845" s="221">
        <v>8</v>
      </c>
      <c r="AH1845" s="220">
        <v>12</v>
      </c>
      <c r="AI1845" s="191" t="s">
        <v>319</v>
      </c>
      <c r="AL1845" s="166">
        <v>0</v>
      </c>
      <c r="AM1845" s="170" t="s">
        <v>43</v>
      </c>
      <c r="AN1845" s="165" t="s">
        <v>44</v>
      </c>
      <c r="AO1845" s="165"/>
      <c r="AP1845" s="166"/>
      <c r="AQ1845" s="166"/>
      <c r="AR1845" s="166"/>
      <c r="AS1845" s="166">
        <f>H1845</f>
        <v>101757</v>
      </c>
      <c r="AT1845" s="166">
        <f t="shared" si="179"/>
        <v>11941</v>
      </c>
      <c r="AU1845" s="166">
        <v>1941</v>
      </c>
      <c r="AV1845" s="166"/>
      <c r="AX1845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101757, 'Б-101757-13',date'2015-02-02',3, 7, 7, 'RUR', 1, 18, date'2015-02-02', date'2015-02-01', 1017572, 1, to_date('2015-02-01 00:00:14','YYYY-MM-DD HH24:MI:SS'), 6200, 1116, 0, 1377, 0, 'c1', 8,null,101757,11941,1941);insert into xxxx_oebs_cash_payment_test (ID, INVOICE_ID, OEBS_PAYMENT, DOC_DATE, COMISS_DATE) values (s_xxxx_oebs_cash_payment_test.NEXTVAL, 101757, 9300, to_date('2015-02-01 00:00:14','YYYY-MM-DD HH24:MI:SS'), date'2015-02-28' );insert into xxxx_client_discount_m  (ID,CLIENT_ID,CLIENT_AVG_DISCOUNT,DT) values (s_xxxx_client_discount_m.NEXTVAL,1377, 12, date'2015-02-01');</v>
      </c>
    </row>
    <row r="1846" spans="1:50" ht="16.5" customHeight="1" x14ac:dyDescent="0.25">
      <c r="A1846" s="285">
        <v>130</v>
      </c>
      <c r="B1846" s="72">
        <v>0</v>
      </c>
      <c r="C1846" s="165" t="str">
        <f t="shared" si="181"/>
        <v>1000130</v>
      </c>
      <c r="D1846" s="165" t="str">
        <f t="shared" si="182"/>
        <v>1000130/13</v>
      </c>
      <c r="E1846" s="167" t="s">
        <v>189</v>
      </c>
      <c r="F1846" s="167" t="s">
        <v>822</v>
      </c>
      <c r="G1846" s="165">
        <v>48</v>
      </c>
      <c r="H1846" s="178">
        <v>101758</v>
      </c>
      <c r="I1846" s="170" t="str">
        <f t="shared" si="183"/>
        <v>Б-101758-13</v>
      </c>
      <c r="J1846" s="169">
        <v>3</v>
      </c>
      <c r="K1846" s="165">
        <v>7</v>
      </c>
      <c r="L1846" s="165" t="s">
        <v>38</v>
      </c>
      <c r="M1846" s="169">
        <v>1</v>
      </c>
      <c r="N1846" s="165">
        <v>18</v>
      </c>
      <c r="O1846" s="167" t="s">
        <v>823</v>
      </c>
      <c r="P1846" s="167" t="s">
        <v>823</v>
      </c>
      <c r="Q1846" s="167" t="s">
        <v>826</v>
      </c>
      <c r="R1846" s="166" t="str">
        <f>H1846&amp;"1"</f>
        <v>1017581</v>
      </c>
      <c r="S1846" s="170">
        <v>1</v>
      </c>
      <c r="T1846" s="237" t="s">
        <v>308</v>
      </c>
      <c r="U1846" s="165">
        <v>6200</v>
      </c>
      <c r="V1846" s="165">
        <v>1116</v>
      </c>
      <c r="W1846" s="165">
        <v>0</v>
      </c>
      <c r="X1846" s="236">
        <v>1363</v>
      </c>
      <c r="Y1846" s="168" t="s">
        <v>42</v>
      </c>
      <c r="Z1846" s="223" t="s">
        <v>523</v>
      </c>
      <c r="AA1846" s="266"/>
      <c r="AB1846" s="223" t="s">
        <v>524</v>
      </c>
      <c r="AC1846" s="178">
        <v>9300</v>
      </c>
      <c r="AD1846" s="170"/>
      <c r="AE1846" s="170"/>
      <c r="AF1846" s="237" t="s">
        <v>149</v>
      </c>
      <c r="AG1846" s="221">
        <v>8</v>
      </c>
      <c r="AH1846" s="220">
        <v>12</v>
      </c>
      <c r="AI1846" s="167" t="s">
        <v>319</v>
      </c>
      <c r="AL1846" s="166">
        <v>0</v>
      </c>
      <c r="AM1846" s="170" t="s">
        <v>43</v>
      </c>
      <c r="AN1846" s="165" t="s">
        <v>44</v>
      </c>
      <c r="AO1846" s="165"/>
      <c r="AP1846" s="166"/>
      <c r="AQ1846" s="166"/>
      <c r="AR1846" s="166"/>
      <c r="AS1846" s="166">
        <f>H1846</f>
        <v>101758</v>
      </c>
      <c r="AT1846" s="166">
        <f t="shared" si="179"/>
        <v>11942</v>
      </c>
      <c r="AU1846" s="166">
        <v>1942</v>
      </c>
      <c r="AV1846" s="166"/>
      <c r="AX1846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101758, 'Б-101758-13',date'2015-02-02',3, 7, 7, 'RUR', 1, 18, date'2015-02-02', date'2015-02-01', 1017581, 1, to_date('2015-02-01 00:00:00','YYYY-MM-DD HH24:MI:SS'), 6200, 1116, 0, 1363, 0, 'c1', 8,null,101758,11942,1942);insert into xxxx_oebs_cash_payment_test (ID, INVOICE_ID, OEBS_PAYMENT, DOC_DATE, COMISS_DATE) values (s_xxxx_oebs_cash_payment_test.NEXTVAL, 101758, 9300, to_date('2015-02-01 00:00:00','YYYY-MM-DD HH24:MI:SS'), date'2015-01-31' );insert into xxxx_client_discount_m  (ID,CLIENT_ID,CLIENT_AVG_DISCOUNT,DT) values (s_xxxx_client_discount_m.NEXTVAL,1363, 12, date'2015-02-01');</v>
      </c>
    </row>
    <row r="1847" spans="1:50" ht="16.5" customHeight="1" x14ac:dyDescent="0.25">
      <c r="A1847" s="285">
        <v>130</v>
      </c>
      <c r="B1847" s="72">
        <v>0</v>
      </c>
      <c r="C1847" s="165" t="str">
        <f t="shared" si="181"/>
        <v>1000130</v>
      </c>
      <c r="D1847" s="165" t="str">
        <f t="shared" si="182"/>
        <v>1000130/13</v>
      </c>
      <c r="E1847" s="167" t="s">
        <v>189</v>
      </c>
      <c r="F1847" s="167" t="s">
        <v>822</v>
      </c>
      <c r="G1847" s="165">
        <v>48</v>
      </c>
      <c r="H1847" s="178">
        <v>101759</v>
      </c>
      <c r="I1847" s="170" t="str">
        <f t="shared" si="183"/>
        <v>Б-101759-13</v>
      </c>
      <c r="J1847" s="169">
        <v>3</v>
      </c>
      <c r="K1847" s="165">
        <v>7</v>
      </c>
      <c r="L1847" s="165" t="s">
        <v>38</v>
      </c>
      <c r="M1847" s="169">
        <v>1</v>
      </c>
      <c r="N1847" s="165">
        <v>18</v>
      </c>
      <c r="O1847" s="167" t="s">
        <v>823</v>
      </c>
      <c r="P1847" s="167" t="s">
        <v>823</v>
      </c>
      <c r="Q1847" s="167" t="s">
        <v>826</v>
      </c>
      <c r="R1847" s="166" t="str">
        <f>H1847&amp;"2"</f>
        <v>1017592</v>
      </c>
      <c r="S1847" s="170">
        <v>1</v>
      </c>
      <c r="T1847" s="237" t="s">
        <v>308</v>
      </c>
      <c r="U1847" s="165">
        <v>6200</v>
      </c>
      <c r="V1847" s="165">
        <v>1116</v>
      </c>
      <c r="W1847" s="165">
        <v>0</v>
      </c>
      <c r="X1847" s="236">
        <v>1364</v>
      </c>
      <c r="Y1847" s="168" t="s">
        <v>42</v>
      </c>
      <c r="Z1847" s="301" t="s">
        <v>526</v>
      </c>
      <c r="AA1847" s="266"/>
      <c r="AB1847" s="224"/>
      <c r="AC1847" s="178">
        <v>9300</v>
      </c>
      <c r="AD1847" s="170"/>
      <c r="AE1847" s="170"/>
      <c r="AF1847" s="237" t="s">
        <v>149</v>
      </c>
      <c r="AG1847" s="221">
        <v>8</v>
      </c>
      <c r="AH1847" s="220">
        <v>12</v>
      </c>
      <c r="AI1847" s="167" t="s">
        <v>319</v>
      </c>
      <c r="AL1847" s="166">
        <v>0</v>
      </c>
      <c r="AM1847" s="170" t="s">
        <v>43</v>
      </c>
      <c r="AN1847" s="165" t="s">
        <v>44</v>
      </c>
      <c r="AO1847" s="165"/>
      <c r="AP1847" s="166"/>
      <c r="AQ1847" s="166"/>
      <c r="AR1847" s="166"/>
      <c r="AS1847" s="166">
        <f>H1847</f>
        <v>101759</v>
      </c>
      <c r="AT1847" s="166">
        <f t="shared" si="179"/>
        <v>11943</v>
      </c>
      <c r="AU1847" s="166">
        <v>1943</v>
      </c>
      <c r="AV1847" s="166"/>
      <c r="AX1847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101759, 'Б-101759-13',date'2015-02-02',3, 7, 7, 'RUR', 1, 18, date'2015-02-02', date'2015-02-01', 1017592, 1, to_date('2015-02-01 00:00:00','YYYY-MM-DD HH24:MI:SS'), 6200, 1116, 0, 1364, 0, 'c1', 8,null,101759,11943,1943);insert into xxxx_oebs_cash_payment_test (ID, INVOICE_ID, OEBS_PAYMENT, DOC_DATE, COMISS_DATE) values (s_xxxx_oebs_cash_payment_test.NEXTVAL, 101759, 9300, to_date('2015-02-01 00:00:00','YYYY-MM-DD HH24:MI:SS'), date'2015-01-31' );insert into xxxx_client_discount_m  (ID,CLIENT_ID,CLIENT_AVG_DISCOUNT,DT) values (s_xxxx_client_discount_m.NEXTVAL,1364, 12, date'2015-02-01');</v>
      </c>
    </row>
    <row r="1848" spans="1:50" ht="16.5" customHeight="1" x14ac:dyDescent="0.25">
      <c r="A1848" s="285">
        <v>130</v>
      </c>
      <c r="B1848" s="72">
        <v>0</v>
      </c>
      <c r="C1848" s="165" t="str">
        <f t="shared" si="181"/>
        <v>1000130</v>
      </c>
      <c r="D1848" s="165" t="str">
        <f t="shared" si="182"/>
        <v>1000130/13</v>
      </c>
      <c r="E1848" s="167" t="s">
        <v>189</v>
      </c>
      <c r="F1848" s="167" t="s">
        <v>822</v>
      </c>
      <c r="G1848" s="165">
        <v>48</v>
      </c>
      <c r="H1848" s="178">
        <v>101760</v>
      </c>
      <c r="I1848" s="170" t="str">
        <f t="shared" si="183"/>
        <v>Б-101760-13</v>
      </c>
      <c r="J1848" s="169">
        <v>3</v>
      </c>
      <c r="K1848" s="165">
        <v>7</v>
      </c>
      <c r="L1848" s="165" t="s">
        <v>38</v>
      </c>
      <c r="M1848" s="169">
        <v>1</v>
      </c>
      <c r="N1848" s="165">
        <v>18</v>
      </c>
      <c r="O1848" s="167" t="s">
        <v>823</v>
      </c>
      <c r="P1848" s="167" t="s">
        <v>823</v>
      </c>
      <c r="Q1848" s="167" t="s">
        <v>826</v>
      </c>
      <c r="R1848" s="166" t="str">
        <f>H1848&amp;"3"</f>
        <v>1017603</v>
      </c>
      <c r="S1848" s="170">
        <v>1</v>
      </c>
      <c r="T1848" s="237" t="s">
        <v>308</v>
      </c>
      <c r="U1848" s="165">
        <v>6200</v>
      </c>
      <c r="V1848" s="165">
        <v>1116</v>
      </c>
      <c r="W1848" s="165">
        <v>0</v>
      </c>
      <c r="X1848" s="236">
        <v>1365</v>
      </c>
      <c r="Y1848" s="168" t="s">
        <v>42</v>
      </c>
      <c r="Z1848" s="266"/>
      <c r="AA1848" s="266"/>
      <c r="AB1848" s="224"/>
      <c r="AC1848" s="178">
        <v>9300</v>
      </c>
      <c r="AD1848" s="170"/>
      <c r="AE1848" s="170"/>
      <c r="AF1848" s="237" t="s">
        <v>149</v>
      </c>
      <c r="AG1848" s="221">
        <v>8</v>
      </c>
      <c r="AH1848" s="220">
        <v>12</v>
      </c>
      <c r="AI1848" s="167" t="s">
        <v>319</v>
      </c>
      <c r="AL1848" s="166">
        <v>0</v>
      </c>
      <c r="AM1848" s="170" t="s">
        <v>43</v>
      </c>
      <c r="AN1848" s="165" t="s">
        <v>44</v>
      </c>
      <c r="AO1848" s="165"/>
      <c r="AP1848" s="166"/>
      <c r="AQ1848" s="166"/>
      <c r="AR1848" s="166"/>
      <c r="AS1848" s="166">
        <f>H1848</f>
        <v>101760</v>
      </c>
      <c r="AT1848" s="166">
        <f t="shared" si="179"/>
        <v>11944</v>
      </c>
      <c r="AU1848" s="166">
        <v>1944</v>
      </c>
      <c r="AV1848" s="166"/>
      <c r="AX184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101760, 'Б-101760-13',date'2015-02-02',3, 7, 7, 'RUR', 1, 18, date'2015-02-02', date'2015-02-01', 1017603, 1, to_date('2015-02-01 00:00:00','YYYY-MM-DD HH24:MI:SS'), 6200, 1116, 0, 1365, 0, 'c1', 8,null,101760,11944,1944);insert into xxxx_oebs_cash_payment_test (ID, INVOICE_ID, OEBS_PAYMENT, DOC_DATE, COMISS_DATE) values (s_xxxx_oebs_cash_payment_test.NEXTVAL, 101760, 9300, to_date('2015-02-01 00:00:00','YYYY-MM-DD HH24:MI:SS'), date'2015-01-31' );insert into xxxx_client_discount_m  (ID,CLIENT_ID,CLIENT_AVG_DISCOUNT,DT) values (s_xxxx_client_discount_m.NEXTVAL,1365, 12, date'2015-02-01');</v>
      </c>
    </row>
    <row r="1849" spans="1:50" ht="16.5" customHeight="1" x14ac:dyDescent="0.25">
      <c r="A1849" s="285">
        <v>130</v>
      </c>
      <c r="B1849" s="72">
        <v>0</v>
      </c>
      <c r="C1849" s="165" t="str">
        <f t="shared" si="181"/>
        <v>1000130</v>
      </c>
      <c r="D1849" s="165" t="str">
        <f t="shared" si="182"/>
        <v>1000130/13</v>
      </c>
      <c r="E1849" s="167" t="s">
        <v>189</v>
      </c>
      <c r="F1849" s="167" t="s">
        <v>822</v>
      </c>
      <c r="G1849" s="165">
        <v>48</v>
      </c>
      <c r="H1849" s="178">
        <v>101761</v>
      </c>
      <c r="I1849" s="170" t="str">
        <f t="shared" si="183"/>
        <v>Б-101761-13</v>
      </c>
      <c r="J1849" s="169">
        <v>3</v>
      </c>
      <c r="K1849" s="165">
        <v>7</v>
      </c>
      <c r="L1849" s="165" t="s">
        <v>38</v>
      </c>
      <c r="M1849" s="169">
        <v>1</v>
      </c>
      <c r="N1849" s="165">
        <v>18</v>
      </c>
      <c r="O1849" s="167" t="s">
        <v>823</v>
      </c>
      <c r="P1849" s="167" t="s">
        <v>823</v>
      </c>
      <c r="Q1849" s="167" t="s">
        <v>826</v>
      </c>
      <c r="R1849" s="166" t="str">
        <f>H1849&amp;"1"</f>
        <v>1017611</v>
      </c>
      <c r="S1849" s="170">
        <v>1</v>
      </c>
      <c r="T1849" s="237" t="s">
        <v>308</v>
      </c>
      <c r="U1849" s="165">
        <v>6200</v>
      </c>
      <c r="V1849" s="165">
        <v>1116</v>
      </c>
      <c r="W1849" s="165">
        <v>0</v>
      </c>
      <c r="X1849" s="236">
        <v>1366</v>
      </c>
      <c r="Y1849" s="168" t="s">
        <v>42</v>
      </c>
      <c r="Z1849" s="266"/>
      <c r="AA1849" s="266"/>
      <c r="AB1849" s="224"/>
      <c r="AC1849" s="178">
        <v>9300</v>
      </c>
      <c r="AD1849" s="170"/>
      <c r="AE1849" s="170"/>
      <c r="AF1849" s="237" t="s">
        <v>149</v>
      </c>
      <c r="AG1849" s="221">
        <v>8</v>
      </c>
      <c r="AH1849" s="220">
        <v>12</v>
      </c>
      <c r="AI1849" s="167" t="s">
        <v>319</v>
      </c>
      <c r="AL1849" s="166">
        <v>0</v>
      </c>
      <c r="AM1849" s="170" t="s">
        <v>43</v>
      </c>
      <c r="AN1849" s="165" t="s">
        <v>44</v>
      </c>
      <c r="AO1849" s="165"/>
      <c r="AP1849" s="166"/>
      <c r="AQ1849" s="166"/>
      <c r="AR1849" s="166"/>
      <c r="AS1849" s="166">
        <f>H1849</f>
        <v>101761</v>
      </c>
      <c r="AT1849" s="166">
        <f t="shared" si="179"/>
        <v>11945</v>
      </c>
      <c r="AU1849" s="166">
        <v>1945</v>
      </c>
      <c r="AV1849" s="166"/>
      <c r="AX184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101761, 'Б-101761-13',date'2015-02-02',3, 7, 7, 'RUR', 1, 18, date'2015-02-02', date'2015-02-01', 1017611, 1, to_date('2015-02-01 00:00:00','YYYY-MM-DD HH24:MI:SS'), 6200, 1116, 0, 1366, 0, 'c1', 8,null,101761,11945,1945);insert into xxxx_oebs_cash_payment_test (ID, INVOICE_ID, OEBS_PAYMENT, DOC_DATE, COMISS_DATE) values (s_xxxx_oebs_cash_payment_test.NEXTVAL, 101761, 9300, to_date('2015-02-01 00:00:00','YYYY-MM-DD HH24:MI:SS'), date'2015-01-31' );insert into xxxx_client_discount_m  (ID,CLIENT_ID,CLIENT_AVG_DISCOUNT,DT) values (s_xxxx_client_discount_m.NEXTVAL,1366, 12, date'2015-02-01');</v>
      </c>
    </row>
    <row r="1850" spans="1:50" ht="16.5" customHeight="1" x14ac:dyDescent="0.25">
      <c r="A1850" s="285">
        <v>130</v>
      </c>
      <c r="B1850" s="72">
        <v>0</v>
      </c>
      <c r="C1850" s="165" t="str">
        <f t="shared" si="181"/>
        <v>1000130</v>
      </c>
      <c r="D1850" s="165" t="str">
        <f t="shared" si="182"/>
        <v>1000130/13</v>
      </c>
      <c r="E1850" s="167" t="s">
        <v>189</v>
      </c>
      <c r="F1850" s="167" t="s">
        <v>822</v>
      </c>
      <c r="G1850" s="165">
        <v>48</v>
      </c>
      <c r="H1850" s="178">
        <v>101762</v>
      </c>
      <c r="I1850" s="170" t="str">
        <f t="shared" si="183"/>
        <v>Б-101762-13</v>
      </c>
      <c r="J1850" s="169">
        <v>3</v>
      </c>
      <c r="K1850" s="165">
        <v>7</v>
      </c>
      <c r="L1850" s="165" t="s">
        <v>38</v>
      </c>
      <c r="M1850" s="169">
        <v>1</v>
      </c>
      <c r="N1850" s="165">
        <v>18</v>
      </c>
      <c r="O1850" s="167" t="s">
        <v>823</v>
      </c>
      <c r="P1850" s="167" t="s">
        <v>823</v>
      </c>
      <c r="Q1850" s="167" t="s">
        <v>826</v>
      </c>
      <c r="R1850" s="166" t="str">
        <f>H1850&amp;"2"</f>
        <v>1017622</v>
      </c>
      <c r="S1850" s="170">
        <v>1</v>
      </c>
      <c r="T1850" s="237" t="s">
        <v>308</v>
      </c>
      <c r="U1850" s="165">
        <v>6200</v>
      </c>
      <c r="V1850" s="165">
        <v>1116</v>
      </c>
      <c r="W1850" s="165">
        <v>0</v>
      </c>
      <c r="X1850" s="236">
        <v>1367</v>
      </c>
      <c r="Y1850" s="168" t="s">
        <v>42</v>
      </c>
      <c r="Z1850" s="266"/>
      <c r="AA1850" s="266"/>
      <c r="AB1850" s="224"/>
      <c r="AC1850" s="178">
        <v>9300</v>
      </c>
      <c r="AD1850" s="170"/>
      <c r="AE1850" s="170"/>
      <c r="AF1850" s="237" t="s">
        <v>149</v>
      </c>
      <c r="AG1850" s="221">
        <v>8</v>
      </c>
      <c r="AH1850" s="220">
        <v>12</v>
      </c>
      <c r="AI1850" s="167" t="s">
        <v>319</v>
      </c>
      <c r="AL1850" s="166">
        <v>0</v>
      </c>
      <c r="AM1850" s="170" t="s">
        <v>43</v>
      </c>
      <c r="AN1850" s="165" t="s">
        <v>44</v>
      </c>
      <c r="AO1850" s="165"/>
      <c r="AP1850" s="166"/>
      <c r="AQ1850" s="166"/>
      <c r="AR1850" s="166"/>
      <c r="AS1850" s="166">
        <f>H1850</f>
        <v>101762</v>
      </c>
      <c r="AT1850" s="166">
        <f t="shared" si="179"/>
        <v>11946</v>
      </c>
      <c r="AU1850" s="166">
        <v>1946</v>
      </c>
      <c r="AV1850" s="166"/>
      <c r="AX185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101762, 'Б-101762-13',date'2015-02-02',3, 7, 7, 'RUR', 1, 18, date'2015-02-02', date'2015-02-01', 1017622, 1, to_date('2015-02-01 00:00:00','YYYY-MM-DD HH24:MI:SS'), 6200, 1116, 0, 1367, 0, 'c1', 8,null,101762,11946,1946);insert into xxxx_oebs_cash_payment_test (ID, INVOICE_ID, OEBS_PAYMENT, DOC_DATE, COMISS_DATE) values (s_xxxx_oebs_cash_payment_test.NEXTVAL, 101762, 9300, to_date('2015-02-01 00:00:00','YYYY-MM-DD HH24:MI:SS'), date'2015-01-31' );insert into xxxx_client_discount_m  (ID,CLIENT_ID,CLIENT_AVG_DISCOUNT,DT) values (s_xxxx_client_discount_m.NEXTVAL,1367, 12, date'2015-02-01');</v>
      </c>
    </row>
    <row r="1851" spans="1:50" ht="16.5" customHeight="1" x14ac:dyDescent="0.25">
      <c r="A1851" s="285">
        <v>130</v>
      </c>
      <c r="B1851" s="72">
        <v>0</v>
      </c>
      <c r="C1851" s="165" t="str">
        <f t="shared" si="181"/>
        <v>1000130</v>
      </c>
      <c r="D1851" s="165" t="str">
        <f t="shared" si="182"/>
        <v>1000130/13</v>
      </c>
      <c r="E1851" s="167" t="s">
        <v>189</v>
      </c>
      <c r="F1851" s="167" t="s">
        <v>822</v>
      </c>
      <c r="G1851" s="165">
        <v>48</v>
      </c>
      <c r="H1851" s="178">
        <v>101763</v>
      </c>
      <c r="I1851" s="170" t="str">
        <f t="shared" si="183"/>
        <v>Б-101763-13</v>
      </c>
      <c r="J1851" s="169">
        <v>3</v>
      </c>
      <c r="K1851" s="165">
        <v>7</v>
      </c>
      <c r="L1851" s="165" t="s">
        <v>38</v>
      </c>
      <c r="M1851" s="169">
        <v>1</v>
      </c>
      <c r="N1851" s="165">
        <v>18</v>
      </c>
      <c r="O1851" s="167" t="s">
        <v>823</v>
      </c>
      <c r="P1851" s="167" t="s">
        <v>823</v>
      </c>
      <c r="Q1851" s="167" t="s">
        <v>826</v>
      </c>
      <c r="R1851" s="166" t="str">
        <f>H1851&amp;"1"</f>
        <v>1017631</v>
      </c>
      <c r="S1851" s="170">
        <v>1</v>
      </c>
      <c r="T1851" s="237" t="s">
        <v>308</v>
      </c>
      <c r="U1851" s="165">
        <v>6200</v>
      </c>
      <c r="V1851" s="165">
        <v>1116</v>
      </c>
      <c r="W1851" s="165">
        <v>0</v>
      </c>
      <c r="X1851" s="236">
        <v>1368</v>
      </c>
      <c r="Y1851" s="168" t="s">
        <v>42</v>
      </c>
      <c r="Z1851" s="266"/>
      <c r="AA1851" s="266"/>
      <c r="AB1851" s="224"/>
      <c r="AC1851" s="178">
        <v>9300</v>
      </c>
      <c r="AD1851" s="170"/>
      <c r="AE1851" s="170"/>
      <c r="AF1851" s="237" t="s">
        <v>149</v>
      </c>
      <c r="AG1851" s="221">
        <v>8</v>
      </c>
      <c r="AH1851" s="220">
        <v>12</v>
      </c>
      <c r="AI1851" s="167" t="s">
        <v>319</v>
      </c>
      <c r="AL1851" s="166">
        <v>0</v>
      </c>
      <c r="AM1851" s="170" t="s">
        <v>43</v>
      </c>
      <c r="AN1851" s="165" t="s">
        <v>44</v>
      </c>
      <c r="AO1851" s="165"/>
      <c r="AP1851" s="166"/>
      <c r="AQ1851" s="166"/>
      <c r="AR1851" s="166"/>
      <c r="AS1851" s="166">
        <f>H1851</f>
        <v>101763</v>
      </c>
      <c r="AT1851" s="166">
        <f t="shared" si="179"/>
        <v>11947</v>
      </c>
      <c r="AU1851" s="166">
        <v>1947</v>
      </c>
      <c r="AV1851" s="166"/>
      <c r="AX1851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101763, 'Б-101763-13',date'2015-02-02',3, 7, 7, 'RUR', 1, 18, date'2015-02-02', date'2015-02-01', 1017631, 1, to_date('2015-02-01 00:00:00','YYYY-MM-DD HH24:MI:SS'), 6200, 1116, 0, 1368, 0, 'c1', 8,null,101763,11947,1947);insert into xxxx_oebs_cash_payment_test (ID, INVOICE_ID, OEBS_PAYMENT, DOC_DATE, COMISS_DATE) values (s_xxxx_oebs_cash_payment_test.NEXTVAL, 101763, 9300, to_date('2015-02-01 00:00:00','YYYY-MM-DD HH24:MI:SS'), date'2015-01-31' );insert into xxxx_client_discount_m  (ID,CLIENT_ID,CLIENT_AVG_DISCOUNT,DT) values (s_xxxx_client_discount_m.NEXTVAL,1368, 12, date'2015-02-01');</v>
      </c>
    </row>
    <row r="1852" spans="1:50" ht="16.5" customHeight="1" x14ac:dyDescent="0.25">
      <c r="A1852" s="285">
        <v>130</v>
      </c>
      <c r="B1852" s="72">
        <v>0</v>
      </c>
      <c r="C1852" s="165" t="str">
        <f t="shared" si="181"/>
        <v>1000130</v>
      </c>
      <c r="D1852" s="165" t="str">
        <f t="shared" si="182"/>
        <v>1000130/13</v>
      </c>
      <c r="E1852" s="167" t="s">
        <v>189</v>
      </c>
      <c r="F1852" s="167" t="s">
        <v>822</v>
      </c>
      <c r="G1852" s="165">
        <v>48</v>
      </c>
      <c r="H1852" s="178">
        <v>101764</v>
      </c>
      <c r="I1852" s="170" t="str">
        <f t="shared" si="183"/>
        <v>Б-101764-13</v>
      </c>
      <c r="J1852" s="169">
        <v>3</v>
      </c>
      <c r="K1852" s="165">
        <v>7</v>
      </c>
      <c r="L1852" s="165" t="s">
        <v>38</v>
      </c>
      <c r="M1852" s="169">
        <v>1</v>
      </c>
      <c r="N1852" s="165">
        <v>18</v>
      </c>
      <c r="O1852" s="167" t="s">
        <v>823</v>
      </c>
      <c r="P1852" s="167" t="s">
        <v>823</v>
      </c>
      <c r="Q1852" s="167" t="s">
        <v>826</v>
      </c>
      <c r="R1852" s="166" t="str">
        <f>H1852&amp;"1"</f>
        <v>1017641</v>
      </c>
      <c r="S1852" s="170">
        <v>1</v>
      </c>
      <c r="T1852" s="237" t="s">
        <v>308</v>
      </c>
      <c r="U1852" s="165">
        <v>6200</v>
      </c>
      <c r="V1852" s="165">
        <v>1116</v>
      </c>
      <c r="W1852" s="165">
        <v>0</v>
      </c>
      <c r="X1852" s="236">
        <v>1369</v>
      </c>
      <c r="Y1852" s="168" t="s">
        <v>42</v>
      </c>
      <c r="Z1852" s="266"/>
      <c r="AA1852" s="266"/>
      <c r="AB1852" s="224"/>
      <c r="AC1852" s="178">
        <v>9300</v>
      </c>
      <c r="AD1852" s="170"/>
      <c r="AE1852" s="170"/>
      <c r="AF1852" s="237" t="s">
        <v>149</v>
      </c>
      <c r="AG1852" s="221">
        <v>8</v>
      </c>
      <c r="AH1852" s="220">
        <v>12</v>
      </c>
      <c r="AI1852" s="167" t="s">
        <v>319</v>
      </c>
      <c r="AL1852" s="166">
        <v>0</v>
      </c>
      <c r="AM1852" s="170" t="s">
        <v>43</v>
      </c>
      <c r="AN1852" s="165" t="s">
        <v>44</v>
      </c>
      <c r="AO1852" s="165"/>
      <c r="AP1852" s="166"/>
      <c r="AQ1852" s="166"/>
      <c r="AR1852" s="166"/>
      <c r="AS1852" s="166">
        <f>H1852</f>
        <v>101764</v>
      </c>
      <c r="AT1852" s="166">
        <f t="shared" si="179"/>
        <v>11948</v>
      </c>
      <c r="AU1852" s="166">
        <v>1948</v>
      </c>
      <c r="AV1852" s="166"/>
      <c r="AX1852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101764, 'Б-101764-13',date'2015-02-02',3, 7, 7, 'RUR', 1, 18, date'2015-02-02', date'2015-02-01', 1017641, 1, to_date('2015-02-01 00:00:00','YYYY-MM-DD HH24:MI:SS'), 6200, 1116, 0, 1369, 0, 'c1', 8,null,101764,11948,1948);insert into xxxx_oebs_cash_payment_test (ID, INVOICE_ID, OEBS_PAYMENT, DOC_DATE, COMISS_DATE) values (s_xxxx_oebs_cash_payment_test.NEXTVAL, 101764, 9300, to_date('2015-02-01 00:00:00','YYYY-MM-DD HH24:MI:SS'), date'2015-01-31' );insert into xxxx_client_discount_m  (ID,CLIENT_ID,CLIENT_AVG_DISCOUNT,DT) values (s_xxxx_client_discount_m.NEXTVAL,1369, 12, date'2015-02-01');</v>
      </c>
    </row>
    <row r="1853" spans="1:50" ht="16.5" customHeight="1" x14ac:dyDescent="0.25">
      <c r="A1853" s="285">
        <v>130</v>
      </c>
      <c r="B1853" s="72">
        <v>0</v>
      </c>
      <c r="C1853" s="165" t="str">
        <f t="shared" si="181"/>
        <v>1000130</v>
      </c>
      <c r="D1853" s="165" t="str">
        <f t="shared" si="182"/>
        <v>1000130/13</v>
      </c>
      <c r="E1853" s="167" t="s">
        <v>189</v>
      </c>
      <c r="F1853" s="167" t="s">
        <v>822</v>
      </c>
      <c r="G1853" s="165">
        <v>48</v>
      </c>
      <c r="H1853" s="178">
        <v>101765</v>
      </c>
      <c r="I1853" s="170" t="str">
        <f t="shared" si="183"/>
        <v>Б-101765-13</v>
      </c>
      <c r="J1853" s="169">
        <v>3</v>
      </c>
      <c r="K1853" s="165">
        <v>7</v>
      </c>
      <c r="L1853" s="165" t="s">
        <v>38</v>
      </c>
      <c r="M1853" s="169">
        <v>1</v>
      </c>
      <c r="N1853" s="165">
        <v>18</v>
      </c>
      <c r="O1853" s="167" t="s">
        <v>823</v>
      </c>
      <c r="P1853" s="167" t="s">
        <v>823</v>
      </c>
      <c r="Q1853" s="167" t="s">
        <v>826</v>
      </c>
      <c r="R1853" s="166" t="str">
        <f>H1853&amp;"2"</f>
        <v>1017652</v>
      </c>
      <c r="S1853" s="170">
        <v>1</v>
      </c>
      <c r="T1853" s="237" t="s">
        <v>308</v>
      </c>
      <c r="U1853" s="165">
        <v>6200</v>
      </c>
      <c r="V1853" s="165">
        <v>1116</v>
      </c>
      <c r="W1853" s="165">
        <v>0</v>
      </c>
      <c r="X1853" s="236">
        <v>1370</v>
      </c>
      <c r="Y1853" s="168" t="s">
        <v>42</v>
      </c>
      <c r="Z1853" s="266"/>
      <c r="AA1853" s="266"/>
      <c r="AB1853" s="224"/>
      <c r="AC1853" s="178">
        <v>9300</v>
      </c>
      <c r="AD1853" s="170"/>
      <c r="AE1853" s="170"/>
      <c r="AF1853" s="237" t="s">
        <v>149</v>
      </c>
      <c r="AG1853" s="221">
        <v>8</v>
      </c>
      <c r="AH1853" s="220">
        <v>12</v>
      </c>
      <c r="AI1853" s="167" t="s">
        <v>319</v>
      </c>
      <c r="AL1853" s="166">
        <v>0</v>
      </c>
      <c r="AM1853" s="170" t="s">
        <v>43</v>
      </c>
      <c r="AN1853" s="165" t="s">
        <v>44</v>
      </c>
      <c r="AO1853" s="165"/>
      <c r="AP1853" s="166"/>
      <c r="AQ1853" s="166"/>
      <c r="AR1853" s="166"/>
      <c r="AS1853" s="166">
        <f>H1853</f>
        <v>101765</v>
      </c>
      <c r="AT1853" s="166">
        <f t="shared" si="179"/>
        <v>11949</v>
      </c>
      <c r="AU1853" s="166">
        <v>1949</v>
      </c>
      <c r="AV1853" s="166"/>
      <c r="AX1853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101765, 'Б-101765-13',date'2015-02-02',3, 7, 7, 'RUR', 1, 18, date'2015-02-02', date'2015-02-01', 1017652, 1, to_date('2015-02-01 00:00:00','YYYY-MM-DD HH24:MI:SS'), 6200, 1116, 0, 1370, 0, 'c1', 8,null,101765,11949,1949);insert into xxxx_oebs_cash_payment_test (ID, INVOICE_ID, OEBS_PAYMENT, DOC_DATE, COMISS_DATE) values (s_xxxx_oebs_cash_payment_test.NEXTVAL, 101765, 9300, to_date('2015-02-01 00:00:00','YYYY-MM-DD HH24:MI:SS'), date'2015-01-31' );insert into xxxx_client_discount_m  (ID,CLIENT_ID,CLIENT_AVG_DISCOUNT,DT) values (s_xxxx_client_discount_m.NEXTVAL,1370, 12, date'2015-02-01');</v>
      </c>
    </row>
    <row r="1854" spans="1:50" ht="16.5" customHeight="1" x14ac:dyDescent="0.25">
      <c r="A1854" s="285">
        <v>130</v>
      </c>
      <c r="B1854" s="72">
        <v>0</v>
      </c>
      <c r="C1854" s="165" t="str">
        <f t="shared" si="181"/>
        <v>1000130</v>
      </c>
      <c r="D1854" s="165" t="str">
        <f t="shared" si="182"/>
        <v>1000130/13</v>
      </c>
      <c r="E1854" s="167" t="s">
        <v>189</v>
      </c>
      <c r="F1854" s="167" t="s">
        <v>822</v>
      </c>
      <c r="G1854" s="165">
        <v>48</v>
      </c>
      <c r="H1854" s="178">
        <v>101766</v>
      </c>
      <c r="I1854" s="170" t="str">
        <f t="shared" si="183"/>
        <v>Б-101766-13</v>
      </c>
      <c r="J1854" s="169">
        <v>3</v>
      </c>
      <c r="K1854" s="165">
        <v>7</v>
      </c>
      <c r="L1854" s="165" t="s">
        <v>38</v>
      </c>
      <c r="M1854" s="169">
        <v>1</v>
      </c>
      <c r="N1854" s="165">
        <v>18</v>
      </c>
      <c r="O1854" s="167" t="s">
        <v>823</v>
      </c>
      <c r="P1854" s="167" t="s">
        <v>823</v>
      </c>
      <c r="Q1854" s="167" t="s">
        <v>826</v>
      </c>
      <c r="R1854" s="166" t="str">
        <f>H1854&amp;"3"</f>
        <v>1017663</v>
      </c>
      <c r="S1854" s="170">
        <v>1</v>
      </c>
      <c r="T1854" s="237" t="s">
        <v>308</v>
      </c>
      <c r="U1854" s="165">
        <v>6200</v>
      </c>
      <c r="V1854" s="165">
        <v>1116</v>
      </c>
      <c r="W1854" s="165">
        <v>0</v>
      </c>
      <c r="X1854" s="236">
        <v>1371</v>
      </c>
      <c r="Y1854" s="168" t="s">
        <v>42</v>
      </c>
      <c r="Z1854" s="266"/>
      <c r="AA1854" s="266"/>
      <c r="AB1854" s="224"/>
      <c r="AC1854" s="178">
        <v>9300</v>
      </c>
      <c r="AD1854" s="170"/>
      <c r="AE1854" s="170"/>
      <c r="AF1854" s="237" t="s">
        <v>149</v>
      </c>
      <c r="AG1854" s="221">
        <v>8</v>
      </c>
      <c r="AH1854" s="220">
        <v>12</v>
      </c>
      <c r="AI1854" s="167" t="s">
        <v>319</v>
      </c>
      <c r="AL1854" s="166">
        <v>0</v>
      </c>
      <c r="AM1854" s="170" t="s">
        <v>43</v>
      </c>
      <c r="AN1854" s="165" t="s">
        <v>44</v>
      </c>
      <c r="AO1854" s="165"/>
      <c r="AP1854" s="166"/>
      <c r="AQ1854" s="166"/>
      <c r="AR1854" s="166"/>
      <c r="AS1854" s="166">
        <f>H1854</f>
        <v>101766</v>
      </c>
      <c r="AT1854" s="166">
        <f t="shared" si="179"/>
        <v>11950</v>
      </c>
      <c r="AU1854" s="166">
        <v>1950</v>
      </c>
      <c r="AV1854" s="166"/>
      <c r="AX1854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101766, 'Б-101766-13',date'2015-02-02',3, 7, 7, 'RUR', 1, 18, date'2015-02-02', date'2015-02-01', 1017663, 1, to_date('2015-02-01 00:00:00','YYYY-MM-DD HH24:MI:SS'), 6200, 1116, 0, 1371, 0, 'c1', 8,null,101766,11950,1950);insert into xxxx_oebs_cash_payment_test (ID, INVOICE_ID, OEBS_PAYMENT, DOC_DATE, COMISS_DATE) values (s_xxxx_oebs_cash_payment_test.NEXTVAL, 101766, 9300, to_date('2015-02-01 00:00:00','YYYY-MM-DD HH24:MI:SS'), date'2015-01-31' );insert into xxxx_client_discount_m  (ID,CLIENT_ID,CLIENT_AVG_DISCOUNT,DT) values (s_xxxx_client_discount_m.NEXTVAL,1371, 12, date'2015-02-01');</v>
      </c>
    </row>
    <row r="1855" spans="1:50" ht="16.5" customHeight="1" x14ac:dyDescent="0.25">
      <c r="A1855" s="285">
        <v>130</v>
      </c>
      <c r="B1855" s="72">
        <v>0</v>
      </c>
      <c r="C1855" s="165" t="str">
        <f t="shared" si="181"/>
        <v>1000130</v>
      </c>
      <c r="D1855" s="165" t="str">
        <f t="shared" si="182"/>
        <v>1000130/13</v>
      </c>
      <c r="E1855" s="167" t="s">
        <v>189</v>
      </c>
      <c r="F1855" s="167" t="s">
        <v>822</v>
      </c>
      <c r="G1855" s="165">
        <v>48</v>
      </c>
      <c r="H1855" s="178">
        <v>101767</v>
      </c>
      <c r="I1855" s="170" t="str">
        <f t="shared" si="183"/>
        <v>Б-101767-13</v>
      </c>
      <c r="J1855" s="169">
        <v>3</v>
      </c>
      <c r="K1855" s="165">
        <v>7</v>
      </c>
      <c r="L1855" s="165" t="s">
        <v>38</v>
      </c>
      <c r="M1855" s="169">
        <v>1</v>
      </c>
      <c r="N1855" s="165">
        <v>18</v>
      </c>
      <c r="O1855" s="167" t="s">
        <v>823</v>
      </c>
      <c r="P1855" s="167" t="s">
        <v>823</v>
      </c>
      <c r="Q1855" s="167" t="s">
        <v>826</v>
      </c>
      <c r="R1855" s="166" t="str">
        <f>H1855&amp;"1"</f>
        <v>1017671</v>
      </c>
      <c r="S1855" s="170">
        <v>1</v>
      </c>
      <c r="T1855" s="237" t="s">
        <v>308</v>
      </c>
      <c r="U1855" s="165">
        <v>6200</v>
      </c>
      <c r="V1855" s="165">
        <v>1116</v>
      </c>
      <c r="W1855" s="165">
        <v>0</v>
      </c>
      <c r="X1855" s="236">
        <v>1372</v>
      </c>
      <c r="Y1855" s="168" t="s">
        <v>42</v>
      </c>
      <c r="Z1855" s="266"/>
      <c r="AA1855" s="266"/>
      <c r="AB1855" s="224"/>
      <c r="AC1855" s="178">
        <v>9300</v>
      </c>
      <c r="AD1855" s="170"/>
      <c r="AE1855" s="170"/>
      <c r="AF1855" s="237" t="s">
        <v>149</v>
      </c>
      <c r="AG1855" s="221">
        <v>8</v>
      </c>
      <c r="AH1855" s="220">
        <v>12</v>
      </c>
      <c r="AI1855" s="167" t="s">
        <v>319</v>
      </c>
      <c r="AL1855" s="166">
        <v>0</v>
      </c>
      <c r="AM1855" s="170" t="s">
        <v>43</v>
      </c>
      <c r="AN1855" s="165" t="s">
        <v>44</v>
      </c>
      <c r="AO1855" s="165"/>
      <c r="AP1855" s="166"/>
      <c r="AQ1855" s="166"/>
      <c r="AR1855" s="166"/>
      <c r="AS1855" s="166">
        <f>H1855</f>
        <v>101767</v>
      </c>
      <c r="AT1855" s="166">
        <f t="shared" si="179"/>
        <v>11951</v>
      </c>
      <c r="AU1855" s="166">
        <v>1951</v>
      </c>
      <c r="AV1855" s="166"/>
      <c r="AX1855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101767, 'Б-101767-13',date'2015-02-02',3, 7, 7, 'RUR', 1, 18, date'2015-02-02', date'2015-02-01', 1017671, 1, to_date('2015-02-01 00:00:00','YYYY-MM-DD HH24:MI:SS'), 6200, 1116, 0, 1372, 0, 'c1', 8,null,101767,11951,1951);insert into xxxx_oebs_cash_payment_test (ID, INVOICE_ID, OEBS_PAYMENT, DOC_DATE, COMISS_DATE) values (s_xxxx_oebs_cash_payment_test.NEXTVAL, 101767, 9300, to_date('2015-02-01 00:00:00','YYYY-MM-DD HH24:MI:SS'), date'2015-01-31' );insert into xxxx_client_discount_m  (ID,CLIENT_ID,CLIENT_AVG_DISCOUNT,DT) values (s_xxxx_client_discount_m.NEXTVAL,1372, 12, date'2015-02-01');</v>
      </c>
    </row>
    <row r="1856" spans="1:50" ht="16.5" customHeight="1" x14ac:dyDescent="0.25">
      <c r="A1856" s="285">
        <v>130</v>
      </c>
      <c r="B1856" s="72">
        <v>0</v>
      </c>
      <c r="C1856" s="165" t="str">
        <f t="shared" si="181"/>
        <v>1000130</v>
      </c>
      <c r="D1856" s="165" t="str">
        <f t="shared" si="182"/>
        <v>1000130/13</v>
      </c>
      <c r="E1856" s="167" t="s">
        <v>189</v>
      </c>
      <c r="F1856" s="167" t="s">
        <v>822</v>
      </c>
      <c r="G1856" s="165">
        <v>48</v>
      </c>
      <c r="H1856" s="178">
        <v>101768</v>
      </c>
      <c r="I1856" s="170" t="str">
        <f t="shared" si="183"/>
        <v>Б-101768-13</v>
      </c>
      <c r="J1856" s="169">
        <v>3</v>
      </c>
      <c r="K1856" s="165">
        <v>7</v>
      </c>
      <c r="L1856" s="165" t="s">
        <v>38</v>
      </c>
      <c r="M1856" s="169">
        <v>1</v>
      </c>
      <c r="N1856" s="165">
        <v>18</v>
      </c>
      <c r="O1856" s="167" t="s">
        <v>823</v>
      </c>
      <c r="P1856" s="167" t="s">
        <v>823</v>
      </c>
      <c r="Q1856" s="167" t="s">
        <v>826</v>
      </c>
      <c r="R1856" s="166" t="str">
        <f>H1856&amp;"2"</f>
        <v>1017682</v>
      </c>
      <c r="S1856" s="170">
        <v>1</v>
      </c>
      <c r="T1856" s="237" t="s">
        <v>308</v>
      </c>
      <c r="U1856" s="165">
        <v>6200</v>
      </c>
      <c r="V1856" s="165">
        <v>1116</v>
      </c>
      <c r="W1856" s="165">
        <v>0</v>
      </c>
      <c r="X1856" s="236">
        <v>1373</v>
      </c>
      <c r="Y1856" s="168" t="s">
        <v>42</v>
      </c>
      <c r="Z1856" s="266"/>
      <c r="AA1856" s="266"/>
      <c r="AB1856" s="224"/>
      <c r="AC1856" s="178">
        <v>9300</v>
      </c>
      <c r="AD1856" s="170"/>
      <c r="AE1856" s="170"/>
      <c r="AF1856" s="237" t="s">
        <v>149</v>
      </c>
      <c r="AG1856" s="221">
        <v>8</v>
      </c>
      <c r="AH1856" s="220">
        <v>12</v>
      </c>
      <c r="AI1856" s="167" t="s">
        <v>319</v>
      </c>
      <c r="AL1856" s="166">
        <v>0</v>
      </c>
      <c r="AM1856" s="170" t="s">
        <v>43</v>
      </c>
      <c r="AN1856" s="165" t="s">
        <v>44</v>
      </c>
      <c r="AO1856" s="165"/>
      <c r="AP1856" s="166"/>
      <c r="AQ1856" s="166"/>
      <c r="AR1856" s="166"/>
      <c r="AS1856" s="166">
        <f>H1856</f>
        <v>101768</v>
      </c>
      <c r="AT1856" s="166">
        <f t="shared" si="179"/>
        <v>11952</v>
      </c>
      <c r="AU1856" s="166">
        <v>1952</v>
      </c>
      <c r="AV1856" s="166"/>
      <c r="AX1856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101768, 'Б-101768-13',date'2015-02-02',3, 7, 7, 'RUR', 1, 18, date'2015-02-02', date'2015-02-01', 1017682, 1, to_date('2015-02-01 00:00:00','YYYY-MM-DD HH24:MI:SS'), 6200, 1116, 0, 1373, 0, 'c1', 8,null,101768,11952,1952);insert into xxxx_oebs_cash_payment_test (ID, INVOICE_ID, OEBS_PAYMENT, DOC_DATE, COMISS_DATE) values (s_xxxx_oebs_cash_payment_test.NEXTVAL, 101768, 9300, to_date('2015-02-01 00:00:00','YYYY-MM-DD HH24:MI:SS'), date'2015-01-31' );insert into xxxx_client_discount_m  (ID,CLIENT_ID,CLIENT_AVG_DISCOUNT,DT) values (s_xxxx_client_discount_m.NEXTVAL,1373, 12, date'2015-02-01');</v>
      </c>
    </row>
    <row r="1857" spans="1:50" ht="16.5" customHeight="1" x14ac:dyDescent="0.25">
      <c r="A1857" s="285">
        <v>130</v>
      </c>
      <c r="B1857" s="72">
        <v>0</v>
      </c>
      <c r="C1857" s="165" t="str">
        <f t="shared" si="181"/>
        <v>1000130</v>
      </c>
      <c r="D1857" s="165" t="str">
        <f t="shared" si="182"/>
        <v>1000130/13</v>
      </c>
      <c r="E1857" s="167" t="s">
        <v>189</v>
      </c>
      <c r="F1857" s="167" t="s">
        <v>822</v>
      </c>
      <c r="G1857" s="165">
        <v>48</v>
      </c>
      <c r="H1857" s="178">
        <v>101769</v>
      </c>
      <c r="I1857" s="170" t="str">
        <f t="shared" si="183"/>
        <v>Б-101769-13</v>
      </c>
      <c r="J1857" s="169">
        <v>3</v>
      </c>
      <c r="K1857" s="165">
        <v>7</v>
      </c>
      <c r="L1857" s="165" t="s">
        <v>38</v>
      </c>
      <c r="M1857" s="169">
        <v>1</v>
      </c>
      <c r="N1857" s="165">
        <v>18</v>
      </c>
      <c r="O1857" s="167" t="s">
        <v>823</v>
      </c>
      <c r="P1857" s="167" t="s">
        <v>823</v>
      </c>
      <c r="Q1857" s="167" t="s">
        <v>826</v>
      </c>
      <c r="R1857" s="166" t="str">
        <f>H1857&amp;"1"</f>
        <v>1017691</v>
      </c>
      <c r="S1857" s="170">
        <v>1</v>
      </c>
      <c r="T1857" s="237" t="s">
        <v>308</v>
      </c>
      <c r="U1857" s="165">
        <v>6200</v>
      </c>
      <c r="V1857" s="165">
        <v>1116</v>
      </c>
      <c r="W1857" s="165">
        <v>0</v>
      </c>
      <c r="X1857" s="236">
        <v>1374</v>
      </c>
      <c r="Y1857" s="168" t="s">
        <v>42</v>
      </c>
      <c r="Z1857" s="266"/>
      <c r="AA1857" s="266"/>
      <c r="AB1857" s="224"/>
      <c r="AC1857" s="178">
        <v>9300</v>
      </c>
      <c r="AD1857" s="170"/>
      <c r="AE1857" s="170"/>
      <c r="AF1857" s="237" t="s">
        <v>149</v>
      </c>
      <c r="AG1857" s="221">
        <v>8</v>
      </c>
      <c r="AH1857" s="220">
        <v>12</v>
      </c>
      <c r="AI1857" s="167" t="s">
        <v>319</v>
      </c>
      <c r="AL1857" s="166">
        <v>0</v>
      </c>
      <c r="AM1857" s="170" t="s">
        <v>43</v>
      </c>
      <c r="AN1857" s="165" t="s">
        <v>44</v>
      </c>
      <c r="AO1857" s="165"/>
      <c r="AP1857" s="166"/>
      <c r="AQ1857" s="166"/>
      <c r="AR1857" s="166"/>
      <c r="AS1857" s="166">
        <f>H1857</f>
        <v>101769</v>
      </c>
      <c r="AT1857" s="166">
        <f t="shared" si="179"/>
        <v>11953</v>
      </c>
      <c r="AU1857" s="166">
        <v>1953</v>
      </c>
      <c r="AV1857" s="310"/>
      <c r="AX1857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101769, 'Б-101769-13',date'2015-02-02',3, 7, 7, 'RUR', 1, 18, date'2015-02-02', date'2015-02-01', 1017691, 1, to_date('2015-02-01 00:00:00','YYYY-MM-DD HH24:MI:SS'), 6200, 1116, 0, 1374, 0, 'c1', 8,null,101769,11953,1953);insert into xxxx_oebs_cash_payment_test (ID, INVOICE_ID, OEBS_PAYMENT, DOC_DATE, COMISS_DATE) values (s_xxxx_oebs_cash_payment_test.NEXTVAL, 101769, 9300, to_date('2015-02-01 00:00:00','YYYY-MM-DD HH24:MI:SS'), date'2015-01-31' );insert into xxxx_client_discount_m  (ID,CLIENT_ID,CLIENT_AVG_DISCOUNT,DT) values (s_xxxx_client_discount_m.NEXTVAL,1374, 12, date'2015-02-01');</v>
      </c>
    </row>
    <row r="1858" spans="1:50" ht="16.5" customHeight="1" x14ac:dyDescent="0.25">
      <c r="A1858" s="285">
        <v>130</v>
      </c>
      <c r="B1858" s="72">
        <v>0</v>
      </c>
      <c r="C1858" s="165" t="str">
        <f t="shared" si="181"/>
        <v>1000130</v>
      </c>
      <c r="D1858" s="165" t="str">
        <f t="shared" si="182"/>
        <v>1000130/13</v>
      </c>
      <c r="E1858" s="167" t="s">
        <v>189</v>
      </c>
      <c r="F1858" s="167" t="s">
        <v>822</v>
      </c>
      <c r="G1858" s="165">
        <v>48</v>
      </c>
      <c r="H1858" s="178">
        <v>101770</v>
      </c>
      <c r="I1858" s="170" t="str">
        <f t="shared" si="183"/>
        <v>Б-101770-13</v>
      </c>
      <c r="J1858" s="169">
        <v>3</v>
      </c>
      <c r="K1858" s="165">
        <v>7</v>
      </c>
      <c r="L1858" s="165" t="s">
        <v>38</v>
      </c>
      <c r="M1858" s="169">
        <v>1</v>
      </c>
      <c r="N1858" s="165">
        <v>18</v>
      </c>
      <c r="O1858" s="167" t="s">
        <v>823</v>
      </c>
      <c r="P1858" s="167" t="s">
        <v>823</v>
      </c>
      <c r="Q1858" s="167" t="s">
        <v>826</v>
      </c>
      <c r="R1858" s="166" t="str">
        <f>H1858&amp;"1"</f>
        <v>1017701</v>
      </c>
      <c r="S1858" s="170">
        <v>1</v>
      </c>
      <c r="T1858" s="237" t="s">
        <v>308</v>
      </c>
      <c r="U1858" s="165">
        <v>6200</v>
      </c>
      <c r="V1858" s="165">
        <v>1116</v>
      </c>
      <c r="W1858" s="165">
        <v>0</v>
      </c>
      <c r="X1858" s="236">
        <v>1375</v>
      </c>
      <c r="Y1858" s="168" t="s">
        <v>42</v>
      </c>
      <c r="Z1858" s="266"/>
      <c r="AA1858" s="266"/>
      <c r="AB1858" s="224"/>
      <c r="AC1858" s="178">
        <v>9300</v>
      </c>
      <c r="AD1858" s="170"/>
      <c r="AE1858" s="170"/>
      <c r="AF1858" s="237" t="s">
        <v>149</v>
      </c>
      <c r="AG1858" s="221">
        <v>8</v>
      </c>
      <c r="AH1858" s="220">
        <v>12</v>
      </c>
      <c r="AI1858" s="167" t="s">
        <v>319</v>
      </c>
      <c r="AL1858" s="166">
        <v>0</v>
      </c>
      <c r="AM1858" s="170" t="s">
        <v>43</v>
      </c>
      <c r="AN1858" s="165" t="s">
        <v>44</v>
      </c>
      <c r="AO1858" s="165"/>
      <c r="AP1858" s="166"/>
      <c r="AQ1858" s="166"/>
      <c r="AR1858" s="166"/>
      <c r="AS1858" s="166">
        <f>H1858</f>
        <v>101770</v>
      </c>
      <c r="AT1858" s="166">
        <f t="shared" si="179"/>
        <v>11954</v>
      </c>
      <c r="AU1858" s="166">
        <v>1954</v>
      </c>
      <c r="AV1858" s="227"/>
      <c r="AX1858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101770, 'Б-101770-13',date'2015-02-02',3, 7, 7, 'RUR', 1, 18, date'2015-02-02', date'2015-02-01', 1017701, 1, to_date('2015-02-01 00:00:00','YYYY-MM-DD HH24:MI:SS'), 6200, 1116, 0, 1375, 0, 'c1', 8,null,101770,11954,1954);insert into xxxx_oebs_cash_payment_test (ID, INVOICE_ID, OEBS_PAYMENT, DOC_DATE, COMISS_DATE) values (s_xxxx_oebs_cash_payment_test.NEXTVAL, 101770, 9300, to_date('2015-02-01 00:00:00','YYYY-MM-DD HH24:MI:SS'), date'2015-01-31' );insert into xxxx_client_discount_m  (ID,CLIENT_ID,CLIENT_AVG_DISCOUNT,DT) values (s_xxxx_client_discount_m.NEXTVAL,1375, 12, date'2015-02-01');</v>
      </c>
    </row>
    <row r="1859" spans="1:50" ht="16.5" customHeight="1" x14ac:dyDescent="0.25">
      <c r="A1859" s="285">
        <v>130</v>
      </c>
      <c r="B1859" s="72">
        <v>0</v>
      </c>
      <c r="C1859" s="165" t="str">
        <f t="shared" si="181"/>
        <v>1000130</v>
      </c>
      <c r="D1859" s="165" t="str">
        <f t="shared" si="182"/>
        <v>1000130/13</v>
      </c>
      <c r="E1859" s="167" t="s">
        <v>189</v>
      </c>
      <c r="F1859" s="167" t="s">
        <v>822</v>
      </c>
      <c r="G1859" s="165">
        <v>48</v>
      </c>
      <c r="H1859" s="178">
        <v>101771</v>
      </c>
      <c r="I1859" s="170" t="str">
        <f t="shared" si="183"/>
        <v>Б-101771-13</v>
      </c>
      <c r="J1859" s="169">
        <v>3</v>
      </c>
      <c r="K1859" s="165">
        <v>7</v>
      </c>
      <c r="L1859" s="165" t="s">
        <v>38</v>
      </c>
      <c r="M1859" s="169">
        <v>1</v>
      </c>
      <c r="N1859" s="165">
        <v>18</v>
      </c>
      <c r="O1859" s="167" t="s">
        <v>823</v>
      </c>
      <c r="P1859" s="167" t="s">
        <v>823</v>
      </c>
      <c r="Q1859" s="167" t="s">
        <v>826</v>
      </c>
      <c r="R1859" s="166" t="str">
        <f>H1859&amp;"2"</f>
        <v>1017712</v>
      </c>
      <c r="S1859" s="170">
        <v>1</v>
      </c>
      <c r="T1859" s="237" t="s">
        <v>308</v>
      </c>
      <c r="U1859" s="165">
        <v>6200</v>
      </c>
      <c r="V1859" s="165">
        <v>1116</v>
      </c>
      <c r="W1859" s="165">
        <v>0</v>
      </c>
      <c r="X1859" s="236">
        <v>1376</v>
      </c>
      <c r="Y1859" s="168" t="s">
        <v>42</v>
      </c>
      <c r="Z1859" s="266"/>
      <c r="AA1859" s="266"/>
      <c r="AB1859" s="224"/>
      <c r="AC1859" s="178">
        <v>9300</v>
      </c>
      <c r="AD1859" s="170"/>
      <c r="AE1859" s="170"/>
      <c r="AF1859" s="237" t="s">
        <v>149</v>
      </c>
      <c r="AG1859" s="221">
        <v>8</v>
      </c>
      <c r="AH1859" s="220">
        <v>12</v>
      </c>
      <c r="AI1859" s="167" t="s">
        <v>319</v>
      </c>
      <c r="AL1859" s="166">
        <v>0</v>
      </c>
      <c r="AM1859" s="170" t="s">
        <v>43</v>
      </c>
      <c r="AN1859" s="165" t="s">
        <v>44</v>
      </c>
      <c r="AO1859" s="165"/>
      <c r="AP1859" s="166"/>
      <c r="AQ1859" s="166"/>
      <c r="AR1859" s="166"/>
      <c r="AS1859" s="166">
        <f>H1859</f>
        <v>101771</v>
      </c>
      <c r="AT1859" s="166">
        <f t="shared" si="179"/>
        <v>11955</v>
      </c>
      <c r="AU1859" s="166">
        <v>1955</v>
      </c>
      <c r="AV1859" s="227"/>
      <c r="AX1859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101771, 'Б-101771-13',date'2015-02-02',3, 7, 7, 'RUR', 1, 18, date'2015-02-02', date'2015-02-01', 1017712, 1, to_date('2015-02-01 00:00:00','YYYY-MM-DD HH24:MI:SS'), 6200, 1116, 0, 1376, 0, 'c1', 8,null,101771,11955,1955);insert into xxxx_oebs_cash_payment_test (ID, INVOICE_ID, OEBS_PAYMENT, DOC_DATE, COMISS_DATE) values (s_xxxx_oebs_cash_payment_test.NEXTVAL, 101771, 9300, to_date('2015-02-01 00:00:00','YYYY-MM-DD HH24:MI:SS'), date'2015-01-31' );insert into xxxx_client_discount_m  (ID,CLIENT_ID,CLIENT_AVG_DISCOUNT,DT) values (s_xxxx_client_discount_m.NEXTVAL,1376, 12, date'2015-02-01');</v>
      </c>
    </row>
    <row r="1860" spans="1:50" ht="16.5" customHeight="1" x14ac:dyDescent="0.25">
      <c r="A1860" s="285">
        <v>130</v>
      </c>
      <c r="B1860" s="72">
        <v>0</v>
      </c>
      <c r="C1860" s="165" t="str">
        <f t="shared" si="181"/>
        <v>1000130</v>
      </c>
      <c r="D1860" s="165" t="str">
        <f t="shared" si="182"/>
        <v>1000130/13</v>
      </c>
      <c r="E1860" s="167" t="s">
        <v>189</v>
      </c>
      <c r="F1860" s="167" t="s">
        <v>822</v>
      </c>
      <c r="G1860" s="165">
        <v>48</v>
      </c>
      <c r="H1860" s="178">
        <v>101772</v>
      </c>
      <c r="I1860" s="170" t="str">
        <f t="shared" si="183"/>
        <v>Б-101772-13</v>
      </c>
      <c r="J1860" s="169">
        <v>3</v>
      </c>
      <c r="K1860" s="165">
        <v>7</v>
      </c>
      <c r="L1860" s="165" t="s">
        <v>38</v>
      </c>
      <c r="M1860" s="169">
        <v>1</v>
      </c>
      <c r="N1860" s="165">
        <v>18</v>
      </c>
      <c r="O1860" s="167" t="s">
        <v>823</v>
      </c>
      <c r="P1860" s="167" t="s">
        <v>823</v>
      </c>
      <c r="Q1860" s="167" t="s">
        <v>826</v>
      </c>
      <c r="R1860" s="166" t="str">
        <f>H1860&amp;"2"</f>
        <v>1017722</v>
      </c>
      <c r="S1860" s="170">
        <v>1</v>
      </c>
      <c r="T1860" s="237" t="s">
        <v>308</v>
      </c>
      <c r="U1860" s="165">
        <v>6200</v>
      </c>
      <c r="V1860" s="165">
        <v>1116</v>
      </c>
      <c r="W1860" s="165">
        <v>0</v>
      </c>
      <c r="X1860" s="236">
        <v>1377</v>
      </c>
      <c r="Y1860" s="168" t="s">
        <v>42</v>
      </c>
      <c r="Z1860" s="266"/>
      <c r="AA1860" s="266"/>
      <c r="AB1860" s="224"/>
      <c r="AC1860" s="178">
        <v>9300</v>
      </c>
      <c r="AD1860" s="170"/>
      <c r="AE1860" s="170"/>
      <c r="AF1860" s="237" t="s">
        <v>149</v>
      </c>
      <c r="AG1860" s="221">
        <v>8</v>
      </c>
      <c r="AH1860" s="220">
        <v>12</v>
      </c>
      <c r="AI1860" s="167" t="s">
        <v>319</v>
      </c>
      <c r="AL1860" s="166">
        <v>0</v>
      </c>
      <c r="AM1860" s="170" t="s">
        <v>43</v>
      </c>
      <c r="AN1860" s="165" t="s">
        <v>44</v>
      </c>
      <c r="AO1860" s="165"/>
      <c r="AP1860" s="166"/>
      <c r="AQ1860" s="166"/>
      <c r="AR1860" s="166"/>
      <c r="AS1860" s="166">
        <f>H1860</f>
        <v>101772</v>
      </c>
      <c r="AT1860" s="166">
        <f t="shared" si="179"/>
        <v>11956</v>
      </c>
      <c r="AU1860" s="166">
        <v>1956</v>
      </c>
      <c r="AV1860" s="227"/>
      <c r="AX1860" s="163" t="str">
        <f t="shared" si="18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101772, 'Б-101772-13',date'2015-02-02',3, 7, 7, 'RUR', 1, 18, date'2015-02-02', date'2015-02-01', 1017722, 1, to_date('2015-02-01 00:00:00','YYYY-MM-DD HH24:MI:SS'), 6200, 1116, 0, 1377, 0, 'c1', 8,null,101772,11956,1956);insert into xxxx_oebs_cash_payment_test (ID, INVOICE_ID, OEBS_PAYMENT, DOC_DATE, COMISS_DATE) values (s_xxxx_oebs_cash_payment_test.NEXTVAL, 101772, 9300, to_date('2015-02-01 00:00:00','YYYY-MM-DD HH24:MI:SS'), date'2015-01-31' );insert into xxxx_client_discount_m  (ID,CLIENT_ID,CLIENT_AVG_DISCOUNT,DT) values (s_xxxx_client_discount_m.NEXTVAL,1377, 12, date'2015-02-01');</v>
      </c>
    </row>
    <row r="1861" spans="1:50" ht="16.5" customHeight="1" x14ac:dyDescent="0.25">
      <c r="A1861" s="285">
        <v>130</v>
      </c>
      <c r="B1861" s="72">
        <v>0</v>
      </c>
      <c r="C1861" s="165" t="str">
        <f t="shared" si="181"/>
        <v>1000130</v>
      </c>
      <c r="D1861" s="165" t="str">
        <f t="shared" si="182"/>
        <v>1000130/13</v>
      </c>
      <c r="E1861" s="167" t="s">
        <v>189</v>
      </c>
      <c r="F1861" s="167" t="s">
        <v>822</v>
      </c>
      <c r="G1861" s="165">
        <v>48</v>
      </c>
      <c r="H1861" s="178">
        <v>101773</v>
      </c>
      <c r="I1861" s="170" t="str">
        <f t="shared" si="183"/>
        <v>Б-101773-13</v>
      </c>
      <c r="J1861" s="169">
        <v>3</v>
      </c>
      <c r="K1861" s="165">
        <v>7</v>
      </c>
      <c r="L1861" s="165" t="s">
        <v>38</v>
      </c>
      <c r="M1861" s="169">
        <v>1</v>
      </c>
      <c r="N1861" s="165">
        <v>18</v>
      </c>
      <c r="O1861" s="167" t="s">
        <v>823</v>
      </c>
      <c r="P1861" s="167" t="s">
        <v>823</v>
      </c>
      <c r="Q1861" s="167" t="s">
        <v>826</v>
      </c>
      <c r="R1861" s="166" t="str">
        <f>H1861&amp;"1"</f>
        <v>1017731</v>
      </c>
      <c r="S1861" s="170">
        <v>1</v>
      </c>
      <c r="T1861" s="191" t="s">
        <v>308</v>
      </c>
      <c r="U1861" s="234">
        <v>5000</v>
      </c>
      <c r="V1861" s="234">
        <v>900</v>
      </c>
      <c r="W1861" s="165">
        <v>0</v>
      </c>
      <c r="X1861" s="122">
        <v>1363</v>
      </c>
      <c r="Y1861" s="168" t="s">
        <v>42</v>
      </c>
      <c r="Z1861" s="223" t="s">
        <v>762</v>
      </c>
      <c r="AA1861" s="266"/>
      <c r="AB1861" s="223" t="s">
        <v>763</v>
      </c>
      <c r="AC1861" s="178">
        <v>7500</v>
      </c>
      <c r="AD1861" s="170"/>
      <c r="AE1861" s="170"/>
      <c r="AF1861" s="191" t="s">
        <v>319</v>
      </c>
      <c r="AG1861" s="221">
        <v>8</v>
      </c>
      <c r="AH1861" s="220">
        <v>12</v>
      </c>
      <c r="AI1861" s="191" t="s">
        <v>319</v>
      </c>
      <c r="AL1861" s="166">
        <v>0</v>
      </c>
      <c r="AM1861" s="170" t="s">
        <v>43</v>
      </c>
      <c r="AN1861" s="165" t="s">
        <v>44</v>
      </c>
      <c r="AO1861" s="165"/>
      <c r="AP1861" s="166"/>
      <c r="AQ1861" s="166"/>
      <c r="AR1861" s="166"/>
      <c r="AS1861" s="166">
        <f>H1861</f>
        <v>101773</v>
      </c>
      <c r="AT1861" s="166">
        <f t="shared" ref="AT1861:AT1924" si="184">AU1861+10000</f>
        <v>11957</v>
      </c>
      <c r="AU1861" s="166">
        <v>1957</v>
      </c>
      <c r="AV1861" s="227"/>
      <c r="AX1861" s="163" t="str">
        <f t="shared" ref="AX1861:AX1924" si="185">IF(B1861=0,"insert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"&amp;A1861&amp;", "&amp;C1861&amp;", '"&amp;D1861&amp;"', date'"&amp;E1861&amp;"', date'"&amp;F1861&amp;"', "&amp;G1861&amp;", "&amp;H1861&amp;", '"&amp;I1861&amp;"',date'"&amp;O1861&amp;"',"&amp;J1861&amp;", "&amp;K1861&amp;", "&amp;K1861&amp;", '"&amp;L1861&amp;"', "&amp;M1861&amp;", "&amp;N1861&amp;", date'"&amp;P1861&amp;"', date'"&amp;Q1861&amp;"', "&amp;R1861&amp;", "&amp;S1861&amp;", to_date('"&amp;T1861&amp;"','YYYY-MM-DD HH24:MI:SS'), "&amp;U1861&amp;", "&amp;V1861&amp;", "&amp;W1861&amp;", "&amp;X1861&amp;", "&amp;AL1861&amp;", '"&amp;AN1861&amp;"', "&amp;AG1861&amp;","&amp;AM1861&amp;","&amp;AS1861&amp;","&amp;AT1861&amp;","&amp;AU1861&amp;");"&amp;
IF(LEN(AC1861)&gt;0,"insert into xxxx_oebs_cash_payment_test (ID, INVOICE_ID, OEBS_PAYMENT, DOC_DATE, COMISS_DATE) values (s_xxxx_oebs_cash_payment_test.NEXTVAL, "&amp;H1861&amp;", "&amp;AC1861&amp;", to_date('"&amp;T1861&amp;"','YYYY-MM-DD HH24:MI:SS'), "&amp;AF1861&amp;" );","")&amp;
IF(LEN(AD1861)&gt;0,"insert into xxxx_oebs_cash_payment_test (ID, INVOICE_ID, OEBS_PAYMENT, DOC_DATE, COMISS_DATE) values (s_xxxx_oebs_cash_payment_test.NEXTVAL, "&amp;H1861&amp;", "&amp;AD1861&amp;", to_date('"&amp;T1861&amp;"','YYYY-MM-DD HH24:MI:SS'), "&amp;AF1861&amp;" );","")&amp;
IF(LEN(AE1861)&gt;0,"insert into xxxx_oebs_cash_payment_test (ID, INVOICE_ID, OEBS_PAYMENT, DOC_DATE, COMISS_DATE) values (s_xxxx_oebs_cash_payment_test.NEXTVAL, "&amp;H1861&amp;", "&amp;AE1861&amp;", to_date('"&amp;T1861&amp;"','YYYY-MM-DD HH24:MI:SS'), "&amp;AF1861&amp;" );","")&amp;
IF(LEN(AH1861)&gt;0,"insert into xxxx_client_discount_m  (ID,CLIENT_ID,CLIENT_AVG_DISCOUNT,DT) values (s_xxxx_client_discount_m.NEXTVAL,"&amp;X1861&amp;", "&amp;AH1861&amp;", "&amp;AI1861&amp;");","")&amp;
IF(LEN(AJ1861)&gt;0,"insert into xxxx_client_discount_m  (ID,CLIENT_ID,CLIENT_AVG_DISCOUNT,DT) values (s_xxxx_client_discount_m.NEXTVAL,"&amp;X1861&amp;", "&amp;AJ1861&amp;", "&amp;AK1861&amp;");","")&amp;
IF(LEN(AO1861)&gt;0,"insert into xxxx_contract_signed_attr (ID, CONTRACT_ID, CODE, KEY_NUM) values (s_xxxx_contract_signed_attr.NEXTVAL, "&amp;C1861&amp;", 'SUPERCOMMISSION_BONUS' , "&amp;AO1861&amp;" );","")&amp;
IF(LEN(AP1861)&gt;0,"insert into xxxx_loyal_clients_contr_attr (ID, CONTRACT_ID, CLIENT_ID, LC_TURNOVER, COLLATERAL_FIRST_DT, COLLATERAL_END_DT) values (s_xxxx_loyal_clients_contr_atr.NEXTVAL, "&amp;C1861&amp;", "&amp;X1861&amp;", "&amp;AP1861&amp;", "&amp;AQ1861&amp;", "&amp;AR1861&amp;" );",""),"insert into XXXX_COMMISSION_PART (ID,CONTRACT_ID,FROM_DT,TILL_DT,NDS,CURRENCY,REWARD_TYPE,DISCOUNT_TYPE,REWARD_TO_CHARGE,DELKREDERE_TO_CHARGE,DKV_TO_CHARGE,REWARD_TO_PAY,DELKREDERE_TO_PAY,DKV_TO_PAY) values "&amp;"(s_xxxx_commission_part.NEXTVAL, "&amp;C1861&amp;", "&amp;E1861&amp;",  "&amp;F1861&amp;", "&amp;G1861&amp;", '"&amp;H1861&amp;"', "&amp;J1861&amp;", "&amp;I1861&amp;", "&amp;L1861&amp;", "&amp;M1861&amp;","&amp;N1861&amp;","&amp;Q1861&amp;","&amp;R1861&amp;","&amp;S1861&amp;");")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101773, 'Б-101773-13',date'2015-02-02',3, 7, 7, 'RUR', 1, 18, date'2015-02-02', date'2015-02-01', 1017731, 1, to_date('2015-02-01 00:00:00','YYYY-MM-DD HH24:MI:SS'), 5000, 900, 0, 1363, 0, 'c1', 8,null,101773,11957,1957);insert into xxxx_oebs_cash_payment_test (ID, INVOICE_ID, OEBS_PAYMENT, DOC_DATE, COMISS_DATE) values (s_xxxx_oebs_cash_payment_test.NEXTVAL, 101773, 7500, to_date('2015-02-01 00:00:00','YYYY-MM-DD HH24:MI:SS'), date'2015-02-01' );insert into xxxx_client_discount_m  (ID,CLIENT_ID,CLIENT_AVG_DISCOUNT,DT) values (s_xxxx_client_discount_m.NEXTVAL,1363, 12, date'2015-02-01');</v>
      </c>
    </row>
    <row r="1862" spans="1:50" ht="16.5" customHeight="1" x14ac:dyDescent="0.25">
      <c r="A1862" s="285">
        <v>130</v>
      </c>
      <c r="B1862" s="72">
        <v>0</v>
      </c>
      <c r="C1862" s="165" t="str">
        <f t="shared" si="181"/>
        <v>1000130</v>
      </c>
      <c r="D1862" s="165" t="str">
        <f t="shared" si="182"/>
        <v>1000130/13</v>
      </c>
      <c r="E1862" s="167" t="s">
        <v>189</v>
      </c>
      <c r="F1862" s="167" t="s">
        <v>822</v>
      </c>
      <c r="G1862" s="165">
        <v>48</v>
      </c>
      <c r="H1862" s="178">
        <v>101774</v>
      </c>
      <c r="I1862" s="170" t="str">
        <f t="shared" si="183"/>
        <v>Б-101774-13</v>
      </c>
      <c r="J1862" s="169">
        <v>3</v>
      </c>
      <c r="K1862" s="165">
        <v>7</v>
      </c>
      <c r="L1862" s="165" t="s">
        <v>38</v>
      </c>
      <c r="M1862" s="169">
        <v>1</v>
      </c>
      <c r="N1862" s="165">
        <v>18</v>
      </c>
      <c r="O1862" s="167" t="s">
        <v>823</v>
      </c>
      <c r="P1862" s="167" t="s">
        <v>823</v>
      </c>
      <c r="Q1862" s="167" t="s">
        <v>826</v>
      </c>
      <c r="R1862" s="166" t="str">
        <f>H1862&amp;"2"</f>
        <v>1017742</v>
      </c>
      <c r="S1862" s="170">
        <v>1</v>
      </c>
      <c r="T1862" s="191" t="s">
        <v>308</v>
      </c>
      <c r="U1862" s="165">
        <v>6200</v>
      </c>
      <c r="V1862" s="165">
        <v>1116</v>
      </c>
      <c r="W1862" s="165">
        <v>0</v>
      </c>
      <c r="X1862" s="234">
        <v>1364</v>
      </c>
      <c r="Y1862" s="168" t="s">
        <v>42</v>
      </c>
      <c r="Z1862" s="301" t="s">
        <v>565</v>
      </c>
      <c r="AA1862" s="266"/>
      <c r="AB1862" s="224"/>
      <c r="AC1862" s="178">
        <v>9300</v>
      </c>
      <c r="AD1862" s="170"/>
      <c r="AE1862" s="170"/>
      <c r="AF1862" s="191" t="s">
        <v>319</v>
      </c>
      <c r="AG1862" s="221">
        <v>8</v>
      </c>
      <c r="AH1862" s="220">
        <v>12</v>
      </c>
      <c r="AI1862" s="191" t="s">
        <v>319</v>
      </c>
      <c r="AL1862" s="166">
        <v>0</v>
      </c>
      <c r="AM1862" s="170" t="s">
        <v>43</v>
      </c>
      <c r="AN1862" s="165" t="s">
        <v>44</v>
      </c>
      <c r="AO1862" s="165"/>
      <c r="AP1862" s="166"/>
      <c r="AQ1862" s="166"/>
      <c r="AR1862" s="166"/>
      <c r="AS1862" s="166">
        <f>H1862</f>
        <v>101774</v>
      </c>
      <c r="AT1862" s="166">
        <f t="shared" si="184"/>
        <v>11958</v>
      </c>
      <c r="AU1862" s="166">
        <v>1958</v>
      </c>
      <c r="AV1862" s="227"/>
      <c r="AX186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101774, 'Б-101774-13',date'2015-02-02',3, 7, 7, 'RUR', 1, 18, date'2015-02-02', date'2015-02-01', 1017742, 1, to_date('2015-02-01 00:00:00','YYYY-MM-DD HH24:MI:SS'), 6200, 1116, 0, 1364, 0, 'c1', 8,null,101774,11958,1958);insert into xxxx_oebs_cash_payment_test (ID, INVOICE_ID, OEBS_PAYMENT, DOC_DATE, COMISS_DATE) values (s_xxxx_oebs_cash_payment_test.NEXTVAL, 101774, 9300, to_date('2015-02-01 00:00:00','YYYY-MM-DD HH24:MI:SS'), date'2015-02-01' );insert into xxxx_client_discount_m  (ID,CLIENT_ID,CLIENT_AVG_DISCOUNT,DT) values (s_xxxx_client_discount_m.NEXTVAL,1364, 12, date'2015-02-01');</v>
      </c>
    </row>
    <row r="1863" spans="1:50" ht="16.5" customHeight="1" x14ac:dyDescent="0.25">
      <c r="A1863" s="285">
        <v>130</v>
      </c>
      <c r="B1863" s="72">
        <v>0</v>
      </c>
      <c r="C1863" s="165" t="str">
        <f t="shared" si="181"/>
        <v>1000130</v>
      </c>
      <c r="D1863" s="165" t="str">
        <f t="shared" si="182"/>
        <v>1000130/13</v>
      </c>
      <c r="E1863" s="167" t="s">
        <v>189</v>
      </c>
      <c r="F1863" s="167" t="s">
        <v>822</v>
      </c>
      <c r="G1863" s="165">
        <v>48</v>
      </c>
      <c r="H1863" s="178">
        <v>101775</v>
      </c>
      <c r="I1863" s="170" t="str">
        <f t="shared" si="183"/>
        <v>Б-101775-13</v>
      </c>
      <c r="J1863" s="169">
        <v>3</v>
      </c>
      <c r="K1863" s="165">
        <v>7</v>
      </c>
      <c r="L1863" s="165" t="s">
        <v>38</v>
      </c>
      <c r="M1863" s="169">
        <v>1</v>
      </c>
      <c r="N1863" s="165">
        <v>18</v>
      </c>
      <c r="O1863" s="167" t="s">
        <v>823</v>
      </c>
      <c r="P1863" s="167" t="s">
        <v>823</v>
      </c>
      <c r="Q1863" s="167" t="s">
        <v>826</v>
      </c>
      <c r="R1863" s="166" t="str">
        <f>H1863&amp;"3"</f>
        <v>1017753</v>
      </c>
      <c r="S1863" s="170">
        <v>1</v>
      </c>
      <c r="T1863" s="191" t="s">
        <v>308</v>
      </c>
      <c r="U1863" s="165">
        <v>6200</v>
      </c>
      <c r="V1863" s="165">
        <v>1116</v>
      </c>
      <c r="W1863" s="165">
        <v>0</v>
      </c>
      <c r="X1863" s="122">
        <v>1365</v>
      </c>
      <c r="Y1863" s="168" t="s">
        <v>42</v>
      </c>
      <c r="Z1863" s="266"/>
      <c r="AA1863" s="266"/>
      <c r="AB1863" s="224"/>
      <c r="AC1863" s="178">
        <v>9300</v>
      </c>
      <c r="AD1863" s="170"/>
      <c r="AE1863" s="170"/>
      <c r="AF1863" s="191" t="s">
        <v>319</v>
      </c>
      <c r="AG1863" s="221">
        <v>8</v>
      </c>
      <c r="AH1863" s="220">
        <v>12</v>
      </c>
      <c r="AI1863" s="191" t="s">
        <v>319</v>
      </c>
      <c r="AL1863" s="166">
        <v>0</v>
      </c>
      <c r="AM1863" s="170" t="s">
        <v>43</v>
      </c>
      <c r="AN1863" s="165" t="s">
        <v>44</v>
      </c>
      <c r="AO1863" s="165"/>
      <c r="AP1863" s="166"/>
      <c r="AQ1863" s="166"/>
      <c r="AR1863" s="166"/>
      <c r="AS1863" s="166">
        <f>H1863</f>
        <v>101775</v>
      </c>
      <c r="AT1863" s="166">
        <f t="shared" si="184"/>
        <v>11959</v>
      </c>
      <c r="AU1863" s="166">
        <v>1959</v>
      </c>
      <c r="AV1863" s="227"/>
      <c r="AX186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101775, 'Б-101775-13',date'2015-02-02',3, 7, 7, 'RUR', 1, 18, date'2015-02-02', date'2015-02-01', 1017753, 1, to_date('2015-02-01 00:00:00','YYYY-MM-DD HH24:MI:SS'), 6200, 1116, 0, 1365, 0, 'c1', 8,null,101775,11959,1959);insert into xxxx_oebs_cash_payment_test (ID, INVOICE_ID, OEBS_PAYMENT, DOC_DATE, COMISS_DATE) values (s_xxxx_oebs_cash_payment_test.NEXTVAL, 101775, 9300, to_date('2015-02-01 00:00:00','YYYY-MM-DD HH24:MI:SS'), date'2015-02-01' );insert into xxxx_client_discount_m  (ID,CLIENT_ID,CLIENT_AVG_DISCOUNT,DT) values (s_xxxx_client_discount_m.NEXTVAL,1365, 12, date'2015-02-01');</v>
      </c>
    </row>
    <row r="1864" spans="1:50" ht="16.5" customHeight="1" x14ac:dyDescent="0.25">
      <c r="A1864" s="285">
        <v>130</v>
      </c>
      <c r="B1864" s="72">
        <v>0</v>
      </c>
      <c r="C1864" s="165" t="str">
        <f t="shared" si="181"/>
        <v>1000130</v>
      </c>
      <c r="D1864" s="165" t="str">
        <f t="shared" si="182"/>
        <v>1000130/13</v>
      </c>
      <c r="E1864" s="167" t="s">
        <v>189</v>
      </c>
      <c r="F1864" s="167" t="s">
        <v>822</v>
      </c>
      <c r="G1864" s="165">
        <v>48</v>
      </c>
      <c r="H1864" s="178">
        <v>101776</v>
      </c>
      <c r="I1864" s="170" t="str">
        <f t="shared" si="183"/>
        <v>Б-101776-13</v>
      </c>
      <c r="J1864" s="169">
        <v>3</v>
      </c>
      <c r="K1864" s="165">
        <v>7</v>
      </c>
      <c r="L1864" s="165" t="s">
        <v>38</v>
      </c>
      <c r="M1864" s="169">
        <v>1</v>
      </c>
      <c r="N1864" s="165">
        <v>18</v>
      </c>
      <c r="O1864" s="167" t="s">
        <v>823</v>
      </c>
      <c r="P1864" s="167" t="s">
        <v>823</v>
      </c>
      <c r="Q1864" s="167" t="s">
        <v>826</v>
      </c>
      <c r="R1864" s="166" t="str">
        <f>H1864&amp;"1"</f>
        <v>1017761</v>
      </c>
      <c r="S1864" s="170">
        <v>1</v>
      </c>
      <c r="T1864" s="191" t="s">
        <v>308</v>
      </c>
      <c r="U1864" s="165">
        <v>6200</v>
      </c>
      <c r="V1864" s="165">
        <v>1116</v>
      </c>
      <c r="W1864" s="165">
        <v>0</v>
      </c>
      <c r="X1864" s="234">
        <v>1366</v>
      </c>
      <c r="Y1864" s="168" t="s">
        <v>42</v>
      </c>
      <c r="Z1864" s="266"/>
      <c r="AA1864" s="266"/>
      <c r="AB1864" s="224"/>
      <c r="AC1864" s="178">
        <v>9300</v>
      </c>
      <c r="AD1864" s="170"/>
      <c r="AE1864" s="170"/>
      <c r="AF1864" s="191" t="s">
        <v>319</v>
      </c>
      <c r="AG1864" s="221">
        <v>8</v>
      </c>
      <c r="AH1864" s="220">
        <v>12</v>
      </c>
      <c r="AI1864" s="191" t="s">
        <v>319</v>
      </c>
      <c r="AL1864" s="166">
        <v>0</v>
      </c>
      <c r="AM1864" s="170" t="s">
        <v>43</v>
      </c>
      <c r="AN1864" s="165" t="s">
        <v>44</v>
      </c>
      <c r="AO1864" s="165"/>
      <c r="AP1864" s="166"/>
      <c r="AQ1864" s="166"/>
      <c r="AR1864" s="166"/>
      <c r="AS1864" s="166">
        <f>H1864</f>
        <v>101776</v>
      </c>
      <c r="AT1864" s="166">
        <f t="shared" si="184"/>
        <v>11960</v>
      </c>
      <c r="AU1864" s="166">
        <v>1960</v>
      </c>
      <c r="AV1864" s="227"/>
      <c r="AX186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101776, 'Б-101776-13',date'2015-02-02',3, 7, 7, 'RUR', 1, 18, date'2015-02-02', date'2015-02-01', 1017761, 1, to_date('2015-02-01 00:00:00','YYYY-MM-DD HH24:MI:SS'), 6200, 1116, 0, 1366, 0, 'c1', 8,null,101776,11960,1960);insert into xxxx_oebs_cash_payment_test (ID, INVOICE_ID, OEBS_PAYMENT, DOC_DATE, COMISS_DATE) values (s_xxxx_oebs_cash_payment_test.NEXTVAL, 101776, 9300, to_date('2015-02-01 00:00:00','YYYY-MM-DD HH24:MI:SS'), date'2015-02-01' );insert into xxxx_client_discount_m  (ID,CLIENT_ID,CLIENT_AVG_DISCOUNT,DT) values (s_xxxx_client_discount_m.NEXTVAL,1366, 12, date'2015-02-01');</v>
      </c>
    </row>
    <row r="1865" spans="1:50" ht="16.5" customHeight="1" x14ac:dyDescent="0.25">
      <c r="A1865" s="285">
        <v>130</v>
      </c>
      <c r="B1865" s="72">
        <v>0</v>
      </c>
      <c r="C1865" s="165" t="str">
        <f t="shared" si="181"/>
        <v>1000130</v>
      </c>
      <c r="D1865" s="165" t="str">
        <f t="shared" si="182"/>
        <v>1000130/13</v>
      </c>
      <c r="E1865" s="167" t="s">
        <v>189</v>
      </c>
      <c r="F1865" s="167" t="s">
        <v>822</v>
      </c>
      <c r="G1865" s="165">
        <v>48</v>
      </c>
      <c r="H1865" s="178">
        <v>101777</v>
      </c>
      <c r="I1865" s="170" t="str">
        <f t="shared" si="183"/>
        <v>Б-101777-13</v>
      </c>
      <c r="J1865" s="169">
        <v>3</v>
      </c>
      <c r="K1865" s="165">
        <v>7</v>
      </c>
      <c r="L1865" s="165" t="s">
        <v>38</v>
      </c>
      <c r="M1865" s="169">
        <v>1</v>
      </c>
      <c r="N1865" s="165">
        <v>18</v>
      </c>
      <c r="O1865" s="167" t="s">
        <v>823</v>
      </c>
      <c r="P1865" s="167" t="s">
        <v>823</v>
      </c>
      <c r="Q1865" s="167" t="s">
        <v>826</v>
      </c>
      <c r="R1865" s="166" t="str">
        <f>H1865&amp;"2"</f>
        <v>1017772</v>
      </c>
      <c r="S1865" s="170">
        <v>1</v>
      </c>
      <c r="T1865" s="191" t="s">
        <v>308</v>
      </c>
      <c r="U1865" s="165">
        <v>6200</v>
      </c>
      <c r="V1865" s="165">
        <v>1116</v>
      </c>
      <c r="W1865" s="165">
        <v>0</v>
      </c>
      <c r="X1865" s="122">
        <v>1367</v>
      </c>
      <c r="Y1865" s="168" t="s">
        <v>42</v>
      </c>
      <c r="Z1865" s="266"/>
      <c r="AA1865" s="266"/>
      <c r="AB1865" s="224"/>
      <c r="AC1865" s="178">
        <v>9300</v>
      </c>
      <c r="AD1865" s="170"/>
      <c r="AE1865" s="170"/>
      <c r="AF1865" s="191" t="s">
        <v>319</v>
      </c>
      <c r="AG1865" s="221">
        <v>8</v>
      </c>
      <c r="AH1865" s="220">
        <v>12</v>
      </c>
      <c r="AI1865" s="191" t="s">
        <v>319</v>
      </c>
      <c r="AL1865" s="166">
        <v>0</v>
      </c>
      <c r="AM1865" s="170" t="s">
        <v>43</v>
      </c>
      <c r="AN1865" s="165" t="s">
        <v>44</v>
      </c>
      <c r="AO1865" s="165"/>
      <c r="AP1865" s="166"/>
      <c r="AQ1865" s="166"/>
      <c r="AR1865" s="166"/>
      <c r="AS1865" s="166">
        <f>H1865</f>
        <v>101777</v>
      </c>
      <c r="AT1865" s="166">
        <f t="shared" si="184"/>
        <v>11961</v>
      </c>
      <c r="AU1865" s="166">
        <v>1961</v>
      </c>
      <c r="AV1865" s="227"/>
      <c r="AX1865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101777, 'Б-101777-13',date'2015-02-02',3, 7, 7, 'RUR', 1, 18, date'2015-02-02', date'2015-02-01', 1017772, 1, to_date('2015-02-01 00:00:00','YYYY-MM-DD HH24:MI:SS'), 6200, 1116, 0, 1367, 0, 'c1', 8,null,101777,11961,1961);insert into xxxx_oebs_cash_payment_test (ID, INVOICE_ID, OEBS_PAYMENT, DOC_DATE, COMISS_DATE) values (s_xxxx_oebs_cash_payment_test.NEXTVAL, 101777, 9300, to_date('2015-02-01 00:00:00','YYYY-MM-DD HH24:MI:SS'), date'2015-02-01' );insert into xxxx_client_discount_m  (ID,CLIENT_ID,CLIENT_AVG_DISCOUNT,DT) values (s_xxxx_client_discount_m.NEXTVAL,1367, 12, date'2015-02-01');</v>
      </c>
    </row>
    <row r="1866" spans="1:50" ht="16.5" customHeight="1" x14ac:dyDescent="0.25">
      <c r="A1866" s="285">
        <v>130</v>
      </c>
      <c r="B1866" s="72">
        <v>0</v>
      </c>
      <c r="C1866" s="165" t="str">
        <f t="shared" si="181"/>
        <v>1000130</v>
      </c>
      <c r="D1866" s="165" t="str">
        <f t="shared" si="182"/>
        <v>1000130/13</v>
      </c>
      <c r="E1866" s="167" t="s">
        <v>189</v>
      </c>
      <c r="F1866" s="167" t="s">
        <v>822</v>
      </c>
      <c r="G1866" s="165">
        <v>48</v>
      </c>
      <c r="H1866" s="178">
        <v>101778</v>
      </c>
      <c r="I1866" s="170" t="str">
        <f t="shared" si="183"/>
        <v>Б-101778-13</v>
      </c>
      <c r="J1866" s="169">
        <v>3</v>
      </c>
      <c r="K1866" s="165">
        <v>7</v>
      </c>
      <c r="L1866" s="165" t="s">
        <v>38</v>
      </c>
      <c r="M1866" s="169">
        <v>1</v>
      </c>
      <c r="N1866" s="165">
        <v>18</v>
      </c>
      <c r="O1866" s="167" t="s">
        <v>823</v>
      </c>
      <c r="P1866" s="167" t="s">
        <v>823</v>
      </c>
      <c r="Q1866" s="167" t="s">
        <v>826</v>
      </c>
      <c r="R1866" s="166" t="str">
        <f>H1866&amp;"1"</f>
        <v>1017781</v>
      </c>
      <c r="S1866" s="170">
        <v>1</v>
      </c>
      <c r="T1866" s="191" t="s">
        <v>308</v>
      </c>
      <c r="U1866" s="165">
        <v>6200</v>
      </c>
      <c r="V1866" s="165">
        <v>1116</v>
      </c>
      <c r="W1866" s="165">
        <v>0</v>
      </c>
      <c r="X1866" s="234">
        <v>1368</v>
      </c>
      <c r="Y1866" s="168" t="s">
        <v>42</v>
      </c>
      <c r="Z1866" s="266"/>
      <c r="AA1866" s="266"/>
      <c r="AB1866" s="224"/>
      <c r="AC1866" s="178">
        <v>9300</v>
      </c>
      <c r="AD1866" s="170"/>
      <c r="AE1866" s="170"/>
      <c r="AF1866" s="191" t="s">
        <v>319</v>
      </c>
      <c r="AG1866" s="221">
        <v>8</v>
      </c>
      <c r="AH1866" s="220">
        <v>12</v>
      </c>
      <c r="AI1866" s="191" t="s">
        <v>319</v>
      </c>
      <c r="AL1866" s="166">
        <v>0</v>
      </c>
      <c r="AM1866" s="170" t="s">
        <v>43</v>
      </c>
      <c r="AN1866" s="165" t="s">
        <v>44</v>
      </c>
      <c r="AO1866" s="165"/>
      <c r="AP1866" s="166"/>
      <c r="AQ1866" s="166"/>
      <c r="AR1866" s="166"/>
      <c r="AS1866" s="166">
        <f>H1866</f>
        <v>101778</v>
      </c>
      <c r="AT1866" s="166">
        <f t="shared" si="184"/>
        <v>11962</v>
      </c>
      <c r="AU1866" s="166">
        <v>1962</v>
      </c>
      <c r="AV1866" s="227"/>
      <c r="AX1866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101778, 'Б-101778-13',date'2015-02-02',3, 7, 7, 'RUR', 1, 18, date'2015-02-02', date'2015-02-01', 1017781, 1, to_date('2015-02-01 00:00:00','YYYY-MM-DD HH24:MI:SS'), 6200, 1116, 0, 1368, 0, 'c1', 8,null,101778,11962,1962);insert into xxxx_oebs_cash_payment_test (ID, INVOICE_ID, OEBS_PAYMENT, DOC_DATE, COMISS_DATE) values (s_xxxx_oebs_cash_payment_test.NEXTVAL, 101778, 9300, to_date('2015-02-01 00:00:00','YYYY-MM-DD HH24:MI:SS'), date'2015-02-01' );insert into xxxx_client_discount_m  (ID,CLIENT_ID,CLIENT_AVG_DISCOUNT,DT) values (s_xxxx_client_discount_m.NEXTVAL,1368, 12, date'2015-02-01');</v>
      </c>
    </row>
    <row r="1867" spans="1:50" ht="16.5" customHeight="1" x14ac:dyDescent="0.25">
      <c r="A1867" s="285">
        <v>130</v>
      </c>
      <c r="B1867" s="72">
        <v>0</v>
      </c>
      <c r="C1867" s="165" t="str">
        <f t="shared" si="181"/>
        <v>1000130</v>
      </c>
      <c r="D1867" s="165" t="str">
        <f t="shared" si="182"/>
        <v>1000130/13</v>
      </c>
      <c r="E1867" s="167" t="s">
        <v>189</v>
      </c>
      <c r="F1867" s="167" t="s">
        <v>822</v>
      </c>
      <c r="G1867" s="165">
        <v>48</v>
      </c>
      <c r="H1867" s="178">
        <v>101779</v>
      </c>
      <c r="I1867" s="170" t="str">
        <f t="shared" si="183"/>
        <v>Б-101779-13</v>
      </c>
      <c r="J1867" s="169">
        <v>3</v>
      </c>
      <c r="K1867" s="165">
        <v>7</v>
      </c>
      <c r="L1867" s="165" t="s">
        <v>38</v>
      </c>
      <c r="M1867" s="169">
        <v>1</v>
      </c>
      <c r="N1867" s="165">
        <v>18</v>
      </c>
      <c r="O1867" s="167" t="s">
        <v>823</v>
      </c>
      <c r="P1867" s="167" t="s">
        <v>823</v>
      </c>
      <c r="Q1867" s="167" t="s">
        <v>826</v>
      </c>
      <c r="R1867" s="166" t="str">
        <f>H1867&amp;"2"</f>
        <v>1017792</v>
      </c>
      <c r="S1867" s="170">
        <v>1</v>
      </c>
      <c r="T1867" s="191" t="s">
        <v>308</v>
      </c>
      <c r="U1867" s="165">
        <v>6200</v>
      </c>
      <c r="V1867" s="165">
        <v>1116</v>
      </c>
      <c r="W1867" s="165">
        <v>0</v>
      </c>
      <c r="X1867" s="122">
        <v>1369</v>
      </c>
      <c r="Y1867" s="168" t="s">
        <v>42</v>
      </c>
      <c r="Z1867" s="266"/>
      <c r="AA1867" s="266"/>
      <c r="AB1867" s="224"/>
      <c r="AC1867" s="178">
        <v>9300</v>
      </c>
      <c r="AD1867" s="170"/>
      <c r="AE1867" s="170"/>
      <c r="AF1867" s="191" t="s">
        <v>319</v>
      </c>
      <c r="AG1867" s="221">
        <v>8</v>
      </c>
      <c r="AH1867" s="220">
        <v>12</v>
      </c>
      <c r="AI1867" s="191" t="s">
        <v>319</v>
      </c>
      <c r="AL1867" s="166">
        <v>0</v>
      </c>
      <c r="AM1867" s="170" t="s">
        <v>43</v>
      </c>
      <c r="AN1867" s="165" t="s">
        <v>44</v>
      </c>
      <c r="AO1867" s="165"/>
      <c r="AP1867" s="166"/>
      <c r="AQ1867" s="166"/>
      <c r="AR1867" s="166"/>
      <c r="AS1867" s="166">
        <f>H1867</f>
        <v>101779</v>
      </c>
      <c r="AT1867" s="166">
        <f t="shared" si="184"/>
        <v>11963</v>
      </c>
      <c r="AU1867" s="166">
        <v>1963</v>
      </c>
      <c r="AV1867" s="227"/>
      <c r="AX1867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101779, 'Б-101779-13',date'2015-02-02',3, 7, 7, 'RUR', 1, 18, date'2015-02-02', date'2015-02-01', 1017792, 1, to_date('2015-02-01 00:00:00','YYYY-MM-DD HH24:MI:SS'), 6200, 1116, 0, 1369, 0, 'c1', 8,null,101779,11963,1963);insert into xxxx_oebs_cash_payment_test (ID, INVOICE_ID, OEBS_PAYMENT, DOC_DATE, COMISS_DATE) values (s_xxxx_oebs_cash_payment_test.NEXTVAL, 101779, 9300, to_date('2015-02-01 00:00:00','YYYY-MM-DD HH24:MI:SS'), date'2015-02-01' );insert into xxxx_client_discount_m  (ID,CLIENT_ID,CLIENT_AVG_DISCOUNT,DT) values (s_xxxx_client_discount_m.NEXTVAL,1369, 12, date'2015-02-01');</v>
      </c>
    </row>
    <row r="1868" spans="1:50" ht="16.5" customHeight="1" x14ac:dyDescent="0.25">
      <c r="A1868" s="285">
        <v>130</v>
      </c>
      <c r="B1868" s="72">
        <v>0</v>
      </c>
      <c r="C1868" s="165" t="str">
        <f t="shared" si="181"/>
        <v>1000130</v>
      </c>
      <c r="D1868" s="165" t="str">
        <f t="shared" si="182"/>
        <v>1000130/13</v>
      </c>
      <c r="E1868" s="167" t="s">
        <v>189</v>
      </c>
      <c r="F1868" s="167" t="s">
        <v>822</v>
      </c>
      <c r="G1868" s="165">
        <v>48</v>
      </c>
      <c r="H1868" s="178">
        <v>101780</v>
      </c>
      <c r="I1868" s="170" t="str">
        <f t="shared" si="183"/>
        <v>Б-101780-13</v>
      </c>
      <c r="J1868" s="169">
        <v>3</v>
      </c>
      <c r="K1868" s="165">
        <v>7</v>
      </c>
      <c r="L1868" s="165" t="s">
        <v>38</v>
      </c>
      <c r="M1868" s="169">
        <v>1</v>
      </c>
      <c r="N1868" s="165">
        <v>18</v>
      </c>
      <c r="O1868" s="167" t="s">
        <v>823</v>
      </c>
      <c r="P1868" s="167" t="s">
        <v>823</v>
      </c>
      <c r="Q1868" s="167" t="s">
        <v>826</v>
      </c>
      <c r="R1868" s="166" t="str">
        <f>H1868&amp;"3"</f>
        <v>1017803</v>
      </c>
      <c r="S1868" s="170">
        <v>1</v>
      </c>
      <c r="T1868" s="191" t="s">
        <v>308</v>
      </c>
      <c r="U1868" s="165">
        <v>6200</v>
      </c>
      <c r="V1868" s="165">
        <v>1116</v>
      </c>
      <c r="W1868" s="165">
        <v>0</v>
      </c>
      <c r="X1868" s="234">
        <v>1370</v>
      </c>
      <c r="Y1868" s="168" t="s">
        <v>42</v>
      </c>
      <c r="Z1868" s="266"/>
      <c r="AA1868" s="266"/>
      <c r="AB1868" s="224"/>
      <c r="AC1868" s="178">
        <v>9300</v>
      </c>
      <c r="AD1868" s="170"/>
      <c r="AE1868" s="170"/>
      <c r="AF1868" s="191" t="s">
        <v>319</v>
      </c>
      <c r="AG1868" s="221">
        <v>8</v>
      </c>
      <c r="AH1868" s="220">
        <v>12</v>
      </c>
      <c r="AI1868" s="191" t="s">
        <v>319</v>
      </c>
      <c r="AL1868" s="166">
        <v>0</v>
      </c>
      <c r="AM1868" s="170" t="s">
        <v>43</v>
      </c>
      <c r="AN1868" s="165" t="s">
        <v>44</v>
      </c>
      <c r="AO1868" s="165"/>
      <c r="AP1868" s="166"/>
      <c r="AQ1868" s="166"/>
      <c r="AR1868" s="166"/>
      <c r="AS1868" s="166">
        <f>H1868</f>
        <v>101780</v>
      </c>
      <c r="AT1868" s="166">
        <f t="shared" si="184"/>
        <v>11964</v>
      </c>
      <c r="AU1868" s="166">
        <v>1964</v>
      </c>
      <c r="AV1868" s="227"/>
      <c r="AX1868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101780, 'Б-101780-13',date'2015-02-02',3, 7, 7, 'RUR', 1, 18, date'2015-02-02', date'2015-02-01', 1017803, 1, to_date('2015-02-01 00:00:00','YYYY-MM-DD HH24:MI:SS'), 6200, 1116, 0, 1370, 0, 'c1', 8,null,101780,11964,1964);insert into xxxx_oebs_cash_payment_test (ID, INVOICE_ID, OEBS_PAYMENT, DOC_DATE, COMISS_DATE) values (s_xxxx_oebs_cash_payment_test.NEXTVAL, 101780, 9300, to_date('2015-02-01 00:00:00','YYYY-MM-DD HH24:MI:SS'), date'2015-02-01' );insert into xxxx_client_discount_m  (ID,CLIENT_ID,CLIENT_AVG_DISCOUNT,DT) values (s_xxxx_client_discount_m.NEXTVAL,1370, 12, date'2015-02-01');</v>
      </c>
    </row>
    <row r="1869" spans="1:50" ht="16.5" customHeight="1" x14ac:dyDescent="0.25">
      <c r="A1869" s="285">
        <v>130</v>
      </c>
      <c r="B1869" s="72">
        <v>0</v>
      </c>
      <c r="C1869" s="165" t="str">
        <f t="shared" si="181"/>
        <v>1000130</v>
      </c>
      <c r="D1869" s="165" t="str">
        <f t="shared" si="182"/>
        <v>1000130/13</v>
      </c>
      <c r="E1869" s="167" t="s">
        <v>189</v>
      </c>
      <c r="F1869" s="167" t="s">
        <v>822</v>
      </c>
      <c r="G1869" s="165">
        <v>48</v>
      </c>
      <c r="H1869" s="178">
        <v>101781</v>
      </c>
      <c r="I1869" s="170" t="str">
        <f t="shared" si="183"/>
        <v>Б-101781-13</v>
      </c>
      <c r="J1869" s="169">
        <v>3</v>
      </c>
      <c r="K1869" s="165">
        <v>7</v>
      </c>
      <c r="L1869" s="165" t="s">
        <v>38</v>
      </c>
      <c r="M1869" s="169">
        <v>1</v>
      </c>
      <c r="N1869" s="165">
        <v>18</v>
      </c>
      <c r="O1869" s="167" t="s">
        <v>823</v>
      </c>
      <c r="P1869" s="167" t="s">
        <v>823</v>
      </c>
      <c r="Q1869" s="167" t="s">
        <v>826</v>
      </c>
      <c r="R1869" s="166" t="str">
        <f>H1869&amp;"1"</f>
        <v>1017811</v>
      </c>
      <c r="S1869" s="170">
        <v>1</v>
      </c>
      <c r="T1869" s="191" t="s">
        <v>308</v>
      </c>
      <c r="U1869" s="165">
        <v>6200</v>
      </c>
      <c r="V1869" s="165">
        <v>1116</v>
      </c>
      <c r="W1869" s="165">
        <v>0</v>
      </c>
      <c r="X1869" s="122">
        <v>1371</v>
      </c>
      <c r="Y1869" s="168" t="s">
        <v>42</v>
      </c>
      <c r="Z1869" s="266"/>
      <c r="AA1869" s="266"/>
      <c r="AB1869" s="224"/>
      <c r="AC1869" s="178">
        <v>9300</v>
      </c>
      <c r="AD1869" s="170"/>
      <c r="AE1869" s="170"/>
      <c r="AF1869" s="191" t="s">
        <v>319</v>
      </c>
      <c r="AG1869" s="221">
        <v>8</v>
      </c>
      <c r="AH1869" s="220">
        <v>12</v>
      </c>
      <c r="AI1869" s="191" t="s">
        <v>319</v>
      </c>
      <c r="AL1869" s="166">
        <v>0</v>
      </c>
      <c r="AM1869" s="170" t="s">
        <v>43</v>
      </c>
      <c r="AN1869" s="165" t="s">
        <v>44</v>
      </c>
      <c r="AO1869" s="165"/>
      <c r="AP1869" s="166"/>
      <c r="AQ1869" s="166"/>
      <c r="AR1869" s="166"/>
      <c r="AS1869" s="166">
        <f>H1869</f>
        <v>101781</v>
      </c>
      <c r="AT1869" s="166">
        <f t="shared" si="184"/>
        <v>11965</v>
      </c>
      <c r="AU1869" s="166">
        <v>1965</v>
      </c>
      <c r="AV1869" s="227"/>
      <c r="AX1869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101781, 'Б-101781-13',date'2015-02-02',3, 7, 7, 'RUR', 1, 18, date'2015-02-02', date'2015-02-01', 1017811, 1, to_date('2015-02-01 00:00:00','YYYY-MM-DD HH24:MI:SS'), 6200, 1116, 0, 1371, 0, 'c1', 8,null,101781,11965,1965);insert into xxxx_oebs_cash_payment_test (ID, INVOICE_ID, OEBS_PAYMENT, DOC_DATE, COMISS_DATE) values (s_xxxx_oebs_cash_payment_test.NEXTVAL, 101781, 9300, to_date('2015-02-01 00:00:00','YYYY-MM-DD HH24:MI:SS'), date'2015-02-01' );insert into xxxx_client_discount_m  (ID,CLIENT_ID,CLIENT_AVG_DISCOUNT,DT) values (s_xxxx_client_discount_m.NEXTVAL,1371, 12, date'2015-02-01');</v>
      </c>
    </row>
    <row r="1870" spans="1:50" ht="16.5" customHeight="1" x14ac:dyDescent="0.25">
      <c r="A1870" s="285">
        <v>130</v>
      </c>
      <c r="B1870" s="72">
        <v>0</v>
      </c>
      <c r="C1870" s="165" t="str">
        <f t="shared" si="181"/>
        <v>1000130</v>
      </c>
      <c r="D1870" s="165" t="str">
        <f t="shared" si="182"/>
        <v>1000130/13</v>
      </c>
      <c r="E1870" s="167" t="s">
        <v>189</v>
      </c>
      <c r="F1870" s="167" t="s">
        <v>822</v>
      </c>
      <c r="G1870" s="165">
        <v>48</v>
      </c>
      <c r="H1870" s="178">
        <v>101782</v>
      </c>
      <c r="I1870" s="170" t="str">
        <f t="shared" si="183"/>
        <v>Б-101782-13</v>
      </c>
      <c r="J1870" s="169">
        <v>3</v>
      </c>
      <c r="K1870" s="165">
        <v>7</v>
      </c>
      <c r="L1870" s="165" t="s">
        <v>38</v>
      </c>
      <c r="M1870" s="169">
        <v>1</v>
      </c>
      <c r="N1870" s="165">
        <v>18</v>
      </c>
      <c r="O1870" s="167" t="s">
        <v>823</v>
      </c>
      <c r="P1870" s="167" t="s">
        <v>823</v>
      </c>
      <c r="Q1870" s="167" t="s">
        <v>826</v>
      </c>
      <c r="R1870" s="166" t="str">
        <f>H1870&amp;"2"</f>
        <v>1017822</v>
      </c>
      <c r="S1870" s="170">
        <v>1</v>
      </c>
      <c r="T1870" s="191" t="s">
        <v>308</v>
      </c>
      <c r="U1870" s="165">
        <v>6200</v>
      </c>
      <c r="V1870" s="165">
        <v>1116</v>
      </c>
      <c r="W1870" s="165">
        <v>0</v>
      </c>
      <c r="X1870" s="234">
        <v>1372</v>
      </c>
      <c r="Y1870" s="168" t="s">
        <v>42</v>
      </c>
      <c r="Z1870" s="266"/>
      <c r="AA1870" s="266"/>
      <c r="AB1870" s="224"/>
      <c r="AC1870" s="178">
        <v>9300</v>
      </c>
      <c r="AD1870" s="170"/>
      <c r="AE1870" s="170"/>
      <c r="AF1870" s="191" t="s">
        <v>319</v>
      </c>
      <c r="AG1870" s="221">
        <v>8</v>
      </c>
      <c r="AH1870" s="220">
        <v>12</v>
      </c>
      <c r="AI1870" s="191" t="s">
        <v>319</v>
      </c>
      <c r="AL1870" s="166">
        <v>0</v>
      </c>
      <c r="AM1870" s="170" t="s">
        <v>43</v>
      </c>
      <c r="AN1870" s="165" t="s">
        <v>44</v>
      </c>
      <c r="AO1870" s="165"/>
      <c r="AP1870" s="166"/>
      <c r="AQ1870" s="166"/>
      <c r="AR1870" s="166"/>
      <c r="AS1870" s="166">
        <f>H1870</f>
        <v>101782</v>
      </c>
      <c r="AT1870" s="166">
        <f t="shared" si="184"/>
        <v>11966</v>
      </c>
      <c r="AU1870" s="166">
        <v>1966</v>
      </c>
      <c r="AV1870" s="227"/>
      <c r="AX1870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101782, 'Б-101782-13',date'2015-02-02',3, 7, 7, 'RUR', 1, 18, date'2015-02-02', date'2015-02-01', 1017822, 1, to_date('2015-02-01 00:00:00','YYYY-MM-DD HH24:MI:SS'), 6200, 1116, 0, 1372, 0, 'c1', 8,null,101782,11966,1966);insert into xxxx_oebs_cash_payment_test (ID, INVOICE_ID, OEBS_PAYMENT, DOC_DATE, COMISS_DATE) values (s_xxxx_oebs_cash_payment_test.NEXTVAL, 101782, 9300, to_date('2015-02-01 00:00:00','YYYY-MM-DD HH24:MI:SS'), date'2015-02-01' );insert into xxxx_client_discount_m  (ID,CLIENT_ID,CLIENT_AVG_DISCOUNT,DT) values (s_xxxx_client_discount_m.NEXTVAL,1372, 12, date'2015-02-01');</v>
      </c>
    </row>
    <row r="1871" spans="1:50" ht="16.5" customHeight="1" x14ac:dyDescent="0.25">
      <c r="A1871" s="285">
        <v>130</v>
      </c>
      <c r="B1871" s="72">
        <v>0</v>
      </c>
      <c r="C1871" s="165" t="str">
        <f t="shared" si="181"/>
        <v>1000130</v>
      </c>
      <c r="D1871" s="165" t="str">
        <f t="shared" si="182"/>
        <v>1000130/13</v>
      </c>
      <c r="E1871" s="167" t="s">
        <v>189</v>
      </c>
      <c r="F1871" s="167" t="s">
        <v>822</v>
      </c>
      <c r="G1871" s="165">
        <v>48</v>
      </c>
      <c r="H1871" s="178">
        <v>101783</v>
      </c>
      <c r="I1871" s="170" t="str">
        <f t="shared" si="183"/>
        <v>Б-101783-13</v>
      </c>
      <c r="J1871" s="169">
        <v>3</v>
      </c>
      <c r="K1871" s="165">
        <v>7</v>
      </c>
      <c r="L1871" s="165" t="s">
        <v>38</v>
      </c>
      <c r="M1871" s="169">
        <v>1</v>
      </c>
      <c r="N1871" s="165">
        <v>18</v>
      </c>
      <c r="O1871" s="167" t="s">
        <v>823</v>
      </c>
      <c r="P1871" s="167" t="s">
        <v>823</v>
      </c>
      <c r="Q1871" s="167" t="s">
        <v>826</v>
      </c>
      <c r="R1871" s="166" t="str">
        <f>H1871&amp;"1"</f>
        <v>1017831</v>
      </c>
      <c r="S1871" s="170">
        <v>1</v>
      </c>
      <c r="T1871" s="191" t="s">
        <v>308</v>
      </c>
      <c r="U1871" s="165">
        <v>6200</v>
      </c>
      <c r="V1871" s="165">
        <v>1116</v>
      </c>
      <c r="W1871" s="165">
        <v>0</v>
      </c>
      <c r="X1871" s="122">
        <v>1373</v>
      </c>
      <c r="Y1871" s="168" t="s">
        <v>42</v>
      </c>
      <c r="Z1871" s="266"/>
      <c r="AA1871" s="266"/>
      <c r="AB1871" s="224"/>
      <c r="AC1871" s="178">
        <v>9300</v>
      </c>
      <c r="AD1871" s="170"/>
      <c r="AE1871" s="170"/>
      <c r="AF1871" s="191" t="s">
        <v>319</v>
      </c>
      <c r="AG1871" s="221">
        <v>8</v>
      </c>
      <c r="AH1871" s="220">
        <v>12</v>
      </c>
      <c r="AI1871" s="191" t="s">
        <v>319</v>
      </c>
      <c r="AL1871" s="166">
        <v>0</v>
      </c>
      <c r="AM1871" s="170" t="s">
        <v>43</v>
      </c>
      <c r="AN1871" s="165" t="s">
        <v>44</v>
      </c>
      <c r="AO1871" s="165"/>
      <c r="AP1871" s="166"/>
      <c r="AQ1871" s="166"/>
      <c r="AR1871" s="166"/>
      <c r="AS1871" s="166">
        <f>H1871</f>
        <v>101783</v>
      </c>
      <c r="AT1871" s="166">
        <f t="shared" si="184"/>
        <v>11967</v>
      </c>
      <c r="AU1871" s="166">
        <v>1967</v>
      </c>
      <c r="AV1871" s="227"/>
      <c r="AX1871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101783, 'Б-101783-13',date'2015-02-02',3, 7, 7, 'RUR', 1, 18, date'2015-02-02', date'2015-02-01', 1017831, 1, to_date('2015-02-01 00:00:00','YYYY-MM-DD HH24:MI:SS'), 6200, 1116, 0, 1373, 0, 'c1', 8,null,101783,11967,1967);insert into xxxx_oebs_cash_payment_test (ID, INVOICE_ID, OEBS_PAYMENT, DOC_DATE, COMISS_DATE) values (s_xxxx_oebs_cash_payment_test.NEXTVAL, 101783, 9300, to_date('2015-02-01 00:00:00','YYYY-MM-DD HH24:MI:SS'), date'2015-02-01' );insert into xxxx_client_discount_m  (ID,CLIENT_ID,CLIENT_AVG_DISCOUNT,DT) values (s_xxxx_client_discount_m.NEXTVAL,1373, 12, date'2015-02-01');</v>
      </c>
    </row>
    <row r="1872" spans="1:50" ht="16.5" customHeight="1" x14ac:dyDescent="0.25">
      <c r="A1872" s="285">
        <v>130</v>
      </c>
      <c r="B1872" s="72">
        <v>0</v>
      </c>
      <c r="C1872" s="165" t="str">
        <f t="shared" si="181"/>
        <v>1000130</v>
      </c>
      <c r="D1872" s="165" t="str">
        <f t="shared" si="182"/>
        <v>1000130/13</v>
      </c>
      <c r="E1872" s="167" t="s">
        <v>189</v>
      </c>
      <c r="F1872" s="167" t="s">
        <v>822</v>
      </c>
      <c r="G1872" s="165">
        <v>48</v>
      </c>
      <c r="H1872" s="178">
        <v>101784</v>
      </c>
      <c r="I1872" s="170" t="str">
        <f t="shared" si="183"/>
        <v>Б-101784-13</v>
      </c>
      <c r="J1872" s="169">
        <v>3</v>
      </c>
      <c r="K1872" s="165">
        <v>7</v>
      </c>
      <c r="L1872" s="165" t="s">
        <v>38</v>
      </c>
      <c r="M1872" s="169">
        <v>1</v>
      </c>
      <c r="N1872" s="165">
        <v>18</v>
      </c>
      <c r="O1872" s="167" t="s">
        <v>823</v>
      </c>
      <c r="P1872" s="167" t="s">
        <v>823</v>
      </c>
      <c r="Q1872" s="167" t="s">
        <v>826</v>
      </c>
      <c r="R1872" s="166" t="str">
        <f>H1872&amp;"2"</f>
        <v>1017842</v>
      </c>
      <c r="S1872" s="170">
        <v>1</v>
      </c>
      <c r="T1872" s="191" t="s">
        <v>308</v>
      </c>
      <c r="U1872" s="165">
        <v>6200</v>
      </c>
      <c r="V1872" s="165">
        <v>1116</v>
      </c>
      <c r="W1872" s="165">
        <v>0</v>
      </c>
      <c r="X1872" s="234">
        <v>1374</v>
      </c>
      <c r="Y1872" s="168" t="s">
        <v>42</v>
      </c>
      <c r="Z1872" s="266"/>
      <c r="AA1872" s="266"/>
      <c r="AB1872" s="224"/>
      <c r="AC1872" s="178">
        <v>9300</v>
      </c>
      <c r="AD1872" s="170"/>
      <c r="AE1872" s="170"/>
      <c r="AF1872" s="191" t="s">
        <v>319</v>
      </c>
      <c r="AG1872" s="221">
        <v>8</v>
      </c>
      <c r="AH1872" s="220">
        <v>12</v>
      </c>
      <c r="AI1872" s="191" t="s">
        <v>319</v>
      </c>
      <c r="AL1872" s="166">
        <v>0</v>
      </c>
      <c r="AM1872" s="170" t="s">
        <v>43</v>
      </c>
      <c r="AN1872" s="165" t="s">
        <v>44</v>
      </c>
      <c r="AO1872" s="165"/>
      <c r="AP1872" s="166"/>
      <c r="AQ1872" s="166"/>
      <c r="AR1872" s="166"/>
      <c r="AS1872" s="166">
        <f>H1872</f>
        <v>101784</v>
      </c>
      <c r="AT1872" s="166">
        <f t="shared" si="184"/>
        <v>11968</v>
      </c>
      <c r="AU1872" s="166">
        <v>1968</v>
      </c>
      <c r="AV1872" s="227"/>
      <c r="AX187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101784, 'Б-101784-13',date'2015-02-02',3, 7, 7, 'RUR', 1, 18, date'2015-02-02', date'2015-02-01', 1017842, 1, to_date('2015-02-01 00:00:00','YYYY-MM-DD HH24:MI:SS'), 6200, 1116, 0, 1374, 0, 'c1', 8,null,101784,11968,1968);insert into xxxx_oebs_cash_payment_test (ID, INVOICE_ID, OEBS_PAYMENT, DOC_DATE, COMISS_DATE) values (s_xxxx_oebs_cash_payment_test.NEXTVAL, 101784, 9300, to_date('2015-02-01 00:00:00','YYYY-MM-DD HH24:MI:SS'), date'2015-02-01' );insert into xxxx_client_discount_m  (ID,CLIENT_ID,CLIENT_AVG_DISCOUNT,DT) values (s_xxxx_client_discount_m.NEXTVAL,1374, 12, date'2015-02-01');</v>
      </c>
    </row>
    <row r="1873" spans="1:50" ht="16.5" customHeight="1" x14ac:dyDescent="0.25">
      <c r="A1873" s="285">
        <v>130</v>
      </c>
      <c r="B1873" s="72">
        <v>0</v>
      </c>
      <c r="C1873" s="165" t="str">
        <f t="shared" si="181"/>
        <v>1000130</v>
      </c>
      <c r="D1873" s="165" t="str">
        <f t="shared" si="182"/>
        <v>1000130/13</v>
      </c>
      <c r="E1873" s="167" t="s">
        <v>189</v>
      </c>
      <c r="F1873" s="167" t="s">
        <v>822</v>
      </c>
      <c r="G1873" s="165">
        <v>48</v>
      </c>
      <c r="H1873" s="178">
        <v>101785</v>
      </c>
      <c r="I1873" s="170" t="str">
        <f t="shared" si="183"/>
        <v>Б-101785-13</v>
      </c>
      <c r="J1873" s="169">
        <v>3</v>
      </c>
      <c r="K1873" s="165">
        <v>7</v>
      </c>
      <c r="L1873" s="165" t="s">
        <v>38</v>
      </c>
      <c r="M1873" s="169">
        <v>1</v>
      </c>
      <c r="N1873" s="165">
        <v>18</v>
      </c>
      <c r="O1873" s="167" t="s">
        <v>823</v>
      </c>
      <c r="P1873" s="167" t="s">
        <v>823</v>
      </c>
      <c r="Q1873" s="167" t="s">
        <v>826</v>
      </c>
      <c r="R1873" s="166" t="str">
        <f>H1873&amp;"3"</f>
        <v>1017853</v>
      </c>
      <c r="S1873" s="170">
        <v>1</v>
      </c>
      <c r="T1873" s="191" t="s">
        <v>308</v>
      </c>
      <c r="U1873" s="165">
        <v>6200</v>
      </c>
      <c r="V1873" s="165">
        <v>1116</v>
      </c>
      <c r="W1873" s="165">
        <v>0</v>
      </c>
      <c r="X1873" s="122">
        <v>1375</v>
      </c>
      <c r="Y1873" s="168" t="s">
        <v>42</v>
      </c>
      <c r="Z1873" s="266"/>
      <c r="AA1873" s="266"/>
      <c r="AB1873" s="224"/>
      <c r="AC1873" s="178">
        <v>9300</v>
      </c>
      <c r="AD1873" s="170"/>
      <c r="AE1873" s="170"/>
      <c r="AF1873" s="191" t="s">
        <v>319</v>
      </c>
      <c r="AG1873" s="221">
        <v>8</v>
      </c>
      <c r="AH1873" s="220">
        <v>12</v>
      </c>
      <c r="AI1873" s="191" t="s">
        <v>319</v>
      </c>
      <c r="AL1873" s="166">
        <v>0</v>
      </c>
      <c r="AM1873" s="170" t="s">
        <v>43</v>
      </c>
      <c r="AN1873" s="165" t="s">
        <v>44</v>
      </c>
      <c r="AO1873" s="165"/>
      <c r="AP1873" s="166"/>
      <c r="AQ1873" s="166"/>
      <c r="AR1873" s="166"/>
      <c r="AS1873" s="166">
        <f>H1873</f>
        <v>101785</v>
      </c>
      <c r="AT1873" s="166">
        <f t="shared" si="184"/>
        <v>11969</v>
      </c>
      <c r="AU1873" s="166">
        <v>1969</v>
      </c>
      <c r="AV1873" s="227"/>
      <c r="AX187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101785, 'Б-101785-13',date'2015-02-02',3, 7, 7, 'RUR', 1, 18, date'2015-02-02', date'2015-02-01', 1017853, 1, to_date('2015-02-01 00:00:00','YYYY-MM-DD HH24:MI:SS'), 6200, 1116, 0, 1375, 0, 'c1', 8,null,101785,11969,1969);insert into xxxx_oebs_cash_payment_test (ID, INVOICE_ID, OEBS_PAYMENT, DOC_DATE, COMISS_DATE) values (s_xxxx_oebs_cash_payment_test.NEXTVAL, 101785, 9300, to_date('2015-02-01 00:00:00','YYYY-MM-DD HH24:MI:SS'), date'2015-02-01' );insert into xxxx_client_discount_m  (ID,CLIENT_ID,CLIENT_AVG_DISCOUNT,DT) values (s_xxxx_client_discount_m.NEXTVAL,1375, 12, date'2015-02-01');</v>
      </c>
    </row>
    <row r="1874" spans="1:50" ht="16.5" customHeight="1" x14ac:dyDescent="0.25">
      <c r="A1874" s="285">
        <v>130</v>
      </c>
      <c r="B1874" s="72">
        <v>0</v>
      </c>
      <c r="C1874" s="165" t="str">
        <f t="shared" si="181"/>
        <v>1000130</v>
      </c>
      <c r="D1874" s="165" t="str">
        <f t="shared" si="182"/>
        <v>1000130/13</v>
      </c>
      <c r="E1874" s="167" t="s">
        <v>189</v>
      </c>
      <c r="F1874" s="167" t="s">
        <v>822</v>
      </c>
      <c r="G1874" s="165">
        <v>48</v>
      </c>
      <c r="H1874" s="178">
        <v>101786</v>
      </c>
      <c r="I1874" s="170" t="str">
        <f t="shared" si="183"/>
        <v>Б-101786-13</v>
      </c>
      <c r="J1874" s="169">
        <v>3</v>
      </c>
      <c r="K1874" s="165">
        <v>7</v>
      </c>
      <c r="L1874" s="165" t="s">
        <v>38</v>
      </c>
      <c r="M1874" s="169">
        <v>1</v>
      </c>
      <c r="N1874" s="165">
        <v>18</v>
      </c>
      <c r="O1874" s="167" t="s">
        <v>823</v>
      </c>
      <c r="P1874" s="167" t="s">
        <v>823</v>
      </c>
      <c r="Q1874" s="167" t="s">
        <v>826</v>
      </c>
      <c r="R1874" s="166" t="str">
        <f>H1874&amp;"1"</f>
        <v>1017861</v>
      </c>
      <c r="S1874" s="170">
        <v>1</v>
      </c>
      <c r="T1874" s="191" t="s">
        <v>308</v>
      </c>
      <c r="U1874" s="165">
        <v>6200</v>
      </c>
      <c r="V1874" s="165">
        <v>1116</v>
      </c>
      <c r="W1874" s="165">
        <v>0</v>
      </c>
      <c r="X1874" s="234">
        <v>1376</v>
      </c>
      <c r="Y1874" s="168" t="s">
        <v>42</v>
      </c>
      <c r="Z1874" s="266"/>
      <c r="AA1874" s="266"/>
      <c r="AB1874" s="224"/>
      <c r="AC1874" s="178">
        <v>9300</v>
      </c>
      <c r="AD1874" s="170"/>
      <c r="AE1874" s="170"/>
      <c r="AF1874" s="191" t="s">
        <v>319</v>
      </c>
      <c r="AG1874" s="221">
        <v>8</v>
      </c>
      <c r="AH1874" s="220">
        <v>12</v>
      </c>
      <c r="AI1874" s="191" t="s">
        <v>319</v>
      </c>
      <c r="AL1874" s="166">
        <v>0</v>
      </c>
      <c r="AM1874" s="170" t="s">
        <v>43</v>
      </c>
      <c r="AN1874" s="165" t="s">
        <v>44</v>
      </c>
      <c r="AO1874" s="165"/>
      <c r="AP1874" s="166"/>
      <c r="AQ1874" s="166"/>
      <c r="AR1874" s="166"/>
      <c r="AS1874" s="166">
        <f>H1874</f>
        <v>101786</v>
      </c>
      <c r="AT1874" s="166">
        <f t="shared" si="184"/>
        <v>11970</v>
      </c>
      <c r="AU1874" s="166">
        <v>1970</v>
      </c>
      <c r="AV1874" s="227"/>
      <c r="AX187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101786, 'Б-101786-13',date'2015-02-02',3, 7, 7, 'RUR', 1, 18, date'2015-02-02', date'2015-02-01', 1017861, 1, to_date('2015-02-01 00:00:00','YYYY-MM-DD HH24:MI:SS'), 6200, 1116, 0, 1376, 0, 'c1', 8,null,101786,11970,1970);insert into xxxx_oebs_cash_payment_test (ID, INVOICE_ID, OEBS_PAYMENT, DOC_DATE, COMISS_DATE) values (s_xxxx_oebs_cash_payment_test.NEXTVAL, 101786, 9300, to_date('2015-02-01 00:00:00','YYYY-MM-DD HH24:MI:SS'), date'2015-02-01' );insert into xxxx_client_discount_m  (ID,CLIENT_ID,CLIENT_AVG_DISCOUNT,DT) values (s_xxxx_client_discount_m.NEXTVAL,1376, 12, date'2015-02-01');</v>
      </c>
    </row>
    <row r="1875" spans="1:50" ht="16.5" customHeight="1" x14ac:dyDescent="0.25">
      <c r="A1875" s="285">
        <v>130</v>
      </c>
      <c r="B1875" s="72">
        <v>0</v>
      </c>
      <c r="C1875" s="165" t="str">
        <f t="shared" si="181"/>
        <v>1000130</v>
      </c>
      <c r="D1875" s="165" t="str">
        <f t="shared" si="182"/>
        <v>1000130/13</v>
      </c>
      <c r="E1875" s="167" t="s">
        <v>189</v>
      </c>
      <c r="F1875" s="167" t="s">
        <v>822</v>
      </c>
      <c r="G1875" s="165">
        <v>48</v>
      </c>
      <c r="H1875" s="178">
        <v>101787</v>
      </c>
      <c r="I1875" s="170" t="str">
        <f t="shared" si="183"/>
        <v>Б-101787-13</v>
      </c>
      <c r="J1875" s="169">
        <v>3</v>
      </c>
      <c r="K1875" s="165">
        <v>7</v>
      </c>
      <c r="L1875" s="165" t="s">
        <v>38</v>
      </c>
      <c r="M1875" s="169">
        <v>1</v>
      </c>
      <c r="N1875" s="165">
        <v>18</v>
      </c>
      <c r="O1875" s="167" t="s">
        <v>823</v>
      </c>
      <c r="P1875" s="167" t="s">
        <v>823</v>
      </c>
      <c r="Q1875" s="167" t="s">
        <v>826</v>
      </c>
      <c r="R1875" s="166" t="str">
        <f>H1875&amp;"2"</f>
        <v>1017872</v>
      </c>
      <c r="S1875" s="170">
        <v>1</v>
      </c>
      <c r="T1875" s="191" t="s">
        <v>308</v>
      </c>
      <c r="U1875" s="165">
        <v>6200</v>
      </c>
      <c r="V1875" s="165">
        <v>1116</v>
      </c>
      <c r="W1875" s="165">
        <v>0</v>
      </c>
      <c r="X1875" s="122">
        <v>1377</v>
      </c>
      <c r="Y1875" s="168" t="s">
        <v>42</v>
      </c>
      <c r="Z1875" s="266"/>
      <c r="AA1875" s="266"/>
      <c r="AB1875" s="224"/>
      <c r="AC1875" s="178">
        <v>9300</v>
      </c>
      <c r="AD1875" s="170"/>
      <c r="AE1875" s="170"/>
      <c r="AF1875" s="191" t="s">
        <v>319</v>
      </c>
      <c r="AG1875" s="221">
        <v>8</v>
      </c>
      <c r="AH1875" s="220">
        <v>12</v>
      </c>
      <c r="AI1875" s="191" t="s">
        <v>319</v>
      </c>
      <c r="AL1875" s="166">
        <v>0</v>
      </c>
      <c r="AM1875" s="170" t="s">
        <v>43</v>
      </c>
      <c r="AN1875" s="165" t="s">
        <v>44</v>
      </c>
      <c r="AO1875" s="165"/>
      <c r="AP1875" s="166"/>
      <c r="AQ1875" s="166"/>
      <c r="AR1875" s="166"/>
      <c r="AS1875" s="166">
        <f>H1875</f>
        <v>101787</v>
      </c>
      <c r="AT1875" s="166">
        <f t="shared" si="184"/>
        <v>11971</v>
      </c>
      <c r="AU1875" s="166">
        <v>1971</v>
      </c>
      <c r="AV1875" s="227"/>
      <c r="AX1875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101787, 'Б-101787-13',date'2015-02-02',3, 7, 7, 'RUR', 1, 18, date'2015-02-02', date'2015-02-01', 1017872, 1, to_date('2015-02-01 00:00:00','YYYY-MM-DD HH24:MI:SS'), 6200, 1116, 0, 1377, 0, 'c1', 8,null,101787,11971,1971);insert into xxxx_oebs_cash_payment_test (ID, INVOICE_ID, OEBS_PAYMENT, DOC_DATE, COMISS_DATE) values (s_xxxx_oebs_cash_payment_test.NEXTVAL, 101787, 9300, to_date('2015-02-01 00:00:00','YYYY-MM-DD HH24:MI:SS'), date'2015-02-01' );insert into xxxx_client_discount_m  (ID,CLIENT_ID,CLIENT_AVG_DISCOUNT,DT) values (s_xxxx_client_discount_m.NEXTVAL,1377, 12, date'2015-02-01');</v>
      </c>
    </row>
    <row r="1876" spans="1:50" ht="16.5" customHeight="1" x14ac:dyDescent="0.25">
      <c r="A1876" s="285">
        <v>130</v>
      </c>
      <c r="B1876" s="72">
        <v>0</v>
      </c>
      <c r="C1876" s="165" t="str">
        <f t="shared" si="181"/>
        <v>1000130</v>
      </c>
      <c r="D1876" s="165" t="str">
        <f t="shared" si="182"/>
        <v>1000130/13</v>
      </c>
      <c r="E1876" s="167" t="s">
        <v>189</v>
      </c>
      <c r="F1876" s="167" t="s">
        <v>822</v>
      </c>
      <c r="G1876" s="165">
        <v>48</v>
      </c>
      <c r="H1876" s="178">
        <v>101788</v>
      </c>
      <c r="I1876" s="170" t="str">
        <f t="shared" si="183"/>
        <v>Б-101788-13</v>
      </c>
      <c r="J1876" s="169">
        <v>3</v>
      </c>
      <c r="K1876" s="165">
        <v>7</v>
      </c>
      <c r="L1876" s="165" t="s">
        <v>38</v>
      </c>
      <c r="M1876" s="169">
        <v>1</v>
      </c>
      <c r="N1876" s="165">
        <v>18</v>
      </c>
      <c r="O1876" s="167" t="s">
        <v>823</v>
      </c>
      <c r="P1876" s="167" t="s">
        <v>823</v>
      </c>
      <c r="Q1876" s="167" t="s">
        <v>826</v>
      </c>
      <c r="R1876" s="166" t="str">
        <f>H1876&amp;"1"</f>
        <v>1017881</v>
      </c>
      <c r="S1876" s="170">
        <v>1</v>
      </c>
      <c r="T1876" s="237" t="s">
        <v>308</v>
      </c>
      <c r="U1876" s="236">
        <v>8000</v>
      </c>
      <c r="V1876" s="236">
        <v>1440</v>
      </c>
      <c r="W1876" s="165">
        <v>0</v>
      </c>
      <c r="X1876" s="244">
        <v>1363</v>
      </c>
      <c r="Y1876" s="168" t="s">
        <v>42</v>
      </c>
      <c r="Z1876" s="223" t="s">
        <v>764</v>
      </c>
      <c r="AA1876" s="266"/>
      <c r="AB1876" s="223" t="s">
        <v>765</v>
      </c>
      <c r="AC1876" s="178">
        <v>12000</v>
      </c>
      <c r="AD1876" s="170"/>
      <c r="AE1876" s="170"/>
      <c r="AF1876" s="237" t="s">
        <v>319</v>
      </c>
      <c r="AG1876" s="221">
        <v>8</v>
      </c>
      <c r="AH1876" s="220">
        <v>12</v>
      </c>
      <c r="AI1876" s="237" t="s">
        <v>319</v>
      </c>
      <c r="AL1876" s="166">
        <v>0</v>
      </c>
      <c r="AM1876" s="170" t="s">
        <v>43</v>
      </c>
      <c r="AN1876" s="165" t="s">
        <v>44</v>
      </c>
      <c r="AO1876" s="165"/>
      <c r="AP1876" s="166"/>
      <c r="AQ1876" s="166"/>
      <c r="AR1876" s="166"/>
      <c r="AS1876" s="166">
        <f>H1876</f>
        <v>101788</v>
      </c>
      <c r="AT1876" s="166">
        <f t="shared" si="184"/>
        <v>11972</v>
      </c>
      <c r="AU1876" s="166">
        <v>1972</v>
      </c>
      <c r="AV1876" s="227"/>
      <c r="AX1876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101788, 'Б-101788-13',date'2015-02-02',3, 7, 7, 'RUR', 1, 18, date'2015-02-02', date'2015-02-01', 1017881, 1, to_date('2015-02-01 00:00:00','YYYY-MM-DD HH24:MI:SS'), 8000, 1440, 0, 1363, 0, 'c1', 8,null,101788,11972,1972);insert into xxxx_oebs_cash_payment_test (ID, INVOICE_ID, OEBS_PAYMENT, DOC_DATE, COMISS_DATE) values (s_xxxx_oebs_cash_payment_test.NEXTVAL, 101788, 12000, to_date('2015-02-01 00:00:00','YYYY-MM-DD HH24:MI:SS'), date'2015-02-01' );insert into xxxx_client_discount_m  (ID,CLIENT_ID,CLIENT_AVG_DISCOUNT,DT) values (s_xxxx_client_discount_m.NEXTVAL,1363, 12, date'2015-02-01');</v>
      </c>
    </row>
    <row r="1877" spans="1:50" ht="16.5" customHeight="1" x14ac:dyDescent="0.25">
      <c r="A1877" s="285">
        <v>130</v>
      </c>
      <c r="B1877" s="72">
        <v>0</v>
      </c>
      <c r="C1877" s="165" t="str">
        <f t="shared" si="181"/>
        <v>1000130</v>
      </c>
      <c r="D1877" s="165" t="str">
        <f t="shared" si="182"/>
        <v>1000130/13</v>
      </c>
      <c r="E1877" s="167" t="s">
        <v>189</v>
      </c>
      <c r="F1877" s="167" t="s">
        <v>822</v>
      </c>
      <c r="G1877" s="165">
        <v>48</v>
      </c>
      <c r="H1877" s="178">
        <v>101789</v>
      </c>
      <c r="I1877" s="170" t="str">
        <f t="shared" si="183"/>
        <v>Б-101789-13</v>
      </c>
      <c r="J1877" s="169">
        <v>3</v>
      </c>
      <c r="K1877" s="165">
        <v>7</v>
      </c>
      <c r="L1877" s="165" t="s">
        <v>38</v>
      </c>
      <c r="M1877" s="169">
        <v>1</v>
      </c>
      <c r="N1877" s="165">
        <v>18</v>
      </c>
      <c r="O1877" s="167" t="s">
        <v>823</v>
      </c>
      <c r="P1877" s="167" t="s">
        <v>823</v>
      </c>
      <c r="Q1877" s="167" t="s">
        <v>826</v>
      </c>
      <c r="R1877" s="166" t="str">
        <f>H1877&amp;"1"</f>
        <v>1017891</v>
      </c>
      <c r="S1877" s="170">
        <v>1</v>
      </c>
      <c r="T1877" s="237" t="s">
        <v>308</v>
      </c>
      <c r="U1877" s="165">
        <v>6200</v>
      </c>
      <c r="V1877" s="165">
        <v>1116</v>
      </c>
      <c r="W1877" s="165">
        <v>0</v>
      </c>
      <c r="X1877" s="236">
        <v>1364</v>
      </c>
      <c r="Y1877" s="168" t="s">
        <v>42</v>
      </c>
      <c r="Z1877" s="266"/>
      <c r="AA1877" s="266"/>
      <c r="AB1877" s="224"/>
      <c r="AC1877" s="178">
        <v>9300</v>
      </c>
      <c r="AD1877" s="170"/>
      <c r="AE1877" s="170"/>
      <c r="AF1877" s="237" t="s">
        <v>319</v>
      </c>
      <c r="AG1877" s="221">
        <v>8</v>
      </c>
      <c r="AH1877" s="220">
        <v>12</v>
      </c>
      <c r="AI1877" s="237" t="s">
        <v>319</v>
      </c>
      <c r="AL1877" s="166">
        <v>0</v>
      </c>
      <c r="AM1877" s="170" t="s">
        <v>43</v>
      </c>
      <c r="AN1877" s="165" t="s">
        <v>44</v>
      </c>
      <c r="AO1877" s="165"/>
      <c r="AP1877" s="166"/>
      <c r="AQ1877" s="166"/>
      <c r="AR1877" s="166"/>
      <c r="AS1877" s="166">
        <f>H1877</f>
        <v>101789</v>
      </c>
      <c r="AT1877" s="166">
        <f t="shared" si="184"/>
        <v>11973</v>
      </c>
      <c r="AU1877" s="166">
        <v>1973</v>
      </c>
      <c r="AV1877" s="227"/>
      <c r="AX1877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101789, 'Б-101789-13',date'2015-02-02',3, 7, 7, 'RUR', 1, 18, date'2015-02-02', date'2015-02-01', 1017891, 1, to_date('2015-02-01 00:00:00','YYYY-MM-DD HH24:MI:SS'), 6200, 1116, 0, 1364, 0, 'c1', 8,null,101789,11973,1973);insert into xxxx_oebs_cash_payment_test (ID, INVOICE_ID, OEBS_PAYMENT, DOC_DATE, COMISS_DATE) values (s_xxxx_oebs_cash_payment_test.NEXTVAL, 101789, 9300, to_date('2015-02-01 00:00:00','YYYY-MM-DD HH24:MI:SS'), date'2015-02-01' );insert into xxxx_client_discount_m  (ID,CLIENT_ID,CLIENT_AVG_DISCOUNT,DT) values (s_xxxx_client_discount_m.NEXTVAL,1364, 12, date'2015-02-01');</v>
      </c>
    </row>
    <row r="1878" spans="1:50" ht="16.5" customHeight="1" x14ac:dyDescent="0.25">
      <c r="A1878" s="285">
        <v>130</v>
      </c>
      <c r="B1878" s="72">
        <v>0</v>
      </c>
      <c r="C1878" s="165" t="str">
        <f t="shared" si="181"/>
        <v>1000130</v>
      </c>
      <c r="D1878" s="165" t="str">
        <f t="shared" si="182"/>
        <v>1000130/13</v>
      </c>
      <c r="E1878" s="167" t="s">
        <v>189</v>
      </c>
      <c r="F1878" s="167" t="s">
        <v>822</v>
      </c>
      <c r="G1878" s="165">
        <v>48</v>
      </c>
      <c r="H1878" s="178">
        <v>101790</v>
      </c>
      <c r="I1878" s="170" t="str">
        <f t="shared" si="183"/>
        <v>Б-101790-13</v>
      </c>
      <c r="J1878" s="169">
        <v>3</v>
      </c>
      <c r="K1878" s="165">
        <v>7</v>
      </c>
      <c r="L1878" s="165" t="s">
        <v>38</v>
      </c>
      <c r="M1878" s="169">
        <v>1</v>
      </c>
      <c r="N1878" s="165">
        <v>18</v>
      </c>
      <c r="O1878" s="167" t="s">
        <v>823</v>
      </c>
      <c r="P1878" s="167" t="s">
        <v>823</v>
      </c>
      <c r="Q1878" s="167" t="s">
        <v>826</v>
      </c>
      <c r="R1878" s="166" t="str">
        <f>H1878&amp;"2"</f>
        <v>1017902</v>
      </c>
      <c r="S1878" s="170">
        <v>1</v>
      </c>
      <c r="T1878" s="237" t="s">
        <v>308</v>
      </c>
      <c r="U1878" s="165">
        <v>6200</v>
      </c>
      <c r="V1878" s="165">
        <v>1116</v>
      </c>
      <c r="W1878" s="165">
        <v>0</v>
      </c>
      <c r="X1878" s="244">
        <v>1365</v>
      </c>
      <c r="Y1878" s="168" t="s">
        <v>42</v>
      </c>
      <c r="Z1878" s="266"/>
      <c r="AA1878" s="266"/>
      <c r="AB1878" s="224"/>
      <c r="AC1878" s="178">
        <v>9300</v>
      </c>
      <c r="AD1878" s="170"/>
      <c r="AE1878" s="170"/>
      <c r="AF1878" s="237" t="s">
        <v>319</v>
      </c>
      <c r="AG1878" s="221">
        <v>8</v>
      </c>
      <c r="AH1878" s="220">
        <v>12</v>
      </c>
      <c r="AI1878" s="237" t="s">
        <v>319</v>
      </c>
      <c r="AL1878" s="166">
        <v>0</v>
      </c>
      <c r="AM1878" s="170" t="s">
        <v>43</v>
      </c>
      <c r="AN1878" s="165" t="s">
        <v>44</v>
      </c>
      <c r="AO1878" s="165"/>
      <c r="AP1878" s="166"/>
      <c r="AQ1878" s="166"/>
      <c r="AR1878" s="166"/>
      <c r="AS1878" s="166">
        <f>H1878</f>
        <v>101790</v>
      </c>
      <c r="AT1878" s="166">
        <f t="shared" si="184"/>
        <v>11974</v>
      </c>
      <c r="AU1878" s="166">
        <v>1974</v>
      </c>
      <c r="AV1878" s="227"/>
      <c r="AX1878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101790, 'Б-101790-13',date'2015-02-02',3, 7, 7, 'RUR', 1, 18, date'2015-02-02', date'2015-02-01', 1017902, 1, to_date('2015-02-01 00:00:00','YYYY-MM-DD HH24:MI:SS'), 6200, 1116, 0, 1365, 0, 'c1', 8,null,101790,11974,1974);insert into xxxx_oebs_cash_payment_test (ID, INVOICE_ID, OEBS_PAYMENT, DOC_DATE, COMISS_DATE) values (s_xxxx_oebs_cash_payment_test.NEXTVAL, 101790, 9300, to_date('2015-02-01 00:00:00','YYYY-MM-DD HH24:MI:SS'), date'2015-02-01' );insert into xxxx_client_discount_m  (ID,CLIENT_ID,CLIENT_AVG_DISCOUNT,DT) values (s_xxxx_client_discount_m.NEXTVAL,1365, 12, date'2015-02-01');</v>
      </c>
    </row>
    <row r="1879" spans="1:50" ht="16.5" customHeight="1" x14ac:dyDescent="0.25">
      <c r="A1879" s="285">
        <v>130</v>
      </c>
      <c r="B1879" s="72">
        <v>0</v>
      </c>
      <c r="C1879" s="165" t="str">
        <f t="shared" si="181"/>
        <v>1000130</v>
      </c>
      <c r="D1879" s="165" t="str">
        <f t="shared" si="182"/>
        <v>1000130/13</v>
      </c>
      <c r="E1879" s="167" t="s">
        <v>189</v>
      </c>
      <c r="F1879" s="167" t="s">
        <v>822</v>
      </c>
      <c r="G1879" s="165">
        <v>48</v>
      </c>
      <c r="H1879" s="178">
        <v>101791</v>
      </c>
      <c r="I1879" s="170" t="str">
        <f t="shared" si="183"/>
        <v>Б-101791-13</v>
      </c>
      <c r="J1879" s="169">
        <v>3</v>
      </c>
      <c r="K1879" s="165">
        <v>7</v>
      </c>
      <c r="L1879" s="165" t="s">
        <v>38</v>
      </c>
      <c r="M1879" s="169">
        <v>1</v>
      </c>
      <c r="N1879" s="165">
        <v>18</v>
      </c>
      <c r="O1879" s="167" t="s">
        <v>823</v>
      </c>
      <c r="P1879" s="167" t="s">
        <v>823</v>
      </c>
      <c r="Q1879" s="167" t="s">
        <v>826</v>
      </c>
      <c r="R1879" s="166" t="str">
        <f>H1879&amp;"3"</f>
        <v>1017913</v>
      </c>
      <c r="S1879" s="170">
        <v>1</v>
      </c>
      <c r="T1879" s="237" t="s">
        <v>308</v>
      </c>
      <c r="U1879" s="165">
        <v>6200</v>
      </c>
      <c r="V1879" s="165">
        <v>1116</v>
      </c>
      <c r="W1879" s="165">
        <v>0</v>
      </c>
      <c r="X1879" s="236">
        <v>1366</v>
      </c>
      <c r="Y1879" s="168" t="s">
        <v>42</v>
      </c>
      <c r="Z1879" s="266"/>
      <c r="AA1879" s="266"/>
      <c r="AB1879" s="224"/>
      <c r="AC1879" s="178">
        <v>9300</v>
      </c>
      <c r="AD1879" s="170"/>
      <c r="AE1879" s="170"/>
      <c r="AF1879" s="237" t="s">
        <v>319</v>
      </c>
      <c r="AG1879" s="221">
        <v>8</v>
      </c>
      <c r="AH1879" s="220">
        <v>12</v>
      </c>
      <c r="AI1879" s="237" t="s">
        <v>319</v>
      </c>
      <c r="AL1879" s="166">
        <v>0</v>
      </c>
      <c r="AM1879" s="170" t="s">
        <v>43</v>
      </c>
      <c r="AN1879" s="165" t="s">
        <v>44</v>
      </c>
      <c r="AO1879" s="165"/>
      <c r="AP1879" s="166"/>
      <c r="AQ1879" s="166"/>
      <c r="AR1879" s="166"/>
      <c r="AS1879" s="166">
        <f>H1879</f>
        <v>101791</v>
      </c>
      <c r="AT1879" s="166">
        <f t="shared" si="184"/>
        <v>11975</v>
      </c>
      <c r="AU1879" s="166">
        <v>1975</v>
      </c>
      <c r="AV1879" s="227"/>
      <c r="AX1879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101791, 'Б-101791-13',date'2015-02-02',3, 7, 7, 'RUR', 1, 18, date'2015-02-02', date'2015-02-01', 1017913, 1, to_date('2015-02-01 00:00:00','YYYY-MM-DD HH24:MI:SS'), 6200, 1116, 0, 1366, 0, 'c1', 8,null,101791,11975,1975);insert into xxxx_oebs_cash_payment_test (ID, INVOICE_ID, OEBS_PAYMENT, DOC_DATE, COMISS_DATE) values (s_xxxx_oebs_cash_payment_test.NEXTVAL, 101791, 9300, to_date('2015-02-01 00:00:00','YYYY-MM-DD HH24:MI:SS'), date'2015-02-01' );insert into xxxx_client_discount_m  (ID,CLIENT_ID,CLIENT_AVG_DISCOUNT,DT) values (s_xxxx_client_discount_m.NEXTVAL,1366, 12, date'2015-02-01');</v>
      </c>
    </row>
    <row r="1880" spans="1:50" ht="16.5" customHeight="1" x14ac:dyDescent="0.25">
      <c r="A1880" s="285">
        <v>130</v>
      </c>
      <c r="B1880" s="72">
        <v>0</v>
      </c>
      <c r="C1880" s="165" t="str">
        <f t="shared" ref="C1880:C1906" si="186">"1000"&amp;A1880</f>
        <v>1000130</v>
      </c>
      <c r="D1880" s="165" t="str">
        <f t="shared" ref="D1880:D1906" si="187">"1000"&amp;A1880&amp;"/13"</f>
        <v>1000130/13</v>
      </c>
      <c r="E1880" s="167" t="s">
        <v>189</v>
      </c>
      <c r="F1880" s="167" t="s">
        <v>822</v>
      </c>
      <c r="G1880" s="165">
        <v>48</v>
      </c>
      <c r="H1880" s="178">
        <v>101792</v>
      </c>
      <c r="I1880" s="170" t="str">
        <f t="shared" ref="I1880:I1906" si="188">"Б-"&amp;H1880&amp;"-13"</f>
        <v>Б-101792-13</v>
      </c>
      <c r="J1880" s="169">
        <v>3</v>
      </c>
      <c r="K1880" s="165">
        <v>7</v>
      </c>
      <c r="L1880" s="165" t="s">
        <v>38</v>
      </c>
      <c r="M1880" s="169">
        <v>1</v>
      </c>
      <c r="N1880" s="165">
        <v>18</v>
      </c>
      <c r="O1880" s="167" t="s">
        <v>823</v>
      </c>
      <c r="P1880" s="167" t="s">
        <v>823</v>
      </c>
      <c r="Q1880" s="167" t="s">
        <v>826</v>
      </c>
      <c r="R1880" s="166" t="str">
        <f>H1880&amp;"1"</f>
        <v>1017921</v>
      </c>
      <c r="S1880" s="170">
        <v>1</v>
      </c>
      <c r="T1880" s="237" t="s">
        <v>308</v>
      </c>
      <c r="U1880" s="165">
        <v>6200</v>
      </c>
      <c r="V1880" s="165">
        <v>1116</v>
      </c>
      <c r="W1880" s="165">
        <v>0</v>
      </c>
      <c r="X1880" s="244">
        <v>1367</v>
      </c>
      <c r="Y1880" s="168" t="s">
        <v>42</v>
      </c>
      <c r="Z1880" s="266"/>
      <c r="AA1880" s="266"/>
      <c r="AB1880" s="224"/>
      <c r="AC1880" s="178">
        <v>9300</v>
      </c>
      <c r="AD1880" s="170"/>
      <c r="AE1880" s="170"/>
      <c r="AF1880" s="237" t="s">
        <v>319</v>
      </c>
      <c r="AG1880" s="221">
        <v>8</v>
      </c>
      <c r="AH1880" s="220">
        <v>12</v>
      </c>
      <c r="AI1880" s="237" t="s">
        <v>319</v>
      </c>
      <c r="AL1880" s="166">
        <v>0</v>
      </c>
      <c r="AM1880" s="170" t="s">
        <v>43</v>
      </c>
      <c r="AN1880" s="165" t="s">
        <v>44</v>
      </c>
      <c r="AO1880" s="165"/>
      <c r="AP1880" s="166"/>
      <c r="AQ1880" s="166"/>
      <c r="AR1880" s="166"/>
      <c r="AS1880" s="166">
        <f>H1880</f>
        <v>101792</v>
      </c>
      <c r="AT1880" s="166">
        <f t="shared" si="184"/>
        <v>11976</v>
      </c>
      <c r="AU1880" s="166">
        <v>1976</v>
      </c>
      <c r="AV1880" s="227"/>
      <c r="AX1880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101792, 'Б-101792-13',date'2015-02-02',3, 7, 7, 'RUR', 1, 18, date'2015-02-02', date'2015-02-01', 1017921, 1, to_date('2015-02-01 00:00:00','YYYY-MM-DD HH24:MI:SS'), 6200, 1116, 0, 1367, 0, 'c1', 8,null,101792,11976,1976);insert into xxxx_oebs_cash_payment_test (ID, INVOICE_ID, OEBS_PAYMENT, DOC_DATE, COMISS_DATE) values (s_xxxx_oebs_cash_payment_test.NEXTVAL, 101792, 9300, to_date('2015-02-01 00:00:00','YYYY-MM-DD HH24:MI:SS'), date'2015-02-01' );insert into xxxx_client_discount_m  (ID,CLIENT_ID,CLIENT_AVG_DISCOUNT,DT) values (s_xxxx_client_discount_m.NEXTVAL,1367, 12, date'2015-02-01');</v>
      </c>
    </row>
    <row r="1881" spans="1:50" ht="16.5" customHeight="1" x14ac:dyDescent="0.25">
      <c r="A1881" s="285">
        <v>130</v>
      </c>
      <c r="B1881" s="72">
        <v>0</v>
      </c>
      <c r="C1881" s="165" t="str">
        <f t="shared" si="186"/>
        <v>1000130</v>
      </c>
      <c r="D1881" s="165" t="str">
        <f t="shared" si="187"/>
        <v>1000130/13</v>
      </c>
      <c r="E1881" s="167" t="s">
        <v>189</v>
      </c>
      <c r="F1881" s="167" t="s">
        <v>822</v>
      </c>
      <c r="G1881" s="165">
        <v>48</v>
      </c>
      <c r="H1881" s="178">
        <v>101793</v>
      </c>
      <c r="I1881" s="170" t="str">
        <f t="shared" si="188"/>
        <v>Б-101793-13</v>
      </c>
      <c r="J1881" s="169">
        <v>3</v>
      </c>
      <c r="K1881" s="165">
        <v>7</v>
      </c>
      <c r="L1881" s="165" t="s">
        <v>38</v>
      </c>
      <c r="M1881" s="169">
        <v>1</v>
      </c>
      <c r="N1881" s="165">
        <v>18</v>
      </c>
      <c r="O1881" s="167" t="s">
        <v>823</v>
      </c>
      <c r="P1881" s="167" t="s">
        <v>823</v>
      </c>
      <c r="Q1881" s="167" t="s">
        <v>826</v>
      </c>
      <c r="R1881" s="166" t="str">
        <f>H1881&amp;"1"</f>
        <v>1017931</v>
      </c>
      <c r="S1881" s="170">
        <v>1</v>
      </c>
      <c r="T1881" s="237" t="s">
        <v>308</v>
      </c>
      <c r="U1881" s="165">
        <v>6200</v>
      </c>
      <c r="V1881" s="165">
        <v>1116</v>
      </c>
      <c r="W1881" s="165">
        <v>0</v>
      </c>
      <c r="X1881" s="236">
        <v>1368</v>
      </c>
      <c r="Y1881" s="168" t="s">
        <v>42</v>
      </c>
      <c r="Z1881" s="266"/>
      <c r="AA1881" s="266"/>
      <c r="AB1881" s="224"/>
      <c r="AC1881" s="178">
        <v>9300</v>
      </c>
      <c r="AD1881" s="170"/>
      <c r="AE1881" s="170"/>
      <c r="AF1881" s="237" t="s">
        <v>319</v>
      </c>
      <c r="AG1881" s="221">
        <v>8</v>
      </c>
      <c r="AH1881" s="220">
        <v>12</v>
      </c>
      <c r="AI1881" s="237" t="s">
        <v>319</v>
      </c>
      <c r="AL1881" s="166">
        <v>0</v>
      </c>
      <c r="AM1881" s="170" t="s">
        <v>43</v>
      </c>
      <c r="AN1881" s="165" t="s">
        <v>44</v>
      </c>
      <c r="AO1881" s="165"/>
      <c r="AP1881" s="166"/>
      <c r="AQ1881" s="166"/>
      <c r="AR1881" s="166"/>
      <c r="AS1881" s="166">
        <f>H1881</f>
        <v>101793</v>
      </c>
      <c r="AT1881" s="166">
        <f t="shared" si="184"/>
        <v>11977</v>
      </c>
      <c r="AU1881" s="166">
        <v>1977</v>
      </c>
      <c r="AV1881" s="227"/>
      <c r="AX1881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101793, 'Б-101793-13',date'2015-02-02',3, 7, 7, 'RUR', 1, 18, date'2015-02-02', date'2015-02-01', 1017931, 1, to_date('2015-02-01 00:00:00','YYYY-MM-DD HH24:MI:SS'), 6200, 1116, 0, 1368, 0, 'c1', 8,null,101793,11977,1977);insert into xxxx_oebs_cash_payment_test (ID, INVOICE_ID, OEBS_PAYMENT, DOC_DATE, COMISS_DATE) values (s_xxxx_oebs_cash_payment_test.NEXTVAL, 101793, 9300, to_date('2015-02-01 00:00:00','YYYY-MM-DD HH24:MI:SS'), date'2015-02-01' );insert into xxxx_client_discount_m  (ID,CLIENT_ID,CLIENT_AVG_DISCOUNT,DT) values (s_xxxx_client_discount_m.NEXTVAL,1368, 12, date'2015-02-01');</v>
      </c>
    </row>
    <row r="1882" spans="1:50" ht="16.5" customHeight="1" x14ac:dyDescent="0.25">
      <c r="A1882" s="285">
        <v>130</v>
      </c>
      <c r="B1882" s="72">
        <v>0</v>
      </c>
      <c r="C1882" s="165" t="str">
        <f t="shared" si="186"/>
        <v>1000130</v>
      </c>
      <c r="D1882" s="165" t="str">
        <f t="shared" si="187"/>
        <v>1000130/13</v>
      </c>
      <c r="E1882" s="167" t="s">
        <v>189</v>
      </c>
      <c r="F1882" s="167" t="s">
        <v>822</v>
      </c>
      <c r="G1882" s="165">
        <v>48</v>
      </c>
      <c r="H1882" s="178">
        <v>101794</v>
      </c>
      <c r="I1882" s="170" t="str">
        <f t="shared" si="188"/>
        <v>Б-101794-13</v>
      </c>
      <c r="J1882" s="169">
        <v>3</v>
      </c>
      <c r="K1882" s="165">
        <v>7</v>
      </c>
      <c r="L1882" s="165" t="s">
        <v>38</v>
      </c>
      <c r="M1882" s="169">
        <v>1</v>
      </c>
      <c r="N1882" s="165">
        <v>18</v>
      </c>
      <c r="O1882" s="167" t="s">
        <v>823</v>
      </c>
      <c r="P1882" s="167" t="s">
        <v>823</v>
      </c>
      <c r="Q1882" s="167" t="s">
        <v>826</v>
      </c>
      <c r="R1882" s="166" t="str">
        <f>H1882&amp;"1"</f>
        <v>1017941</v>
      </c>
      <c r="S1882" s="170">
        <v>1</v>
      </c>
      <c r="T1882" s="237" t="s">
        <v>308</v>
      </c>
      <c r="U1882" s="165">
        <v>6200</v>
      </c>
      <c r="V1882" s="165">
        <v>1116</v>
      </c>
      <c r="W1882" s="165">
        <v>0</v>
      </c>
      <c r="X1882" s="244">
        <v>1369</v>
      </c>
      <c r="Y1882" s="168" t="s">
        <v>42</v>
      </c>
      <c r="Z1882" s="266"/>
      <c r="AA1882" s="266"/>
      <c r="AB1882" s="224"/>
      <c r="AC1882" s="178">
        <v>9300</v>
      </c>
      <c r="AD1882" s="170"/>
      <c r="AE1882" s="170"/>
      <c r="AF1882" s="237" t="s">
        <v>319</v>
      </c>
      <c r="AG1882" s="221">
        <v>8</v>
      </c>
      <c r="AH1882" s="220">
        <v>12</v>
      </c>
      <c r="AI1882" s="237" t="s">
        <v>319</v>
      </c>
      <c r="AL1882" s="166">
        <v>0</v>
      </c>
      <c r="AM1882" s="170" t="s">
        <v>43</v>
      </c>
      <c r="AN1882" s="165" t="s">
        <v>44</v>
      </c>
      <c r="AO1882" s="165"/>
      <c r="AP1882" s="166"/>
      <c r="AQ1882" s="166"/>
      <c r="AR1882" s="166"/>
      <c r="AS1882" s="166">
        <f>H1882</f>
        <v>101794</v>
      </c>
      <c r="AT1882" s="166">
        <f t="shared" si="184"/>
        <v>11978</v>
      </c>
      <c r="AU1882" s="166">
        <v>1978</v>
      </c>
      <c r="AV1882" s="227"/>
      <c r="AX188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101794, 'Б-101794-13',date'2015-02-02',3, 7, 7, 'RUR', 1, 18, date'2015-02-02', date'2015-02-01', 1017941, 1, to_date('2015-02-01 00:00:00','YYYY-MM-DD HH24:MI:SS'), 6200, 1116, 0, 1369, 0, 'c1', 8,null,101794,11978,1978);insert into xxxx_oebs_cash_payment_test (ID, INVOICE_ID, OEBS_PAYMENT, DOC_DATE, COMISS_DATE) values (s_xxxx_oebs_cash_payment_test.NEXTVAL, 101794, 9300, to_date('2015-02-01 00:00:00','YYYY-MM-DD HH24:MI:SS'), date'2015-02-01' );insert into xxxx_client_discount_m  (ID,CLIENT_ID,CLIENT_AVG_DISCOUNT,DT) values (s_xxxx_client_discount_m.NEXTVAL,1369, 12, date'2015-02-01');</v>
      </c>
    </row>
    <row r="1883" spans="1:50" ht="16.5" customHeight="1" x14ac:dyDescent="0.25">
      <c r="A1883" s="285">
        <v>130</v>
      </c>
      <c r="B1883" s="72">
        <v>0</v>
      </c>
      <c r="C1883" s="165" t="str">
        <f t="shared" si="186"/>
        <v>1000130</v>
      </c>
      <c r="D1883" s="165" t="str">
        <f t="shared" si="187"/>
        <v>1000130/13</v>
      </c>
      <c r="E1883" s="167" t="s">
        <v>189</v>
      </c>
      <c r="F1883" s="167" t="s">
        <v>822</v>
      </c>
      <c r="G1883" s="165">
        <v>48</v>
      </c>
      <c r="H1883" s="178">
        <v>101795</v>
      </c>
      <c r="I1883" s="170" t="str">
        <f t="shared" si="188"/>
        <v>Б-101795-13</v>
      </c>
      <c r="J1883" s="169">
        <v>3</v>
      </c>
      <c r="K1883" s="165">
        <v>7</v>
      </c>
      <c r="L1883" s="165" t="s">
        <v>38</v>
      </c>
      <c r="M1883" s="169">
        <v>1</v>
      </c>
      <c r="N1883" s="165">
        <v>18</v>
      </c>
      <c r="O1883" s="167" t="s">
        <v>823</v>
      </c>
      <c r="P1883" s="167" t="s">
        <v>823</v>
      </c>
      <c r="Q1883" s="167" t="s">
        <v>826</v>
      </c>
      <c r="R1883" s="166" t="str">
        <f>H1883&amp;"2"</f>
        <v>1017952</v>
      </c>
      <c r="S1883" s="170">
        <v>1</v>
      </c>
      <c r="T1883" s="237" t="s">
        <v>308</v>
      </c>
      <c r="U1883" s="165">
        <v>6200</v>
      </c>
      <c r="V1883" s="165">
        <v>1116</v>
      </c>
      <c r="W1883" s="165">
        <v>0</v>
      </c>
      <c r="X1883" s="236">
        <v>1370</v>
      </c>
      <c r="Y1883" s="168" t="s">
        <v>42</v>
      </c>
      <c r="Z1883" s="266"/>
      <c r="AA1883" s="266"/>
      <c r="AB1883" s="224"/>
      <c r="AC1883" s="178">
        <v>9300</v>
      </c>
      <c r="AD1883" s="170"/>
      <c r="AE1883" s="170"/>
      <c r="AF1883" s="237" t="s">
        <v>319</v>
      </c>
      <c r="AG1883" s="221">
        <v>8</v>
      </c>
      <c r="AH1883" s="220">
        <v>12</v>
      </c>
      <c r="AI1883" s="237" t="s">
        <v>319</v>
      </c>
      <c r="AL1883" s="166">
        <v>0</v>
      </c>
      <c r="AM1883" s="170" t="s">
        <v>43</v>
      </c>
      <c r="AN1883" s="165" t="s">
        <v>44</v>
      </c>
      <c r="AO1883" s="165"/>
      <c r="AP1883" s="166"/>
      <c r="AQ1883" s="166"/>
      <c r="AR1883" s="166"/>
      <c r="AS1883" s="166">
        <f>H1883</f>
        <v>101795</v>
      </c>
      <c r="AT1883" s="166">
        <f t="shared" si="184"/>
        <v>11979</v>
      </c>
      <c r="AU1883" s="166">
        <v>1979</v>
      </c>
      <c r="AV1883" s="227"/>
      <c r="AX188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101795, 'Б-101795-13',date'2015-02-02',3, 7, 7, 'RUR', 1, 18, date'2015-02-02', date'2015-02-01', 1017952, 1, to_date('2015-02-01 00:00:00','YYYY-MM-DD HH24:MI:SS'), 6200, 1116, 0, 1370, 0, 'c1', 8,null,101795,11979,1979);insert into xxxx_oebs_cash_payment_test (ID, INVOICE_ID, OEBS_PAYMENT, DOC_DATE, COMISS_DATE) values (s_xxxx_oebs_cash_payment_test.NEXTVAL, 101795, 9300, to_date('2015-02-01 00:00:00','YYYY-MM-DD HH24:MI:SS'), date'2015-02-01' );insert into xxxx_client_discount_m  (ID,CLIENT_ID,CLIENT_AVG_DISCOUNT,DT) values (s_xxxx_client_discount_m.NEXTVAL,1370, 12, date'2015-02-01');</v>
      </c>
    </row>
    <row r="1884" spans="1:50" ht="16.5" customHeight="1" x14ac:dyDescent="0.25">
      <c r="A1884" s="285">
        <v>130</v>
      </c>
      <c r="B1884" s="72">
        <v>0</v>
      </c>
      <c r="C1884" s="165" t="str">
        <f t="shared" si="186"/>
        <v>1000130</v>
      </c>
      <c r="D1884" s="165" t="str">
        <f t="shared" si="187"/>
        <v>1000130/13</v>
      </c>
      <c r="E1884" s="167" t="s">
        <v>189</v>
      </c>
      <c r="F1884" s="167" t="s">
        <v>822</v>
      </c>
      <c r="G1884" s="165">
        <v>48</v>
      </c>
      <c r="H1884" s="178">
        <v>101796</v>
      </c>
      <c r="I1884" s="170" t="str">
        <f t="shared" si="188"/>
        <v>Б-101796-13</v>
      </c>
      <c r="J1884" s="169">
        <v>3</v>
      </c>
      <c r="K1884" s="165">
        <v>7</v>
      </c>
      <c r="L1884" s="165" t="s">
        <v>38</v>
      </c>
      <c r="M1884" s="169">
        <v>1</v>
      </c>
      <c r="N1884" s="165">
        <v>18</v>
      </c>
      <c r="O1884" s="167" t="s">
        <v>823</v>
      </c>
      <c r="P1884" s="167" t="s">
        <v>823</v>
      </c>
      <c r="Q1884" s="167" t="s">
        <v>826</v>
      </c>
      <c r="R1884" s="166" t="str">
        <f>H1884&amp;"3"</f>
        <v>1017963</v>
      </c>
      <c r="S1884" s="170">
        <v>1</v>
      </c>
      <c r="T1884" s="237" t="s">
        <v>308</v>
      </c>
      <c r="U1884" s="165">
        <v>6200</v>
      </c>
      <c r="V1884" s="165">
        <v>1116</v>
      </c>
      <c r="W1884" s="165">
        <v>0</v>
      </c>
      <c r="X1884" s="244">
        <v>1371</v>
      </c>
      <c r="Y1884" s="168" t="s">
        <v>42</v>
      </c>
      <c r="Z1884" s="266"/>
      <c r="AA1884" s="266"/>
      <c r="AB1884" s="224"/>
      <c r="AC1884" s="178">
        <v>9300</v>
      </c>
      <c r="AD1884" s="170"/>
      <c r="AE1884" s="170"/>
      <c r="AF1884" s="237" t="s">
        <v>319</v>
      </c>
      <c r="AG1884" s="221">
        <v>8</v>
      </c>
      <c r="AH1884" s="220">
        <v>12</v>
      </c>
      <c r="AI1884" s="237" t="s">
        <v>319</v>
      </c>
      <c r="AL1884" s="166">
        <v>0</v>
      </c>
      <c r="AM1884" s="170" t="s">
        <v>43</v>
      </c>
      <c r="AN1884" s="165" t="s">
        <v>44</v>
      </c>
      <c r="AO1884" s="165"/>
      <c r="AP1884" s="166"/>
      <c r="AQ1884" s="166"/>
      <c r="AR1884" s="166"/>
      <c r="AS1884" s="166">
        <f>H1884</f>
        <v>101796</v>
      </c>
      <c r="AT1884" s="166">
        <f t="shared" si="184"/>
        <v>11980</v>
      </c>
      <c r="AU1884" s="166">
        <v>1980</v>
      </c>
      <c r="AV1884" s="191"/>
      <c r="AX188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101796, 'Б-101796-13',date'2015-02-02',3, 7, 7, 'RUR', 1, 18, date'2015-02-02', date'2015-02-01', 1017963, 1, to_date('2015-02-01 00:00:00','YYYY-MM-DD HH24:MI:SS'), 6200, 1116, 0, 1371, 0, 'c1', 8,null,101796,11980,1980);insert into xxxx_oebs_cash_payment_test (ID, INVOICE_ID, OEBS_PAYMENT, DOC_DATE, COMISS_DATE) values (s_xxxx_oebs_cash_payment_test.NEXTVAL, 101796, 9300, to_date('2015-02-01 00:00:00','YYYY-MM-DD HH24:MI:SS'), date'2015-02-01' );insert into xxxx_client_discount_m  (ID,CLIENT_ID,CLIENT_AVG_DISCOUNT,DT) values (s_xxxx_client_discount_m.NEXTVAL,1371, 12, date'2015-02-01');</v>
      </c>
    </row>
    <row r="1885" spans="1:50" ht="16.5" customHeight="1" x14ac:dyDescent="0.25">
      <c r="A1885" s="285">
        <v>130</v>
      </c>
      <c r="B1885" s="72">
        <v>0</v>
      </c>
      <c r="C1885" s="165" t="str">
        <f t="shared" si="186"/>
        <v>1000130</v>
      </c>
      <c r="D1885" s="165" t="str">
        <f t="shared" si="187"/>
        <v>1000130/13</v>
      </c>
      <c r="E1885" s="167" t="s">
        <v>189</v>
      </c>
      <c r="F1885" s="167" t="s">
        <v>822</v>
      </c>
      <c r="G1885" s="165">
        <v>48</v>
      </c>
      <c r="H1885" s="178">
        <v>101797</v>
      </c>
      <c r="I1885" s="170" t="str">
        <f t="shared" si="188"/>
        <v>Б-101797-13</v>
      </c>
      <c r="J1885" s="169">
        <v>3</v>
      </c>
      <c r="K1885" s="165">
        <v>7</v>
      </c>
      <c r="L1885" s="165" t="s">
        <v>38</v>
      </c>
      <c r="M1885" s="169">
        <v>1</v>
      </c>
      <c r="N1885" s="165">
        <v>18</v>
      </c>
      <c r="O1885" s="167" t="s">
        <v>823</v>
      </c>
      <c r="P1885" s="167" t="s">
        <v>823</v>
      </c>
      <c r="Q1885" s="167" t="s">
        <v>826</v>
      </c>
      <c r="R1885" s="166" t="str">
        <f>H1885&amp;"1"</f>
        <v>1017971</v>
      </c>
      <c r="S1885" s="170">
        <v>1</v>
      </c>
      <c r="T1885" s="237" t="s">
        <v>308</v>
      </c>
      <c r="U1885" s="165">
        <v>6200</v>
      </c>
      <c r="V1885" s="165">
        <v>1116</v>
      </c>
      <c r="W1885" s="165">
        <v>0</v>
      </c>
      <c r="X1885" s="236">
        <v>1372</v>
      </c>
      <c r="Y1885" s="168" t="s">
        <v>42</v>
      </c>
      <c r="Z1885" s="266"/>
      <c r="AA1885" s="266"/>
      <c r="AB1885" s="224"/>
      <c r="AC1885" s="178">
        <v>9300</v>
      </c>
      <c r="AD1885" s="170"/>
      <c r="AE1885" s="170"/>
      <c r="AF1885" s="237" t="s">
        <v>319</v>
      </c>
      <c r="AG1885" s="221">
        <v>8</v>
      </c>
      <c r="AH1885" s="220">
        <v>12</v>
      </c>
      <c r="AI1885" s="237" t="s">
        <v>319</v>
      </c>
      <c r="AL1885" s="166">
        <v>0</v>
      </c>
      <c r="AM1885" s="170" t="s">
        <v>43</v>
      </c>
      <c r="AN1885" s="165" t="s">
        <v>44</v>
      </c>
      <c r="AO1885" s="165"/>
      <c r="AP1885" s="166"/>
      <c r="AQ1885" s="166"/>
      <c r="AR1885" s="166"/>
      <c r="AS1885" s="166">
        <f>H1885</f>
        <v>101797</v>
      </c>
      <c r="AT1885" s="166">
        <f t="shared" si="184"/>
        <v>11981</v>
      </c>
      <c r="AU1885" s="166">
        <v>1981</v>
      </c>
      <c r="AV1885" s="191"/>
      <c r="AX1885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101797, 'Б-101797-13',date'2015-02-02',3, 7, 7, 'RUR', 1, 18, date'2015-02-02', date'2015-02-01', 1017971, 1, to_date('2015-02-01 00:00:00','YYYY-MM-DD HH24:MI:SS'), 6200, 1116, 0, 1372, 0, 'c1', 8,null,101797,11981,1981);insert into xxxx_oebs_cash_payment_test (ID, INVOICE_ID, OEBS_PAYMENT, DOC_DATE, COMISS_DATE) values (s_xxxx_oebs_cash_payment_test.NEXTVAL, 101797, 9300, to_date('2015-02-01 00:00:00','YYYY-MM-DD HH24:MI:SS'), date'2015-02-01' );insert into xxxx_client_discount_m  (ID,CLIENT_ID,CLIENT_AVG_DISCOUNT,DT) values (s_xxxx_client_discount_m.NEXTVAL,1372, 12, date'2015-02-01');</v>
      </c>
    </row>
    <row r="1886" spans="1:50" ht="16.5" customHeight="1" x14ac:dyDescent="0.25">
      <c r="A1886" s="285">
        <v>130</v>
      </c>
      <c r="B1886" s="72">
        <v>0</v>
      </c>
      <c r="C1886" s="165" t="str">
        <f t="shared" si="186"/>
        <v>1000130</v>
      </c>
      <c r="D1886" s="165" t="str">
        <f t="shared" si="187"/>
        <v>1000130/13</v>
      </c>
      <c r="E1886" s="167" t="s">
        <v>189</v>
      </c>
      <c r="F1886" s="167" t="s">
        <v>822</v>
      </c>
      <c r="G1886" s="165">
        <v>48</v>
      </c>
      <c r="H1886" s="178">
        <v>101798</v>
      </c>
      <c r="I1886" s="170" t="str">
        <f t="shared" si="188"/>
        <v>Б-101798-13</v>
      </c>
      <c r="J1886" s="169">
        <v>3</v>
      </c>
      <c r="K1886" s="165">
        <v>7</v>
      </c>
      <c r="L1886" s="165" t="s">
        <v>38</v>
      </c>
      <c r="M1886" s="169">
        <v>1</v>
      </c>
      <c r="N1886" s="165">
        <v>18</v>
      </c>
      <c r="O1886" s="167" t="s">
        <v>823</v>
      </c>
      <c r="P1886" s="167" t="s">
        <v>823</v>
      </c>
      <c r="Q1886" s="167" t="s">
        <v>826</v>
      </c>
      <c r="R1886" s="166" t="str">
        <f>H1886&amp;"1"</f>
        <v>1017981</v>
      </c>
      <c r="S1886" s="170">
        <v>1</v>
      </c>
      <c r="T1886" s="237" t="s">
        <v>308</v>
      </c>
      <c r="U1886" s="165">
        <v>6200</v>
      </c>
      <c r="V1886" s="165">
        <v>1116</v>
      </c>
      <c r="W1886" s="165">
        <v>0</v>
      </c>
      <c r="X1886" s="244">
        <v>1373</v>
      </c>
      <c r="Y1886" s="168" t="s">
        <v>42</v>
      </c>
      <c r="Z1886" s="266"/>
      <c r="AA1886" s="266"/>
      <c r="AB1886" s="224"/>
      <c r="AC1886" s="178">
        <v>9300</v>
      </c>
      <c r="AD1886" s="170"/>
      <c r="AE1886" s="170"/>
      <c r="AF1886" s="237" t="s">
        <v>319</v>
      </c>
      <c r="AG1886" s="221">
        <v>8</v>
      </c>
      <c r="AH1886" s="220">
        <v>12</v>
      </c>
      <c r="AI1886" s="237" t="s">
        <v>319</v>
      </c>
      <c r="AL1886" s="166">
        <v>0</v>
      </c>
      <c r="AM1886" s="170" t="s">
        <v>43</v>
      </c>
      <c r="AN1886" s="165" t="s">
        <v>44</v>
      </c>
      <c r="AO1886" s="165"/>
      <c r="AP1886" s="166"/>
      <c r="AQ1886" s="166"/>
      <c r="AR1886" s="166"/>
      <c r="AS1886" s="166">
        <f>H1886</f>
        <v>101798</v>
      </c>
      <c r="AT1886" s="166">
        <f t="shared" si="184"/>
        <v>11982</v>
      </c>
      <c r="AU1886" s="166">
        <v>1982</v>
      </c>
      <c r="AV1886" s="191"/>
      <c r="AX1886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101798, 'Б-101798-13',date'2015-02-02',3, 7, 7, 'RUR', 1, 18, date'2015-02-02', date'2015-02-01', 1017981, 1, to_date('2015-02-01 00:00:00','YYYY-MM-DD HH24:MI:SS'), 6200, 1116, 0, 1373, 0, 'c1', 8,null,101798,11982,1982);insert into xxxx_oebs_cash_payment_test (ID, INVOICE_ID, OEBS_PAYMENT, DOC_DATE, COMISS_DATE) values (s_xxxx_oebs_cash_payment_test.NEXTVAL, 101798, 9300, to_date('2015-02-01 00:00:00','YYYY-MM-DD HH24:MI:SS'), date'2015-02-01' );insert into xxxx_client_discount_m  (ID,CLIENT_ID,CLIENT_AVG_DISCOUNT,DT) values (s_xxxx_client_discount_m.NEXTVAL,1373, 12, date'2015-02-01');</v>
      </c>
    </row>
    <row r="1887" spans="1:50" ht="16.5" customHeight="1" x14ac:dyDescent="0.25">
      <c r="A1887" s="285">
        <v>130</v>
      </c>
      <c r="B1887" s="72">
        <v>0</v>
      </c>
      <c r="C1887" s="165" t="str">
        <f t="shared" si="186"/>
        <v>1000130</v>
      </c>
      <c r="D1887" s="165" t="str">
        <f t="shared" si="187"/>
        <v>1000130/13</v>
      </c>
      <c r="E1887" s="167" t="s">
        <v>189</v>
      </c>
      <c r="F1887" s="167" t="s">
        <v>822</v>
      </c>
      <c r="G1887" s="165">
        <v>48</v>
      </c>
      <c r="H1887" s="178">
        <v>101799</v>
      </c>
      <c r="I1887" s="170" t="str">
        <f t="shared" si="188"/>
        <v>Б-101799-13</v>
      </c>
      <c r="J1887" s="169">
        <v>3</v>
      </c>
      <c r="K1887" s="165">
        <v>7</v>
      </c>
      <c r="L1887" s="165" t="s">
        <v>38</v>
      </c>
      <c r="M1887" s="169">
        <v>1</v>
      </c>
      <c r="N1887" s="165">
        <v>18</v>
      </c>
      <c r="O1887" s="167" t="s">
        <v>823</v>
      </c>
      <c r="P1887" s="167" t="s">
        <v>823</v>
      </c>
      <c r="Q1887" s="167" t="s">
        <v>826</v>
      </c>
      <c r="R1887" s="166" t="str">
        <f>H1887&amp;"1"</f>
        <v>1017991</v>
      </c>
      <c r="S1887" s="170">
        <v>1</v>
      </c>
      <c r="T1887" s="237" t="s">
        <v>308</v>
      </c>
      <c r="U1887" s="165">
        <v>6200</v>
      </c>
      <c r="V1887" s="165">
        <v>1116</v>
      </c>
      <c r="W1887" s="165">
        <v>0</v>
      </c>
      <c r="X1887" s="236">
        <v>1374</v>
      </c>
      <c r="Y1887" s="168" t="s">
        <v>42</v>
      </c>
      <c r="Z1887" s="266"/>
      <c r="AA1887" s="266"/>
      <c r="AB1887" s="224"/>
      <c r="AC1887" s="178">
        <v>9300</v>
      </c>
      <c r="AD1887" s="170"/>
      <c r="AE1887" s="170"/>
      <c r="AF1887" s="237" t="s">
        <v>319</v>
      </c>
      <c r="AG1887" s="221">
        <v>8</v>
      </c>
      <c r="AH1887" s="220">
        <v>12</v>
      </c>
      <c r="AI1887" s="237" t="s">
        <v>319</v>
      </c>
      <c r="AL1887" s="166">
        <v>0</v>
      </c>
      <c r="AM1887" s="170" t="s">
        <v>43</v>
      </c>
      <c r="AN1887" s="165" t="s">
        <v>44</v>
      </c>
      <c r="AO1887" s="165"/>
      <c r="AP1887" s="166"/>
      <c r="AQ1887" s="166"/>
      <c r="AR1887" s="166"/>
      <c r="AS1887" s="166">
        <f>H1887</f>
        <v>101799</v>
      </c>
      <c r="AT1887" s="166">
        <f t="shared" si="184"/>
        <v>11983</v>
      </c>
      <c r="AU1887" s="166">
        <v>1983</v>
      </c>
      <c r="AV1887" s="191"/>
      <c r="AX1887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101799, 'Б-101799-13',date'2015-02-02',3, 7, 7, 'RUR', 1, 18, date'2015-02-02', date'2015-02-01', 1017991, 1, to_date('2015-02-01 00:00:00','YYYY-MM-DD HH24:MI:SS'), 6200, 1116, 0, 1374, 0, 'c1', 8,null,101799,11983,1983);insert into xxxx_oebs_cash_payment_test (ID, INVOICE_ID, OEBS_PAYMENT, DOC_DATE, COMISS_DATE) values (s_xxxx_oebs_cash_payment_test.NEXTVAL, 101799, 9300, to_date('2015-02-01 00:00:00','YYYY-MM-DD HH24:MI:SS'), date'2015-02-01' );insert into xxxx_client_discount_m  (ID,CLIENT_ID,CLIENT_AVG_DISCOUNT,DT) values (s_xxxx_client_discount_m.NEXTVAL,1374, 12, date'2015-02-01');</v>
      </c>
    </row>
    <row r="1888" spans="1:50" ht="16.5" customHeight="1" x14ac:dyDescent="0.25">
      <c r="A1888" s="285">
        <v>130</v>
      </c>
      <c r="B1888" s="72">
        <v>0</v>
      </c>
      <c r="C1888" s="165" t="str">
        <f t="shared" si="186"/>
        <v>1000130</v>
      </c>
      <c r="D1888" s="165" t="str">
        <f t="shared" si="187"/>
        <v>1000130/13</v>
      </c>
      <c r="E1888" s="167" t="s">
        <v>189</v>
      </c>
      <c r="F1888" s="167" t="s">
        <v>822</v>
      </c>
      <c r="G1888" s="165">
        <v>48</v>
      </c>
      <c r="H1888" s="178">
        <v>101800</v>
      </c>
      <c r="I1888" s="170" t="str">
        <f t="shared" si="188"/>
        <v>Б-101800-13</v>
      </c>
      <c r="J1888" s="169">
        <v>3</v>
      </c>
      <c r="K1888" s="165">
        <v>7</v>
      </c>
      <c r="L1888" s="165" t="s">
        <v>38</v>
      </c>
      <c r="M1888" s="169">
        <v>1</v>
      </c>
      <c r="N1888" s="165">
        <v>18</v>
      </c>
      <c r="O1888" s="167" t="s">
        <v>823</v>
      </c>
      <c r="P1888" s="167" t="s">
        <v>823</v>
      </c>
      <c r="Q1888" s="167" t="s">
        <v>826</v>
      </c>
      <c r="R1888" s="166" t="str">
        <f>H1888&amp;"2"</f>
        <v>1018002</v>
      </c>
      <c r="S1888" s="170">
        <v>1</v>
      </c>
      <c r="T1888" s="237" t="s">
        <v>308</v>
      </c>
      <c r="U1888" s="165">
        <v>6200</v>
      </c>
      <c r="V1888" s="165">
        <v>1116</v>
      </c>
      <c r="W1888" s="165">
        <v>0</v>
      </c>
      <c r="X1888" s="244">
        <v>1375</v>
      </c>
      <c r="Y1888" s="168" t="s">
        <v>42</v>
      </c>
      <c r="Z1888" s="266"/>
      <c r="AA1888" s="266"/>
      <c r="AB1888" s="224"/>
      <c r="AC1888" s="178">
        <v>9300</v>
      </c>
      <c r="AD1888" s="170"/>
      <c r="AE1888" s="170"/>
      <c r="AF1888" s="237" t="s">
        <v>319</v>
      </c>
      <c r="AG1888" s="221">
        <v>8</v>
      </c>
      <c r="AH1888" s="220">
        <v>12</v>
      </c>
      <c r="AI1888" s="237" t="s">
        <v>319</v>
      </c>
      <c r="AL1888" s="166">
        <v>0</v>
      </c>
      <c r="AM1888" s="170" t="s">
        <v>43</v>
      </c>
      <c r="AN1888" s="165" t="s">
        <v>44</v>
      </c>
      <c r="AO1888" s="165"/>
      <c r="AP1888" s="166"/>
      <c r="AQ1888" s="166"/>
      <c r="AR1888" s="166"/>
      <c r="AS1888" s="166">
        <f>H1888</f>
        <v>101800</v>
      </c>
      <c r="AT1888" s="166">
        <f t="shared" si="184"/>
        <v>11984</v>
      </c>
      <c r="AU1888" s="166">
        <v>1984</v>
      </c>
      <c r="AV1888" s="191"/>
      <c r="AX1888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101800, 'Б-101800-13',date'2015-02-02',3, 7, 7, 'RUR', 1, 18, date'2015-02-02', date'2015-02-01', 1018002, 1, to_date('2015-02-01 00:00:00','YYYY-MM-DD HH24:MI:SS'), 6200, 1116, 0, 1375, 0, 'c1', 8,null,101800,11984,1984);insert into xxxx_oebs_cash_payment_test (ID, INVOICE_ID, OEBS_PAYMENT, DOC_DATE, COMISS_DATE) values (s_xxxx_oebs_cash_payment_test.NEXTVAL, 101800, 9300, to_date('2015-02-01 00:00:00','YYYY-MM-DD HH24:MI:SS'), date'2015-02-01' );insert into xxxx_client_discount_m  (ID,CLIENT_ID,CLIENT_AVG_DISCOUNT,DT) values (s_xxxx_client_discount_m.NEXTVAL,1375, 12, date'2015-02-01');</v>
      </c>
    </row>
    <row r="1889" spans="1:50" ht="16.5" customHeight="1" x14ac:dyDescent="0.25">
      <c r="A1889" s="285">
        <v>130</v>
      </c>
      <c r="B1889" s="72">
        <v>0</v>
      </c>
      <c r="C1889" s="165" t="str">
        <f t="shared" si="186"/>
        <v>1000130</v>
      </c>
      <c r="D1889" s="165" t="str">
        <f t="shared" si="187"/>
        <v>1000130/13</v>
      </c>
      <c r="E1889" s="167" t="s">
        <v>189</v>
      </c>
      <c r="F1889" s="167" t="s">
        <v>822</v>
      </c>
      <c r="G1889" s="165">
        <v>48</v>
      </c>
      <c r="H1889" s="178">
        <v>101801</v>
      </c>
      <c r="I1889" s="170" t="str">
        <f t="shared" si="188"/>
        <v>Б-101801-13</v>
      </c>
      <c r="J1889" s="169">
        <v>3</v>
      </c>
      <c r="K1889" s="165">
        <v>7</v>
      </c>
      <c r="L1889" s="165" t="s">
        <v>38</v>
      </c>
      <c r="M1889" s="169">
        <v>1</v>
      </c>
      <c r="N1889" s="165">
        <v>18</v>
      </c>
      <c r="O1889" s="167" t="s">
        <v>823</v>
      </c>
      <c r="P1889" s="167" t="s">
        <v>823</v>
      </c>
      <c r="Q1889" s="167" t="s">
        <v>826</v>
      </c>
      <c r="R1889" s="166" t="str">
        <f>H1889&amp;"3"</f>
        <v>1018013</v>
      </c>
      <c r="S1889" s="170">
        <v>1</v>
      </c>
      <c r="T1889" s="237" t="s">
        <v>308</v>
      </c>
      <c r="U1889" s="165">
        <v>6200</v>
      </c>
      <c r="V1889" s="165">
        <v>1116</v>
      </c>
      <c r="W1889" s="165">
        <v>0</v>
      </c>
      <c r="X1889" s="236">
        <v>1376</v>
      </c>
      <c r="Y1889" s="168" t="s">
        <v>42</v>
      </c>
      <c r="Z1889" s="266"/>
      <c r="AA1889" s="266"/>
      <c r="AB1889" s="224"/>
      <c r="AC1889" s="178">
        <v>9300</v>
      </c>
      <c r="AD1889" s="170"/>
      <c r="AE1889" s="170"/>
      <c r="AF1889" s="237" t="s">
        <v>319</v>
      </c>
      <c r="AG1889" s="221">
        <v>8</v>
      </c>
      <c r="AH1889" s="220">
        <v>12</v>
      </c>
      <c r="AI1889" s="237" t="s">
        <v>319</v>
      </c>
      <c r="AL1889" s="166">
        <v>0</v>
      </c>
      <c r="AM1889" s="170" t="s">
        <v>43</v>
      </c>
      <c r="AN1889" s="165" t="s">
        <v>44</v>
      </c>
      <c r="AO1889" s="165"/>
      <c r="AP1889" s="166"/>
      <c r="AQ1889" s="166"/>
      <c r="AR1889" s="166"/>
      <c r="AS1889" s="166">
        <f>H1889</f>
        <v>101801</v>
      </c>
      <c r="AT1889" s="166">
        <f t="shared" si="184"/>
        <v>11985</v>
      </c>
      <c r="AU1889" s="166">
        <v>1985</v>
      </c>
      <c r="AV1889" s="191"/>
      <c r="AX1889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101801, 'Б-101801-13',date'2015-02-02',3, 7, 7, 'RUR', 1, 18, date'2015-02-02', date'2015-02-01', 1018013, 1, to_date('2015-02-01 00:00:00','YYYY-MM-DD HH24:MI:SS'), 6200, 1116, 0, 1376, 0, 'c1', 8,null,101801,11985,1985);insert into xxxx_oebs_cash_payment_test (ID, INVOICE_ID, OEBS_PAYMENT, DOC_DATE, COMISS_DATE) values (s_xxxx_oebs_cash_payment_test.NEXTVAL, 101801, 9300, to_date('2015-02-01 00:00:00','YYYY-MM-DD HH24:MI:SS'), date'2015-02-01' );insert into xxxx_client_discount_m  (ID,CLIENT_ID,CLIENT_AVG_DISCOUNT,DT) values (s_xxxx_client_discount_m.NEXTVAL,1376, 12, date'2015-02-01');</v>
      </c>
    </row>
    <row r="1890" spans="1:50" ht="16.5" customHeight="1" x14ac:dyDescent="0.25">
      <c r="A1890" s="285">
        <v>130</v>
      </c>
      <c r="B1890" s="72">
        <v>0</v>
      </c>
      <c r="C1890" s="165" t="str">
        <f t="shared" si="186"/>
        <v>1000130</v>
      </c>
      <c r="D1890" s="165" t="str">
        <f t="shared" si="187"/>
        <v>1000130/13</v>
      </c>
      <c r="E1890" s="167" t="s">
        <v>189</v>
      </c>
      <c r="F1890" s="167" t="s">
        <v>822</v>
      </c>
      <c r="G1890" s="165">
        <v>48</v>
      </c>
      <c r="H1890" s="178">
        <v>101802</v>
      </c>
      <c r="I1890" s="170" t="str">
        <f t="shared" si="188"/>
        <v>Б-101802-13</v>
      </c>
      <c r="J1890" s="169">
        <v>3</v>
      </c>
      <c r="K1890" s="165">
        <v>7</v>
      </c>
      <c r="L1890" s="165" t="s">
        <v>38</v>
      </c>
      <c r="M1890" s="169">
        <v>1</v>
      </c>
      <c r="N1890" s="165">
        <v>18</v>
      </c>
      <c r="O1890" s="167" t="s">
        <v>823</v>
      </c>
      <c r="P1890" s="167" t="s">
        <v>823</v>
      </c>
      <c r="Q1890" s="167" t="s">
        <v>826</v>
      </c>
      <c r="R1890" s="166" t="str">
        <f>H1890&amp;"1"</f>
        <v>1018021</v>
      </c>
      <c r="S1890" s="170">
        <v>1</v>
      </c>
      <c r="T1890" s="237" t="s">
        <v>308</v>
      </c>
      <c r="U1890" s="165">
        <v>6200</v>
      </c>
      <c r="V1890" s="165">
        <v>1116</v>
      </c>
      <c r="W1890" s="165">
        <v>0</v>
      </c>
      <c r="X1890" s="244">
        <v>1377</v>
      </c>
      <c r="Y1890" s="168" t="s">
        <v>42</v>
      </c>
      <c r="Z1890" s="266"/>
      <c r="AA1890" s="266"/>
      <c r="AB1890" s="224"/>
      <c r="AC1890" s="178">
        <v>9300</v>
      </c>
      <c r="AD1890" s="170"/>
      <c r="AE1890" s="170"/>
      <c r="AF1890" s="237" t="s">
        <v>319</v>
      </c>
      <c r="AG1890" s="221">
        <v>8</v>
      </c>
      <c r="AH1890" s="220">
        <v>12</v>
      </c>
      <c r="AI1890" s="237" t="s">
        <v>319</v>
      </c>
      <c r="AL1890" s="166">
        <v>0</v>
      </c>
      <c r="AM1890" s="170" t="s">
        <v>43</v>
      </c>
      <c r="AN1890" s="165" t="s">
        <v>44</v>
      </c>
      <c r="AO1890" s="165"/>
      <c r="AP1890" s="166"/>
      <c r="AQ1890" s="166"/>
      <c r="AR1890" s="166"/>
      <c r="AS1890" s="166">
        <f>H1890</f>
        <v>101802</v>
      </c>
      <c r="AT1890" s="166">
        <f t="shared" si="184"/>
        <v>11986</v>
      </c>
      <c r="AU1890" s="166">
        <v>1986</v>
      </c>
      <c r="AV1890" s="191"/>
      <c r="AX1890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101802, 'Б-101802-13',date'2015-02-02',3, 7, 7, 'RUR', 1, 18, date'2015-02-02', date'2015-02-01', 1018021, 1, to_date('2015-02-01 00:00:00','YYYY-MM-DD HH24:MI:SS'), 6200, 1116, 0, 1377, 0, 'c1', 8,null,101802,11986,1986);insert into xxxx_oebs_cash_payment_test (ID, INVOICE_ID, OEBS_PAYMENT, DOC_DATE, COMISS_DATE) values (s_xxxx_oebs_cash_payment_test.NEXTVAL, 101802, 9300, to_date('2015-02-01 00:00:00','YYYY-MM-DD HH24:MI:SS'), date'2015-02-01' );insert into xxxx_client_discount_m  (ID,CLIENT_ID,CLIENT_AVG_DISCOUNT,DT) values (s_xxxx_client_discount_m.NEXTVAL,1377, 12, date'2015-02-01');</v>
      </c>
    </row>
    <row r="1891" spans="1:50" ht="16.5" customHeight="1" x14ac:dyDescent="0.25">
      <c r="A1891" s="285">
        <v>130</v>
      </c>
      <c r="B1891" s="72">
        <v>0</v>
      </c>
      <c r="C1891" s="165" t="str">
        <f t="shared" si="186"/>
        <v>1000130</v>
      </c>
      <c r="D1891" s="165" t="str">
        <f t="shared" si="187"/>
        <v>1000130/13</v>
      </c>
      <c r="E1891" s="167" t="s">
        <v>189</v>
      </c>
      <c r="F1891" s="167" t="s">
        <v>822</v>
      </c>
      <c r="G1891" s="165">
        <v>48</v>
      </c>
      <c r="H1891" s="178">
        <v>101803</v>
      </c>
      <c r="I1891" s="170" t="str">
        <f t="shared" si="188"/>
        <v>Б-101803-13</v>
      </c>
      <c r="J1891" s="169">
        <v>3</v>
      </c>
      <c r="K1891" s="165">
        <v>7</v>
      </c>
      <c r="L1891" s="165" t="s">
        <v>38</v>
      </c>
      <c r="M1891" s="169">
        <v>1</v>
      </c>
      <c r="N1891" s="165">
        <v>18</v>
      </c>
      <c r="O1891" s="167" t="s">
        <v>823</v>
      </c>
      <c r="P1891" s="167" t="s">
        <v>823</v>
      </c>
      <c r="Q1891" s="167" t="s">
        <v>826</v>
      </c>
      <c r="R1891" s="166" t="str">
        <f>H1891&amp;"2"</f>
        <v>1018032</v>
      </c>
      <c r="S1891" s="170">
        <v>1</v>
      </c>
      <c r="T1891" s="191" t="s">
        <v>308</v>
      </c>
      <c r="U1891" s="165">
        <v>6200</v>
      </c>
      <c r="V1891" s="165">
        <v>1116</v>
      </c>
      <c r="W1891" s="165">
        <v>0</v>
      </c>
      <c r="X1891" s="122">
        <v>1363</v>
      </c>
      <c r="Y1891" s="168" t="s">
        <v>42</v>
      </c>
      <c r="Z1891" s="223" t="s">
        <v>523</v>
      </c>
      <c r="AA1891" s="266"/>
      <c r="AB1891" s="223" t="s">
        <v>524</v>
      </c>
      <c r="AC1891" s="178">
        <v>9300</v>
      </c>
      <c r="AD1891" s="170"/>
      <c r="AE1891" s="170"/>
      <c r="AF1891" s="191" t="s">
        <v>319</v>
      </c>
      <c r="AG1891" s="221">
        <v>8</v>
      </c>
      <c r="AH1891" s="220">
        <v>12</v>
      </c>
      <c r="AI1891" s="191" t="s">
        <v>319</v>
      </c>
      <c r="AL1891" s="166">
        <v>0</v>
      </c>
      <c r="AM1891" s="170" t="s">
        <v>43</v>
      </c>
      <c r="AN1891" s="165" t="s">
        <v>44</v>
      </c>
      <c r="AO1891" s="165"/>
      <c r="AP1891" s="166"/>
      <c r="AQ1891" s="166"/>
      <c r="AR1891" s="166"/>
      <c r="AS1891" s="166">
        <f>H1891</f>
        <v>101803</v>
      </c>
      <c r="AT1891" s="166">
        <f t="shared" si="184"/>
        <v>11987</v>
      </c>
      <c r="AU1891" s="166">
        <v>1987</v>
      </c>
      <c r="AV1891" s="191"/>
      <c r="AX1891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101803, 'Б-101803-13',date'2015-02-02',3, 7, 7, 'RUR', 1, 18, date'2015-02-02', date'2015-02-01', 1018032, 1, to_date('2015-02-01 00:00:00','YYYY-MM-DD HH24:MI:SS'), 6200, 1116, 0, 1363, 0, 'c1', 8,null,101803,11987,1987);insert into xxxx_oebs_cash_payment_test (ID, INVOICE_ID, OEBS_PAYMENT, DOC_DATE, COMISS_DATE) values (s_xxxx_oebs_cash_payment_test.NEXTVAL, 101803, 9300, to_date('2015-02-01 00:00:00','YYYY-MM-DD HH24:MI:SS'), date'2015-02-01' );insert into xxxx_client_discount_m  (ID,CLIENT_ID,CLIENT_AVG_DISCOUNT,DT) values (s_xxxx_client_discount_m.NEXTVAL,1363, 12, date'2015-02-01');</v>
      </c>
    </row>
    <row r="1892" spans="1:50" ht="16.5" customHeight="1" x14ac:dyDescent="0.25">
      <c r="A1892" s="285">
        <v>130</v>
      </c>
      <c r="B1892" s="72">
        <v>0</v>
      </c>
      <c r="C1892" s="165" t="str">
        <f t="shared" si="186"/>
        <v>1000130</v>
      </c>
      <c r="D1892" s="165" t="str">
        <f t="shared" si="187"/>
        <v>1000130/13</v>
      </c>
      <c r="E1892" s="167" t="s">
        <v>189</v>
      </c>
      <c r="F1892" s="167" t="s">
        <v>822</v>
      </c>
      <c r="G1892" s="165">
        <v>48</v>
      </c>
      <c r="H1892" s="178">
        <v>101804</v>
      </c>
      <c r="I1892" s="170" t="str">
        <f t="shared" si="188"/>
        <v>Б-101804-13</v>
      </c>
      <c r="J1892" s="169">
        <v>3</v>
      </c>
      <c r="K1892" s="165">
        <v>7</v>
      </c>
      <c r="L1892" s="165" t="s">
        <v>38</v>
      </c>
      <c r="M1892" s="169">
        <v>1</v>
      </c>
      <c r="N1892" s="165">
        <v>18</v>
      </c>
      <c r="O1892" s="167" t="s">
        <v>823</v>
      </c>
      <c r="P1892" s="167" t="s">
        <v>823</v>
      </c>
      <c r="Q1892" s="167" t="s">
        <v>826</v>
      </c>
      <c r="R1892" s="166" t="str">
        <f>H1892&amp;"1"</f>
        <v>1018041</v>
      </c>
      <c r="S1892" s="170">
        <v>1</v>
      </c>
      <c r="T1892" s="191" t="s">
        <v>308</v>
      </c>
      <c r="U1892" s="165">
        <v>6200</v>
      </c>
      <c r="V1892" s="165">
        <v>1116</v>
      </c>
      <c r="W1892" s="165">
        <v>0</v>
      </c>
      <c r="X1892" s="234">
        <v>1364</v>
      </c>
      <c r="Y1892" s="168" t="s">
        <v>42</v>
      </c>
      <c r="Z1892" s="266"/>
      <c r="AA1892" s="266"/>
      <c r="AB1892" s="224"/>
      <c r="AC1892" s="178">
        <v>9300</v>
      </c>
      <c r="AD1892" s="170"/>
      <c r="AE1892" s="170"/>
      <c r="AF1892" s="191" t="s">
        <v>319</v>
      </c>
      <c r="AG1892" s="221">
        <v>8</v>
      </c>
      <c r="AH1892" s="220">
        <v>12</v>
      </c>
      <c r="AI1892" s="191" t="s">
        <v>319</v>
      </c>
      <c r="AL1892" s="166">
        <v>0</v>
      </c>
      <c r="AM1892" s="170" t="s">
        <v>43</v>
      </c>
      <c r="AN1892" s="165" t="s">
        <v>44</v>
      </c>
      <c r="AO1892" s="165"/>
      <c r="AP1892" s="166"/>
      <c r="AQ1892" s="166"/>
      <c r="AR1892" s="166"/>
      <c r="AS1892" s="166">
        <f>H1892</f>
        <v>101804</v>
      </c>
      <c r="AT1892" s="166">
        <f t="shared" si="184"/>
        <v>11988</v>
      </c>
      <c r="AU1892" s="166">
        <v>1988</v>
      </c>
      <c r="AX189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101804, 'Б-101804-13',date'2015-02-02',3, 7, 7, 'RUR', 1, 18, date'2015-02-02', date'2015-02-01', 1018041, 1, to_date('2015-02-01 00:00:00','YYYY-MM-DD HH24:MI:SS'), 6200, 1116, 0, 1364, 0, 'c1', 8,null,101804,11988,1988);insert into xxxx_oebs_cash_payment_test (ID, INVOICE_ID, OEBS_PAYMENT, DOC_DATE, COMISS_DATE) values (s_xxxx_oebs_cash_payment_test.NEXTVAL, 101804, 9300, to_date('2015-02-01 00:00:00','YYYY-MM-DD HH24:MI:SS'), date'2015-02-01' );insert into xxxx_client_discount_m  (ID,CLIENT_ID,CLIENT_AVG_DISCOUNT,DT) values (s_xxxx_client_discount_m.NEXTVAL,1364, 12, date'2015-02-01');</v>
      </c>
    </row>
    <row r="1893" spans="1:50" ht="16.5" customHeight="1" x14ac:dyDescent="0.25">
      <c r="A1893" s="285">
        <v>130</v>
      </c>
      <c r="B1893" s="72">
        <v>0</v>
      </c>
      <c r="C1893" s="165" t="str">
        <f t="shared" si="186"/>
        <v>1000130</v>
      </c>
      <c r="D1893" s="165" t="str">
        <f t="shared" si="187"/>
        <v>1000130/13</v>
      </c>
      <c r="E1893" s="167" t="s">
        <v>189</v>
      </c>
      <c r="F1893" s="167" t="s">
        <v>822</v>
      </c>
      <c r="G1893" s="165">
        <v>48</v>
      </c>
      <c r="H1893" s="178">
        <v>101805</v>
      </c>
      <c r="I1893" s="170" t="str">
        <f t="shared" si="188"/>
        <v>Б-101805-13</v>
      </c>
      <c r="J1893" s="169">
        <v>3</v>
      </c>
      <c r="K1893" s="165">
        <v>7</v>
      </c>
      <c r="L1893" s="165" t="s">
        <v>38</v>
      </c>
      <c r="M1893" s="169">
        <v>1</v>
      </c>
      <c r="N1893" s="165">
        <v>18</v>
      </c>
      <c r="O1893" s="167" t="s">
        <v>823</v>
      </c>
      <c r="P1893" s="167" t="s">
        <v>823</v>
      </c>
      <c r="Q1893" s="167" t="s">
        <v>826</v>
      </c>
      <c r="R1893" s="166" t="str">
        <f>H1893&amp;"1"</f>
        <v>1018051</v>
      </c>
      <c r="S1893" s="170">
        <v>1</v>
      </c>
      <c r="T1893" s="191" t="s">
        <v>308</v>
      </c>
      <c r="U1893" s="165">
        <v>6200</v>
      </c>
      <c r="V1893" s="165">
        <v>1116</v>
      </c>
      <c r="W1893" s="165">
        <v>0</v>
      </c>
      <c r="X1893" s="122">
        <v>1365</v>
      </c>
      <c r="Y1893" s="168" t="s">
        <v>42</v>
      </c>
      <c r="Z1893" s="266"/>
      <c r="AA1893" s="266"/>
      <c r="AB1893" s="224"/>
      <c r="AC1893" s="178">
        <v>9300</v>
      </c>
      <c r="AD1893" s="170"/>
      <c r="AE1893" s="170"/>
      <c r="AF1893" s="191" t="s">
        <v>319</v>
      </c>
      <c r="AG1893" s="221">
        <v>8</v>
      </c>
      <c r="AH1893" s="220">
        <v>12</v>
      </c>
      <c r="AI1893" s="191" t="s">
        <v>319</v>
      </c>
      <c r="AL1893" s="166">
        <v>0</v>
      </c>
      <c r="AM1893" s="170" t="s">
        <v>43</v>
      </c>
      <c r="AN1893" s="165" t="s">
        <v>44</v>
      </c>
      <c r="AO1893" s="165"/>
      <c r="AP1893" s="166"/>
      <c r="AQ1893" s="166"/>
      <c r="AR1893" s="166"/>
      <c r="AS1893" s="166">
        <f>H1893</f>
        <v>101805</v>
      </c>
      <c r="AT1893" s="166">
        <f t="shared" si="184"/>
        <v>11989</v>
      </c>
      <c r="AU1893" s="166">
        <v>1989</v>
      </c>
      <c r="AX189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101805, 'Б-101805-13',date'2015-02-02',3, 7, 7, 'RUR', 1, 18, date'2015-02-02', date'2015-02-01', 1018051, 1, to_date('2015-02-01 00:00:00','YYYY-MM-DD HH24:MI:SS'), 6200, 1116, 0, 1365, 0, 'c1', 8,null,101805,11989,1989);insert into xxxx_oebs_cash_payment_test (ID, INVOICE_ID, OEBS_PAYMENT, DOC_DATE, COMISS_DATE) values (s_xxxx_oebs_cash_payment_test.NEXTVAL, 101805, 9300, to_date('2015-02-01 00:00:00','YYYY-MM-DD HH24:MI:SS'), date'2015-02-01' );insert into xxxx_client_discount_m  (ID,CLIENT_ID,CLIENT_AVG_DISCOUNT,DT) values (s_xxxx_client_discount_m.NEXTVAL,1365, 12, date'2015-02-01');</v>
      </c>
    </row>
    <row r="1894" spans="1:50" ht="16.5" customHeight="1" x14ac:dyDescent="0.25">
      <c r="A1894" s="285">
        <v>130</v>
      </c>
      <c r="B1894" s="72">
        <v>0</v>
      </c>
      <c r="C1894" s="165" t="str">
        <f t="shared" si="186"/>
        <v>1000130</v>
      </c>
      <c r="D1894" s="165" t="str">
        <f t="shared" si="187"/>
        <v>1000130/13</v>
      </c>
      <c r="E1894" s="167" t="s">
        <v>189</v>
      </c>
      <c r="F1894" s="167" t="s">
        <v>822</v>
      </c>
      <c r="G1894" s="165">
        <v>48</v>
      </c>
      <c r="H1894" s="178">
        <v>101806</v>
      </c>
      <c r="I1894" s="170" t="str">
        <f t="shared" si="188"/>
        <v>Б-101806-13</v>
      </c>
      <c r="J1894" s="169">
        <v>3</v>
      </c>
      <c r="K1894" s="165">
        <v>7</v>
      </c>
      <c r="L1894" s="165" t="s">
        <v>38</v>
      </c>
      <c r="M1894" s="169">
        <v>1</v>
      </c>
      <c r="N1894" s="165">
        <v>18</v>
      </c>
      <c r="O1894" s="167" t="s">
        <v>823</v>
      </c>
      <c r="P1894" s="167" t="s">
        <v>823</v>
      </c>
      <c r="Q1894" s="167" t="s">
        <v>826</v>
      </c>
      <c r="R1894" s="166" t="str">
        <f>H1894&amp;"2"</f>
        <v>1018062</v>
      </c>
      <c r="S1894" s="170">
        <v>1</v>
      </c>
      <c r="T1894" s="191" t="s">
        <v>308</v>
      </c>
      <c r="U1894" s="165">
        <v>6200</v>
      </c>
      <c r="V1894" s="165">
        <v>1116</v>
      </c>
      <c r="W1894" s="165">
        <v>0</v>
      </c>
      <c r="X1894" s="234">
        <v>1366</v>
      </c>
      <c r="Y1894" s="168" t="s">
        <v>42</v>
      </c>
      <c r="Z1894" s="266"/>
      <c r="AA1894" s="266"/>
      <c r="AB1894" s="224"/>
      <c r="AC1894" s="178">
        <v>9300</v>
      </c>
      <c r="AD1894" s="170"/>
      <c r="AE1894" s="170"/>
      <c r="AF1894" s="191" t="s">
        <v>319</v>
      </c>
      <c r="AG1894" s="221">
        <v>8</v>
      </c>
      <c r="AH1894" s="220">
        <v>12</v>
      </c>
      <c r="AI1894" s="191" t="s">
        <v>319</v>
      </c>
      <c r="AL1894" s="166">
        <v>0</v>
      </c>
      <c r="AM1894" s="170" t="s">
        <v>43</v>
      </c>
      <c r="AN1894" s="165" t="s">
        <v>44</v>
      </c>
      <c r="AO1894" s="165"/>
      <c r="AP1894" s="166"/>
      <c r="AQ1894" s="166"/>
      <c r="AR1894" s="166"/>
      <c r="AS1894" s="166">
        <f>H1894</f>
        <v>101806</v>
      </c>
      <c r="AT1894" s="166">
        <f t="shared" si="184"/>
        <v>11990</v>
      </c>
      <c r="AU1894" s="166">
        <v>1990</v>
      </c>
      <c r="AX189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101806, 'Б-101806-13',date'2015-02-02',3, 7, 7, 'RUR', 1, 18, date'2015-02-02', date'2015-02-01', 1018062, 1, to_date('2015-02-01 00:00:00','YYYY-MM-DD HH24:MI:SS'), 6200, 1116, 0, 1366, 0, 'c1', 8,null,101806,11990,1990);insert into xxxx_oebs_cash_payment_test (ID, INVOICE_ID, OEBS_PAYMENT, DOC_DATE, COMISS_DATE) values (s_xxxx_oebs_cash_payment_test.NEXTVAL, 101806, 9300, to_date('2015-02-01 00:00:00','YYYY-MM-DD HH24:MI:SS'), date'2015-02-01' );insert into xxxx_client_discount_m  (ID,CLIENT_ID,CLIENT_AVG_DISCOUNT,DT) values (s_xxxx_client_discount_m.NEXTVAL,1366, 12, date'2015-02-01');</v>
      </c>
    </row>
    <row r="1895" spans="1:50" ht="16.5" customHeight="1" x14ac:dyDescent="0.25">
      <c r="A1895" s="285">
        <v>130</v>
      </c>
      <c r="B1895" s="72">
        <v>0</v>
      </c>
      <c r="C1895" s="165" t="str">
        <f t="shared" si="186"/>
        <v>1000130</v>
      </c>
      <c r="D1895" s="165" t="str">
        <f t="shared" si="187"/>
        <v>1000130/13</v>
      </c>
      <c r="E1895" s="167" t="s">
        <v>189</v>
      </c>
      <c r="F1895" s="167" t="s">
        <v>822</v>
      </c>
      <c r="G1895" s="165">
        <v>48</v>
      </c>
      <c r="H1895" s="178">
        <v>101807</v>
      </c>
      <c r="I1895" s="170" t="str">
        <f t="shared" si="188"/>
        <v>Б-101807-13</v>
      </c>
      <c r="J1895" s="169">
        <v>3</v>
      </c>
      <c r="K1895" s="165">
        <v>7</v>
      </c>
      <c r="L1895" s="165" t="s">
        <v>38</v>
      </c>
      <c r="M1895" s="169">
        <v>1</v>
      </c>
      <c r="N1895" s="165">
        <v>18</v>
      </c>
      <c r="O1895" s="167" t="s">
        <v>823</v>
      </c>
      <c r="P1895" s="167" t="s">
        <v>823</v>
      </c>
      <c r="Q1895" s="167" t="s">
        <v>826</v>
      </c>
      <c r="R1895" s="166" t="str">
        <f>H1895&amp;"2"</f>
        <v>1018072</v>
      </c>
      <c r="S1895" s="170">
        <v>1</v>
      </c>
      <c r="T1895" s="191" t="s">
        <v>308</v>
      </c>
      <c r="U1895" s="165">
        <v>6200</v>
      </c>
      <c r="V1895" s="165">
        <v>1116</v>
      </c>
      <c r="W1895" s="165">
        <v>0</v>
      </c>
      <c r="X1895" s="122">
        <v>1367</v>
      </c>
      <c r="Y1895" s="168" t="s">
        <v>42</v>
      </c>
      <c r="Z1895" s="266"/>
      <c r="AA1895" s="266"/>
      <c r="AB1895" s="224"/>
      <c r="AC1895" s="178">
        <v>9300</v>
      </c>
      <c r="AD1895" s="170"/>
      <c r="AE1895" s="170"/>
      <c r="AF1895" s="191" t="s">
        <v>319</v>
      </c>
      <c r="AG1895" s="221">
        <v>8</v>
      </c>
      <c r="AH1895" s="220">
        <v>12</v>
      </c>
      <c r="AI1895" s="191" t="s">
        <v>319</v>
      </c>
      <c r="AL1895" s="166">
        <v>0</v>
      </c>
      <c r="AM1895" s="170" t="s">
        <v>43</v>
      </c>
      <c r="AN1895" s="165" t="s">
        <v>44</v>
      </c>
      <c r="AO1895" s="165"/>
      <c r="AP1895" s="166"/>
      <c r="AQ1895" s="166"/>
      <c r="AR1895" s="166"/>
      <c r="AS1895" s="166">
        <f>H1895</f>
        <v>101807</v>
      </c>
      <c r="AT1895" s="166">
        <f t="shared" si="184"/>
        <v>11991</v>
      </c>
      <c r="AU1895" s="166">
        <v>1991</v>
      </c>
      <c r="AX1895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101807, 'Б-101807-13',date'2015-02-02',3, 7, 7, 'RUR', 1, 18, date'2015-02-02', date'2015-02-01', 1018072, 1, to_date('2015-02-01 00:00:00','YYYY-MM-DD HH24:MI:SS'), 6200, 1116, 0, 1367, 0, 'c1', 8,null,101807,11991,1991);insert into xxxx_oebs_cash_payment_test (ID, INVOICE_ID, OEBS_PAYMENT, DOC_DATE, COMISS_DATE) values (s_xxxx_oebs_cash_payment_test.NEXTVAL, 101807, 9300, to_date('2015-02-01 00:00:00','YYYY-MM-DD HH24:MI:SS'), date'2015-02-01' );insert into xxxx_client_discount_m  (ID,CLIENT_ID,CLIENT_AVG_DISCOUNT,DT) values (s_xxxx_client_discount_m.NEXTVAL,1367, 12, date'2015-02-01');</v>
      </c>
    </row>
    <row r="1896" spans="1:50" ht="16.5" customHeight="1" x14ac:dyDescent="0.25">
      <c r="A1896" s="285">
        <v>130</v>
      </c>
      <c r="B1896" s="72">
        <v>0</v>
      </c>
      <c r="C1896" s="165" t="str">
        <f t="shared" si="186"/>
        <v>1000130</v>
      </c>
      <c r="D1896" s="165" t="str">
        <f t="shared" si="187"/>
        <v>1000130/13</v>
      </c>
      <c r="E1896" s="167" t="s">
        <v>189</v>
      </c>
      <c r="F1896" s="167" t="s">
        <v>822</v>
      </c>
      <c r="G1896" s="165">
        <v>48</v>
      </c>
      <c r="H1896" s="178">
        <v>101808</v>
      </c>
      <c r="I1896" s="170" t="str">
        <f t="shared" si="188"/>
        <v>Б-101808-13</v>
      </c>
      <c r="J1896" s="169">
        <v>3</v>
      </c>
      <c r="K1896" s="165">
        <v>7</v>
      </c>
      <c r="L1896" s="165" t="s">
        <v>38</v>
      </c>
      <c r="M1896" s="169">
        <v>1</v>
      </c>
      <c r="N1896" s="165">
        <v>18</v>
      </c>
      <c r="O1896" s="167" t="s">
        <v>823</v>
      </c>
      <c r="P1896" s="167" t="s">
        <v>823</v>
      </c>
      <c r="Q1896" s="167" t="s">
        <v>826</v>
      </c>
      <c r="R1896" s="166" t="str">
        <f>H1896&amp;"1"</f>
        <v>1018081</v>
      </c>
      <c r="S1896" s="170">
        <v>1</v>
      </c>
      <c r="T1896" s="191" t="s">
        <v>308</v>
      </c>
      <c r="U1896" s="165">
        <v>6200</v>
      </c>
      <c r="V1896" s="165">
        <v>1116</v>
      </c>
      <c r="W1896" s="165">
        <v>0</v>
      </c>
      <c r="X1896" s="234">
        <v>1368</v>
      </c>
      <c r="Y1896" s="168" t="s">
        <v>42</v>
      </c>
      <c r="Z1896" s="266"/>
      <c r="AA1896" s="266"/>
      <c r="AB1896" s="224"/>
      <c r="AC1896" s="178">
        <v>9300</v>
      </c>
      <c r="AD1896" s="170"/>
      <c r="AE1896" s="170"/>
      <c r="AF1896" s="191" t="s">
        <v>319</v>
      </c>
      <c r="AG1896" s="221">
        <v>8</v>
      </c>
      <c r="AH1896" s="220">
        <v>12</v>
      </c>
      <c r="AI1896" s="191" t="s">
        <v>319</v>
      </c>
      <c r="AL1896" s="166">
        <v>0</v>
      </c>
      <c r="AM1896" s="170" t="s">
        <v>43</v>
      </c>
      <c r="AN1896" s="165" t="s">
        <v>44</v>
      </c>
      <c r="AO1896" s="165"/>
      <c r="AP1896" s="166"/>
      <c r="AQ1896" s="166"/>
      <c r="AR1896" s="166"/>
      <c r="AS1896" s="166">
        <f>H1896</f>
        <v>101808</v>
      </c>
      <c r="AT1896" s="166">
        <f t="shared" si="184"/>
        <v>11992</v>
      </c>
      <c r="AU1896" s="166">
        <v>1992</v>
      </c>
      <c r="AX1896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101808, 'Б-101808-13',date'2015-02-02',3, 7, 7, 'RUR', 1, 18, date'2015-02-02', date'2015-02-01', 1018081, 1, to_date('2015-02-01 00:00:00','YYYY-MM-DD HH24:MI:SS'), 6200, 1116, 0, 1368, 0, 'c1', 8,null,101808,11992,1992);insert into xxxx_oebs_cash_payment_test (ID, INVOICE_ID, OEBS_PAYMENT, DOC_DATE, COMISS_DATE) values (s_xxxx_oebs_cash_payment_test.NEXTVAL, 101808, 9300, to_date('2015-02-01 00:00:00','YYYY-MM-DD HH24:MI:SS'), date'2015-02-01' );insert into xxxx_client_discount_m  (ID,CLIENT_ID,CLIENT_AVG_DISCOUNT,DT) values (s_xxxx_client_discount_m.NEXTVAL,1368, 12, date'2015-02-01');</v>
      </c>
    </row>
    <row r="1897" spans="1:50" ht="16.5" customHeight="1" x14ac:dyDescent="0.25">
      <c r="A1897" s="285">
        <v>130</v>
      </c>
      <c r="B1897" s="72">
        <v>0</v>
      </c>
      <c r="C1897" s="165" t="str">
        <f t="shared" si="186"/>
        <v>1000130</v>
      </c>
      <c r="D1897" s="165" t="str">
        <f t="shared" si="187"/>
        <v>1000130/13</v>
      </c>
      <c r="E1897" s="167" t="s">
        <v>189</v>
      </c>
      <c r="F1897" s="167" t="s">
        <v>822</v>
      </c>
      <c r="G1897" s="165">
        <v>48</v>
      </c>
      <c r="H1897" s="178">
        <v>101809</v>
      </c>
      <c r="I1897" s="170" t="str">
        <f t="shared" si="188"/>
        <v>Б-101809-13</v>
      </c>
      <c r="J1897" s="169">
        <v>3</v>
      </c>
      <c r="K1897" s="165">
        <v>7</v>
      </c>
      <c r="L1897" s="165" t="s">
        <v>38</v>
      </c>
      <c r="M1897" s="169">
        <v>1</v>
      </c>
      <c r="N1897" s="165">
        <v>18</v>
      </c>
      <c r="O1897" s="167" t="s">
        <v>823</v>
      </c>
      <c r="P1897" s="167" t="s">
        <v>823</v>
      </c>
      <c r="Q1897" s="167" t="s">
        <v>826</v>
      </c>
      <c r="R1897" s="166" t="str">
        <f>H1897&amp;"2"</f>
        <v>1018092</v>
      </c>
      <c r="S1897" s="170">
        <v>1</v>
      </c>
      <c r="T1897" s="191" t="s">
        <v>308</v>
      </c>
      <c r="U1897" s="165">
        <v>6200</v>
      </c>
      <c r="V1897" s="165">
        <v>1116</v>
      </c>
      <c r="W1897" s="165">
        <v>0</v>
      </c>
      <c r="X1897" s="122">
        <v>1369</v>
      </c>
      <c r="Y1897" s="168" t="s">
        <v>42</v>
      </c>
      <c r="Z1897" s="266"/>
      <c r="AA1897" s="266"/>
      <c r="AB1897" s="224"/>
      <c r="AC1897" s="178">
        <v>9300</v>
      </c>
      <c r="AD1897" s="170"/>
      <c r="AE1897" s="170"/>
      <c r="AF1897" s="191" t="s">
        <v>319</v>
      </c>
      <c r="AG1897" s="221">
        <v>8</v>
      </c>
      <c r="AH1897" s="220">
        <v>12</v>
      </c>
      <c r="AI1897" s="191" t="s">
        <v>319</v>
      </c>
      <c r="AL1897" s="166">
        <v>0</v>
      </c>
      <c r="AM1897" s="170" t="s">
        <v>43</v>
      </c>
      <c r="AN1897" s="165" t="s">
        <v>44</v>
      </c>
      <c r="AO1897" s="165"/>
      <c r="AP1897" s="166"/>
      <c r="AQ1897" s="166"/>
      <c r="AR1897" s="166"/>
      <c r="AS1897" s="166">
        <f>H1897</f>
        <v>101809</v>
      </c>
      <c r="AT1897" s="166">
        <f t="shared" si="184"/>
        <v>11993</v>
      </c>
      <c r="AU1897" s="166">
        <v>1993</v>
      </c>
      <c r="AX1897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101809, 'Б-101809-13',date'2015-02-02',3, 7, 7, 'RUR', 1, 18, date'2015-02-02', date'2015-02-01', 1018092, 1, to_date('2015-02-01 00:00:00','YYYY-MM-DD HH24:MI:SS'), 6200, 1116, 0, 1369, 0, 'c1', 8,null,101809,11993,1993);insert into xxxx_oebs_cash_payment_test (ID, INVOICE_ID, OEBS_PAYMENT, DOC_DATE, COMISS_DATE) values (s_xxxx_oebs_cash_payment_test.NEXTVAL, 101809, 9300, to_date('2015-02-01 00:00:00','YYYY-MM-DD HH24:MI:SS'), date'2015-02-01' );insert into xxxx_client_discount_m  (ID,CLIENT_ID,CLIENT_AVG_DISCOUNT,DT) values (s_xxxx_client_discount_m.NEXTVAL,1369, 12, date'2015-02-01');</v>
      </c>
    </row>
    <row r="1898" spans="1:50" ht="16.5" customHeight="1" x14ac:dyDescent="0.25">
      <c r="A1898" s="285">
        <v>130</v>
      </c>
      <c r="B1898" s="72">
        <v>0</v>
      </c>
      <c r="C1898" s="165" t="str">
        <f t="shared" si="186"/>
        <v>1000130</v>
      </c>
      <c r="D1898" s="165" t="str">
        <f t="shared" si="187"/>
        <v>1000130/13</v>
      </c>
      <c r="E1898" s="167" t="s">
        <v>189</v>
      </c>
      <c r="F1898" s="167" t="s">
        <v>822</v>
      </c>
      <c r="G1898" s="165">
        <v>48</v>
      </c>
      <c r="H1898" s="178">
        <v>101810</v>
      </c>
      <c r="I1898" s="170" t="str">
        <f t="shared" si="188"/>
        <v>Б-101810-13</v>
      </c>
      <c r="J1898" s="169">
        <v>3</v>
      </c>
      <c r="K1898" s="165">
        <v>7</v>
      </c>
      <c r="L1898" s="165" t="s">
        <v>38</v>
      </c>
      <c r="M1898" s="169">
        <v>1</v>
      </c>
      <c r="N1898" s="165">
        <v>18</v>
      </c>
      <c r="O1898" s="167" t="s">
        <v>823</v>
      </c>
      <c r="P1898" s="167" t="s">
        <v>823</v>
      </c>
      <c r="Q1898" s="167" t="s">
        <v>826</v>
      </c>
      <c r="R1898" s="166" t="str">
        <f>H1898&amp;"1"</f>
        <v>1018101</v>
      </c>
      <c r="S1898" s="170">
        <v>1</v>
      </c>
      <c r="T1898" s="191" t="s">
        <v>308</v>
      </c>
      <c r="U1898" s="165">
        <v>6200</v>
      </c>
      <c r="V1898" s="165">
        <v>1116</v>
      </c>
      <c r="W1898" s="165">
        <v>0</v>
      </c>
      <c r="X1898" s="234">
        <v>1370</v>
      </c>
      <c r="Y1898" s="168" t="s">
        <v>42</v>
      </c>
      <c r="Z1898" s="266"/>
      <c r="AA1898" s="266"/>
      <c r="AB1898" s="224"/>
      <c r="AC1898" s="178">
        <v>9300</v>
      </c>
      <c r="AD1898" s="170"/>
      <c r="AE1898" s="170"/>
      <c r="AF1898" s="191" t="s">
        <v>319</v>
      </c>
      <c r="AG1898" s="221">
        <v>8</v>
      </c>
      <c r="AH1898" s="220">
        <v>12</v>
      </c>
      <c r="AI1898" s="191" t="s">
        <v>319</v>
      </c>
      <c r="AL1898" s="166">
        <v>0</v>
      </c>
      <c r="AM1898" s="170" t="s">
        <v>43</v>
      </c>
      <c r="AN1898" s="165" t="s">
        <v>44</v>
      </c>
      <c r="AO1898" s="165"/>
      <c r="AP1898" s="166"/>
      <c r="AQ1898" s="166"/>
      <c r="AR1898" s="166"/>
      <c r="AS1898" s="166">
        <f>H1898</f>
        <v>101810</v>
      </c>
      <c r="AT1898" s="166">
        <f t="shared" si="184"/>
        <v>11994</v>
      </c>
      <c r="AU1898" s="166">
        <v>1994</v>
      </c>
      <c r="AX1898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101810, 'Б-101810-13',date'2015-02-02',3, 7, 7, 'RUR', 1, 18, date'2015-02-02', date'2015-02-01', 1018101, 1, to_date('2015-02-01 00:00:00','YYYY-MM-DD HH24:MI:SS'), 6200, 1116, 0, 1370, 0, 'c1', 8,null,101810,11994,1994);insert into xxxx_oebs_cash_payment_test (ID, INVOICE_ID, OEBS_PAYMENT, DOC_DATE, COMISS_DATE) values (s_xxxx_oebs_cash_payment_test.NEXTVAL, 101810, 9300, to_date('2015-02-01 00:00:00','YYYY-MM-DD HH24:MI:SS'), date'2015-02-01' );insert into xxxx_client_discount_m  (ID,CLIENT_ID,CLIENT_AVG_DISCOUNT,DT) values (s_xxxx_client_discount_m.NEXTVAL,1370, 12, date'2015-02-01');</v>
      </c>
    </row>
    <row r="1899" spans="1:50" ht="16.5" customHeight="1" x14ac:dyDescent="0.25">
      <c r="A1899" s="285">
        <v>130</v>
      </c>
      <c r="B1899" s="72">
        <v>0</v>
      </c>
      <c r="C1899" s="165" t="str">
        <f t="shared" si="186"/>
        <v>1000130</v>
      </c>
      <c r="D1899" s="165" t="str">
        <f t="shared" si="187"/>
        <v>1000130/13</v>
      </c>
      <c r="E1899" s="167" t="s">
        <v>189</v>
      </c>
      <c r="F1899" s="167" t="s">
        <v>822</v>
      </c>
      <c r="G1899" s="165">
        <v>48</v>
      </c>
      <c r="H1899" s="178">
        <v>101811</v>
      </c>
      <c r="I1899" s="170" t="str">
        <f t="shared" si="188"/>
        <v>Б-101811-13</v>
      </c>
      <c r="J1899" s="169">
        <v>3</v>
      </c>
      <c r="K1899" s="165">
        <v>7</v>
      </c>
      <c r="L1899" s="165" t="s">
        <v>38</v>
      </c>
      <c r="M1899" s="169">
        <v>1</v>
      </c>
      <c r="N1899" s="165">
        <v>18</v>
      </c>
      <c r="O1899" s="167" t="s">
        <v>823</v>
      </c>
      <c r="P1899" s="167" t="s">
        <v>823</v>
      </c>
      <c r="Q1899" s="167" t="s">
        <v>826</v>
      </c>
      <c r="R1899" s="166" t="str">
        <f>H1899&amp;"1"</f>
        <v>1018111</v>
      </c>
      <c r="S1899" s="170">
        <v>1</v>
      </c>
      <c r="T1899" s="191" t="s">
        <v>308</v>
      </c>
      <c r="U1899" s="165">
        <v>6200</v>
      </c>
      <c r="V1899" s="165">
        <v>1116</v>
      </c>
      <c r="W1899" s="165">
        <v>0</v>
      </c>
      <c r="X1899" s="122">
        <v>1371</v>
      </c>
      <c r="Y1899" s="168" t="s">
        <v>42</v>
      </c>
      <c r="Z1899" s="266"/>
      <c r="AA1899" s="266"/>
      <c r="AB1899" s="224"/>
      <c r="AC1899" s="178">
        <v>9300</v>
      </c>
      <c r="AD1899" s="170"/>
      <c r="AE1899" s="170"/>
      <c r="AF1899" s="191" t="s">
        <v>319</v>
      </c>
      <c r="AG1899" s="221">
        <v>8</v>
      </c>
      <c r="AH1899" s="220">
        <v>12</v>
      </c>
      <c r="AI1899" s="191" t="s">
        <v>319</v>
      </c>
      <c r="AL1899" s="166">
        <v>0</v>
      </c>
      <c r="AM1899" s="170" t="s">
        <v>43</v>
      </c>
      <c r="AN1899" s="165" t="s">
        <v>44</v>
      </c>
      <c r="AO1899" s="165"/>
      <c r="AP1899" s="166"/>
      <c r="AQ1899" s="166"/>
      <c r="AR1899" s="166"/>
      <c r="AS1899" s="166">
        <f>H1899</f>
        <v>101811</v>
      </c>
      <c r="AT1899" s="166">
        <f t="shared" si="184"/>
        <v>11995</v>
      </c>
      <c r="AU1899" s="166">
        <v>1995</v>
      </c>
      <c r="AX1899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101811, 'Б-101811-13',date'2015-02-02',3, 7, 7, 'RUR', 1, 18, date'2015-02-02', date'2015-02-01', 1018111, 1, to_date('2015-02-01 00:00:00','YYYY-MM-DD HH24:MI:SS'), 6200, 1116, 0, 1371, 0, 'c1', 8,null,101811,11995,1995);insert into xxxx_oebs_cash_payment_test (ID, INVOICE_ID, OEBS_PAYMENT, DOC_DATE, COMISS_DATE) values (s_xxxx_oebs_cash_payment_test.NEXTVAL, 101811, 9300, to_date('2015-02-01 00:00:00','YYYY-MM-DD HH24:MI:SS'), date'2015-02-01' );insert into xxxx_client_discount_m  (ID,CLIENT_ID,CLIENT_AVG_DISCOUNT,DT) values (s_xxxx_client_discount_m.NEXTVAL,1371, 12, date'2015-02-01');</v>
      </c>
    </row>
    <row r="1900" spans="1:50" ht="16.5" customHeight="1" x14ac:dyDescent="0.25">
      <c r="A1900" s="285">
        <v>130</v>
      </c>
      <c r="B1900" s="72">
        <v>0</v>
      </c>
      <c r="C1900" s="165" t="str">
        <f t="shared" si="186"/>
        <v>1000130</v>
      </c>
      <c r="D1900" s="165" t="str">
        <f t="shared" si="187"/>
        <v>1000130/13</v>
      </c>
      <c r="E1900" s="167" t="s">
        <v>189</v>
      </c>
      <c r="F1900" s="167" t="s">
        <v>822</v>
      </c>
      <c r="G1900" s="165">
        <v>48</v>
      </c>
      <c r="H1900" s="178">
        <v>101812</v>
      </c>
      <c r="I1900" s="170" t="str">
        <f t="shared" si="188"/>
        <v>Б-101812-13</v>
      </c>
      <c r="J1900" s="169">
        <v>3</v>
      </c>
      <c r="K1900" s="165">
        <v>7</v>
      </c>
      <c r="L1900" s="165" t="s">
        <v>38</v>
      </c>
      <c r="M1900" s="169">
        <v>1</v>
      </c>
      <c r="N1900" s="165">
        <v>18</v>
      </c>
      <c r="O1900" s="167" t="s">
        <v>823</v>
      </c>
      <c r="P1900" s="167" t="s">
        <v>823</v>
      </c>
      <c r="Q1900" s="167" t="s">
        <v>826</v>
      </c>
      <c r="R1900" s="166" t="str">
        <f>H1900&amp;"2"</f>
        <v>1018122</v>
      </c>
      <c r="S1900" s="170">
        <v>1</v>
      </c>
      <c r="T1900" s="191" t="s">
        <v>308</v>
      </c>
      <c r="U1900" s="165">
        <v>6200</v>
      </c>
      <c r="V1900" s="165">
        <v>1116</v>
      </c>
      <c r="W1900" s="165">
        <v>0</v>
      </c>
      <c r="X1900" s="234">
        <v>1372</v>
      </c>
      <c r="Y1900" s="168" t="s">
        <v>42</v>
      </c>
      <c r="Z1900" s="266"/>
      <c r="AA1900" s="266"/>
      <c r="AB1900" s="224"/>
      <c r="AC1900" s="178">
        <v>9300</v>
      </c>
      <c r="AD1900" s="170"/>
      <c r="AE1900" s="170"/>
      <c r="AF1900" s="191" t="s">
        <v>319</v>
      </c>
      <c r="AG1900" s="221">
        <v>8</v>
      </c>
      <c r="AH1900" s="220">
        <v>12</v>
      </c>
      <c r="AI1900" s="191" t="s">
        <v>319</v>
      </c>
      <c r="AL1900" s="166">
        <v>0</v>
      </c>
      <c r="AM1900" s="170" t="s">
        <v>43</v>
      </c>
      <c r="AN1900" s="165" t="s">
        <v>44</v>
      </c>
      <c r="AO1900" s="165"/>
      <c r="AP1900" s="166"/>
      <c r="AQ1900" s="166"/>
      <c r="AR1900" s="166"/>
      <c r="AS1900" s="166">
        <f>H1900</f>
        <v>101812</v>
      </c>
      <c r="AT1900" s="166">
        <f t="shared" si="184"/>
        <v>11996</v>
      </c>
      <c r="AU1900" s="166">
        <v>1996</v>
      </c>
      <c r="AX1900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101812, 'Б-101812-13',date'2015-02-02',3, 7, 7, 'RUR', 1, 18, date'2015-02-02', date'2015-02-01', 1018122, 1, to_date('2015-02-01 00:00:00','YYYY-MM-DD HH24:MI:SS'), 6200, 1116, 0, 1372, 0, 'c1', 8,null,101812,11996,1996);insert into xxxx_oebs_cash_payment_test (ID, INVOICE_ID, OEBS_PAYMENT, DOC_DATE, COMISS_DATE) values (s_xxxx_oebs_cash_payment_test.NEXTVAL, 101812, 9300, to_date('2015-02-01 00:00:00','YYYY-MM-DD HH24:MI:SS'), date'2015-02-01' );insert into xxxx_client_discount_m  (ID,CLIENT_ID,CLIENT_AVG_DISCOUNT,DT) values (s_xxxx_client_discount_m.NEXTVAL,1372, 12, date'2015-02-01');</v>
      </c>
    </row>
    <row r="1901" spans="1:50" ht="16.5" customHeight="1" x14ac:dyDescent="0.25">
      <c r="A1901" s="285">
        <v>130</v>
      </c>
      <c r="B1901" s="72">
        <v>0</v>
      </c>
      <c r="C1901" s="165" t="str">
        <f t="shared" si="186"/>
        <v>1000130</v>
      </c>
      <c r="D1901" s="165" t="str">
        <f t="shared" si="187"/>
        <v>1000130/13</v>
      </c>
      <c r="E1901" s="167" t="s">
        <v>189</v>
      </c>
      <c r="F1901" s="167" t="s">
        <v>822</v>
      </c>
      <c r="G1901" s="165">
        <v>48</v>
      </c>
      <c r="H1901" s="178">
        <v>101813</v>
      </c>
      <c r="I1901" s="170" t="str">
        <f t="shared" si="188"/>
        <v>Б-101813-13</v>
      </c>
      <c r="J1901" s="169">
        <v>3</v>
      </c>
      <c r="K1901" s="165">
        <v>7</v>
      </c>
      <c r="L1901" s="165" t="s">
        <v>38</v>
      </c>
      <c r="M1901" s="169">
        <v>1</v>
      </c>
      <c r="N1901" s="165">
        <v>18</v>
      </c>
      <c r="O1901" s="167" t="s">
        <v>823</v>
      </c>
      <c r="P1901" s="167" t="s">
        <v>823</v>
      </c>
      <c r="Q1901" s="167" t="s">
        <v>826</v>
      </c>
      <c r="R1901" s="166" t="str">
        <f>H1901&amp;"2"</f>
        <v>1018132</v>
      </c>
      <c r="S1901" s="170">
        <v>1</v>
      </c>
      <c r="T1901" s="191" t="s">
        <v>308</v>
      </c>
      <c r="U1901" s="165">
        <v>6200</v>
      </c>
      <c r="V1901" s="165">
        <v>1116</v>
      </c>
      <c r="W1901" s="165">
        <v>0</v>
      </c>
      <c r="X1901" s="122">
        <v>1373</v>
      </c>
      <c r="Y1901" s="168" t="s">
        <v>42</v>
      </c>
      <c r="Z1901" s="266"/>
      <c r="AA1901" s="266"/>
      <c r="AB1901" s="224"/>
      <c r="AC1901" s="178">
        <v>9300</v>
      </c>
      <c r="AD1901" s="170"/>
      <c r="AE1901" s="170"/>
      <c r="AF1901" s="191" t="s">
        <v>319</v>
      </c>
      <c r="AG1901" s="221">
        <v>8</v>
      </c>
      <c r="AH1901" s="220">
        <v>12</v>
      </c>
      <c r="AI1901" s="191" t="s">
        <v>319</v>
      </c>
      <c r="AL1901" s="166">
        <v>0</v>
      </c>
      <c r="AM1901" s="170" t="s">
        <v>43</v>
      </c>
      <c r="AN1901" s="165" t="s">
        <v>44</v>
      </c>
      <c r="AO1901" s="165"/>
      <c r="AP1901" s="166"/>
      <c r="AQ1901" s="166"/>
      <c r="AR1901" s="166"/>
      <c r="AS1901" s="166">
        <f>H1901</f>
        <v>101813</v>
      </c>
      <c r="AT1901" s="166">
        <f t="shared" si="184"/>
        <v>11997</v>
      </c>
      <c r="AU1901" s="166">
        <v>1997</v>
      </c>
      <c r="AX1901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101813, 'Б-101813-13',date'2015-02-02',3, 7, 7, 'RUR', 1, 18, date'2015-02-02', date'2015-02-01', 1018132, 1, to_date('2015-02-01 00:00:00','YYYY-MM-DD HH24:MI:SS'), 6200, 1116, 0, 1373, 0, 'c1', 8,null,101813,11997,1997);insert into xxxx_oebs_cash_payment_test (ID, INVOICE_ID, OEBS_PAYMENT, DOC_DATE, COMISS_DATE) values (s_xxxx_oebs_cash_payment_test.NEXTVAL, 101813, 9300, to_date('2015-02-01 00:00:00','YYYY-MM-DD HH24:MI:SS'), date'2015-02-01' );insert into xxxx_client_discount_m  (ID,CLIENT_ID,CLIENT_AVG_DISCOUNT,DT) values (s_xxxx_client_discount_m.NEXTVAL,1373, 12, date'2015-02-01');</v>
      </c>
    </row>
    <row r="1902" spans="1:50" ht="16.5" customHeight="1" x14ac:dyDescent="0.25">
      <c r="A1902" s="285">
        <v>130</v>
      </c>
      <c r="B1902" s="72">
        <v>0</v>
      </c>
      <c r="C1902" s="165" t="str">
        <f t="shared" si="186"/>
        <v>1000130</v>
      </c>
      <c r="D1902" s="165" t="str">
        <f t="shared" si="187"/>
        <v>1000130/13</v>
      </c>
      <c r="E1902" s="167" t="s">
        <v>189</v>
      </c>
      <c r="F1902" s="167" t="s">
        <v>822</v>
      </c>
      <c r="G1902" s="165">
        <v>48</v>
      </c>
      <c r="H1902" s="178">
        <v>101814</v>
      </c>
      <c r="I1902" s="170" t="str">
        <f t="shared" si="188"/>
        <v>Б-101814-13</v>
      </c>
      <c r="J1902" s="169">
        <v>3</v>
      </c>
      <c r="K1902" s="165">
        <v>7</v>
      </c>
      <c r="L1902" s="165" t="s">
        <v>38</v>
      </c>
      <c r="M1902" s="169">
        <v>1</v>
      </c>
      <c r="N1902" s="165">
        <v>18</v>
      </c>
      <c r="O1902" s="167" t="s">
        <v>823</v>
      </c>
      <c r="P1902" s="167" t="s">
        <v>823</v>
      </c>
      <c r="Q1902" s="167" t="s">
        <v>826</v>
      </c>
      <c r="R1902" s="166" t="str">
        <f>H1902&amp;"1"</f>
        <v>1018141</v>
      </c>
      <c r="S1902" s="170">
        <v>1</v>
      </c>
      <c r="T1902" s="191" t="s">
        <v>308</v>
      </c>
      <c r="U1902" s="165">
        <v>6200</v>
      </c>
      <c r="V1902" s="165">
        <v>1116</v>
      </c>
      <c r="W1902" s="165">
        <v>0</v>
      </c>
      <c r="X1902" s="234">
        <v>1374</v>
      </c>
      <c r="Y1902" s="168" t="s">
        <v>42</v>
      </c>
      <c r="Z1902" s="266"/>
      <c r="AA1902" s="266"/>
      <c r="AB1902" s="224"/>
      <c r="AC1902" s="178">
        <v>9300</v>
      </c>
      <c r="AD1902" s="170"/>
      <c r="AE1902" s="170"/>
      <c r="AF1902" s="191" t="s">
        <v>319</v>
      </c>
      <c r="AG1902" s="221">
        <v>8</v>
      </c>
      <c r="AH1902" s="220">
        <v>12</v>
      </c>
      <c r="AI1902" s="191" t="s">
        <v>319</v>
      </c>
      <c r="AL1902" s="166">
        <v>0</v>
      </c>
      <c r="AM1902" s="170" t="s">
        <v>43</v>
      </c>
      <c r="AN1902" s="165" t="s">
        <v>44</v>
      </c>
      <c r="AO1902" s="165"/>
      <c r="AP1902" s="166"/>
      <c r="AQ1902" s="166"/>
      <c r="AR1902" s="166"/>
      <c r="AS1902" s="166">
        <f>H1902</f>
        <v>101814</v>
      </c>
      <c r="AT1902" s="166">
        <f t="shared" si="184"/>
        <v>11998</v>
      </c>
      <c r="AU1902" s="166">
        <v>1998</v>
      </c>
      <c r="AX190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101814, 'Б-101814-13',date'2015-02-02',3, 7, 7, 'RUR', 1, 18, date'2015-02-02', date'2015-02-01', 1018141, 1, to_date('2015-02-01 00:00:00','YYYY-MM-DD HH24:MI:SS'), 6200, 1116, 0, 1374, 0, 'c1', 8,null,101814,11998,1998);insert into xxxx_oebs_cash_payment_test (ID, INVOICE_ID, OEBS_PAYMENT, DOC_DATE, COMISS_DATE) values (s_xxxx_oebs_cash_payment_test.NEXTVAL, 101814, 9300, to_date('2015-02-01 00:00:00','YYYY-MM-DD HH24:MI:SS'), date'2015-02-01' );insert into xxxx_client_discount_m  (ID,CLIENT_ID,CLIENT_AVG_DISCOUNT,DT) values (s_xxxx_client_discount_m.NEXTVAL,1374, 12, date'2015-02-01');</v>
      </c>
    </row>
    <row r="1903" spans="1:50" ht="16.5" customHeight="1" x14ac:dyDescent="0.25">
      <c r="A1903" s="285">
        <v>130</v>
      </c>
      <c r="B1903" s="72">
        <v>0</v>
      </c>
      <c r="C1903" s="165" t="str">
        <f t="shared" si="186"/>
        <v>1000130</v>
      </c>
      <c r="D1903" s="165" t="str">
        <f t="shared" si="187"/>
        <v>1000130/13</v>
      </c>
      <c r="E1903" s="167" t="s">
        <v>189</v>
      </c>
      <c r="F1903" s="167" t="s">
        <v>822</v>
      </c>
      <c r="G1903" s="165">
        <v>48</v>
      </c>
      <c r="H1903" s="178">
        <v>101815</v>
      </c>
      <c r="I1903" s="170" t="str">
        <f t="shared" si="188"/>
        <v>Б-101815-13</v>
      </c>
      <c r="J1903" s="169">
        <v>3</v>
      </c>
      <c r="K1903" s="165">
        <v>7</v>
      </c>
      <c r="L1903" s="165" t="s">
        <v>38</v>
      </c>
      <c r="M1903" s="169">
        <v>1</v>
      </c>
      <c r="N1903" s="165">
        <v>18</v>
      </c>
      <c r="O1903" s="167" t="s">
        <v>823</v>
      </c>
      <c r="P1903" s="167" t="s">
        <v>823</v>
      </c>
      <c r="Q1903" s="167" t="s">
        <v>826</v>
      </c>
      <c r="R1903" s="166" t="str">
        <f>H1903&amp;"1"</f>
        <v>1018151</v>
      </c>
      <c r="S1903" s="170">
        <v>1</v>
      </c>
      <c r="T1903" s="191" t="s">
        <v>308</v>
      </c>
      <c r="U1903" s="165">
        <v>6200</v>
      </c>
      <c r="V1903" s="165">
        <v>1116</v>
      </c>
      <c r="W1903" s="165">
        <v>0</v>
      </c>
      <c r="X1903" s="122">
        <v>1375</v>
      </c>
      <c r="Y1903" s="168" t="s">
        <v>42</v>
      </c>
      <c r="Z1903" s="266"/>
      <c r="AA1903" s="266"/>
      <c r="AB1903" s="224"/>
      <c r="AC1903" s="178">
        <v>9300</v>
      </c>
      <c r="AD1903" s="170"/>
      <c r="AE1903" s="170"/>
      <c r="AF1903" s="191" t="s">
        <v>319</v>
      </c>
      <c r="AG1903" s="221">
        <v>8</v>
      </c>
      <c r="AH1903" s="220">
        <v>12</v>
      </c>
      <c r="AI1903" s="191" t="s">
        <v>319</v>
      </c>
      <c r="AL1903" s="166">
        <v>0</v>
      </c>
      <c r="AM1903" s="170" t="s">
        <v>43</v>
      </c>
      <c r="AN1903" s="165" t="s">
        <v>44</v>
      </c>
      <c r="AO1903" s="165"/>
      <c r="AP1903" s="166"/>
      <c r="AQ1903" s="166"/>
      <c r="AR1903" s="166"/>
      <c r="AS1903" s="166">
        <f>H1903</f>
        <v>101815</v>
      </c>
      <c r="AT1903" s="166">
        <f t="shared" si="184"/>
        <v>11999</v>
      </c>
      <c r="AU1903" s="166">
        <v>1999</v>
      </c>
      <c r="AX190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101815, 'Б-101815-13',date'2015-02-02',3, 7, 7, 'RUR', 1, 18, date'2015-02-02', date'2015-02-01', 1018151, 1, to_date('2015-02-01 00:00:00','YYYY-MM-DD HH24:MI:SS'), 6200, 1116, 0, 1375, 0, 'c1', 8,null,101815,11999,1999);insert into xxxx_oebs_cash_payment_test (ID, INVOICE_ID, OEBS_PAYMENT, DOC_DATE, COMISS_DATE) values (s_xxxx_oebs_cash_payment_test.NEXTVAL, 101815, 9300, to_date('2015-02-01 00:00:00','YYYY-MM-DD HH24:MI:SS'), date'2015-02-01' );insert into xxxx_client_discount_m  (ID,CLIENT_ID,CLIENT_AVG_DISCOUNT,DT) values (s_xxxx_client_discount_m.NEXTVAL,1375, 12, date'2015-02-01');</v>
      </c>
    </row>
    <row r="1904" spans="1:50" ht="16.5" customHeight="1" x14ac:dyDescent="0.25">
      <c r="A1904" s="285">
        <v>130</v>
      </c>
      <c r="B1904" s="72">
        <v>0</v>
      </c>
      <c r="C1904" s="165" t="str">
        <f t="shared" si="186"/>
        <v>1000130</v>
      </c>
      <c r="D1904" s="165" t="str">
        <f t="shared" si="187"/>
        <v>1000130/13</v>
      </c>
      <c r="E1904" s="167" t="s">
        <v>189</v>
      </c>
      <c r="F1904" s="167" t="s">
        <v>822</v>
      </c>
      <c r="G1904" s="165">
        <v>48</v>
      </c>
      <c r="H1904" s="178">
        <v>101816</v>
      </c>
      <c r="I1904" s="170" t="str">
        <f t="shared" si="188"/>
        <v>Б-101816-13</v>
      </c>
      <c r="J1904" s="169">
        <v>3</v>
      </c>
      <c r="K1904" s="165">
        <v>7</v>
      </c>
      <c r="L1904" s="165" t="s">
        <v>38</v>
      </c>
      <c r="M1904" s="169">
        <v>1</v>
      </c>
      <c r="N1904" s="165">
        <v>18</v>
      </c>
      <c r="O1904" s="167" t="s">
        <v>823</v>
      </c>
      <c r="P1904" s="167" t="s">
        <v>823</v>
      </c>
      <c r="Q1904" s="167" t="s">
        <v>826</v>
      </c>
      <c r="R1904" s="166" t="str">
        <f>H1904&amp;"2"</f>
        <v>1018162</v>
      </c>
      <c r="S1904" s="170">
        <v>1</v>
      </c>
      <c r="T1904" s="191" t="s">
        <v>308</v>
      </c>
      <c r="U1904" s="165">
        <v>6200</v>
      </c>
      <c r="V1904" s="165">
        <v>1116</v>
      </c>
      <c r="W1904" s="165">
        <v>0</v>
      </c>
      <c r="X1904" s="234">
        <v>1376</v>
      </c>
      <c r="Y1904" s="168" t="s">
        <v>42</v>
      </c>
      <c r="Z1904" s="266"/>
      <c r="AA1904" s="266"/>
      <c r="AB1904" s="224"/>
      <c r="AC1904" s="178">
        <v>9300</v>
      </c>
      <c r="AD1904" s="170"/>
      <c r="AE1904" s="170"/>
      <c r="AF1904" s="191" t="s">
        <v>319</v>
      </c>
      <c r="AG1904" s="221">
        <v>8</v>
      </c>
      <c r="AH1904" s="220">
        <v>12</v>
      </c>
      <c r="AI1904" s="191" t="s">
        <v>319</v>
      </c>
      <c r="AL1904" s="166">
        <v>0</v>
      </c>
      <c r="AM1904" s="170" t="s">
        <v>43</v>
      </c>
      <c r="AN1904" s="165" t="s">
        <v>44</v>
      </c>
      <c r="AO1904" s="165"/>
      <c r="AP1904" s="166"/>
      <c r="AQ1904" s="166"/>
      <c r="AR1904" s="166"/>
      <c r="AS1904" s="166">
        <f>H1904</f>
        <v>101816</v>
      </c>
      <c r="AT1904" s="166">
        <f t="shared" si="184"/>
        <v>12000</v>
      </c>
      <c r="AU1904" s="166">
        <v>2000</v>
      </c>
      <c r="AX190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101816, 'Б-101816-13',date'2015-02-02',3, 7, 7, 'RUR', 1, 18, date'2015-02-02', date'2015-02-01', 1018162, 1, to_date('2015-02-01 00:00:00','YYYY-MM-DD HH24:MI:SS'), 6200, 1116, 0, 1376, 0, 'c1', 8,null,101816,12000,2000);insert into xxxx_oebs_cash_payment_test (ID, INVOICE_ID, OEBS_PAYMENT, DOC_DATE, COMISS_DATE) values (s_xxxx_oebs_cash_payment_test.NEXTVAL, 101816, 9300, to_date('2015-02-01 00:00:00','YYYY-MM-DD HH24:MI:SS'), date'2015-02-01' );insert into xxxx_client_discount_m  (ID,CLIENT_ID,CLIENT_AVG_DISCOUNT,DT) values (s_xxxx_client_discount_m.NEXTVAL,1376, 12, date'2015-02-01');</v>
      </c>
    </row>
    <row r="1905" spans="1:50" ht="16.5" customHeight="1" x14ac:dyDescent="0.25">
      <c r="A1905" s="285">
        <v>130</v>
      </c>
      <c r="B1905" s="72">
        <v>0</v>
      </c>
      <c r="C1905" s="165" t="str">
        <f t="shared" si="186"/>
        <v>1000130</v>
      </c>
      <c r="D1905" s="165" t="str">
        <f t="shared" si="187"/>
        <v>1000130/13</v>
      </c>
      <c r="E1905" s="172" t="s">
        <v>189</v>
      </c>
      <c r="F1905" s="167" t="s">
        <v>822</v>
      </c>
      <c r="G1905" s="171">
        <v>48</v>
      </c>
      <c r="H1905" s="178">
        <v>101817</v>
      </c>
      <c r="I1905" s="171" t="str">
        <f t="shared" si="188"/>
        <v>Б-101817-13</v>
      </c>
      <c r="J1905" s="175">
        <v>3</v>
      </c>
      <c r="K1905" s="171">
        <v>7</v>
      </c>
      <c r="L1905" s="171" t="s">
        <v>38</v>
      </c>
      <c r="M1905" s="175">
        <v>1</v>
      </c>
      <c r="N1905" s="171">
        <v>18</v>
      </c>
      <c r="O1905" s="172" t="s">
        <v>823</v>
      </c>
      <c r="P1905" s="172" t="s">
        <v>823</v>
      </c>
      <c r="Q1905" s="172" t="s">
        <v>826</v>
      </c>
      <c r="R1905" s="173" t="str">
        <f>H1905&amp;"3"</f>
        <v>1018173</v>
      </c>
      <c r="S1905" s="171">
        <v>1</v>
      </c>
      <c r="T1905" s="177" t="s">
        <v>310</v>
      </c>
      <c r="U1905" s="171">
        <v>6200</v>
      </c>
      <c r="V1905" s="171">
        <v>1116</v>
      </c>
      <c r="W1905" s="171">
        <v>0</v>
      </c>
      <c r="X1905" s="192">
        <v>1377</v>
      </c>
      <c r="Y1905" s="174" t="s">
        <v>42</v>
      </c>
      <c r="Z1905" s="142"/>
      <c r="AA1905" s="142"/>
      <c r="AB1905" s="232"/>
      <c r="AC1905" s="180">
        <v>9300</v>
      </c>
      <c r="AD1905" s="171"/>
      <c r="AE1905" s="171"/>
      <c r="AF1905" s="177" t="s">
        <v>319</v>
      </c>
      <c r="AG1905" s="302">
        <v>8</v>
      </c>
      <c r="AH1905" s="258">
        <v>12</v>
      </c>
      <c r="AI1905" s="177" t="s">
        <v>319</v>
      </c>
      <c r="AJ1905" s="179"/>
      <c r="AK1905" s="179"/>
      <c r="AL1905" s="173">
        <v>0</v>
      </c>
      <c r="AM1905" s="171" t="s">
        <v>43</v>
      </c>
      <c r="AN1905" s="171" t="s">
        <v>44</v>
      </c>
      <c r="AO1905" s="171"/>
      <c r="AP1905" s="173"/>
      <c r="AQ1905" s="173"/>
      <c r="AR1905" s="173"/>
      <c r="AS1905" s="166">
        <f>H1905</f>
        <v>101817</v>
      </c>
      <c r="AT1905" s="166">
        <f t="shared" si="184"/>
        <v>12001</v>
      </c>
      <c r="AU1905" s="166">
        <v>2001</v>
      </c>
      <c r="AX1905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130, 1000130, '1000130/13', date'2013-03-01', date'2015-09-01', 48, 101817, 'Б-101817-13',date'2015-02-02',3, 7, 7, 'RUR', 1, 18, date'2015-02-02', date'2015-02-01', 1018173, 1, to_date('2015-01-31 23:59:59','YYYY-MM-DD HH24:MI:SS'), 6200, 1116, 0, 1377, 0, 'c1', 8,null,101817,12001,2001);insert into xxxx_oebs_cash_payment_test (ID, INVOICE_ID, OEBS_PAYMENT, DOC_DATE, COMISS_DATE) values (s_xxxx_oebs_cash_payment_test.NEXTVAL, 101817, 9300, to_date('2015-01-31 23:59:59','YYYY-MM-DD HH24:MI:SS'), date'2015-02-01' );insert into xxxx_client_discount_m  (ID,CLIENT_ID,CLIENT_AVG_DISCOUNT,DT) values (s_xxxx_client_discount_m.NEXTVAL,1377, 12, date'2015-02-01');</v>
      </c>
    </row>
    <row r="1906" spans="1:50" ht="16.5" customHeight="1" x14ac:dyDescent="0.25">
      <c r="A1906" s="285">
        <v>131</v>
      </c>
      <c r="B1906" s="72">
        <v>0</v>
      </c>
      <c r="C1906" s="170" t="str">
        <f t="shared" si="186"/>
        <v>1000131</v>
      </c>
      <c r="D1906" s="170" t="str">
        <f t="shared" si="187"/>
        <v>1000131/13</v>
      </c>
      <c r="E1906" s="184" t="s">
        <v>189</v>
      </c>
      <c r="F1906" s="167" t="s">
        <v>822</v>
      </c>
      <c r="G1906" s="165">
        <v>48</v>
      </c>
      <c r="H1906" s="178">
        <v>101818</v>
      </c>
      <c r="I1906" s="170" t="str">
        <f t="shared" si="188"/>
        <v>Б-101818-13</v>
      </c>
      <c r="J1906" s="169">
        <v>3</v>
      </c>
      <c r="K1906" s="170">
        <v>7</v>
      </c>
      <c r="L1906" s="170" t="s">
        <v>38</v>
      </c>
      <c r="M1906" s="185">
        <v>1</v>
      </c>
      <c r="N1906" s="165">
        <v>18</v>
      </c>
      <c r="O1906" s="186" t="s">
        <v>824</v>
      </c>
      <c r="P1906" s="184" t="s">
        <v>823</v>
      </c>
      <c r="Q1906" s="184" t="s">
        <v>826</v>
      </c>
      <c r="R1906" s="166" t="str">
        <f t="shared" ref="R1906:R1962" si="189">H1906&amp;"1"</f>
        <v>1018181</v>
      </c>
      <c r="S1906" s="170">
        <v>1</v>
      </c>
      <c r="T1906" s="184" t="s">
        <v>144</v>
      </c>
      <c r="U1906" s="170">
        <v>1000</v>
      </c>
      <c r="V1906" s="170">
        <v>180</v>
      </c>
      <c r="W1906" s="170">
        <v>0</v>
      </c>
      <c r="X1906" s="24">
        <v>1378</v>
      </c>
      <c r="Y1906" s="188" t="s">
        <v>42</v>
      </c>
      <c r="Z1906" s="225" t="s">
        <v>194</v>
      </c>
      <c r="AA1906" s="235" t="s">
        <v>194</v>
      </c>
      <c r="AB1906" s="225" t="s">
        <v>423</v>
      </c>
      <c r="AC1906" s="178">
        <v>2050</v>
      </c>
      <c r="AD1906" s="170"/>
      <c r="AE1906" s="170"/>
      <c r="AF1906" s="167" t="s">
        <v>149</v>
      </c>
      <c r="AG1906" s="226">
        <v>8</v>
      </c>
      <c r="AH1906" s="227">
        <v>12</v>
      </c>
      <c r="AI1906" s="167" t="s">
        <v>320</v>
      </c>
      <c r="AJ1906" s="167"/>
      <c r="AK1906" s="167"/>
      <c r="AL1906" s="166">
        <v>0</v>
      </c>
      <c r="AM1906" s="170" t="s">
        <v>43</v>
      </c>
      <c r="AN1906" s="170" t="s">
        <v>44</v>
      </c>
      <c r="AO1906" s="170"/>
      <c r="AP1906" s="166"/>
      <c r="AQ1906" s="166"/>
      <c r="AR1906" s="166"/>
      <c r="AS1906" s="166">
        <f>H1906</f>
        <v>101818</v>
      </c>
      <c r="AT1906" s="166">
        <f t="shared" si="184"/>
        <v>12002</v>
      </c>
      <c r="AU1906" s="166">
        <v>2002</v>
      </c>
      <c r="AV1906" s="220" t="s">
        <v>806</v>
      </c>
      <c r="AX1906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101818, 'Б-101818-13',date'2015-01-02',3, 7, 7, 'RUR', 1, 18, date'2015-02-02', date'2015-02-01', 1018181, 1, to_date('2015-01-01 00:00:00','YYYY-MM-DD HH24:MI:SS'), 1000, 180, 0, 1378, 0, 'c1', 8,null,101818,12002,2002);insert into xxxx_oebs_cash_payment_test (ID, INVOICE_ID, OEBS_PAYMENT, DOC_DATE, COMISS_DATE) values (s_xxxx_oebs_cash_payment_test.NEXTVAL, 101818, 2050, to_date('2015-01-01 00:00:00','YYYY-MM-DD HH24:MI:SS'), date'2015-01-31' );insert into xxxx_client_discount_m  (ID,CLIENT_ID,CLIENT_AVG_DISCOUNT,DT) values (s_xxxx_client_discount_m.NEXTVAL,1378, 12, date'2015-01-01');</v>
      </c>
    </row>
    <row r="1907" spans="1:50" ht="16.5" customHeight="1" x14ac:dyDescent="0.25">
      <c r="A1907" s="285">
        <v>131</v>
      </c>
      <c r="B1907" s="72">
        <v>0</v>
      </c>
      <c r="C1907" s="165" t="str">
        <f>"1000"&amp;A1907</f>
        <v>1000131</v>
      </c>
      <c r="D1907" s="165" t="str">
        <f>"1000"&amp;A1907&amp;"/13"</f>
        <v>1000131/13</v>
      </c>
      <c r="E1907" s="167" t="s">
        <v>189</v>
      </c>
      <c r="F1907" s="167" t="s">
        <v>822</v>
      </c>
      <c r="G1907" s="165">
        <v>48</v>
      </c>
      <c r="H1907" s="178">
        <v>101819</v>
      </c>
      <c r="I1907" s="170" t="str">
        <f>"Б-"&amp;H1907&amp;"-13"</f>
        <v>Б-101819-13</v>
      </c>
      <c r="J1907" s="169">
        <v>3</v>
      </c>
      <c r="K1907" s="165">
        <v>7</v>
      </c>
      <c r="L1907" s="165" t="s">
        <v>38</v>
      </c>
      <c r="M1907" s="169">
        <v>1</v>
      </c>
      <c r="N1907" s="165">
        <v>18</v>
      </c>
      <c r="O1907" s="167" t="s">
        <v>823</v>
      </c>
      <c r="P1907" s="167" t="s">
        <v>823</v>
      </c>
      <c r="Q1907" s="167" t="s">
        <v>826</v>
      </c>
      <c r="R1907" s="166" t="str">
        <f t="shared" si="189"/>
        <v>1018191</v>
      </c>
      <c r="S1907" s="170">
        <v>1</v>
      </c>
      <c r="T1907" s="167" t="s">
        <v>308</v>
      </c>
      <c r="U1907" s="165">
        <v>1000</v>
      </c>
      <c r="V1907" s="165">
        <v>180</v>
      </c>
      <c r="W1907" s="165">
        <v>0</v>
      </c>
      <c r="X1907" s="24">
        <v>1379</v>
      </c>
      <c r="Y1907" s="168" t="s">
        <v>42</v>
      </c>
      <c r="Z1907" s="224"/>
      <c r="AA1907" s="224"/>
      <c r="AB1907" s="224"/>
      <c r="AC1907" s="178">
        <v>2050</v>
      </c>
      <c r="AF1907" s="167" t="s">
        <v>148</v>
      </c>
      <c r="AG1907" s="226">
        <v>8</v>
      </c>
      <c r="AH1907" s="227">
        <v>12</v>
      </c>
      <c r="AI1907" s="167" t="s">
        <v>319</v>
      </c>
      <c r="AJ1907" s="167"/>
      <c r="AK1907" s="170"/>
      <c r="AL1907" s="166">
        <v>0</v>
      </c>
      <c r="AM1907" s="170" t="s">
        <v>43</v>
      </c>
      <c r="AN1907" s="165" t="s">
        <v>44</v>
      </c>
      <c r="AO1907" s="165"/>
      <c r="AP1907" s="166"/>
      <c r="AQ1907" s="166"/>
      <c r="AR1907" s="166"/>
      <c r="AS1907" s="166">
        <f>H1907</f>
        <v>101819</v>
      </c>
      <c r="AT1907" s="166">
        <f t="shared" si="184"/>
        <v>12003</v>
      </c>
      <c r="AU1907" s="166">
        <v>2003</v>
      </c>
      <c r="AV1907" s="220" t="s">
        <v>807</v>
      </c>
      <c r="AX1907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101819, 'Б-101819-13',date'2015-02-02',3, 7, 7, 'RUR', 1, 18, date'2015-02-02', date'2015-02-01', 1018191, 1, to_date('2015-02-01 00:00:00','YYYY-MM-DD HH24:MI:SS'), 1000, 180, 0, 1379, 0, 'c1', 8,null,101819,12003,2003);insert into xxxx_oebs_cash_payment_test (ID, INVOICE_ID, OEBS_PAYMENT, DOC_DATE, COMISS_DATE) values (s_xxxx_oebs_cash_payment_test.NEXTVAL, 101819, 2050, to_date('2015-02-01 00:00:00','YYYY-MM-DD HH24:MI:SS'), date'2015-02-28' );insert into xxxx_client_discount_m  (ID,CLIENT_ID,CLIENT_AVG_DISCOUNT,DT) values (s_xxxx_client_discount_m.NEXTVAL,1379, 12, date'2015-02-01');</v>
      </c>
    </row>
    <row r="1908" spans="1:50" ht="16.5" customHeight="1" x14ac:dyDescent="0.25">
      <c r="A1908" s="285">
        <v>131</v>
      </c>
      <c r="B1908" s="72">
        <v>0</v>
      </c>
      <c r="C1908" s="165" t="str">
        <f>"1000"&amp;A1908</f>
        <v>1000131</v>
      </c>
      <c r="D1908" s="165" t="str">
        <f>"1000"&amp;A1908&amp;"/13"</f>
        <v>1000131/13</v>
      </c>
      <c r="E1908" s="167" t="s">
        <v>189</v>
      </c>
      <c r="F1908" s="167" t="s">
        <v>822</v>
      </c>
      <c r="G1908" s="165">
        <v>48</v>
      </c>
      <c r="H1908" s="178">
        <v>101820</v>
      </c>
      <c r="I1908" s="170" t="str">
        <f>"Б-"&amp;H1908&amp;"-13"</f>
        <v>Б-101820-13</v>
      </c>
      <c r="J1908" s="169">
        <v>3</v>
      </c>
      <c r="K1908" s="165">
        <v>7</v>
      </c>
      <c r="L1908" s="165" t="s">
        <v>38</v>
      </c>
      <c r="M1908" s="169">
        <v>1</v>
      </c>
      <c r="N1908" s="165">
        <v>18</v>
      </c>
      <c r="O1908" s="167" t="s">
        <v>823</v>
      </c>
      <c r="P1908" s="167" t="s">
        <v>823</v>
      </c>
      <c r="Q1908" s="167" t="s">
        <v>826</v>
      </c>
      <c r="R1908" s="166" t="str">
        <f t="shared" si="189"/>
        <v>1018201</v>
      </c>
      <c r="S1908" s="170">
        <v>1</v>
      </c>
      <c r="T1908" s="184" t="s">
        <v>310</v>
      </c>
      <c r="U1908" s="165">
        <v>1100</v>
      </c>
      <c r="V1908" s="165">
        <v>198</v>
      </c>
      <c r="W1908" s="165">
        <v>0</v>
      </c>
      <c r="X1908" s="24">
        <v>1380</v>
      </c>
      <c r="Y1908" s="168" t="s">
        <v>42</v>
      </c>
      <c r="Z1908" s="224"/>
      <c r="AA1908" s="224"/>
      <c r="AB1908" s="224"/>
      <c r="AC1908" s="178">
        <v>2255</v>
      </c>
      <c r="AD1908" s="170"/>
      <c r="AE1908" s="170"/>
      <c r="AF1908" s="167" t="s">
        <v>149</v>
      </c>
      <c r="AG1908" s="226">
        <v>8</v>
      </c>
      <c r="AH1908" s="227">
        <v>12</v>
      </c>
      <c r="AI1908" s="167" t="s">
        <v>319</v>
      </c>
      <c r="AJ1908" s="167"/>
      <c r="AK1908" s="170"/>
      <c r="AL1908" s="166">
        <v>0</v>
      </c>
      <c r="AM1908" s="170" t="s">
        <v>43</v>
      </c>
      <c r="AN1908" s="165" t="s">
        <v>44</v>
      </c>
      <c r="AO1908" s="165"/>
      <c r="AP1908" s="166"/>
      <c r="AQ1908" s="166"/>
      <c r="AR1908" s="166"/>
      <c r="AS1908" s="166">
        <f>H1908</f>
        <v>101820</v>
      </c>
      <c r="AT1908" s="166">
        <f t="shared" si="184"/>
        <v>12004</v>
      </c>
      <c r="AU1908" s="166">
        <v>2004</v>
      </c>
      <c r="AX1908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101820, 'Б-101820-13',date'2015-02-02',3, 7, 7, 'RUR', 1, 18, date'2015-02-02', date'2015-02-01', 1018201, 1, to_date('2015-01-31 23:59:59','YYYY-MM-DD HH24:MI:SS'), 1100, 198, 0, 1380, 0, 'c1', 8,null,101820,12004,2004);insert into xxxx_oebs_cash_payment_test (ID, INVOICE_ID, OEBS_PAYMENT, DOC_DATE, COMISS_DATE) values (s_xxxx_oebs_cash_payment_test.NEXTVAL, 101820, 2255, to_date('2015-01-31 23:59:59','YYYY-MM-DD HH24:MI:SS'), date'2015-01-31' );insert into xxxx_client_discount_m  (ID,CLIENT_ID,CLIENT_AVG_DISCOUNT,DT) values (s_xxxx_client_discount_m.NEXTVAL,1380, 12, date'2015-02-01');</v>
      </c>
    </row>
    <row r="1909" spans="1:50" ht="16.5" customHeight="1" x14ac:dyDescent="0.25">
      <c r="A1909" s="285">
        <v>131</v>
      </c>
      <c r="B1909" s="72">
        <v>0</v>
      </c>
      <c r="C1909" s="165" t="str">
        <f t="shared" ref="C1909:C1943" si="190">"1000"&amp;A1909</f>
        <v>1000131</v>
      </c>
      <c r="D1909" s="165" t="str">
        <f t="shared" ref="D1909:D1943" si="191">"1000"&amp;A1909&amp;"/13"</f>
        <v>1000131/13</v>
      </c>
      <c r="E1909" s="167" t="s">
        <v>189</v>
      </c>
      <c r="F1909" s="167" t="s">
        <v>822</v>
      </c>
      <c r="G1909" s="165">
        <v>48</v>
      </c>
      <c r="H1909" s="178">
        <v>101821</v>
      </c>
      <c r="I1909" s="170" t="str">
        <f t="shared" ref="I1909:I1962" si="192">"Б-"&amp;H1909&amp;"-13"</f>
        <v>Б-101821-13</v>
      </c>
      <c r="J1909" s="169">
        <v>3</v>
      </c>
      <c r="K1909" s="165">
        <v>7</v>
      </c>
      <c r="L1909" s="165" t="s">
        <v>38</v>
      </c>
      <c r="M1909" s="169">
        <v>1</v>
      </c>
      <c r="N1909" s="165">
        <v>18</v>
      </c>
      <c r="O1909" s="167" t="s">
        <v>823</v>
      </c>
      <c r="P1909" s="167" t="s">
        <v>823</v>
      </c>
      <c r="Q1909" s="167" t="s">
        <v>826</v>
      </c>
      <c r="R1909" s="166" t="str">
        <f t="shared" si="189"/>
        <v>1018211</v>
      </c>
      <c r="S1909" s="170">
        <v>1</v>
      </c>
      <c r="T1909" s="191" t="s">
        <v>308</v>
      </c>
      <c r="U1909" s="165">
        <v>1000</v>
      </c>
      <c r="V1909" s="165">
        <v>180</v>
      </c>
      <c r="W1909" s="165">
        <v>0</v>
      </c>
      <c r="X1909" s="24">
        <v>1381</v>
      </c>
      <c r="Y1909" s="168" t="s">
        <v>42</v>
      </c>
      <c r="Z1909" s="225" t="s">
        <v>195</v>
      </c>
      <c r="AA1909" s="235" t="s">
        <v>195</v>
      </c>
      <c r="AB1909" s="225" t="s">
        <v>424</v>
      </c>
      <c r="AC1909" s="178">
        <v>2050</v>
      </c>
      <c r="AD1909" s="170"/>
      <c r="AE1909" s="170"/>
      <c r="AF1909" s="191" t="s">
        <v>149</v>
      </c>
      <c r="AG1909" s="226">
        <v>8</v>
      </c>
      <c r="AH1909" s="227">
        <v>12</v>
      </c>
      <c r="AI1909" s="191" t="s">
        <v>319</v>
      </c>
      <c r="AJ1909" s="170"/>
      <c r="AK1909" s="170"/>
      <c r="AL1909" s="166">
        <v>0</v>
      </c>
      <c r="AM1909" s="170" t="s">
        <v>43</v>
      </c>
      <c r="AN1909" s="165" t="s">
        <v>44</v>
      </c>
      <c r="AO1909" s="165"/>
      <c r="AP1909" s="166"/>
      <c r="AQ1909" s="166"/>
      <c r="AR1909" s="166"/>
      <c r="AS1909" s="166">
        <f>H1909</f>
        <v>101821</v>
      </c>
      <c r="AT1909" s="166">
        <f t="shared" si="184"/>
        <v>12005</v>
      </c>
      <c r="AU1909" s="166">
        <v>2005</v>
      </c>
      <c r="AX1909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101821, 'Б-101821-13',date'2015-02-02',3, 7, 7, 'RUR', 1, 18, date'2015-02-02', date'2015-02-01', 1018211, 1, to_date('2015-02-01 00:00:00','YYYY-MM-DD HH24:MI:SS'), 1000, 180, 0, 1381, 0, 'c1', 8,null,101821,12005,2005);insert into xxxx_oebs_cash_payment_test (ID, INVOICE_ID, OEBS_PAYMENT, DOC_DATE, COMISS_DATE) values (s_xxxx_oebs_cash_payment_test.NEXTVAL, 101821, 2050, to_date('2015-02-01 00:00:00','YYYY-MM-DD HH24:MI:SS'), date'2015-01-31' );insert into xxxx_client_discount_m  (ID,CLIENT_ID,CLIENT_AVG_DISCOUNT,DT) values (s_xxxx_client_discount_m.NEXTVAL,1381, 12, date'2015-02-01');</v>
      </c>
    </row>
    <row r="1910" spans="1:50" ht="16.5" customHeight="1" x14ac:dyDescent="0.25">
      <c r="A1910" s="285">
        <v>131</v>
      </c>
      <c r="B1910" s="72">
        <v>0</v>
      </c>
      <c r="C1910" s="165" t="str">
        <f t="shared" si="190"/>
        <v>1000131</v>
      </c>
      <c r="D1910" s="165" t="str">
        <f t="shared" si="191"/>
        <v>1000131/13</v>
      </c>
      <c r="E1910" s="167" t="s">
        <v>189</v>
      </c>
      <c r="F1910" s="167" t="s">
        <v>822</v>
      </c>
      <c r="G1910" s="165">
        <v>48</v>
      </c>
      <c r="H1910" s="178">
        <v>101822</v>
      </c>
      <c r="I1910" s="170" t="str">
        <f t="shared" si="192"/>
        <v>Б-101822-13</v>
      </c>
      <c r="J1910" s="169">
        <v>3</v>
      </c>
      <c r="K1910" s="165">
        <v>7</v>
      </c>
      <c r="L1910" s="165" t="s">
        <v>38</v>
      </c>
      <c r="M1910" s="169">
        <v>1</v>
      </c>
      <c r="N1910" s="165">
        <v>18</v>
      </c>
      <c r="O1910" s="167" t="s">
        <v>823</v>
      </c>
      <c r="P1910" s="167" t="s">
        <v>823</v>
      </c>
      <c r="Q1910" s="167" t="s">
        <v>826</v>
      </c>
      <c r="R1910" s="166" t="str">
        <f t="shared" si="189"/>
        <v>1018221</v>
      </c>
      <c r="S1910" s="170">
        <v>1</v>
      </c>
      <c r="T1910" s="237" t="s">
        <v>310</v>
      </c>
      <c r="U1910" s="165">
        <v>800</v>
      </c>
      <c r="V1910" s="165">
        <v>144</v>
      </c>
      <c r="W1910" s="165">
        <v>0</v>
      </c>
      <c r="X1910" s="236">
        <v>1382</v>
      </c>
      <c r="Y1910" s="168" t="s">
        <v>42</v>
      </c>
      <c r="Z1910" s="224"/>
      <c r="AA1910" s="224"/>
      <c r="AB1910" s="224"/>
      <c r="AC1910" s="178">
        <v>1640</v>
      </c>
      <c r="AD1910" s="170"/>
      <c r="AE1910" s="170"/>
      <c r="AF1910" s="237" t="s">
        <v>149</v>
      </c>
      <c r="AG1910" s="226">
        <v>8</v>
      </c>
      <c r="AH1910" s="227">
        <v>12</v>
      </c>
      <c r="AI1910" s="237" t="s">
        <v>319</v>
      </c>
      <c r="AJ1910" s="170"/>
      <c r="AK1910" s="170"/>
      <c r="AL1910" s="227">
        <v>1</v>
      </c>
      <c r="AM1910" s="244">
        <v>1</v>
      </c>
      <c r="AN1910" s="165" t="s">
        <v>44</v>
      </c>
      <c r="AO1910" s="165"/>
      <c r="AP1910" s="227">
        <v>10000</v>
      </c>
      <c r="AQ1910" s="310" t="s">
        <v>204</v>
      </c>
      <c r="AR1910" s="307" t="s">
        <v>155</v>
      </c>
      <c r="AS1910" s="166">
        <f>H1910</f>
        <v>101822</v>
      </c>
      <c r="AT1910" s="166">
        <f t="shared" si="184"/>
        <v>12006</v>
      </c>
      <c r="AU1910" s="166">
        <v>2006</v>
      </c>
      <c r="AX1910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101822, 'Б-101822-13',date'2015-02-02',3, 7, 7, 'RUR', 1, 18, date'2015-02-02', date'2015-02-01', 1018221, 1, to_date('2015-01-31 23:59:59','YYYY-MM-DD HH24:MI:SS'), 800, 144, 0, 1382, 1, 'c1', 8,1,101822,12006,2006);insert into xxxx_oebs_cash_payment_test (ID, INVOICE_ID, OEBS_PAYMENT, DOC_DATE, COMISS_DATE) values (s_xxxx_oebs_cash_payment_test.NEXTVAL, 101822, 1640, to_date('2015-01-31 23:59:59','YYYY-MM-DD HH24:MI:SS'), date'2015-01-31' );insert into xxxx_client_discount_m  (ID,CLIENT_ID,CLIENT_AVG_DISCOUNT,DT) values (s_xxxx_client_discount_m.NEXTVAL,1382, 12, date'2015-02-01');insert into xxxx_loyal_clients_contr_attr (ID, CONTRACT_ID, CLIENT_ID, LC_TURNOVER, COLLATERAL_FIRST_DT, COLLATERAL_END_DT) values (s_xxxx_loyal_clients_contr_atr.NEXTVAL, 1000131, 1382, 10000, date'2014-02-01', date'2014-12-31' );</v>
      </c>
    </row>
    <row r="1911" spans="1:50" ht="16.5" customHeight="1" x14ac:dyDescent="0.25">
      <c r="A1911" s="285">
        <v>131</v>
      </c>
      <c r="B1911" s="72">
        <v>0</v>
      </c>
      <c r="C1911" s="165" t="str">
        <f>"1000"&amp;A1911</f>
        <v>1000131</v>
      </c>
      <c r="D1911" s="165" t="str">
        <f>"1000"&amp;A1911&amp;"/13"</f>
        <v>1000131/13</v>
      </c>
      <c r="E1911" s="167" t="s">
        <v>189</v>
      </c>
      <c r="F1911" s="167" t="s">
        <v>822</v>
      </c>
      <c r="G1911" s="165">
        <v>48</v>
      </c>
      <c r="H1911" s="178">
        <v>101823</v>
      </c>
      <c r="I1911" s="170" t="str">
        <f>"Б-"&amp;H1911&amp;"-13"</f>
        <v>Б-101823-13</v>
      </c>
      <c r="J1911" s="169">
        <v>3</v>
      </c>
      <c r="K1911" s="165">
        <v>7</v>
      </c>
      <c r="L1911" s="165" t="s">
        <v>38</v>
      </c>
      <c r="M1911" s="169">
        <v>1</v>
      </c>
      <c r="N1911" s="165">
        <v>18</v>
      </c>
      <c r="O1911" s="167" t="s">
        <v>823</v>
      </c>
      <c r="P1911" s="167" t="s">
        <v>823</v>
      </c>
      <c r="Q1911" s="167" t="s">
        <v>826</v>
      </c>
      <c r="R1911" s="166" t="str">
        <f>H1911&amp;"1"</f>
        <v>1018231</v>
      </c>
      <c r="S1911" s="170">
        <v>1</v>
      </c>
      <c r="T1911" s="237" t="s">
        <v>310</v>
      </c>
      <c r="U1911" s="165">
        <v>60</v>
      </c>
      <c r="V1911" s="165">
        <v>12</v>
      </c>
      <c r="W1911" s="165">
        <v>0</v>
      </c>
      <c r="X1911" s="24">
        <v>1383</v>
      </c>
      <c r="Y1911" s="168" t="s">
        <v>42</v>
      </c>
      <c r="Z1911" s="224"/>
      <c r="AA1911" s="224"/>
      <c r="AB1911" s="224"/>
      <c r="AC1911" s="178">
        <v>1640</v>
      </c>
      <c r="AD1911" s="170"/>
      <c r="AE1911" s="170"/>
      <c r="AF1911" s="237" t="s">
        <v>149</v>
      </c>
      <c r="AG1911" s="226">
        <v>8</v>
      </c>
      <c r="AH1911" s="227">
        <v>12</v>
      </c>
      <c r="AI1911" s="237" t="s">
        <v>319</v>
      </c>
      <c r="AJ1911" s="170"/>
      <c r="AK1911" s="170"/>
      <c r="AL1911" s="166">
        <v>0</v>
      </c>
      <c r="AM1911" s="170" t="s">
        <v>43</v>
      </c>
      <c r="AN1911" s="165"/>
      <c r="AO1911" s="165"/>
      <c r="AP1911" s="227"/>
      <c r="AQ1911" s="310"/>
      <c r="AR1911" s="307"/>
      <c r="AS1911" s="166">
        <f>H1911</f>
        <v>101823</v>
      </c>
      <c r="AT1911" s="166">
        <f t="shared" si="184"/>
        <v>12007</v>
      </c>
      <c r="AU1911" s="166">
        <v>2007</v>
      </c>
      <c r="AX1911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101823, 'Б-101823-13',date'2015-02-02',3, 7, 7, 'RUR', 1, 18, date'2015-02-02', date'2015-02-01', 1018231, 1, to_date('2015-01-31 23:59:59','YYYY-MM-DD HH24:MI:SS'), 60, 12, 0, 1383, 0, '', 8,null,101823,12007,2007);insert into xxxx_oebs_cash_payment_test (ID, INVOICE_ID, OEBS_PAYMENT, DOC_DATE, COMISS_DATE) values (s_xxxx_oebs_cash_payment_test.NEXTVAL, 101823, 1640, to_date('2015-01-31 23:59:59','YYYY-MM-DD HH24:MI:SS'), date'2015-01-31' );insert into xxxx_client_discount_m  (ID,CLIENT_ID,CLIENT_AVG_DISCOUNT,DT) values (s_xxxx_client_discount_m.NEXTVAL,1383, 12, date'2015-02-01');</v>
      </c>
    </row>
    <row r="1912" spans="1:50" ht="16.5" customHeight="1" x14ac:dyDescent="0.25">
      <c r="A1912" s="285">
        <v>131</v>
      </c>
      <c r="B1912" s="72">
        <v>0</v>
      </c>
      <c r="C1912" s="165" t="str">
        <f>"1000"&amp;A1912</f>
        <v>1000131</v>
      </c>
      <c r="D1912" s="165" t="str">
        <f>"1000"&amp;A1912&amp;"/13"</f>
        <v>1000131/13</v>
      </c>
      <c r="E1912" s="167" t="s">
        <v>189</v>
      </c>
      <c r="F1912" s="167" t="s">
        <v>822</v>
      </c>
      <c r="G1912" s="165">
        <v>48</v>
      </c>
      <c r="H1912" s="178">
        <v>101824</v>
      </c>
      <c r="I1912" s="170" t="str">
        <f>"Б-"&amp;H1912&amp;"-13"</f>
        <v>Б-101824-13</v>
      </c>
      <c r="J1912" s="169">
        <v>3</v>
      </c>
      <c r="K1912" s="165">
        <v>7</v>
      </c>
      <c r="L1912" s="165" t="s">
        <v>38</v>
      </c>
      <c r="M1912" s="169">
        <v>1</v>
      </c>
      <c r="N1912" s="165">
        <v>18</v>
      </c>
      <c r="O1912" s="167" t="s">
        <v>823</v>
      </c>
      <c r="P1912" s="167" t="s">
        <v>823</v>
      </c>
      <c r="Q1912" s="167" t="s">
        <v>826</v>
      </c>
      <c r="R1912" s="166" t="str">
        <f>H1912&amp;"1"</f>
        <v>1018241</v>
      </c>
      <c r="S1912" s="170">
        <v>1</v>
      </c>
      <c r="T1912" s="237" t="s">
        <v>310</v>
      </c>
      <c r="U1912" s="165">
        <v>70</v>
      </c>
      <c r="V1912" s="165">
        <v>14</v>
      </c>
      <c r="W1912" s="165">
        <v>0</v>
      </c>
      <c r="X1912" s="24">
        <v>1384</v>
      </c>
      <c r="Y1912" s="168" t="s">
        <v>42</v>
      </c>
      <c r="Z1912" s="224"/>
      <c r="AA1912" s="224"/>
      <c r="AB1912" s="224"/>
      <c r="AC1912" s="178">
        <v>1640</v>
      </c>
      <c r="AD1912" s="170"/>
      <c r="AE1912" s="170"/>
      <c r="AF1912" s="237" t="s">
        <v>149</v>
      </c>
      <c r="AG1912" s="226">
        <v>8</v>
      </c>
      <c r="AH1912" s="227">
        <v>12</v>
      </c>
      <c r="AI1912" s="237" t="s">
        <v>319</v>
      </c>
      <c r="AJ1912" s="170"/>
      <c r="AK1912" s="170"/>
      <c r="AL1912" s="166">
        <v>0</v>
      </c>
      <c r="AM1912" s="170" t="s">
        <v>43</v>
      </c>
      <c r="AN1912" s="165"/>
      <c r="AO1912" s="165"/>
      <c r="AP1912" s="227"/>
      <c r="AQ1912" s="310"/>
      <c r="AR1912" s="307"/>
      <c r="AS1912" s="166">
        <f>H1912</f>
        <v>101824</v>
      </c>
      <c r="AT1912" s="166">
        <f t="shared" si="184"/>
        <v>12008</v>
      </c>
      <c r="AU1912" s="166">
        <v>2008</v>
      </c>
      <c r="AX191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101824, 'Б-101824-13',date'2015-02-02',3, 7, 7, 'RUR', 1, 18, date'2015-02-02', date'2015-02-01', 1018241, 1, to_date('2015-01-31 23:59:59','YYYY-MM-DD HH24:MI:SS'), 70, 14, 0, 1384, 0, '', 8,null,101824,12008,2008);insert into xxxx_oebs_cash_payment_test (ID, INVOICE_ID, OEBS_PAYMENT, DOC_DATE, COMISS_DATE) values (s_xxxx_oebs_cash_payment_test.NEXTVAL, 101824, 1640, to_date('2015-01-31 23:59:59','YYYY-MM-DD HH24:MI:SS'), date'2015-01-31' );insert into xxxx_client_discount_m  (ID,CLIENT_ID,CLIENT_AVG_DISCOUNT,DT) values (s_xxxx_client_discount_m.NEXTVAL,1384, 12, date'2015-02-01');</v>
      </c>
    </row>
    <row r="1913" spans="1:50" ht="16.5" customHeight="1" x14ac:dyDescent="0.25">
      <c r="A1913" s="285">
        <v>131</v>
      </c>
      <c r="B1913" s="72">
        <v>0</v>
      </c>
      <c r="C1913" s="165" t="str">
        <f t="shared" si="190"/>
        <v>1000131</v>
      </c>
      <c r="D1913" s="165" t="str">
        <f t="shared" si="191"/>
        <v>1000131/13</v>
      </c>
      <c r="E1913" s="167" t="s">
        <v>189</v>
      </c>
      <c r="F1913" s="167" t="s">
        <v>822</v>
      </c>
      <c r="G1913" s="165">
        <v>48</v>
      </c>
      <c r="H1913" s="178">
        <v>101825</v>
      </c>
      <c r="I1913" s="170" t="str">
        <f t="shared" si="192"/>
        <v>Б-101825-13</v>
      </c>
      <c r="J1913" s="169">
        <v>3</v>
      </c>
      <c r="K1913" s="165">
        <v>7</v>
      </c>
      <c r="L1913" s="165" t="s">
        <v>38</v>
      </c>
      <c r="M1913" s="169">
        <v>1</v>
      </c>
      <c r="N1913" s="165">
        <v>18</v>
      </c>
      <c r="O1913" s="167" t="s">
        <v>823</v>
      </c>
      <c r="P1913" s="167" t="s">
        <v>823</v>
      </c>
      <c r="Q1913" s="167" t="s">
        <v>826</v>
      </c>
      <c r="R1913" s="166" t="str">
        <f t="shared" si="189"/>
        <v>1018251</v>
      </c>
      <c r="S1913" s="170">
        <v>1</v>
      </c>
      <c r="T1913" s="191" t="s">
        <v>310</v>
      </c>
      <c r="U1913" s="165">
        <v>1100</v>
      </c>
      <c r="V1913" s="165">
        <v>198</v>
      </c>
      <c r="W1913" s="165">
        <v>0</v>
      </c>
      <c r="X1913" s="236">
        <v>1382</v>
      </c>
      <c r="Y1913" s="168" t="s">
        <v>42</v>
      </c>
      <c r="Z1913" s="224"/>
      <c r="AA1913" s="224"/>
      <c r="AB1913" s="224"/>
      <c r="AC1913" s="178">
        <v>2255</v>
      </c>
      <c r="AD1913" s="170"/>
      <c r="AE1913" s="170"/>
      <c r="AF1913" s="191" t="s">
        <v>149</v>
      </c>
      <c r="AG1913" s="226">
        <v>8</v>
      </c>
      <c r="AH1913" s="227">
        <v>12</v>
      </c>
      <c r="AI1913" s="191" t="s">
        <v>319</v>
      </c>
      <c r="AJ1913" s="170"/>
      <c r="AK1913" s="170"/>
      <c r="AL1913" s="227">
        <v>1</v>
      </c>
      <c r="AM1913" s="244">
        <v>1</v>
      </c>
      <c r="AN1913" s="165" t="s">
        <v>44</v>
      </c>
      <c r="AO1913" s="165"/>
      <c r="AP1913" s="227"/>
      <c r="AQ1913" s="310"/>
      <c r="AR1913" s="307"/>
      <c r="AS1913" s="166">
        <f>H1913</f>
        <v>101825</v>
      </c>
      <c r="AT1913" s="166">
        <f t="shared" si="184"/>
        <v>12009</v>
      </c>
      <c r="AU1913" s="166">
        <v>2009</v>
      </c>
      <c r="AX191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101825, 'Б-101825-13',date'2015-02-02',3, 7, 7, 'RUR', 1, 18, date'2015-02-02', date'2015-02-01', 1018251, 1, to_date('2015-01-31 23:59:59','YYYY-MM-DD HH24:MI:SS'), 1100, 198, 0, 1382, 1, 'c1', 8,1,101825,12009,2009);insert into xxxx_oebs_cash_payment_test (ID, INVOICE_ID, OEBS_PAYMENT, DOC_DATE, COMISS_DATE) values (s_xxxx_oebs_cash_payment_test.NEXTVAL, 101825, 2255, to_date('2015-01-31 23:59:59','YYYY-MM-DD HH24:MI:SS'), date'2015-01-31' );insert into xxxx_client_discount_m  (ID,CLIENT_ID,CLIENT_AVG_DISCOUNT,DT) values (s_xxxx_client_discount_m.NEXTVAL,1382, 12, date'2015-02-01');</v>
      </c>
    </row>
    <row r="1914" spans="1:50" ht="16.5" customHeight="1" x14ac:dyDescent="0.25">
      <c r="A1914" s="285">
        <v>131</v>
      </c>
      <c r="B1914" s="72">
        <v>0</v>
      </c>
      <c r="C1914" s="165" t="str">
        <f>"1000"&amp;A1914</f>
        <v>1000131</v>
      </c>
      <c r="D1914" s="165" t="str">
        <f>"1000"&amp;A1914&amp;"/13"</f>
        <v>1000131/13</v>
      </c>
      <c r="E1914" s="167" t="s">
        <v>189</v>
      </c>
      <c r="F1914" s="167" t="s">
        <v>822</v>
      </c>
      <c r="G1914" s="165">
        <v>48</v>
      </c>
      <c r="H1914" s="178">
        <v>101826</v>
      </c>
      <c r="I1914" s="170" t="str">
        <f>"Б-"&amp;H1914&amp;"-13"</f>
        <v>Б-101826-13</v>
      </c>
      <c r="J1914" s="169">
        <v>3</v>
      </c>
      <c r="K1914" s="165">
        <v>7</v>
      </c>
      <c r="L1914" s="165" t="s">
        <v>38</v>
      </c>
      <c r="M1914" s="169">
        <v>1</v>
      </c>
      <c r="N1914" s="165">
        <v>18</v>
      </c>
      <c r="O1914" s="167" t="s">
        <v>823</v>
      </c>
      <c r="P1914" s="167" t="s">
        <v>823</v>
      </c>
      <c r="Q1914" s="167" t="s">
        <v>826</v>
      </c>
      <c r="R1914" s="166" t="str">
        <f>H1914&amp;"1"</f>
        <v>1018261</v>
      </c>
      <c r="S1914" s="170">
        <v>1</v>
      </c>
      <c r="T1914" s="191" t="s">
        <v>310</v>
      </c>
      <c r="U1914" s="165">
        <v>50</v>
      </c>
      <c r="V1914" s="165">
        <v>9</v>
      </c>
      <c r="W1914" s="165">
        <v>0</v>
      </c>
      <c r="X1914" s="24">
        <v>1386</v>
      </c>
      <c r="Y1914" s="168" t="s">
        <v>42</v>
      </c>
      <c r="Z1914" s="224"/>
      <c r="AA1914" s="224"/>
      <c r="AB1914" s="224"/>
      <c r="AC1914" s="178">
        <v>2255</v>
      </c>
      <c r="AD1914" s="170"/>
      <c r="AE1914" s="170"/>
      <c r="AF1914" s="191" t="s">
        <v>149</v>
      </c>
      <c r="AG1914" s="226">
        <v>8</v>
      </c>
      <c r="AH1914" s="227">
        <v>12</v>
      </c>
      <c r="AI1914" s="191" t="s">
        <v>319</v>
      </c>
      <c r="AJ1914" s="170"/>
      <c r="AK1914" s="170"/>
      <c r="AL1914" s="166">
        <v>0</v>
      </c>
      <c r="AM1914" s="170" t="s">
        <v>43</v>
      </c>
      <c r="AN1914" s="165" t="s">
        <v>44</v>
      </c>
      <c r="AO1914" s="165"/>
      <c r="AP1914" s="166"/>
      <c r="AQ1914" s="166"/>
      <c r="AR1914" s="166"/>
      <c r="AS1914" s="166">
        <f>H1914</f>
        <v>101826</v>
      </c>
      <c r="AT1914" s="166">
        <f t="shared" si="184"/>
        <v>12010</v>
      </c>
      <c r="AU1914" s="166">
        <v>2010</v>
      </c>
      <c r="AX191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101826, 'Б-101826-13',date'2015-02-02',3, 7, 7, 'RUR', 1, 18, date'2015-02-02', date'2015-02-01', 1018261, 1, to_date('2015-01-31 23:59:59','YYYY-MM-DD HH24:MI:SS'), 50, 9, 0, 1386, 0, 'c1', 8,null,101826,12010,2010);insert into xxxx_oebs_cash_payment_test (ID, INVOICE_ID, OEBS_PAYMENT, DOC_DATE, COMISS_DATE) values (s_xxxx_oebs_cash_payment_test.NEXTVAL, 101826, 2255, to_date('2015-01-31 23:59:59','YYYY-MM-DD HH24:MI:SS'), date'2015-01-31' );insert into xxxx_client_discount_m  (ID,CLIENT_ID,CLIENT_AVG_DISCOUNT,DT) values (s_xxxx_client_discount_m.NEXTVAL,1386, 12, date'2015-02-01');</v>
      </c>
    </row>
    <row r="1915" spans="1:50" ht="16.5" customHeight="1" x14ac:dyDescent="0.25">
      <c r="A1915" s="285">
        <v>131</v>
      </c>
      <c r="B1915" s="72">
        <v>0</v>
      </c>
      <c r="C1915" s="165" t="str">
        <f>"1000"&amp;A1915</f>
        <v>1000131</v>
      </c>
      <c r="D1915" s="165" t="str">
        <f>"1000"&amp;A1915&amp;"/13"</f>
        <v>1000131/13</v>
      </c>
      <c r="E1915" s="167" t="s">
        <v>189</v>
      </c>
      <c r="F1915" s="167" t="s">
        <v>822</v>
      </c>
      <c r="G1915" s="165">
        <v>48</v>
      </c>
      <c r="H1915" s="178">
        <v>101827</v>
      </c>
      <c r="I1915" s="170" t="str">
        <f>"Б-"&amp;H1915&amp;"-13"</f>
        <v>Б-101827-13</v>
      </c>
      <c r="J1915" s="169">
        <v>3</v>
      </c>
      <c r="K1915" s="165">
        <v>7</v>
      </c>
      <c r="L1915" s="165" t="s">
        <v>38</v>
      </c>
      <c r="M1915" s="169">
        <v>1</v>
      </c>
      <c r="N1915" s="165">
        <v>18</v>
      </c>
      <c r="O1915" s="167" t="s">
        <v>823</v>
      </c>
      <c r="P1915" s="167" t="s">
        <v>823</v>
      </c>
      <c r="Q1915" s="167" t="s">
        <v>826</v>
      </c>
      <c r="R1915" s="166" t="str">
        <f>H1915&amp;"1"</f>
        <v>1018271</v>
      </c>
      <c r="S1915" s="170">
        <v>1</v>
      </c>
      <c r="T1915" s="191" t="s">
        <v>310</v>
      </c>
      <c r="U1915" s="165">
        <v>50</v>
      </c>
      <c r="V1915" s="165">
        <v>9</v>
      </c>
      <c r="W1915" s="165">
        <v>0</v>
      </c>
      <c r="X1915" s="24">
        <v>1387</v>
      </c>
      <c r="Y1915" s="168" t="s">
        <v>42</v>
      </c>
      <c r="Z1915" s="224"/>
      <c r="AA1915" s="224"/>
      <c r="AB1915" s="224"/>
      <c r="AC1915" s="178">
        <v>2255</v>
      </c>
      <c r="AD1915" s="170"/>
      <c r="AE1915" s="170"/>
      <c r="AF1915" s="191" t="s">
        <v>149</v>
      </c>
      <c r="AG1915" s="226">
        <v>8</v>
      </c>
      <c r="AH1915" s="227">
        <v>12</v>
      </c>
      <c r="AI1915" s="191" t="s">
        <v>319</v>
      </c>
      <c r="AJ1915" s="170"/>
      <c r="AK1915" s="170"/>
      <c r="AL1915" s="166">
        <v>0</v>
      </c>
      <c r="AM1915" s="170" t="s">
        <v>43</v>
      </c>
      <c r="AN1915" s="165" t="s">
        <v>44</v>
      </c>
      <c r="AO1915" s="165"/>
      <c r="AP1915" s="166"/>
      <c r="AQ1915" s="166"/>
      <c r="AR1915" s="166"/>
      <c r="AS1915" s="166">
        <f>H1915</f>
        <v>101827</v>
      </c>
      <c r="AT1915" s="166">
        <f t="shared" si="184"/>
        <v>12011</v>
      </c>
      <c r="AU1915" s="166">
        <v>2011</v>
      </c>
      <c r="AX1915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101827, 'Б-101827-13',date'2015-02-02',3, 7, 7, 'RUR', 1, 18, date'2015-02-02', date'2015-02-01', 1018271, 1, to_date('2015-01-31 23:59:59','YYYY-MM-DD HH24:MI:SS'), 50, 9, 0, 1387, 0, 'c1', 8,null,101827,12011,2011);insert into xxxx_oebs_cash_payment_test (ID, INVOICE_ID, OEBS_PAYMENT, DOC_DATE, COMISS_DATE) values (s_xxxx_oebs_cash_payment_test.NEXTVAL, 101827, 2255, to_date('2015-01-31 23:59:59','YYYY-MM-DD HH24:MI:SS'), date'2015-01-31' );insert into xxxx_client_discount_m  (ID,CLIENT_ID,CLIENT_AVG_DISCOUNT,DT) values (s_xxxx_client_discount_m.NEXTVAL,1387, 12, date'2015-02-01');</v>
      </c>
    </row>
    <row r="1916" spans="1:50" ht="16.5" customHeight="1" x14ac:dyDescent="0.25">
      <c r="A1916" s="285">
        <v>131</v>
      </c>
      <c r="B1916" s="72">
        <v>0</v>
      </c>
      <c r="C1916" s="165" t="str">
        <f t="shared" si="190"/>
        <v>1000131</v>
      </c>
      <c r="D1916" s="165" t="str">
        <f t="shared" si="191"/>
        <v>1000131/13</v>
      </c>
      <c r="E1916" s="167" t="s">
        <v>189</v>
      </c>
      <c r="F1916" s="167" t="s">
        <v>822</v>
      </c>
      <c r="G1916" s="165">
        <v>48</v>
      </c>
      <c r="H1916" s="178">
        <v>101828</v>
      </c>
      <c r="I1916" s="170" t="str">
        <f t="shared" si="192"/>
        <v>Б-101828-13</v>
      </c>
      <c r="J1916" s="169">
        <v>3</v>
      </c>
      <c r="K1916" s="165">
        <v>7</v>
      </c>
      <c r="L1916" s="165" t="s">
        <v>38</v>
      </c>
      <c r="M1916" s="169">
        <v>1</v>
      </c>
      <c r="N1916" s="165">
        <v>18</v>
      </c>
      <c r="O1916" s="167" t="s">
        <v>823</v>
      </c>
      <c r="P1916" s="167" t="s">
        <v>823</v>
      </c>
      <c r="Q1916" s="167" t="s">
        <v>826</v>
      </c>
      <c r="R1916" s="166" t="str">
        <f t="shared" si="189"/>
        <v>1018281</v>
      </c>
      <c r="S1916" s="170">
        <v>1</v>
      </c>
      <c r="T1916" s="237" t="s">
        <v>144</v>
      </c>
      <c r="U1916" s="165">
        <v>11000</v>
      </c>
      <c r="V1916" s="165">
        <v>180</v>
      </c>
      <c r="W1916" s="165">
        <v>0</v>
      </c>
      <c r="X1916" s="236">
        <v>1382</v>
      </c>
      <c r="Y1916" s="168" t="s">
        <v>42</v>
      </c>
      <c r="Z1916" s="224" t="s">
        <v>197</v>
      </c>
      <c r="AA1916" s="238" t="s">
        <v>197</v>
      </c>
      <c r="AB1916" s="224" t="s">
        <v>430</v>
      </c>
      <c r="AC1916" s="227">
        <v>1000</v>
      </c>
      <c r="AD1916" s="122">
        <v>900</v>
      </c>
      <c r="AE1916" s="122">
        <v>800</v>
      </c>
      <c r="AF1916" s="237" t="s">
        <v>149</v>
      </c>
      <c r="AG1916" s="226">
        <v>8</v>
      </c>
      <c r="AH1916" s="227">
        <v>12</v>
      </c>
      <c r="AI1916" s="237" t="s">
        <v>320</v>
      </c>
      <c r="AJ1916" s="170"/>
      <c r="AK1916" s="170"/>
      <c r="AL1916" s="227">
        <v>1</v>
      </c>
      <c r="AM1916" s="244">
        <v>1</v>
      </c>
      <c r="AN1916" s="165" t="s">
        <v>44</v>
      </c>
      <c r="AO1916" s="165"/>
      <c r="AP1916" s="166"/>
      <c r="AQ1916" s="166"/>
      <c r="AR1916" s="166"/>
      <c r="AS1916" s="166">
        <f>H1916</f>
        <v>101828</v>
      </c>
      <c r="AT1916" s="166">
        <f t="shared" si="184"/>
        <v>12012</v>
      </c>
      <c r="AU1916" s="166">
        <v>2012</v>
      </c>
      <c r="AX1916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101828, 'Б-101828-13',date'2015-02-02',3, 7, 7, 'RUR', 1, 18, date'2015-02-02', date'2015-02-01', 1018281, 1, to_date('2015-01-01 00:00:00','YYYY-MM-DD HH24:MI:SS'), 11000, 180, 0, 1382, 1, 'c1', 8,1,101828,12012,2012);insert into xxxx_oebs_cash_payment_test (ID, INVOICE_ID, OEBS_PAYMENT, DOC_DATE, COMISS_DATE) values (s_xxxx_oebs_cash_payment_test.NEXTVAL, 101828, 1000, to_date('2015-01-01 00:00:00','YYYY-MM-DD HH24:MI:SS'), date'2015-01-31' );insert into xxxx_oebs_cash_payment_test (ID, INVOICE_ID, OEBS_PAYMENT, DOC_DATE, COMISS_DATE) values (s_xxxx_oebs_cash_payment_test.NEXTVAL, 101828, 900, to_date('2015-01-01 00:00:00','YYYY-MM-DD HH24:MI:SS'), date'2015-01-31' );insert into xxxx_oebs_cash_payment_test (ID, INVOICE_ID, OEBS_PAYMENT, DOC_DATE, COMISS_DATE) values (s_xxxx_oebs_cash_payment_test.NEXTVAL, 101828, 800, to_date('2015-01-01 00:00:00','YYYY-MM-DD HH24:MI:SS'), date'2015-01-31' );insert into xxxx_client_discount_m  (ID,CLIENT_ID,CLIENT_AVG_DISCOUNT,DT) values (s_xxxx_client_discount_m.NEXTVAL,1382, 12, date'2015-01-01');</v>
      </c>
    </row>
    <row r="1917" spans="1:50" ht="16.5" customHeight="1" x14ac:dyDescent="0.25">
      <c r="A1917" s="285">
        <v>131</v>
      </c>
      <c r="B1917" s="72">
        <v>0</v>
      </c>
      <c r="C1917" s="165" t="str">
        <f>"1000"&amp;A1917</f>
        <v>1000131</v>
      </c>
      <c r="D1917" s="165" t="str">
        <f>"1000"&amp;A1917&amp;"/13"</f>
        <v>1000131/13</v>
      </c>
      <c r="E1917" s="167" t="s">
        <v>189</v>
      </c>
      <c r="F1917" s="167" t="s">
        <v>822</v>
      </c>
      <c r="G1917" s="165">
        <v>48</v>
      </c>
      <c r="H1917" s="178">
        <v>101829</v>
      </c>
      <c r="I1917" s="170" t="str">
        <f>"Б-"&amp;H1917&amp;"-13"</f>
        <v>Б-101829-13</v>
      </c>
      <c r="J1917" s="169">
        <v>3</v>
      </c>
      <c r="K1917" s="165">
        <v>7</v>
      </c>
      <c r="L1917" s="165" t="s">
        <v>38</v>
      </c>
      <c r="M1917" s="169">
        <v>1</v>
      </c>
      <c r="N1917" s="165">
        <v>18</v>
      </c>
      <c r="O1917" s="167" t="s">
        <v>823</v>
      </c>
      <c r="P1917" s="167" t="s">
        <v>823</v>
      </c>
      <c r="Q1917" s="167" t="s">
        <v>826</v>
      </c>
      <c r="R1917" s="166" t="str">
        <f>H1917&amp;"1"</f>
        <v>1018291</v>
      </c>
      <c r="S1917" s="170">
        <v>1</v>
      </c>
      <c r="T1917" s="237" t="s">
        <v>144</v>
      </c>
      <c r="U1917" s="165">
        <v>1100</v>
      </c>
      <c r="V1917" s="165">
        <v>198</v>
      </c>
      <c r="W1917" s="165">
        <v>0</v>
      </c>
      <c r="X1917" s="24">
        <v>1388</v>
      </c>
      <c r="Y1917" s="168" t="s">
        <v>42</v>
      </c>
      <c r="Z1917" s="224" t="s">
        <v>197</v>
      </c>
      <c r="AA1917" s="238" t="s">
        <v>197</v>
      </c>
      <c r="AB1917" s="224" t="s">
        <v>430</v>
      </c>
      <c r="AC1917" s="227">
        <v>1000</v>
      </c>
      <c r="AD1917" s="122">
        <v>900</v>
      </c>
      <c r="AE1917" s="122">
        <v>800</v>
      </c>
      <c r="AF1917" s="237" t="s">
        <v>149</v>
      </c>
      <c r="AG1917" s="226">
        <v>8</v>
      </c>
      <c r="AH1917" s="227">
        <v>12</v>
      </c>
      <c r="AI1917" s="237" t="s">
        <v>320</v>
      </c>
      <c r="AJ1917" s="170"/>
      <c r="AK1917" s="170"/>
      <c r="AL1917" s="166">
        <v>0</v>
      </c>
      <c r="AM1917" s="170" t="s">
        <v>43</v>
      </c>
      <c r="AN1917" s="165" t="s">
        <v>44</v>
      </c>
      <c r="AO1917" s="165"/>
      <c r="AP1917" s="166"/>
      <c r="AQ1917" s="166"/>
      <c r="AR1917" s="166"/>
      <c r="AS1917" s="166">
        <f>H1917</f>
        <v>101829</v>
      </c>
      <c r="AT1917" s="166">
        <f t="shared" si="184"/>
        <v>12013</v>
      </c>
      <c r="AU1917" s="166">
        <v>2013</v>
      </c>
      <c r="AX1917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101829, 'Б-101829-13',date'2015-02-02',3, 7, 7, 'RUR', 1, 18, date'2015-02-02', date'2015-02-01', 1018291, 1, to_date('2015-01-01 00:00:00','YYYY-MM-DD HH24:MI:SS'), 1100, 198, 0, 1388, 0, 'c1', 8,null,101829,12013,2013);insert into xxxx_oebs_cash_payment_test (ID, INVOICE_ID, OEBS_PAYMENT, DOC_DATE, COMISS_DATE) values (s_xxxx_oebs_cash_payment_test.NEXTVAL, 101829, 1000, to_date('2015-01-01 00:00:00','YYYY-MM-DD HH24:MI:SS'), date'2015-01-31' );insert into xxxx_oebs_cash_payment_test (ID, INVOICE_ID, OEBS_PAYMENT, DOC_DATE, COMISS_DATE) values (s_xxxx_oebs_cash_payment_test.NEXTVAL, 101829, 900, to_date('2015-01-01 00:00:00','YYYY-MM-DD HH24:MI:SS'), date'2015-01-31' );insert into xxxx_oebs_cash_payment_test (ID, INVOICE_ID, OEBS_PAYMENT, DOC_DATE, COMISS_DATE) values (s_xxxx_oebs_cash_payment_test.NEXTVAL, 101829, 800, to_date('2015-01-01 00:00:00','YYYY-MM-DD HH24:MI:SS'), date'2015-01-31' );insert into xxxx_client_discount_m  (ID,CLIENT_ID,CLIENT_AVG_DISCOUNT,DT) values (s_xxxx_client_discount_m.NEXTVAL,1388, 12, date'2015-01-01');</v>
      </c>
    </row>
    <row r="1918" spans="1:50" ht="16.5" customHeight="1" x14ac:dyDescent="0.25">
      <c r="A1918" s="285">
        <v>131</v>
      </c>
      <c r="B1918" s="72">
        <v>0</v>
      </c>
      <c r="C1918" s="165" t="str">
        <f>"1000"&amp;A1918</f>
        <v>1000131</v>
      </c>
      <c r="D1918" s="165" t="str">
        <f>"1000"&amp;A1918&amp;"/13"</f>
        <v>1000131/13</v>
      </c>
      <c r="E1918" s="167" t="s">
        <v>189</v>
      </c>
      <c r="F1918" s="167" t="s">
        <v>822</v>
      </c>
      <c r="G1918" s="165">
        <v>48</v>
      </c>
      <c r="H1918" s="178">
        <v>101830</v>
      </c>
      <c r="I1918" s="170" t="str">
        <f>"Б-"&amp;H1918&amp;"-13"</f>
        <v>Б-101830-13</v>
      </c>
      <c r="J1918" s="169">
        <v>3</v>
      </c>
      <c r="K1918" s="165">
        <v>7</v>
      </c>
      <c r="L1918" s="165" t="s">
        <v>38</v>
      </c>
      <c r="M1918" s="169">
        <v>1</v>
      </c>
      <c r="N1918" s="165">
        <v>18</v>
      </c>
      <c r="O1918" s="167" t="s">
        <v>823</v>
      </c>
      <c r="P1918" s="167" t="s">
        <v>823</v>
      </c>
      <c r="Q1918" s="167" t="s">
        <v>826</v>
      </c>
      <c r="R1918" s="166" t="str">
        <f>H1918&amp;"1"</f>
        <v>1018301</v>
      </c>
      <c r="S1918" s="170">
        <v>1</v>
      </c>
      <c r="T1918" s="191" t="s">
        <v>312</v>
      </c>
      <c r="U1918" s="165">
        <v>900</v>
      </c>
      <c r="V1918" s="165">
        <v>162</v>
      </c>
      <c r="W1918" s="165">
        <v>0</v>
      </c>
      <c r="X1918" s="236">
        <v>1382</v>
      </c>
      <c r="Y1918" s="168" t="s">
        <v>42</v>
      </c>
      <c r="Z1918" s="224" t="s">
        <v>198</v>
      </c>
      <c r="AA1918" s="238" t="s">
        <v>198</v>
      </c>
      <c r="AB1918" s="224" t="s">
        <v>433</v>
      </c>
      <c r="AC1918" s="178">
        <v>1845</v>
      </c>
      <c r="AD1918" s="170"/>
      <c r="AE1918" s="170"/>
      <c r="AF1918" s="191" t="s">
        <v>149</v>
      </c>
      <c r="AG1918" s="226">
        <v>8</v>
      </c>
      <c r="AH1918" s="227">
        <v>12</v>
      </c>
      <c r="AI1918" s="191" t="s">
        <v>320</v>
      </c>
      <c r="AJ1918" s="170"/>
      <c r="AK1918" s="170"/>
      <c r="AL1918" s="227">
        <v>1</v>
      </c>
      <c r="AM1918" s="244">
        <v>1</v>
      </c>
      <c r="AN1918" s="165" t="s">
        <v>44</v>
      </c>
      <c r="AO1918" s="165"/>
      <c r="AP1918" s="166"/>
      <c r="AQ1918" s="166"/>
      <c r="AR1918" s="166"/>
      <c r="AS1918" s="166">
        <f>H1918</f>
        <v>101830</v>
      </c>
      <c r="AT1918" s="166">
        <f t="shared" si="184"/>
        <v>12014</v>
      </c>
      <c r="AU1918" s="166">
        <v>2014</v>
      </c>
      <c r="AX1918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101830, 'Б-101830-13',date'2015-02-02',3, 7, 7, 'RUR', 1, 18, date'2015-02-02', date'2015-02-01', 1018301, 1, to_date('2015-01-23 00:00:00','YYYY-MM-DD HH24:MI:SS'), 900, 162, 0, 1382, 1, 'c1', 8,1,101830,12014,2014);insert into xxxx_oebs_cash_payment_test (ID, INVOICE_ID, OEBS_PAYMENT, DOC_DATE, COMISS_DATE) values (s_xxxx_oebs_cash_payment_test.NEXTVAL, 101830, 1845, to_date('2015-01-23 00:00:00','YYYY-MM-DD HH24:MI:SS'), date'2015-01-31' );insert into xxxx_client_discount_m  (ID,CLIENT_ID,CLIENT_AVG_DISCOUNT,DT) values (s_xxxx_client_discount_m.NEXTVAL,1382, 12, date'2015-01-01');</v>
      </c>
    </row>
    <row r="1919" spans="1:50" ht="16.5" customHeight="1" x14ac:dyDescent="0.25">
      <c r="A1919" s="285">
        <v>131</v>
      </c>
      <c r="B1919" s="72">
        <v>0</v>
      </c>
      <c r="C1919" s="165" t="str">
        <f t="shared" si="190"/>
        <v>1000131</v>
      </c>
      <c r="D1919" s="165" t="str">
        <f t="shared" si="191"/>
        <v>1000131/13</v>
      </c>
      <c r="E1919" s="167" t="s">
        <v>189</v>
      </c>
      <c r="F1919" s="167" t="s">
        <v>822</v>
      </c>
      <c r="G1919" s="165">
        <v>48</v>
      </c>
      <c r="H1919" s="178">
        <v>101831</v>
      </c>
      <c r="I1919" s="170" t="str">
        <f t="shared" si="192"/>
        <v>Б-101831-13</v>
      </c>
      <c r="J1919" s="169">
        <v>3</v>
      </c>
      <c r="K1919" s="165">
        <v>7</v>
      </c>
      <c r="L1919" s="165" t="s">
        <v>38</v>
      </c>
      <c r="M1919" s="169">
        <v>1</v>
      </c>
      <c r="N1919" s="165">
        <v>18</v>
      </c>
      <c r="O1919" s="167" t="s">
        <v>823</v>
      </c>
      <c r="P1919" s="167" t="s">
        <v>823</v>
      </c>
      <c r="Q1919" s="167" t="s">
        <v>826</v>
      </c>
      <c r="R1919" s="166" t="str">
        <f t="shared" si="189"/>
        <v>1018311</v>
      </c>
      <c r="S1919" s="170">
        <v>1</v>
      </c>
      <c r="T1919" s="191" t="s">
        <v>312</v>
      </c>
      <c r="U1919" s="165">
        <v>900</v>
      </c>
      <c r="V1919" s="165">
        <v>162</v>
      </c>
      <c r="W1919" s="165">
        <v>0</v>
      </c>
      <c r="X1919" s="24">
        <v>1389</v>
      </c>
      <c r="Y1919" s="168" t="s">
        <v>42</v>
      </c>
      <c r="Z1919" s="224" t="s">
        <v>198</v>
      </c>
      <c r="AA1919" s="238" t="s">
        <v>198</v>
      </c>
      <c r="AB1919" s="224" t="s">
        <v>433</v>
      </c>
      <c r="AC1919" s="178">
        <v>1845</v>
      </c>
      <c r="AD1919" s="170"/>
      <c r="AE1919" s="170"/>
      <c r="AF1919" s="191" t="s">
        <v>149</v>
      </c>
      <c r="AG1919" s="226">
        <v>8</v>
      </c>
      <c r="AH1919" s="227">
        <v>12</v>
      </c>
      <c r="AI1919" s="191" t="s">
        <v>320</v>
      </c>
      <c r="AJ1919" s="170"/>
      <c r="AK1919" s="170"/>
      <c r="AL1919" s="166">
        <v>0</v>
      </c>
      <c r="AM1919" s="170" t="s">
        <v>43</v>
      </c>
      <c r="AN1919" s="165" t="s">
        <v>44</v>
      </c>
      <c r="AO1919" s="165"/>
      <c r="AP1919" s="166"/>
      <c r="AQ1919" s="166"/>
      <c r="AR1919" s="166"/>
      <c r="AS1919" s="166">
        <f>H1919</f>
        <v>101831</v>
      </c>
      <c r="AT1919" s="166">
        <f t="shared" si="184"/>
        <v>12015</v>
      </c>
      <c r="AU1919" s="166">
        <v>2015</v>
      </c>
      <c r="AX1919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101831, 'Б-101831-13',date'2015-02-02',3, 7, 7, 'RUR', 1, 18, date'2015-02-02', date'2015-02-01', 1018311, 1, to_date('2015-01-23 00:00:00','YYYY-MM-DD HH24:MI:SS'), 900, 162, 0, 1389, 0, 'c1', 8,null,101831,12015,2015);insert into xxxx_oebs_cash_payment_test (ID, INVOICE_ID, OEBS_PAYMENT, DOC_DATE, COMISS_DATE) values (s_xxxx_oebs_cash_payment_test.NEXTVAL, 101831, 1845, to_date('2015-01-23 00:00:00','YYYY-MM-DD HH24:MI:SS'), date'2015-01-31' );insert into xxxx_client_discount_m  (ID,CLIENT_ID,CLIENT_AVG_DISCOUNT,DT) values (s_xxxx_client_discount_m.NEXTVAL,1389, 12, date'2015-01-01');</v>
      </c>
    </row>
    <row r="1920" spans="1:50" ht="16.5" customHeight="1" x14ac:dyDescent="0.25">
      <c r="A1920" s="285">
        <v>131</v>
      </c>
      <c r="B1920" s="72">
        <v>0</v>
      </c>
      <c r="C1920" s="165" t="str">
        <f t="shared" si="190"/>
        <v>1000131</v>
      </c>
      <c r="D1920" s="165" t="str">
        <f t="shared" si="191"/>
        <v>1000131/13</v>
      </c>
      <c r="E1920" s="167" t="s">
        <v>189</v>
      </c>
      <c r="F1920" s="167" t="s">
        <v>822</v>
      </c>
      <c r="G1920" s="165">
        <v>48</v>
      </c>
      <c r="H1920" s="178">
        <v>101832</v>
      </c>
      <c r="I1920" s="170" t="str">
        <f t="shared" si="192"/>
        <v>Б-101832-13</v>
      </c>
      <c r="J1920" s="169">
        <v>3</v>
      </c>
      <c r="K1920" s="165">
        <v>7</v>
      </c>
      <c r="L1920" s="165" t="s">
        <v>38</v>
      </c>
      <c r="M1920" s="169">
        <v>1</v>
      </c>
      <c r="N1920" s="165">
        <v>18</v>
      </c>
      <c r="O1920" s="167" t="s">
        <v>823</v>
      </c>
      <c r="P1920" s="167" t="s">
        <v>823</v>
      </c>
      <c r="Q1920" s="167" t="s">
        <v>826</v>
      </c>
      <c r="R1920" s="166" t="str">
        <f t="shared" si="189"/>
        <v>1018321</v>
      </c>
      <c r="S1920" s="170">
        <v>1</v>
      </c>
      <c r="T1920" s="237" t="s">
        <v>311</v>
      </c>
      <c r="U1920" s="165">
        <v>900</v>
      </c>
      <c r="V1920" s="165">
        <v>162</v>
      </c>
      <c r="W1920" s="165">
        <v>0</v>
      </c>
      <c r="X1920" s="24">
        <v>1390</v>
      </c>
      <c r="Y1920" s="168" t="s">
        <v>42</v>
      </c>
      <c r="Z1920" s="224" t="s">
        <v>198</v>
      </c>
      <c r="AA1920" s="238" t="s">
        <v>198</v>
      </c>
      <c r="AB1920" s="224" t="s">
        <v>433</v>
      </c>
      <c r="AC1920" s="178">
        <v>1845</v>
      </c>
      <c r="AD1920" s="170"/>
      <c r="AE1920" s="170"/>
      <c r="AF1920" s="237" t="s">
        <v>150</v>
      </c>
      <c r="AG1920" s="226">
        <v>8</v>
      </c>
      <c r="AH1920" s="227">
        <v>12</v>
      </c>
      <c r="AI1920" s="237" t="s">
        <v>320</v>
      </c>
      <c r="AJ1920" s="170"/>
      <c r="AK1920" s="170"/>
      <c r="AL1920" s="166">
        <v>0</v>
      </c>
      <c r="AM1920" s="170" t="s">
        <v>43</v>
      </c>
      <c r="AN1920" s="165" t="s">
        <v>44</v>
      </c>
      <c r="AO1920" s="165"/>
      <c r="AP1920" s="166"/>
      <c r="AQ1920" s="166"/>
      <c r="AR1920" s="166"/>
      <c r="AS1920" s="166">
        <f>H1920</f>
        <v>101832</v>
      </c>
      <c r="AT1920" s="166">
        <f t="shared" si="184"/>
        <v>12016</v>
      </c>
      <c r="AU1920" s="166">
        <v>2016</v>
      </c>
      <c r="AX1920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101832, 'Б-101832-13',date'2015-02-02',3, 7, 7, 'RUR', 1, 18, date'2015-02-02', date'2015-02-01', 1018321, 1, to_date('2015-01-30 23:59:59','YYYY-MM-DD HH24:MI:SS'), 900, 162, 0, 1390, 0, 'c1', 8,null,101832,12016,2016);insert into xxxx_oebs_cash_payment_test (ID, INVOICE_ID, OEBS_PAYMENT, DOC_DATE, COMISS_DATE) values (s_xxxx_oebs_cash_payment_test.NEXTVAL, 101832, 1845, to_date('2015-01-30 23:59:59','YYYY-MM-DD HH24:MI:SS'), date'2015-01-30' );insert into xxxx_client_discount_m  (ID,CLIENT_ID,CLIENT_AVG_DISCOUNT,DT) values (s_xxxx_client_discount_m.NEXTVAL,1390, 12, date'2015-01-01');</v>
      </c>
    </row>
    <row r="1921" spans="1:50" ht="16.5" customHeight="1" x14ac:dyDescent="0.25">
      <c r="A1921" s="285">
        <v>131</v>
      </c>
      <c r="B1921" s="72">
        <v>0</v>
      </c>
      <c r="C1921" s="165" t="str">
        <f t="shared" si="190"/>
        <v>1000131</v>
      </c>
      <c r="D1921" s="165" t="str">
        <f t="shared" si="191"/>
        <v>1000131/13</v>
      </c>
      <c r="E1921" s="167" t="s">
        <v>189</v>
      </c>
      <c r="F1921" s="167" t="s">
        <v>822</v>
      </c>
      <c r="G1921" s="165">
        <v>48</v>
      </c>
      <c r="H1921" s="178">
        <v>101833</v>
      </c>
      <c r="I1921" s="170" t="str">
        <f t="shared" si="192"/>
        <v>Б-101833-13</v>
      </c>
      <c r="J1921" s="169">
        <v>3</v>
      </c>
      <c r="K1921" s="165">
        <v>7</v>
      </c>
      <c r="L1921" s="165" t="s">
        <v>38</v>
      </c>
      <c r="M1921" s="169">
        <v>1</v>
      </c>
      <c r="N1921" s="165">
        <v>18</v>
      </c>
      <c r="O1921" s="167" t="s">
        <v>823</v>
      </c>
      <c r="P1921" s="167" t="s">
        <v>823</v>
      </c>
      <c r="Q1921" s="167" t="s">
        <v>826</v>
      </c>
      <c r="R1921" s="166" t="str">
        <f t="shared" si="189"/>
        <v>1018331</v>
      </c>
      <c r="S1921" s="170">
        <v>1</v>
      </c>
      <c r="T1921" s="191" t="s">
        <v>144</v>
      </c>
      <c r="U1921" s="165">
        <v>1000</v>
      </c>
      <c r="V1921" s="165">
        <v>180</v>
      </c>
      <c r="W1921" s="165">
        <v>0</v>
      </c>
      <c r="X1921" s="24">
        <v>1391</v>
      </c>
      <c r="Y1921" s="168" t="s">
        <v>42</v>
      </c>
      <c r="Z1921" s="224" t="s">
        <v>197</v>
      </c>
      <c r="AA1921" s="238" t="s">
        <v>197</v>
      </c>
      <c r="AB1921" s="224" t="s">
        <v>437</v>
      </c>
      <c r="AC1921" s="178">
        <v>2050</v>
      </c>
      <c r="AD1921" s="170"/>
      <c r="AE1921" s="170"/>
      <c r="AF1921" s="191" t="s">
        <v>149</v>
      </c>
      <c r="AG1921" s="226">
        <v>8</v>
      </c>
      <c r="AH1921" s="227">
        <v>12</v>
      </c>
      <c r="AI1921" s="191" t="s">
        <v>320</v>
      </c>
      <c r="AJ1921" s="170"/>
      <c r="AK1921" s="170"/>
      <c r="AL1921" s="166">
        <v>0</v>
      </c>
      <c r="AM1921" s="170" t="s">
        <v>43</v>
      </c>
      <c r="AN1921" s="165" t="s">
        <v>44</v>
      </c>
      <c r="AO1921" s="165"/>
      <c r="AP1921" s="166"/>
      <c r="AQ1921" s="166"/>
      <c r="AR1921" s="166"/>
      <c r="AS1921" s="166">
        <f>H1921</f>
        <v>101833</v>
      </c>
      <c r="AT1921" s="166">
        <f t="shared" si="184"/>
        <v>12017</v>
      </c>
      <c r="AU1921" s="166">
        <v>2017</v>
      </c>
      <c r="AX1921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101833, 'Б-101833-13',date'2015-02-02',3, 7, 7, 'RUR', 1, 18, date'2015-02-02', date'2015-02-01', 1018331, 1, to_date('2015-01-01 00:00:00','YYYY-MM-DD HH24:MI:SS'), 1000, 180, 0, 1391, 0, 'c1', 8,null,101833,12017,2017);insert into xxxx_oebs_cash_payment_test (ID, INVOICE_ID, OEBS_PAYMENT, DOC_DATE, COMISS_DATE) values (s_xxxx_oebs_cash_payment_test.NEXTVAL, 101833, 2050, to_date('2015-01-01 00:00:00','YYYY-MM-DD HH24:MI:SS'), date'2015-01-31' );insert into xxxx_client_discount_m  (ID,CLIENT_ID,CLIENT_AVG_DISCOUNT,DT) values (s_xxxx_client_discount_m.NEXTVAL,1391, 12, date'2015-01-01');</v>
      </c>
    </row>
    <row r="1922" spans="1:50" ht="16.5" customHeight="1" x14ac:dyDescent="0.25">
      <c r="A1922" s="285">
        <v>131</v>
      </c>
      <c r="B1922" s="72">
        <v>0</v>
      </c>
      <c r="C1922" s="165" t="str">
        <f t="shared" si="190"/>
        <v>1000131</v>
      </c>
      <c r="D1922" s="165" t="str">
        <f t="shared" si="191"/>
        <v>1000131/13</v>
      </c>
      <c r="E1922" s="167" t="s">
        <v>189</v>
      </c>
      <c r="F1922" s="167" t="s">
        <v>822</v>
      </c>
      <c r="G1922" s="165">
        <v>48</v>
      </c>
      <c r="H1922" s="178">
        <v>101834</v>
      </c>
      <c r="I1922" s="170" t="str">
        <f t="shared" si="192"/>
        <v>Б-101834-13</v>
      </c>
      <c r="J1922" s="169">
        <v>3</v>
      </c>
      <c r="K1922" s="165">
        <v>7</v>
      </c>
      <c r="L1922" s="165" t="s">
        <v>38</v>
      </c>
      <c r="M1922" s="169">
        <v>1</v>
      </c>
      <c r="N1922" s="165">
        <v>18</v>
      </c>
      <c r="O1922" s="167" t="s">
        <v>823</v>
      </c>
      <c r="P1922" s="167" t="s">
        <v>823</v>
      </c>
      <c r="Q1922" s="167" t="s">
        <v>826</v>
      </c>
      <c r="R1922" s="166" t="str">
        <f t="shared" si="189"/>
        <v>1018341</v>
      </c>
      <c r="S1922" s="170">
        <v>1</v>
      </c>
      <c r="T1922" s="237" t="s">
        <v>312</v>
      </c>
      <c r="U1922" s="165">
        <v>900</v>
      </c>
      <c r="V1922" s="165">
        <v>162</v>
      </c>
      <c r="W1922" s="165">
        <v>0</v>
      </c>
      <c r="X1922" s="24">
        <v>1392</v>
      </c>
      <c r="Y1922" s="168" t="s">
        <v>42</v>
      </c>
      <c r="Z1922" s="224" t="s">
        <v>198</v>
      </c>
      <c r="AA1922" s="238" t="s">
        <v>198</v>
      </c>
      <c r="AB1922" s="224" t="s">
        <v>433</v>
      </c>
      <c r="AC1922" s="178">
        <v>1845</v>
      </c>
      <c r="AD1922" s="170"/>
      <c r="AE1922" s="170"/>
      <c r="AF1922" s="237" t="s">
        <v>150</v>
      </c>
      <c r="AG1922" s="226">
        <v>8</v>
      </c>
      <c r="AH1922" s="227">
        <v>12</v>
      </c>
      <c r="AI1922" s="237" t="s">
        <v>320</v>
      </c>
      <c r="AJ1922" s="170"/>
      <c r="AK1922" s="170"/>
      <c r="AL1922" s="166">
        <v>0</v>
      </c>
      <c r="AM1922" s="170" t="s">
        <v>43</v>
      </c>
      <c r="AN1922" s="165" t="s">
        <v>44</v>
      </c>
      <c r="AO1922" s="165"/>
      <c r="AP1922" s="166"/>
      <c r="AQ1922" s="166"/>
      <c r="AR1922" s="166"/>
      <c r="AS1922" s="166">
        <f>H1922</f>
        <v>101834</v>
      </c>
      <c r="AT1922" s="166">
        <f t="shared" si="184"/>
        <v>12018</v>
      </c>
      <c r="AU1922" s="166">
        <v>2018</v>
      </c>
      <c r="AX1922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101834, 'Б-101834-13',date'2015-02-02',3, 7, 7, 'RUR', 1, 18, date'2015-02-02', date'2015-02-01', 1018341, 1, to_date('2015-01-23 00:00:00','YYYY-MM-DD HH24:MI:SS'), 900, 162, 0, 1392, 0, 'c1', 8,null,101834,12018,2018);insert into xxxx_oebs_cash_payment_test (ID, INVOICE_ID, OEBS_PAYMENT, DOC_DATE, COMISS_DATE) values (s_xxxx_oebs_cash_payment_test.NEXTVAL, 101834, 1845, to_date('2015-01-23 00:00:00','YYYY-MM-DD HH24:MI:SS'), date'2015-01-30' );insert into xxxx_client_discount_m  (ID,CLIENT_ID,CLIENT_AVG_DISCOUNT,DT) values (s_xxxx_client_discount_m.NEXTVAL,1392, 12, date'2015-01-01');</v>
      </c>
    </row>
    <row r="1923" spans="1:50" ht="16.5" customHeight="1" x14ac:dyDescent="0.25">
      <c r="A1923" s="285">
        <v>131</v>
      </c>
      <c r="B1923" s="72">
        <v>0</v>
      </c>
      <c r="C1923" s="165" t="str">
        <f t="shared" si="190"/>
        <v>1000131</v>
      </c>
      <c r="D1923" s="165" t="str">
        <f t="shared" si="191"/>
        <v>1000131/13</v>
      </c>
      <c r="E1923" s="167" t="s">
        <v>189</v>
      </c>
      <c r="F1923" s="167" t="s">
        <v>822</v>
      </c>
      <c r="G1923" s="165">
        <v>48</v>
      </c>
      <c r="H1923" s="178">
        <v>101835</v>
      </c>
      <c r="I1923" s="170" t="str">
        <f t="shared" si="192"/>
        <v>Б-101835-13</v>
      </c>
      <c r="J1923" s="169">
        <v>3</v>
      </c>
      <c r="K1923" s="165">
        <v>7</v>
      </c>
      <c r="L1923" s="165" t="s">
        <v>38</v>
      </c>
      <c r="M1923" s="169">
        <v>1</v>
      </c>
      <c r="N1923" s="165">
        <v>18</v>
      </c>
      <c r="O1923" s="167" t="s">
        <v>823</v>
      </c>
      <c r="P1923" s="167" t="s">
        <v>823</v>
      </c>
      <c r="Q1923" s="167" t="s">
        <v>826</v>
      </c>
      <c r="R1923" s="166" t="str">
        <f t="shared" si="189"/>
        <v>1018351</v>
      </c>
      <c r="S1923" s="170">
        <v>1</v>
      </c>
      <c r="T1923" s="191" t="s">
        <v>311</v>
      </c>
      <c r="U1923" s="165">
        <v>900</v>
      </c>
      <c r="V1923" s="165">
        <v>162</v>
      </c>
      <c r="W1923" s="165">
        <v>0</v>
      </c>
      <c r="X1923" s="24">
        <v>1393</v>
      </c>
      <c r="Y1923" s="168" t="s">
        <v>42</v>
      </c>
      <c r="Z1923" s="224" t="s">
        <v>198</v>
      </c>
      <c r="AA1923" s="238" t="s">
        <v>198</v>
      </c>
      <c r="AB1923" s="224" t="s">
        <v>433</v>
      </c>
      <c r="AC1923" s="178">
        <v>1845</v>
      </c>
      <c r="AD1923" s="170"/>
      <c r="AE1923" s="170"/>
      <c r="AF1923" s="191" t="s">
        <v>149</v>
      </c>
      <c r="AG1923" s="226">
        <v>8</v>
      </c>
      <c r="AH1923" s="227">
        <v>12</v>
      </c>
      <c r="AI1923" s="191" t="s">
        <v>320</v>
      </c>
      <c r="AJ1923" s="170"/>
      <c r="AK1923" s="170"/>
      <c r="AL1923" s="166">
        <v>0</v>
      </c>
      <c r="AM1923" s="170" t="s">
        <v>43</v>
      </c>
      <c r="AN1923" s="165" t="s">
        <v>44</v>
      </c>
      <c r="AO1923" s="165"/>
      <c r="AP1923" s="166"/>
      <c r="AQ1923" s="166"/>
      <c r="AR1923" s="166"/>
      <c r="AS1923" s="166">
        <f>H1923</f>
        <v>101835</v>
      </c>
      <c r="AT1923" s="166">
        <f t="shared" si="184"/>
        <v>12019</v>
      </c>
      <c r="AU1923" s="166">
        <v>2019</v>
      </c>
      <c r="AX1923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101835, 'Б-101835-13',date'2015-02-02',3, 7, 7, 'RUR', 1, 18, date'2015-02-02', date'2015-02-01', 1018351, 1, to_date('2015-01-30 23:59:59','YYYY-MM-DD HH24:MI:SS'), 900, 162, 0, 1393, 0, 'c1', 8,null,101835,12019,2019);insert into xxxx_oebs_cash_payment_test (ID, INVOICE_ID, OEBS_PAYMENT, DOC_DATE, COMISS_DATE) values (s_xxxx_oebs_cash_payment_test.NEXTVAL, 101835, 1845, to_date('2015-01-30 23:59:59','YYYY-MM-DD HH24:MI:SS'), date'2015-01-31' );insert into xxxx_client_discount_m  (ID,CLIENT_ID,CLIENT_AVG_DISCOUNT,DT) values (s_xxxx_client_discount_m.NEXTVAL,1393, 12, date'2015-01-01');</v>
      </c>
    </row>
    <row r="1924" spans="1:50" ht="16.5" customHeight="1" x14ac:dyDescent="0.25">
      <c r="A1924" s="285">
        <v>131</v>
      </c>
      <c r="B1924" s="72">
        <v>0</v>
      </c>
      <c r="C1924" s="165" t="str">
        <f t="shared" si="190"/>
        <v>1000131</v>
      </c>
      <c r="D1924" s="165" t="str">
        <f t="shared" si="191"/>
        <v>1000131/13</v>
      </c>
      <c r="E1924" s="167" t="s">
        <v>189</v>
      </c>
      <c r="F1924" s="167" t="s">
        <v>822</v>
      </c>
      <c r="G1924" s="165">
        <v>48</v>
      </c>
      <c r="H1924" s="178">
        <v>101836</v>
      </c>
      <c r="I1924" s="170" t="str">
        <f t="shared" si="192"/>
        <v>Б-101836-13</v>
      </c>
      <c r="J1924" s="169">
        <v>3</v>
      </c>
      <c r="K1924" s="165">
        <v>7</v>
      </c>
      <c r="L1924" s="165" t="s">
        <v>38</v>
      </c>
      <c r="M1924" s="169">
        <v>1</v>
      </c>
      <c r="N1924" s="165">
        <v>18</v>
      </c>
      <c r="O1924" s="167" t="s">
        <v>823</v>
      </c>
      <c r="P1924" s="167" t="s">
        <v>823</v>
      </c>
      <c r="Q1924" s="167" t="s">
        <v>826</v>
      </c>
      <c r="R1924" s="166" t="str">
        <f t="shared" si="189"/>
        <v>1018361</v>
      </c>
      <c r="S1924" s="170">
        <v>1</v>
      </c>
      <c r="T1924" s="237" t="s">
        <v>144</v>
      </c>
      <c r="U1924" s="165">
        <v>1000</v>
      </c>
      <c r="V1924" s="165">
        <v>180</v>
      </c>
      <c r="W1924" s="165">
        <v>0</v>
      </c>
      <c r="X1924" s="24">
        <v>1394</v>
      </c>
      <c r="Y1924" s="168" t="s">
        <v>42</v>
      </c>
      <c r="Z1924" s="224" t="s">
        <v>197</v>
      </c>
      <c r="AA1924" s="238" t="s">
        <v>197</v>
      </c>
      <c r="AB1924" s="224" t="s">
        <v>437</v>
      </c>
      <c r="AC1924" s="178">
        <v>2050</v>
      </c>
      <c r="AD1924" s="170"/>
      <c r="AE1924" s="170"/>
      <c r="AF1924" s="237" t="s">
        <v>149</v>
      </c>
      <c r="AG1924" s="226">
        <v>8</v>
      </c>
      <c r="AH1924" s="227">
        <v>12</v>
      </c>
      <c r="AI1924" s="237" t="s">
        <v>320</v>
      </c>
      <c r="AJ1924" s="170"/>
      <c r="AK1924" s="170"/>
      <c r="AL1924" s="166">
        <v>0</v>
      </c>
      <c r="AM1924" s="170" t="s">
        <v>43</v>
      </c>
      <c r="AN1924" s="165" t="s">
        <v>44</v>
      </c>
      <c r="AO1924" s="165"/>
      <c r="AP1924" s="166"/>
      <c r="AQ1924" s="166"/>
      <c r="AR1924" s="166"/>
      <c r="AS1924" s="166">
        <f>H1924</f>
        <v>101836</v>
      </c>
      <c r="AT1924" s="166">
        <f t="shared" si="184"/>
        <v>12020</v>
      </c>
      <c r="AU1924" s="166">
        <v>2020</v>
      </c>
      <c r="AX1924" s="163" t="str">
        <f t="shared" si="18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101836, 'Б-101836-13',date'2015-02-02',3, 7, 7, 'RUR', 1, 18, date'2015-02-02', date'2015-02-01', 1018361, 1, to_date('2015-01-01 00:00:00','YYYY-MM-DD HH24:MI:SS'), 1000, 180, 0, 1394, 0, 'c1', 8,null,101836,12020,2020);insert into xxxx_oebs_cash_payment_test (ID, INVOICE_ID, OEBS_PAYMENT, DOC_DATE, COMISS_DATE) values (s_xxxx_oebs_cash_payment_test.NEXTVAL, 101836, 2050, to_date('2015-01-01 00:00:00','YYYY-MM-DD HH24:MI:SS'), date'2015-01-31' );insert into xxxx_client_discount_m  (ID,CLIENT_ID,CLIENT_AVG_DISCOUNT,DT) values (s_xxxx_client_discount_m.NEXTVAL,1394, 12, date'2015-01-01');</v>
      </c>
    </row>
    <row r="1925" spans="1:50" ht="16.5" customHeight="1" x14ac:dyDescent="0.25">
      <c r="A1925" s="285">
        <v>131</v>
      </c>
      <c r="B1925" s="72">
        <v>0</v>
      </c>
      <c r="C1925" s="165" t="str">
        <f t="shared" si="190"/>
        <v>1000131</v>
      </c>
      <c r="D1925" s="165" t="str">
        <f t="shared" si="191"/>
        <v>1000131/13</v>
      </c>
      <c r="E1925" s="172" t="s">
        <v>189</v>
      </c>
      <c r="F1925" s="167" t="s">
        <v>822</v>
      </c>
      <c r="G1925" s="171">
        <v>48</v>
      </c>
      <c r="H1925" s="178">
        <v>101837</v>
      </c>
      <c r="I1925" s="171" t="str">
        <f t="shared" si="192"/>
        <v>Б-101837-13</v>
      </c>
      <c r="J1925" s="169">
        <v>3</v>
      </c>
      <c r="K1925" s="171">
        <v>7</v>
      </c>
      <c r="L1925" s="171" t="s">
        <v>38</v>
      </c>
      <c r="M1925" s="175">
        <v>1</v>
      </c>
      <c r="N1925" s="171">
        <v>18</v>
      </c>
      <c r="O1925" s="172" t="s">
        <v>823</v>
      </c>
      <c r="P1925" s="172" t="s">
        <v>823</v>
      </c>
      <c r="Q1925" s="172" t="s">
        <v>826</v>
      </c>
      <c r="R1925" s="173" t="str">
        <f t="shared" si="189"/>
        <v>1018371</v>
      </c>
      <c r="S1925" s="171">
        <v>1</v>
      </c>
      <c r="T1925" s="177" t="s">
        <v>147</v>
      </c>
      <c r="U1925" s="171">
        <v>900</v>
      </c>
      <c r="V1925" s="171">
        <v>162</v>
      </c>
      <c r="W1925" s="171">
        <v>0</v>
      </c>
      <c r="X1925" s="24">
        <v>1395</v>
      </c>
      <c r="Y1925" s="174" t="s">
        <v>42</v>
      </c>
      <c r="Z1925" s="232"/>
      <c r="AA1925" s="232"/>
      <c r="AB1925" s="232"/>
      <c r="AC1925" s="180">
        <v>1845</v>
      </c>
      <c r="AD1925" s="171"/>
      <c r="AE1925" s="171"/>
      <c r="AF1925" s="177" t="s">
        <v>148</v>
      </c>
      <c r="AG1925" s="233">
        <v>8</v>
      </c>
      <c r="AH1925" s="205">
        <v>12</v>
      </c>
      <c r="AI1925" s="177" t="s">
        <v>319</v>
      </c>
      <c r="AJ1925" s="171"/>
      <c r="AK1925" s="171"/>
      <c r="AL1925" s="173">
        <v>0</v>
      </c>
      <c r="AM1925" s="170" t="s">
        <v>43</v>
      </c>
      <c r="AN1925" s="171" t="s">
        <v>44</v>
      </c>
      <c r="AO1925" s="171"/>
      <c r="AP1925" s="173"/>
      <c r="AQ1925" s="173"/>
      <c r="AR1925" s="173"/>
      <c r="AS1925" s="166">
        <f>H1925</f>
        <v>101837</v>
      </c>
      <c r="AT1925" s="166">
        <f t="shared" ref="AT1925:AT1962" si="193">AU1925+10000</f>
        <v>12021</v>
      </c>
      <c r="AU1925" s="166">
        <v>2021</v>
      </c>
      <c r="AX1925" s="163" t="str">
        <f t="shared" ref="AX1925:AX1954" si="194">IF(B1925=0,"insert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"&amp;A1925&amp;", "&amp;C1925&amp;", '"&amp;D1925&amp;"', date'"&amp;E1925&amp;"', date'"&amp;F1925&amp;"', "&amp;G1925&amp;", "&amp;H1925&amp;", '"&amp;I1925&amp;"',date'"&amp;O1925&amp;"',"&amp;J1925&amp;", "&amp;K1925&amp;", "&amp;K1925&amp;", '"&amp;L1925&amp;"', "&amp;M1925&amp;", "&amp;N1925&amp;", date'"&amp;P1925&amp;"', date'"&amp;Q1925&amp;"', "&amp;R1925&amp;", "&amp;S1925&amp;", to_date('"&amp;T1925&amp;"','YYYY-MM-DD HH24:MI:SS'), "&amp;U1925&amp;", "&amp;V1925&amp;", "&amp;W1925&amp;", "&amp;X1925&amp;", "&amp;AL1925&amp;", '"&amp;AN1925&amp;"', "&amp;AG1925&amp;","&amp;AM1925&amp;","&amp;AS1925&amp;","&amp;AT1925&amp;","&amp;AU1925&amp;");"&amp;
IF(LEN(AC1925)&gt;0,"insert into xxxx_oebs_cash_payment_test (ID, INVOICE_ID, OEBS_PAYMENT, DOC_DATE, COMISS_DATE) values (s_xxxx_oebs_cash_payment_test.NEXTVAL, "&amp;H1925&amp;", "&amp;AC1925&amp;", to_date('"&amp;T1925&amp;"','YYYY-MM-DD HH24:MI:SS'), "&amp;AF1925&amp;" );","")&amp;
IF(LEN(AD1925)&gt;0,"insert into xxxx_oebs_cash_payment_test (ID, INVOICE_ID, OEBS_PAYMENT, DOC_DATE, COMISS_DATE) values (s_xxxx_oebs_cash_payment_test.NEXTVAL, "&amp;H1925&amp;", "&amp;AD1925&amp;", to_date('"&amp;T1925&amp;"','YYYY-MM-DD HH24:MI:SS'), "&amp;AF1925&amp;" );","")&amp;
IF(LEN(AE1925)&gt;0,"insert into xxxx_oebs_cash_payment_test (ID, INVOICE_ID, OEBS_PAYMENT, DOC_DATE, COMISS_DATE) values (s_xxxx_oebs_cash_payment_test.NEXTVAL, "&amp;H1925&amp;", "&amp;AE1925&amp;", to_date('"&amp;T1925&amp;"','YYYY-MM-DD HH24:MI:SS'), "&amp;AF1925&amp;" );","")&amp;
IF(LEN(AH1925)&gt;0,"insert into xxxx_client_discount_m  (ID,CLIENT_ID,CLIENT_AVG_DISCOUNT,DT) values (s_xxxx_client_discount_m.NEXTVAL,"&amp;X1925&amp;", "&amp;AH1925&amp;", "&amp;AI1925&amp;");","")&amp;
IF(LEN(AJ1925)&gt;0,"insert into xxxx_client_discount_m  (ID,CLIENT_ID,CLIENT_AVG_DISCOUNT,DT) values (s_xxxx_client_discount_m.NEXTVAL,"&amp;X1925&amp;", "&amp;AJ1925&amp;", "&amp;AK1925&amp;");","")&amp;
IF(LEN(AO1925)&gt;0,"insert into xxxx_contract_signed_attr (ID, CONTRACT_ID, CODE, KEY_NUM) values (s_xxxx_contract_signed_attr.NEXTVAL, "&amp;C1925&amp;", 'SUPERCOMMISSION_BONUS' , "&amp;AO1925&amp;" );","")&amp;
IF(LEN(AP1925)&gt;0,"insert into xxxx_loyal_clients_contr_attr (ID, CONTRACT_ID, CLIENT_ID, LC_TURNOVER, COLLATERAL_FIRST_DT, COLLATERAL_END_DT) values (s_xxxx_loyal_clients_contr_atr.NEXTVAL, "&amp;C1925&amp;", "&amp;X1925&amp;", "&amp;AP1925&amp;", "&amp;AQ1925&amp;", "&amp;AR1925&amp;" );",""),"insert into XXXX_COMMISSION_PART (ID,CONTRACT_ID,FROM_DT,TILL_DT,NDS,CURRENCY,REWARD_TYPE,DISCOUNT_TYPE,REWARD_TO_CHARGE,DELKREDERE_TO_CHARGE,DKV_TO_CHARGE,REWARD_TO_PAY,DELKREDERE_TO_PAY,DKV_TO_PAY) values "&amp;"(s_xxxx_commission_part.NEXTVAL, "&amp;C1925&amp;", "&amp;E1925&amp;",  "&amp;F1925&amp;", "&amp;G1925&amp;", '"&amp;H1925&amp;"', "&amp;J1925&amp;", "&amp;I1925&amp;", "&amp;L1925&amp;", "&amp;M1925&amp;","&amp;N1925&amp;","&amp;Q1925&amp;","&amp;R1925&amp;","&amp;S1925&amp;");")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131, 1000131, '1000131/13', date'2013-03-01', date'2015-09-01', 48, 101837, 'Б-101837-13',date'2015-02-02',3, 7, 7, 'RUR', 1, 18, date'2015-02-02', date'2015-02-01', 1018371, 1, to_date('2015-02-28 23:59:59','YYYY-MM-DD HH24:MI:SS'), 900, 162, 0, 1395, 0, 'c1', 8,null,101837,12021,2021);insert into xxxx_oebs_cash_payment_test (ID, INVOICE_ID, OEBS_PAYMENT, DOC_DATE, COMISS_DATE) values (s_xxxx_oebs_cash_payment_test.NEXTVAL, 101837, 1845, to_date('2015-02-28 23:59:59','YYYY-MM-DD HH24:MI:SS'), date'2015-02-28' );insert into xxxx_client_discount_m  (ID,CLIENT_ID,CLIENT_AVG_DISCOUNT,DT) values (s_xxxx_client_discount_m.NEXTVAL,1395, 12, date'2015-02-01');</v>
      </c>
    </row>
    <row r="1926" spans="1:50" ht="16.5" customHeight="1" x14ac:dyDescent="0.25">
      <c r="A1926" s="285">
        <v>132</v>
      </c>
      <c r="B1926" s="72">
        <v>0</v>
      </c>
      <c r="C1926" s="165" t="str">
        <f t="shared" si="190"/>
        <v>1000132</v>
      </c>
      <c r="D1926" s="165" t="str">
        <f t="shared" si="191"/>
        <v>1000132/13</v>
      </c>
      <c r="E1926" s="167" t="s">
        <v>189</v>
      </c>
      <c r="F1926" s="167" t="s">
        <v>822</v>
      </c>
      <c r="G1926" s="165">
        <v>48</v>
      </c>
      <c r="H1926" s="178">
        <v>101838</v>
      </c>
      <c r="I1926" s="170" t="str">
        <f t="shared" si="192"/>
        <v>Б-101838-13</v>
      </c>
      <c r="J1926" s="169">
        <v>3</v>
      </c>
      <c r="K1926" s="165">
        <v>7</v>
      </c>
      <c r="L1926" s="165" t="s">
        <v>38</v>
      </c>
      <c r="M1926" s="169">
        <v>1</v>
      </c>
      <c r="N1926" s="165">
        <v>18</v>
      </c>
      <c r="O1926" s="167" t="s">
        <v>823</v>
      </c>
      <c r="P1926" s="167" t="s">
        <v>823</v>
      </c>
      <c r="Q1926" s="167" t="s">
        <v>826</v>
      </c>
      <c r="R1926" s="166" t="str">
        <f t="shared" si="189"/>
        <v>1018381</v>
      </c>
      <c r="S1926" s="170">
        <v>1</v>
      </c>
      <c r="T1926" s="191" t="s">
        <v>147</v>
      </c>
      <c r="U1926" s="165">
        <v>600</v>
      </c>
      <c r="V1926" s="165">
        <v>108</v>
      </c>
      <c r="W1926" s="165">
        <v>0</v>
      </c>
      <c r="X1926" s="24">
        <v>1396</v>
      </c>
      <c r="Y1926" s="168" t="s">
        <v>42</v>
      </c>
      <c r="Z1926" s="225" t="s">
        <v>421</v>
      </c>
      <c r="AA1926" s="225" t="s">
        <v>422</v>
      </c>
      <c r="AB1926" s="224"/>
      <c r="AC1926" s="178">
        <v>1230</v>
      </c>
      <c r="AD1926" s="170"/>
      <c r="AE1926" s="170"/>
      <c r="AF1926" s="167" t="s">
        <v>149</v>
      </c>
      <c r="AG1926" s="226">
        <v>8</v>
      </c>
      <c r="AH1926" s="227">
        <v>12</v>
      </c>
      <c r="AI1926" s="167" t="s">
        <v>319</v>
      </c>
      <c r="AJ1926" s="167"/>
      <c r="AK1926" s="167"/>
      <c r="AL1926" s="166">
        <v>0</v>
      </c>
      <c r="AM1926" s="170" t="s">
        <v>43</v>
      </c>
      <c r="AN1926" s="165" t="s">
        <v>44</v>
      </c>
      <c r="AO1926" s="165"/>
      <c r="AP1926" s="166"/>
      <c r="AQ1926" s="166"/>
      <c r="AR1926" s="166"/>
      <c r="AS1926" s="166">
        <f>H1926</f>
        <v>101838</v>
      </c>
      <c r="AT1926" s="166">
        <f t="shared" si="193"/>
        <v>12022</v>
      </c>
      <c r="AU1926" s="166">
        <v>2022</v>
      </c>
      <c r="AX1926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101838, 'Б-101838-13',date'2015-02-02',3, 7, 7, 'RUR', 1, 18, date'2015-02-02', date'2015-02-01', 1018381, 1, to_date('2015-02-28 23:59:59','YYYY-MM-DD HH24:MI:SS'), 600, 108, 0, 1396, 0, 'c1', 8,null,101838,12022,2022);insert into xxxx_oebs_cash_payment_test (ID, INVOICE_ID, OEBS_PAYMENT, DOC_DATE, COMISS_DATE) values (s_xxxx_oebs_cash_payment_test.NEXTVAL, 101838, 1230, to_date('2015-02-28 23:59:59','YYYY-MM-DD HH24:MI:SS'), date'2015-01-31' );insert into xxxx_client_discount_m  (ID,CLIENT_ID,CLIENT_AVG_DISCOUNT,DT) values (s_xxxx_client_discount_m.NEXTVAL,1396, 12, date'2015-02-01');</v>
      </c>
    </row>
    <row r="1927" spans="1:50" ht="16.5" customHeight="1" x14ac:dyDescent="0.25">
      <c r="A1927" s="285">
        <v>132</v>
      </c>
      <c r="B1927" s="72">
        <v>0</v>
      </c>
      <c r="C1927" s="165" t="str">
        <f t="shared" si="190"/>
        <v>1000132</v>
      </c>
      <c r="D1927" s="165" t="str">
        <f t="shared" si="191"/>
        <v>1000132/13</v>
      </c>
      <c r="E1927" s="167" t="s">
        <v>189</v>
      </c>
      <c r="F1927" s="167" t="s">
        <v>822</v>
      </c>
      <c r="G1927" s="165">
        <v>48</v>
      </c>
      <c r="H1927" s="178">
        <v>101839</v>
      </c>
      <c r="I1927" s="170" t="str">
        <f t="shared" si="192"/>
        <v>Б-101839-13</v>
      </c>
      <c r="J1927" s="169">
        <v>3</v>
      </c>
      <c r="K1927" s="165">
        <v>7</v>
      </c>
      <c r="L1927" s="165" t="s">
        <v>38</v>
      </c>
      <c r="M1927" s="169">
        <v>1</v>
      </c>
      <c r="N1927" s="165">
        <v>18</v>
      </c>
      <c r="O1927" s="167" t="s">
        <v>823</v>
      </c>
      <c r="P1927" s="167" t="s">
        <v>823</v>
      </c>
      <c r="Q1927" s="167" t="s">
        <v>826</v>
      </c>
      <c r="R1927" s="166" t="str">
        <f t="shared" si="189"/>
        <v>1018391</v>
      </c>
      <c r="S1927" s="170">
        <v>1</v>
      </c>
      <c r="T1927" s="237" t="s">
        <v>309</v>
      </c>
      <c r="U1927" s="165">
        <v>1000</v>
      </c>
      <c r="V1927" s="165">
        <v>180</v>
      </c>
      <c r="W1927" s="165">
        <v>0</v>
      </c>
      <c r="X1927" s="234">
        <v>1402</v>
      </c>
      <c r="Y1927" s="168" t="s">
        <v>42</v>
      </c>
      <c r="Z1927" s="224"/>
      <c r="AA1927" s="224"/>
      <c r="AB1927" s="229"/>
      <c r="AC1927" s="178">
        <v>2050</v>
      </c>
      <c r="AD1927" s="170"/>
      <c r="AE1927" s="170"/>
      <c r="AF1927" s="167" t="s">
        <v>148</v>
      </c>
      <c r="AG1927" s="226">
        <v>8</v>
      </c>
      <c r="AH1927" s="227">
        <v>12</v>
      </c>
      <c r="AI1927" s="167" t="s">
        <v>319</v>
      </c>
      <c r="AJ1927" s="167"/>
      <c r="AK1927" s="167"/>
      <c r="AL1927" s="227">
        <v>1</v>
      </c>
      <c r="AM1927" s="244">
        <v>1</v>
      </c>
      <c r="AN1927" s="165" t="s">
        <v>44</v>
      </c>
      <c r="AO1927" s="165"/>
      <c r="AP1927" s="227">
        <v>600</v>
      </c>
      <c r="AQ1927" s="310" t="s">
        <v>808</v>
      </c>
      <c r="AR1927" s="307" t="s">
        <v>809</v>
      </c>
      <c r="AS1927" s="166">
        <f>H1927</f>
        <v>101839</v>
      </c>
      <c r="AT1927" s="166">
        <f t="shared" si="193"/>
        <v>12023</v>
      </c>
      <c r="AU1927" s="166">
        <v>2023</v>
      </c>
      <c r="AX1927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101839, 'Б-101839-13',date'2015-02-02',3, 7, 7, 'RUR', 1, 18, date'2015-02-02', date'2015-02-01', 1018391, 1, to_date('2015-02-28 00:00:00','YYYY-MM-DD HH24:MI:SS'), 1000, 180, 0, 1402, 1, 'c1', 8,1,101839,12023,2023);insert into xxxx_oebs_cash_payment_test (ID, INVOICE_ID, OEBS_PAYMENT, DOC_DATE, COMISS_DATE) values (s_xxxx_oebs_cash_payment_test.NEXTVAL, 101839, 2050, to_date('2015-02-28 00:00:00','YYYY-MM-DD HH24:MI:SS'), date'2015-02-28' );insert into xxxx_client_discount_m  (ID,CLIENT_ID,CLIENT_AVG_DISCOUNT,DT) values (s_xxxx_client_discount_m.NEXTVAL,1402, 12, date'2015-02-01');insert into xxxx_loyal_clients_contr_attr (ID, CONTRACT_ID, CLIENT_ID, LC_TURNOVER, COLLATERAL_FIRST_DT, COLLATERAL_END_DT) values (s_xxxx_loyal_clients_contr_atr.NEXTVAL, 1000132, 1402, 600, date'2014-02-27', date'2014-08-27' );</v>
      </c>
    </row>
    <row r="1928" spans="1:50" ht="16.5" customHeight="1" x14ac:dyDescent="0.25">
      <c r="A1928" s="285">
        <v>132</v>
      </c>
      <c r="B1928" s="72">
        <v>0</v>
      </c>
      <c r="C1928" s="170" t="str">
        <f t="shared" si="190"/>
        <v>1000132</v>
      </c>
      <c r="D1928" s="170" t="str">
        <f t="shared" si="191"/>
        <v>1000132/13</v>
      </c>
      <c r="E1928" s="184" t="s">
        <v>189</v>
      </c>
      <c r="F1928" s="167" t="s">
        <v>822</v>
      </c>
      <c r="G1928" s="165">
        <v>48</v>
      </c>
      <c r="H1928" s="178">
        <v>101840</v>
      </c>
      <c r="I1928" s="170" t="str">
        <f t="shared" si="192"/>
        <v>Б-101840-13</v>
      </c>
      <c r="J1928" s="169">
        <v>3</v>
      </c>
      <c r="K1928" s="170">
        <v>7</v>
      </c>
      <c r="L1928" s="170" t="s">
        <v>38</v>
      </c>
      <c r="M1928" s="185">
        <v>1</v>
      </c>
      <c r="N1928" s="165">
        <v>18</v>
      </c>
      <c r="O1928" s="167" t="s">
        <v>823</v>
      </c>
      <c r="P1928" s="167" t="s">
        <v>823</v>
      </c>
      <c r="Q1928" s="167" t="s">
        <v>826</v>
      </c>
      <c r="R1928" s="166" t="str">
        <f t="shared" si="189"/>
        <v>1018401</v>
      </c>
      <c r="S1928" s="170">
        <v>1</v>
      </c>
      <c r="T1928" s="184" t="s">
        <v>308</v>
      </c>
      <c r="U1928" s="170">
        <v>1000</v>
      </c>
      <c r="V1928" s="170">
        <v>180</v>
      </c>
      <c r="W1928" s="170">
        <v>0</v>
      </c>
      <c r="X1928" s="24">
        <v>1398</v>
      </c>
      <c r="Y1928" s="188" t="s">
        <v>42</v>
      </c>
      <c r="Z1928" s="225" t="s">
        <v>194</v>
      </c>
      <c r="AA1928" s="235" t="s">
        <v>194</v>
      </c>
      <c r="AB1928" s="225" t="s">
        <v>423</v>
      </c>
      <c r="AC1928" s="178">
        <v>2050</v>
      </c>
      <c r="AD1928" s="170"/>
      <c r="AE1928" s="170"/>
      <c r="AF1928" s="167" t="s">
        <v>149</v>
      </c>
      <c r="AG1928" s="226">
        <v>8</v>
      </c>
      <c r="AH1928" s="227">
        <v>12</v>
      </c>
      <c r="AI1928" s="167" t="s">
        <v>319</v>
      </c>
      <c r="AJ1928" s="167"/>
      <c r="AK1928" s="167"/>
      <c r="AL1928" s="166">
        <v>0</v>
      </c>
      <c r="AM1928" s="170" t="s">
        <v>43</v>
      </c>
      <c r="AN1928" s="170" t="s">
        <v>44</v>
      </c>
      <c r="AO1928" s="170"/>
      <c r="AP1928" s="166"/>
      <c r="AQ1928" s="166"/>
      <c r="AR1928" s="166"/>
      <c r="AS1928" s="166">
        <f>H1928</f>
        <v>101840</v>
      </c>
      <c r="AT1928" s="166">
        <f t="shared" si="193"/>
        <v>12024</v>
      </c>
      <c r="AU1928" s="166">
        <v>2024</v>
      </c>
      <c r="AX1928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101840, 'Б-101840-13',date'2015-02-02',3, 7, 7, 'RUR', 1, 18, date'2015-02-02', date'2015-02-01', 1018401, 1, to_date('2015-02-01 00:00:00','YYYY-MM-DD HH24:MI:SS'), 1000, 180, 0, 1398, 0, 'c1', 8,null,101840,12024,2024);insert into xxxx_oebs_cash_payment_test (ID, INVOICE_ID, OEBS_PAYMENT, DOC_DATE, COMISS_DATE) values (s_xxxx_oebs_cash_payment_test.NEXTVAL, 101840, 2050, to_date('2015-02-01 00:00:00','YYYY-MM-DD HH24:MI:SS'), date'2015-01-31' );insert into xxxx_client_discount_m  (ID,CLIENT_ID,CLIENT_AVG_DISCOUNT,DT) values (s_xxxx_client_discount_m.NEXTVAL,1398, 12, date'2015-02-01');</v>
      </c>
    </row>
    <row r="1929" spans="1:50" ht="16.5" customHeight="1" x14ac:dyDescent="0.25">
      <c r="A1929" s="285">
        <v>132</v>
      </c>
      <c r="B1929" s="72">
        <v>0</v>
      </c>
      <c r="C1929" s="165" t="str">
        <f t="shared" si="190"/>
        <v>1000132</v>
      </c>
      <c r="D1929" s="165" t="str">
        <f t="shared" si="191"/>
        <v>1000132/13</v>
      </c>
      <c r="E1929" s="167" t="s">
        <v>189</v>
      </c>
      <c r="F1929" s="167" t="s">
        <v>822</v>
      </c>
      <c r="G1929" s="165">
        <v>48</v>
      </c>
      <c r="H1929" s="178">
        <v>101841</v>
      </c>
      <c r="I1929" s="170" t="str">
        <f t="shared" si="192"/>
        <v>Б-101841-13</v>
      </c>
      <c r="J1929" s="169">
        <v>3</v>
      </c>
      <c r="K1929" s="165">
        <v>7</v>
      </c>
      <c r="L1929" s="165" t="s">
        <v>38</v>
      </c>
      <c r="M1929" s="169">
        <v>1</v>
      </c>
      <c r="N1929" s="165">
        <v>18</v>
      </c>
      <c r="O1929" s="167" t="s">
        <v>823</v>
      </c>
      <c r="P1929" s="167" t="s">
        <v>823</v>
      </c>
      <c r="Q1929" s="167" t="s">
        <v>826</v>
      </c>
      <c r="R1929" s="166" t="str">
        <f t="shared" si="189"/>
        <v>1018411</v>
      </c>
      <c r="S1929" s="170">
        <v>1</v>
      </c>
      <c r="T1929" s="167" t="s">
        <v>307</v>
      </c>
      <c r="U1929" s="165">
        <v>1000</v>
      </c>
      <c r="V1929" s="165">
        <v>180</v>
      </c>
      <c r="W1929" s="165">
        <v>0</v>
      </c>
      <c r="X1929" s="236">
        <v>1401</v>
      </c>
      <c r="Y1929" s="168" t="s">
        <v>42</v>
      </c>
      <c r="Z1929" s="224"/>
      <c r="AA1929" s="224"/>
      <c r="AB1929" s="224"/>
      <c r="AC1929" s="178">
        <v>2050</v>
      </c>
      <c r="AF1929" s="167" t="s">
        <v>149</v>
      </c>
      <c r="AG1929" s="226">
        <v>8</v>
      </c>
      <c r="AH1929" s="227">
        <v>12</v>
      </c>
      <c r="AI1929" s="167" t="s">
        <v>319</v>
      </c>
      <c r="AJ1929" s="167"/>
      <c r="AK1929" s="170"/>
      <c r="AL1929" s="227">
        <v>1</v>
      </c>
      <c r="AM1929" s="244">
        <v>1</v>
      </c>
      <c r="AN1929" s="165" t="s">
        <v>44</v>
      </c>
      <c r="AO1929" s="165"/>
      <c r="AP1929" s="227">
        <v>600</v>
      </c>
      <c r="AQ1929" s="310" t="s">
        <v>810</v>
      </c>
      <c r="AR1929" s="307" t="s">
        <v>811</v>
      </c>
      <c r="AS1929" s="166">
        <f>H1929</f>
        <v>101841</v>
      </c>
      <c r="AT1929" s="166">
        <f t="shared" si="193"/>
        <v>12025</v>
      </c>
      <c r="AU1929" s="166">
        <v>2025</v>
      </c>
      <c r="AX1929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101841, 'Б-101841-13',date'2015-02-02',3, 7, 7, 'RUR', 1, 18, date'2015-02-02', date'2015-02-01', 1018411, 1, to_date('2015-02-02 00:00:00','YYYY-MM-DD HH24:MI:SS'), 1000, 180, 0, 1401, 1, 'c1', 8,1,101841,12025,2025);insert into xxxx_oebs_cash_payment_test (ID, INVOICE_ID, OEBS_PAYMENT, DOC_DATE, COMISS_DATE) values (s_xxxx_oebs_cash_payment_test.NEXTVAL, 101841, 2050, to_date('2015-02-02 00:00:00','YYYY-MM-DD HH24:MI:SS'), date'2015-01-31' );insert into xxxx_client_discount_m  (ID,CLIENT_ID,CLIENT_AVG_DISCOUNT,DT) values (s_xxxx_client_discount_m.NEXTVAL,1401, 12, date'2015-02-01');insert into xxxx_loyal_clients_contr_attr (ID, CONTRACT_ID, CLIENT_ID, LC_TURNOVER, COLLATERAL_FIRST_DT, COLLATERAL_END_DT) values (s_xxxx_loyal_clients_contr_atr.NEXTVAL, 1000132, 1401, 600, date'2014-03-03', date'2014-09-03' );</v>
      </c>
    </row>
    <row r="1930" spans="1:50" ht="16.5" customHeight="1" x14ac:dyDescent="0.25">
      <c r="A1930" s="285">
        <v>132</v>
      </c>
      <c r="B1930" s="72">
        <v>0</v>
      </c>
      <c r="C1930" s="165" t="str">
        <f t="shared" si="190"/>
        <v>1000132</v>
      </c>
      <c r="D1930" s="165" t="str">
        <f t="shared" si="191"/>
        <v>1000132/13</v>
      </c>
      <c r="E1930" s="167" t="s">
        <v>189</v>
      </c>
      <c r="F1930" s="167" t="s">
        <v>822</v>
      </c>
      <c r="G1930" s="165">
        <v>48</v>
      </c>
      <c r="H1930" s="178">
        <v>101842</v>
      </c>
      <c r="I1930" s="170" t="str">
        <f t="shared" si="192"/>
        <v>Б-101842-13</v>
      </c>
      <c r="J1930" s="169">
        <v>3</v>
      </c>
      <c r="K1930" s="165">
        <v>7</v>
      </c>
      <c r="L1930" s="165" t="s">
        <v>38</v>
      </c>
      <c r="M1930" s="169">
        <v>1</v>
      </c>
      <c r="N1930" s="165">
        <v>18</v>
      </c>
      <c r="O1930" s="167" t="s">
        <v>823</v>
      </c>
      <c r="P1930" s="167" t="s">
        <v>823</v>
      </c>
      <c r="Q1930" s="167" t="s">
        <v>826</v>
      </c>
      <c r="R1930" s="166" t="str">
        <f t="shared" si="189"/>
        <v>1018421</v>
      </c>
      <c r="S1930" s="170">
        <v>1</v>
      </c>
      <c r="T1930" s="184" t="s">
        <v>310</v>
      </c>
      <c r="U1930" s="165">
        <v>1100</v>
      </c>
      <c r="V1930" s="165">
        <v>198</v>
      </c>
      <c r="W1930" s="165">
        <v>0</v>
      </c>
      <c r="X1930" s="234">
        <v>1402</v>
      </c>
      <c r="Y1930" s="168" t="s">
        <v>42</v>
      </c>
      <c r="Z1930" s="224"/>
      <c r="AA1930" s="224"/>
      <c r="AB1930" s="224"/>
      <c r="AC1930" s="178">
        <v>2255</v>
      </c>
      <c r="AD1930" s="170"/>
      <c r="AE1930" s="170"/>
      <c r="AF1930" s="167" t="s">
        <v>149</v>
      </c>
      <c r="AG1930" s="226">
        <v>8</v>
      </c>
      <c r="AH1930" s="227">
        <v>12</v>
      </c>
      <c r="AI1930" s="167" t="s">
        <v>319</v>
      </c>
      <c r="AJ1930" s="167"/>
      <c r="AK1930" s="170"/>
      <c r="AL1930" s="227">
        <v>1</v>
      </c>
      <c r="AM1930" s="244">
        <v>1</v>
      </c>
      <c r="AN1930" s="165" t="s">
        <v>44</v>
      </c>
      <c r="AO1930" s="165"/>
      <c r="AS1930" s="166">
        <f>H1930</f>
        <v>101842</v>
      </c>
      <c r="AT1930" s="166">
        <f t="shared" si="193"/>
        <v>12026</v>
      </c>
      <c r="AU1930" s="166">
        <v>2026</v>
      </c>
      <c r="AX1930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101842, 'Б-101842-13',date'2015-02-02',3, 7, 7, 'RUR', 1, 18, date'2015-02-02', date'2015-02-01', 1018421, 1, to_date('2015-01-31 23:59:59','YYYY-MM-DD HH24:MI:SS'), 1100, 198, 0, 1402, 1, 'c1', 8,1,101842,12026,2026);insert into xxxx_oebs_cash_payment_test (ID, INVOICE_ID, OEBS_PAYMENT, DOC_DATE, COMISS_DATE) values (s_xxxx_oebs_cash_payment_test.NEXTVAL, 101842, 2255, to_date('2015-01-31 23:59:59','YYYY-MM-DD HH24:MI:SS'), date'2015-01-31' );insert into xxxx_client_discount_m  (ID,CLIENT_ID,CLIENT_AVG_DISCOUNT,DT) values (s_xxxx_client_discount_m.NEXTVAL,1402, 12, date'2015-02-01');</v>
      </c>
    </row>
    <row r="1931" spans="1:50" ht="16.5" customHeight="1" x14ac:dyDescent="0.25">
      <c r="A1931" s="285">
        <v>132</v>
      </c>
      <c r="B1931" s="72">
        <v>0</v>
      </c>
      <c r="C1931" s="165" t="str">
        <f t="shared" si="190"/>
        <v>1000132</v>
      </c>
      <c r="D1931" s="165" t="str">
        <f t="shared" si="191"/>
        <v>1000132/13</v>
      </c>
      <c r="E1931" s="167" t="s">
        <v>189</v>
      </c>
      <c r="F1931" s="167" t="s">
        <v>822</v>
      </c>
      <c r="G1931" s="165">
        <v>48</v>
      </c>
      <c r="H1931" s="178">
        <v>101843</v>
      </c>
      <c r="I1931" s="170" t="str">
        <f t="shared" si="192"/>
        <v>Б-101843-13</v>
      </c>
      <c r="J1931" s="169">
        <v>3</v>
      </c>
      <c r="K1931" s="165">
        <v>7</v>
      </c>
      <c r="L1931" s="165" t="s">
        <v>38</v>
      </c>
      <c r="M1931" s="169">
        <v>1</v>
      </c>
      <c r="N1931" s="165">
        <v>18</v>
      </c>
      <c r="O1931" s="167" t="s">
        <v>823</v>
      </c>
      <c r="P1931" s="167" t="s">
        <v>823</v>
      </c>
      <c r="Q1931" s="167" t="s">
        <v>826</v>
      </c>
      <c r="R1931" s="166" t="str">
        <f t="shared" si="189"/>
        <v>1018431</v>
      </c>
      <c r="S1931" s="170">
        <v>1</v>
      </c>
      <c r="T1931" s="191" t="s">
        <v>307</v>
      </c>
      <c r="U1931" s="165">
        <v>1000</v>
      </c>
      <c r="V1931" s="165">
        <v>180</v>
      </c>
      <c r="W1931" s="165">
        <v>0</v>
      </c>
      <c r="X1931" s="236">
        <v>1401</v>
      </c>
      <c r="Y1931" s="168" t="s">
        <v>42</v>
      </c>
      <c r="Z1931" s="225" t="s">
        <v>195</v>
      </c>
      <c r="AA1931" s="235" t="s">
        <v>195</v>
      </c>
      <c r="AB1931" s="225" t="s">
        <v>424</v>
      </c>
      <c r="AC1931" s="178">
        <v>2050</v>
      </c>
      <c r="AD1931" s="170"/>
      <c r="AE1931" s="170"/>
      <c r="AF1931" s="191" t="s">
        <v>149</v>
      </c>
      <c r="AG1931" s="226">
        <v>8</v>
      </c>
      <c r="AH1931" s="227">
        <v>12</v>
      </c>
      <c r="AI1931" s="191" t="s">
        <v>319</v>
      </c>
      <c r="AJ1931" s="170"/>
      <c r="AK1931" s="170"/>
      <c r="AL1931" s="227">
        <v>1</v>
      </c>
      <c r="AM1931" s="244">
        <v>1</v>
      </c>
      <c r="AN1931" s="165" t="s">
        <v>44</v>
      </c>
      <c r="AO1931" s="165"/>
      <c r="AS1931" s="166">
        <f>H1931</f>
        <v>101843</v>
      </c>
      <c r="AT1931" s="166">
        <f t="shared" si="193"/>
        <v>12027</v>
      </c>
      <c r="AU1931" s="166">
        <v>2027</v>
      </c>
      <c r="AX1931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101843, 'Б-101843-13',date'2015-02-02',3, 7, 7, 'RUR', 1, 18, date'2015-02-02', date'2015-02-01', 1018431, 1, to_date('2015-02-02 00:00:00','YYYY-MM-DD HH24:MI:SS'), 1000, 180, 0, 1401, 1, 'c1', 8,1,101843,12027,2027);insert into xxxx_oebs_cash_payment_test (ID, INVOICE_ID, OEBS_PAYMENT, DOC_DATE, COMISS_DATE) values (s_xxxx_oebs_cash_payment_test.NEXTVAL, 101843, 2050, to_date('2015-02-02 00:00:00','YYYY-MM-DD HH24:MI:SS'), date'2015-01-31' );insert into xxxx_client_discount_m  (ID,CLIENT_ID,CLIENT_AVG_DISCOUNT,DT) values (s_xxxx_client_discount_m.NEXTVAL,1401, 12, date'2015-02-01');</v>
      </c>
    </row>
    <row r="1932" spans="1:50" ht="16.5" customHeight="1" x14ac:dyDescent="0.25">
      <c r="A1932" s="285">
        <v>132</v>
      </c>
      <c r="B1932" s="72">
        <v>0</v>
      </c>
      <c r="C1932" s="165" t="str">
        <f t="shared" si="190"/>
        <v>1000132</v>
      </c>
      <c r="D1932" s="165" t="str">
        <f t="shared" si="191"/>
        <v>1000132/13</v>
      </c>
      <c r="E1932" s="167" t="s">
        <v>189</v>
      </c>
      <c r="F1932" s="167" t="s">
        <v>822</v>
      </c>
      <c r="G1932" s="165">
        <v>48</v>
      </c>
      <c r="H1932" s="178">
        <v>101844</v>
      </c>
      <c r="I1932" s="170" t="str">
        <f t="shared" si="192"/>
        <v>Б-101844-13</v>
      </c>
      <c r="J1932" s="169">
        <v>3</v>
      </c>
      <c r="K1932" s="165">
        <v>7</v>
      </c>
      <c r="L1932" s="165" t="s">
        <v>38</v>
      </c>
      <c r="M1932" s="169">
        <v>1</v>
      </c>
      <c r="N1932" s="165">
        <v>18</v>
      </c>
      <c r="O1932" s="167" t="s">
        <v>823</v>
      </c>
      <c r="P1932" s="167" t="s">
        <v>823</v>
      </c>
      <c r="Q1932" s="167" t="s">
        <v>826</v>
      </c>
      <c r="R1932" s="166" t="str">
        <f t="shared" si="189"/>
        <v>1018441</v>
      </c>
      <c r="S1932" s="170">
        <v>1</v>
      </c>
      <c r="T1932" s="191" t="s">
        <v>310</v>
      </c>
      <c r="U1932" s="165">
        <v>900</v>
      </c>
      <c r="V1932" s="165">
        <v>162</v>
      </c>
      <c r="W1932" s="165">
        <v>0</v>
      </c>
      <c r="X1932" s="234">
        <v>1402</v>
      </c>
      <c r="Y1932" s="168" t="s">
        <v>42</v>
      </c>
      <c r="Z1932" s="224"/>
      <c r="AA1932" s="224"/>
      <c r="AB1932" s="224"/>
      <c r="AC1932" s="178">
        <v>1845</v>
      </c>
      <c r="AD1932" s="170"/>
      <c r="AE1932" s="170"/>
      <c r="AF1932" s="191" t="s">
        <v>149</v>
      </c>
      <c r="AG1932" s="226">
        <v>8</v>
      </c>
      <c r="AH1932" s="227">
        <v>12</v>
      </c>
      <c r="AI1932" s="191" t="s">
        <v>319</v>
      </c>
      <c r="AJ1932" s="170"/>
      <c r="AK1932" s="170"/>
      <c r="AL1932" s="227">
        <v>1</v>
      </c>
      <c r="AM1932" s="244">
        <v>1</v>
      </c>
      <c r="AN1932" s="165" t="s">
        <v>44</v>
      </c>
      <c r="AO1932" s="165"/>
      <c r="AS1932" s="166">
        <f>H1932</f>
        <v>101844</v>
      </c>
      <c r="AT1932" s="166">
        <f t="shared" si="193"/>
        <v>12028</v>
      </c>
      <c r="AU1932" s="166">
        <v>2028</v>
      </c>
      <c r="AX1932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101844, 'Б-101844-13',date'2015-02-02',3, 7, 7, 'RUR', 1, 18, date'2015-02-02', date'2015-02-01', 1018441, 1, to_date('2015-01-31 23:59:59','YYYY-MM-DD HH24:MI:SS'), 900, 162, 0, 1402, 1, 'c1', 8,1,101844,12028,2028);insert into xxxx_oebs_cash_payment_test (ID, INVOICE_ID, OEBS_PAYMENT, DOC_DATE, COMISS_DATE) values (s_xxxx_oebs_cash_payment_test.NEXTVAL, 101844, 1845, to_date('2015-01-31 23:59:59','YYYY-MM-DD HH24:MI:SS'), date'2015-01-31' );insert into xxxx_client_discount_m  (ID,CLIENT_ID,CLIENT_AVG_DISCOUNT,DT) values (s_xxxx_client_discount_m.NEXTVAL,1402, 12, date'2015-02-01');</v>
      </c>
    </row>
    <row r="1933" spans="1:50" ht="16.5" customHeight="1" x14ac:dyDescent="0.25">
      <c r="A1933" s="285">
        <v>132</v>
      </c>
      <c r="B1933" s="72">
        <v>0</v>
      </c>
      <c r="C1933" s="165" t="str">
        <f t="shared" si="190"/>
        <v>1000132</v>
      </c>
      <c r="D1933" s="165" t="str">
        <f t="shared" si="191"/>
        <v>1000132/13</v>
      </c>
      <c r="E1933" s="167" t="s">
        <v>189</v>
      </c>
      <c r="F1933" s="167" t="s">
        <v>822</v>
      </c>
      <c r="G1933" s="165">
        <v>48</v>
      </c>
      <c r="H1933" s="178">
        <v>101845</v>
      </c>
      <c r="I1933" s="170" t="str">
        <f t="shared" si="192"/>
        <v>Б-101845-13</v>
      </c>
      <c r="J1933" s="169">
        <v>3</v>
      </c>
      <c r="K1933" s="165">
        <v>7</v>
      </c>
      <c r="L1933" s="165" t="s">
        <v>38</v>
      </c>
      <c r="M1933" s="169">
        <v>1</v>
      </c>
      <c r="N1933" s="165">
        <v>18</v>
      </c>
      <c r="O1933" s="167" t="s">
        <v>823</v>
      </c>
      <c r="P1933" s="167" t="s">
        <v>823</v>
      </c>
      <c r="Q1933" s="167" t="s">
        <v>826</v>
      </c>
      <c r="R1933" s="166" t="str">
        <f t="shared" si="189"/>
        <v>1018451</v>
      </c>
      <c r="S1933" s="170">
        <v>1</v>
      </c>
      <c r="T1933" s="237" t="s">
        <v>308</v>
      </c>
      <c r="U1933" s="165">
        <v>800</v>
      </c>
      <c r="V1933" s="165">
        <v>144</v>
      </c>
      <c r="W1933" s="165">
        <v>0</v>
      </c>
      <c r="X1933" s="236">
        <v>1401</v>
      </c>
      <c r="Y1933" s="168" t="s">
        <v>42</v>
      </c>
      <c r="Z1933" s="225" t="s">
        <v>196</v>
      </c>
      <c r="AA1933" s="235" t="s">
        <v>196</v>
      </c>
      <c r="AB1933" s="225" t="s">
        <v>425</v>
      </c>
      <c r="AC1933" s="178">
        <v>1640</v>
      </c>
      <c r="AD1933" s="170"/>
      <c r="AE1933" s="170"/>
      <c r="AF1933" s="237" t="s">
        <v>149</v>
      </c>
      <c r="AG1933" s="226">
        <v>8</v>
      </c>
      <c r="AH1933" s="227">
        <v>12</v>
      </c>
      <c r="AI1933" s="237" t="s">
        <v>319</v>
      </c>
      <c r="AJ1933" s="170"/>
      <c r="AK1933" s="170"/>
      <c r="AL1933" s="227">
        <v>1</v>
      </c>
      <c r="AM1933" s="244">
        <v>1</v>
      </c>
      <c r="AN1933" s="165" t="s">
        <v>44</v>
      </c>
      <c r="AO1933" s="165"/>
      <c r="AP1933" s="166"/>
      <c r="AQ1933" s="166"/>
      <c r="AR1933" s="166"/>
      <c r="AS1933" s="166">
        <f>H1933</f>
        <v>101845</v>
      </c>
      <c r="AT1933" s="166">
        <f t="shared" si="193"/>
        <v>12029</v>
      </c>
      <c r="AU1933" s="166">
        <v>2029</v>
      </c>
      <c r="AX1933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101845, 'Б-101845-13',date'2015-02-02',3, 7, 7, 'RUR', 1, 18, date'2015-02-02', date'2015-02-01', 1018451, 1, to_date('2015-02-01 00:00:00','YYYY-MM-DD HH24:MI:SS'), 800, 144, 0, 1401, 1, 'c1', 8,1,101845,12029,2029);insert into xxxx_oebs_cash_payment_test (ID, INVOICE_ID, OEBS_PAYMENT, DOC_DATE, COMISS_DATE) values (s_xxxx_oebs_cash_payment_test.NEXTVAL, 101845, 1640, to_date('2015-02-01 00:00:00','YYYY-MM-DD HH24:MI:SS'), date'2015-01-31' );insert into xxxx_client_discount_m  (ID,CLIENT_ID,CLIENT_AVG_DISCOUNT,DT) values (s_xxxx_client_discount_m.NEXTVAL,1401, 12, date'2015-02-01');</v>
      </c>
    </row>
    <row r="1934" spans="1:50" ht="16.5" customHeight="1" x14ac:dyDescent="0.25">
      <c r="A1934" s="285">
        <v>132</v>
      </c>
      <c r="B1934" s="72">
        <v>0</v>
      </c>
      <c r="C1934" s="165" t="str">
        <f t="shared" si="190"/>
        <v>1000132</v>
      </c>
      <c r="D1934" s="165" t="str">
        <f t="shared" si="191"/>
        <v>1000132/13</v>
      </c>
      <c r="E1934" s="167" t="s">
        <v>189</v>
      </c>
      <c r="F1934" s="167" t="s">
        <v>822</v>
      </c>
      <c r="G1934" s="165">
        <v>48</v>
      </c>
      <c r="H1934" s="178">
        <v>101846</v>
      </c>
      <c r="I1934" s="170" t="str">
        <f t="shared" si="192"/>
        <v>Б-101846-13</v>
      </c>
      <c r="J1934" s="169">
        <v>3</v>
      </c>
      <c r="K1934" s="165">
        <v>7</v>
      </c>
      <c r="L1934" s="165" t="s">
        <v>38</v>
      </c>
      <c r="M1934" s="169">
        <v>1</v>
      </c>
      <c r="N1934" s="165">
        <v>18</v>
      </c>
      <c r="O1934" s="167" t="s">
        <v>823</v>
      </c>
      <c r="P1934" s="167" t="s">
        <v>823</v>
      </c>
      <c r="Q1934" s="167" t="s">
        <v>826</v>
      </c>
      <c r="R1934" s="166" t="str">
        <f t="shared" si="189"/>
        <v>1018461</v>
      </c>
      <c r="S1934" s="170">
        <v>1</v>
      </c>
      <c r="T1934" s="237" t="s">
        <v>310</v>
      </c>
      <c r="U1934" s="165">
        <v>800</v>
      </c>
      <c r="V1934" s="165">
        <v>144</v>
      </c>
      <c r="W1934" s="165">
        <v>0</v>
      </c>
      <c r="X1934" s="234">
        <v>1402</v>
      </c>
      <c r="Y1934" s="168" t="s">
        <v>42</v>
      </c>
      <c r="Z1934" s="224"/>
      <c r="AA1934" s="224"/>
      <c r="AB1934" s="224"/>
      <c r="AC1934" s="178">
        <v>1640</v>
      </c>
      <c r="AD1934" s="170"/>
      <c r="AE1934" s="170"/>
      <c r="AF1934" s="237" t="s">
        <v>149</v>
      </c>
      <c r="AG1934" s="226">
        <v>8</v>
      </c>
      <c r="AH1934" s="227">
        <v>12</v>
      </c>
      <c r="AI1934" s="237" t="s">
        <v>319</v>
      </c>
      <c r="AJ1934" s="170"/>
      <c r="AK1934" s="170"/>
      <c r="AL1934" s="227">
        <v>1</v>
      </c>
      <c r="AM1934" s="244">
        <v>1</v>
      </c>
      <c r="AN1934" s="165" t="s">
        <v>44</v>
      </c>
      <c r="AO1934" s="165"/>
      <c r="AP1934" s="166"/>
      <c r="AQ1934" s="166"/>
      <c r="AR1934" s="166"/>
      <c r="AS1934" s="166">
        <f>H1934</f>
        <v>101846</v>
      </c>
      <c r="AT1934" s="166">
        <f t="shared" si="193"/>
        <v>12030</v>
      </c>
      <c r="AU1934" s="166">
        <v>2030</v>
      </c>
      <c r="AX1934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101846, 'Б-101846-13',date'2015-02-02',3, 7, 7, 'RUR', 1, 18, date'2015-02-02', date'2015-02-01', 1018461, 1, to_date('2015-01-31 23:59:59','YYYY-MM-DD HH24:MI:SS'), 800, 144, 0, 1402, 1, 'c1', 8,1,101846,12030,2030);insert into xxxx_oebs_cash_payment_test (ID, INVOICE_ID, OEBS_PAYMENT, DOC_DATE, COMISS_DATE) values (s_xxxx_oebs_cash_payment_test.NEXTVAL, 101846, 1640, to_date('2015-01-31 23:59:59','YYYY-MM-DD HH24:MI:SS'), date'2015-01-31' );insert into xxxx_client_discount_m  (ID,CLIENT_ID,CLIENT_AVG_DISCOUNT,DT) values (s_xxxx_client_discount_m.NEXTVAL,1402, 12, date'2015-02-01');</v>
      </c>
    </row>
    <row r="1935" spans="1:50" ht="16.5" customHeight="1" x14ac:dyDescent="0.25">
      <c r="A1935" s="285">
        <v>132</v>
      </c>
      <c r="B1935" s="72">
        <v>0</v>
      </c>
      <c r="C1935" s="165" t="str">
        <f t="shared" si="190"/>
        <v>1000132</v>
      </c>
      <c r="D1935" s="165" t="str">
        <f t="shared" si="191"/>
        <v>1000132/13</v>
      </c>
      <c r="E1935" s="167" t="s">
        <v>189</v>
      </c>
      <c r="F1935" s="167" t="s">
        <v>822</v>
      </c>
      <c r="G1935" s="165">
        <v>48</v>
      </c>
      <c r="H1935" s="178">
        <v>101847</v>
      </c>
      <c r="I1935" s="170" t="str">
        <f t="shared" si="192"/>
        <v>Б-101847-13</v>
      </c>
      <c r="J1935" s="169">
        <v>3</v>
      </c>
      <c r="K1935" s="165">
        <v>7</v>
      </c>
      <c r="L1935" s="165" t="s">
        <v>38</v>
      </c>
      <c r="M1935" s="169">
        <v>1</v>
      </c>
      <c r="N1935" s="165">
        <v>18</v>
      </c>
      <c r="O1935" s="167" t="s">
        <v>823</v>
      </c>
      <c r="P1935" s="167" t="s">
        <v>823</v>
      </c>
      <c r="Q1935" s="167" t="s">
        <v>826</v>
      </c>
      <c r="R1935" s="166" t="str">
        <f t="shared" si="189"/>
        <v>1018471</v>
      </c>
      <c r="S1935" s="170">
        <v>1</v>
      </c>
      <c r="T1935" s="191" t="s">
        <v>308</v>
      </c>
      <c r="U1935" s="165">
        <v>1200</v>
      </c>
      <c r="V1935" s="165">
        <v>216</v>
      </c>
      <c r="W1935" s="165">
        <v>0</v>
      </c>
      <c r="X1935" s="236">
        <v>1401</v>
      </c>
      <c r="Y1935" s="168" t="s">
        <v>42</v>
      </c>
      <c r="Z1935" s="225" t="s">
        <v>210</v>
      </c>
      <c r="AA1935" s="235" t="s">
        <v>427</v>
      </c>
      <c r="AB1935" s="225" t="s">
        <v>428</v>
      </c>
      <c r="AC1935" s="178">
        <v>2460</v>
      </c>
      <c r="AD1935" s="170"/>
      <c r="AE1935" s="170"/>
      <c r="AF1935" s="191" t="s">
        <v>149</v>
      </c>
      <c r="AG1935" s="226">
        <v>8</v>
      </c>
      <c r="AH1935" s="227">
        <v>12</v>
      </c>
      <c r="AI1935" s="191" t="s">
        <v>319</v>
      </c>
      <c r="AJ1935" s="170"/>
      <c r="AK1935" s="170"/>
      <c r="AL1935" s="227">
        <v>1</v>
      </c>
      <c r="AM1935" s="244">
        <v>1</v>
      </c>
      <c r="AN1935" s="165" t="s">
        <v>44</v>
      </c>
      <c r="AO1935" s="165"/>
      <c r="AP1935" s="166"/>
      <c r="AQ1935" s="166"/>
      <c r="AR1935" s="166"/>
      <c r="AS1935" s="166">
        <f>H1935</f>
        <v>101847</v>
      </c>
      <c r="AT1935" s="166">
        <f t="shared" si="193"/>
        <v>12031</v>
      </c>
      <c r="AU1935" s="166">
        <v>2031</v>
      </c>
      <c r="AX1935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101847, 'Б-101847-13',date'2015-02-02',3, 7, 7, 'RUR', 1, 18, date'2015-02-02', date'2015-02-01', 1018471, 1, to_date('2015-02-01 00:00:00','YYYY-MM-DD HH24:MI:SS'), 1200, 216, 0, 1401, 1, 'c1', 8,1,101847,12031,2031);insert into xxxx_oebs_cash_payment_test (ID, INVOICE_ID, OEBS_PAYMENT, DOC_DATE, COMISS_DATE) values (s_xxxx_oebs_cash_payment_test.NEXTVAL, 101847, 2460, to_date('2015-02-01 00:00:00','YYYY-MM-DD HH24:MI:SS'), date'2015-01-31' );insert into xxxx_client_discount_m  (ID,CLIENT_ID,CLIENT_AVG_DISCOUNT,DT) values (s_xxxx_client_discount_m.NEXTVAL,1401, 12, date'2015-02-01');</v>
      </c>
    </row>
    <row r="1936" spans="1:50" ht="16.5" customHeight="1" x14ac:dyDescent="0.25">
      <c r="A1936" s="285">
        <v>132</v>
      </c>
      <c r="B1936" s="72">
        <v>0</v>
      </c>
      <c r="C1936" s="165" t="str">
        <f t="shared" si="190"/>
        <v>1000132</v>
      </c>
      <c r="D1936" s="165" t="str">
        <f t="shared" si="191"/>
        <v>1000132/13</v>
      </c>
      <c r="E1936" s="167" t="s">
        <v>189</v>
      </c>
      <c r="F1936" s="167" t="s">
        <v>822</v>
      </c>
      <c r="G1936" s="165">
        <v>48</v>
      </c>
      <c r="H1936" s="178">
        <v>101848</v>
      </c>
      <c r="I1936" s="170" t="str">
        <f t="shared" si="192"/>
        <v>Б-101848-13</v>
      </c>
      <c r="J1936" s="169">
        <v>3</v>
      </c>
      <c r="K1936" s="165">
        <v>7</v>
      </c>
      <c r="L1936" s="165" t="s">
        <v>38</v>
      </c>
      <c r="M1936" s="169">
        <v>1</v>
      </c>
      <c r="N1936" s="165">
        <v>18</v>
      </c>
      <c r="O1936" s="167" t="s">
        <v>823</v>
      </c>
      <c r="P1936" s="167" t="s">
        <v>823</v>
      </c>
      <c r="Q1936" s="167" t="s">
        <v>826</v>
      </c>
      <c r="R1936" s="166" t="str">
        <f t="shared" si="189"/>
        <v>1018481</v>
      </c>
      <c r="S1936" s="170">
        <v>1</v>
      </c>
      <c r="T1936" s="191" t="s">
        <v>310</v>
      </c>
      <c r="U1936" s="165">
        <v>1100</v>
      </c>
      <c r="V1936" s="165">
        <v>198</v>
      </c>
      <c r="W1936" s="165">
        <v>0</v>
      </c>
      <c r="X1936" s="234">
        <v>1402</v>
      </c>
      <c r="Y1936" s="168" t="s">
        <v>42</v>
      </c>
      <c r="Z1936" s="224"/>
      <c r="AA1936" s="224"/>
      <c r="AB1936" s="224"/>
      <c r="AC1936" s="178">
        <v>2255</v>
      </c>
      <c r="AD1936" s="170"/>
      <c r="AE1936" s="170"/>
      <c r="AF1936" s="191" t="s">
        <v>149</v>
      </c>
      <c r="AG1936" s="226">
        <v>8</v>
      </c>
      <c r="AH1936" s="227">
        <v>12</v>
      </c>
      <c r="AI1936" s="191" t="s">
        <v>319</v>
      </c>
      <c r="AJ1936" s="170"/>
      <c r="AK1936" s="170"/>
      <c r="AL1936" s="227">
        <v>1</v>
      </c>
      <c r="AM1936" s="244">
        <v>1</v>
      </c>
      <c r="AN1936" s="165" t="s">
        <v>44</v>
      </c>
      <c r="AO1936" s="165"/>
      <c r="AP1936" s="166"/>
      <c r="AQ1936" s="166"/>
      <c r="AR1936" s="166"/>
      <c r="AS1936" s="166">
        <f>H1936</f>
        <v>101848</v>
      </c>
      <c r="AT1936" s="166">
        <f t="shared" si="193"/>
        <v>12032</v>
      </c>
      <c r="AU1936" s="166">
        <v>2032</v>
      </c>
      <c r="AX1936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101848, 'Б-101848-13',date'2015-02-02',3, 7, 7, 'RUR', 1, 18, date'2015-02-02', date'2015-02-01', 1018481, 1, to_date('2015-01-31 23:59:59','YYYY-MM-DD HH24:MI:SS'), 1100, 198, 0, 1402, 1, 'c1', 8,1,101848,12032,2032);insert into xxxx_oebs_cash_payment_test (ID, INVOICE_ID, OEBS_PAYMENT, DOC_DATE, COMISS_DATE) values (s_xxxx_oebs_cash_payment_test.NEXTVAL, 101848, 2255, to_date('2015-01-31 23:59:59','YYYY-MM-DD HH24:MI:SS'), date'2015-01-31' );insert into xxxx_client_discount_m  (ID,CLIENT_ID,CLIENT_AVG_DISCOUNT,DT) values (s_xxxx_client_discount_m.NEXTVAL,1402, 12, date'2015-02-01');</v>
      </c>
    </row>
    <row r="1937" spans="1:50" ht="16.5" customHeight="1" x14ac:dyDescent="0.25">
      <c r="A1937" s="285">
        <v>132</v>
      </c>
      <c r="B1937" s="72">
        <v>0</v>
      </c>
      <c r="C1937" s="165" t="str">
        <f t="shared" si="190"/>
        <v>1000132</v>
      </c>
      <c r="D1937" s="165" t="str">
        <f t="shared" si="191"/>
        <v>1000132/13</v>
      </c>
      <c r="E1937" s="167" t="s">
        <v>189</v>
      </c>
      <c r="F1937" s="167" t="s">
        <v>822</v>
      </c>
      <c r="G1937" s="165">
        <v>48</v>
      </c>
      <c r="H1937" s="178">
        <v>101849</v>
      </c>
      <c r="I1937" s="170" t="str">
        <f t="shared" si="192"/>
        <v>Б-101849-13</v>
      </c>
      <c r="J1937" s="169">
        <v>3</v>
      </c>
      <c r="K1937" s="165">
        <v>7</v>
      </c>
      <c r="L1937" s="165" t="s">
        <v>38</v>
      </c>
      <c r="M1937" s="169">
        <v>1</v>
      </c>
      <c r="N1937" s="165">
        <v>18</v>
      </c>
      <c r="O1937" s="167" t="s">
        <v>823</v>
      </c>
      <c r="P1937" s="167" t="s">
        <v>823</v>
      </c>
      <c r="Q1937" s="167" t="s">
        <v>826</v>
      </c>
      <c r="R1937" s="166" t="str">
        <f t="shared" si="189"/>
        <v>1018491</v>
      </c>
      <c r="S1937" s="170">
        <v>1</v>
      </c>
      <c r="T1937" s="237" t="s">
        <v>144</v>
      </c>
      <c r="U1937" s="165">
        <v>1000</v>
      </c>
      <c r="V1937" s="165">
        <v>180</v>
      </c>
      <c r="W1937" s="165">
        <v>0</v>
      </c>
      <c r="X1937" s="236">
        <v>1401</v>
      </c>
      <c r="Y1937" s="168" t="s">
        <v>42</v>
      </c>
      <c r="Z1937" s="224" t="s">
        <v>197</v>
      </c>
      <c r="AA1937" s="238" t="s">
        <v>197</v>
      </c>
      <c r="AB1937" s="224" t="s">
        <v>430</v>
      </c>
      <c r="AC1937" s="227">
        <v>1000</v>
      </c>
      <c r="AD1937" s="122">
        <v>900</v>
      </c>
      <c r="AE1937" s="122">
        <v>800</v>
      </c>
      <c r="AF1937" s="237" t="s">
        <v>149</v>
      </c>
      <c r="AG1937" s="226">
        <v>8</v>
      </c>
      <c r="AH1937" s="227">
        <v>12</v>
      </c>
      <c r="AI1937" s="237" t="s">
        <v>320</v>
      </c>
      <c r="AJ1937" s="170"/>
      <c r="AK1937" s="170"/>
      <c r="AL1937" s="227">
        <v>1</v>
      </c>
      <c r="AM1937" s="244">
        <v>1</v>
      </c>
      <c r="AN1937" s="165" t="s">
        <v>44</v>
      </c>
      <c r="AO1937" s="165"/>
      <c r="AP1937" s="166"/>
      <c r="AQ1937" s="166"/>
      <c r="AR1937" s="166"/>
      <c r="AS1937" s="166">
        <f>H1937</f>
        <v>101849</v>
      </c>
      <c r="AT1937" s="166">
        <f t="shared" si="193"/>
        <v>12033</v>
      </c>
      <c r="AU1937" s="166">
        <v>2033</v>
      </c>
      <c r="AX1937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101849, 'Б-101849-13',date'2015-02-02',3, 7, 7, 'RUR', 1, 18, date'2015-02-02', date'2015-02-01', 1018491, 1, to_date('2015-01-01 00:00:00','YYYY-MM-DD HH24:MI:SS'), 1000, 180, 0, 1401, 1, 'c1', 8,1,101849,12033,2033);insert into xxxx_oebs_cash_payment_test (ID, INVOICE_ID, OEBS_PAYMENT, DOC_DATE, COMISS_DATE) values (s_xxxx_oebs_cash_payment_test.NEXTVAL, 101849, 1000, to_date('2015-01-01 00:00:00','YYYY-MM-DD HH24:MI:SS'), date'2015-01-31' );insert into xxxx_oebs_cash_payment_test (ID, INVOICE_ID, OEBS_PAYMENT, DOC_DATE, COMISS_DATE) values (s_xxxx_oebs_cash_payment_test.NEXTVAL, 101849, 900, to_date('2015-01-01 00:00:00','YYYY-MM-DD HH24:MI:SS'), date'2015-01-31' );insert into xxxx_oebs_cash_payment_test (ID, INVOICE_ID, OEBS_PAYMENT, DOC_DATE, COMISS_DATE) values (s_xxxx_oebs_cash_payment_test.NEXTVAL, 101849, 800, to_date('2015-01-01 00:00:00','YYYY-MM-DD HH24:MI:SS'), date'2015-01-31' );insert into xxxx_client_discount_m  (ID,CLIENT_ID,CLIENT_AVG_DISCOUNT,DT) values (s_xxxx_client_discount_m.NEXTVAL,1401, 12, date'2015-01-01');</v>
      </c>
    </row>
    <row r="1938" spans="1:50" ht="16.5" customHeight="1" x14ac:dyDescent="0.25">
      <c r="A1938" s="285">
        <v>132</v>
      </c>
      <c r="B1938" s="72">
        <v>0</v>
      </c>
      <c r="C1938" s="165" t="str">
        <f>"1000"&amp;A1938</f>
        <v>1000132</v>
      </c>
      <c r="D1938" s="165" t="str">
        <f>"1000"&amp;A1938&amp;"/13"</f>
        <v>1000132/13</v>
      </c>
      <c r="E1938" s="167" t="s">
        <v>189</v>
      </c>
      <c r="F1938" s="167" t="s">
        <v>822</v>
      </c>
      <c r="G1938" s="165">
        <v>48</v>
      </c>
      <c r="H1938" s="178">
        <v>101850</v>
      </c>
      <c r="I1938" s="170" t="str">
        <f>"Б-"&amp;H1938&amp;"-13"</f>
        <v>Б-101850-13</v>
      </c>
      <c r="J1938" s="169">
        <v>3</v>
      </c>
      <c r="K1938" s="165">
        <v>7</v>
      </c>
      <c r="L1938" s="165" t="s">
        <v>38</v>
      </c>
      <c r="M1938" s="169">
        <v>1</v>
      </c>
      <c r="N1938" s="165">
        <v>18</v>
      </c>
      <c r="O1938" s="167" t="s">
        <v>823</v>
      </c>
      <c r="P1938" s="167" t="s">
        <v>823</v>
      </c>
      <c r="Q1938" s="167" t="s">
        <v>826</v>
      </c>
      <c r="R1938" s="166" t="str">
        <f>H1938&amp;"1"</f>
        <v>1018501</v>
      </c>
      <c r="S1938" s="170">
        <v>1</v>
      </c>
      <c r="T1938" s="237" t="s">
        <v>144</v>
      </c>
      <c r="U1938" s="165">
        <v>1000</v>
      </c>
      <c r="V1938" s="165">
        <v>180</v>
      </c>
      <c r="W1938" s="165">
        <v>0</v>
      </c>
      <c r="X1938" s="234">
        <v>1402</v>
      </c>
      <c r="Y1938" s="168" t="s">
        <v>42</v>
      </c>
      <c r="Z1938" s="224" t="s">
        <v>197</v>
      </c>
      <c r="AA1938" s="238" t="s">
        <v>197</v>
      </c>
      <c r="AB1938" s="224" t="s">
        <v>430</v>
      </c>
      <c r="AC1938" s="227">
        <v>1000</v>
      </c>
      <c r="AD1938" s="122">
        <v>900</v>
      </c>
      <c r="AE1938" s="122">
        <v>800</v>
      </c>
      <c r="AF1938" s="237" t="s">
        <v>149</v>
      </c>
      <c r="AG1938" s="226">
        <v>8</v>
      </c>
      <c r="AH1938" s="227">
        <v>12</v>
      </c>
      <c r="AI1938" s="237" t="s">
        <v>320</v>
      </c>
      <c r="AJ1938" s="170"/>
      <c r="AK1938" s="170"/>
      <c r="AL1938" s="227">
        <v>1</v>
      </c>
      <c r="AM1938" s="244">
        <v>1</v>
      </c>
      <c r="AN1938" s="165" t="s">
        <v>44</v>
      </c>
      <c r="AO1938" s="165"/>
      <c r="AP1938" s="166"/>
      <c r="AQ1938" s="166"/>
      <c r="AR1938" s="166"/>
      <c r="AS1938" s="166">
        <f>H1938</f>
        <v>101850</v>
      </c>
      <c r="AT1938" s="166">
        <f t="shared" si="193"/>
        <v>12034</v>
      </c>
      <c r="AU1938" s="166">
        <v>2034</v>
      </c>
      <c r="AX1938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101850, 'Б-101850-13',date'2015-02-02',3, 7, 7, 'RUR', 1, 18, date'2015-02-02', date'2015-02-01', 1018501, 1, to_date('2015-01-01 00:00:00','YYYY-MM-DD HH24:MI:SS'), 1000, 180, 0, 1402, 1, 'c1', 8,1,101850,12034,2034);insert into xxxx_oebs_cash_payment_test (ID, INVOICE_ID, OEBS_PAYMENT, DOC_DATE, COMISS_DATE) values (s_xxxx_oebs_cash_payment_test.NEXTVAL, 101850, 1000, to_date('2015-01-01 00:00:00','YYYY-MM-DD HH24:MI:SS'), date'2015-01-31' );insert into xxxx_oebs_cash_payment_test (ID, INVOICE_ID, OEBS_PAYMENT, DOC_DATE, COMISS_DATE) values (s_xxxx_oebs_cash_payment_test.NEXTVAL, 101850, 900, to_date('2015-01-01 00:00:00','YYYY-MM-DD HH24:MI:SS'), date'2015-01-31' );insert into xxxx_oebs_cash_payment_test (ID, INVOICE_ID, OEBS_PAYMENT, DOC_DATE, COMISS_DATE) values (s_xxxx_oebs_cash_payment_test.NEXTVAL, 101850, 800, to_date('2015-01-01 00:00:00','YYYY-MM-DD HH24:MI:SS'), date'2015-01-31' );insert into xxxx_client_discount_m  (ID,CLIENT_ID,CLIENT_AVG_DISCOUNT,DT) values (s_xxxx_client_discount_m.NEXTVAL,1402, 12, date'2015-01-01');</v>
      </c>
    </row>
    <row r="1939" spans="1:50" ht="16.5" customHeight="1" x14ac:dyDescent="0.25">
      <c r="A1939" s="285">
        <v>132</v>
      </c>
      <c r="B1939" s="72">
        <v>0</v>
      </c>
      <c r="C1939" s="165" t="str">
        <f t="shared" si="190"/>
        <v>1000132</v>
      </c>
      <c r="D1939" s="165" t="str">
        <f t="shared" si="191"/>
        <v>1000132/13</v>
      </c>
      <c r="E1939" s="167" t="s">
        <v>189</v>
      </c>
      <c r="F1939" s="167" t="s">
        <v>822</v>
      </c>
      <c r="G1939" s="165">
        <v>48</v>
      </c>
      <c r="H1939" s="178">
        <v>101851</v>
      </c>
      <c r="I1939" s="170" t="str">
        <f t="shared" si="192"/>
        <v>Б-101851-13</v>
      </c>
      <c r="J1939" s="169">
        <v>3</v>
      </c>
      <c r="K1939" s="165">
        <v>7</v>
      </c>
      <c r="L1939" s="165" t="s">
        <v>38</v>
      </c>
      <c r="M1939" s="169">
        <v>1</v>
      </c>
      <c r="N1939" s="165">
        <v>18</v>
      </c>
      <c r="O1939" s="167" t="s">
        <v>823</v>
      </c>
      <c r="P1939" s="167" t="s">
        <v>823</v>
      </c>
      <c r="Q1939" s="167" t="s">
        <v>826</v>
      </c>
      <c r="R1939" s="166" t="str">
        <f t="shared" si="189"/>
        <v>1018511</v>
      </c>
      <c r="S1939" s="170">
        <v>1</v>
      </c>
      <c r="T1939" s="191" t="s">
        <v>312</v>
      </c>
      <c r="U1939" s="165">
        <v>900</v>
      </c>
      <c r="V1939" s="165">
        <v>162</v>
      </c>
      <c r="W1939" s="165">
        <v>0</v>
      </c>
      <c r="X1939" s="236">
        <v>1401</v>
      </c>
      <c r="Y1939" s="168" t="s">
        <v>42</v>
      </c>
      <c r="Z1939" s="224" t="s">
        <v>198</v>
      </c>
      <c r="AA1939" s="238" t="s">
        <v>198</v>
      </c>
      <c r="AB1939" s="224" t="s">
        <v>433</v>
      </c>
      <c r="AC1939" s="178">
        <v>1845</v>
      </c>
      <c r="AD1939" s="170"/>
      <c r="AE1939" s="170"/>
      <c r="AF1939" s="191" t="s">
        <v>149</v>
      </c>
      <c r="AG1939" s="226">
        <v>8</v>
      </c>
      <c r="AH1939" s="227">
        <v>12</v>
      </c>
      <c r="AI1939" s="191" t="s">
        <v>320</v>
      </c>
      <c r="AJ1939" s="170"/>
      <c r="AK1939" s="170"/>
      <c r="AL1939" s="227">
        <v>1</v>
      </c>
      <c r="AM1939" s="244">
        <v>1</v>
      </c>
      <c r="AN1939" s="165" t="s">
        <v>44</v>
      </c>
      <c r="AO1939" s="165"/>
      <c r="AP1939" s="166"/>
      <c r="AQ1939" s="166"/>
      <c r="AR1939" s="166"/>
      <c r="AS1939" s="166">
        <f>H1939</f>
        <v>101851</v>
      </c>
      <c r="AT1939" s="166">
        <f t="shared" si="193"/>
        <v>12035</v>
      </c>
      <c r="AU1939" s="166">
        <v>2035</v>
      </c>
      <c r="AX1939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101851, 'Б-101851-13',date'2015-02-02',3, 7, 7, 'RUR', 1, 18, date'2015-02-02', date'2015-02-01', 1018511, 1, to_date('2015-01-23 00:00:00','YYYY-MM-DD HH24:MI:SS'), 900, 162, 0, 1401, 1, 'c1', 8,1,101851,12035,2035);insert into xxxx_oebs_cash_payment_test (ID, INVOICE_ID, OEBS_PAYMENT, DOC_DATE, COMISS_DATE) values (s_xxxx_oebs_cash_payment_test.NEXTVAL, 101851, 1845, to_date('2015-01-23 00:00:00','YYYY-MM-DD HH24:MI:SS'), date'2015-01-31' );insert into xxxx_client_discount_m  (ID,CLIENT_ID,CLIENT_AVG_DISCOUNT,DT) values (s_xxxx_client_discount_m.NEXTVAL,1401, 12, date'2015-01-01');</v>
      </c>
    </row>
    <row r="1940" spans="1:50" ht="16.5" customHeight="1" x14ac:dyDescent="0.25">
      <c r="A1940" s="285">
        <v>132</v>
      </c>
      <c r="B1940" s="72">
        <v>0</v>
      </c>
      <c r="C1940" s="165" t="str">
        <f>"1000"&amp;A1940</f>
        <v>1000132</v>
      </c>
      <c r="D1940" s="165" t="str">
        <f>"1000"&amp;A1940&amp;"/13"</f>
        <v>1000132/13</v>
      </c>
      <c r="E1940" s="167" t="s">
        <v>189</v>
      </c>
      <c r="F1940" s="167" t="s">
        <v>822</v>
      </c>
      <c r="G1940" s="165">
        <v>48</v>
      </c>
      <c r="H1940" s="178">
        <v>101852</v>
      </c>
      <c r="I1940" s="170" t="str">
        <f>"Б-"&amp;H1940&amp;"-13"</f>
        <v>Б-101852-13</v>
      </c>
      <c r="J1940" s="169">
        <v>3</v>
      </c>
      <c r="K1940" s="165">
        <v>7</v>
      </c>
      <c r="L1940" s="165" t="s">
        <v>38</v>
      </c>
      <c r="M1940" s="169">
        <v>1</v>
      </c>
      <c r="N1940" s="165">
        <v>18</v>
      </c>
      <c r="O1940" s="167" t="s">
        <v>823</v>
      </c>
      <c r="P1940" s="167" t="s">
        <v>823</v>
      </c>
      <c r="Q1940" s="167" t="s">
        <v>826</v>
      </c>
      <c r="R1940" s="166" t="str">
        <f>H1940&amp;"1"</f>
        <v>1018521</v>
      </c>
      <c r="S1940" s="170">
        <v>1</v>
      </c>
      <c r="T1940" s="191" t="s">
        <v>312</v>
      </c>
      <c r="U1940" s="165">
        <v>900</v>
      </c>
      <c r="V1940" s="165">
        <v>162</v>
      </c>
      <c r="W1940" s="165">
        <v>0</v>
      </c>
      <c r="X1940" s="234">
        <v>1402</v>
      </c>
      <c r="Y1940" s="168" t="s">
        <v>42</v>
      </c>
      <c r="Z1940" s="224" t="s">
        <v>198</v>
      </c>
      <c r="AA1940" s="238" t="s">
        <v>198</v>
      </c>
      <c r="AB1940" s="224" t="s">
        <v>433</v>
      </c>
      <c r="AC1940" s="178">
        <v>1845</v>
      </c>
      <c r="AD1940" s="170"/>
      <c r="AE1940" s="170"/>
      <c r="AF1940" s="191" t="s">
        <v>149</v>
      </c>
      <c r="AG1940" s="226">
        <v>8</v>
      </c>
      <c r="AH1940" s="227">
        <v>12</v>
      </c>
      <c r="AI1940" s="191" t="s">
        <v>320</v>
      </c>
      <c r="AJ1940" s="170"/>
      <c r="AK1940" s="170"/>
      <c r="AL1940" s="227">
        <v>1</v>
      </c>
      <c r="AM1940" s="244">
        <v>1</v>
      </c>
      <c r="AN1940" s="165" t="s">
        <v>44</v>
      </c>
      <c r="AO1940" s="165"/>
      <c r="AP1940" s="166"/>
      <c r="AQ1940" s="166"/>
      <c r="AR1940" s="166"/>
      <c r="AS1940" s="166">
        <f>H1940</f>
        <v>101852</v>
      </c>
      <c r="AT1940" s="166">
        <f t="shared" si="193"/>
        <v>12036</v>
      </c>
      <c r="AU1940" s="166">
        <v>2036</v>
      </c>
      <c r="AX1940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101852, 'Б-101852-13',date'2015-02-02',3, 7, 7, 'RUR', 1, 18, date'2015-02-02', date'2015-02-01', 1018521, 1, to_date('2015-01-23 00:00:00','YYYY-MM-DD HH24:MI:SS'), 900, 162, 0, 1402, 1, 'c1', 8,1,101852,12036,2036);insert into xxxx_oebs_cash_payment_test (ID, INVOICE_ID, OEBS_PAYMENT, DOC_DATE, COMISS_DATE) values (s_xxxx_oebs_cash_payment_test.NEXTVAL, 101852, 1845, to_date('2015-01-23 00:00:00','YYYY-MM-DD HH24:MI:SS'), date'2015-01-31' );insert into xxxx_client_discount_m  (ID,CLIENT_ID,CLIENT_AVG_DISCOUNT,DT) values (s_xxxx_client_discount_m.NEXTVAL,1402, 12, date'2015-01-01');</v>
      </c>
    </row>
    <row r="1941" spans="1:50" ht="16.5" customHeight="1" x14ac:dyDescent="0.25">
      <c r="A1941" s="285">
        <v>132</v>
      </c>
      <c r="B1941" s="72">
        <v>0</v>
      </c>
      <c r="C1941" s="165" t="str">
        <f t="shared" si="190"/>
        <v>1000132</v>
      </c>
      <c r="D1941" s="165" t="str">
        <f t="shared" si="191"/>
        <v>1000132/13</v>
      </c>
      <c r="E1941" s="167" t="s">
        <v>189</v>
      </c>
      <c r="F1941" s="167" t="s">
        <v>822</v>
      </c>
      <c r="G1941" s="165">
        <v>48</v>
      </c>
      <c r="H1941" s="178">
        <v>101853</v>
      </c>
      <c r="I1941" s="170" t="str">
        <f t="shared" si="192"/>
        <v>Б-101853-13</v>
      </c>
      <c r="J1941" s="169">
        <v>3</v>
      </c>
      <c r="K1941" s="165">
        <v>7</v>
      </c>
      <c r="L1941" s="165" t="s">
        <v>38</v>
      </c>
      <c r="M1941" s="169">
        <v>1</v>
      </c>
      <c r="N1941" s="165">
        <v>18</v>
      </c>
      <c r="O1941" s="167" t="s">
        <v>823</v>
      </c>
      <c r="P1941" s="167" t="s">
        <v>823</v>
      </c>
      <c r="Q1941" s="167" t="s">
        <v>826</v>
      </c>
      <c r="R1941" s="166" t="str">
        <f t="shared" si="189"/>
        <v>1018531</v>
      </c>
      <c r="S1941" s="170">
        <v>1</v>
      </c>
      <c r="T1941" s="237" t="s">
        <v>311</v>
      </c>
      <c r="U1941" s="165">
        <v>900</v>
      </c>
      <c r="V1941" s="165">
        <v>162</v>
      </c>
      <c r="W1941" s="165">
        <v>0</v>
      </c>
      <c r="X1941" s="236">
        <v>1401</v>
      </c>
      <c r="Y1941" s="168" t="s">
        <v>42</v>
      </c>
      <c r="Z1941" s="224" t="s">
        <v>198</v>
      </c>
      <c r="AA1941" s="238" t="s">
        <v>198</v>
      </c>
      <c r="AB1941" s="224" t="s">
        <v>433</v>
      </c>
      <c r="AC1941" s="178">
        <v>1845</v>
      </c>
      <c r="AD1941" s="170"/>
      <c r="AE1941" s="170"/>
      <c r="AF1941" s="237" t="s">
        <v>150</v>
      </c>
      <c r="AG1941" s="226">
        <v>8</v>
      </c>
      <c r="AH1941" s="227">
        <v>12</v>
      </c>
      <c r="AI1941" s="237" t="s">
        <v>320</v>
      </c>
      <c r="AJ1941" s="170"/>
      <c r="AK1941" s="170"/>
      <c r="AL1941" s="227">
        <v>1</v>
      </c>
      <c r="AM1941" s="244">
        <v>1</v>
      </c>
      <c r="AN1941" s="165" t="s">
        <v>44</v>
      </c>
      <c r="AO1941" s="165"/>
      <c r="AP1941" s="166"/>
      <c r="AQ1941" s="166"/>
      <c r="AR1941" s="166"/>
      <c r="AS1941" s="166">
        <f>H1941</f>
        <v>101853</v>
      </c>
      <c r="AT1941" s="166">
        <f t="shared" si="193"/>
        <v>12037</v>
      </c>
      <c r="AU1941" s="166">
        <v>2037</v>
      </c>
      <c r="AX1941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101853, 'Б-101853-13',date'2015-02-02',3, 7, 7, 'RUR', 1, 18, date'2015-02-02', date'2015-02-01', 1018531, 1, to_date('2015-01-30 23:59:59','YYYY-MM-DD HH24:MI:SS'), 900, 162, 0, 1401, 1, 'c1', 8,1,101853,12037,2037);insert into xxxx_oebs_cash_payment_test (ID, INVOICE_ID, OEBS_PAYMENT, DOC_DATE, COMISS_DATE) values (s_xxxx_oebs_cash_payment_test.NEXTVAL, 101853, 1845, to_date('2015-01-30 23:59:59','YYYY-MM-DD HH24:MI:SS'), date'2015-01-30' );insert into xxxx_client_discount_m  (ID,CLIENT_ID,CLIENT_AVG_DISCOUNT,DT) values (s_xxxx_client_discount_m.NEXTVAL,1401, 12, date'2015-01-01');</v>
      </c>
    </row>
    <row r="1942" spans="1:50" ht="16.5" customHeight="1" x14ac:dyDescent="0.25">
      <c r="A1942" s="285">
        <v>132</v>
      </c>
      <c r="B1942" s="72">
        <v>0</v>
      </c>
      <c r="C1942" s="165" t="str">
        <f>"1000"&amp;A1942</f>
        <v>1000132</v>
      </c>
      <c r="D1942" s="165" t="str">
        <f>"1000"&amp;A1942&amp;"/13"</f>
        <v>1000132/13</v>
      </c>
      <c r="E1942" s="167" t="s">
        <v>189</v>
      </c>
      <c r="F1942" s="167" t="s">
        <v>822</v>
      </c>
      <c r="G1942" s="165">
        <v>48</v>
      </c>
      <c r="H1942" s="178">
        <v>101854</v>
      </c>
      <c r="I1942" s="170" t="str">
        <f>"Б-"&amp;H1942&amp;"-13"</f>
        <v>Б-101854-13</v>
      </c>
      <c r="J1942" s="169">
        <v>3</v>
      </c>
      <c r="K1942" s="165">
        <v>7</v>
      </c>
      <c r="L1942" s="165" t="s">
        <v>38</v>
      </c>
      <c r="M1942" s="169">
        <v>1</v>
      </c>
      <c r="N1942" s="165">
        <v>18</v>
      </c>
      <c r="O1942" s="167" t="s">
        <v>823</v>
      </c>
      <c r="P1942" s="167" t="s">
        <v>823</v>
      </c>
      <c r="Q1942" s="167" t="s">
        <v>826</v>
      </c>
      <c r="R1942" s="166" t="str">
        <f>H1942&amp;"1"</f>
        <v>1018541</v>
      </c>
      <c r="S1942" s="170">
        <v>1</v>
      </c>
      <c r="T1942" s="237" t="s">
        <v>311</v>
      </c>
      <c r="U1942" s="165">
        <v>900</v>
      </c>
      <c r="V1942" s="165">
        <v>162</v>
      </c>
      <c r="W1942" s="165">
        <v>0</v>
      </c>
      <c r="X1942" s="234">
        <v>1402</v>
      </c>
      <c r="Y1942" s="168" t="s">
        <v>42</v>
      </c>
      <c r="Z1942" s="224" t="s">
        <v>198</v>
      </c>
      <c r="AA1942" s="238" t="s">
        <v>198</v>
      </c>
      <c r="AB1942" s="224" t="s">
        <v>433</v>
      </c>
      <c r="AC1942" s="178">
        <v>1845</v>
      </c>
      <c r="AD1942" s="170"/>
      <c r="AE1942" s="170"/>
      <c r="AF1942" s="237" t="s">
        <v>150</v>
      </c>
      <c r="AG1942" s="226">
        <v>8</v>
      </c>
      <c r="AH1942" s="227">
        <v>12</v>
      </c>
      <c r="AI1942" s="237" t="s">
        <v>320</v>
      </c>
      <c r="AJ1942" s="170"/>
      <c r="AK1942" s="170"/>
      <c r="AL1942" s="227">
        <v>1</v>
      </c>
      <c r="AM1942" s="244">
        <v>1</v>
      </c>
      <c r="AN1942" s="165" t="s">
        <v>44</v>
      </c>
      <c r="AO1942" s="165"/>
      <c r="AP1942" s="166"/>
      <c r="AQ1942" s="166"/>
      <c r="AR1942" s="166"/>
      <c r="AS1942" s="166">
        <f>H1942</f>
        <v>101854</v>
      </c>
      <c r="AT1942" s="166">
        <f t="shared" si="193"/>
        <v>12038</v>
      </c>
      <c r="AU1942" s="166">
        <v>2038</v>
      </c>
      <c r="AX1942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101854, 'Б-101854-13',date'2015-02-02',3, 7, 7, 'RUR', 1, 18, date'2015-02-02', date'2015-02-01', 1018541, 1, to_date('2015-01-30 23:59:59','YYYY-MM-DD HH24:MI:SS'), 900, 162, 0, 1402, 1, 'c1', 8,1,101854,12038,2038);insert into xxxx_oebs_cash_payment_test (ID, INVOICE_ID, OEBS_PAYMENT, DOC_DATE, COMISS_DATE) values (s_xxxx_oebs_cash_payment_test.NEXTVAL, 101854, 1845, to_date('2015-01-30 23:59:59','YYYY-MM-DD HH24:MI:SS'), date'2015-01-30' );insert into xxxx_client_discount_m  (ID,CLIENT_ID,CLIENT_AVG_DISCOUNT,DT) values (s_xxxx_client_discount_m.NEXTVAL,1402, 12, date'2015-01-01');</v>
      </c>
    </row>
    <row r="1943" spans="1:50" ht="16.5" customHeight="1" x14ac:dyDescent="0.25">
      <c r="A1943" s="285">
        <v>132</v>
      </c>
      <c r="B1943" s="72">
        <v>0</v>
      </c>
      <c r="C1943" s="165" t="str">
        <f t="shared" si="190"/>
        <v>1000132</v>
      </c>
      <c r="D1943" s="165" t="str">
        <f t="shared" si="191"/>
        <v>1000132/13</v>
      </c>
      <c r="E1943" s="167" t="s">
        <v>189</v>
      </c>
      <c r="F1943" s="167" t="s">
        <v>822</v>
      </c>
      <c r="G1943" s="165">
        <v>48</v>
      </c>
      <c r="H1943" s="178">
        <v>101855</v>
      </c>
      <c r="I1943" s="170" t="str">
        <f t="shared" si="192"/>
        <v>Б-101855-13</v>
      </c>
      <c r="J1943" s="169">
        <v>3</v>
      </c>
      <c r="K1943" s="165">
        <v>7</v>
      </c>
      <c r="L1943" s="165" t="s">
        <v>38</v>
      </c>
      <c r="M1943" s="169">
        <v>1</v>
      </c>
      <c r="N1943" s="165">
        <v>18</v>
      </c>
      <c r="O1943" s="167" t="s">
        <v>823</v>
      </c>
      <c r="P1943" s="167" t="s">
        <v>823</v>
      </c>
      <c r="Q1943" s="167" t="s">
        <v>826</v>
      </c>
      <c r="R1943" s="166" t="str">
        <f t="shared" si="189"/>
        <v>1018551</v>
      </c>
      <c r="S1943" s="170">
        <v>1</v>
      </c>
      <c r="T1943" s="191" t="s">
        <v>144</v>
      </c>
      <c r="U1943" s="165">
        <v>1000</v>
      </c>
      <c r="V1943" s="165">
        <v>180</v>
      </c>
      <c r="W1943" s="165">
        <v>0</v>
      </c>
      <c r="X1943" s="236">
        <v>1401</v>
      </c>
      <c r="Y1943" s="168" t="s">
        <v>42</v>
      </c>
      <c r="Z1943" s="224" t="s">
        <v>197</v>
      </c>
      <c r="AA1943" s="238" t="s">
        <v>197</v>
      </c>
      <c r="AB1943" s="224" t="s">
        <v>437</v>
      </c>
      <c r="AC1943" s="178">
        <v>2050</v>
      </c>
      <c r="AD1943" s="170"/>
      <c r="AE1943" s="170"/>
      <c r="AF1943" s="191" t="s">
        <v>149</v>
      </c>
      <c r="AG1943" s="226">
        <v>8</v>
      </c>
      <c r="AH1943" s="227">
        <v>12</v>
      </c>
      <c r="AI1943" s="191" t="s">
        <v>320</v>
      </c>
      <c r="AJ1943" s="170"/>
      <c r="AK1943" s="170"/>
      <c r="AL1943" s="227">
        <v>1</v>
      </c>
      <c r="AM1943" s="244">
        <v>1</v>
      </c>
      <c r="AN1943" s="165" t="s">
        <v>44</v>
      </c>
      <c r="AO1943" s="165"/>
      <c r="AP1943" s="166"/>
      <c r="AQ1943" s="166"/>
      <c r="AR1943" s="166"/>
      <c r="AS1943" s="166">
        <f>H1943</f>
        <v>101855</v>
      </c>
      <c r="AT1943" s="166">
        <f t="shared" si="193"/>
        <v>12039</v>
      </c>
      <c r="AU1943" s="166">
        <v>2039</v>
      </c>
      <c r="AX1943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101855, 'Б-101855-13',date'2015-02-02',3, 7, 7, 'RUR', 1, 18, date'2015-02-02', date'2015-02-01', 1018551, 1, to_date('2015-01-01 00:00:00','YYYY-MM-DD HH24:MI:SS'), 1000, 180, 0, 1401, 1, 'c1', 8,1,101855,12039,2039);insert into xxxx_oebs_cash_payment_test (ID, INVOICE_ID, OEBS_PAYMENT, DOC_DATE, COMISS_DATE) values (s_xxxx_oebs_cash_payment_test.NEXTVAL, 101855, 2050, to_date('2015-01-01 00:00:00','YYYY-MM-DD HH24:MI:SS'), date'2015-01-31' );insert into xxxx_client_discount_m  (ID,CLIENT_ID,CLIENT_AVG_DISCOUNT,DT) values (s_xxxx_client_discount_m.NEXTVAL,1401, 12, date'2015-01-01');</v>
      </c>
    </row>
    <row r="1944" spans="1:50" s="179" customFormat="1" ht="16.5" customHeight="1" x14ac:dyDescent="0.25">
      <c r="A1944" s="286">
        <v>132</v>
      </c>
      <c r="B1944" s="72">
        <v>0</v>
      </c>
      <c r="C1944" s="171" t="str">
        <f>"1000"&amp;A1944</f>
        <v>1000132</v>
      </c>
      <c r="D1944" s="171" t="str">
        <f>"1000"&amp;A1944&amp;"/13"</f>
        <v>1000132/13</v>
      </c>
      <c r="E1944" s="172" t="s">
        <v>189</v>
      </c>
      <c r="F1944" s="172" t="s">
        <v>822</v>
      </c>
      <c r="G1944" s="171">
        <v>48</v>
      </c>
      <c r="H1944" s="178">
        <v>101856</v>
      </c>
      <c r="I1944" s="171" t="str">
        <f t="shared" si="192"/>
        <v>Б-101856-13</v>
      </c>
      <c r="J1944" s="175">
        <v>3</v>
      </c>
      <c r="K1944" s="171">
        <v>7</v>
      </c>
      <c r="L1944" s="171" t="s">
        <v>38</v>
      </c>
      <c r="M1944" s="175">
        <v>1</v>
      </c>
      <c r="N1944" s="171">
        <v>18</v>
      </c>
      <c r="O1944" s="172" t="s">
        <v>823</v>
      </c>
      <c r="P1944" s="172" t="s">
        <v>823</v>
      </c>
      <c r="Q1944" s="172" t="s">
        <v>826</v>
      </c>
      <c r="R1944" s="173" t="str">
        <f t="shared" si="189"/>
        <v>1018561</v>
      </c>
      <c r="S1944" s="171">
        <v>1</v>
      </c>
      <c r="T1944" s="177" t="s">
        <v>144</v>
      </c>
      <c r="U1944" s="171">
        <v>1000</v>
      </c>
      <c r="V1944" s="171">
        <v>180</v>
      </c>
      <c r="W1944" s="171">
        <v>0</v>
      </c>
      <c r="X1944" s="192">
        <v>1402</v>
      </c>
      <c r="Y1944" s="174" t="s">
        <v>42</v>
      </c>
      <c r="Z1944" s="232" t="s">
        <v>197</v>
      </c>
      <c r="AA1944" s="240" t="s">
        <v>197</v>
      </c>
      <c r="AB1944" s="232" t="s">
        <v>437</v>
      </c>
      <c r="AC1944" s="180">
        <v>2050</v>
      </c>
      <c r="AD1944" s="171"/>
      <c r="AE1944" s="171"/>
      <c r="AF1944" s="177" t="s">
        <v>149</v>
      </c>
      <c r="AG1944" s="233">
        <v>8</v>
      </c>
      <c r="AH1944" s="205">
        <v>12</v>
      </c>
      <c r="AI1944" s="177" t="s">
        <v>320</v>
      </c>
      <c r="AJ1944" s="171"/>
      <c r="AK1944" s="171"/>
      <c r="AL1944" s="205">
        <v>1</v>
      </c>
      <c r="AM1944" s="231">
        <v>1</v>
      </c>
      <c r="AN1944" s="171" t="s">
        <v>44</v>
      </c>
      <c r="AO1944" s="171"/>
      <c r="AP1944" s="258"/>
      <c r="AQ1944" s="258"/>
      <c r="AR1944" s="258"/>
      <c r="AS1944" s="166">
        <f>H1944</f>
        <v>101856</v>
      </c>
      <c r="AT1944" s="166">
        <f t="shared" si="193"/>
        <v>12040</v>
      </c>
      <c r="AU1944" s="166">
        <v>2040</v>
      </c>
      <c r="AV1944" s="258"/>
      <c r="AX1944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132, 1000132, '1000132/13', date'2013-03-01', date'2015-09-01', 48, 101856, 'Б-101856-13',date'2015-02-02',3, 7, 7, 'RUR', 1, 18, date'2015-02-02', date'2015-02-01', 1018561, 1, to_date('2015-01-01 00:00:00','YYYY-MM-DD HH24:MI:SS'), 1000, 180, 0, 1402, 1, 'c1', 8,1,101856,12040,2040);insert into xxxx_oebs_cash_payment_test (ID, INVOICE_ID, OEBS_PAYMENT, DOC_DATE, COMISS_DATE) values (s_xxxx_oebs_cash_payment_test.NEXTVAL, 101856, 2050, to_date('2015-01-01 00:00:00','YYYY-MM-DD HH24:MI:SS'), date'2015-01-31' );insert into xxxx_client_discount_m  (ID,CLIENT_ID,CLIENT_AVG_DISCOUNT,DT) values (s_xxxx_client_discount_m.NEXTVAL,1402, 12, date'2015-01-01');</v>
      </c>
    </row>
    <row r="1945" spans="1:50" ht="16.5" customHeight="1" x14ac:dyDescent="0.25">
      <c r="A1945" s="285">
        <v>133</v>
      </c>
      <c r="B1945" s="72">
        <v>0</v>
      </c>
      <c r="C1945" s="165" t="str">
        <f>"1000"&amp;A1945</f>
        <v>1000133</v>
      </c>
      <c r="D1945" s="165" t="str">
        <f>"1000"&amp;A1945&amp;"/13"</f>
        <v>1000133/13</v>
      </c>
      <c r="E1945" s="167" t="s">
        <v>189</v>
      </c>
      <c r="F1945" s="167" t="s">
        <v>822</v>
      </c>
      <c r="G1945" s="165">
        <v>48</v>
      </c>
      <c r="H1945" s="178">
        <v>101857</v>
      </c>
      <c r="I1945" s="170" t="str">
        <f t="shared" si="192"/>
        <v>Б-101857-13</v>
      </c>
      <c r="J1945" s="169">
        <v>3</v>
      </c>
      <c r="K1945" s="234">
        <v>22</v>
      </c>
      <c r="L1945" s="165" t="s">
        <v>38</v>
      </c>
      <c r="M1945" s="169">
        <v>1</v>
      </c>
      <c r="N1945" s="165">
        <v>18</v>
      </c>
      <c r="O1945" s="191" t="s">
        <v>823</v>
      </c>
      <c r="P1945" s="191" t="s">
        <v>823</v>
      </c>
      <c r="Q1945" s="167" t="s">
        <v>826</v>
      </c>
      <c r="R1945" s="166" t="str">
        <f t="shared" si="189"/>
        <v>1018571</v>
      </c>
      <c r="S1945" s="170">
        <v>1</v>
      </c>
      <c r="T1945" s="167" t="s">
        <v>308</v>
      </c>
      <c r="U1945" s="165">
        <v>1000</v>
      </c>
      <c r="V1945" s="165">
        <v>180</v>
      </c>
      <c r="W1945" s="165">
        <v>0</v>
      </c>
      <c r="X1945" s="24">
        <v>1403</v>
      </c>
      <c r="Y1945" s="168" t="s">
        <v>42</v>
      </c>
      <c r="Z1945" s="225" t="s">
        <v>215</v>
      </c>
      <c r="AA1945" s="235" t="s">
        <v>215</v>
      </c>
      <c r="AB1945" s="225" t="s">
        <v>450</v>
      </c>
      <c r="AC1945" s="178">
        <v>2050</v>
      </c>
      <c r="AD1945" s="165"/>
      <c r="AE1945" s="165"/>
      <c r="AF1945" s="167" t="s">
        <v>149</v>
      </c>
      <c r="AG1945" s="226">
        <v>8</v>
      </c>
      <c r="AH1945" s="227">
        <v>19</v>
      </c>
      <c r="AI1945" s="167" t="s">
        <v>319</v>
      </c>
      <c r="AJ1945" s="170"/>
      <c r="AK1945" s="170"/>
      <c r="AL1945" s="166">
        <v>0</v>
      </c>
      <c r="AM1945" s="170" t="s">
        <v>43</v>
      </c>
      <c r="AN1945" s="165" t="s">
        <v>44</v>
      </c>
      <c r="AO1945" s="165"/>
      <c r="AP1945" s="166"/>
      <c r="AQ1945" s="166"/>
      <c r="AR1945" s="166"/>
      <c r="AS1945" s="166">
        <f>H1945</f>
        <v>101857</v>
      </c>
      <c r="AT1945" s="166">
        <f t="shared" si="193"/>
        <v>12041</v>
      </c>
      <c r="AU1945" s="166">
        <v>2041</v>
      </c>
      <c r="AV1945" s="166" t="s">
        <v>812</v>
      </c>
      <c r="AX1945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101857, 'Б-101857-13',date'2015-02-02',3, 22, 22, 'RUR', 1, 18, date'2015-02-02', date'2015-02-01', 1018571, 1, to_date('2015-02-01 00:00:00','YYYY-MM-DD HH24:MI:SS'), 1000, 180, 0, 1403, 0, 'c1', 8,null,101857,12041,2041);insert into xxxx_oebs_cash_payment_test (ID, INVOICE_ID, OEBS_PAYMENT, DOC_DATE, COMISS_DATE) values (s_xxxx_oebs_cash_payment_test.NEXTVAL, 101857, 2050, to_date('2015-02-01 00:00:00','YYYY-MM-DD HH24:MI:SS'), date'2015-01-31' );insert into xxxx_client_discount_m  (ID,CLIENT_ID,CLIENT_AVG_DISCOUNT,DT) values (s_xxxx_client_discount_m.NEXTVAL,1403, 19, date'2015-02-01');</v>
      </c>
    </row>
    <row r="1946" spans="1:50" ht="16.5" customHeight="1" x14ac:dyDescent="0.25">
      <c r="A1946" s="285">
        <v>133</v>
      </c>
      <c r="B1946" s="72">
        <v>0</v>
      </c>
      <c r="C1946" s="165" t="str">
        <f>"1000"&amp;A1946</f>
        <v>1000133</v>
      </c>
      <c r="D1946" s="165" t="str">
        <f>"1000"&amp;A1946&amp;"/13"</f>
        <v>1000133/13</v>
      </c>
      <c r="E1946" s="167" t="s">
        <v>189</v>
      </c>
      <c r="F1946" s="167" t="s">
        <v>822</v>
      </c>
      <c r="G1946" s="165">
        <v>48</v>
      </c>
      <c r="H1946" s="178">
        <v>101858</v>
      </c>
      <c r="I1946" s="170" t="str">
        <f t="shared" si="192"/>
        <v>Б-101858-13</v>
      </c>
      <c r="J1946" s="169">
        <v>3</v>
      </c>
      <c r="K1946" s="234">
        <v>7</v>
      </c>
      <c r="L1946" s="165" t="s">
        <v>38</v>
      </c>
      <c r="M1946" s="169">
        <v>1</v>
      </c>
      <c r="N1946" s="165">
        <v>18</v>
      </c>
      <c r="O1946" s="167" t="s">
        <v>823</v>
      </c>
      <c r="P1946" s="167" t="s">
        <v>823</v>
      </c>
      <c r="Q1946" s="167" t="s">
        <v>826</v>
      </c>
      <c r="R1946" s="166" t="str">
        <f t="shared" si="189"/>
        <v>1018581</v>
      </c>
      <c r="S1946" s="170">
        <v>1</v>
      </c>
      <c r="T1946" s="167" t="s">
        <v>308</v>
      </c>
      <c r="U1946" s="165">
        <v>900</v>
      </c>
      <c r="V1946" s="165">
        <v>162</v>
      </c>
      <c r="W1946" s="165">
        <v>0</v>
      </c>
      <c r="X1946" s="24">
        <v>1404</v>
      </c>
      <c r="Y1946" s="168" t="s">
        <v>42</v>
      </c>
      <c r="Z1946" s="224"/>
      <c r="AA1946" s="228"/>
      <c r="AB1946" s="229"/>
      <c r="AC1946" s="178">
        <v>1845</v>
      </c>
      <c r="AD1946" s="165"/>
      <c r="AE1946" s="165"/>
      <c r="AF1946" s="167" t="s">
        <v>149</v>
      </c>
      <c r="AG1946" s="226">
        <v>8</v>
      </c>
      <c r="AH1946" s="227">
        <v>19</v>
      </c>
      <c r="AI1946" s="167" t="s">
        <v>319</v>
      </c>
      <c r="AJ1946" s="170"/>
      <c r="AK1946" s="170"/>
      <c r="AL1946" s="166">
        <v>0</v>
      </c>
      <c r="AM1946" s="170" t="s">
        <v>43</v>
      </c>
      <c r="AN1946" s="165" t="s">
        <v>44</v>
      </c>
      <c r="AO1946" s="165"/>
      <c r="AP1946" s="166"/>
      <c r="AQ1946" s="166"/>
      <c r="AR1946" s="166"/>
      <c r="AS1946" s="166">
        <f>H1946</f>
        <v>101858</v>
      </c>
      <c r="AT1946" s="166">
        <f t="shared" si="193"/>
        <v>12042</v>
      </c>
      <c r="AU1946" s="166">
        <v>2042</v>
      </c>
      <c r="AV1946" s="166" t="s">
        <v>813</v>
      </c>
      <c r="AX1946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101858, 'Б-101858-13',date'2015-02-02',3, 7, 7, 'RUR', 1, 18, date'2015-02-02', date'2015-02-01', 1018581, 1, to_date('2015-02-01 00:00:00','YYYY-MM-DD HH24:MI:SS'), 900, 162, 0, 1404, 0, 'c1', 8,null,101858,12042,2042);insert into xxxx_oebs_cash_payment_test (ID, INVOICE_ID, OEBS_PAYMENT, DOC_DATE, COMISS_DATE) values (s_xxxx_oebs_cash_payment_test.NEXTVAL, 101858, 1845, to_date('2015-02-01 00:00:00','YYYY-MM-DD HH24:MI:SS'), date'2015-01-31' );insert into xxxx_client_discount_m  (ID,CLIENT_ID,CLIENT_AVG_DISCOUNT,DT) values (s_xxxx_client_discount_m.NEXTVAL,1404, 19, date'2015-02-01');</v>
      </c>
    </row>
    <row r="1947" spans="1:50" ht="16.5" customHeight="1" x14ac:dyDescent="0.25">
      <c r="A1947" s="285">
        <v>133</v>
      </c>
      <c r="B1947" s="72">
        <v>0</v>
      </c>
      <c r="C1947" s="165" t="str">
        <f>"1000"&amp;A1947</f>
        <v>1000133</v>
      </c>
      <c r="D1947" s="165" t="str">
        <f>"1000"&amp;A1947&amp;"/13"</f>
        <v>1000133/13</v>
      </c>
      <c r="E1947" s="167" t="s">
        <v>189</v>
      </c>
      <c r="F1947" s="167" t="s">
        <v>822</v>
      </c>
      <c r="G1947" s="165">
        <v>48</v>
      </c>
      <c r="H1947" s="178">
        <v>101859</v>
      </c>
      <c r="I1947" s="170" t="str">
        <f t="shared" si="192"/>
        <v>Б-101859-13</v>
      </c>
      <c r="J1947" s="169">
        <v>3</v>
      </c>
      <c r="K1947" s="234">
        <v>12</v>
      </c>
      <c r="L1947" s="165" t="s">
        <v>38</v>
      </c>
      <c r="M1947" s="169">
        <v>1</v>
      </c>
      <c r="N1947" s="165">
        <v>18</v>
      </c>
      <c r="O1947" s="167" t="s">
        <v>823</v>
      </c>
      <c r="P1947" s="167" t="s">
        <v>823</v>
      </c>
      <c r="Q1947" s="167" t="s">
        <v>826</v>
      </c>
      <c r="R1947" s="166" t="str">
        <f t="shared" si="189"/>
        <v>1018591</v>
      </c>
      <c r="S1947" s="170">
        <v>1</v>
      </c>
      <c r="T1947" s="167" t="s">
        <v>308</v>
      </c>
      <c r="U1947" s="165">
        <v>800</v>
      </c>
      <c r="V1947" s="165">
        <v>144</v>
      </c>
      <c r="W1947" s="165">
        <v>0</v>
      </c>
      <c r="X1947" s="24">
        <v>1405</v>
      </c>
      <c r="Y1947" s="168" t="s">
        <v>42</v>
      </c>
      <c r="Z1947" s="225" t="s">
        <v>217</v>
      </c>
      <c r="AA1947" s="235" t="s">
        <v>217</v>
      </c>
      <c r="AB1947" s="229"/>
      <c r="AC1947" s="178">
        <v>1640</v>
      </c>
      <c r="AD1947" s="165"/>
      <c r="AE1947" s="165"/>
      <c r="AF1947" s="167" t="s">
        <v>149</v>
      </c>
      <c r="AG1947" s="226">
        <v>8</v>
      </c>
      <c r="AH1947" s="227">
        <v>19</v>
      </c>
      <c r="AI1947" s="167" t="s">
        <v>319</v>
      </c>
      <c r="AJ1947" s="170"/>
      <c r="AK1947" s="170"/>
      <c r="AL1947" s="166">
        <v>0</v>
      </c>
      <c r="AM1947" s="170" t="s">
        <v>43</v>
      </c>
      <c r="AN1947" s="165" t="s">
        <v>44</v>
      </c>
      <c r="AO1947" s="165"/>
      <c r="AP1947" s="166"/>
      <c r="AQ1947" s="166"/>
      <c r="AR1947" s="166"/>
      <c r="AS1947" s="166">
        <f>H1947</f>
        <v>101859</v>
      </c>
      <c r="AT1947" s="166">
        <f t="shared" si="193"/>
        <v>12043</v>
      </c>
      <c r="AU1947" s="166">
        <v>2043</v>
      </c>
      <c r="AV1947" s="166"/>
      <c r="AX1947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101859, 'Б-101859-13',date'2015-02-02',3, 12, 12, 'RUR', 1, 18, date'2015-02-02', date'2015-02-01', 1018591, 1, to_date('2015-02-01 00:00:00','YYYY-MM-DD HH24:MI:SS'), 800, 144, 0, 1405, 0, 'c1', 8,null,101859,12043,2043);insert into xxxx_oebs_cash_payment_test (ID, INVOICE_ID, OEBS_PAYMENT, DOC_DATE, COMISS_DATE) values (s_xxxx_oebs_cash_payment_test.NEXTVAL, 101859, 1640, to_date('2015-02-01 00:00:00','YYYY-MM-DD HH24:MI:SS'), date'2015-01-31' );insert into xxxx_client_discount_m  (ID,CLIENT_ID,CLIENT_AVG_DISCOUNT,DT) values (s_xxxx_client_discount_m.NEXTVAL,1405, 19, date'2015-02-01');</v>
      </c>
    </row>
    <row r="1948" spans="1:50" ht="16.5" customHeight="1" x14ac:dyDescent="0.25">
      <c r="A1948" s="285">
        <v>133</v>
      </c>
      <c r="B1948" s="72">
        <v>0</v>
      </c>
      <c r="C1948" s="165" t="str">
        <f>"1000"&amp;A1948</f>
        <v>1000133</v>
      </c>
      <c r="D1948" s="165" t="str">
        <f>"1000"&amp;A1948&amp;"/13"</f>
        <v>1000133/13</v>
      </c>
      <c r="E1948" s="167" t="s">
        <v>189</v>
      </c>
      <c r="F1948" s="167" t="s">
        <v>822</v>
      </c>
      <c r="G1948" s="165">
        <v>48</v>
      </c>
      <c r="H1948" s="178">
        <v>101860</v>
      </c>
      <c r="I1948" s="170" t="str">
        <f t="shared" si="192"/>
        <v>Б-101860-13</v>
      </c>
      <c r="J1948" s="169">
        <v>3</v>
      </c>
      <c r="K1948" s="234">
        <v>22</v>
      </c>
      <c r="L1948" s="165" t="s">
        <v>38</v>
      </c>
      <c r="M1948" s="169">
        <v>1</v>
      </c>
      <c r="N1948" s="165">
        <v>18</v>
      </c>
      <c r="O1948" s="167" t="s">
        <v>823</v>
      </c>
      <c r="P1948" s="167" t="s">
        <v>823</v>
      </c>
      <c r="Q1948" s="167" t="s">
        <v>826</v>
      </c>
      <c r="R1948" s="166" t="str">
        <f t="shared" si="189"/>
        <v>1018601</v>
      </c>
      <c r="S1948" s="170">
        <v>1</v>
      </c>
      <c r="T1948" s="167" t="s">
        <v>308</v>
      </c>
      <c r="U1948" s="165">
        <v>1000</v>
      </c>
      <c r="V1948" s="165">
        <v>180</v>
      </c>
      <c r="W1948" s="165">
        <v>0</v>
      </c>
      <c r="X1948" s="24">
        <v>1406</v>
      </c>
      <c r="Y1948" s="168" t="s">
        <v>42</v>
      </c>
      <c r="Z1948" s="224"/>
      <c r="AA1948" s="228"/>
      <c r="AB1948" s="224"/>
      <c r="AC1948" s="178">
        <v>2050</v>
      </c>
      <c r="AD1948" s="165"/>
      <c r="AE1948" s="165"/>
      <c r="AF1948" s="167" t="s">
        <v>149</v>
      </c>
      <c r="AG1948" s="226">
        <v>8</v>
      </c>
      <c r="AH1948" s="227">
        <v>19</v>
      </c>
      <c r="AI1948" s="167" t="s">
        <v>319</v>
      </c>
      <c r="AJ1948" s="170"/>
      <c r="AK1948" s="170"/>
      <c r="AL1948" s="166">
        <v>0</v>
      </c>
      <c r="AM1948" s="170" t="s">
        <v>43</v>
      </c>
      <c r="AN1948" s="165" t="s">
        <v>44</v>
      </c>
      <c r="AO1948" s="165"/>
      <c r="AP1948" s="166"/>
      <c r="AQ1948" s="166"/>
      <c r="AR1948" s="166"/>
      <c r="AS1948" s="166">
        <f>H1948</f>
        <v>101860</v>
      </c>
      <c r="AT1948" s="166">
        <f t="shared" si="193"/>
        <v>12044</v>
      </c>
      <c r="AU1948" s="166">
        <v>2044</v>
      </c>
      <c r="AV1948" s="166"/>
      <c r="AX1948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101860, 'Б-101860-13',date'2015-02-02',3, 22, 22, 'RUR', 1, 18, date'2015-02-02', date'2015-02-01', 1018601, 1, to_date('2015-02-01 00:00:00','YYYY-MM-DD HH24:MI:SS'), 1000, 180, 0, 1406, 0, 'c1', 8,null,101860,12044,2044);insert into xxxx_oebs_cash_payment_test (ID, INVOICE_ID, OEBS_PAYMENT, DOC_DATE, COMISS_DATE) values (s_xxxx_oebs_cash_payment_test.NEXTVAL, 101860, 2050, to_date('2015-02-01 00:00:00','YYYY-MM-DD HH24:MI:SS'), date'2015-01-31' );insert into xxxx_client_discount_m  (ID,CLIENT_ID,CLIENT_AVG_DISCOUNT,DT) values (s_xxxx_client_discount_m.NEXTVAL,1406, 19, date'2015-02-01');</v>
      </c>
    </row>
    <row r="1949" spans="1:50" ht="16.5" customHeight="1" x14ac:dyDescent="0.25">
      <c r="A1949" s="285">
        <v>133</v>
      </c>
      <c r="B1949" s="72">
        <v>0</v>
      </c>
      <c r="C1949" s="165" t="str">
        <f t="shared" ref="C1949:C1962" si="195">"1000"&amp;A1949</f>
        <v>1000133</v>
      </c>
      <c r="D1949" s="165" t="str">
        <f t="shared" ref="D1949:D1962" si="196">"1000"&amp;A1949&amp;"/13"</f>
        <v>1000133/13</v>
      </c>
      <c r="E1949" s="167" t="s">
        <v>189</v>
      </c>
      <c r="F1949" s="167" t="s">
        <v>822</v>
      </c>
      <c r="G1949" s="165">
        <v>48</v>
      </c>
      <c r="H1949" s="178">
        <v>101861</v>
      </c>
      <c r="I1949" s="170" t="str">
        <f t="shared" si="192"/>
        <v>Б-101861-13</v>
      </c>
      <c r="J1949" s="169">
        <v>3</v>
      </c>
      <c r="K1949" s="234">
        <v>14</v>
      </c>
      <c r="L1949" s="165" t="s">
        <v>38</v>
      </c>
      <c r="M1949" s="169">
        <v>1</v>
      </c>
      <c r="N1949" s="165">
        <v>18</v>
      </c>
      <c r="O1949" s="167" t="s">
        <v>823</v>
      </c>
      <c r="P1949" s="167" t="s">
        <v>823</v>
      </c>
      <c r="Q1949" s="167" t="s">
        <v>826</v>
      </c>
      <c r="R1949" s="166" t="str">
        <f t="shared" si="189"/>
        <v>1018611</v>
      </c>
      <c r="S1949" s="170">
        <v>1</v>
      </c>
      <c r="T1949" s="167" t="s">
        <v>308</v>
      </c>
      <c r="U1949" s="165">
        <v>900</v>
      </c>
      <c r="V1949" s="165">
        <v>162</v>
      </c>
      <c r="W1949" s="165">
        <v>0</v>
      </c>
      <c r="X1949" s="24">
        <v>1407</v>
      </c>
      <c r="Y1949" s="168" t="s">
        <v>42</v>
      </c>
      <c r="Z1949" s="224" t="s">
        <v>218</v>
      </c>
      <c r="AA1949" s="238" t="s">
        <v>218</v>
      </c>
      <c r="AB1949" s="224"/>
      <c r="AC1949" s="178">
        <v>1845</v>
      </c>
      <c r="AD1949" s="165"/>
      <c r="AE1949" s="165"/>
      <c r="AF1949" s="167" t="s">
        <v>149</v>
      </c>
      <c r="AG1949" s="226">
        <v>8</v>
      </c>
      <c r="AH1949" s="227">
        <v>19</v>
      </c>
      <c r="AI1949" s="167" t="s">
        <v>319</v>
      </c>
      <c r="AJ1949" s="170"/>
      <c r="AK1949" s="170"/>
      <c r="AL1949" s="166">
        <v>0</v>
      </c>
      <c r="AM1949" s="170" t="s">
        <v>43</v>
      </c>
      <c r="AN1949" s="165" t="s">
        <v>44</v>
      </c>
      <c r="AO1949" s="165"/>
      <c r="AP1949" s="166"/>
      <c r="AQ1949" s="166"/>
      <c r="AR1949" s="166"/>
      <c r="AS1949" s="166">
        <f>H1949</f>
        <v>101861</v>
      </c>
      <c r="AT1949" s="166">
        <f t="shared" si="193"/>
        <v>12045</v>
      </c>
      <c r="AU1949" s="166">
        <v>2045</v>
      </c>
      <c r="AV1949" s="166"/>
      <c r="AX1949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101861, 'Б-101861-13',date'2015-02-02',3, 14, 14, 'RUR', 1, 18, date'2015-02-02', date'2015-02-01', 1018611, 1, to_date('2015-02-01 00:00:00','YYYY-MM-DD HH24:MI:SS'), 900, 162, 0, 1407, 0, 'c1', 8,null,101861,12045,2045);insert into xxxx_oebs_cash_payment_test (ID, INVOICE_ID, OEBS_PAYMENT, DOC_DATE, COMISS_DATE) values (s_xxxx_oebs_cash_payment_test.NEXTVAL, 101861, 1845, to_date('2015-02-01 00:00:00','YYYY-MM-DD HH24:MI:SS'), date'2015-01-31' );insert into xxxx_client_discount_m  (ID,CLIENT_ID,CLIENT_AVG_DISCOUNT,DT) values (s_xxxx_client_discount_m.NEXTVAL,1407, 19, date'2015-02-01');</v>
      </c>
    </row>
    <row r="1950" spans="1:50" ht="16.5" customHeight="1" x14ac:dyDescent="0.25">
      <c r="A1950" s="285">
        <v>133</v>
      </c>
      <c r="B1950" s="72">
        <v>0</v>
      </c>
      <c r="C1950" s="165" t="str">
        <f t="shared" si="195"/>
        <v>1000133</v>
      </c>
      <c r="D1950" s="165" t="str">
        <f t="shared" si="196"/>
        <v>1000133/13</v>
      </c>
      <c r="E1950" s="167" t="s">
        <v>189</v>
      </c>
      <c r="F1950" s="167" t="s">
        <v>822</v>
      </c>
      <c r="G1950" s="165">
        <v>48</v>
      </c>
      <c r="H1950" s="178">
        <v>101862</v>
      </c>
      <c r="I1950" s="170" t="str">
        <f t="shared" si="192"/>
        <v>Б-101862-13</v>
      </c>
      <c r="J1950" s="169">
        <v>3</v>
      </c>
      <c r="K1950" s="234">
        <v>1</v>
      </c>
      <c r="L1950" s="165" t="s">
        <v>38</v>
      </c>
      <c r="M1950" s="169">
        <v>1</v>
      </c>
      <c r="N1950" s="165">
        <v>18</v>
      </c>
      <c r="O1950" s="167" t="s">
        <v>823</v>
      </c>
      <c r="P1950" s="167" t="s">
        <v>823</v>
      </c>
      <c r="Q1950" s="167" t="s">
        <v>826</v>
      </c>
      <c r="R1950" s="166" t="str">
        <f t="shared" si="189"/>
        <v>1018621</v>
      </c>
      <c r="S1950" s="170">
        <v>1</v>
      </c>
      <c r="T1950" s="167" t="s">
        <v>308</v>
      </c>
      <c r="U1950" s="165">
        <v>800</v>
      </c>
      <c r="V1950" s="165">
        <v>144</v>
      </c>
      <c r="W1950" s="165">
        <v>0</v>
      </c>
      <c r="X1950" s="24">
        <v>1408</v>
      </c>
      <c r="Y1950" s="168" t="s">
        <v>42</v>
      </c>
      <c r="Z1950" s="224" t="s">
        <v>219</v>
      </c>
      <c r="AA1950" s="238" t="s">
        <v>219</v>
      </c>
      <c r="AB1950" s="224"/>
      <c r="AC1950" s="178">
        <v>1640</v>
      </c>
      <c r="AD1950" s="165"/>
      <c r="AE1950" s="165"/>
      <c r="AF1950" s="167" t="s">
        <v>149</v>
      </c>
      <c r="AG1950" s="226">
        <v>8</v>
      </c>
      <c r="AH1950" s="227">
        <v>19</v>
      </c>
      <c r="AI1950" s="167" t="s">
        <v>319</v>
      </c>
      <c r="AJ1950" s="170"/>
      <c r="AK1950" s="170"/>
      <c r="AL1950" s="166">
        <v>0</v>
      </c>
      <c r="AM1950" s="170" t="s">
        <v>43</v>
      </c>
      <c r="AN1950" s="165" t="s">
        <v>44</v>
      </c>
      <c r="AO1950" s="165"/>
      <c r="AP1950" s="166"/>
      <c r="AQ1950" s="166"/>
      <c r="AR1950" s="166"/>
      <c r="AS1950" s="166">
        <f>H1950</f>
        <v>101862</v>
      </c>
      <c r="AT1950" s="166">
        <f t="shared" si="193"/>
        <v>12046</v>
      </c>
      <c r="AU1950" s="166">
        <v>2046</v>
      </c>
      <c r="AV1950" s="166"/>
      <c r="AX1950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101862, 'Б-101862-13',date'2015-02-02',3, 1, 1, 'RUR', 1, 18, date'2015-02-02', date'2015-02-01', 1018621, 1, to_date('2015-02-01 00:00:00','YYYY-MM-DD HH24:MI:SS'), 800, 144, 0, 1408, 0, 'c1', 8,null,101862,12046,2046);insert into xxxx_oebs_cash_payment_test (ID, INVOICE_ID, OEBS_PAYMENT, DOC_DATE, COMISS_DATE) values (s_xxxx_oebs_cash_payment_test.NEXTVAL, 101862, 1640, to_date('2015-02-01 00:00:00','YYYY-MM-DD HH24:MI:SS'), date'2015-01-31' );insert into xxxx_client_discount_m  (ID,CLIENT_ID,CLIENT_AVG_DISCOUNT,DT) values (s_xxxx_client_discount_m.NEXTVAL,1408, 19, date'2015-02-01');</v>
      </c>
    </row>
    <row r="1951" spans="1:50" ht="16.5" customHeight="1" x14ac:dyDescent="0.25">
      <c r="A1951" s="285">
        <v>133</v>
      </c>
      <c r="B1951" s="72">
        <v>0</v>
      </c>
      <c r="C1951" s="165" t="str">
        <f t="shared" si="195"/>
        <v>1000133</v>
      </c>
      <c r="D1951" s="165" t="str">
        <f t="shared" si="196"/>
        <v>1000133/13</v>
      </c>
      <c r="E1951" s="167" t="s">
        <v>189</v>
      </c>
      <c r="F1951" s="167" t="s">
        <v>822</v>
      </c>
      <c r="G1951" s="165">
        <v>48</v>
      </c>
      <c r="H1951" s="178">
        <v>101863</v>
      </c>
      <c r="I1951" s="170" t="str">
        <f t="shared" si="192"/>
        <v>Б-101863-13</v>
      </c>
      <c r="J1951" s="169">
        <v>3</v>
      </c>
      <c r="K1951" s="234">
        <v>2</v>
      </c>
      <c r="L1951" s="165" t="s">
        <v>38</v>
      </c>
      <c r="M1951" s="169">
        <v>1</v>
      </c>
      <c r="N1951" s="165">
        <v>18</v>
      </c>
      <c r="O1951" s="167" t="s">
        <v>823</v>
      </c>
      <c r="P1951" s="167" t="s">
        <v>823</v>
      </c>
      <c r="Q1951" s="167" t="s">
        <v>826</v>
      </c>
      <c r="R1951" s="166" t="str">
        <f t="shared" si="189"/>
        <v>1018631</v>
      </c>
      <c r="S1951" s="170">
        <v>1</v>
      </c>
      <c r="T1951" s="167" t="s">
        <v>308</v>
      </c>
      <c r="U1951" s="165">
        <v>700</v>
      </c>
      <c r="V1951" s="165">
        <v>126</v>
      </c>
      <c r="W1951" s="165">
        <v>0</v>
      </c>
      <c r="X1951" s="24">
        <v>1409</v>
      </c>
      <c r="Y1951" s="168" t="s">
        <v>42</v>
      </c>
      <c r="Z1951" s="224" t="s">
        <v>220</v>
      </c>
      <c r="AA1951" s="238" t="s">
        <v>220</v>
      </c>
      <c r="AB1951" s="224"/>
      <c r="AC1951" s="178">
        <v>1435</v>
      </c>
      <c r="AD1951" s="165"/>
      <c r="AE1951" s="165"/>
      <c r="AF1951" s="167" t="s">
        <v>149</v>
      </c>
      <c r="AG1951" s="226">
        <v>8</v>
      </c>
      <c r="AH1951" s="227">
        <v>19</v>
      </c>
      <c r="AI1951" s="167" t="s">
        <v>319</v>
      </c>
      <c r="AJ1951" s="170"/>
      <c r="AK1951" s="170"/>
      <c r="AL1951" s="166">
        <v>0</v>
      </c>
      <c r="AM1951" s="170" t="s">
        <v>43</v>
      </c>
      <c r="AN1951" s="165" t="s">
        <v>44</v>
      </c>
      <c r="AO1951" s="165"/>
      <c r="AP1951" s="166"/>
      <c r="AQ1951" s="166"/>
      <c r="AR1951" s="166"/>
      <c r="AS1951" s="166">
        <f>H1951</f>
        <v>101863</v>
      </c>
      <c r="AT1951" s="166">
        <f t="shared" si="193"/>
        <v>12047</v>
      </c>
      <c r="AU1951" s="166">
        <v>2047</v>
      </c>
      <c r="AV1951" s="166"/>
      <c r="AX1951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101863, 'Б-101863-13',date'2015-02-02',3, 2, 2, 'RUR', 1, 18, date'2015-02-02', date'2015-02-01', 1018631, 1, to_date('2015-02-01 00:00:00','YYYY-MM-DD HH24:MI:SS'), 700, 126, 0, 1409, 0, 'c1', 8,null,101863,12047,2047);insert into xxxx_oebs_cash_payment_test (ID, INVOICE_ID, OEBS_PAYMENT, DOC_DATE, COMISS_DATE) values (s_xxxx_oebs_cash_payment_test.NEXTVAL, 101863, 1435, to_date('2015-02-01 00:00:00','YYYY-MM-DD HH24:MI:SS'), date'2015-01-31' );insert into xxxx_client_discount_m  (ID,CLIENT_ID,CLIENT_AVG_DISCOUNT,DT) values (s_xxxx_client_discount_m.NEXTVAL,1409, 19, date'2015-02-01');</v>
      </c>
    </row>
    <row r="1952" spans="1:50" ht="16.5" customHeight="1" x14ac:dyDescent="0.25">
      <c r="A1952" s="285">
        <v>133</v>
      </c>
      <c r="B1952" s="72">
        <v>0</v>
      </c>
      <c r="C1952" s="171" t="str">
        <f t="shared" si="195"/>
        <v>1000133</v>
      </c>
      <c r="D1952" s="171" t="str">
        <f t="shared" si="196"/>
        <v>1000133/13</v>
      </c>
      <c r="E1952" s="172" t="s">
        <v>189</v>
      </c>
      <c r="F1952" s="167" t="s">
        <v>822</v>
      </c>
      <c r="G1952" s="171">
        <v>48</v>
      </c>
      <c r="H1952" s="178">
        <v>101864</v>
      </c>
      <c r="I1952" s="171" t="str">
        <f t="shared" si="192"/>
        <v>Б-101864-13</v>
      </c>
      <c r="J1952" s="169">
        <v>3</v>
      </c>
      <c r="K1952" s="192">
        <v>3</v>
      </c>
      <c r="L1952" s="171" t="s">
        <v>38</v>
      </c>
      <c r="M1952" s="175">
        <v>1</v>
      </c>
      <c r="N1952" s="165">
        <v>18</v>
      </c>
      <c r="O1952" s="172" t="s">
        <v>823</v>
      </c>
      <c r="P1952" s="172" t="s">
        <v>823</v>
      </c>
      <c r="Q1952" s="172" t="s">
        <v>826</v>
      </c>
      <c r="R1952" s="173" t="str">
        <f t="shared" si="189"/>
        <v>1018641</v>
      </c>
      <c r="S1952" s="171">
        <v>1</v>
      </c>
      <c r="T1952" s="172" t="s">
        <v>308</v>
      </c>
      <c r="U1952" s="171">
        <v>600</v>
      </c>
      <c r="V1952" s="171">
        <v>108</v>
      </c>
      <c r="W1952" s="171">
        <v>0</v>
      </c>
      <c r="X1952" s="24">
        <v>1410</v>
      </c>
      <c r="Y1952" s="174" t="s">
        <v>42</v>
      </c>
      <c r="Z1952" s="224" t="s">
        <v>221</v>
      </c>
      <c r="AA1952" s="238" t="s">
        <v>221</v>
      </c>
      <c r="AB1952" s="232"/>
      <c r="AC1952" s="178">
        <v>1230</v>
      </c>
      <c r="AD1952" s="171"/>
      <c r="AE1952" s="171"/>
      <c r="AF1952" s="172" t="s">
        <v>149</v>
      </c>
      <c r="AG1952" s="233">
        <v>8</v>
      </c>
      <c r="AH1952" s="227">
        <v>19</v>
      </c>
      <c r="AI1952" s="172" t="s">
        <v>319</v>
      </c>
      <c r="AJ1952" s="171"/>
      <c r="AK1952" s="171"/>
      <c r="AL1952" s="166">
        <v>0</v>
      </c>
      <c r="AM1952" s="170" t="s">
        <v>43</v>
      </c>
      <c r="AN1952" s="171" t="s">
        <v>44</v>
      </c>
      <c r="AO1952" s="171"/>
      <c r="AP1952" s="166"/>
      <c r="AQ1952" s="166"/>
      <c r="AR1952" s="166"/>
      <c r="AS1952" s="166">
        <f>H1952</f>
        <v>101864</v>
      </c>
      <c r="AT1952" s="166">
        <f t="shared" si="193"/>
        <v>12048</v>
      </c>
      <c r="AU1952" s="166">
        <v>2048</v>
      </c>
      <c r="AV1952" s="173"/>
      <c r="AX1952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133, 1000133, '1000133/13', date'2013-03-01', date'2015-09-01', 48, 101864, 'Б-101864-13',date'2015-02-02',3, 3, 3, 'RUR', 1, 18, date'2015-02-02', date'2015-02-01', 1018641, 1, to_date('2015-02-01 00:00:00','YYYY-MM-DD HH24:MI:SS'), 600, 108, 0, 1410, 0, 'c1', 8,null,101864,12048,2048);insert into xxxx_oebs_cash_payment_test (ID, INVOICE_ID, OEBS_PAYMENT, DOC_DATE, COMISS_DATE) values (s_xxxx_oebs_cash_payment_test.NEXTVAL, 101864, 1230, to_date('2015-02-01 00:00:00','YYYY-MM-DD HH24:MI:SS'), date'2015-01-31' );insert into xxxx_client_discount_m  (ID,CLIENT_ID,CLIENT_AVG_DISCOUNT,DT) values (s_xxxx_client_discount_m.NEXTVAL,1410, 19, date'2015-02-01');</v>
      </c>
    </row>
    <row r="1953" spans="1:50" ht="16.5" customHeight="1" x14ac:dyDescent="0.25">
      <c r="A1953" s="285">
        <v>134</v>
      </c>
      <c r="B1953" s="72">
        <v>0</v>
      </c>
      <c r="C1953" s="166" t="str">
        <f t="shared" si="195"/>
        <v>1000134</v>
      </c>
      <c r="D1953" s="165" t="str">
        <f t="shared" si="196"/>
        <v>1000134/13</v>
      </c>
      <c r="E1953" s="167" t="s">
        <v>189</v>
      </c>
      <c r="F1953" s="167" t="s">
        <v>822</v>
      </c>
      <c r="G1953" s="165">
        <v>48</v>
      </c>
      <c r="H1953" s="178">
        <v>101865</v>
      </c>
      <c r="I1953" s="170" t="str">
        <f t="shared" si="192"/>
        <v>Б-101865-13</v>
      </c>
      <c r="J1953" s="185">
        <v>3</v>
      </c>
      <c r="K1953" s="165">
        <v>1</v>
      </c>
      <c r="L1953" s="165" t="s">
        <v>38</v>
      </c>
      <c r="M1953" s="169">
        <v>1</v>
      </c>
      <c r="N1953" s="165">
        <v>18</v>
      </c>
      <c r="O1953" s="167" t="s">
        <v>823</v>
      </c>
      <c r="P1953" s="167" t="s">
        <v>823</v>
      </c>
      <c r="Q1953" s="167" t="s">
        <v>826</v>
      </c>
      <c r="R1953" s="166" t="str">
        <f t="shared" si="189"/>
        <v>1018651</v>
      </c>
      <c r="S1953" s="170">
        <v>1</v>
      </c>
      <c r="T1953" s="167" t="s">
        <v>308</v>
      </c>
      <c r="U1953" s="165">
        <v>6000000</v>
      </c>
      <c r="V1953" s="165">
        <v>1080000</v>
      </c>
      <c r="W1953" s="165">
        <v>0</v>
      </c>
      <c r="X1953" s="24">
        <v>1411</v>
      </c>
      <c r="Y1953" s="168" t="s">
        <v>42</v>
      </c>
      <c r="Z1953" s="266">
        <v>16400000</v>
      </c>
      <c r="AA1953" s="266"/>
      <c r="AB1953" s="224"/>
      <c r="AC1953" s="24">
        <v>12000000</v>
      </c>
      <c r="AD1953" s="170"/>
      <c r="AE1953" s="170"/>
      <c r="AF1953" s="167" t="s">
        <v>149</v>
      </c>
      <c r="AG1953" s="221">
        <v>8</v>
      </c>
      <c r="AH1953" s="220">
        <v>12</v>
      </c>
      <c r="AI1953" s="167" t="s">
        <v>319</v>
      </c>
      <c r="AL1953" s="166">
        <v>0</v>
      </c>
      <c r="AM1953" s="170">
        <v>0</v>
      </c>
      <c r="AN1953" s="165" t="s">
        <v>44</v>
      </c>
      <c r="AO1953" s="165"/>
      <c r="AP1953" s="166"/>
      <c r="AQ1953" s="166"/>
      <c r="AR1953" s="166"/>
      <c r="AS1953" s="166">
        <f>H1953</f>
        <v>101865</v>
      </c>
      <c r="AT1953" s="166">
        <f t="shared" si="193"/>
        <v>12049</v>
      </c>
      <c r="AU1953" s="166">
        <v>2049</v>
      </c>
      <c r="AX1953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101865, 'Б-101865-13',date'2015-02-02',3, 1, 1, 'RUR', 1, 18, date'2015-02-02', date'2015-02-01', 1018651, 1, to_date('2015-02-01 00:00:00','YYYY-MM-DD HH24:MI:SS'), 6000000, 1080000, 0, 1411, 0, 'c1', 8,0,101865,12049,2049);insert into xxxx_oebs_cash_payment_test (ID, INVOICE_ID, OEBS_PAYMENT, DOC_DATE, COMISS_DATE) values (s_xxxx_oebs_cash_payment_test.NEXTVAL, 101865, 12000000, to_date('2015-02-01 00:00:00','YYYY-MM-DD HH24:MI:SS'), date'2015-01-31' );insert into xxxx_client_discount_m  (ID,CLIENT_ID,CLIENT_AVG_DISCOUNT,DT) values (s_xxxx_client_discount_m.NEXTVAL,1411, 12, date'2015-02-01');</v>
      </c>
    </row>
    <row r="1954" spans="1:50" ht="16.5" customHeight="1" x14ac:dyDescent="0.25">
      <c r="A1954" s="285">
        <v>134</v>
      </c>
      <c r="B1954" s="72">
        <v>0</v>
      </c>
      <c r="C1954" s="166" t="str">
        <f t="shared" si="195"/>
        <v>1000134</v>
      </c>
      <c r="D1954" s="165" t="str">
        <f t="shared" si="196"/>
        <v>1000134/13</v>
      </c>
      <c r="E1954" s="167" t="s">
        <v>189</v>
      </c>
      <c r="F1954" s="167" t="s">
        <v>822</v>
      </c>
      <c r="G1954" s="165">
        <v>48</v>
      </c>
      <c r="H1954" s="178">
        <v>101866</v>
      </c>
      <c r="I1954" s="170" t="str">
        <f t="shared" si="192"/>
        <v>Б-101866-13</v>
      </c>
      <c r="J1954" s="185">
        <v>3</v>
      </c>
      <c r="K1954" s="165">
        <v>2</v>
      </c>
      <c r="L1954" s="165" t="s">
        <v>38</v>
      </c>
      <c r="M1954" s="169">
        <v>1</v>
      </c>
      <c r="N1954" s="165">
        <v>18</v>
      </c>
      <c r="O1954" s="167" t="s">
        <v>823</v>
      </c>
      <c r="P1954" s="167" t="s">
        <v>823</v>
      </c>
      <c r="Q1954" s="167" t="s">
        <v>826</v>
      </c>
      <c r="R1954" s="166" t="str">
        <f t="shared" si="189"/>
        <v>1018661</v>
      </c>
      <c r="S1954" s="170">
        <v>1</v>
      </c>
      <c r="T1954" s="167" t="s">
        <v>308</v>
      </c>
      <c r="U1954" s="165">
        <v>7000000</v>
      </c>
      <c r="V1954" s="165">
        <v>1260000</v>
      </c>
      <c r="W1954" s="165">
        <v>0</v>
      </c>
      <c r="X1954" s="24">
        <v>1412</v>
      </c>
      <c r="Y1954" s="168" t="s">
        <v>42</v>
      </c>
      <c r="Z1954" s="266"/>
      <c r="AA1954" s="266"/>
      <c r="AB1954" s="224"/>
      <c r="AC1954" s="24">
        <v>14000000</v>
      </c>
      <c r="AD1954" s="170"/>
      <c r="AE1954" s="170"/>
      <c r="AF1954" s="167" t="s">
        <v>149</v>
      </c>
      <c r="AG1954" s="221">
        <v>8</v>
      </c>
      <c r="AH1954" s="220">
        <v>12</v>
      </c>
      <c r="AI1954" s="167" t="s">
        <v>319</v>
      </c>
      <c r="AL1954" s="166">
        <v>0</v>
      </c>
      <c r="AM1954" s="170">
        <v>0</v>
      </c>
      <c r="AN1954" s="165" t="s">
        <v>44</v>
      </c>
      <c r="AO1954" s="165"/>
      <c r="AP1954" s="166"/>
      <c r="AQ1954" s="166"/>
      <c r="AR1954" s="166"/>
      <c r="AS1954" s="166">
        <f>H1954</f>
        <v>101866</v>
      </c>
      <c r="AT1954" s="166">
        <f t="shared" si="193"/>
        <v>12050</v>
      </c>
      <c r="AU1954" s="166">
        <v>2050</v>
      </c>
      <c r="AX1954" s="163" t="str">
        <f t="shared" si="19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101866, 'Б-101866-13',date'2015-02-02',3, 2, 2, 'RUR', 1, 18, date'2015-02-02', date'2015-02-01', 1018661, 1, to_date('2015-02-01 00:00:00','YYYY-MM-DD HH24:MI:SS'), 7000000, 1260000, 0, 1412, 0, 'c1', 8,0,101866,12050,2050);insert into xxxx_oebs_cash_payment_test (ID, INVOICE_ID, OEBS_PAYMENT, DOC_DATE, COMISS_DATE) values (s_xxxx_oebs_cash_payment_test.NEXTVAL, 101866, 14000000, to_date('2015-02-01 00:00:00','YYYY-MM-DD HH24:MI:SS'), date'2015-01-31' );insert into xxxx_client_discount_m  (ID,CLIENT_ID,CLIENT_AVG_DISCOUNT,DT) values (s_xxxx_client_discount_m.NEXTVAL,1412, 12, date'2015-02-01');</v>
      </c>
    </row>
    <row r="1955" spans="1:50" ht="16.5" customHeight="1" x14ac:dyDescent="0.25">
      <c r="A1955" s="285">
        <v>134</v>
      </c>
      <c r="B1955" s="72">
        <v>0</v>
      </c>
      <c r="C1955" s="166" t="str">
        <f t="shared" si="195"/>
        <v>1000134</v>
      </c>
      <c r="D1955" s="165" t="str">
        <f t="shared" si="196"/>
        <v>1000134/13</v>
      </c>
      <c r="E1955" s="167" t="s">
        <v>189</v>
      </c>
      <c r="F1955" s="167" t="s">
        <v>822</v>
      </c>
      <c r="G1955" s="165">
        <v>48</v>
      </c>
      <c r="H1955" s="178">
        <v>101867</v>
      </c>
      <c r="I1955" s="170" t="str">
        <f t="shared" si="192"/>
        <v>Б-101867-13</v>
      </c>
      <c r="J1955" s="185">
        <v>3</v>
      </c>
      <c r="K1955" s="165">
        <v>3</v>
      </c>
      <c r="L1955" s="165" t="s">
        <v>38</v>
      </c>
      <c r="M1955" s="169">
        <v>1</v>
      </c>
      <c r="N1955" s="165">
        <v>18</v>
      </c>
      <c r="O1955" s="167" t="s">
        <v>823</v>
      </c>
      <c r="P1955" s="167" t="s">
        <v>823</v>
      </c>
      <c r="Q1955" s="167" t="s">
        <v>826</v>
      </c>
      <c r="R1955" s="166" t="str">
        <f t="shared" si="189"/>
        <v>1018671</v>
      </c>
      <c r="S1955" s="170">
        <v>1</v>
      </c>
      <c r="T1955" s="167" t="s">
        <v>308</v>
      </c>
      <c r="U1955" s="165">
        <v>7000000</v>
      </c>
      <c r="V1955" s="165">
        <v>1260000</v>
      </c>
      <c r="W1955" s="165">
        <v>0</v>
      </c>
      <c r="X1955" s="24">
        <v>1413</v>
      </c>
      <c r="Y1955" s="168" t="s">
        <v>42</v>
      </c>
      <c r="Z1955" s="266"/>
      <c r="AA1955" s="266"/>
      <c r="AB1955" s="224"/>
      <c r="AC1955" s="24">
        <v>14000000</v>
      </c>
      <c r="AD1955" s="170"/>
      <c r="AE1955" s="170"/>
      <c r="AF1955" s="167" t="s">
        <v>149</v>
      </c>
      <c r="AG1955" s="221">
        <v>8</v>
      </c>
      <c r="AH1955" s="220">
        <v>12</v>
      </c>
      <c r="AI1955" s="167" t="s">
        <v>319</v>
      </c>
      <c r="AL1955" s="166">
        <v>0</v>
      </c>
      <c r="AM1955" s="170">
        <v>0</v>
      </c>
      <c r="AN1955" s="165" t="s">
        <v>44</v>
      </c>
      <c r="AO1955" s="165"/>
      <c r="AP1955" s="166"/>
      <c r="AQ1955" s="166"/>
      <c r="AR1955" s="166"/>
      <c r="AS1955" s="166">
        <f>H1955</f>
        <v>101867</v>
      </c>
      <c r="AT1955" s="166">
        <f t="shared" si="193"/>
        <v>12051</v>
      </c>
      <c r="AU1955" s="166">
        <v>2051</v>
      </c>
      <c r="AX1955" s="163" t="str">
        <f>IF(B1955=0,"insert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"&amp;A1955&amp;", "&amp;C1955&amp;", '"&amp;D1955&amp;"', date'"&amp;E1955&amp;"', date'"&amp;F1955&amp;"', "&amp;G1955&amp;", "&amp;H1955&amp;", '"&amp;I1955&amp;"',date'"&amp;O1955&amp;"',"&amp;J1955&amp;", "&amp;K1955&amp;", "&amp;K1955&amp;", '"&amp;L1955&amp;"', "&amp;M1955&amp;", "&amp;N1955&amp;", date'"&amp;P1955&amp;"', date'"&amp;Q1955&amp;"', "&amp;R1955&amp;", "&amp;S1955&amp;", to_date('"&amp;T1955&amp;"','YYYY-MM-DD HH24:MI:SS'), "&amp;U1955&amp;", "&amp;V1955&amp;", "&amp;W1955&amp;", "&amp;X1955&amp;", "&amp;AL1955&amp;", '"&amp;AN1955&amp;"', "&amp;AG1955&amp;","&amp;AM1955&amp;","&amp;AS1955&amp;","&amp;AT1955&amp;","&amp;AU1955&amp;");"&amp;
IF(LEN(AC1955)&gt;0,"insert into xxxx_oebs_cash_payment_test (ID, INVOICE_ID, OEBS_PAYMENT, DOC_DATE, COMISS_DATE) values (s_xxxx_oebs_cash_payment_test.NEXTVAL, "&amp;H1955&amp;", "&amp;AC1955&amp;", to_date('"&amp;T1955&amp;"','YYYY-MM-DD HH24:MI:SS'), "&amp;AF1955&amp;" );","")&amp;
IF(LEN(AD1955)&gt;0,"insert into xxxx_oebs_cash_payment_test (ID, INVOICE_ID, OEBS_PAYMENT, DOC_DATE, COMISS_DATE) values (s_xxxx_oebs_cash_payment_test.NEXTVAL, "&amp;H1955&amp;", "&amp;AD1955&amp;", to_date('"&amp;T1955&amp;"','YYYY-MM-DD HH24:MI:SS'), "&amp;AF1955&amp;" );","")&amp;
IF(LEN(AE1955)&gt;0,"insert into xxxx_oebs_cash_payment_test (ID, INVOICE_ID, OEBS_PAYMENT, DOC_DATE, COMISS_DATE) values (s_xxxx_oebs_cash_payment_test.NEXTVAL, "&amp;H1955&amp;", "&amp;AE1955&amp;", to_date('"&amp;T1955&amp;"','YYYY-MM-DD HH24:MI:SS'), "&amp;AF1955&amp;" );","")&amp;
IF(LEN(AH1955)&gt;0,"insert into xxxx_client_discount_m  (ID,CLIENT_ID,CLIENT_AVG_DISCOUNT,DT) values (s_xxxx_client_discount_m.NEXTVAL,"&amp;X1955&amp;", "&amp;AH1955&amp;", "&amp;AI1955&amp;");","")&amp;
IF(LEN(AJ1955)&gt;0,"insert into xxxx_client_discount_m  (ID,CLIENT_ID,CLIENT_AVG_DISCOUNT,DT) values (s_xxxx_client_discount_m.NEXTVAL,"&amp;X1955&amp;", "&amp;AJ1955&amp;", "&amp;AK1955&amp;");","")&amp;
IF(LEN(AO1955)&gt;0,"insert into xxxx_contract_signed_attr (ID, CONTRACT_ID, CODE, KEY_NUM) values (s_xxxx_contract_signed_attr.NEXTVAL, "&amp;C1955&amp;", 'SUPERCOMMISSION_BONUS' , "&amp;AO1955&amp;" );","")&amp;
IF(LEN(AP1955)&gt;0,"insert into xxxx_loyal_clients_contr_attr (ID, CONTRACT_ID, CLIENT_ID, LC_TURNOVER, COLLATERAL_FIRST_DT, COLLATERAL_END_DT) values (s_xxxx_loyal_clients_contr_atr.NEXTVAL, "&amp;C1955&amp;", "&amp;X1955&amp;", "&amp;AP1955&amp;", "&amp;AQ1955&amp;", "&amp;AR1955&amp;" );",""),"insert into XXXX_COMMISSION_PART (ID,CONTRACT_ID,FROM_DT,TILL_DT,NDS,CURRENCY,REWARD_TYPE,DISCOUNT_TYPE,REWARD_TO_CHARGE,DELKREDERE_TO_CHARGE,DKV_TO_CHARGE,REWARD_TO_PAY,DELKREDERE_TO_PAY,DKV_TO_PAY) values "&amp;"(s_xxxx_commission_part.NEXTVAL, "&amp;C1955&amp;", "&amp;E1955&amp;",  "&amp;F1955&amp;", "&amp;G1955&amp;", '"&amp;H1955&amp;"', "&amp;J1955&amp;", "&amp;I1955&amp;", "&amp;L1955&amp;", "&amp;M1955&amp;","&amp;N1955&amp;","&amp;Q1955&amp;","&amp;R1955&amp;","&amp;S1955&amp;");")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101867, 'Б-101867-13',date'2015-02-02',3, 3, 3, 'RUR', 1, 18, date'2015-02-02', date'2015-02-01', 1018671, 1, to_date('2015-02-01 00:00:00','YYYY-MM-DD HH24:MI:SS'), 7000000, 1260000, 0, 1413, 0, 'c1', 8,0,101867,12051,2051);insert into xxxx_oebs_cash_payment_test (ID, INVOICE_ID, OEBS_PAYMENT, DOC_DATE, COMISS_DATE) values (s_xxxx_oebs_cash_payment_test.NEXTVAL, 101867, 14000000, to_date('2015-02-01 00:00:00','YYYY-MM-DD HH24:MI:SS'), date'2015-01-31' );insert into xxxx_client_discount_m  (ID,CLIENT_ID,CLIENT_AVG_DISCOUNT,DT) values (s_xxxx_client_discount_m.NEXTVAL,1413, 12, date'2015-02-01');</v>
      </c>
    </row>
    <row r="1956" spans="1:50" ht="16.5" customHeight="1" x14ac:dyDescent="0.25">
      <c r="A1956" s="285">
        <v>134</v>
      </c>
      <c r="B1956" s="72">
        <v>0</v>
      </c>
      <c r="C1956" s="166" t="str">
        <f t="shared" si="195"/>
        <v>1000134</v>
      </c>
      <c r="D1956" s="165" t="str">
        <f t="shared" si="196"/>
        <v>1000134/13</v>
      </c>
      <c r="E1956" s="167" t="s">
        <v>189</v>
      </c>
      <c r="F1956" s="167" t="s">
        <v>822</v>
      </c>
      <c r="G1956" s="165">
        <v>48</v>
      </c>
      <c r="H1956" s="178">
        <v>101868</v>
      </c>
      <c r="I1956" s="170" t="str">
        <f t="shared" si="192"/>
        <v>Б-101868-13</v>
      </c>
      <c r="J1956" s="185">
        <v>3</v>
      </c>
      <c r="K1956" s="165">
        <v>7</v>
      </c>
      <c r="L1956" s="165" t="s">
        <v>38</v>
      </c>
      <c r="M1956" s="169">
        <v>1</v>
      </c>
      <c r="N1956" s="165">
        <v>18</v>
      </c>
      <c r="O1956" s="167" t="s">
        <v>823</v>
      </c>
      <c r="P1956" s="167" t="s">
        <v>823</v>
      </c>
      <c r="Q1956" s="167" t="s">
        <v>826</v>
      </c>
      <c r="R1956" s="166" t="str">
        <f t="shared" si="189"/>
        <v>1018681</v>
      </c>
      <c r="S1956" s="170">
        <v>1</v>
      </c>
      <c r="T1956" s="191" t="s">
        <v>144</v>
      </c>
      <c r="U1956" s="165">
        <v>17000000</v>
      </c>
      <c r="V1956" s="165">
        <v>3060000</v>
      </c>
      <c r="W1956" s="165">
        <v>0</v>
      </c>
      <c r="X1956" s="24">
        <v>1414</v>
      </c>
      <c r="Y1956" s="168" t="s">
        <v>42</v>
      </c>
      <c r="Z1956" s="266">
        <v>24600000</v>
      </c>
      <c r="AA1956" s="266"/>
      <c r="AB1956" s="224"/>
      <c r="AC1956" s="24">
        <v>34000000</v>
      </c>
      <c r="AD1956" s="170"/>
      <c r="AE1956" s="170"/>
      <c r="AF1956" s="237" t="s">
        <v>150</v>
      </c>
      <c r="AG1956" s="221">
        <v>8</v>
      </c>
      <c r="AH1956" s="220">
        <v>12</v>
      </c>
      <c r="AI1956" s="237" t="s">
        <v>320</v>
      </c>
      <c r="AL1956" s="166">
        <v>0</v>
      </c>
      <c r="AM1956" s="170">
        <v>0</v>
      </c>
      <c r="AN1956" s="165" t="s">
        <v>44</v>
      </c>
      <c r="AO1956" s="165"/>
      <c r="AP1956" s="166"/>
      <c r="AQ1956" s="166"/>
      <c r="AR1956" s="166"/>
      <c r="AS1956" s="166">
        <f>H1956</f>
        <v>101868</v>
      </c>
      <c r="AT1956" s="166">
        <f t="shared" si="193"/>
        <v>12052</v>
      </c>
      <c r="AU1956" s="166">
        <v>2052</v>
      </c>
      <c r="AX1956" s="163" t="str">
        <f t="shared" ref="AX1956:AX1961" si="197">IF(B1956=0,"insert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"&amp;A1956&amp;", "&amp;C1956&amp;", '"&amp;D1956&amp;"', date'"&amp;E1956&amp;"', date'"&amp;F1956&amp;"', "&amp;G1956&amp;", "&amp;H1956&amp;", '"&amp;I1956&amp;"',date'"&amp;O1956&amp;"',"&amp;J1956&amp;", "&amp;K1956&amp;", "&amp;K1956&amp;", '"&amp;L1956&amp;"', "&amp;M1956&amp;", "&amp;N1956&amp;", date'"&amp;P1956&amp;"', date'"&amp;Q1956&amp;"', "&amp;R1956&amp;", "&amp;S1956&amp;", to_date('"&amp;T1956&amp;"','YYYY-MM-DD HH24:MI:SS'), "&amp;U1956&amp;", "&amp;V1956&amp;", "&amp;W1956&amp;", "&amp;X1956&amp;", "&amp;AL1956&amp;", '"&amp;AN1956&amp;"', "&amp;AG1956&amp;","&amp;AM1956&amp;","&amp;AS1956&amp;","&amp;AT1956&amp;","&amp;AU1956&amp;");"&amp;
IF(LEN(AC1956)&gt;0,"insert into xxxx_oebs_cash_payment_test (ID, INVOICE_ID, OEBS_PAYMENT, DOC_DATE, COMISS_DATE) values (s_xxxx_oebs_cash_payment_test.NEXTVAL, "&amp;H1956&amp;", "&amp;AC1956&amp;", to_date('"&amp;T1956&amp;"','YYYY-MM-DD HH24:MI:SS'), "&amp;AF1956&amp;" );","")&amp;
IF(LEN(AD1956)&gt;0,"insert into xxxx_oebs_cash_payment_test (ID, INVOICE_ID, OEBS_PAYMENT, DOC_DATE, COMISS_DATE) values (s_xxxx_oebs_cash_payment_test.NEXTVAL, "&amp;H1956&amp;", "&amp;AD1956&amp;", to_date('"&amp;T1956&amp;"','YYYY-MM-DD HH24:MI:SS'), "&amp;AF1956&amp;" );","")&amp;
IF(LEN(AE1956)&gt;0,"insert into xxxx_oebs_cash_payment_test (ID, INVOICE_ID, OEBS_PAYMENT, DOC_DATE, COMISS_DATE) values (s_xxxx_oebs_cash_payment_test.NEXTVAL, "&amp;H1956&amp;", "&amp;AE1956&amp;", to_date('"&amp;T1956&amp;"','YYYY-MM-DD HH24:MI:SS'), "&amp;AF1956&amp;" );","")&amp;
IF(LEN(AH1956)&gt;0,"insert into xxxx_client_discount_m  (ID,CLIENT_ID,CLIENT_AVG_DISCOUNT,DT) values (s_xxxx_client_discount_m.NEXTVAL,"&amp;X1956&amp;", "&amp;AH1956&amp;", "&amp;AI1956&amp;");","")&amp;
IF(LEN(AJ1956)&gt;0,"insert into xxxx_client_discount_m  (ID,CLIENT_ID,CLIENT_AVG_DISCOUNT,DT) values (s_xxxx_client_discount_m.NEXTVAL,"&amp;X1956&amp;", "&amp;AJ1956&amp;", "&amp;AK1956&amp;");","")&amp;
IF(LEN(AO1956)&gt;0,"insert into xxxx_contract_signed_attr (ID, CONTRACT_ID, CODE, KEY_NUM) values (s_xxxx_contract_signed_attr.NEXTVAL, "&amp;C1956&amp;", 'SUPERCOMMISSION_BONUS' , "&amp;AO1956&amp;" );","")&amp;
IF(LEN(AP1956)&gt;0,"insert into xxxx_loyal_clients_contr_attr (ID, CONTRACT_ID, CLIENT_ID, LC_TURNOVER, COLLATERAL_FIRST_DT, COLLATERAL_END_DT) values (s_xxxx_loyal_clients_contr_atr.NEXTVAL, "&amp;C1956&amp;", "&amp;X1956&amp;", "&amp;AP1956&amp;", "&amp;AQ1956&amp;", "&amp;AR1956&amp;" );",""),"insert into XXXX_COMMISSION_PART (ID,CONTRACT_ID,FROM_DT,TILL_DT,NDS,CURRENCY,REWARD_TYPE,DISCOUNT_TYPE,REWARD_TO_CHARGE,DELKREDERE_TO_CHARGE,DKV_TO_CHARGE,REWARD_TO_PAY,DELKREDERE_TO_PAY,DKV_TO_PAY) values "&amp;"(s_xxxx_commission_part.NEXTVAL, "&amp;C1956&amp;", "&amp;E1956&amp;",  "&amp;F1956&amp;", "&amp;G1956&amp;", '"&amp;H1956&amp;"', "&amp;J1956&amp;", "&amp;I1956&amp;", "&amp;L1956&amp;", "&amp;M1956&amp;","&amp;N1956&amp;","&amp;Q1956&amp;","&amp;R1956&amp;","&amp;S1956&amp;");")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101868, 'Б-101868-13',date'2015-02-02',3, 7, 7, 'RUR', 1, 18, date'2015-02-02', date'2015-02-01', 1018681, 1, to_date('2015-01-01 00:00:00','YYYY-MM-DD HH24:MI:SS'), 17000000, 3060000, 0, 1414, 0, 'c1', 8,0,101868,12052,2052);insert into xxxx_oebs_cash_payment_test (ID, INVOICE_ID, OEBS_PAYMENT, DOC_DATE, COMISS_DATE) values (s_xxxx_oebs_cash_payment_test.NEXTVAL, 101868, 34000000, to_date('2015-01-01 00:00:00','YYYY-MM-DD HH24:MI:SS'), date'2015-01-30' );insert into xxxx_client_discount_m  (ID,CLIENT_ID,CLIENT_AVG_DISCOUNT,DT) values (s_xxxx_client_discount_m.NEXTVAL,1414, 12, date'2015-01-01');</v>
      </c>
    </row>
    <row r="1957" spans="1:50" ht="16.5" customHeight="1" x14ac:dyDescent="0.25">
      <c r="A1957" s="285">
        <v>134</v>
      </c>
      <c r="B1957" s="72">
        <v>0</v>
      </c>
      <c r="C1957" s="166" t="str">
        <f t="shared" si="195"/>
        <v>1000134</v>
      </c>
      <c r="D1957" s="165" t="str">
        <f t="shared" si="196"/>
        <v>1000134/13</v>
      </c>
      <c r="E1957" s="167" t="s">
        <v>189</v>
      </c>
      <c r="F1957" s="167" t="s">
        <v>822</v>
      </c>
      <c r="G1957" s="165">
        <v>48</v>
      </c>
      <c r="H1957" s="178">
        <v>101869</v>
      </c>
      <c r="I1957" s="170" t="str">
        <f t="shared" si="192"/>
        <v>Б-101869-13</v>
      </c>
      <c r="J1957" s="185">
        <v>3</v>
      </c>
      <c r="K1957" s="165">
        <v>7</v>
      </c>
      <c r="L1957" s="165" t="s">
        <v>38</v>
      </c>
      <c r="M1957" s="169">
        <v>1</v>
      </c>
      <c r="N1957" s="165">
        <v>18</v>
      </c>
      <c r="O1957" s="167" t="s">
        <v>823</v>
      </c>
      <c r="P1957" s="167" t="s">
        <v>823</v>
      </c>
      <c r="Q1957" s="167" t="s">
        <v>826</v>
      </c>
      <c r="R1957" s="166" t="str">
        <f t="shared" si="189"/>
        <v>1018691</v>
      </c>
      <c r="S1957" s="170">
        <v>1</v>
      </c>
      <c r="T1957" s="167" t="s">
        <v>144</v>
      </c>
      <c r="U1957" s="165">
        <v>13000000</v>
      </c>
      <c r="V1957" s="165">
        <v>2340000</v>
      </c>
      <c r="W1957" s="165">
        <v>0</v>
      </c>
      <c r="X1957" s="24">
        <v>1415</v>
      </c>
      <c r="Y1957" s="168" t="s">
        <v>42</v>
      </c>
      <c r="Z1957" s="266"/>
      <c r="AA1957" s="266"/>
      <c r="AB1957" s="224"/>
      <c r="AC1957" s="24">
        <v>26000000</v>
      </c>
      <c r="AD1957" s="170"/>
      <c r="AE1957" s="170"/>
      <c r="AF1957" s="167" t="s">
        <v>149</v>
      </c>
      <c r="AG1957" s="221">
        <v>8</v>
      </c>
      <c r="AH1957" s="220">
        <v>12</v>
      </c>
      <c r="AI1957" s="167" t="s">
        <v>320</v>
      </c>
      <c r="AL1957" s="166">
        <v>0</v>
      </c>
      <c r="AM1957" s="170">
        <v>0</v>
      </c>
      <c r="AN1957" s="165" t="s">
        <v>44</v>
      </c>
      <c r="AO1957" s="165"/>
      <c r="AP1957" s="166"/>
      <c r="AQ1957" s="166"/>
      <c r="AR1957" s="166"/>
      <c r="AS1957" s="166">
        <f>H1957</f>
        <v>101869</v>
      </c>
      <c r="AT1957" s="166">
        <f t="shared" si="193"/>
        <v>12053</v>
      </c>
      <c r="AU1957" s="166">
        <v>2053</v>
      </c>
      <c r="AX1957" s="163" t="str">
        <f t="shared" si="1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101869, 'Б-101869-13',date'2015-02-02',3, 7, 7, 'RUR', 1, 18, date'2015-02-02', date'2015-02-01', 1018691, 1, to_date('2015-01-01 00:00:00','YYYY-MM-DD HH24:MI:SS'), 13000000, 2340000, 0, 1415, 0, 'c1', 8,0,101869,12053,2053);insert into xxxx_oebs_cash_payment_test (ID, INVOICE_ID, OEBS_PAYMENT, DOC_DATE, COMISS_DATE) values (s_xxxx_oebs_cash_payment_test.NEXTVAL, 101869, 26000000, to_date('2015-01-01 00:00:00','YYYY-MM-DD HH24:MI:SS'), date'2015-01-31' );insert into xxxx_client_discount_m  (ID,CLIENT_ID,CLIENT_AVG_DISCOUNT,DT) values (s_xxxx_client_discount_m.NEXTVAL,1415, 12, date'2015-01-01');</v>
      </c>
    </row>
    <row r="1958" spans="1:50" ht="16.5" customHeight="1" x14ac:dyDescent="0.25">
      <c r="A1958" s="285">
        <v>134</v>
      </c>
      <c r="B1958" s="72">
        <v>0</v>
      </c>
      <c r="C1958" s="166" t="str">
        <f t="shared" si="195"/>
        <v>1000134</v>
      </c>
      <c r="D1958" s="165" t="str">
        <f t="shared" si="196"/>
        <v>1000134/13</v>
      </c>
      <c r="E1958" s="167" t="s">
        <v>189</v>
      </c>
      <c r="F1958" s="167" t="s">
        <v>822</v>
      </c>
      <c r="G1958" s="165">
        <v>48</v>
      </c>
      <c r="H1958" s="178">
        <v>101870</v>
      </c>
      <c r="I1958" s="170" t="str">
        <f t="shared" si="192"/>
        <v>Б-101870-13</v>
      </c>
      <c r="J1958" s="185">
        <v>3</v>
      </c>
      <c r="K1958" s="165">
        <v>1</v>
      </c>
      <c r="L1958" s="165" t="s">
        <v>38</v>
      </c>
      <c r="M1958" s="169">
        <v>1</v>
      </c>
      <c r="N1958" s="165">
        <v>18</v>
      </c>
      <c r="O1958" s="237" t="s">
        <v>823</v>
      </c>
      <c r="P1958" s="237" t="s">
        <v>823</v>
      </c>
      <c r="Q1958" s="237" t="s">
        <v>826</v>
      </c>
      <c r="R1958" s="166" t="str">
        <f t="shared" si="189"/>
        <v>1018701</v>
      </c>
      <c r="S1958" s="170">
        <v>1</v>
      </c>
      <c r="T1958" s="191" t="s">
        <v>308</v>
      </c>
      <c r="U1958" s="165">
        <v>6000000</v>
      </c>
      <c r="V1958" s="165">
        <v>1080000</v>
      </c>
      <c r="W1958" s="165">
        <v>0</v>
      </c>
      <c r="X1958" s="24">
        <v>1416</v>
      </c>
      <c r="Y1958" s="168" t="s">
        <v>42</v>
      </c>
      <c r="Z1958" s="266">
        <v>16400000</v>
      </c>
      <c r="AA1958" s="266"/>
      <c r="AB1958" s="224"/>
      <c r="AC1958" s="24">
        <v>12000000</v>
      </c>
      <c r="AD1958" s="170"/>
      <c r="AE1958" s="170"/>
      <c r="AF1958" s="191" t="s">
        <v>149</v>
      </c>
      <c r="AG1958" s="221">
        <v>8</v>
      </c>
      <c r="AH1958" s="220">
        <v>12</v>
      </c>
      <c r="AI1958" s="191" t="s">
        <v>319</v>
      </c>
      <c r="AL1958" s="166">
        <v>0</v>
      </c>
      <c r="AM1958" s="170">
        <v>0</v>
      </c>
      <c r="AN1958" s="165" t="s">
        <v>44</v>
      </c>
      <c r="AO1958" s="165"/>
      <c r="AP1958" s="166"/>
      <c r="AQ1958" s="166"/>
      <c r="AR1958" s="166"/>
      <c r="AS1958" s="166">
        <f>H1958</f>
        <v>101870</v>
      </c>
      <c r="AT1958" s="166">
        <f t="shared" si="193"/>
        <v>12054</v>
      </c>
      <c r="AU1958" s="166">
        <v>2054</v>
      </c>
      <c r="AX1958" s="163" t="str">
        <f t="shared" si="1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101870, 'Б-101870-13',date'2015-02-02',3, 1, 1, 'RUR', 1, 18, date'2015-02-02', date'2015-02-01', 1018701, 1, to_date('2015-02-01 00:00:00','YYYY-MM-DD HH24:MI:SS'), 6000000, 1080000, 0, 1416, 0, 'c1', 8,0,101870,12054,2054);insert into xxxx_oebs_cash_payment_test (ID, INVOICE_ID, OEBS_PAYMENT, DOC_DATE, COMISS_DATE) values (s_xxxx_oebs_cash_payment_test.NEXTVAL, 101870, 12000000, to_date('2015-02-01 00:00:00','YYYY-MM-DD HH24:MI:SS'), date'2015-01-31' );insert into xxxx_client_discount_m  (ID,CLIENT_ID,CLIENT_AVG_DISCOUNT,DT) values (s_xxxx_client_discount_m.NEXTVAL,1416, 12, date'2015-02-01');</v>
      </c>
    </row>
    <row r="1959" spans="1:50" ht="16.5" customHeight="1" x14ac:dyDescent="0.25">
      <c r="A1959" s="285">
        <v>134</v>
      </c>
      <c r="B1959" s="72">
        <v>0</v>
      </c>
      <c r="C1959" s="166" t="str">
        <f t="shared" si="195"/>
        <v>1000134</v>
      </c>
      <c r="D1959" s="165" t="str">
        <f t="shared" si="196"/>
        <v>1000134/13</v>
      </c>
      <c r="E1959" s="167" t="s">
        <v>189</v>
      </c>
      <c r="F1959" s="167" t="s">
        <v>822</v>
      </c>
      <c r="G1959" s="165">
        <v>48</v>
      </c>
      <c r="H1959" s="178">
        <v>101871</v>
      </c>
      <c r="I1959" s="170" t="str">
        <f t="shared" si="192"/>
        <v>Б-101871-13</v>
      </c>
      <c r="J1959" s="185">
        <v>3</v>
      </c>
      <c r="K1959" s="165">
        <v>2</v>
      </c>
      <c r="L1959" s="165" t="s">
        <v>38</v>
      </c>
      <c r="M1959" s="169">
        <v>1</v>
      </c>
      <c r="N1959" s="165">
        <v>18</v>
      </c>
      <c r="O1959" s="237" t="s">
        <v>823</v>
      </c>
      <c r="P1959" s="237" t="s">
        <v>823</v>
      </c>
      <c r="Q1959" s="237" t="s">
        <v>826</v>
      </c>
      <c r="R1959" s="166" t="str">
        <f t="shared" si="189"/>
        <v>1018711</v>
      </c>
      <c r="S1959" s="170">
        <v>1</v>
      </c>
      <c r="T1959" s="191" t="s">
        <v>308</v>
      </c>
      <c r="U1959" s="165">
        <v>17000000</v>
      </c>
      <c r="V1959" s="165">
        <v>1260000</v>
      </c>
      <c r="W1959" s="165">
        <v>0</v>
      </c>
      <c r="X1959" s="24">
        <v>1417</v>
      </c>
      <c r="Y1959" s="168" t="s">
        <v>42</v>
      </c>
      <c r="Z1959" s="266"/>
      <c r="AA1959" s="266"/>
      <c r="AB1959" s="224"/>
      <c r="AC1959" s="24">
        <v>14000000</v>
      </c>
      <c r="AD1959" s="170"/>
      <c r="AE1959" s="170"/>
      <c r="AF1959" s="191" t="s">
        <v>149</v>
      </c>
      <c r="AG1959" s="221">
        <v>8</v>
      </c>
      <c r="AH1959" s="220">
        <v>12</v>
      </c>
      <c r="AI1959" s="191" t="s">
        <v>319</v>
      </c>
      <c r="AL1959" s="166">
        <v>0</v>
      </c>
      <c r="AM1959" s="170">
        <v>0</v>
      </c>
      <c r="AN1959" s="165" t="s">
        <v>44</v>
      </c>
      <c r="AO1959" s="165"/>
      <c r="AP1959" s="166"/>
      <c r="AQ1959" s="166"/>
      <c r="AR1959" s="166"/>
      <c r="AS1959" s="166">
        <f>H1959</f>
        <v>101871</v>
      </c>
      <c r="AT1959" s="166">
        <f t="shared" si="193"/>
        <v>12055</v>
      </c>
      <c r="AU1959" s="166">
        <v>2055</v>
      </c>
      <c r="AX1959" s="163" t="str">
        <f t="shared" si="1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101871, 'Б-101871-13',date'2015-02-02',3, 2, 2, 'RUR', 1, 18, date'2015-02-02', date'2015-02-01', 1018711, 1, to_date('2015-02-01 00:00:00','YYYY-MM-DD HH24:MI:SS'), 17000000, 1260000, 0, 1417, 0, 'c1', 8,0,101871,12055,2055);insert into xxxx_oebs_cash_payment_test (ID, INVOICE_ID, OEBS_PAYMENT, DOC_DATE, COMISS_DATE) values (s_xxxx_oebs_cash_payment_test.NEXTVAL, 101871, 14000000, to_date('2015-02-01 00:00:00','YYYY-MM-DD HH24:MI:SS'), date'2015-01-31' );insert into xxxx_client_discount_m  (ID,CLIENT_ID,CLIENT_AVG_DISCOUNT,DT) values (s_xxxx_client_discount_m.NEXTVAL,1417, 12, date'2015-02-01');</v>
      </c>
    </row>
    <row r="1960" spans="1:50" ht="16.5" customHeight="1" x14ac:dyDescent="0.25">
      <c r="A1960" s="285">
        <v>134</v>
      </c>
      <c r="B1960" s="72">
        <v>0</v>
      </c>
      <c r="C1960" s="166" t="str">
        <f t="shared" si="195"/>
        <v>1000134</v>
      </c>
      <c r="D1960" s="165" t="str">
        <f t="shared" si="196"/>
        <v>1000134/13</v>
      </c>
      <c r="E1960" s="167" t="s">
        <v>189</v>
      </c>
      <c r="F1960" s="167" t="s">
        <v>822</v>
      </c>
      <c r="G1960" s="165">
        <v>48</v>
      </c>
      <c r="H1960" s="178">
        <v>101872</v>
      </c>
      <c r="I1960" s="170" t="str">
        <f t="shared" si="192"/>
        <v>Б-101872-13</v>
      </c>
      <c r="J1960" s="185">
        <v>3</v>
      </c>
      <c r="K1960" s="165">
        <v>3</v>
      </c>
      <c r="L1960" s="165" t="s">
        <v>38</v>
      </c>
      <c r="M1960" s="169">
        <v>1</v>
      </c>
      <c r="N1960" s="165">
        <v>18</v>
      </c>
      <c r="O1960" s="237" t="s">
        <v>823</v>
      </c>
      <c r="P1960" s="237" t="s">
        <v>823</v>
      </c>
      <c r="Q1960" s="237" t="s">
        <v>826</v>
      </c>
      <c r="R1960" s="166" t="str">
        <f t="shared" si="189"/>
        <v>1018721</v>
      </c>
      <c r="S1960" s="170">
        <v>1</v>
      </c>
      <c r="T1960" s="191" t="s">
        <v>308</v>
      </c>
      <c r="U1960" s="165">
        <v>7000000</v>
      </c>
      <c r="V1960" s="165">
        <v>1260000</v>
      </c>
      <c r="W1960" s="165">
        <v>0</v>
      </c>
      <c r="X1960" s="24">
        <v>1418</v>
      </c>
      <c r="Y1960" s="168" t="s">
        <v>42</v>
      </c>
      <c r="Z1960" s="266"/>
      <c r="AA1960" s="266"/>
      <c r="AB1960" s="224"/>
      <c r="AC1960" s="24">
        <v>14000000</v>
      </c>
      <c r="AD1960" s="170"/>
      <c r="AE1960" s="170"/>
      <c r="AF1960" s="191" t="s">
        <v>149</v>
      </c>
      <c r="AG1960" s="221">
        <v>8</v>
      </c>
      <c r="AH1960" s="220">
        <v>12</v>
      </c>
      <c r="AI1960" s="191" t="s">
        <v>319</v>
      </c>
      <c r="AL1960" s="166">
        <v>0</v>
      </c>
      <c r="AM1960" s="170">
        <v>0</v>
      </c>
      <c r="AN1960" s="165" t="s">
        <v>44</v>
      </c>
      <c r="AO1960" s="165"/>
      <c r="AP1960" s="166"/>
      <c r="AQ1960" s="166"/>
      <c r="AR1960" s="166"/>
      <c r="AS1960" s="166">
        <f>H1960</f>
        <v>101872</v>
      </c>
      <c r="AT1960" s="166">
        <f t="shared" si="193"/>
        <v>12056</v>
      </c>
      <c r="AU1960" s="166">
        <v>2056</v>
      </c>
      <c r="AX1960" s="163" t="str">
        <f t="shared" si="1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101872, 'Б-101872-13',date'2015-02-02',3, 3, 3, 'RUR', 1, 18, date'2015-02-02', date'2015-02-01', 1018721, 1, to_date('2015-02-01 00:00:00','YYYY-MM-DD HH24:MI:SS'), 7000000, 1260000, 0, 1418, 0, 'c1', 8,0,101872,12056,2056);insert into xxxx_oebs_cash_payment_test (ID, INVOICE_ID, OEBS_PAYMENT, DOC_DATE, COMISS_DATE) values (s_xxxx_oebs_cash_payment_test.NEXTVAL, 101872, 14000000, to_date('2015-02-01 00:00:00','YYYY-MM-DD HH24:MI:SS'), date'2015-01-31' );insert into xxxx_client_discount_m  (ID,CLIENT_ID,CLIENT_AVG_DISCOUNT,DT) values (s_xxxx_client_discount_m.NEXTVAL,1418, 12, date'2015-02-01');</v>
      </c>
    </row>
    <row r="1961" spans="1:50" ht="16.5" customHeight="1" x14ac:dyDescent="0.25">
      <c r="A1961" s="285">
        <v>134</v>
      </c>
      <c r="B1961" s="72">
        <v>0</v>
      </c>
      <c r="C1961" s="166" t="str">
        <f t="shared" si="195"/>
        <v>1000134</v>
      </c>
      <c r="D1961" s="165" t="str">
        <f t="shared" si="196"/>
        <v>1000134/13</v>
      </c>
      <c r="E1961" s="167" t="s">
        <v>189</v>
      </c>
      <c r="F1961" s="167" t="s">
        <v>822</v>
      </c>
      <c r="G1961" s="165">
        <v>48</v>
      </c>
      <c r="H1961" s="178">
        <v>101873</v>
      </c>
      <c r="I1961" s="170" t="str">
        <f t="shared" si="192"/>
        <v>Б-101873-13</v>
      </c>
      <c r="J1961" s="185">
        <v>3</v>
      </c>
      <c r="K1961" s="165">
        <v>7</v>
      </c>
      <c r="L1961" s="165" t="s">
        <v>38</v>
      </c>
      <c r="M1961" s="169">
        <v>1</v>
      </c>
      <c r="N1961" s="165">
        <v>18</v>
      </c>
      <c r="O1961" s="237" t="s">
        <v>823</v>
      </c>
      <c r="P1961" s="237" t="s">
        <v>823</v>
      </c>
      <c r="Q1961" s="237" t="s">
        <v>826</v>
      </c>
      <c r="R1961" s="166" t="str">
        <f t="shared" si="189"/>
        <v>1018731</v>
      </c>
      <c r="S1961" s="170">
        <v>1</v>
      </c>
      <c r="T1961" s="191" t="s">
        <v>144</v>
      </c>
      <c r="U1961" s="165">
        <v>34000000</v>
      </c>
      <c r="V1961" s="165">
        <v>3060000</v>
      </c>
      <c r="W1961" s="165">
        <v>0</v>
      </c>
      <c r="X1961" s="24">
        <v>1419</v>
      </c>
      <c r="Y1961" s="168" t="s">
        <v>42</v>
      </c>
      <c r="Z1961" s="266">
        <v>24600000</v>
      </c>
      <c r="AA1961" s="266"/>
      <c r="AB1961" s="224"/>
      <c r="AC1961" s="24">
        <v>34000000</v>
      </c>
      <c r="AD1961" s="170"/>
      <c r="AE1961" s="170"/>
      <c r="AF1961" s="237" t="s">
        <v>150</v>
      </c>
      <c r="AG1961" s="221">
        <v>8</v>
      </c>
      <c r="AH1961" s="220">
        <v>12</v>
      </c>
      <c r="AI1961" s="237" t="s">
        <v>320</v>
      </c>
      <c r="AL1961" s="166">
        <v>0</v>
      </c>
      <c r="AM1961" s="170">
        <v>0</v>
      </c>
      <c r="AN1961" s="165" t="s">
        <v>44</v>
      </c>
      <c r="AO1961" s="165"/>
      <c r="AP1961" s="166"/>
      <c r="AQ1961" s="166"/>
      <c r="AR1961" s="166"/>
      <c r="AS1961" s="166">
        <f>H1961</f>
        <v>101873</v>
      </c>
      <c r="AT1961" s="166">
        <f t="shared" si="193"/>
        <v>12057</v>
      </c>
      <c r="AU1961" s="166">
        <v>2057</v>
      </c>
      <c r="AX1961" s="163" t="str">
        <f t="shared" si="1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101873, 'Б-101873-13',date'2015-02-02',3, 7, 7, 'RUR', 1, 18, date'2015-02-02', date'2015-02-01', 1018731, 1, to_date('2015-01-01 00:00:00','YYYY-MM-DD HH24:MI:SS'), 34000000, 3060000, 0, 1419, 0, 'c1', 8,0,101873,12057,2057);insert into xxxx_oebs_cash_payment_test (ID, INVOICE_ID, OEBS_PAYMENT, DOC_DATE, COMISS_DATE) values (s_xxxx_oebs_cash_payment_test.NEXTVAL, 101873, 34000000, to_date('2015-01-01 00:00:00','YYYY-MM-DD HH24:MI:SS'), date'2015-01-30' );insert into xxxx_client_discount_m  (ID,CLIENT_ID,CLIENT_AVG_DISCOUNT,DT) values (s_xxxx_client_discount_m.NEXTVAL,1419, 12, date'2015-01-01');</v>
      </c>
    </row>
    <row r="1962" spans="1:50" s="179" customFormat="1" ht="16.5" customHeight="1" x14ac:dyDescent="0.25">
      <c r="A1962" s="286">
        <v>134</v>
      </c>
      <c r="B1962" s="72">
        <v>0</v>
      </c>
      <c r="C1962" s="173" t="str">
        <f t="shared" si="195"/>
        <v>1000134</v>
      </c>
      <c r="D1962" s="171" t="str">
        <f t="shared" si="196"/>
        <v>1000134/13</v>
      </c>
      <c r="E1962" s="172" t="s">
        <v>189</v>
      </c>
      <c r="F1962" s="172" t="s">
        <v>822</v>
      </c>
      <c r="G1962" s="171">
        <v>48</v>
      </c>
      <c r="H1962" s="180">
        <v>101874</v>
      </c>
      <c r="I1962" s="171" t="str">
        <f t="shared" si="192"/>
        <v>Б-101874-13</v>
      </c>
      <c r="J1962" s="175">
        <v>3</v>
      </c>
      <c r="K1962" s="171">
        <v>7</v>
      </c>
      <c r="L1962" s="171" t="s">
        <v>38</v>
      </c>
      <c r="M1962" s="175">
        <v>1</v>
      </c>
      <c r="N1962" s="171">
        <v>18</v>
      </c>
      <c r="O1962" s="211" t="s">
        <v>823</v>
      </c>
      <c r="P1962" s="211" t="s">
        <v>823</v>
      </c>
      <c r="Q1962" s="211" t="s">
        <v>826</v>
      </c>
      <c r="R1962" s="173" t="str">
        <f t="shared" si="189"/>
        <v>1018741</v>
      </c>
      <c r="S1962" s="171">
        <v>1</v>
      </c>
      <c r="T1962" s="211" t="s">
        <v>144</v>
      </c>
      <c r="U1962" s="171">
        <v>23000000</v>
      </c>
      <c r="V1962" s="171">
        <v>2340000</v>
      </c>
      <c r="W1962" s="171">
        <v>0</v>
      </c>
      <c r="X1962" s="181">
        <v>1420</v>
      </c>
      <c r="Y1962" s="174" t="s">
        <v>42</v>
      </c>
      <c r="Z1962" s="142"/>
      <c r="AA1962" s="142"/>
      <c r="AB1962" s="232"/>
      <c r="AC1962" s="181">
        <v>26000000</v>
      </c>
      <c r="AD1962" s="171"/>
      <c r="AE1962" s="171"/>
      <c r="AF1962" s="211" t="s">
        <v>149</v>
      </c>
      <c r="AG1962" s="302">
        <v>8</v>
      </c>
      <c r="AH1962" s="258">
        <v>12</v>
      </c>
      <c r="AI1962" s="211" t="s">
        <v>320</v>
      </c>
      <c r="AL1962" s="173">
        <v>0</v>
      </c>
      <c r="AM1962" s="171">
        <v>0</v>
      </c>
      <c r="AN1962" s="171" t="s">
        <v>44</v>
      </c>
      <c r="AO1962" s="171"/>
      <c r="AP1962" s="173"/>
      <c r="AQ1962" s="173"/>
      <c r="AR1962" s="173"/>
      <c r="AS1962" s="173">
        <f>H1962</f>
        <v>101874</v>
      </c>
      <c r="AT1962" s="173">
        <f t="shared" si="193"/>
        <v>12058</v>
      </c>
      <c r="AU1962" s="173">
        <v>2058</v>
      </c>
      <c r="AV1962" s="258"/>
      <c r="AX1962" s="163" t="str">
        <f>IF(B1962=0,"insert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"&amp;A1962&amp;", "&amp;C1962&amp;", '"&amp;D1962&amp;"', date'"&amp;E1962&amp;"', date'"&amp;F1962&amp;"', "&amp;G1962&amp;", "&amp;H1962&amp;", '"&amp;I1962&amp;"',date'"&amp;O1962&amp;"',"&amp;J1962&amp;", "&amp;K1962&amp;", "&amp;K1962&amp;", '"&amp;L1962&amp;"', "&amp;M1962&amp;", "&amp;N1962&amp;", date'"&amp;P1962&amp;"', date'"&amp;Q1962&amp;"', "&amp;R1962&amp;", "&amp;S1962&amp;", to_date('"&amp;T1962&amp;"','YYYY-MM-DD HH24:MI:SS'), "&amp;U1962&amp;", "&amp;V1962&amp;", "&amp;W1962&amp;", "&amp;X1962&amp;", "&amp;AL1962&amp;", '"&amp;AN1962&amp;"', "&amp;AG1962&amp;","&amp;AM1962&amp;","&amp;AS1962&amp;","&amp;AT1962&amp;","&amp;AU1962&amp;");"&amp;
IF(LEN(AC1962)&gt;0,"insert into xxxx_oebs_cash_payment_test (ID, INVOICE_ID, OEBS_PAYMENT, DOC_DATE, COMISS_DATE) values (s_xxxx_oebs_cash_payment_test.NEXTVAL, "&amp;H1962&amp;", "&amp;AC1962&amp;", to_date('"&amp;T1962&amp;"','YYYY-MM-DD HH24:MI:SS'), "&amp;AF1962&amp;" );","")&amp;
IF(LEN(AD1962)&gt;0,"insert into xxxx_oebs_cash_payment_test (ID, INVOICE_ID, OEBS_PAYMENT, DOC_DATE, COMISS_DATE) values (s_xxxx_oebs_cash_payment_test.NEXTVAL, "&amp;H1962&amp;", "&amp;AD1962&amp;", to_date('"&amp;T1962&amp;"','YYYY-MM-DD HH24:MI:SS'), "&amp;AF1962&amp;" );","")&amp;
IF(LEN(AE1962)&gt;0,"insert into xxxx_oebs_cash_payment_test (ID, INVOICE_ID, OEBS_PAYMENT, DOC_DATE, COMISS_DATE) values (s_xxxx_oebs_cash_payment_test.NEXTVAL, "&amp;H1962&amp;", "&amp;AE1962&amp;", to_date('"&amp;T1962&amp;"','YYYY-MM-DD HH24:MI:SS'), "&amp;AF1962&amp;" );","")&amp;
IF(LEN(AH1962)&gt;0,"insert into xxxx_client_discount_m  (ID,CLIENT_ID,CLIENT_AVG_DISCOUNT,DT) values (s_xxxx_client_discount_m.NEXTVAL,"&amp;X1962&amp;", "&amp;AH1962&amp;", "&amp;AI1962&amp;");","")&amp;
IF(LEN(AJ1962)&gt;0,"insert into xxxx_client_discount_m  (ID,CLIENT_ID,CLIENT_AVG_DISCOUNT,DT) values (s_xxxx_client_discount_m.NEXTVAL,"&amp;X1962&amp;", "&amp;AJ1962&amp;", "&amp;AK1962&amp;");","")&amp;
IF(LEN(AO1962)&gt;0,"insert into xxxx_contract_signed_attr (ID, CONTRACT_ID, CODE, KEY_NUM) values (s_xxxx_contract_signed_attr.NEXTVAL, "&amp;C1962&amp;", 'SUPERCOMMISSION_BONUS' , "&amp;AO1962&amp;" );","")&amp;
IF(LEN(AP1962)&gt;0,"insert into xxxx_loyal_clients_contr_attr (ID, CONTRACT_ID, CLIENT_ID, LC_TURNOVER, COLLATERAL_FIRST_DT, COLLATERAL_END_DT) values (s_xxxx_loyal_clients_contr_atr.NEXTVAL, "&amp;C1962&amp;", "&amp;X1962&amp;", "&amp;AP1962&amp;", "&amp;AQ1962&amp;", "&amp;AR1962&amp;" );",""),"insert into XXXX_COMMISSION_PART (ID,CONTRACT_ID,FROM_DT,TILL_DT,NDS,CURRENCY,REWARD_TYPE,DISCOUNT_TYPE,REWARD_TO_CHARGE,DELKREDERE_TO_CHARGE,DKV_TO_CHARGE,REWARD_TO_PAY,DELKREDERE_TO_PAY,DKV_TO_PAY) values "&amp;"(s_xxxx_commission_part.NEXTVAL, "&amp;C1962&amp;", "&amp;E1962&amp;",  "&amp;F1962&amp;", "&amp;G1962&amp;", '"&amp;H1962&amp;"', "&amp;J1962&amp;", "&amp;I1962&amp;", "&amp;L1962&amp;", "&amp;M1962&amp;","&amp;N1962&amp;","&amp;Q1962&amp;","&amp;R1962&amp;","&amp;S1962&amp;");")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134, 1000134, '1000134/13', date'2013-03-01', date'2015-09-01', 48, 101874, 'Б-101874-13',date'2015-02-02',3, 7, 7, 'RUR', 1, 18, date'2015-02-02', date'2015-02-01', 1018741, 1, to_date('2015-01-01 00:00:00','YYYY-MM-DD HH24:MI:SS'), 23000000, 2340000, 0, 1420, 0, 'c1', 8,0,101874,12058,2058);insert into xxxx_oebs_cash_payment_test (ID, INVOICE_ID, OEBS_PAYMENT, DOC_DATE, COMISS_DATE) values (s_xxxx_oebs_cash_payment_test.NEXTVAL, 101874, 26000000, to_date('2015-01-01 00:00:00','YYYY-MM-DD HH24:MI:SS'), date'2015-01-31' );insert into xxxx_client_discount_m  (ID,CLIENT_ID,CLIENT_AVG_DISCOUNT,DT) values (s_xxxx_client_discount_m.NEXTVAL,1420, 12, date'2015-01-01');</v>
      </c>
    </row>
    <row r="1963" spans="1:50" s="93" customFormat="1" ht="16.5" customHeight="1" x14ac:dyDescent="0.25">
      <c r="AX1963" s="163"/>
    </row>
    <row r="1964" spans="1:50" ht="16.5" customHeight="1" x14ac:dyDescent="0.25">
      <c r="A1964" s="285">
        <v>135</v>
      </c>
      <c r="B1964" s="72">
        <v>0</v>
      </c>
      <c r="C1964" s="165" t="str">
        <f>"1000"&amp;A1964</f>
        <v>1000135</v>
      </c>
      <c r="D1964" s="165" t="str">
        <f>"1000"&amp;A1964&amp;"/13"</f>
        <v>1000135/13</v>
      </c>
      <c r="E1964" s="167" t="s">
        <v>189</v>
      </c>
      <c r="F1964" s="167" t="s">
        <v>822</v>
      </c>
      <c r="G1964" s="165">
        <v>48</v>
      </c>
      <c r="H1964" s="180">
        <v>101875</v>
      </c>
      <c r="I1964" s="170" t="str">
        <f>"Б-"&amp;H1964&amp;"-13"</f>
        <v>Б-101875-13</v>
      </c>
      <c r="J1964" s="169">
        <v>3</v>
      </c>
      <c r="K1964" s="165">
        <v>7</v>
      </c>
      <c r="L1964" s="165" t="s">
        <v>38</v>
      </c>
      <c r="M1964" s="169">
        <v>1</v>
      </c>
      <c r="N1964" s="165">
        <v>18</v>
      </c>
      <c r="O1964" s="167" t="s">
        <v>299</v>
      </c>
      <c r="P1964" s="167" t="s">
        <v>395</v>
      </c>
      <c r="Q1964" s="167" t="s">
        <v>396</v>
      </c>
      <c r="R1964" s="166" t="str">
        <f>H1964&amp;"1"</f>
        <v>1018751</v>
      </c>
      <c r="S1964" s="170">
        <v>1</v>
      </c>
      <c r="T1964" s="276" t="s">
        <v>142</v>
      </c>
      <c r="U1964" s="165">
        <v>1000</v>
      </c>
      <c r="V1964" s="165">
        <v>180</v>
      </c>
      <c r="W1964" s="165">
        <v>0</v>
      </c>
      <c r="X1964" s="181">
        <v>1421</v>
      </c>
      <c r="Y1964" s="168" t="s">
        <v>42</v>
      </c>
      <c r="Z1964" s="223" t="s">
        <v>418</v>
      </c>
      <c r="AA1964" s="228" t="s">
        <v>418</v>
      </c>
      <c r="AB1964" s="225" t="s">
        <v>419</v>
      </c>
      <c r="AC1964" s="178">
        <v>2050</v>
      </c>
      <c r="AD1964" s="165"/>
      <c r="AE1964" s="165"/>
      <c r="AF1964" s="276" t="s">
        <v>149</v>
      </c>
      <c r="AG1964" s="226">
        <v>8</v>
      </c>
      <c r="AH1964" s="227">
        <v>12</v>
      </c>
      <c r="AI1964" s="276" t="s">
        <v>319</v>
      </c>
      <c r="AJ1964" s="167"/>
      <c r="AK1964" s="167"/>
      <c r="AL1964" s="166">
        <v>0</v>
      </c>
      <c r="AM1964" s="170" t="s">
        <v>43</v>
      </c>
      <c r="AN1964" s="165" t="s">
        <v>44</v>
      </c>
      <c r="AO1964" s="165"/>
      <c r="AP1964" s="166"/>
      <c r="AQ1964" s="166"/>
      <c r="AR1964" s="166"/>
      <c r="AS1964" s="166">
        <f>H1964</f>
        <v>101875</v>
      </c>
      <c r="AT1964" s="166">
        <f>AU1964+10000</f>
        <v>12058</v>
      </c>
      <c r="AU1964" s="173">
        <v>2058</v>
      </c>
      <c r="AV1964" s="166"/>
      <c r="AX1964" s="163" t="str">
        <f>IF(B1964=0,"insert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"&amp;A1964&amp;", "&amp;C1964&amp;", '"&amp;D1964&amp;"', date'"&amp;E1964&amp;"', date'"&amp;F1964&amp;"', "&amp;G1964&amp;", "&amp;H1964&amp;", '"&amp;I1964&amp;"',date'"&amp;O1964&amp;"',"&amp;J1964&amp;", "&amp;K1964&amp;", "&amp;K1964&amp;", '"&amp;L1964&amp;"', "&amp;M1964&amp;", "&amp;N1964&amp;", date'"&amp;P1964&amp;"', date'"&amp;Q1964&amp;"', "&amp;R1964&amp;", "&amp;S1964&amp;", to_date('"&amp;T1964&amp;"','YYYY-MM-DD HH24:MI:SS'), "&amp;U1964&amp;", "&amp;V1964&amp;", "&amp;W1964&amp;", "&amp;X1964&amp;", "&amp;AL1964&amp;", '"&amp;AN1964&amp;"', "&amp;AG1964&amp;","&amp;AM1964&amp;","&amp;AS1964&amp;","&amp;AT1964&amp;","&amp;AU1964&amp;");"&amp;
IF(LEN(AC1964)&gt;0,"insert into xxxx_oebs_cash_payment_test (ID, INVOICE_ID, OEBS_PAYMENT, DOC_DATE, COMISS_DATE) values (s_xxxx_oebs_cash_payment_test.NEXTVAL, "&amp;H1964&amp;", "&amp;AC1964&amp;", to_date('"&amp;T1964&amp;"','YYYY-MM-DD HH24:MI:SS'), "&amp;AF1964&amp;" );","")&amp;
IF(LEN(AD1964)&gt;0,"insert into xxxx_oebs_cash_payment_test (ID, INVOICE_ID, OEBS_PAYMENT, DOC_DATE, COMISS_DATE) values (s_xxxx_oebs_cash_payment_test.NEXTVAL, "&amp;H1964&amp;", "&amp;AD1964&amp;", to_date('"&amp;T1964&amp;"','YYYY-MM-DD HH24:MI:SS'), "&amp;AF1964&amp;" );","")&amp;
IF(LEN(AE1964)&gt;0,"insert into xxxx_oebs_cash_payment_test (ID, INVOICE_ID, OEBS_PAYMENT, DOC_DATE, COMISS_DATE) values (s_xxxx_oebs_cash_payment_test.NEXTVAL, "&amp;H1964&amp;", "&amp;AE1964&amp;", to_date('"&amp;T1964&amp;"','YYYY-MM-DD HH24:MI:SS'), "&amp;AF1964&amp;" );","")&amp;
IF(LEN(AH1964)&gt;0,"insert into xxxx_client_discount_m  (ID,CLIENT_ID,CLIENT_AVG_DISCOUNT,DT) values (s_xxxx_client_discount_m.NEXTVAL,"&amp;X1964&amp;", "&amp;AH1964&amp;", "&amp;AI1964&amp;");","")&amp;
IF(LEN(AJ1964)&gt;0,"insert into xxxx_client_discount_m  (ID,CLIENT_ID,CLIENT_AVG_DISCOUNT,DT) values (s_xxxx_client_discount_m.NEXTVAL,"&amp;X1964&amp;", "&amp;AJ1964&amp;", "&amp;AK1964&amp;");","")&amp;
IF(LEN(AO1964)&gt;0,"insert into xxxx_contract_signed_attr (ID, CONTRACT_ID, CODE, KEY_NUM) values (s_xxxx_contract_signed_attr.NEXTVAL, "&amp;C1964&amp;", 'SUPERCOMMISSION_BONUS' , "&amp;AO1964&amp;" );","")&amp;
IF(LEN(AP1964)&gt;0,"insert into xxxx_loyal_clients_contr_attr (ID, CONTRACT_ID, CLIENT_ID, LC_TURNOVER, COLLATERAL_FIRST_DT, COLLATERAL_END_DT) values (s_xxxx_loyal_clients_contr_atr.NEXTVAL, "&amp;C1964&amp;", "&amp;X1964&amp;", "&amp;AP1964&amp;", "&amp;AQ1964&amp;", "&amp;AR1964&amp;" );",""),"insert into XXXX_COMMISSION_PART (ID,CONTRACT_ID,FROM_DT,TILL_DT,NDS,CURRENCY,REWARD_TYPE,DISCOUNT_TYPE,REWARD_TO_CHARGE,DELKREDERE_TO_CHARGE,DKV_TO_CHARGE,REWARD_TO_PAY,DELKREDERE_TO_PAY,DKV_TO_PAY) values "&amp;"(s_xxxx_commission_part.NEXTVAL, "&amp;C1964&amp;", "&amp;E1964&amp;",  "&amp;F1964&amp;", "&amp;G1964&amp;", '"&amp;H1964&amp;"', "&amp;J1964&amp;", "&amp;I1964&amp;", "&amp;L1964&amp;", "&amp;M1964&amp;","&amp;N1964&amp;","&amp;Q1964&amp;","&amp;R1964&amp;","&amp;S1964&amp;");")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135, 1000135, '1000135/13', date'2013-03-01', date'2015-09-01', 48, 101875, 'Б-101875-13',date'2014-02-05',3, 7, 7, 'RUR', 1, 18, date'2014-02-06', date'2014-02-07', 1018751, 1, to_date('2015-02-07 00:00:00','YYYY-MM-DD HH24:MI:SS'), 1000, 180, 0, 1421, 0, 'c1', 8,null,101875,12058,2058);insert into xxxx_oebs_cash_payment_test (ID, INVOICE_ID, OEBS_PAYMENT, DOC_DATE, COMISS_DATE) values (s_xxxx_oebs_cash_payment_test.NEXTVAL, 101875, 2050, to_date('2015-02-07 00:00:00','YYYY-MM-DD HH24:MI:SS'), date'2015-01-31' );insert into xxxx_client_discount_m  (ID,CLIENT_ID,CLIENT_AVG_DISCOUNT,DT) values (s_xxxx_client_discount_m.NEXTVAL,1421, 12, date'2015-02-01');</v>
      </c>
    </row>
    <row r="1965" spans="1:50" ht="16.5" customHeight="1" x14ac:dyDescent="0.25">
      <c r="A1965" s="285">
        <v>135</v>
      </c>
      <c r="B1965" s="72">
        <v>0</v>
      </c>
      <c r="C1965" s="165" t="str">
        <f t="shared" ref="C1965:C1967" si="198">"1000"&amp;A1965</f>
        <v>1000135</v>
      </c>
      <c r="D1965" s="165" t="str">
        <f t="shared" ref="D1965:D1967" si="199">"1000"&amp;A1965&amp;"/13"</f>
        <v>1000135/13</v>
      </c>
      <c r="E1965" s="167" t="s">
        <v>189</v>
      </c>
      <c r="F1965" s="167" t="s">
        <v>822</v>
      </c>
      <c r="G1965" s="165">
        <v>48</v>
      </c>
      <c r="H1965" s="178">
        <v>101875</v>
      </c>
      <c r="I1965" s="170" t="str">
        <f t="shared" ref="I1965:I1967" si="200">"Б-"&amp;H1965&amp;"-13"</f>
        <v>Б-101875-13</v>
      </c>
      <c r="J1965" s="169">
        <v>3</v>
      </c>
      <c r="K1965" s="165">
        <v>7</v>
      </c>
      <c r="L1965" s="165" t="s">
        <v>38</v>
      </c>
      <c r="M1965" s="169">
        <v>1</v>
      </c>
      <c r="N1965" s="165">
        <v>18</v>
      </c>
      <c r="O1965" s="167" t="s">
        <v>299</v>
      </c>
      <c r="P1965" s="167" t="s">
        <v>395</v>
      </c>
      <c r="Q1965" s="167" t="s">
        <v>396</v>
      </c>
      <c r="R1965" s="166" t="str">
        <f>H1965&amp;"1"</f>
        <v>1018751</v>
      </c>
      <c r="S1965" s="170">
        <v>1</v>
      </c>
      <c r="T1965" s="276" t="s">
        <v>1685</v>
      </c>
      <c r="U1965" s="165">
        <v>900</v>
      </c>
      <c r="V1965" s="165">
        <v>162</v>
      </c>
      <c r="W1965" s="165">
        <v>0</v>
      </c>
      <c r="X1965" s="24">
        <v>1421</v>
      </c>
      <c r="Y1965" s="168" t="s">
        <v>42</v>
      </c>
      <c r="Z1965" s="223" t="s">
        <v>196</v>
      </c>
      <c r="AA1965" s="228" t="s">
        <v>196</v>
      </c>
      <c r="AB1965" s="229"/>
      <c r="AC1965" s="178">
        <v>1845</v>
      </c>
      <c r="AD1965" s="165"/>
      <c r="AE1965" s="165"/>
      <c r="AF1965" s="276" t="s">
        <v>149</v>
      </c>
      <c r="AG1965" s="226">
        <v>8</v>
      </c>
      <c r="AH1965" s="227">
        <v>12</v>
      </c>
      <c r="AI1965" s="276" t="s">
        <v>319</v>
      </c>
      <c r="AJ1965" s="167"/>
      <c r="AK1965" s="167"/>
      <c r="AL1965" s="166">
        <v>0</v>
      </c>
      <c r="AM1965" s="170" t="s">
        <v>43</v>
      </c>
      <c r="AN1965" s="165" t="s">
        <v>44</v>
      </c>
      <c r="AO1965" s="165"/>
      <c r="AP1965" s="166"/>
      <c r="AQ1965" s="166"/>
      <c r="AR1965" s="166"/>
      <c r="AS1965" s="166">
        <f>H1965</f>
        <v>101875</v>
      </c>
      <c r="AT1965" s="166">
        <f t="shared" ref="AT1965:AT1971" si="201">AU1965+10000</f>
        <v>12058</v>
      </c>
      <c r="AU1965" s="166">
        <v>2058</v>
      </c>
      <c r="AV1965" s="166" t="s">
        <v>814</v>
      </c>
      <c r="AX1965" s="163" t="str">
        <f t="shared" ref="AX1965:AX2028" si="202">IF(B1965=0,"insert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"&amp;A1965&amp;", "&amp;C1965&amp;", '"&amp;D1965&amp;"', date'"&amp;E1965&amp;"', date'"&amp;F1965&amp;"', "&amp;G1965&amp;", "&amp;H1965&amp;", '"&amp;I1965&amp;"',date'"&amp;O1965&amp;"',"&amp;J1965&amp;", "&amp;K1965&amp;", "&amp;K1965&amp;", '"&amp;L1965&amp;"', "&amp;M1965&amp;", "&amp;N1965&amp;", date'"&amp;P1965&amp;"', date'"&amp;Q1965&amp;"', "&amp;R1965&amp;", "&amp;S1965&amp;", to_date('"&amp;T1965&amp;"','YYYY-MM-DD HH24:MI:SS'), "&amp;U1965&amp;", "&amp;V1965&amp;", "&amp;W1965&amp;", "&amp;X1965&amp;", "&amp;AL1965&amp;", '"&amp;AN1965&amp;"', "&amp;AG1965&amp;","&amp;AM1965&amp;","&amp;AS1965&amp;","&amp;AT1965&amp;","&amp;AU1965&amp;");"&amp;
IF(LEN(AC1965)&gt;0,"insert into xxxx_oebs_cash_payment_test (ID, INVOICE_ID, OEBS_PAYMENT, DOC_DATE, COMISS_DATE) values (s_xxxx_oebs_cash_payment_test.NEXTVAL, "&amp;H1965&amp;", "&amp;AC1965&amp;", to_date('"&amp;T1965&amp;"','YYYY-MM-DD HH24:MI:SS'), "&amp;AF1965&amp;" );","")&amp;
IF(LEN(AD1965)&gt;0,"insert into xxxx_oebs_cash_payment_test (ID, INVOICE_ID, OEBS_PAYMENT, DOC_DATE, COMISS_DATE) values (s_xxxx_oebs_cash_payment_test.NEXTVAL, "&amp;H1965&amp;", "&amp;AD1965&amp;", to_date('"&amp;T1965&amp;"','YYYY-MM-DD HH24:MI:SS'), "&amp;AF1965&amp;" );","")&amp;
IF(LEN(AE1965)&gt;0,"insert into xxxx_oebs_cash_payment_test (ID, INVOICE_ID, OEBS_PAYMENT, DOC_DATE, COMISS_DATE) values (s_xxxx_oebs_cash_payment_test.NEXTVAL, "&amp;H1965&amp;", "&amp;AE1965&amp;", to_date('"&amp;T1965&amp;"','YYYY-MM-DD HH24:MI:SS'), "&amp;AF1965&amp;" );","")&amp;
IF(LEN(AH1965)&gt;0,"insert into xxxx_client_discount_m  (ID,CLIENT_ID,CLIENT_AVG_DISCOUNT,DT) values (s_xxxx_client_discount_m.NEXTVAL,"&amp;X1965&amp;", "&amp;AH1965&amp;", "&amp;AI1965&amp;");","")&amp;
IF(LEN(AJ1965)&gt;0,"insert into xxxx_client_discount_m  (ID,CLIENT_ID,CLIENT_AVG_DISCOUNT,DT) values (s_xxxx_client_discount_m.NEXTVAL,"&amp;X1965&amp;", "&amp;AJ1965&amp;", "&amp;AK1965&amp;");","")&amp;
IF(LEN(AO1965)&gt;0,"insert into xxxx_contract_signed_attr (ID, CONTRACT_ID, CODE, KEY_NUM) values (s_xxxx_contract_signed_attr.NEXTVAL, "&amp;C1965&amp;", 'SUPERCOMMISSION_BONUS' , "&amp;AO1965&amp;" );","")&amp;
IF(LEN(AP1965)&gt;0,"insert into xxxx_loyal_clients_contr_attr (ID, CONTRACT_ID, CLIENT_ID, LC_TURNOVER, COLLATERAL_FIRST_DT, COLLATERAL_END_DT) values (s_xxxx_loyal_clients_contr_atr.NEXTVAL, "&amp;C1965&amp;", "&amp;X1965&amp;", "&amp;AP1965&amp;", "&amp;AQ1965&amp;", "&amp;AR1965&amp;" );",""),"insert into XXXX_COMMISSION_PART (ID,CONTRACT_ID,FROM_DT,TILL_DT,NDS,CURRENCY,REWARD_TYPE,DISCOUNT_TYPE,REWARD_TO_CHARGE,DELKREDERE_TO_CHARGE,DKV_TO_CHARGE,REWARD_TO_PAY,DELKREDERE_TO_PAY,DKV_TO_PAY) values "&amp;"(s_xxxx_commission_part.NEXTVAL, "&amp;C1965&amp;", "&amp;E1965&amp;",  "&amp;F1965&amp;", "&amp;G1965&amp;", '"&amp;H1965&amp;"', "&amp;J1965&amp;", "&amp;I1965&amp;", "&amp;L1965&amp;", "&amp;M1965&amp;","&amp;N1965&amp;","&amp;Q1965&amp;","&amp;R1965&amp;","&amp;S1965&amp;");")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135, 1000135, '1000135/13', date'2013-03-01', date'2015-09-01', 48, 101875, 'Б-101875-13',date'2014-02-05',3, 7, 7, 'RUR', 1, 18, date'2014-02-06', date'2014-02-07', 1018751, 1, to_date('2015-02-08 00:00:00','YYYY-MM-DD HH24:MI:SS'), 900, 162, 0, 1421, 0, 'c1', 8,null,101875,12058,2058);insert into xxxx_oebs_cash_payment_test (ID, INVOICE_ID, OEBS_PAYMENT, DOC_DATE, COMISS_DATE) values (s_xxxx_oebs_cash_payment_test.NEXTVAL, 101875, 1845, to_date('2015-02-08 00:00:00','YYYY-MM-DD HH24:MI:SS'), date'2015-01-31' );insert into xxxx_client_discount_m  (ID,CLIENT_ID,CLIENT_AVG_DISCOUNT,DT) values (s_xxxx_client_discount_m.NEXTVAL,1421, 12, date'2015-02-01');</v>
      </c>
    </row>
    <row r="1966" spans="1:50" ht="16.5" customHeight="1" x14ac:dyDescent="0.25">
      <c r="A1966" s="285">
        <v>135</v>
      </c>
      <c r="B1966" s="72">
        <v>0</v>
      </c>
      <c r="C1966" s="165" t="str">
        <f t="shared" si="198"/>
        <v>1000135</v>
      </c>
      <c r="D1966" s="165" t="str">
        <f t="shared" si="199"/>
        <v>1000135/13</v>
      </c>
      <c r="E1966" s="167" t="s">
        <v>189</v>
      </c>
      <c r="F1966" s="167" t="s">
        <v>822</v>
      </c>
      <c r="G1966" s="165">
        <v>48</v>
      </c>
      <c r="H1966" s="178">
        <v>101875</v>
      </c>
      <c r="I1966" s="170" t="str">
        <f t="shared" si="200"/>
        <v>Б-101875-13</v>
      </c>
      <c r="J1966" s="169">
        <v>3</v>
      </c>
      <c r="K1966" s="165">
        <v>7</v>
      </c>
      <c r="L1966" s="165" t="s">
        <v>38</v>
      </c>
      <c r="M1966" s="169">
        <v>1</v>
      </c>
      <c r="N1966" s="165">
        <v>18</v>
      </c>
      <c r="O1966" s="167" t="s">
        <v>299</v>
      </c>
      <c r="P1966" s="167" t="s">
        <v>395</v>
      </c>
      <c r="Q1966" s="167" t="s">
        <v>396</v>
      </c>
      <c r="R1966" s="166" t="str">
        <f>H1966&amp;"1"</f>
        <v>1018751</v>
      </c>
      <c r="S1966" s="170">
        <v>1</v>
      </c>
      <c r="T1966" s="276" t="s">
        <v>1686</v>
      </c>
      <c r="U1966" s="165">
        <v>800</v>
      </c>
      <c r="V1966" s="165">
        <v>144</v>
      </c>
      <c r="W1966" s="165">
        <v>0</v>
      </c>
      <c r="X1966" s="24">
        <v>1421</v>
      </c>
      <c r="Y1966" s="168" t="s">
        <v>42</v>
      </c>
      <c r="Z1966" s="223" t="s">
        <v>420</v>
      </c>
      <c r="AA1966" s="228" t="s">
        <v>420</v>
      </c>
      <c r="AB1966" s="224"/>
      <c r="AC1966" s="178">
        <v>1640</v>
      </c>
      <c r="AD1966" s="165"/>
      <c r="AE1966" s="165"/>
      <c r="AF1966" s="276" t="s">
        <v>149</v>
      </c>
      <c r="AG1966" s="226">
        <v>8</v>
      </c>
      <c r="AH1966" s="227">
        <v>12</v>
      </c>
      <c r="AI1966" s="276" t="s">
        <v>319</v>
      </c>
      <c r="AJ1966" s="167"/>
      <c r="AK1966" s="167"/>
      <c r="AL1966" s="166">
        <v>0</v>
      </c>
      <c r="AM1966" s="170" t="s">
        <v>43</v>
      </c>
      <c r="AN1966" s="165" t="s">
        <v>44</v>
      </c>
      <c r="AO1966" s="165"/>
      <c r="AP1966" s="166"/>
      <c r="AQ1966" s="166"/>
      <c r="AR1966" s="166"/>
      <c r="AS1966" s="166">
        <f>H1966</f>
        <v>101875</v>
      </c>
      <c r="AT1966" s="166">
        <f t="shared" si="201"/>
        <v>12058</v>
      </c>
      <c r="AU1966" s="166">
        <v>2058</v>
      </c>
      <c r="AV1966" s="166" t="s">
        <v>815</v>
      </c>
      <c r="AX196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135, 1000135, '1000135/13', date'2013-03-01', date'2015-09-01', 48, 101875, 'Б-101875-13',date'2014-02-05',3, 7, 7, 'RUR', 1, 18, date'2014-02-06', date'2014-02-07', 1018751, 1, to_date('2015-02-09 00:00:00','YYYY-MM-DD HH24:MI:SS'), 800, 144, 0, 1421, 0, 'c1', 8,null,101875,12058,2058);insert into xxxx_oebs_cash_payment_test (ID, INVOICE_ID, OEBS_PAYMENT, DOC_DATE, COMISS_DATE) values (s_xxxx_oebs_cash_payment_test.NEXTVAL, 101875, 1640, to_date('2015-02-09 00:00:00','YYYY-MM-DD HH24:MI:SS'), date'2015-01-31' );insert into xxxx_client_discount_m  (ID,CLIENT_ID,CLIENT_AVG_DISCOUNT,DT) values (s_xxxx_client_discount_m.NEXTVAL,1421, 12, date'2015-02-01');</v>
      </c>
    </row>
    <row r="1967" spans="1:50" s="179" customFormat="1" ht="16.5" customHeight="1" x14ac:dyDescent="0.25">
      <c r="A1967" s="285">
        <v>135</v>
      </c>
      <c r="B1967" s="72">
        <v>0</v>
      </c>
      <c r="C1967" s="171" t="str">
        <f t="shared" si="198"/>
        <v>1000135</v>
      </c>
      <c r="D1967" s="171" t="str">
        <f t="shared" si="199"/>
        <v>1000135/13</v>
      </c>
      <c r="E1967" s="172" t="s">
        <v>189</v>
      </c>
      <c r="F1967" s="167" t="s">
        <v>822</v>
      </c>
      <c r="G1967" s="171">
        <v>48</v>
      </c>
      <c r="H1967" s="178">
        <v>101875</v>
      </c>
      <c r="I1967" s="171" t="str">
        <f t="shared" si="200"/>
        <v>Б-101875-13</v>
      </c>
      <c r="J1967" s="169">
        <v>3</v>
      </c>
      <c r="K1967" s="171">
        <v>7</v>
      </c>
      <c r="L1967" s="171" t="s">
        <v>38</v>
      </c>
      <c r="M1967" s="175">
        <v>1</v>
      </c>
      <c r="N1967" s="171">
        <v>18</v>
      </c>
      <c r="O1967" s="172" t="s">
        <v>299</v>
      </c>
      <c r="P1967" s="172" t="s">
        <v>395</v>
      </c>
      <c r="Q1967" s="172" t="s">
        <v>396</v>
      </c>
      <c r="R1967" s="173" t="str">
        <f>H1967&amp;"1"</f>
        <v>1018751</v>
      </c>
      <c r="S1967" s="171">
        <v>1</v>
      </c>
      <c r="T1967" s="279" t="s">
        <v>1687</v>
      </c>
      <c r="U1967" s="171">
        <v>600</v>
      </c>
      <c r="V1967" s="171">
        <v>108</v>
      </c>
      <c r="W1967" s="171">
        <v>0</v>
      </c>
      <c r="X1967" s="24">
        <v>1421</v>
      </c>
      <c r="Y1967" s="174" t="s">
        <v>42</v>
      </c>
      <c r="Z1967" s="232"/>
      <c r="AA1967" s="232"/>
      <c r="AB1967" s="232"/>
      <c r="AC1967" s="180">
        <v>1230</v>
      </c>
      <c r="AD1967" s="171"/>
      <c r="AE1967" s="171"/>
      <c r="AF1967" s="279" t="s">
        <v>149</v>
      </c>
      <c r="AG1967" s="233">
        <v>8</v>
      </c>
      <c r="AH1967" s="227">
        <v>12</v>
      </c>
      <c r="AI1967" s="279" t="s">
        <v>319</v>
      </c>
      <c r="AJ1967" s="172"/>
      <c r="AK1967" s="172"/>
      <c r="AL1967" s="173">
        <v>0</v>
      </c>
      <c r="AM1967" s="170" t="s">
        <v>43</v>
      </c>
      <c r="AN1967" s="171" t="s">
        <v>44</v>
      </c>
      <c r="AO1967" s="171"/>
      <c r="AP1967" s="173"/>
      <c r="AQ1967" s="173"/>
      <c r="AR1967" s="173"/>
      <c r="AS1967" s="166">
        <f>H1967</f>
        <v>101875</v>
      </c>
      <c r="AT1967" s="166">
        <f t="shared" si="201"/>
        <v>12058</v>
      </c>
      <c r="AU1967" s="166">
        <v>2058</v>
      </c>
      <c r="AV1967" s="173"/>
      <c r="AX196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135, 1000135, '1000135/13', date'2013-03-01', date'2015-09-01', 48, 101875, 'Б-101875-13',date'2014-02-05',3, 7, 7, 'RUR', 1, 18, date'2014-02-06', date'2014-02-07', 1018751, 1, to_date('2015-02-11 00:00:00','YYYY-MM-DD HH24:MI:SS'), 600, 108, 0, 1421, 0, 'c1', 8,null,101875,12058,2058);insert into xxxx_oebs_cash_payment_test (ID, INVOICE_ID, OEBS_PAYMENT, DOC_DATE, COMISS_DATE) values (s_xxxx_oebs_cash_payment_test.NEXTVAL, 101875, 1230, to_date('2015-02-11 00:00:00','YYYY-MM-DD HH24:MI:SS'), date'2015-01-31' );insert into xxxx_client_discount_m  (ID,CLIENT_ID,CLIENT_AVG_DISCOUNT,DT) values (s_xxxx_client_discount_m.NEXTVAL,1421, 12, date'2015-02-01');</v>
      </c>
    </row>
    <row r="1968" spans="1:50" ht="16.5" customHeight="1" x14ac:dyDescent="0.25">
      <c r="A1968" s="285">
        <v>136</v>
      </c>
      <c r="B1968" s="72">
        <v>0</v>
      </c>
      <c r="C1968" s="165" t="str">
        <f>"1000"&amp;A1968</f>
        <v>1000136</v>
      </c>
      <c r="D1968" s="165" t="str">
        <f>"1000"&amp;A1968&amp;"/13"</f>
        <v>1000136/13</v>
      </c>
      <c r="E1968" s="167" t="s">
        <v>189</v>
      </c>
      <c r="F1968" s="167" t="s">
        <v>822</v>
      </c>
      <c r="G1968" s="165">
        <v>48</v>
      </c>
      <c r="H1968" s="178">
        <v>101876</v>
      </c>
      <c r="I1968" s="170" t="str">
        <f>"Б-"&amp;H1968&amp;"-13"</f>
        <v>Б-101876-13</v>
      </c>
      <c r="J1968" s="274">
        <v>2</v>
      </c>
      <c r="K1968" s="165">
        <v>7</v>
      </c>
      <c r="L1968" s="165" t="s">
        <v>38</v>
      </c>
      <c r="M1968" s="169">
        <v>1</v>
      </c>
      <c r="N1968" s="165">
        <v>18</v>
      </c>
      <c r="O1968" s="167" t="s">
        <v>299</v>
      </c>
      <c r="P1968" s="167" t="s">
        <v>395</v>
      </c>
      <c r="Q1968" s="167" t="s">
        <v>396</v>
      </c>
      <c r="R1968" s="166" t="str">
        <f>H1968&amp;"1"</f>
        <v>1018761</v>
      </c>
      <c r="S1968" s="170">
        <v>1</v>
      </c>
      <c r="T1968" s="276" t="s">
        <v>142</v>
      </c>
      <c r="U1968" s="165">
        <v>1000</v>
      </c>
      <c r="V1968" s="165">
        <v>180</v>
      </c>
      <c r="W1968" s="165">
        <v>0</v>
      </c>
      <c r="X1968" s="24">
        <v>1422</v>
      </c>
      <c r="Y1968" s="168" t="s">
        <v>42</v>
      </c>
      <c r="Z1968" s="223" t="s">
        <v>418</v>
      </c>
      <c r="AA1968" s="228" t="s">
        <v>418</v>
      </c>
      <c r="AB1968" s="225" t="s">
        <v>419</v>
      </c>
      <c r="AC1968" s="178">
        <v>2050</v>
      </c>
      <c r="AD1968" s="165"/>
      <c r="AE1968" s="165"/>
      <c r="AF1968" s="276" t="s">
        <v>149</v>
      </c>
      <c r="AG1968" s="226">
        <v>8</v>
      </c>
      <c r="AH1968" s="227">
        <v>12</v>
      </c>
      <c r="AI1968" s="276" t="s">
        <v>319</v>
      </c>
      <c r="AJ1968" s="167"/>
      <c r="AK1968" s="167"/>
      <c r="AL1968" s="166">
        <v>0</v>
      </c>
      <c r="AM1968" s="170" t="s">
        <v>43</v>
      </c>
      <c r="AN1968" s="165" t="s">
        <v>44</v>
      </c>
      <c r="AO1968" s="165"/>
      <c r="AP1968" s="166"/>
      <c r="AQ1968" s="166"/>
      <c r="AR1968" s="166"/>
      <c r="AS1968" s="166">
        <f>H1968</f>
        <v>101876</v>
      </c>
      <c r="AT1968" s="166">
        <f t="shared" si="201"/>
        <v>12059</v>
      </c>
      <c r="AU1968" s="166">
        <v>2059</v>
      </c>
      <c r="AV1968" s="166"/>
      <c r="AX196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136, 1000136, '1000136/13', date'2013-03-01', date'2015-09-01', 48, 101876, 'Б-101876-13',date'2014-02-05',2, 7, 7, 'RUR', 1, 18, date'2014-02-06', date'2014-02-07', 1018761, 1, to_date('2015-02-07 00:00:00','YYYY-MM-DD HH24:MI:SS'), 1000, 180, 0, 1422, 0, 'c1', 8,null,101876,12059,2059);insert into xxxx_oebs_cash_payment_test (ID, INVOICE_ID, OEBS_PAYMENT, DOC_DATE, COMISS_DATE) values (s_xxxx_oebs_cash_payment_test.NEXTVAL, 101876, 2050, to_date('2015-02-07 00:00:00','YYYY-MM-DD HH24:MI:SS'), date'2015-01-31' );insert into xxxx_client_discount_m  (ID,CLIENT_ID,CLIENT_AVG_DISCOUNT,DT) values (s_xxxx_client_discount_m.NEXTVAL,1422, 12, date'2015-02-01');</v>
      </c>
    </row>
    <row r="1969" spans="1:50" ht="16.5" customHeight="1" x14ac:dyDescent="0.25">
      <c r="A1969" s="285">
        <v>136</v>
      </c>
      <c r="B1969" s="72">
        <v>0</v>
      </c>
      <c r="C1969" s="165" t="str">
        <f t="shared" ref="C1969:C1971" si="203">"1000"&amp;A1969</f>
        <v>1000136</v>
      </c>
      <c r="D1969" s="165" t="str">
        <f t="shared" ref="D1969:D1971" si="204">"1000"&amp;A1969&amp;"/13"</f>
        <v>1000136/13</v>
      </c>
      <c r="E1969" s="167" t="s">
        <v>189</v>
      </c>
      <c r="F1969" s="167" t="s">
        <v>822</v>
      </c>
      <c r="G1969" s="165">
        <v>48</v>
      </c>
      <c r="H1969" s="178">
        <v>101876</v>
      </c>
      <c r="I1969" s="170" t="str">
        <f t="shared" ref="I1969:I1971" si="205">"Б-"&amp;H1969&amp;"-13"</f>
        <v>Б-101876-13</v>
      </c>
      <c r="J1969" s="274">
        <v>2</v>
      </c>
      <c r="K1969" s="165">
        <v>7</v>
      </c>
      <c r="L1969" s="165" t="s">
        <v>38</v>
      </c>
      <c r="M1969" s="169">
        <v>1</v>
      </c>
      <c r="N1969" s="165">
        <v>18</v>
      </c>
      <c r="O1969" s="167" t="s">
        <v>299</v>
      </c>
      <c r="P1969" s="167" t="s">
        <v>395</v>
      </c>
      <c r="Q1969" s="167" t="s">
        <v>396</v>
      </c>
      <c r="R1969" s="166" t="str">
        <f>H1969&amp;"1"</f>
        <v>1018761</v>
      </c>
      <c r="S1969" s="170">
        <v>1</v>
      </c>
      <c r="T1969" s="276" t="s">
        <v>1685</v>
      </c>
      <c r="U1969" s="165">
        <v>900</v>
      </c>
      <c r="V1969" s="165">
        <v>162</v>
      </c>
      <c r="W1969" s="165">
        <v>0</v>
      </c>
      <c r="X1969" s="24">
        <v>1422</v>
      </c>
      <c r="Y1969" s="168" t="s">
        <v>42</v>
      </c>
      <c r="Z1969" s="223" t="s">
        <v>196</v>
      </c>
      <c r="AA1969" s="228" t="s">
        <v>196</v>
      </c>
      <c r="AB1969" s="229"/>
      <c r="AC1969" s="178">
        <v>1845</v>
      </c>
      <c r="AD1969" s="165"/>
      <c r="AE1969" s="165"/>
      <c r="AF1969" s="276" t="s">
        <v>149</v>
      </c>
      <c r="AG1969" s="226">
        <v>8</v>
      </c>
      <c r="AH1969" s="227">
        <v>12</v>
      </c>
      <c r="AI1969" s="276" t="s">
        <v>319</v>
      </c>
      <c r="AJ1969" s="167"/>
      <c r="AK1969" s="167"/>
      <c r="AL1969" s="166">
        <v>0</v>
      </c>
      <c r="AM1969" s="170" t="s">
        <v>43</v>
      </c>
      <c r="AN1969" s="165" t="s">
        <v>44</v>
      </c>
      <c r="AO1969" s="165"/>
      <c r="AP1969" s="166"/>
      <c r="AQ1969" s="166"/>
      <c r="AR1969" s="166"/>
      <c r="AS1969" s="166">
        <f>H1969</f>
        <v>101876</v>
      </c>
      <c r="AT1969" s="166">
        <f t="shared" si="201"/>
        <v>12059</v>
      </c>
      <c r="AU1969" s="166">
        <v>2059</v>
      </c>
      <c r="AV1969" s="166" t="s">
        <v>814</v>
      </c>
      <c r="AX1969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136, 1000136, '1000136/13', date'2013-03-01', date'2015-09-01', 48, 101876, 'Б-101876-13',date'2014-02-05',2, 7, 7, 'RUR', 1, 18, date'2014-02-06', date'2014-02-07', 1018761, 1, to_date('2015-02-08 00:00:00','YYYY-MM-DD HH24:MI:SS'), 900, 162, 0, 1422, 0, 'c1', 8,null,101876,12059,2059);insert into xxxx_oebs_cash_payment_test (ID, INVOICE_ID, OEBS_PAYMENT, DOC_DATE, COMISS_DATE) values (s_xxxx_oebs_cash_payment_test.NEXTVAL, 101876, 1845, to_date('2015-02-08 00:00:00','YYYY-MM-DD HH24:MI:SS'), date'2015-01-31' );insert into xxxx_client_discount_m  (ID,CLIENT_ID,CLIENT_AVG_DISCOUNT,DT) values (s_xxxx_client_discount_m.NEXTVAL,1422, 12, date'2015-02-01');</v>
      </c>
    </row>
    <row r="1970" spans="1:50" ht="16.5" customHeight="1" x14ac:dyDescent="0.25">
      <c r="A1970" s="285">
        <v>136</v>
      </c>
      <c r="B1970" s="72">
        <v>0</v>
      </c>
      <c r="C1970" s="165" t="str">
        <f t="shared" si="203"/>
        <v>1000136</v>
      </c>
      <c r="D1970" s="165" t="str">
        <f t="shared" si="204"/>
        <v>1000136/13</v>
      </c>
      <c r="E1970" s="167" t="s">
        <v>189</v>
      </c>
      <c r="F1970" s="167" t="s">
        <v>822</v>
      </c>
      <c r="G1970" s="165">
        <v>48</v>
      </c>
      <c r="H1970" s="178">
        <v>101876</v>
      </c>
      <c r="I1970" s="170" t="str">
        <f t="shared" si="205"/>
        <v>Б-101876-13</v>
      </c>
      <c r="J1970" s="274">
        <v>2</v>
      </c>
      <c r="K1970" s="165">
        <v>7</v>
      </c>
      <c r="L1970" s="165" t="s">
        <v>38</v>
      </c>
      <c r="M1970" s="169">
        <v>1</v>
      </c>
      <c r="N1970" s="165">
        <v>18</v>
      </c>
      <c r="O1970" s="167" t="s">
        <v>299</v>
      </c>
      <c r="P1970" s="167" t="s">
        <v>395</v>
      </c>
      <c r="Q1970" s="167" t="s">
        <v>396</v>
      </c>
      <c r="R1970" s="166" t="str">
        <f>H1970&amp;"1"</f>
        <v>1018761</v>
      </c>
      <c r="S1970" s="170">
        <v>1</v>
      </c>
      <c r="T1970" s="276" t="s">
        <v>1686</v>
      </c>
      <c r="U1970" s="165">
        <v>800</v>
      </c>
      <c r="V1970" s="165">
        <v>144</v>
      </c>
      <c r="W1970" s="165">
        <v>0</v>
      </c>
      <c r="X1970" s="24">
        <v>1422</v>
      </c>
      <c r="Y1970" s="168" t="s">
        <v>42</v>
      </c>
      <c r="Z1970" s="223" t="s">
        <v>420</v>
      </c>
      <c r="AA1970" s="228" t="s">
        <v>420</v>
      </c>
      <c r="AB1970" s="224"/>
      <c r="AC1970" s="178">
        <v>1640</v>
      </c>
      <c r="AD1970" s="165"/>
      <c r="AE1970" s="165"/>
      <c r="AF1970" s="276" t="s">
        <v>149</v>
      </c>
      <c r="AG1970" s="226">
        <v>8</v>
      </c>
      <c r="AH1970" s="227">
        <v>12</v>
      </c>
      <c r="AI1970" s="276" t="s">
        <v>319</v>
      </c>
      <c r="AJ1970" s="167"/>
      <c r="AK1970" s="167"/>
      <c r="AL1970" s="166">
        <v>0</v>
      </c>
      <c r="AM1970" s="170" t="s">
        <v>43</v>
      </c>
      <c r="AN1970" s="165" t="s">
        <v>44</v>
      </c>
      <c r="AO1970" s="165"/>
      <c r="AP1970" s="166"/>
      <c r="AQ1970" s="166"/>
      <c r="AR1970" s="166"/>
      <c r="AS1970" s="166">
        <f>H1970</f>
        <v>101876</v>
      </c>
      <c r="AT1970" s="166">
        <f t="shared" si="201"/>
        <v>12059</v>
      </c>
      <c r="AU1970" s="166">
        <v>2059</v>
      </c>
      <c r="AV1970" s="166" t="s">
        <v>815</v>
      </c>
      <c r="AX1970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136, 1000136, '1000136/13', date'2013-03-01', date'2015-09-01', 48, 101876, 'Б-101876-13',date'2014-02-05',2, 7, 7, 'RUR', 1, 18, date'2014-02-06', date'2014-02-07', 1018761, 1, to_date('2015-02-09 00:00:00','YYYY-MM-DD HH24:MI:SS'), 800, 144, 0, 1422, 0, 'c1', 8,null,101876,12059,2059);insert into xxxx_oebs_cash_payment_test (ID, INVOICE_ID, OEBS_PAYMENT, DOC_DATE, COMISS_DATE) values (s_xxxx_oebs_cash_payment_test.NEXTVAL, 101876, 1640, to_date('2015-02-09 00:00:00','YYYY-MM-DD HH24:MI:SS'), date'2015-01-31' );insert into xxxx_client_discount_m  (ID,CLIENT_ID,CLIENT_AVG_DISCOUNT,DT) values (s_xxxx_client_discount_m.NEXTVAL,1422, 12, date'2015-02-01');</v>
      </c>
    </row>
    <row r="1971" spans="1:50" s="179" customFormat="1" ht="16.5" customHeight="1" x14ac:dyDescent="0.25">
      <c r="A1971" s="286">
        <v>136</v>
      </c>
      <c r="B1971" s="72">
        <v>0</v>
      </c>
      <c r="C1971" s="171" t="str">
        <f t="shared" si="203"/>
        <v>1000136</v>
      </c>
      <c r="D1971" s="171" t="str">
        <f t="shared" si="204"/>
        <v>1000136/13</v>
      </c>
      <c r="E1971" s="172" t="s">
        <v>189</v>
      </c>
      <c r="F1971" s="172" t="s">
        <v>822</v>
      </c>
      <c r="G1971" s="171">
        <v>48</v>
      </c>
      <c r="H1971" s="178">
        <v>101876</v>
      </c>
      <c r="I1971" s="171" t="str">
        <f t="shared" si="205"/>
        <v>Б-101876-13</v>
      </c>
      <c r="J1971" s="275">
        <v>2</v>
      </c>
      <c r="K1971" s="171">
        <v>7</v>
      </c>
      <c r="L1971" s="171" t="s">
        <v>38</v>
      </c>
      <c r="M1971" s="175">
        <v>1</v>
      </c>
      <c r="N1971" s="171">
        <v>18</v>
      </c>
      <c r="O1971" s="172" t="s">
        <v>299</v>
      </c>
      <c r="P1971" s="172" t="s">
        <v>395</v>
      </c>
      <c r="Q1971" s="172" t="s">
        <v>396</v>
      </c>
      <c r="R1971" s="173" t="str">
        <f>H1971&amp;"1"</f>
        <v>1018761</v>
      </c>
      <c r="S1971" s="171">
        <v>1</v>
      </c>
      <c r="T1971" s="279" t="s">
        <v>1687</v>
      </c>
      <c r="U1971" s="171">
        <v>600</v>
      </c>
      <c r="V1971" s="171">
        <v>108</v>
      </c>
      <c r="W1971" s="171">
        <v>0</v>
      </c>
      <c r="X1971" s="24">
        <v>1422</v>
      </c>
      <c r="Y1971" s="174" t="s">
        <v>42</v>
      </c>
      <c r="Z1971" s="232"/>
      <c r="AA1971" s="232"/>
      <c r="AB1971" s="232"/>
      <c r="AC1971" s="180">
        <v>1230</v>
      </c>
      <c r="AD1971" s="171"/>
      <c r="AE1971" s="171"/>
      <c r="AF1971" s="279" t="s">
        <v>149</v>
      </c>
      <c r="AG1971" s="233">
        <v>8</v>
      </c>
      <c r="AH1971" s="205">
        <v>12</v>
      </c>
      <c r="AI1971" s="279" t="s">
        <v>319</v>
      </c>
      <c r="AJ1971" s="172"/>
      <c r="AK1971" s="172"/>
      <c r="AL1971" s="173">
        <v>0</v>
      </c>
      <c r="AM1971" s="171" t="s">
        <v>43</v>
      </c>
      <c r="AN1971" s="171" t="s">
        <v>44</v>
      </c>
      <c r="AO1971" s="171"/>
      <c r="AP1971" s="173"/>
      <c r="AQ1971" s="173"/>
      <c r="AR1971" s="173"/>
      <c r="AS1971" s="173">
        <f>H1971</f>
        <v>101876</v>
      </c>
      <c r="AT1971" s="173">
        <f t="shared" si="201"/>
        <v>12059</v>
      </c>
      <c r="AU1971" s="166">
        <v>2059</v>
      </c>
      <c r="AV1971" s="173"/>
      <c r="AX1971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136, 1000136, '1000136/13', date'2013-03-01', date'2015-09-01', 48, 101876, 'Б-101876-13',date'2014-02-05',2, 7, 7, 'RUR', 1, 18, date'2014-02-06', date'2014-02-07', 1018761, 1, to_date('2015-02-11 00:00:00','YYYY-MM-DD HH24:MI:SS'), 600, 108, 0, 1422, 0, 'c1', 8,null,101876,12059,2059);insert into xxxx_oebs_cash_payment_test (ID, INVOICE_ID, OEBS_PAYMENT, DOC_DATE, COMISS_DATE) values (s_xxxx_oebs_cash_payment_test.NEXTVAL, 101876, 1230, to_date('2015-02-11 00:00:00','YYYY-MM-DD HH24:MI:SS'), date'2015-01-31' );insert into xxxx_client_discount_m  (ID,CLIENT_ID,CLIENT_AVG_DISCOUNT,DT) values (s_xxxx_client_discount_m.NEXTVAL,1422, 12, date'2015-02-01');</v>
      </c>
    </row>
    <row r="1972" spans="1:50" ht="16.5" customHeight="1" x14ac:dyDescent="0.25">
      <c r="A1972" s="285">
        <v>137</v>
      </c>
      <c r="B1972" s="72">
        <v>0</v>
      </c>
      <c r="C1972" s="165" t="str">
        <f>"1000"&amp;A1972</f>
        <v>1000137</v>
      </c>
      <c r="D1972" s="165" t="str">
        <f>"1000"&amp;A1972&amp;"/13"</f>
        <v>1000137/13</v>
      </c>
      <c r="E1972" s="167" t="s">
        <v>189</v>
      </c>
      <c r="F1972" s="167" t="s">
        <v>822</v>
      </c>
      <c r="G1972" s="165">
        <v>48</v>
      </c>
      <c r="H1972" s="178">
        <v>101877</v>
      </c>
      <c r="I1972" s="170" t="str">
        <f>"Б-"&amp;H1972&amp;"-13"</f>
        <v>Б-101877-13</v>
      </c>
      <c r="J1972" s="169">
        <v>3</v>
      </c>
      <c r="K1972" s="165">
        <v>7</v>
      </c>
      <c r="L1972" s="165" t="s">
        <v>38</v>
      </c>
      <c r="M1972" s="169">
        <v>1</v>
      </c>
      <c r="N1972" s="165">
        <v>18</v>
      </c>
      <c r="O1972" s="167" t="s">
        <v>299</v>
      </c>
      <c r="P1972" s="167" t="s">
        <v>395</v>
      </c>
      <c r="Q1972" s="167" t="s">
        <v>396</v>
      </c>
      <c r="R1972" s="166" t="str">
        <f>H1972&amp;"1"</f>
        <v>1018771</v>
      </c>
      <c r="S1972" s="170">
        <v>1</v>
      </c>
      <c r="T1972" s="341" t="s">
        <v>1690</v>
      </c>
      <c r="U1972" s="165">
        <v>1000</v>
      </c>
      <c r="V1972" s="165">
        <v>180</v>
      </c>
      <c r="W1972" s="165">
        <v>0</v>
      </c>
      <c r="X1972" s="24">
        <v>1423</v>
      </c>
      <c r="Y1972" s="168" t="s">
        <v>42</v>
      </c>
      <c r="Z1972" s="223" t="s">
        <v>418</v>
      </c>
      <c r="AA1972" s="228" t="s">
        <v>418</v>
      </c>
      <c r="AB1972" s="225" t="s">
        <v>419</v>
      </c>
      <c r="AC1972" s="178">
        <v>2050</v>
      </c>
      <c r="AD1972" s="165"/>
      <c r="AE1972" s="165"/>
      <c r="AF1972" s="341" t="s">
        <v>155</v>
      </c>
      <c r="AG1972" s="226">
        <v>8</v>
      </c>
      <c r="AH1972" s="227">
        <v>12</v>
      </c>
      <c r="AI1972" s="341" t="s">
        <v>204</v>
      </c>
      <c r="AJ1972" s="167"/>
      <c r="AK1972" s="167"/>
      <c r="AL1972" s="166">
        <v>0</v>
      </c>
      <c r="AM1972" s="170" t="s">
        <v>43</v>
      </c>
      <c r="AN1972" s="165" t="s">
        <v>44</v>
      </c>
      <c r="AO1972" s="165"/>
      <c r="AP1972" s="166"/>
      <c r="AQ1972" s="166"/>
      <c r="AR1972" s="166"/>
      <c r="AS1972" s="166">
        <f>H1972</f>
        <v>101877</v>
      </c>
      <c r="AT1972" s="166">
        <f>AU1972+10000</f>
        <v>12060</v>
      </c>
      <c r="AU1972" s="166">
        <v>2060</v>
      </c>
      <c r="AV1972" s="166"/>
      <c r="AX1972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137, 1000137, '1000137/13', date'2013-03-01', date'2015-09-01', 48, 101877, 'Б-101877-13',date'2014-02-05',3, 7, 7, 'RUR', 1, 18, date'2014-02-06', date'2014-02-07', 1018771, 1, to_date('2014-11-07 00:00:00','YYYY-MM-DD HH24:MI:SS'), 1000, 180, 0, 1423, 0, 'c1', 8,null,101877,12060,2060);insert into xxxx_oebs_cash_payment_test (ID, INVOICE_ID, OEBS_PAYMENT, DOC_DATE, COMISS_DATE) values (s_xxxx_oebs_cash_payment_test.NEXTVAL, 101877, 2050, to_date('2014-11-07 00:00:00','YYYY-MM-DD HH24:MI:SS'), date'2014-12-31' );insert into xxxx_client_discount_m  (ID,CLIENT_ID,CLIENT_AVG_DISCOUNT,DT) values (s_xxxx_client_discount_m.NEXTVAL,1423, 12, date'2014-02-01');</v>
      </c>
    </row>
    <row r="1973" spans="1:50" ht="16.5" customHeight="1" x14ac:dyDescent="0.25">
      <c r="A1973" s="285">
        <v>137</v>
      </c>
      <c r="B1973" s="72">
        <v>0</v>
      </c>
      <c r="C1973" s="165" t="str">
        <f t="shared" ref="C1973:C1975" si="206">"1000"&amp;A1973</f>
        <v>1000137</v>
      </c>
      <c r="D1973" s="165" t="str">
        <f t="shared" ref="D1973:D1975" si="207">"1000"&amp;A1973&amp;"/13"</f>
        <v>1000137/13</v>
      </c>
      <c r="E1973" s="167" t="s">
        <v>189</v>
      </c>
      <c r="F1973" s="167" t="s">
        <v>822</v>
      </c>
      <c r="G1973" s="165">
        <v>48</v>
      </c>
      <c r="H1973" s="178">
        <v>101877</v>
      </c>
      <c r="I1973" s="170" t="str">
        <f t="shared" ref="I1973:I1975" si="208">"Б-"&amp;H1973&amp;"-13"</f>
        <v>Б-101877-13</v>
      </c>
      <c r="J1973" s="169">
        <v>3</v>
      </c>
      <c r="K1973" s="165">
        <v>7</v>
      </c>
      <c r="L1973" s="165" t="s">
        <v>38</v>
      </c>
      <c r="M1973" s="169">
        <v>1</v>
      </c>
      <c r="N1973" s="165">
        <v>18</v>
      </c>
      <c r="O1973" s="167" t="s">
        <v>299</v>
      </c>
      <c r="P1973" s="167" t="s">
        <v>395</v>
      </c>
      <c r="Q1973" s="167" t="s">
        <v>396</v>
      </c>
      <c r="R1973" s="166" t="str">
        <f>H1973&amp;"1"</f>
        <v>1018771</v>
      </c>
      <c r="S1973" s="170">
        <v>1</v>
      </c>
      <c r="T1973" s="341" t="s">
        <v>770</v>
      </c>
      <c r="U1973" s="165">
        <v>900</v>
      </c>
      <c r="V1973" s="165">
        <v>162</v>
      </c>
      <c r="W1973" s="165">
        <v>0</v>
      </c>
      <c r="X1973" s="24">
        <v>1423</v>
      </c>
      <c r="Y1973" s="168" t="s">
        <v>42</v>
      </c>
      <c r="Z1973" s="223" t="s">
        <v>196</v>
      </c>
      <c r="AA1973" s="228" t="s">
        <v>196</v>
      </c>
      <c r="AB1973" s="229"/>
      <c r="AC1973" s="178">
        <v>1845</v>
      </c>
      <c r="AD1973" s="165"/>
      <c r="AE1973" s="165"/>
      <c r="AF1973" s="341" t="s">
        <v>155</v>
      </c>
      <c r="AG1973" s="226">
        <v>8</v>
      </c>
      <c r="AH1973" s="227">
        <v>12</v>
      </c>
      <c r="AI1973" s="341" t="s">
        <v>204</v>
      </c>
      <c r="AJ1973" s="167"/>
      <c r="AK1973" s="167"/>
      <c r="AL1973" s="166">
        <v>0</v>
      </c>
      <c r="AM1973" s="170" t="s">
        <v>43</v>
      </c>
      <c r="AN1973" s="165" t="s">
        <v>44</v>
      </c>
      <c r="AO1973" s="165"/>
      <c r="AP1973" s="166"/>
      <c r="AQ1973" s="166"/>
      <c r="AR1973" s="166"/>
      <c r="AS1973" s="166">
        <f>H1973</f>
        <v>101877</v>
      </c>
      <c r="AT1973" s="166">
        <f t="shared" ref="AT1973:AT1979" si="209">AU1973+10000</f>
        <v>12060</v>
      </c>
      <c r="AU1973" s="166">
        <v>2060</v>
      </c>
      <c r="AV1973" s="166" t="s">
        <v>814</v>
      </c>
      <c r="AX1973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137, 1000137, '1000137/13', date'2013-03-01', date'2015-09-01', 48, 101877, 'Б-101877-13',date'2014-02-05',3, 7, 7, 'RUR', 1, 18, date'2014-02-06', date'2014-02-07', 1018771, 1, to_date('2014-11-08 00:00:00','YYYY-MM-DD HH24:MI:SS'), 900, 162, 0, 1423, 0, 'c1', 8,null,101877,12060,2060);insert into xxxx_oebs_cash_payment_test (ID, INVOICE_ID, OEBS_PAYMENT, DOC_DATE, COMISS_DATE) values (s_xxxx_oebs_cash_payment_test.NEXTVAL, 101877, 1845, to_date('2014-11-08 00:00:00','YYYY-MM-DD HH24:MI:SS'), date'2014-12-31' );insert into xxxx_client_discount_m  (ID,CLIENT_ID,CLIENT_AVG_DISCOUNT,DT) values (s_xxxx_client_discount_m.NEXTVAL,1423, 12, date'2014-02-01');</v>
      </c>
    </row>
    <row r="1974" spans="1:50" ht="16.5" customHeight="1" x14ac:dyDescent="0.25">
      <c r="A1974" s="285">
        <v>137</v>
      </c>
      <c r="B1974" s="72">
        <v>0</v>
      </c>
      <c r="C1974" s="165" t="str">
        <f t="shared" si="206"/>
        <v>1000137</v>
      </c>
      <c r="D1974" s="165" t="str">
        <f t="shared" si="207"/>
        <v>1000137/13</v>
      </c>
      <c r="E1974" s="167" t="s">
        <v>189</v>
      </c>
      <c r="F1974" s="167" t="s">
        <v>822</v>
      </c>
      <c r="G1974" s="165">
        <v>48</v>
      </c>
      <c r="H1974" s="178">
        <v>101877</v>
      </c>
      <c r="I1974" s="170" t="str">
        <f t="shared" si="208"/>
        <v>Б-101877-13</v>
      </c>
      <c r="J1974" s="169">
        <v>3</v>
      </c>
      <c r="K1974" s="165">
        <v>7</v>
      </c>
      <c r="L1974" s="165" t="s">
        <v>38</v>
      </c>
      <c r="M1974" s="169">
        <v>1</v>
      </c>
      <c r="N1974" s="165">
        <v>18</v>
      </c>
      <c r="O1974" s="167" t="s">
        <v>299</v>
      </c>
      <c r="P1974" s="167" t="s">
        <v>395</v>
      </c>
      <c r="Q1974" s="167" t="s">
        <v>396</v>
      </c>
      <c r="R1974" s="166" t="str">
        <f>H1974&amp;"1"</f>
        <v>1018771</v>
      </c>
      <c r="S1974" s="170">
        <v>1</v>
      </c>
      <c r="T1974" s="341" t="s">
        <v>447</v>
      </c>
      <c r="U1974" s="165">
        <v>800</v>
      </c>
      <c r="V1974" s="165">
        <v>144</v>
      </c>
      <c r="W1974" s="165">
        <v>0</v>
      </c>
      <c r="X1974" s="24">
        <v>1423</v>
      </c>
      <c r="Y1974" s="168" t="s">
        <v>42</v>
      </c>
      <c r="Z1974" s="223" t="s">
        <v>420</v>
      </c>
      <c r="AA1974" s="228" t="s">
        <v>420</v>
      </c>
      <c r="AB1974" s="224"/>
      <c r="AC1974" s="178">
        <v>1640</v>
      </c>
      <c r="AD1974" s="165"/>
      <c r="AE1974" s="165"/>
      <c r="AF1974" s="341" t="s">
        <v>155</v>
      </c>
      <c r="AG1974" s="226">
        <v>8</v>
      </c>
      <c r="AH1974" s="227">
        <v>12</v>
      </c>
      <c r="AI1974" s="341" t="s">
        <v>204</v>
      </c>
      <c r="AJ1974" s="167"/>
      <c r="AK1974" s="167"/>
      <c r="AL1974" s="166">
        <v>0</v>
      </c>
      <c r="AM1974" s="170" t="s">
        <v>43</v>
      </c>
      <c r="AN1974" s="165" t="s">
        <v>44</v>
      </c>
      <c r="AO1974" s="165"/>
      <c r="AP1974" s="166"/>
      <c r="AQ1974" s="166"/>
      <c r="AR1974" s="166"/>
      <c r="AS1974" s="166">
        <f>H1974</f>
        <v>101877</v>
      </c>
      <c r="AT1974" s="166">
        <f t="shared" si="209"/>
        <v>12060</v>
      </c>
      <c r="AU1974" s="166">
        <v>2060</v>
      </c>
      <c r="AV1974" s="166" t="s">
        <v>816</v>
      </c>
      <c r="AX1974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137, 1000137, '1000137/13', date'2013-03-01', date'2015-09-01', 48, 101877, 'Б-101877-13',date'2014-02-05',3, 7, 7, 'RUR', 1, 18, date'2014-02-06', date'2014-02-07', 1018771, 1, to_date('2014-11-09 00:00:00','YYYY-MM-DD HH24:MI:SS'), 800, 144, 0, 1423, 0, 'c1', 8,null,101877,12060,2060);insert into xxxx_oebs_cash_payment_test (ID, INVOICE_ID, OEBS_PAYMENT, DOC_DATE, COMISS_DATE) values (s_xxxx_oebs_cash_payment_test.NEXTVAL, 101877, 1640, to_date('2014-11-09 00:00:00','YYYY-MM-DD HH24:MI:SS'), date'2014-12-31' );insert into xxxx_client_discount_m  (ID,CLIENT_ID,CLIENT_AVG_DISCOUNT,DT) values (s_xxxx_client_discount_m.NEXTVAL,1423, 12, date'2014-02-01');</v>
      </c>
    </row>
    <row r="1975" spans="1:50" s="179" customFormat="1" ht="16.5" customHeight="1" x14ac:dyDescent="0.25">
      <c r="A1975" s="285">
        <v>137</v>
      </c>
      <c r="B1975" s="72">
        <v>0</v>
      </c>
      <c r="C1975" s="171" t="str">
        <f t="shared" si="206"/>
        <v>1000137</v>
      </c>
      <c r="D1975" s="171" t="str">
        <f t="shared" si="207"/>
        <v>1000137/13</v>
      </c>
      <c r="E1975" s="172" t="s">
        <v>189</v>
      </c>
      <c r="F1975" s="167" t="s">
        <v>822</v>
      </c>
      <c r="G1975" s="171">
        <v>48</v>
      </c>
      <c r="H1975" s="178">
        <v>101877</v>
      </c>
      <c r="I1975" s="171" t="str">
        <f t="shared" si="208"/>
        <v>Б-101877-13</v>
      </c>
      <c r="J1975" s="169">
        <v>3</v>
      </c>
      <c r="K1975" s="171">
        <v>7</v>
      </c>
      <c r="L1975" s="171" t="s">
        <v>38</v>
      </c>
      <c r="M1975" s="175">
        <v>1</v>
      </c>
      <c r="N1975" s="171">
        <v>18</v>
      </c>
      <c r="O1975" s="172" t="s">
        <v>299</v>
      </c>
      <c r="P1975" s="172" t="s">
        <v>395</v>
      </c>
      <c r="Q1975" s="172" t="s">
        <v>396</v>
      </c>
      <c r="R1975" s="173" t="str">
        <f>H1975&amp;"1"</f>
        <v>1018771</v>
      </c>
      <c r="S1975" s="171">
        <v>1</v>
      </c>
      <c r="T1975" s="342" t="s">
        <v>1691</v>
      </c>
      <c r="U1975" s="171">
        <v>600</v>
      </c>
      <c r="V1975" s="171">
        <v>108</v>
      </c>
      <c r="W1975" s="171">
        <v>0</v>
      </c>
      <c r="X1975" s="24">
        <v>1423</v>
      </c>
      <c r="Y1975" s="174" t="s">
        <v>42</v>
      </c>
      <c r="Z1975" s="232"/>
      <c r="AA1975" s="232"/>
      <c r="AB1975" s="232"/>
      <c r="AC1975" s="180">
        <v>1230</v>
      </c>
      <c r="AD1975" s="171"/>
      <c r="AE1975" s="171"/>
      <c r="AF1975" s="342" t="s">
        <v>155</v>
      </c>
      <c r="AG1975" s="233">
        <v>8</v>
      </c>
      <c r="AH1975" s="227">
        <v>12</v>
      </c>
      <c r="AI1975" s="342" t="s">
        <v>204</v>
      </c>
      <c r="AJ1975" s="172"/>
      <c r="AK1975" s="172"/>
      <c r="AL1975" s="173">
        <v>0</v>
      </c>
      <c r="AM1975" s="170" t="s">
        <v>43</v>
      </c>
      <c r="AN1975" s="171" t="s">
        <v>44</v>
      </c>
      <c r="AO1975" s="171"/>
      <c r="AP1975" s="173"/>
      <c r="AQ1975" s="173"/>
      <c r="AR1975" s="173"/>
      <c r="AS1975" s="166">
        <f>H1975</f>
        <v>101877</v>
      </c>
      <c r="AT1975" s="166">
        <f t="shared" si="209"/>
        <v>12060</v>
      </c>
      <c r="AU1975" s="166">
        <v>2060</v>
      </c>
      <c r="AV1975" s="173"/>
      <c r="AX1975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137, 1000137, '1000137/13', date'2013-03-01', date'2015-09-01', 48, 101877, 'Б-101877-13',date'2014-02-05',3, 7, 7, 'RUR', 1, 18, date'2014-02-06', date'2014-02-07', 1018771, 1, to_date('2014-11-11 00:00:00','YYYY-MM-DD HH24:MI:SS'), 600, 108, 0, 1423, 0, 'c1', 8,null,101877,12060,2060);insert into xxxx_oebs_cash_payment_test (ID, INVOICE_ID, OEBS_PAYMENT, DOC_DATE, COMISS_DATE) values (s_xxxx_oebs_cash_payment_test.NEXTVAL, 101877, 1230, to_date('2014-11-11 00:00:00','YYYY-MM-DD HH24:MI:SS'), date'2014-12-31' );insert into xxxx_client_discount_m  (ID,CLIENT_ID,CLIENT_AVG_DISCOUNT,DT) values (s_xxxx_client_discount_m.NEXTVAL,1423, 12, date'2014-02-01');</v>
      </c>
    </row>
    <row r="1976" spans="1:50" ht="16.5" customHeight="1" x14ac:dyDescent="0.25">
      <c r="A1976" s="285">
        <v>138</v>
      </c>
      <c r="B1976" s="72">
        <v>0</v>
      </c>
      <c r="C1976" s="165" t="str">
        <f>"1000"&amp;A1976</f>
        <v>1000138</v>
      </c>
      <c r="D1976" s="165" t="str">
        <f>"1000"&amp;A1976&amp;"/13"</f>
        <v>1000138/13</v>
      </c>
      <c r="E1976" s="167" t="s">
        <v>189</v>
      </c>
      <c r="F1976" s="167" t="s">
        <v>822</v>
      </c>
      <c r="G1976" s="165">
        <v>48</v>
      </c>
      <c r="H1976" s="178">
        <v>101878</v>
      </c>
      <c r="I1976" s="170" t="str">
        <f>"Б-"&amp;H1976&amp;"-13"</f>
        <v>Б-101878-13</v>
      </c>
      <c r="J1976" s="274">
        <v>2</v>
      </c>
      <c r="K1976" s="165">
        <v>7</v>
      </c>
      <c r="L1976" s="165" t="s">
        <v>38</v>
      </c>
      <c r="M1976" s="169">
        <v>1</v>
      </c>
      <c r="N1976" s="165">
        <v>18</v>
      </c>
      <c r="O1976" s="167" t="s">
        <v>299</v>
      </c>
      <c r="P1976" s="167" t="s">
        <v>395</v>
      </c>
      <c r="Q1976" s="167" t="s">
        <v>396</v>
      </c>
      <c r="R1976" s="166" t="str">
        <f>H1976&amp;"1"</f>
        <v>1018781</v>
      </c>
      <c r="S1976" s="170">
        <v>1</v>
      </c>
      <c r="T1976" s="341" t="s">
        <v>1690</v>
      </c>
      <c r="U1976" s="165">
        <v>1000</v>
      </c>
      <c r="V1976" s="165">
        <v>180</v>
      </c>
      <c r="W1976" s="165">
        <v>0</v>
      </c>
      <c r="X1976" s="24">
        <v>1424</v>
      </c>
      <c r="Y1976" s="168" t="s">
        <v>42</v>
      </c>
      <c r="Z1976" s="223" t="s">
        <v>418</v>
      </c>
      <c r="AA1976" s="228" t="s">
        <v>418</v>
      </c>
      <c r="AB1976" s="225" t="s">
        <v>419</v>
      </c>
      <c r="AC1976" s="178">
        <v>2050</v>
      </c>
      <c r="AD1976" s="165"/>
      <c r="AE1976" s="165"/>
      <c r="AF1976" s="341" t="s">
        <v>155</v>
      </c>
      <c r="AG1976" s="226">
        <v>8</v>
      </c>
      <c r="AH1976" s="227">
        <v>12</v>
      </c>
      <c r="AI1976" s="341" t="s">
        <v>204</v>
      </c>
      <c r="AJ1976" s="167"/>
      <c r="AK1976" s="167"/>
      <c r="AL1976" s="166">
        <v>0</v>
      </c>
      <c r="AM1976" s="170" t="s">
        <v>43</v>
      </c>
      <c r="AN1976" s="165" t="s">
        <v>44</v>
      </c>
      <c r="AO1976" s="165"/>
      <c r="AP1976" s="166"/>
      <c r="AQ1976" s="166"/>
      <c r="AR1976" s="166"/>
      <c r="AS1976" s="166">
        <f>H1976</f>
        <v>101878</v>
      </c>
      <c r="AT1976" s="166">
        <f t="shared" si="209"/>
        <v>12061</v>
      </c>
      <c r="AU1976" s="166">
        <v>2061</v>
      </c>
      <c r="AV1976" s="166"/>
      <c r="AX197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138, 1000138, '1000138/13', date'2013-03-01', date'2015-09-01', 48, 101878, 'Б-101878-13',date'2014-02-05',2, 7, 7, 'RUR', 1, 18, date'2014-02-06', date'2014-02-07', 1018781, 1, to_date('2014-11-07 00:00:00','YYYY-MM-DD HH24:MI:SS'), 1000, 180, 0, 1424, 0, 'c1', 8,null,101878,12061,2061);insert into xxxx_oebs_cash_payment_test (ID, INVOICE_ID, OEBS_PAYMENT, DOC_DATE, COMISS_DATE) values (s_xxxx_oebs_cash_payment_test.NEXTVAL, 101878, 2050, to_date('2014-11-07 00:00:00','YYYY-MM-DD HH24:MI:SS'), date'2014-12-31' );insert into xxxx_client_discount_m  (ID,CLIENT_ID,CLIENT_AVG_DISCOUNT,DT) values (s_xxxx_client_discount_m.NEXTVAL,1424, 12, date'2014-02-01');</v>
      </c>
    </row>
    <row r="1977" spans="1:50" ht="16.5" customHeight="1" x14ac:dyDescent="0.25">
      <c r="A1977" s="285">
        <v>138</v>
      </c>
      <c r="B1977" s="72">
        <v>0</v>
      </c>
      <c r="C1977" s="165" t="str">
        <f t="shared" ref="C1977:C1979" si="210">"1000"&amp;A1977</f>
        <v>1000138</v>
      </c>
      <c r="D1977" s="165" t="str">
        <f t="shared" ref="D1977:D1979" si="211">"1000"&amp;A1977&amp;"/13"</f>
        <v>1000138/13</v>
      </c>
      <c r="E1977" s="167" t="s">
        <v>189</v>
      </c>
      <c r="F1977" s="167" t="s">
        <v>822</v>
      </c>
      <c r="G1977" s="165">
        <v>48</v>
      </c>
      <c r="H1977" s="178">
        <v>101878</v>
      </c>
      <c r="I1977" s="170" t="str">
        <f t="shared" ref="I1977:I1979" si="212">"Б-"&amp;H1977&amp;"-13"</f>
        <v>Б-101878-13</v>
      </c>
      <c r="J1977" s="274">
        <v>2</v>
      </c>
      <c r="K1977" s="165">
        <v>7</v>
      </c>
      <c r="L1977" s="165" t="s">
        <v>38</v>
      </c>
      <c r="M1977" s="169">
        <v>1</v>
      </c>
      <c r="N1977" s="165">
        <v>18</v>
      </c>
      <c r="O1977" s="167" t="s">
        <v>299</v>
      </c>
      <c r="P1977" s="167" t="s">
        <v>395</v>
      </c>
      <c r="Q1977" s="167" t="s">
        <v>396</v>
      </c>
      <c r="R1977" s="166" t="str">
        <f>H1977&amp;"1"</f>
        <v>1018781</v>
      </c>
      <c r="S1977" s="170">
        <v>1</v>
      </c>
      <c r="T1977" s="341" t="s">
        <v>770</v>
      </c>
      <c r="U1977" s="165">
        <v>900</v>
      </c>
      <c r="V1977" s="165">
        <v>162</v>
      </c>
      <c r="W1977" s="165">
        <v>0</v>
      </c>
      <c r="X1977" s="24">
        <v>1424</v>
      </c>
      <c r="Y1977" s="168" t="s">
        <v>42</v>
      </c>
      <c r="Z1977" s="223" t="s">
        <v>196</v>
      </c>
      <c r="AA1977" s="228" t="s">
        <v>196</v>
      </c>
      <c r="AB1977" s="229"/>
      <c r="AC1977" s="178">
        <v>1845</v>
      </c>
      <c r="AD1977" s="165"/>
      <c r="AE1977" s="165"/>
      <c r="AF1977" s="341" t="s">
        <v>155</v>
      </c>
      <c r="AG1977" s="226">
        <v>8</v>
      </c>
      <c r="AH1977" s="227">
        <v>12</v>
      </c>
      <c r="AI1977" s="341" t="s">
        <v>204</v>
      </c>
      <c r="AJ1977" s="167"/>
      <c r="AK1977" s="167"/>
      <c r="AL1977" s="166">
        <v>0</v>
      </c>
      <c r="AM1977" s="170" t="s">
        <v>43</v>
      </c>
      <c r="AN1977" s="165" t="s">
        <v>44</v>
      </c>
      <c r="AO1977" s="165"/>
      <c r="AP1977" s="166"/>
      <c r="AQ1977" s="166"/>
      <c r="AR1977" s="166"/>
      <c r="AS1977" s="166">
        <f>H1977</f>
        <v>101878</v>
      </c>
      <c r="AT1977" s="166">
        <f t="shared" si="209"/>
        <v>12061</v>
      </c>
      <c r="AU1977" s="166">
        <v>2061</v>
      </c>
      <c r="AV1977" s="166" t="s">
        <v>814</v>
      </c>
      <c r="AX197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138, 1000138, '1000138/13', date'2013-03-01', date'2015-09-01', 48, 101878, 'Б-101878-13',date'2014-02-05',2, 7, 7, 'RUR', 1, 18, date'2014-02-06', date'2014-02-07', 1018781, 1, to_date('2014-11-08 00:00:00','YYYY-MM-DD HH24:MI:SS'), 900, 162, 0, 1424, 0, 'c1', 8,null,101878,12061,2061);insert into xxxx_oebs_cash_payment_test (ID, INVOICE_ID, OEBS_PAYMENT, DOC_DATE, COMISS_DATE) values (s_xxxx_oebs_cash_payment_test.NEXTVAL, 101878, 1845, to_date('2014-11-08 00:00:00','YYYY-MM-DD HH24:MI:SS'), date'2014-12-31' );insert into xxxx_client_discount_m  (ID,CLIENT_ID,CLIENT_AVG_DISCOUNT,DT) values (s_xxxx_client_discount_m.NEXTVAL,1424, 12, date'2014-02-01');</v>
      </c>
    </row>
    <row r="1978" spans="1:50" ht="16.5" customHeight="1" x14ac:dyDescent="0.25">
      <c r="A1978" s="285">
        <v>138</v>
      </c>
      <c r="B1978" s="72">
        <v>0</v>
      </c>
      <c r="C1978" s="165" t="str">
        <f t="shared" si="210"/>
        <v>1000138</v>
      </c>
      <c r="D1978" s="165" t="str">
        <f t="shared" si="211"/>
        <v>1000138/13</v>
      </c>
      <c r="E1978" s="167" t="s">
        <v>189</v>
      </c>
      <c r="F1978" s="167" t="s">
        <v>822</v>
      </c>
      <c r="G1978" s="165">
        <v>48</v>
      </c>
      <c r="H1978" s="178">
        <v>101878</v>
      </c>
      <c r="I1978" s="170" t="str">
        <f t="shared" si="212"/>
        <v>Б-101878-13</v>
      </c>
      <c r="J1978" s="274">
        <v>2</v>
      </c>
      <c r="K1978" s="165">
        <v>7</v>
      </c>
      <c r="L1978" s="165" t="s">
        <v>38</v>
      </c>
      <c r="M1978" s="169">
        <v>1</v>
      </c>
      <c r="N1978" s="165">
        <v>18</v>
      </c>
      <c r="O1978" s="167" t="s">
        <v>299</v>
      </c>
      <c r="P1978" s="167" t="s">
        <v>395</v>
      </c>
      <c r="Q1978" s="167" t="s">
        <v>396</v>
      </c>
      <c r="R1978" s="166" t="str">
        <f>H1978&amp;"1"</f>
        <v>1018781</v>
      </c>
      <c r="S1978" s="170">
        <v>1</v>
      </c>
      <c r="T1978" s="341" t="s">
        <v>447</v>
      </c>
      <c r="U1978" s="165">
        <v>800</v>
      </c>
      <c r="V1978" s="165">
        <v>144</v>
      </c>
      <c r="W1978" s="165">
        <v>0</v>
      </c>
      <c r="X1978" s="24">
        <v>1424</v>
      </c>
      <c r="Y1978" s="168" t="s">
        <v>42</v>
      </c>
      <c r="Z1978" s="223" t="s">
        <v>420</v>
      </c>
      <c r="AA1978" s="228" t="s">
        <v>420</v>
      </c>
      <c r="AB1978" s="224"/>
      <c r="AC1978" s="178">
        <v>1640</v>
      </c>
      <c r="AD1978" s="165"/>
      <c r="AE1978" s="165"/>
      <c r="AF1978" s="341" t="s">
        <v>155</v>
      </c>
      <c r="AG1978" s="226">
        <v>8</v>
      </c>
      <c r="AH1978" s="227">
        <v>12</v>
      </c>
      <c r="AI1978" s="341" t="s">
        <v>204</v>
      </c>
      <c r="AJ1978" s="167"/>
      <c r="AK1978" s="167"/>
      <c r="AL1978" s="166">
        <v>0</v>
      </c>
      <c r="AM1978" s="170" t="s">
        <v>43</v>
      </c>
      <c r="AN1978" s="165" t="s">
        <v>44</v>
      </c>
      <c r="AO1978" s="165"/>
      <c r="AP1978" s="166"/>
      <c r="AQ1978" s="166"/>
      <c r="AR1978" s="166"/>
      <c r="AS1978" s="166">
        <f>H1978</f>
        <v>101878</v>
      </c>
      <c r="AT1978" s="166">
        <f t="shared" si="209"/>
        <v>12061</v>
      </c>
      <c r="AU1978" s="166">
        <v>2061</v>
      </c>
      <c r="AV1978" s="166" t="s">
        <v>816</v>
      </c>
      <c r="AX197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138, 1000138, '1000138/13', date'2013-03-01', date'2015-09-01', 48, 101878, 'Б-101878-13',date'2014-02-05',2, 7, 7, 'RUR', 1, 18, date'2014-02-06', date'2014-02-07', 1018781, 1, to_date('2014-11-09 00:00:00','YYYY-MM-DD HH24:MI:SS'), 800, 144, 0, 1424, 0, 'c1', 8,null,101878,12061,2061);insert into xxxx_oebs_cash_payment_test (ID, INVOICE_ID, OEBS_PAYMENT, DOC_DATE, COMISS_DATE) values (s_xxxx_oebs_cash_payment_test.NEXTVAL, 101878, 1640, to_date('2014-11-09 00:00:00','YYYY-MM-DD HH24:MI:SS'), date'2014-12-31' );insert into xxxx_client_discount_m  (ID,CLIENT_ID,CLIENT_AVG_DISCOUNT,DT) values (s_xxxx_client_discount_m.NEXTVAL,1424, 12, date'2014-02-01');</v>
      </c>
    </row>
    <row r="1979" spans="1:50" s="179" customFormat="1" ht="16.5" customHeight="1" x14ac:dyDescent="0.25">
      <c r="A1979" s="286">
        <v>138</v>
      </c>
      <c r="B1979" s="72">
        <v>0</v>
      </c>
      <c r="C1979" s="171" t="str">
        <f t="shared" si="210"/>
        <v>1000138</v>
      </c>
      <c r="D1979" s="171" t="str">
        <f t="shared" si="211"/>
        <v>1000138/13</v>
      </c>
      <c r="E1979" s="172" t="s">
        <v>189</v>
      </c>
      <c r="F1979" s="172" t="s">
        <v>822</v>
      </c>
      <c r="G1979" s="171">
        <v>48</v>
      </c>
      <c r="H1979" s="178">
        <v>101878</v>
      </c>
      <c r="I1979" s="171" t="str">
        <f t="shared" si="212"/>
        <v>Б-101878-13</v>
      </c>
      <c r="J1979" s="275">
        <v>2</v>
      </c>
      <c r="K1979" s="171">
        <v>7</v>
      </c>
      <c r="L1979" s="171" t="s">
        <v>38</v>
      </c>
      <c r="M1979" s="175">
        <v>1</v>
      </c>
      <c r="N1979" s="171">
        <v>18</v>
      </c>
      <c r="O1979" s="172" t="s">
        <v>299</v>
      </c>
      <c r="P1979" s="172" t="s">
        <v>395</v>
      </c>
      <c r="Q1979" s="172" t="s">
        <v>396</v>
      </c>
      <c r="R1979" s="173" t="str">
        <f>H1979&amp;"1"</f>
        <v>1018781</v>
      </c>
      <c r="S1979" s="171">
        <v>1</v>
      </c>
      <c r="T1979" s="342" t="s">
        <v>1691</v>
      </c>
      <c r="U1979" s="171">
        <v>600</v>
      </c>
      <c r="V1979" s="171">
        <v>108</v>
      </c>
      <c r="W1979" s="171">
        <v>0</v>
      </c>
      <c r="X1979" s="24">
        <v>1424</v>
      </c>
      <c r="Y1979" s="174" t="s">
        <v>42</v>
      </c>
      <c r="Z1979" s="232"/>
      <c r="AA1979" s="232"/>
      <c r="AB1979" s="232"/>
      <c r="AC1979" s="180">
        <v>1230</v>
      </c>
      <c r="AD1979" s="171"/>
      <c r="AE1979" s="171"/>
      <c r="AF1979" s="342" t="s">
        <v>155</v>
      </c>
      <c r="AG1979" s="233">
        <v>8</v>
      </c>
      <c r="AH1979" s="205">
        <v>12</v>
      </c>
      <c r="AI1979" s="342" t="s">
        <v>204</v>
      </c>
      <c r="AJ1979" s="172"/>
      <c r="AK1979" s="172"/>
      <c r="AL1979" s="173">
        <v>0</v>
      </c>
      <c r="AM1979" s="171" t="s">
        <v>43</v>
      </c>
      <c r="AN1979" s="171" t="s">
        <v>44</v>
      </c>
      <c r="AO1979" s="171"/>
      <c r="AP1979" s="173"/>
      <c r="AQ1979" s="173"/>
      <c r="AR1979" s="173"/>
      <c r="AS1979" s="173">
        <f>H1979</f>
        <v>101878</v>
      </c>
      <c r="AT1979" s="173">
        <f t="shared" si="209"/>
        <v>12061</v>
      </c>
      <c r="AU1979" s="166">
        <v>2061</v>
      </c>
      <c r="AV1979" s="173"/>
      <c r="AX1979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138, 1000138, '1000138/13', date'2013-03-01', date'2015-09-01', 48, 101878, 'Б-101878-13',date'2014-02-05',2, 7, 7, 'RUR', 1, 18, date'2014-02-06', date'2014-02-07', 1018781, 1, to_date('2014-11-11 00:00:00','YYYY-MM-DD HH24:MI:SS'), 600, 108, 0, 1424, 0, 'c1', 8,null,101878,12061,2061);insert into xxxx_oebs_cash_payment_test (ID, INVOICE_ID, OEBS_PAYMENT, DOC_DATE, COMISS_DATE) values (s_xxxx_oebs_cash_payment_test.NEXTVAL, 101878, 1230, to_date('2014-11-11 00:00:00','YYYY-MM-DD HH24:MI:SS'), date'2014-12-31' );insert into xxxx_client_discount_m  (ID,CLIENT_ID,CLIENT_AVG_DISCOUNT,DT) values (s_xxxx_client_discount_m.NEXTVAL,1424, 12, date'2014-02-01');</v>
      </c>
    </row>
    <row r="1980" spans="1:50" ht="16.5" customHeight="1" x14ac:dyDescent="0.25">
      <c r="A1980" s="285">
        <v>139</v>
      </c>
      <c r="B1980" s="72">
        <v>0</v>
      </c>
      <c r="C1980" s="165" t="str">
        <f>"1000"&amp;A1980</f>
        <v>1000139</v>
      </c>
      <c r="D1980" s="165" t="str">
        <f>"1000"&amp;A1980&amp;"/13"</f>
        <v>1000139/13</v>
      </c>
      <c r="E1980" s="167" t="s">
        <v>189</v>
      </c>
      <c r="F1980" s="167" t="s">
        <v>822</v>
      </c>
      <c r="G1980" s="165">
        <v>48</v>
      </c>
      <c r="H1980" s="178">
        <v>101879</v>
      </c>
      <c r="I1980" s="170" t="str">
        <f>"Б-"&amp;H1980&amp;"-13"</f>
        <v>Б-101879-13</v>
      </c>
      <c r="J1980" s="169">
        <v>3</v>
      </c>
      <c r="K1980" s="165">
        <v>7</v>
      </c>
      <c r="L1980" s="165" t="s">
        <v>38</v>
      </c>
      <c r="M1980" s="169">
        <v>1</v>
      </c>
      <c r="N1980" s="165">
        <v>18</v>
      </c>
      <c r="O1980" s="167" t="s">
        <v>299</v>
      </c>
      <c r="P1980" s="167" t="s">
        <v>395</v>
      </c>
      <c r="Q1980" s="167" t="s">
        <v>396</v>
      </c>
      <c r="R1980" s="166" t="str">
        <f>H1980&amp;"1"</f>
        <v>1018791</v>
      </c>
      <c r="S1980" s="170">
        <v>1</v>
      </c>
      <c r="T1980" s="341" t="s">
        <v>1690</v>
      </c>
      <c r="U1980" s="165">
        <v>1000</v>
      </c>
      <c r="V1980" s="165">
        <v>180</v>
      </c>
      <c r="W1980" s="165">
        <v>0</v>
      </c>
      <c r="X1980" s="24">
        <v>1425</v>
      </c>
      <c r="Y1980" s="168" t="s">
        <v>42</v>
      </c>
      <c r="Z1980" s="223" t="s">
        <v>418</v>
      </c>
      <c r="AA1980" s="228" t="s">
        <v>418</v>
      </c>
      <c r="AB1980" s="225" t="s">
        <v>419</v>
      </c>
      <c r="AC1980" s="178">
        <v>2050</v>
      </c>
      <c r="AD1980" s="165"/>
      <c r="AE1980" s="165"/>
      <c r="AF1980" s="341" t="s">
        <v>155</v>
      </c>
      <c r="AG1980" s="226">
        <v>8</v>
      </c>
      <c r="AH1980" s="227">
        <v>12</v>
      </c>
      <c r="AI1980" s="341" t="s">
        <v>204</v>
      </c>
      <c r="AJ1980" s="167"/>
      <c r="AK1980" s="167"/>
      <c r="AL1980" s="166">
        <v>0</v>
      </c>
      <c r="AM1980" s="170" t="s">
        <v>43</v>
      </c>
      <c r="AN1980" s="165" t="s">
        <v>44</v>
      </c>
      <c r="AO1980" s="165"/>
      <c r="AP1980" s="166"/>
      <c r="AQ1980" s="166"/>
      <c r="AR1980" s="166"/>
      <c r="AS1980" s="277" t="s">
        <v>43</v>
      </c>
      <c r="AT1980" s="166">
        <f>AU1980+10000</f>
        <v>12062</v>
      </c>
      <c r="AU1980" s="166">
        <v>2062</v>
      </c>
      <c r="AV1980" s="166"/>
      <c r="AX1980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139, 1000139, '1000139/13', date'2013-03-01', date'2015-09-01', 48, 101879, 'Б-101879-13',date'2014-02-05',3, 7, 7, 'RUR', 1, 18, date'2014-02-06', date'2014-02-07', 1018791, 1, to_date('2014-11-07 00:00:00','YYYY-MM-DD HH24:MI:SS'), 1000, 180, 0, 1425, 0, 'c1', 8,null,null,12062,2062);insert into xxxx_oebs_cash_payment_test (ID, INVOICE_ID, OEBS_PAYMENT, DOC_DATE, COMISS_DATE) values (s_xxxx_oebs_cash_payment_test.NEXTVAL, 101879, 2050, to_date('2014-11-07 00:00:00','YYYY-MM-DD HH24:MI:SS'), date'2014-12-31' );insert into xxxx_client_discount_m  (ID,CLIENT_ID,CLIENT_AVG_DISCOUNT,DT) values (s_xxxx_client_discount_m.NEXTVAL,1425, 12, date'2014-02-01');</v>
      </c>
    </row>
    <row r="1981" spans="1:50" ht="16.5" customHeight="1" x14ac:dyDescent="0.25">
      <c r="A1981" s="285">
        <v>139</v>
      </c>
      <c r="B1981" s="72">
        <v>0</v>
      </c>
      <c r="C1981" s="165" t="str">
        <f t="shared" ref="C1981:C1983" si="213">"1000"&amp;A1981</f>
        <v>1000139</v>
      </c>
      <c r="D1981" s="165" t="str">
        <f t="shared" ref="D1981:D1983" si="214">"1000"&amp;A1981&amp;"/13"</f>
        <v>1000139/13</v>
      </c>
      <c r="E1981" s="167" t="s">
        <v>189</v>
      </c>
      <c r="F1981" s="167" t="s">
        <v>822</v>
      </c>
      <c r="G1981" s="165">
        <v>48</v>
      </c>
      <c r="H1981" s="178">
        <v>101879</v>
      </c>
      <c r="I1981" s="170" t="str">
        <f t="shared" ref="I1981:I1983" si="215">"Б-"&amp;H1981&amp;"-13"</f>
        <v>Б-101879-13</v>
      </c>
      <c r="J1981" s="169">
        <v>3</v>
      </c>
      <c r="K1981" s="165">
        <v>7</v>
      </c>
      <c r="L1981" s="165" t="s">
        <v>38</v>
      </c>
      <c r="M1981" s="169">
        <v>1</v>
      </c>
      <c r="N1981" s="165">
        <v>18</v>
      </c>
      <c r="O1981" s="167" t="s">
        <v>299</v>
      </c>
      <c r="P1981" s="167" t="s">
        <v>395</v>
      </c>
      <c r="Q1981" s="167" t="s">
        <v>396</v>
      </c>
      <c r="R1981" s="166" t="str">
        <f>H1981&amp;"1"</f>
        <v>1018791</v>
      </c>
      <c r="S1981" s="170">
        <v>1</v>
      </c>
      <c r="T1981" s="341" t="s">
        <v>770</v>
      </c>
      <c r="U1981" s="165">
        <v>900</v>
      </c>
      <c r="V1981" s="165">
        <v>162</v>
      </c>
      <c r="W1981" s="165">
        <v>0</v>
      </c>
      <c r="X1981" s="24">
        <v>1425</v>
      </c>
      <c r="Y1981" s="168" t="s">
        <v>42</v>
      </c>
      <c r="Z1981" s="223" t="s">
        <v>196</v>
      </c>
      <c r="AA1981" s="228" t="s">
        <v>196</v>
      </c>
      <c r="AB1981" s="229"/>
      <c r="AC1981" s="178">
        <v>1845</v>
      </c>
      <c r="AD1981" s="165"/>
      <c r="AE1981" s="165"/>
      <c r="AF1981" s="341" t="s">
        <v>155</v>
      </c>
      <c r="AG1981" s="226">
        <v>8</v>
      </c>
      <c r="AH1981" s="227">
        <v>12</v>
      </c>
      <c r="AI1981" s="341" t="s">
        <v>204</v>
      </c>
      <c r="AJ1981" s="167"/>
      <c r="AK1981" s="167"/>
      <c r="AL1981" s="166">
        <v>0</v>
      </c>
      <c r="AM1981" s="170" t="s">
        <v>43</v>
      </c>
      <c r="AN1981" s="165" t="s">
        <v>44</v>
      </c>
      <c r="AO1981" s="165"/>
      <c r="AP1981" s="166"/>
      <c r="AQ1981" s="166"/>
      <c r="AR1981" s="166"/>
      <c r="AS1981" s="277" t="s">
        <v>43</v>
      </c>
      <c r="AT1981" s="166">
        <f>AU1981+10000</f>
        <v>12062</v>
      </c>
      <c r="AU1981" s="166">
        <v>2062</v>
      </c>
      <c r="AV1981" s="166" t="s">
        <v>814</v>
      </c>
      <c r="AX1981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139, 1000139, '1000139/13', date'2013-03-01', date'2015-09-01', 48, 101879, 'Б-101879-13',date'2014-02-05',3, 7, 7, 'RUR', 1, 18, date'2014-02-06', date'2014-02-07', 1018791, 1, to_date('2014-11-08 00:00:00','YYYY-MM-DD HH24:MI:SS'), 900, 162, 0, 1425, 0, 'c1', 8,null,null,12062,2062);insert into xxxx_oebs_cash_payment_test (ID, INVOICE_ID, OEBS_PAYMENT, DOC_DATE, COMISS_DATE) values (s_xxxx_oebs_cash_payment_test.NEXTVAL, 101879, 1845, to_date('2014-11-08 00:00:00','YYYY-MM-DD HH24:MI:SS'), date'2014-12-31' );insert into xxxx_client_discount_m  (ID,CLIENT_ID,CLIENT_AVG_DISCOUNT,DT) values (s_xxxx_client_discount_m.NEXTVAL,1425, 12, date'2014-02-01');</v>
      </c>
    </row>
    <row r="1982" spans="1:50" ht="16.5" customHeight="1" x14ac:dyDescent="0.25">
      <c r="A1982" s="285">
        <v>139</v>
      </c>
      <c r="B1982" s="72">
        <v>0</v>
      </c>
      <c r="C1982" s="165" t="str">
        <f t="shared" si="213"/>
        <v>1000139</v>
      </c>
      <c r="D1982" s="165" t="str">
        <f t="shared" si="214"/>
        <v>1000139/13</v>
      </c>
      <c r="E1982" s="167" t="s">
        <v>189</v>
      </c>
      <c r="F1982" s="167" t="s">
        <v>822</v>
      </c>
      <c r="G1982" s="165">
        <v>48</v>
      </c>
      <c r="H1982" s="178">
        <v>101879</v>
      </c>
      <c r="I1982" s="170" t="str">
        <f t="shared" si="215"/>
        <v>Б-101879-13</v>
      </c>
      <c r="J1982" s="169">
        <v>3</v>
      </c>
      <c r="K1982" s="165">
        <v>7</v>
      </c>
      <c r="L1982" s="165" t="s">
        <v>38</v>
      </c>
      <c r="M1982" s="169">
        <v>1</v>
      </c>
      <c r="N1982" s="165">
        <v>18</v>
      </c>
      <c r="O1982" s="167" t="s">
        <v>299</v>
      </c>
      <c r="P1982" s="167" t="s">
        <v>395</v>
      </c>
      <c r="Q1982" s="167" t="s">
        <v>396</v>
      </c>
      <c r="R1982" s="166" t="str">
        <f>H1982&amp;"1"</f>
        <v>1018791</v>
      </c>
      <c r="S1982" s="170">
        <v>1</v>
      </c>
      <c r="T1982" s="341" t="s">
        <v>447</v>
      </c>
      <c r="U1982" s="165">
        <v>800</v>
      </c>
      <c r="V1982" s="165">
        <v>144</v>
      </c>
      <c r="W1982" s="165">
        <v>0</v>
      </c>
      <c r="X1982" s="24">
        <v>1425</v>
      </c>
      <c r="Y1982" s="168" t="s">
        <v>42</v>
      </c>
      <c r="Z1982" s="223" t="s">
        <v>420</v>
      </c>
      <c r="AA1982" s="228" t="s">
        <v>420</v>
      </c>
      <c r="AB1982" s="224"/>
      <c r="AC1982" s="178">
        <v>1640</v>
      </c>
      <c r="AD1982" s="165"/>
      <c r="AE1982" s="165"/>
      <c r="AF1982" s="341" t="s">
        <v>155</v>
      </c>
      <c r="AG1982" s="226">
        <v>8</v>
      </c>
      <c r="AH1982" s="227">
        <v>12</v>
      </c>
      <c r="AI1982" s="341" t="s">
        <v>204</v>
      </c>
      <c r="AJ1982" s="167"/>
      <c r="AK1982" s="167"/>
      <c r="AL1982" s="166">
        <v>0</v>
      </c>
      <c r="AM1982" s="170" t="s">
        <v>43</v>
      </c>
      <c r="AN1982" s="165" t="s">
        <v>44</v>
      </c>
      <c r="AO1982" s="165"/>
      <c r="AP1982" s="166"/>
      <c r="AQ1982" s="166"/>
      <c r="AR1982" s="166"/>
      <c r="AS1982" s="277" t="s">
        <v>43</v>
      </c>
      <c r="AT1982" s="277">
        <f>AU1982</f>
        <v>2062</v>
      </c>
      <c r="AU1982" s="277">
        <v>2062</v>
      </c>
      <c r="AV1982" s="166" t="s">
        <v>816</v>
      </c>
      <c r="AX1982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139, 1000139, '1000139/13', date'2013-03-01', date'2015-09-01', 48, 101879, 'Б-101879-13',date'2014-02-05',3, 7, 7, 'RUR', 1, 18, date'2014-02-06', date'2014-02-07', 1018791, 1, to_date('2014-11-09 00:00:00','YYYY-MM-DD HH24:MI:SS'), 800, 144, 0, 1425, 0, 'c1', 8,null,null,2062,2062);insert into xxxx_oebs_cash_payment_test (ID, INVOICE_ID, OEBS_PAYMENT, DOC_DATE, COMISS_DATE) values (s_xxxx_oebs_cash_payment_test.NEXTVAL, 101879, 1640, to_date('2014-11-09 00:00:00','YYYY-MM-DD HH24:MI:SS'), date'2014-12-31' );insert into xxxx_client_discount_m  (ID,CLIENT_ID,CLIENT_AVG_DISCOUNT,DT) values (s_xxxx_client_discount_m.NEXTVAL,1425, 12, date'2014-02-01');</v>
      </c>
    </row>
    <row r="1983" spans="1:50" s="179" customFormat="1" ht="16.5" customHeight="1" x14ac:dyDescent="0.25">
      <c r="A1983" s="285">
        <v>139</v>
      </c>
      <c r="B1983" s="72">
        <v>0</v>
      </c>
      <c r="C1983" s="171" t="str">
        <f t="shared" si="213"/>
        <v>1000139</v>
      </c>
      <c r="D1983" s="171" t="str">
        <f t="shared" si="214"/>
        <v>1000139/13</v>
      </c>
      <c r="E1983" s="172" t="s">
        <v>189</v>
      </c>
      <c r="F1983" s="167" t="s">
        <v>822</v>
      </c>
      <c r="G1983" s="171">
        <v>48</v>
      </c>
      <c r="H1983" s="178">
        <v>101879</v>
      </c>
      <c r="I1983" s="171" t="str">
        <f t="shared" si="215"/>
        <v>Б-101879-13</v>
      </c>
      <c r="J1983" s="169">
        <v>3</v>
      </c>
      <c r="K1983" s="171">
        <v>7</v>
      </c>
      <c r="L1983" s="171" t="s">
        <v>38</v>
      </c>
      <c r="M1983" s="175">
        <v>1</v>
      </c>
      <c r="N1983" s="171">
        <v>18</v>
      </c>
      <c r="O1983" s="172" t="s">
        <v>299</v>
      </c>
      <c r="P1983" s="172" t="s">
        <v>395</v>
      </c>
      <c r="Q1983" s="172" t="s">
        <v>396</v>
      </c>
      <c r="R1983" s="173" t="str">
        <f>H1983&amp;"1"</f>
        <v>1018791</v>
      </c>
      <c r="S1983" s="171">
        <v>1</v>
      </c>
      <c r="T1983" s="342" t="s">
        <v>1691</v>
      </c>
      <c r="U1983" s="171">
        <v>600</v>
      </c>
      <c r="V1983" s="171">
        <v>108</v>
      </c>
      <c r="W1983" s="171">
        <v>0</v>
      </c>
      <c r="X1983" s="24">
        <v>1425</v>
      </c>
      <c r="Y1983" s="174" t="s">
        <v>42</v>
      </c>
      <c r="Z1983" s="232"/>
      <c r="AA1983" s="232"/>
      <c r="AB1983" s="232"/>
      <c r="AC1983" s="180">
        <v>1230</v>
      </c>
      <c r="AD1983" s="171"/>
      <c r="AE1983" s="171"/>
      <c r="AF1983" s="342" t="s">
        <v>155</v>
      </c>
      <c r="AG1983" s="233">
        <v>8</v>
      </c>
      <c r="AH1983" s="227">
        <v>12</v>
      </c>
      <c r="AI1983" s="342" t="s">
        <v>204</v>
      </c>
      <c r="AJ1983" s="172"/>
      <c r="AK1983" s="172"/>
      <c r="AL1983" s="173">
        <v>0</v>
      </c>
      <c r="AM1983" s="170" t="s">
        <v>43</v>
      </c>
      <c r="AN1983" s="171" t="s">
        <v>44</v>
      </c>
      <c r="AO1983" s="171"/>
      <c r="AP1983" s="173"/>
      <c r="AQ1983" s="173"/>
      <c r="AR1983" s="173"/>
      <c r="AS1983" s="277" t="s">
        <v>43</v>
      </c>
      <c r="AT1983" s="277">
        <f>AU1983</f>
        <v>2062</v>
      </c>
      <c r="AU1983" s="277">
        <v>2062</v>
      </c>
      <c r="AV1983" s="173" t="s">
        <v>817</v>
      </c>
      <c r="AX1983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139, 1000139, '1000139/13', date'2013-03-01', date'2015-09-01', 48, 101879, 'Б-101879-13',date'2014-02-05',3, 7, 7, 'RUR', 1, 18, date'2014-02-06', date'2014-02-07', 1018791, 1, to_date('2014-11-11 00:00:00','YYYY-MM-DD HH24:MI:SS'), 600, 108, 0, 1425, 0, 'c1', 8,null,null,2062,2062);insert into xxxx_oebs_cash_payment_test (ID, INVOICE_ID, OEBS_PAYMENT, DOC_DATE, COMISS_DATE) values (s_xxxx_oebs_cash_payment_test.NEXTVAL, 101879, 1230, to_date('2014-11-11 00:00:00','YYYY-MM-DD HH24:MI:SS'), date'2014-12-31' );insert into xxxx_client_discount_m  (ID,CLIENT_ID,CLIENT_AVG_DISCOUNT,DT) values (s_xxxx_client_discount_m.NEXTVAL,1425, 12, date'2014-02-01');</v>
      </c>
    </row>
    <row r="1984" spans="1:50" ht="16.5" customHeight="1" x14ac:dyDescent="0.25">
      <c r="A1984" s="285">
        <v>140</v>
      </c>
      <c r="B1984" s="72">
        <v>0</v>
      </c>
      <c r="C1984" s="165" t="str">
        <f>"1000"&amp;A1984</f>
        <v>1000140</v>
      </c>
      <c r="D1984" s="165" t="str">
        <f>"1000"&amp;A1984&amp;"/13"</f>
        <v>1000140/13</v>
      </c>
      <c r="E1984" s="167" t="s">
        <v>189</v>
      </c>
      <c r="F1984" s="167" t="s">
        <v>822</v>
      </c>
      <c r="G1984" s="165">
        <v>48</v>
      </c>
      <c r="H1984" s="178">
        <v>101880</v>
      </c>
      <c r="I1984" s="170" t="str">
        <f>"Б-"&amp;H1984&amp;"-13"</f>
        <v>Б-101880-13</v>
      </c>
      <c r="J1984" s="274">
        <v>2</v>
      </c>
      <c r="K1984" s="165">
        <v>7</v>
      </c>
      <c r="L1984" s="165" t="s">
        <v>38</v>
      </c>
      <c r="M1984" s="169">
        <v>1</v>
      </c>
      <c r="N1984" s="165">
        <v>18</v>
      </c>
      <c r="O1984" s="167" t="s">
        <v>299</v>
      </c>
      <c r="P1984" s="167" t="s">
        <v>395</v>
      </c>
      <c r="Q1984" s="167" t="s">
        <v>396</v>
      </c>
      <c r="R1984" s="166" t="str">
        <f>H1984&amp;"1"</f>
        <v>1018801</v>
      </c>
      <c r="S1984" s="170">
        <v>1</v>
      </c>
      <c r="T1984" s="341" t="s">
        <v>1690</v>
      </c>
      <c r="U1984" s="165">
        <v>1000</v>
      </c>
      <c r="V1984" s="165">
        <v>180</v>
      </c>
      <c r="W1984" s="165">
        <v>0</v>
      </c>
      <c r="X1984" s="24">
        <v>1426</v>
      </c>
      <c r="Y1984" s="168" t="s">
        <v>42</v>
      </c>
      <c r="Z1984" s="223" t="s">
        <v>418</v>
      </c>
      <c r="AA1984" s="228" t="s">
        <v>418</v>
      </c>
      <c r="AB1984" s="225" t="s">
        <v>419</v>
      </c>
      <c r="AC1984" s="178">
        <v>2050</v>
      </c>
      <c r="AD1984" s="165"/>
      <c r="AE1984" s="165"/>
      <c r="AF1984" s="341" t="s">
        <v>155</v>
      </c>
      <c r="AG1984" s="226">
        <v>8</v>
      </c>
      <c r="AH1984" s="227">
        <v>12</v>
      </c>
      <c r="AI1984" s="341" t="s">
        <v>204</v>
      </c>
      <c r="AJ1984" s="167"/>
      <c r="AK1984" s="167"/>
      <c r="AL1984" s="166">
        <v>0</v>
      </c>
      <c r="AM1984" s="170" t="s">
        <v>43</v>
      </c>
      <c r="AN1984" s="165" t="s">
        <v>44</v>
      </c>
      <c r="AO1984" s="165"/>
      <c r="AP1984" s="166"/>
      <c r="AQ1984" s="166"/>
      <c r="AR1984" s="166"/>
      <c r="AS1984" s="277" t="s">
        <v>43</v>
      </c>
      <c r="AT1984" s="166">
        <f t="shared" ref="AT1984:AT1985" si="216">AU1984+10000</f>
        <v>12063</v>
      </c>
      <c r="AU1984" s="166">
        <v>2063</v>
      </c>
      <c r="AV1984" s="166"/>
      <c r="AX1984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140, 1000140, '1000140/13', date'2013-03-01', date'2015-09-01', 48, 101880, 'Б-101880-13',date'2014-02-05',2, 7, 7, 'RUR', 1, 18, date'2014-02-06', date'2014-02-07', 1018801, 1, to_date('2014-11-07 00:00:00','YYYY-MM-DD HH24:MI:SS'), 1000, 180, 0, 1426, 0, 'c1', 8,null,null,12063,2063);insert into xxxx_oebs_cash_payment_test (ID, INVOICE_ID, OEBS_PAYMENT, DOC_DATE, COMISS_DATE) values (s_xxxx_oebs_cash_payment_test.NEXTVAL, 101880, 2050, to_date('2014-11-07 00:00:00','YYYY-MM-DD HH24:MI:SS'), date'2014-12-31' );insert into xxxx_client_discount_m  (ID,CLIENT_ID,CLIENT_AVG_DISCOUNT,DT) values (s_xxxx_client_discount_m.NEXTVAL,1426, 12, date'2014-02-01');</v>
      </c>
    </row>
    <row r="1985" spans="1:50" ht="16.5" customHeight="1" x14ac:dyDescent="0.25">
      <c r="A1985" s="285">
        <v>140</v>
      </c>
      <c r="B1985" s="72">
        <v>0</v>
      </c>
      <c r="C1985" s="165" t="str">
        <f t="shared" ref="C1985:C1987" si="217">"1000"&amp;A1985</f>
        <v>1000140</v>
      </c>
      <c r="D1985" s="165" t="str">
        <f t="shared" ref="D1985:D1987" si="218">"1000"&amp;A1985&amp;"/13"</f>
        <v>1000140/13</v>
      </c>
      <c r="E1985" s="167" t="s">
        <v>189</v>
      </c>
      <c r="F1985" s="167" t="s">
        <v>822</v>
      </c>
      <c r="G1985" s="165">
        <v>48</v>
      </c>
      <c r="H1985" s="178">
        <v>101880</v>
      </c>
      <c r="I1985" s="170" t="str">
        <f t="shared" ref="I1985:I1987" si="219">"Б-"&amp;H1985&amp;"-13"</f>
        <v>Б-101880-13</v>
      </c>
      <c r="J1985" s="274">
        <v>2</v>
      </c>
      <c r="K1985" s="165">
        <v>7</v>
      </c>
      <c r="L1985" s="165" t="s">
        <v>38</v>
      </c>
      <c r="M1985" s="169">
        <v>1</v>
      </c>
      <c r="N1985" s="165">
        <v>18</v>
      </c>
      <c r="O1985" s="167" t="s">
        <v>299</v>
      </c>
      <c r="P1985" s="167" t="s">
        <v>395</v>
      </c>
      <c r="Q1985" s="167" t="s">
        <v>396</v>
      </c>
      <c r="R1985" s="166" t="str">
        <f>H1985&amp;"1"</f>
        <v>1018801</v>
      </c>
      <c r="S1985" s="170">
        <v>1</v>
      </c>
      <c r="T1985" s="341" t="s">
        <v>770</v>
      </c>
      <c r="U1985" s="165">
        <v>900</v>
      </c>
      <c r="V1985" s="165">
        <v>162</v>
      </c>
      <c r="W1985" s="165">
        <v>0</v>
      </c>
      <c r="X1985" s="24">
        <v>1426</v>
      </c>
      <c r="Y1985" s="168" t="s">
        <v>42</v>
      </c>
      <c r="Z1985" s="223" t="s">
        <v>196</v>
      </c>
      <c r="AA1985" s="228" t="s">
        <v>196</v>
      </c>
      <c r="AB1985" s="229"/>
      <c r="AC1985" s="178">
        <v>1845</v>
      </c>
      <c r="AD1985" s="165"/>
      <c r="AE1985" s="165"/>
      <c r="AF1985" s="341" t="s">
        <v>155</v>
      </c>
      <c r="AG1985" s="226">
        <v>8</v>
      </c>
      <c r="AH1985" s="227">
        <v>12</v>
      </c>
      <c r="AI1985" s="341" t="s">
        <v>204</v>
      </c>
      <c r="AJ1985" s="167"/>
      <c r="AK1985" s="167"/>
      <c r="AL1985" s="166">
        <v>0</v>
      </c>
      <c r="AM1985" s="170" t="s">
        <v>43</v>
      </c>
      <c r="AN1985" s="165" t="s">
        <v>44</v>
      </c>
      <c r="AO1985" s="165"/>
      <c r="AP1985" s="166"/>
      <c r="AQ1985" s="166"/>
      <c r="AR1985" s="166"/>
      <c r="AS1985" s="277" t="s">
        <v>43</v>
      </c>
      <c r="AT1985" s="166">
        <f t="shared" si="216"/>
        <v>12063</v>
      </c>
      <c r="AU1985" s="166">
        <v>2063</v>
      </c>
      <c r="AV1985" s="166" t="s">
        <v>814</v>
      </c>
      <c r="AX1985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140, 1000140, '1000140/13', date'2013-03-01', date'2015-09-01', 48, 101880, 'Б-101880-13',date'2014-02-05',2, 7, 7, 'RUR', 1, 18, date'2014-02-06', date'2014-02-07', 1018801, 1, to_date('2014-11-08 00:00:00','YYYY-MM-DD HH24:MI:SS'), 900, 162, 0, 1426, 0, 'c1', 8,null,null,12063,2063);insert into xxxx_oebs_cash_payment_test (ID, INVOICE_ID, OEBS_PAYMENT, DOC_DATE, COMISS_DATE) values (s_xxxx_oebs_cash_payment_test.NEXTVAL, 101880, 1845, to_date('2014-11-08 00:00:00','YYYY-MM-DD HH24:MI:SS'), date'2014-12-31' );insert into xxxx_client_discount_m  (ID,CLIENT_ID,CLIENT_AVG_DISCOUNT,DT) values (s_xxxx_client_discount_m.NEXTVAL,1426, 12, date'2014-02-01');</v>
      </c>
    </row>
    <row r="1986" spans="1:50" ht="16.5" customHeight="1" x14ac:dyDescent="0.25">
      <c r="A1986" s="285">
        <v>140</v>
      </c>
      <c r="B1986" s="72">
        <v>0</v>
      </c>
      <c r="C1986" s="165" t="str">
        <f t="shared" si="217"/>
        <v>1000140</v>
      </c>
      <c r="D1986" s="165" t="str">
        <f t="shared" si="218"/>
        <v>1000140/13</v>
      </c>
      <c r="E1986" s="167" t="s">
        <v>189</v>
      </c>
      <c r="F1986" s="167" t="s">
        <v>822</v>
      </c>
      <c r="G1986" s="165">
        <v>48</v>
      </c>
      <c r="H1986" s="178">
        <v>101880</v>
      </c>
      <c r="I1986" s="170" t="str">
        <f t="shared" si="219"/>
        <v>Б-101880-13</v>
      </c>
      <c r="J1986" s="274">
        <v>2</v>
      </c>
      <c r="K1986" s="165">
        <v>7</v>
      </c>
      <c r="L1986" s="165" t="s">
        <v>38</v>
      </c>
      <c r="M1986" s="169">
        <v>1</v>
      </c>
      <c r="N1986" s="165">
        <v>18</v>
      </c>
      <c r="O1986" s="167" t="s">
        <v>299</v>
      </c>
      <c r="P1986" s="167" t="s">
        <v>395</v>
      </c>
      <c r="Q1986" s="167" t="s">
        <v>396</v>
      </c>
      <c r="R1986" s="166" t="str">
        <f>H1986&amp;"1"</f>
        <v>1018801</v>
      </c>
      <c r="S1986" s="170">
        <v>1</v>
      </c>
      <c r="T1986" s="341" t="s">
        <v>447</v>
      </c>
      <c r="U1986" s="165">
        <v>800</v>
      </c>
      <c r="V1986" s="165">
        <v>144</v>
      </c>
      <c r="W1986" s="165">
        <v>0</v>
      </c>
      <c r="X1986" s="24">
        <v>1426</v>
      </c>
      <c r="Y1986" s="168" t="s">
        <v>42</v>
      </c>
      <c r="Z1986" s="223" t="s">
        <v>420</v>
      </c>
      <c r="AA1986" s="228" t="s">
        <v>420</v>
      </c>
      <c r="AB1986" s="224"/>
      <c r="AC1986" s="178">
        <v>1640</v>
      </c>
      <c r="AD1986" s="165"/>
      <c r="AE1986" s="165"/>
      <c r="AF1986" s="341" t="s">
        <v>155</v>
      </c>
      <c r="AG1986" s="226">
        <v>8</v>
      </c>
      <c r="AH1986" s="227">
        <v>12</v>
      </c>
      <c r="AI1986" s="341" t="s">
        <v>204</v>
      </c>
      <c r="AJ1986" s="167"/>
      <c r="AK1986" s="167"/>
      <c r="AL1986" s="166">
        <v>0</v>
      </c>
      <c r="AM1986" s="170" t="s">
        <v>43</v>
      </c>
      <c r="AN1986" s="165" t="s">
        <v>44</v>
      </c>
      <c r="AO1986" s="165"/>
      <c r="AP1986" s="166"/>
      <c r="AQ1986" s="166"/>
      <c r="AR1986" s="166"/>
      <c r="AS1986" s="277" t="s">
        <v>43</v>
      </c>
      <c r="AT1986" s="277">
        <f>AU1986</f>
        <v>2063</v>
      </c>
      <c r="AU1986" s="277">
        <v>2063</v>
      </c>
      <c r="AV1986" s="166" t="s">
        <v>816</v>
      </c>
      <c r="AX198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140, 1000140, '1000140/13', date'2013-03-01', date'2015-09-01', 48, 101880, 'Б-101880-13',date'2014-02-05',2, 7, 7, 'RUR', 1, 18, date'2014-02-06', date'2014-02-07', 1018801, 1, to_date('2014-11-09 00:00:00','YYYY-MM-DD HH24:MI:SS'), 800, 144, 0, 1426, 0, 'c1', 8,null,null,2063,2063);insert into xxxx_oebs_cash_payment_test (ID, INVOICE_ID, OEBS_PAYMENT, DOC_DATE, COMISS_DATE) values (s_xxxx_oebs_cash_payment_test.NEXTVAL, 101880, 1640, to_date('2014-11-09 00:00:00','YYYY-MM-DD HH24:MI:SS'), date'2014-12-31' );insert into xxxx_client_discount_m  (ID,CLIENT_ID,CLIENT_AVG_DISCOUNT,DT) values (s_xxxx_client_discount_m.NEXTVAL,1426, 12, date'2014-02-01');</v>
      </c>
    </row>
    <row r="1987" spans="1:50" s="179" customFormat="1" ht="16.5" customHeight="1" x14ac:dyDescent="0.25">
      <c r="A1987" s="286">
        <v>140</v>
      </c>
      <c r="B1987" s="72">
        <v>0</v>
      </c>
      <c r="C1987" s="171" t="str">
        <f t="shared" si="217"/>
        <v>1000140</v>
      </c>
      <c r="D1987" s="171" t="str">
        <f t="shared" si="218"/>
        <v>1000140/13</v>
      </c>
      <c r="E1987" s="172" t="s">
        <v>189</v>
      </c>
      <c r="F1987" s="172" t="s">
        <v>822</v>
      </c>
      <c r="G1987" s="171">
        <v>48</v>
      </c>
      <c r="H1987" s="178">
        <v>101880</v>
      </c>
      <c r="I1987" s="171" t="str">
        <f t="shared" si="219"/>
        <v>Б-101880-13</v>
      </c>
      <c r="J1987" s="275">
        <v>2</v>
      </c>
      <c r="K1987" s="171">
        <v>7</v>
      </c>
      <c r="L1987" s="171" t="s">
        <v>38</v>
      </c>
      <c r="M1987" s="175">
        <v>1</v>
      </c>
      <c r="N1987" s="171">
        <v>18</v>
      </c>
      <c r="O1987" s="172" t="s">
        <v>299</v>
      </c>
      <c r="P1987" s="172" t="s">
        <v>395</v>
      </c>
      <c r="Q1987" s="172" t="s">
        <v>396</v>
      </c>
      <c r="R1987" s="173" t="str">
        <f>H1987&amp;"1"</f>
        <v>1018801</v>
      </c>
      <c r="S1987" s="171">
        <v>1</v>
      </c>
      <c r="T1987" s="342" t="s">
        <v>1691</v>
      </c>
      <c r="U1987" s="171">
        <v>600</v>
      </c>
      <c r="V1987" s="171">
        <v>108</v>
      </c>
      <c r="W1987" s="171">
        <v>0</v>
      </c>
      <c r="X1987" s="24">
        <v>1426</v>
      </c>
      <c r="Y1987" s="174" t="s">
        <v>42</v>
      </c>
      <c r="Z1987" s="232"/>
      <c r="AA1987" s="232"/>
      <c r="AB1987" s="232"/>
      <c r="AC1987" s="180">
        <v>1230</v>
      </c>
      <c r="AD1987" s="171"/>
      <c r="AE1987" s="171"/>
      <c r="AF1987" s="342" t="s">
        <v>155</v>
      </c>
      <c r="AG1987" s="233">
        <v>8</v>
      </c>
      <c r="AH1987" s="205">
        <v>12</v>
      </c>
      <c r="AI1987" s="342" t="s">
        <v>204</v>
      </c>
      <c r="AJ1987" s="172"/>
      <c r="AK1987" s="172"/>
      <c r="AL1987" s="173">
        <v>0</v>
      </c>
      <c r="AM1987" s="171" t="s">
        <v>43</v>
      </c>
      <c r="AN1987" s="171" t="s">
        <v>44</v>
      </c>
      <c r="AO1987" s="171"/>
      <c r="AP1987" s="173"/>
      <c r="AQ1987" s="173"/>
      <c r="AR1987" s="173"/>
      <c r="AS1987" s="278" t="s">
        <v>43</v>
      </c>
      <c r="AT1987" s="278">
        <f>AU1987</f>
        <v>2063</v>
      </c>
      <c r="AU1987" s="277">
        <v>2063</v>
      </c>
      <c r="AV1987" s="173" t="s">
        <v>817</v>
      </c>
      <c r="AX198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140, 1000140, '1000140/13', date'2013-03-01', date'2015-09-01', 48, 101880, 'Б-101880-13',date'2014-02-05',2, 7, 7, 'RUR', 1, 18, date'2014-02-06', date'2014-02-07', 1018801, 1, to_date('2014-11-11 00:00:00','YYYY-MM-DD HH24:MI:SS'), 600, 108, 0, 1426, 0, 'c1', 8,null,null,2063,2063);insert into xxxx_oebs_cash_payment_test (ID, INVOICE_ID, OEBS_PAYMENT, DOC_DATE, COMISS_DATE) values (s_xxxx_oebs_cash_payment_test.NEXTVAL, 101880, 1230, to_date('2014-11-11 00:00:00','YYYY-MM-DD HH24:MI:SS'), date'2014-12-31' );insert into xxxx_client_discount_m  (ID,CLIENT_ID,CLIENT_AVG_DISCOUNT,DT) values (s_xxxx_client_discount_m.NEXTVAL,1426, 12, date'2014-02-01');</v>
      </c>
    </row>
    <row r="1988" spans="1:50" ht="16.5" customHeight="1" x14ac:dyDescent="0.25">
      <c r="A1988" s="285">
        <v>141</v>
      </c>
      <c r="B1988" s="72">
        <v>0</v>
      </c>
      <c r="C1988" s="165" t="str">
        <f>"1000"&amp;A1988</f>
        <v>1000141</v>
      </c>
      <c r="D1988" s="165" t="str">
        <f>"1000"&amp;A1988&amp;"/13"</f>
        <v>1000141/13</v>
      </c>
      <c r="E1988" s="167" t="s">
        <v>189</v>
      </c>
      <c r="F1988" s="167" t="s">
        <v>822</v>
      </c>
      <c r="G1988" s="165">
        <v>48</v>
      </c>
      <c r="H1988" s="178">
        <v>101881</v>
      </c>
      <c r="I1988" s="170" t="str">
        <f>"Б-"&amp;H1988&amp;"-13"</f>
        <v>Б-101881-13</v>
      </c>
      <c r="J1988" s="169">
        <v>3</v>
      </c>
      <c r="K1988" s="165">
        <v>7</v>
      </c>
      <c r="L1988" s="165" t="s">
        <v>38</v>
      </c>
      <c r="M1988" s="169">
        <v>1</v>
      </c>
      <c r="N1988" s="165">
        <v>18</v>
      </c>
      <c r="O1988" s="167" t="s">
        <v>299</v>
      </c>
      <c r="P1988" s="167" t="s">
        <v>395</v>
      </c>
      <c r="Q1988" s="167" t="s">
        <v>396</v>
      </c>
      <c r="R1988" s="166" t="str">
        <f>H1988&amp;"1"</f>
        <v>1018811</v>
      </c>
      <c r="S1988" s="170">
        <v>1</v>
      </c>
      <c r="T1988" s="276" t="s">
        <v>142</v>
      </c>
      <c r="U1988" s="165">
        <v>1000</v>
      </c>
      <c r="V1988" s="165">
        <v>180</v>
      </c>
      <c r="W1988" s="165">
        <v>0</v>
      </c>
      <c r="X1988" s="24">
        <v>1427</v>
      </c>
      <c r="Y1988" s="168" t="s">
        <v>42</v>
      </c>
      <c r="Z1988" s="223" t="s">
        <v>418</v>
      </c>
      <c r="AA1988" s="228" t="s">
        <v>418</v>
      </c>
      <c r="AB1988" s="225" t="s">
        <v>419</v>
      </c>
      <c r="AC1988" s="178">
        <v>2050</v>
      </c>
      <c r="AD1988" s="165"/>
      <c r="AE1988" s="165"/>
      <c r="AF1988" s="276" t="s">
        <v>149</v>
      </c>
      <c r="AG1988" s="226">
        <v>8</v>
      </c>
      <c r="AH1988" s="227">
        <v>12</v>
      </c>
      <c r="AI1988" s="276" t="s">
        <v>319</v>
      </c>
      <c r="AJ1988" s="167"/>
      <c r="AK1988" s="167"/>
      <c r="AL1988" s="166">
        <v>0</v>
      </c>
      <c r="AM1988" s="170" t="s">
        <v>43</v>
      </c>
      <c r="AN1988" s="165" t="s">
        <v>44</v>
      </c>
      <c r="AO1988" s="165"/>
      <c r="AP1988" s="166"/>
      <c r="AQ1988" s="166"/>
      <c r="AR1988" s="166"/>
      <c r="AS1988" s="277" t="s">
        <v>43</v>
      </c>
      <c r="AT1988" s="166">
        <f>AU1988+10000</f>
        <v>12064</v>
      </c>
      <c r="AU1988" s="166">
        <v>2064</v>
      </c>
      <c r="AV1988" s="166"/>
      <c r="AX198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141, 1000141, '1000141/13', date'2013-03-01', date'2015-09-01', 48, 101881, 'Б-101881-13',date'2014-02-05',3, 7, 7, 'RUR', 1, 18, date'2014-02-06', date'2014-02-07', 1018811, 1, to_date('2015-02-07 00:00:00','YYYY-MM-DD HH24:MI:SS'), 1000, 180, 0, 1427, 0, 'c1', 8,null,null,12064,2064);insert into xxxx_oebs_cash_payment_test (ID, INVOICE_ID, OEBS_PAYMENT, DOC_DATE, COMISS_DATE) values (s_xxxx_oebs_cash_payment_test.NEXTVAL, 101881, 2050, to_date('2015-02-07 00:00:00','YYYY-MM-DD HH24:MI:SS'), date'2015-01-31' );insert into xxxx_client_discount_m  (ID,CLIENT_ID,CLIENT_AVG_DISCOUNT,DT) values (s_xxxx_client_discount_m.NEXTVAL,1427, 12, date'2015-02-01');</v>
      </c>
    </row>
    <row r="1989" spans="1:50" ht="16.5" customHeight="1" x14ac:dyDescent="0.25">
      <c r="A1989" s="285">
        <v>141</v>
      </c>
      <c r="B1989" s="72">
        <v>0</v>
      </c>
      <c r="C1989" s="165" t="str">
        <f t="shared" ref="C1989:C1991" si="220">"1000"&amp;A1989</f>
        <v>1000141</v>
      </c>
      <c r="D1989" s="165" t="str">
        <f t="shared" ref="D1989:D1991" si="221">"1000"&amp;A1989&amp;"/13"</f>
        <v>1000141/13</v>
      </c>
      <c r="E1989" s="167" t="s">
        <v>189</v>
      </c>
      <c r="F1989" s="167" t="s">
        <v>822</v>
      </c>
      <c r="G1989" s="165">
        <v>48</v>
      </c>
      <c r="H1989" s="178">
        <v>101881</v>
      </c>
      <c r="I1989" s="170" t="str">
        <f t="shared" ref="I1989:I1991" si="222">"Б-"&amp;H1989&amp;"-13"</f>
        <v>Б-101881-13</v>
      </c>
      <c r="J1989" s="169">
        <v>3</v>
      </c>
      <c r="K1989" s="165">
        <v>7</v>
      </c>
      <c r="L1989" s="165" t="s">
        <v>38</v>
      </c>
      <c r="M1989" s="169">
        <v>1</v>
      </c>
      <c r="N1989" s="165">
        <v>18</v>
      </c>
      <c r="O1989" s="167" t="s">
        <v>299</v>
      </c>
      <c r="P1989" s="167" t="s">
        <v>395</v>
      </c>
      <c r="Q1989" s="167" t="s">
        <v>396</v>
      </c>
      <c r="R1989" s="166" t="str">
        <f>H1989&amp;"1"</f>
        <v>1018811</v>
      </c>
      <c r="S1989" s="170">
        <v>1</v>
      </c>
      <c r="T1989" s="276" t="s">
        <v>1685</v>
      </c>
      <c r="U1989" s="165">
        <v>900</v>
      </c>
      <c r="V1989" s="165">
        <v>162</v>
      </c>
      <c r="W1989" s="165">
        <v>0</v>
      </c>
      <c r="X1989" s="24">
        <v>1427</v>
      </c>
      <c r="Y1989" s="168" t="s">
        <v>42</v>
      </c>
      <c r="Z1989" s="223" t="s">
        <v>196</v>
      </c>
      <c r="AA1989" s="228" t="s">
        <v>196</v>
      </c>
      <c r="AB1989" s="229"/>
      <c r="AC1989" s="178">
        <v>1845</v>
      </c>
      <c r="AD1989" s="165"/>
      <c r="AE1989" s="165"/>
      <c r="AF1989" s="276" t="s">
        <v>149</v>
      </c>
      <c r="AG1989" s="226">
        <v>8</v>
      </c>
      <c r="AH1989" s="227">
        <v>12</v>
      </c>
      <c r="AI1989" s="276" t="s">
        <v>319</v>
      </c>
      <c r="AJ1989" s="167"/>
      <c r="AK1989" s="167"/>
      <c r="AL1989" s="166">
        <v>0</v>
      </c>
      <c r="AM1989" s="170" t="s">
        <v>43</v>
      </c>
      <c r="AN1989" s="165" t="s">
        <v>44</v>
      </c>
      <c r="AO1989" s="165"/>
      <c r="AP1989" s="166"/>
      <c r="AQ1989" s="166"/>
      <c r="AR1989" s="166"/>
      <c r="AS1989" s="277" t="s">
        <v>43</v>
      </c>
      <c r="AT1989" s="166">
        <f t="shared" ref="AT1989:AT1995" si="223">AU1989+10000</f>
        <v>12064</v>
      </c>
      <c r="AU1989" s="166">
        <v>2064</v>
      </c>
      <c r="AV1989" s="166" t="s">
        <v>818</v>
      </c>
      <c r="AX1989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141, 1000141, '1000141/13', date'2013-03-01', date'2015-09-01', 48, 101881, 'Б-101881-13',date'2014-02-05',3, 7, 7, 'RUR', 1, 18, date'2014-02-06', date'2014-02-07', 1018811, 1, to_date('2015-02-08 00:00:00','YYYY-MM-DD HH24:MI:SS'), 900, 162, 0, 1427, 0, 'c1', 8,null,null,12064,2064);insert into xxxx_oebs_cash_payment_test (ID, INVOICE_ID, OEBS_PAYMENT, DOC_DATE, COMISS_DATE) values (s_xxxx_oebs_cash_payment_test.NEXTVAL, 101881, 1845, to_date('2015-02-08 00:00:00','YYYY-MM-DD HH24:MI:SS'), date'2015-01-31' );insert into xxxx_client_discount_m  (ID,CLIENT_ID,CLIENT_AVG_DISCOUNT,DT) values (s_xxxx_client_discount_m.NEXTVAL,1427, 12, date'2015-02-01');</v>
      </c>
    </row>
    <row r="1990" spans="1:50" ht="16.5" customHeight="1" x14ac:dyDescent="0.25">
      <c r="A1990" s="285">
        <v>141</v>
      </c>
      <c r="B1990" s="72">
        <v>0</v>
      </c>
      <c r="C1990" s="165" t="str">
        <f t="shared" si="220"/>
        <v>1000141</v>
      </c>
      <c r="D1990" s="165" t="str">
        <f t="shared" si="221"/>
        <v>1000141/13</v>
      </c>
      <c r="E1990" s="167" t="s">
        <v>189</v>
      </c>
      <c r="F1990" s="167" t="s">
        <v>822</v>
      </c>
      <c r="G1990" s="165">
        <v>48</v>
      </c>
      <c r="H1990" s="178">
        <v>101881</v>
      </c>
      <c r="I1990" s="170" t="str">
        <f t="shared" si="222"/>
        <v>Б-101881-13</v>
      </c>
      <c r="J1990" s="169">
        <v>3</v>
      </c>
      <c r="K1990" s="165">
        <v>7</v>
      </c>
      <c r="L1990" s="165" t="s">
        <v>38</v>
      </c>
      <c r="M1990" s="169">
        <v>1</v>
      </c>
      <c r="N1990" s="165">
        <v>18</v>
      </c>
      <c r="O1990" s="167" t="s">
        <v>299</v>
      </c>
      <c r="P1990" s="167" t="s">
        <v>395</v>
      </c>
      <c r="Q1990" s="167" t="s">
        <v>396</v>
      </c>
      <c r="R1990" s="166" t="str">
        <f>H1990&amp;"1"</f>
        <v>1018811</v>
      </c>
      <c r="S1990" s="170">
        <v>1</v>
      </c>
      <c r="T1990" s="276" t="s">
        <v>1686</v>
      </c>
      <c r="U1990" s="165">
        <v>800</v>
      </c>
      <c r="V1990" s="165">
        <v>144</v>
      </c>
      <c r="W1990" s="165">
        <v>0</v>
      </c>
      <c r="X1990" s="24">
        <v>1427</v>
      </c>
      <c r="Y1990" s="168" t="s">
        <v>42</v>
      </c>
      <c r="Z1990" s="223" t="s">
        <v>420</v>
      </c>
      <c r="AA1990" s="228" t="s">
        <v>420</v>
      </c>
      <c r="AB1990" s="224"/>
      <c r="AC1990" s="178">
        <v>1640</v>
      </c>
      <c r="AD1990" s="165"/>
      <c r="AE1990" s="165"/>
      <c r="AF1990" s="276" t="s">
        <v>149</v>
      </c>
      <c r="AG1990" s="226">
        <v>8</v>
      </c>
      <c r="AH1990" s="227">
        <v>12</v>
      </c>
      <c r="AI1990" s="276" t="s">
        <v>319</v>
      </c>
      <c r="AJ1990" s="167"/>
      <c r="AK1990" s="167"/>
      <c r="AL1990" s="166">
        <v>0</v>
      </c>
      <c r="AM1990" s="170" t="s">
        <v>43</v>
      </c>
      <c r="AN1990" s="165" t="s">
        <v>44</v>
      </c>
      <c r="AO1990" s="165"/>
      <c r="AP1990" s="166"/>
      <c r="AQ1990" s="166"/>
      <c r="AR1990" s="166"/>
      <c r="AS1990" s="277" t="s">
        <v>43</v>
      </c>
      <c r="AT1990" s="166">
        <f t="shared" si="223"/>
        <v>12064</v>
      </c>
      <c r="AU1990" s="166">
        <v>2064</v>
      </c>
      <c r="AV1990" s="166" t="s">
        <v>815</v>
      </c>
      <c r="AX1990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141, 1000141, '1000141/13', date'2013-03-01', date'2015-09-01', 48, 101881, 'Б-101881-13',date'2014-02-05',3, 7, 7, 'RUR', 1, 18, date'2014-02-06', date'2014-02-07', 1018811, 1, to_date('2015-02-09 00:00:00','YYYY-MM-DD HH24:MI:SS'), 800, 144, 0, 1427, 0, 'c1', 8,null,null,12064,2064);insert into xxxx_oebs_cash_payment_test (ID, INVOICE_ID, OEBS_PAYMENT, DOC_DATE, COMISS_DATE) values (s_xxxx_oebs_cash_payment_test.NEXTVAL, 101881, 1640, to_date('2015-02-09 00:00:00','YYYY-MM-DD HH24:MI:SS'), date'2015-01-31' );insert into xxxx_client_discount_m  (ID,CLIENT_ID,CLIENT_AVG_DISCOUNT,DT) values (s_xxxx_client_discount_m.NEXTVAL,1427, 12, date'2015-02-01');</v>
      </c>
    </row>
    <row r="1991" spans="1:50" s="179" customFormat="1" ht="16.5" customHeight="1" x14ac:dyDescent="0.25">
      <c r="A1991" s="285">
        <v>141</v>
      </c>
      <c r="B1991" s="72">
        <v>0</v>
      </c>
      <c r="C1991" s="171" t="str">
        <f t="shared" si="220"/>
        <v>1000141</v>
      </c>
      <c r="D1991" s="171" t="str">
        <f t="shared" si="221"/>
        <v>1000141/13</v>
      </c>
      <c r="E1991" s="172" t="s">
        <v>189</v>
      </c>
      <c r="F1991" s="167" t="s">
        <v>822</v>
      </c>
      <c r="G1991" s="171">
        <v>48</v>
      </c>
      <c r="H1991" s="178">
        <v>101881</v>
      </c>
      <c r="I1991" s="171" t="str">
        <f t="shared" si="222"/>
        <v>Б-101881-13</v>
      </c>
      <c r="J1991" s="169">
        <v>3</v>
      </c>
      <c r="K1991" s="171">
        <v>7</v>
      </c>
      <c r="L1991" s="171" t="s">
        <v>38</v>
      </c>
      <c r="M1991" s="175">
        <v>1</v>
      </c>
      <c r="N1991" s="171">
        <v>18</v>
      </c>
      <c r="O1991" s="172" t="s">
        <v>299</v>
      </c>
      <c r="P1991" s="172" t="s">
        <v>395</v>
      </c>
      <c r="Q1991" s="172" t="s">
        <v>396</v>
      </c>
      <c r="R1991" s="173" t="str">
        <f>H1991&amp;"1"</f>
        <v>1018811</v>
      </c>
      <c r="S1991" s="171">
        <v>1</v>
      </c>
      <c r="T1991" s="279" t="s">
        <v>1687</v>
      </c>
      <c r="U1991" s="171">
        <v>600</v>
      </c>
      <c r="V1991" s="171">
        <v>108</v>
      </c>
      <c r="W1991" s="171">
        <v>0</v>
      </c>
      <c r="X1991" s="24">
        <v>1427</v>
      </c>
      <c r="Y1991" s="174" t="s">
        <v>42</v>
      </c>
      <c r="Z1991" s="232"/>
      <c r="AA1991" s="232"/>
      <c r="AB1991" s="232"/>
      <c r="AC1991" s="180">
        <v>1230</v>
      </c>
      <c r="AD1991" s="171"/>
      <c r="AE1991" s="171"/>
      <c r="AF1991" s="279" t="s">
        <v>149</v>
      </c>
      <c r="AG1991" s="233">
        <v>8</v>
      </c>
      <c r="AH1991" s="227">
        <v>12</v>
      </c>
      <c r="AI1991" s="279" t="s">
        <v>319</v>
      </c>
      <c r="AJ1991" s="172"/>
      <c r="AK1991" s="172"/>
      <c r="AL1991" s="173">
        <v>0</v>
      </c>
      <c r="AM1991" s="170" t="s">
        <v>43</v>
      </c>
      <c r="AN1991" s="171" t="s">
        <v>44</v>
      </c>
      <c r="AO1991" s="171"/>
      <c r="AP1991" s="173"/>
      <c r="AQ1991" s="173"/>
      <c r="AR1991" s="173"/>
      <c r="AS1991" s="277" t="s">
        <v>43</v>
      </c>
      <c r="AT1991" s="166">
        <f t="shared" si="223"/>
        <v>12064</v>
      </c>
      <c r="AU1991" s="166">
        <v>2064</v>
      </c>
      <c r="AV1991" s="173"/>
      <c r="AX1991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141, 1000141, '1000141/13', date'2013-03-01', date'2015-09-01', 48, 101881, 'Б-101881-13',date'2014-02-05',3, 7, 7, 'RUR', 1, 18, date'2014-02-06', date'2014-02-07', 1018811, 1, to_date('2015-02-11 00:00:00','YYYY-MM-DD HH24:MI:SS'), 600, 108, 0, 1427, 0, 'c1', 8,null,null,12064,2064);insert into xxxx_oebs_cash_payment_test (ID, INVOICE_ID, OEBS_PAYMENT, DOC_DATE, COMISS_DATE) values (s_xxxx_oebs_cash_payment_test.NEXTVAL, 101881, 1230, to_date('2015-02-11 00:00:00','YYYY-MM-DD HH24:MI:SS'), date'2015-01-31' );insert into xxxx_client_discount_m  (ID,CLIENT_ID,CLIENT_AVG_DISCOUNT,DT) values (s_xxxx_client_discount_m.NEXTVAL,1427, 12, date'2015-02-01');</v>
      </c>
    </row>
    <row r="1992" spans="1:50" ht="16.5" customHeight="1" x14ac:dyDescent="0.25">
      <c r="A1992" s="285">
        <v>142</v>
      </c>
      <c r="B1992" s="72">
        <v>0</v>
      </c>
      <c r="C1992" s="165" t="str">
        <f>"1000"&amp;A1992</f>
        <v>1000142</v>
      </c>
      <c r="D1992" s="165" t="str">
        <f>"1000"&amp;A1992&amp;"/13"</f>
        <v>1000142/13</v>
      </c>
      <c r="E1992" s="167" t="s">
        <v>189</v>
      </c>
      <c r="F1992" s="167" t="s">
        <v>822</v>
      </c>
      <c r="G1992" s="165">
        <v>48</v>
      </c>
      <c r="H1992" s="178">
        <v>101882</v>
      </c>
      <c r="I1992" s="170" t="str">
        <f>"Б-"&amp;H1992&amp;"-13"</f>
        <v>Б-101882-13</v>
      </c>
      <c r="J1992" s="274">
        <v>2</v>
      </c>
      <c r="K1992" s="165">
        <v>7</v>
      </c>
      <c r="L1992" s="165" t="s">
        <v>38</v>
      </c>
      <c r="M1992" s="169">
        <v>1</v>
      </c>
      <c r="N1992" s="165">
        <v>18</v>
      </c>
      <c r="O1992" s="167" t="s">
        <v>299</v>
      </c>
      <c r="P1992" s="167" t="s">
        <v>395</v>
      </c>
      <c r="Q1992" s="167" t="s">
        <v>396</v>
      </c>
      <c r="R1992" s="166" t="str">
        <f>H1992&amp;"1"</f>
        <v>1018821</v>
      </c>
      <c r="S1992" s="170">
        <v>1</v>
      </c>
      <c r="T1992" s="276" t="s">
        <v>142</v>
      </c>
      <c r="U1992" s="165">
        <v>1000</v>
      </c>
      <c r="V1992" s="165">
        <v>180</v>
      </c>
      <c r="W1992" s="165">
        <v>0</v>
      </c>
      <c r="X1992" s="24">
        <v>1428</v>
      </c>
      <c r="Y1992" s="168" t="s">
        <v>42</v>
      </c>
      <c r="Z1992" s="223" t="s">
        <v>418</v>
      </c>
      <c r="AA1992" s="228" t="s">
        <v>418</v>
      </c>
      <c r="AB1992" s="225" t="s">
        <v>419</v>
      </c>
      <c r="AC1992" s="178">
        <v>2050</v>
      </c>
      <c r="AD1992" s="165"/>
      <c r="AE1992" s="165"/>
      <c r="AF1992" s="276" t="s">
        <v>149</v>
      </c>
      <c r="AG1992" s="226">
        <v>8</v>
      </c>
      <c r="AH1992" s="227">
        <v>12</v>
      </c>
      <c r="AI1992" s="276" t="s">
        <v>319</v>
      </c>
      <c r="AJ1992" s="167"/>
      <c r="AK1992" s="167"/>
      <c r="AL1992" s="166">
        <v>0</v>
      </c>
      <c r="AM1992" s="170" t="s">
        <v>43</v>
      </c>
      <c r="AN1992" s="165" t="s">
        <v>44</v>
      </c>
      <c r="AO1992" s="165"/>
      <c r="AP1992" s="166"/>
      <c r="AQ1992" s="166"/>
      <c r="AR1992" s="166"/>
      <c r="AS1992" s="277" t="s">
        <v>43</v>
      </c>
      <c r="AT1992" s="166">
        <f t="shared" si="223"/>
        <v>12065</v>
      </c>
      <c r="AU1992" s="166">
        <v>2065</v>
      </c>
      <c r="AV1992" s="166"/>
      <c r="AX1992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142, 1000142, '1000142/13', date'2013-03-01', date'2015-09-01', 48, 101882, 'Б-101882-13',date'2014-02-05',2, 7, 7, 'RUR', 1, 18, date'2014-02-06', date'2014-02-07', 1018821, 1, to_date('2015-02-07 00:00:00','YYYY-MM-DD HH24:MI:SS'), 1000, 180, 0, 1428, 0, 'c1', 8,null,null,12065,2065);insert into xxxx_oebs_cash_payment_test (ID, INVOICE_ID, OEBS_PAYMENT, DOC_DATE, COMISS_DATE) values (s_xxxx_oebs_cash_payment_test.NEXTVAL, 101882, 2050, to_date('2015-02-07 00:00:00','YYYY-MM-DD HH24:MI:SS'), date'2015-01-31' );insert into xxxx_client_discount_m  (ID,CLIENT_ID,CLIENT_AVG_DISCOUNT,DT) values (s_xxxx_client_discount_m.NEXTVAL,1428, 12, date'2015-02-01');</v>
      </c>
    </row>
    <row r="1993" spans="1:50" ht="16.5" customHeight="1" x14ac:dyDescent="0.25">
      <c r="A1993" s="285">
        <v>142</v>
      </c>
      <c r="B1993" s="72">
        <v>0</v>
      </c>
      <c r="C1993" s="165" t="str">
        <f t="shared" ref="C1993:C1995" si="224">"1000"&amp;A1993</f>
        <v>1000142</v>
      </c>
      <c r="D1993" s="165" t="str">
        <f t="shared" ref="D1993:D1995" si="225">"1000"&amp;A1993&amp;"/13"</f>
        <v>1000142/13</v>
      </c>
      <c r="E1993" s="167" t="s">
        <v>189</v>
      </c>
      <c r="F1993" s="167" t="s">
        <v>822</v>
      </c>
      <c r="G1993" s="165">
        <v>48</v>
      </c>
      <c r="H1993" s="178">
        <v>101882</v>
      </c>
      <c r="I1993" s="170" t="str">
        <f t="shared" ref="I1993:I1995" si="226">"Б-"&amp;H1993&amp;"-13"</f>
        <v>Б-101882-13</v>
      </c>
      <c r="J1993" s="274">
        <v>2</v>
      </c>
      <c r="K1993" s="165">
        <v>7</v>
      </c>
      <c r="L1993" s="165" t="s">
        <v>38</v>
      </c>
      <c r="M1993" s="169">
        <v>1</v>
      </c>
      <c r="N1993" s="165">
        <v>18</v>
      </c>
      <c r="O1993" s="167" t="s">
        <v>299</v>
      </c>
      <c r="P1993" s="167" t="s">
        <v>395</v>
      </c>
      <c r="Q1993" s="167" t="s">
        <v>396</v>
      </c>
      <c r="R1993" s="166" t="str">
        <f>H1993&amp;"1"</f>
        <v>1018821</v>
      </c>
      <c r="S1993" s="170">
        <v>1</v>
      </c>
      <c r="T1993" s="276" t="s">
        <v>1685</v>
      </c>
      <c r="U1993" s="165">
        <v>900</v>
      </c>
      <c r="V1993" s="165">
        <v>162</v>
      </c>
      <c r="W1993" s="165">
        <v>0</v>
      </c>
      <c r="X1993" s="24">
        <v>1428</v>
      </c>
      <c r="Y1993" s="168" t="s">
        <v>42</v>
      </c>
      <c r="Z1993" s="223" t="s">
        <v>196</v>
      </c>
      <c r="AA1993" s="228" t="s">
        <v>196</v>
      </c>
      <c r="AB1993" s="229"/>
      <c r="AC1993" s="178">
        <v>1845</v>
      </c>
      <c r="AD1993" s="165"/>
      <c r="AE1993" s="165"/>
      <c r="AF1993" s="276" t="s">
        <v>149</v>
      </c>
      <c r="AG1993" s="226">
        <v>8</v>
      </c>
      <c r="AH1993" s="227">
        <v>12</v>
      </c>
      <c r="AI1993" s="276" t="s">
        <v>319</v>
      </c>
      <c r="AJ1993" s="167"/>
      <c r="AK1993" s="167"/>
      <c r="AL1993" s="166">
        <v>0</v>
      </c>
      <c r="AM1993" s="170" t="s">
        <v>43</v>
      </c>
      <c r="AN1993" s="165" t="s">
        <v>44</v>
      </c>
      <c r="AO1993" s="165"/>
      <c r="AP1993" s="166"/>
      <c r="AQ1993" s="166"/>
      <c r="AR1993" s="166"/>
      <c r="AS1993" s="277" t="s">
        <v>43</v>
      </c>
      <c r="AT1993" s="166">
        <f t="shared" si="223"/>
        <v>12065</v>
      </c>
      <c r="AU1993" s="166">
        <v>2065</v>
      </c>
      <c r="AV1993" s="166" t="s">
        <v>818</v>
      </c>
      <c r="AX1993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142, 1000142, '1000142/13', date'2013-03-01', date'2015-09-01', 48, 101882, 'Б-101882-13',date'2014-02-05',2, 7, 7, 'RUR', 1, 18, date'2014-02-06', date'2014-02-07', 1018821, 1, to_date('2015-02-08 00:00:00','YYYY-MM-DD HH24:MI:SS'), 900, 162, 0, 1428, 0, 'c1', 8,null,null,12065,2065);insert into xxxx_oebs_cash_payment_test (ID, INVOICE_ID, OEBS_PAYMENT, DOC_DATE, COMISS_DATE) values (s_xxxx_oebs_cash_payment_test.NEXTVAL, 101882, 1845, to_date('2015-02-08 00:00:00','YYYY-MM-DD HH24:MI:SS'), date'2015-01-31' );insert into xxxx_client_discount_m  (ID,CLIENT_ID,CLIENT_AVG_DISCOUNT,DT) values (s_xxxx_client_discount_m.NEXTVAL,1428, 12, date'2015-02-01');</v>
      </c>
    </row>
    <row r="1994" spans="1:50" ht="16.5" customHeight="1" x14ac:dyDescent="0.25">
      <c r="A1994" s="285">
        <v>142</v>
      </c>
      <c r="B1994" s="72">
        <v>0</v>
      </c>
      <c r="C1994" s="165" t="str">
        <f t="shared" si="224"/>
        <v>1000142</v>
      </c>
      <c r="D1994" s="165" t="str">
        <f t="shared" si="225"/>
        <v>1000142/13</v>
      </c>
      <c r="E1994" s="167" t="s">
        <v>189</v>
      </c>
      <c r="F1994" s="167" t="s">
        <v>822</v>
      </c>
      <c r="G1994" s="165">
        <v>48</v>
      </c>
      <c r="H1994" s="178">
        <v>101882</v>
      </c>
      <c r="I1994" s="170" t="str">
        <f t="shared" si="226"/>
        <v>Б-101882-13</v>
      </c>
      <c r="J1994" s="274">
        <v>2</v>
      </c>
      <c r="K1994" s="165">
        <v>7</v>
      </c>
      <c r="L1994" s="165" t="s">
        <v>38</v>
      </c>
      <c r="M1994" s="169">
        <v>1</v>
      </c>
      <c r="N1994" s="165">
        <v>18</v>
      </c>
      <c r="O1994" s="167" t="s">
        <v>299</v>
      </c>
      <c r="P1994" s="167" t="s">
        <v>395</v>
      </c>
      <c r="Q1994" s="167" t="s">
        <v>396</v>
      </c>
      <c r="R1994" s="166" t="str">
        <f>H1994&amp;"1"</f>
        <v>1018821</v>
      </c>
      <c r="S1994" s="170">
        <v>1</v>
      </c>
      <c r="T1994" s="276" t="s">
        <v>1686</v>
      </c>
      <c r="U1994" s="165">
        <v>800</v>
      </c>
      <c r="V1994" s="165">
        <v>144</v>
      </c>
      <c r="W1994" s="165">
        <v>0</v>
      </c>
      <c r="X1994" s="24">
        <v>1428</v>
      </c>
      <c r="Y1994" s="168" t="s">
        <v>42</v>
      </c>
      <c r="Z1994" s="223" t="s">
        <v>420</v>
      </c>
      <c r="AA1994" s="228" t="s">
        <v>420</v>
      </c>
      <c r="AB1994" s="224"/>
      <c r="AC1994" s="178">
        <v>1640</v>
      </c>
      <c r="AD1994" s="165"/>
      <c r="AE1994" s="165"/>
      <c r="AF1994" s="276" t="s">
        <v>149</v>
      </c>
      <c r="AG1994" s="226">
        <v>8</v>
      </c>
      <c r="AH1994" s="227">
        <v>12</v>
      </c>
      <c r="AI1994" s="276" t="s">
        <v>319</v>
      </c>
      <c r="AJ1994" s="167"/>
      <c r="AK1994" s="167"/>
      <c r="AL1994" s="166">
        <v>0</v>
      </c>
      <c r="AM1994" s="170" t="s">
        <v>43</v>
      </c>
      <c r="AN1994" s="165" t="s">
        <v>44</v>
      </c>
      <c r="AO1994" s="165"/>
      <c r="AP1994" s="166"/>
      <c r="AQ1994" s="166"/>
      <c r="AR1994" s="166"/>
      <c r="AS1994" s="277" t="s">
        <v>43</v>
      </c>
      <c r="AT1994" s="166">
        <f t="shared" si="223"/>
        <v>12065</v>
      </c>
      <c r="AU1994" s="166">
        <v>2065</v>
      </c>
      <c r="AV1994" s="166" t="s">
        <v>815</v>
      </c>
      <c r="AX1994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142, 1000142, '1000142/13', date'2013-03-01', date'2015-09-01', 48, 101882, 'Б-101882-13',date'2014-02-05',2, 7, 7, 'RUR', 1, 18, date'2014-02-06', date'2014-02-07', 1018821, 1, to_date('2015-02-09 00:00:00','YYYY-MM-DD HH24:MI:SS'), 800, 144, 0, 1428, 0, 'c1', 8,null,null,12065,2065);insert into xxxx_oebs_cash_payment_test (ID, INVOICE_ID, OEBS_PAYMENT, DOC_DATE, COMISS_DATE) values (s_xxxx_oebs_cash_payment_test.NEXTVAL, 101882, 1640, to_date('2015-02-09 00:00:00','YYYY-MM-DD HH24:MI:SS'), date'2015-01-31' );insert into xxxx_client_discount_m  (ID,CLIENT_ID,CLIENT_AVG_DISCOUNT,DT) values (s_xxxx_client_discount_m.NEXTVAL,1428, 12, date'2015-02-01');</v>
      </c>
    </row>
    <row r="1995" spans="1:50" s="179" customFormat="1" ht="16.5" customHeight="1" x14ac:dyDescent="0.25">
      <c r="A1995" s="286">
        <v>142</v>
      </c>
      <c r="B1995" s="72">
        <v>0</v>
      </c>
      <c r="C1995" s="171" t="str">
        <f t="shared" si="224"/>
        <v>1000142</v>
      </c>
      <c r="D1995" s="171" t="str">
        <f t="shared" si="225"/>
        <v>1000142/13</v>
      </c>
      <c r="E1995" s="172" t="s">
        <v>189</v>
      </c>
      <c r="F1995" s="172" t="s">
        <v>822</v>
      </c>
      <c r="G1995" s="171">
        <v>48</v>
      </c>
      <c r="H1995" s="178">
        <v>101882</v>
      </c>
      <c r="I1995" s="171" t="str">
        <f t="shared" si="226"/>
        <v>Б-101882-13</v>
      </c>
      <c r="J1995" s="275">
        <v>2</v>
      </c>
      <c r="K1995" s="171">
        <v>7</v>
      </c>
      <c r="L1995" s="171" t="s">
        <v>38</v>
      </c>
      <c r="M1995" s="175">
        <v>1</v>
      </c>
      <c r="N1995" s="171">
        <v>18</v>
      </c>
      <c r="O1995" s="172" t="s">
        <v>299</v>
      </c>
      <c r="P1995" s="172" t="s">
        <v>395</v>
      </c>
      <c r="Q1995" s="172" t="s">
        <v>396</v>
      </c>
      <c r="R1995" s="173" t="str">
        <f>H1995&amp;"1"</f>
        <v>1018821</v>
      </c>
      <c r="S1995" s="171">
        <v>1</v>
      </c>
      <c r="T1995" s="279" t="s">
        <v>1687</v>
      </c>
      <c r="U1995" s="171">
        <v>600</v>
      </c>
      <c r="V1995" s="171">
        <v>108</v>
      </c>
      <c r="W1995" s="171">
        <v>0</v>
      </c>
      <c r="X1995" s="24">
        <v>1428</v>
      </c>
      <c r="Y1995" s="174" t="s">
        <v>42</v>
      </c>
      <c r="Z1995" s="232"/>
      <c r="AA1995" s="232"/>
      <c r="AB1995" s="232"/>
      <c r="AC1995" s="180">
        <v>1230</v>
      </c>
      <c r="AD1995" s="171"/>
      <c r="AE1995" s="171"/>
      <c r="AF1995" s="279" t="s">
        <v>149</v>
      </c>
      <c r="AG1995" s="233">
        <v>8</v>
      </c>
      <c r="AH1995" s="205">
        <v>12</v>
      </c>
      <c r="AI1995" s="279" t="s">
        <v>319</v>
      </c>
      <c r="AJ1995" s="172"/>
      <c r="AK1995" s="172"/>
      <c r="AL1995" s="173">
        <v>0</v>
      </c>
      <c r="AM1995" s="171" t="s">
        <v>43</v>
      </c>
      <c r="AN1995" s="171" t="s">
        <v>44</v>
      </c>
      <c r="AO1995" s="171"/>
      <c r="AP1995" s="173"/>
      <c r="AQ1995" s="173"/>
      <c r="AR1995" s="173"/>
      <c r="AS1995" s="278" t="s">
        <v>43</v>
      </c>
      <c r="AT1995" s="173">
        <f t="shared" si="223"/>
        <v>12065</v>
      </c>
      <c r="AU1995" s="166">
        <v>2065</v>
      </c>
      <c r="AV1995" s="173"/>
      <c r="AX1995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142, 1000142, '1000142/13', date'2013-03-01', date'2015-09-01', 48, 101882, 'Б-101882-13',date'2014-02-05',2, 7, 7, 'RUR', 1, 18, date'2014-02-06', date'2014-02-07', 1018821, 1, to_date('2015-02-11 00:00:00','YYYY-MM-DD HH24:MI:SS'), 600, 108, 0, 1428, 0, 'c1', 8,null,null,12065,2065);insert into xxxx_oebs_cash_payment_test (ID, INVOICE_ID, OEBS_PAYMENT, DOC_DATE, COMISS_DATE) values (s_xxxx_oebs_cash_payment_test.NEXTVAL, 101882, 1230, to_date('2015-02-11 00:00:00','YYYY-MM-DD HH24:MI:SS'), date'2015-01-31' );insert into xxxx_client_discount_m  (ID,CLIENT_ID,CLIENT_AVG_DISCOUNT,DT) values (s_xxxx_client_discount_m.NEXTVAL,1428, 12, date'2015-02-01');</v>
      </c>
    </row>
    <row r="1996" spans="1:50" ht="16.5" customHeight="1" x14ac:dyDescent="0.25">
      <c r="A1996" s="285">
        <v>143</v>
      </c>
      <c r="B1996" s="72">
        <v>0</v>
      </c>
      <c r="C1996" s="165" t="str">
        <f>"1000"&amp;A1996</f>
        <v>1000143</v>
      </c>
      <c r="D1996" s="165" t="str">
        <f>"1000"&amp;A1996&amp;"/13"</f>
        <v>1000143/13</v>
      </c>
      <c r="E1996" s="167" t="s">
        <v>189</v>
      </c>
      <c r="F1996" s="167" t="s">
        <v>822</v>
      </c>
      <c r="G1996" s="165">
        <v>48</v>
      </c>
      <c r="H1996" s="178">
        <v>101883</v>
      </c>
      <c r="I1996" s="170" t="str">
        <f>"Б-"&amp;H1996&amp;"-13"</f>
        <v>Б-101883-13</v>
      </c>
      <c r="J1996" s="169">
        <v>3</v>
      </c>
      <c r="K1996" s="165">
        <v>7</v>
      </c>
      <c r="L1996" s="165" t="s">
        <v>38</v>
      </c>
      <c r="M1996" s="169">
        <v>1</v>
      </c>
      <c r="N1996" s="165">
        <v>18</v>
      </c>
      <c r="O1996" s="167" t="s">
        <v>299</v>
      </c>
      <c r="P1996" s="167" t="s">
        <v>395</v>
      </c>
      <c r="Q1996" s="167" t="s">
        <v>396</v>
      </c>
      <c r="R1996" s="166" t="str">
        <f>H1996&amp;"1"</f>
        <v>1018831</v>
      </c>
      <c r="S1996" s="170">
        <v>1</v>
      </c>
      <c r="T1996" s="276" t="s">
        <v>142</v>
      </c>
      <c r="U1996" s="165">
        <v>1000</v>
      </c>
      <c r="V1996" s="165">
        <v>180</v>
      </c>
      <c r="W1996" s="165">
        <v>0</v>
      </c>
      <c r="X1996" s="24">
        <v>1429</v>
      </c>
      <c r="Y1996" s="168" t="s">
        <v>42</v>
      </c>
      <c r="Z1996" s="223" t="s">
        <v>418</v>
      </c>
      <c r="AA1996" s="228" t="s">
        <v>418</v>
      </c>
      <c r="AB1996" s="225" t="s">
        <v>419</v>
      </c>
      <c r="AC1996" s="178">
        <v>2050</v>
      </c>
      <c r="AD1996" s="165"/>
      <c r="AE1996" s="165"/>
      <c r="AF1996" s="276" t="s">
        <v>149</v>
      </c>
      <c r="AG1996" s="226">
        <v>8</v>
      </c>
      <c r="AH1996" s="227">
        <v>12</v>
      </c>
      <c r="AI1996" s="276" t="s">
        <v>319</v>
      </c>
      <c r="AJ1996" s="167"/>
      <c r="AK1996" s="167"/>
      <c r="AL1996" s="166">
        <v>0</v>
      </c>
      <c r="AM1996" s="170" t="s">
        <v>43</v>
      </c>
      <c r="AN1996" s="165" t="s">
        <v>44</v>
      </c>
      <c r="AO1996" s="165"/>
      <c r="AP1996" s="166"/>
      <c r="AQ1996" s="166"/>
      <c r="AR1996" s="166"/>
      <c r="AS1996" s="166">
        <f>H1996</f>
        <v>101883</v>
      </c>
      <c r="AT1996" s="277">
        <f>AU1996</f>
        <v>2066</v>
      </c>
      <c r="AU1996" s="277">
        <v>2066</v>
      </c>
      <c r="AV1996" s="166"/>
      <c r="AX199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143, 1000143, '1000143/13', date'2013-03-01', date'2015-09-01', 48, 101883, 'Б-101883-13',date'2014-02-05',3, 7, 7, 'RUR', 1, 18, date'2014-02-06', date'2014-02-07', 1018831, 1, to_date('2015-02-07 00:00:00','YYYY-MM-DD HH24:MI:SS'), 1000, 180, 0, 1429, 0, 'c1', 8,null,101883,2066,2066);insert into xxxx_oebs_cash_payment_test (ID, INVOICE_ID, OEBS_PAYMENT, DOC_DATE, COMISS_DATE) values (s_xxxx_oebs_cash_payment_test.NEXTVAL, 101883, 2050, to_date('2015-02-07 00:00:00','YYYY-MM-DD HH24:MI:SS'), date'2015-01-31' );insert into xxxx_client_discount_m  (ID,CLIENT_ID,CLIENT_AVG_DISCOUNT,DT) values (s_xxxx_client_discount_m.NEXTVAL,1429, 12, date'2015-02-01');</v>
      </c>
    </row>
    <row r="1997" spans="1:50" ht="16.5" customHeight="1" x14ac:dyDescent="0.25">
      <c r="A1997" s="285">
        <v>143</v>
      </c>
      <c r="B1997" s="72">
        <v>0</v>
      </c>
      <c r="C1997" s="165" t="str">
        <f t="shared" ref="C1997:C1999" si="227">"1000"&amp;A1997</f>
        <v>1000143</v>
      </c>
      <c r="D1997" s="165" t="str">
        <f t="shared" ref="D1997:D1999" si="228">"1000"&amp;A1997&amp;"/13"</f>
        <v>1000143/13</v>
      </c>
      <c r="E1997" s="167" t="s">
        <v>189</v>
      </c>
      <c r="F1997" s="167" t="s">
        <v>822</v>
      </c>
      <c r="G1997" s="165">
        <v>48</v>
      </c>
      <c r="H1997" s="178">
        <v>101883</v>
      </c>
      <c r="I1997" s="170" t="str">
        <f t="shared" ref="I1997:I1999" si="229">"Б-"&amp;H1997&amp;"-13"</f>
        <v>Б-101883-13</v>
      </c>
      <c r="J1997" s="169">
        <v>3</v>
      </c>
      <c r="K1997" s="165">
        <v>7</v>
      </c>
      <c r="L1997" s="165" t="s">
        <v>38</v>
      </c>
      <c r="M1997" s="169">
        <v>1</v>
      </c>
      <c r="N1997" s="165">
        <v>18</v>
      </c>
      <c r="O1997" s="167" t="s">
        <v>299</v>
      </c>
      <c r="P1997" s="167" t="s">
        <v>395</v>
      </c>
      <c r="Q1997" s="167" t="s">
        <v>396</v>
      </c>
      <c r="R1997" s="166" t="str">
        <f>H1997&amp;"1"</f>
        <v>1018831</v>
      </c>
      <c r="S1997" s="170">
        <v>1</v>
      </c>
      <c r="T1997" s="276" t="s">
        <v>1685</v>
      </c>
      <c r="U1997" s="165">
        <v>900</v>
      </c>
      <c r="V1997" s="165">
        <v>162</v>
      </c>
      <c r="W1997" s="165">
        <v>0</v>
      </c>
      <c r="X1997" s="24">
        <v>1429</v>
      </c>
      <c r="Y1997" s="168" t="s">
        <v>42</v>
      </c>
      <c r="Z1997" s="223" t="s">
        <v>196</v>
      </c>
      <c r="AA1997" s="228" t="s">
        <v>196</v>
      </c>
      <c r="AB1997" s="229"/>
      <c r="AC1997" s="178">
        <v>1845</v>
      </c>
      <c r="AD1997" s="165"/>
      <c r="AE1997" s="165"/>
      <c r="AF1997" s="276" t="s">
        <v>149</v>
      </c>
      <c r="AG1997" s="226">
        <v>8</v>
      </c>
      <c r="AH1997" s="227">
        <v>12</v>
      </c>
      <c r="AI1997" s="276" t="s">
        <v>319</v>
      </c>
      <c r="AJ1997" s="167"/>
      <c r="AK1997" s="167"/>
      <c r="AL1997" s="166">
        <v>0</v>
      </c>
      <c r="AM1997" s="170" t="s">
        <v>43</v>
      </c>
      <c r="AN1997" s="165" t="s">
        <v>44</v>
      </c>
      <c r="AO1997" s="165"/>
      <c r="AP1997" s="166"/>
      <c r="AQ1997" s="166"/>
      <c r="AR1997" s="166"/>
      <c r="AS1997" s="166">
        <f>H1997</f>
        <v>101883</v>
      </c>
      <c r="AT1997" s="277">
        <f t="shared" ref="AT1997:AT2003" si="230">AU1997</f>
        <v>2066</v>
      </c>
      <c r="AU1997" s="277">
        <v>2066</v>
      </c>
      <c r="AV1997" s="166" t="s">
        <v>819</v>
      </c>
      <c r="AX199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143, 1000143, '1000143/13', date'2013-03-01', date'2015-09-01', 48, 101883, 'Б-101883-13',date'2014-02-05',3, 7, 7, 'RUR', 1, 18, date'2014-02-06', date'2014-02-07', 1018831, 1, to_date('2015-02-08 00:00:00','YYYY-MM-DD HH24:MI:SS'), 900, 162, 0, 1429, 0, 'c1', 8,null,101883,2066,2066);insert into xxxx_oebs_cash_payment_test (ID, INVOICE_ID, OEBS_PAYMENT, DOC_DATE, COMISS_DATE) values (s_xxxx_oebs_cash_payment_test.NEXTVAL, 101883, 1845, to_date('2015-02-08 00:00:00','YYYY-MM-DD HH24:MI:SS'), date'2015-01-31' );insert into xxxx_client_discount_m  (ID,CLIENT_ID,CLIENT_AVG_DISCOUNT,DT) values (s_xxxx_client_discount_m.NEXTVAL,1429, 12, date'2015-02-01');</v>
      </c>
    </row>
    <row r="1998" spans="1:50" ht="16.5" customHeight="1" x14ac:dyDescent="0.25">
      <c r="A1998" s="285">
        <v>143</v>
      </c>
      <c r="B1998" s="72">
        <v>0</v>
      </c>
      <c r="C1998" s="165" t="str">
        <f t="shared" si="227"/>
        <v>1000143</v>
      </c>
      <c r="D1998" s="165" t="str">
        <f t="shared" si="228"/>
        <v>1000143/13</v>
      </c>
      <c r="E1998" s="167" t="s">
        <v>189</v>
      </c>
      <c r="F1998" s="167" t="s">
        <v>822</v>
      </c>
      <c r="G1998" s="165">
        <v>48</v>
      </c>
      <c r="H1998" s="178">
        <v>101883</v>
      </c>
      <c r="I1998" s="170" t="str">
        <f t="shared" si="229"/>
        <v>Б-101883-13</v>
      </c>
      <c r="J1998" s="169">
        <v>3</v>
      </c>
      <c r="K1998" s="165">
        <v>7</v>
      </c>
      <c r="L1998" s="165" t="s">
        <v>38</v>
      </c>
      <c r="M1998" s="169">
        <v>1</v>
      </c>
      <c r="N1998" s="165">
        <v>18</v>
      </c>
      <c r="O1998" s="167" t="s">
        <v>299</v>
      </c>
      <c r="P1998" s="167" t="s">
        <v>395</v>
      </c>
      <c r="Q1998" s="167" t="s">
        <v>396</v>
      </c>
      <c r="R1998" s="166" t="str">
        <f>H1998&amp;"1"</f>
        <v>1018831</v>
      </c>
      <c r="S1998" s="170">
        <v>1</v>
      </c>
      <c r="T1998" s="276" t="s">
        <v>1686</v>
      </c>
      <c r="U1998" s="165">
        <v>800</v>
      </c>
      <c r="V1998" s="165">
        <v>144</v>
      </c>
      <c r="W1998" s="165">
        <v>0</v>
      </c>
      <c r="X1998" s="24">
        <v>1429</v>
      </c>
      <c r="Y1998" s="168" t="s">
        <v>42</v>
      </c>
      <c r="Z1998" s="223" t="s">
        <v>420</v>
      </c>
      <c r="AA1998" s="228" t="s">
        <v>420</v>
      </c>
      <c r="AB1998" s="224"/>
      <c r="AC1998" s="178">
        <v>1640</v>
      </c>
      <c r="AD1998" s="165"/>
      <c r="AE1998" s="165"/>
      <c r="AF1998" s="276" t="s">
        <v>149</v>
      </c>
      <c r="AG1998" s="226">
        <v>8</v>
      </c>
      <c r="AH1998" s="227">
        <v>12</v>
      </c>
      <c r="AI1998" s="276" t="s">
        <v>319</v>
      </c>
      <c r="AJ1998" s="167"/>
      <c r="AK1998" s="167"/>
      <c r="AL1998" s="166">
        <v>0</v>
      </c>
      <c r="AM1998" s="170" t="s">
        <v>43</v>
      </c>
      <c r="AN1998" s="165" t="s">
        <v>44</v>
      </c>
      <c r="AO1998" s="165"/>
      <c r="AP1998" s="166"/>
      <c r="AQ1998" s="166"/>
      <c r="AR1998" s="166"/>
      <c r="AS1998" s="166">
        <f>H1998</f>
        <v>101883</v>
      </c>
      <c r="AT1998" s="277">
        <f t="shared" si="230"/>
        <v>2066</v>
      </c>
      <c r="AU1998" s="277">
        <v>2066</v>
      </c>
      <c r="AV1998" s="166" t="s">
        <v>815</v>
      </c>
      <c r="AX199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143, 1000143, '1000143/13', date'2013-03-01', date'2015-09-01', 48, 101883, 'Б-101883-13',date'2014-02-05',3, 7, 7, 'RUR', 1, 18, date'2014-02-06', date'2014-02-07', 1018831, 1, to_date('2015-02-09 00:00:00','YYYY-MM-DD HH24:MI:SS'), 800, 144, 0, 1429, 0, 'c1', 8,null,101883,2066,2066);insert into xxxx_oebs_cash_payment_test (ID, INVOICE_ID, OEBS_PAYMENT, DOC_DATE, COMISS_DATE) values (s_xxxx_oebs_cash_payment_test.NEXTVAL, 101883, 1640, to_date('2015-02-09 00:00:00','YYYY-MM-DD HH24:MI:SS'), date'2015-01-31' );insert into xxxx_client_discount_m  (ID,CLIENT_ID,CLIENT_AVG_DISCOUNT,DT) values (s_xxxx_client_discount_m.NEXTVAL,1429, 12, date'2015-02-01');</v>
      </c>
    </row>
    <row r="1999" spans="1:50" s="179" customFormat="1" ht="16.5" customHeight="1" x14ac:dyDescent="0.25">
      <c r="A1999" s="285">
        <v>143</v>
      </c>
      <c r="B1999" s="72">
        <v>0</v>
      </c>
      <c r="C1999" s="171" t="str">
        <f t="shared" si="227"/>
        <v>1000143</v>
      </c>
      <c r="D1999" s="171" t="str">
        <f t="shared" si="228"/>
        <v>1000143/13</v>
      </c>
      <c r="E1999" s="172" t="s">
        <v>189</v>
      </c>
      <c r="F1999" s="167" t="s">
        <v>822</v>
      </c>
      <c r="G1999" s="171">
        <v>48</v>
      </c>
      <c r="H1999" s="178">
        <v>101883</v>
      </c>
      <c r="I1999" s="171" t="str">
        <f t="shared" si="229"/>
        <v>Б-101883-13</v>
      </c>
      <c r="J1999" s="169">
        <v>3</v>
      </c>
      <c r="K1999" s="171">
        <v>7</v>
      </c>
      <c r="L1999" s="171" t="s">
        <v>38</v>
      </c>
      <c r="M1999" s="175">
        <v>1</v>
      </c>
      <c r="N1999" s="171">
        <v>18</v>
      </c>
      <c r="O1999" s="172" t="s">
        <v>299</v>
      </c>
      <c r="P1999" s="172" t="s">
        <v>395</v>
      </c>
      <c r="Q1999" s="172" t="s">
        <v>396</v>
      </c>
      <c r="R1999" s="173" t="str">
        <f>H1999&amp;"1"</f>
        <v>1018831</v>
      </c>
      <c r="S1999" s="171">
        <v>1</v>
      </c>
      <c r="T1999" s="279" t="s">
        <v>1687</v>
      </c>
      <c r="U1999" s="171">
        <v>600</v>
      </c>
      <c r="V1999" s="171">
        <v>108</v>
      </c>
      <c r="W1999" s="171">
        <v>0</v>
      </c>
      <c r="X1999" s="24">
        <v>1429</v>
      </c>
      <c r="Y1999" s="174" t="s">
        <v>42</v>
      </c>
      <c r="Z1999" s="232"/>
      <c r="AA1999" s="232"/>
      <c r="AB1999" s="232"/>
      <c r="AC1999" s="180">
        <v>1230</v>
      </c>
      <c r="AD1999" s="171"/>
      <c r="AE1999" s="171"/>
      <c r="AF1999" s="279" t="s">
        <v>149</v>
      </c>
      <c r="AG1999" s="233">
        <v>8</v>
      </c>
      <c r="AH1999" s="227">
        <v>12</v>
      </c>
      <c r="AI1999" s="279" t="s">
        <v>319</v>
      </c>
      <c r="AJ1999" s="172"/>
      <c r="AK1999" s="172"/>
      <c r="AL1999" s="173">
        <v>0</v>
      </c>
      <c r="AM1999" s="170" t="s">
        <v>43</v>
      </c>
      <c r="AN1999" s="171" t="s">
        <v>44</v>
      </c>
      <c r="AO1999" s="171"/>
      <c r="AP1999" s="173"/>
      <c r="AQ1999" s="173"/>
      <c r="AR1999" s="173"/>
      <c r="AS1999" s="166">
        <f>H1999</f>
        <v>101883</v>
      </c>
      <c r="AT1999" s="277">
        <f t="shared" si="230"/>
        <v>2066</v>
      </c>
      <c r="AU1999" s="277">
        <v>2066</v>
      </c>
      <c r="AV1999" s="173"/>
      <c r="AX1999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143, 1000143, '1000143/13', date'2013-03-01', date'2015-09-01', 48, 101883, 'Б-101883-13',date'2014-02-05',3, 7, 7, 'RUR', 1, 18, date'2014-02-06', date'2014-02-07', 1018831, 1, to_date('2015-02-11 00:00:00','YYYY-MM-DD HH24:MI:SS'), 600, 108, 0, 1429, 0, 'c1', 8,null,101883,2066,2066);insert into xxxx_oebs_cash_payment_test (ID, INVOICE_ID, OEBS_PAYMENT, DOC_DATE, COMISS_DATE) values (s_xxxx_oebs_cash_payment_test.NEXTVAL, 101883, 1230, to_date('2015-02-11 00:00:00','YYYY-MM-DD HH24:MI:SS'), date'2015-01-31' );insert into xxxx_client_discount_m  (ID,CLIENT_ID,CLIENT_AVG_DISCOUNT,DT) values (s_xxxx_client_discount_m.NEXTVAL,1429, 12, date'2015-02-01');</v>
      </c>
    </row>
    <row r="2000" spans="1:50" ht="16.5" customHeight="1" x14ac:dyDescent="0.25">
      <c r="A2000" s="285">
        <v>144</v>
      </c>
      <c r="B2000" s="72">
        <v>0</v>
      </c>
      <c r="C2000" s="165" t="str">
        <f>"1000"&amp;A2000</f>
        <v>1000144</v>
      </c>
      <c r="D2000" s="165" t="str">
        <f>"1000"&amp;A2000&amp;"/13"</f>
        <v>1000144/13</v>
      </c>
      <c r="E2000" s="167" t="s">
        <v>189</v>
      </c>
      <c r="F2000" s="167" t="s">
        <v>822</v>
      </c>
      <c r="G2000" s="165">
        <v>48</v>
      </c>
      <c r="H2000" s="178">
        <v>101884</v>
      </c>
      <c r="I2000" s="170" t="str">
        <f>"Б-"&amp;H2000&amp;"-13"</f>
        <v>Б-101884-13</v>
      </c>
      <c r="J2000" s="274">
        <v>2</v>
      </c>
      <c r="K2000" s="165">
        <v>7</v>
      </c>
      <c r="L2000" s="165" t="s">
        <v>38</v>
      </c>
      <c r="M2000" s="169">
        <v>1</v>
      </c>
      <c r="N2000" s="165">
        <v>18</v>
      </c>
      <c r="O2000" s="167" t="s">
        <v>299</v>
      </c>
      <c r="P2000" s="167" t="s">
        <v>395</v>
      </c>
      <c r="Q2000" s="167" t="s">
        <v>396</v>
      </c>
      <c r="R2000" s="166" t="str">
        <f>H2000&amp;"1"</f>
        <v>1018841</v>
      </c>
      <c r="S2000" s="170">
        <v>1</v>
      </c>
      <c r="T2000" s="276" t="s">
        <v>142</v>
      </c>
      <c r="U2000" s="165">
        <v>1000</v>
      </c>
      <c r="V2000" s="165">
        <v>180</v>
      </c>
      <c r="W2000" s="165">
        <v>0</v>
      </c>
      <c r="X2000" s="24">
        <v>1430</v>
      </c>
      <c r="Y2000" s="168" t="s">
        <v>42</v>
      </c>
      <c r="Z2000" s="223" t="s">
        <v>418</v>
      </c>
      <c r="AA2000" s="228" t="s">
        <v>418</v>
      </c>
      <c r="AB2000" s="225" t="s">
        <v>419</v>
      </c>
      <c r="AC2000" s="178">
        <v>2050</v>
      </c>
      <c r="AD2000" s="165"/>
      <c r="AE2000" s="165"/>
      <c r="AF2000" s="276" t="s">
        <v>149</v>
      </c>
      <c r="AG2000" s="226">
        <v>8</v>
      </c>
      <c r="AH2000" s="227">
        <v>12</v>
      </c>
      <c r="AI2000" s="276" t="s">
        <v>319</v>
      </c>
      <c r="AJ2000" s="167"/>
      <c r="AK2000" s="167"/>
      <c r="AL2000" s="166">
        <v>0</v>
      </c>
      <c r="AM2000" s="170" t="s">
        <v>43</v>
      </c>
      <c r="AN2000" s="165" t="s">
        <v>44</v>
      </c>
      <c r="AO2000" s="165"/>
      <c r="AP2000" s="166"/>
      <c r="AQ2000" s="166"/>
      <c r="AR2000" s="166"/>
      <c r="AS2000" s="166">
        <f>H2000</f>
        <v>101884</v>
      </c>
      <c r="AT2000" s="277">
        <f t="shared" si="230"/>
        <v>2067</v>
      </c>
      <c r="AU2000" s="277">
        <v>2067</v>
      </c>
      <c r="AV2000" s="166"/>
      <c r="AX2000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144, 1000144, '1000144/13', date'2013-03-01', date'2015-09-01', 48, 101884, 'Б-101884-13',date'2014-02-05',2, 7, 7, 'RUR', 1, 18, date'2014-02-06', date'2014-02-07', 1018841, 1, to_date('2015-02-07 00:00:00','YYYY-MM-DD HH24:MI:SS'), 1000, 180, 0, 1430, 0, 'c1', 8,null,101884,2067,2067);insert into xxxx_oebs_cash_payment_test (ID, INVOICE_ID, OEBS_PAYMENT, DOC_DATE, COMISS_DATE) values (s_xxxx_oebs_cash_payment_test.NEXTVAL, 101884, 2050, to_date('2015-02-07 00:00:00','YYYY-MM-DD HH24:MI:SS'), date'2015-01-31' );insert into xxxx_client_discount_m  (ID,CLIENT_ID,CLIENT_AVG_DISCOUNT,DT) values (s_xxxx_client_discount_m.NEXTVAL,1430, 12, date'2015-02-01');</v>
      </c>
    </row>
    <row r="2001" spans="1:51" ht="16.5" customHeight="1" x14ac:dyDescent="0.25">
      <c r="A2001" s="285">
        <v>144</v>
      </c>
      <c r="B2001" s="72">
        <v>0</v>
      </c>
      <c r="C2001" s="165" t="str">
        <f t="shared" ref="C2001:C2003" si="231">"1000"&amp;A2001</f>
        <v>1000144</v>
      </c>
      <c r="D2001" s="165" t="str">
        <f t="shared" ref="D2001:D2003" si="232">"1000"&amp;A2001&amp;"/13"</f>
        <v>1000144/13</v>
      </c>
      <c r="E2001" s="167" t="s">
        <v>189</v>
      </c>
      <c r="F2001" s="167" t="s">
        <v>822</v>
      </c>
      <c r="G2001" s="165">
        <v>48</v>
      </c>
      <c r="H2001" s="178">
        <v>101884</v>
      </c>
      <c r="I2001" s="170" t="str">
        <f t="shared" ref="I2001:I2003" si="233">"Б-"&amp;H2001&amp;"-13"</f>
        <v>Б-101884-13</v>
      </c>
      <c r="J2001" s="274">
        <v>2</v>
      </c>
      <c r="K2001" s="165">
        <v>7</v>
      </c>
      <c r="L2001" s="165" t="s">
        <v>38</v>
      </c>
      <c r="M2001" s="169">
        <v>1</v>
      </c>
      <c r="N2001" s="165">
        <v>18</v>
      </c>
      <c r="O2001" s="167" t="s">
        <v>299</v>
      </c>
      <c r="P2001" s="167" t="s">
        <v>395</v>
      </c>
      <c r="Q2001" s="167" t="s">
        <v>396</v>
      </c>
      <c r="R2001" s="166" t="str">
        <f>H2001&amp;"1"</f>
        <v>1018841</v>
      </c>
      <c r="S2001" s="170">
        <v>1</v>
      </c>
      <c r="T2001" s="276" t="s">
        <v>1685</v>
      </c>
      <c r="U2001" s="165">
        <v>900</v>
      </c>
      <c r="V2001" s="165">
        <v>162</v>
      </c>
      <c r="W2001" s="165">
        <v>0</v>
      </c>
      <c r="X2001" s="24">
        <v>1430</v>
      </c>
      <c r="Y2001" s="168" t="s">
        <v>42</v>
      </c>
      <c r="Z2001" s="223" t="s">
        <v>196</v>
      </c>
      <c r="AA2001" s="228" t="s">
        <v>196</v>
      </c>
      <c r="AB2001" s="229"/>
      <c r="AC2001" s="178">
        <v>1845</v>
      </c>
      <c r="AD2001" s="165"/>
      <c r="AE2001" s="165"/>
      <c r="AF2001" s="276" t="s">
        <v>149</v>
      </c>
      <c r="AG2001" s="226">
        <v>8</v>
      </c>
      <c r="AH2001" s="227">
        <v>12</v>
      </c>
      <c r="AI2001" s="276" t="s">
        <v>319</v>
      </c>
      <c r="AJ2001" s="167"/>
      <c r="AK2001" s="167"/>
      <c r="AL2001" s="166">
        <v>0</v>
      </c>
      <c r="AM2001" s="170" t="s">
        <v>43</v>
      </c>
      <c r="AN2001" s="165" t="s">
        <v>44</v>
      </c>
      <c r="AO2001" s="165"/>
      <c r="AP2001" s="166"/>
      <c r="AQ2001" s="166"/>
      <c r="AR2001" s="166"/>
      <c r="AS2001" s="166">
        <f>H2001</f>
        <v>101884</v>
      </c>
      <c r="AT2001" s="277">
        <f t="shared" si="230"/>
        <v>2067</v>
      </c>
      <c r="AU2001" s="277">
        <v>2067</v>
      </c>
      <c r="AV2001" s="166" t="s">
        <v>819</v>
      </c>
      <c r="AX2001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144, 1000144, '1000144/13', date'2013-03-01', date'2015-09-01', 48, 101884, 'Б-101884-13',date'2014-02-05',2, 7, 7, 'RUR', 1, 18, date'2014-02-06', date'2014-02-07', 1018841, 1, to_date('2015-02-08 00:00:00','YYYY-MM-DD HH24:MI:SS'), 900, 162, 0, 1430, 0, 'c1', 8,null,101884,2067,2067);insert into xxxx_oebs_cash_payment_test (ID, INVOICE_ID, OEBS_PAYMENT, DOC_DATE, COMISS_DATE) values (s_xxxx_oebs_cash_payment_test.NEXTVAL, 101884, 1845, to_date('2015-02-08 00:00:00','YYYY-MM-DD HH24:MI:SS'), date'2015-01-31' );insert into xxxx_client_discount_m  (ID,CLIENT_ID,CLIENT_AVG_DISCOUNT,DT) values (s_xxxx_client_discount_m.NEXTVAL,1430, 12, date'2015-02-01');</v>
      </c>
    </row>
    <row r="2002" spans="1:51" ht="16.5" customHeight="1" x14ac:dyDescent="0.25">
      <c r="A2002" s="285">
        <v>144</v>
      </c>
      <c r="B2002" s="72">
        <v>0</v>
      </c>
      <c r="C2002" s="165" t="str">
        <f t="shared" si="231"/>
        <v>1000144</v>
      </c>
      <c r="D2002" s="165" t="str">
        <f t="shared" si="232"/>
        <v>1000144/13</v>
      </c>
      <c r="E2002" s="167" t="s">
        <v>189</v>
      </c>
      <c r="F2002" s="167" t="s">
        <v>822</v>
      </c>
      <c r="G2002" s="165">
        <v>48</v>
      </c>
      <c r="H2002" s="178">
        <v>101884</v>
      </c>
      <c r="I2002" s="170" t="str">
        <f t="shared" si="233"/>
        <v>Б-101884-13</v>
      </c>
      <c r="J2002" s="274">
        <v>2</v>
      </c>
      <c r="K2002" s="165">
        <v>7</v>
      </c>
      <c r="L2002" s="165" t="s">
        <v>38</v>
      </c>
      <c r="M2002" s="169">
        <v>1</v>
      </c>
      <c r="N2002" s="165">
        <v>18</v>
      </c>
      <c r="O2002" s="167" t="s">
        <v>299</v>
      </c>
      <c r="P2002" s="167" t="s">
        <v>395</v>
      </c>
      <c r="Q2002" s="167" t="s">
        <v>396</v>
      </c>
      <c r="R2002" s="166" t="str">
        <f>H2002&amp;"1"</f>
        <v>1018841</v>
      </c>
      <c r="S2002" s="170">
        <v>1</v>
      </c>
      <c r="T2002" s="276" t="s">
        <v>1686</v>
      </c>
      <c r="U2002" s="165">
        <v>800</v>
      </c>
      <c r="V2002" s="165">
        <v>144</v>
      </c>
      <c r="W2002" s="165">
        <v>0</v>
      </c>
      <c r="X2002" s="24">
        <v>1430</v>
      </c>
      <c r="Y2002" s="168" t="s">
        <v>42</v>
      </c>
      <c r="Z2002" s="223" t="s">
        <v>420</v>
      </c>
      <c r="AA2002" s="228" t="s">
        <v>420</v>
      </c>
      <c r="AB2002" s="224"/>
      <c r="AC2002" s="178">
        <v>1640</v>
      </c>
      <c r="AD2002" s="165"/>
      <c r="AE2002" s="165"/>
      <c r="AF2002" s="276" t="s">
        <v>149</v>
      </c>
      <c r="AG2002" s="226">
        <v>8</v>
      </c>
      <c r="AH2002" s="227">
        <v>12</v>
      </c>
      <c r="AI2002" s="276" t="s">
        <v>319</v>
      </c>
      <c r="AJ2002" s="167"/>
      <c r="AK2002" s="167"/>
      <c r="AL2002" s="166">
        <v>0</v>
      </c>
      <c r="AM2002" s="170" t="s">
        <v>43</v>
      </c>
      <c r="AN2002" s="165" t="s">
        <v>44</v>
      </c>
      <c r="AO2002" s="165"/>
      <c r="AP2002" s="166"/>
      <c r="AQ2002" s="166"/>
      <c r="AR2002" s="166"/>
      <c r="AS2002" s="166">
        <f>H2002</f>
        <v>101884</v>
      </c>
      <c r="AT2002" s="277">
        <f t="shared" si="230"/>
        <v>2067</v>
      </c>
      <c r="AU2002" s="277">
        <v>2067</v>
      </c>
      <c r="AV2002" s="166" t="s">
        <v>815</v>
      </c>
      <c r="AX2002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144, 1000144, '1000144/13', date'2013-03-01', date'2015-09-01', 48, 101884, 'Б-101884-13',date'2014-02-05',2, 7, 7, 'RUR', 1, 18, date'2014-02-06', date'2014-02-07', 1018841, 1, to_date('2015-02-09 00:00:00','YYYY-MM-DD HH24:MI:SS'), 800, 144, 0, 1430, 0, 'c1', 8,null,101884,2067,2067);insert into xxxx_oebs_cash_payment_test (ID, INVOICE_ID, OEBS_PAYMENT, DOC_DATE, COMISS_DATE) values (s_xxxx_oebs_cash_payment_test.NEXTVAL, 101884, 1640, to_date('2015-02-09 00:00:00','YYYY-MM-DD HH24:MI:SS'), date'2015-01-31' );insert into xxxx_client_discount_m  (ID,CLIENT_ID,CLIENT_AVG_DISCOUNT,DT) values (s_xxxx_client_discount_m.NEXTVAL,1430, 12, date'2015-02-01');</v>
      </c>
    </row>
    <row r="2003" spans="1:51" s="179" customFormat="1" ht="16.5" customHeight="1" x14ac:dyDescent="0.25">
      <c r="A2003" s="285">
        <v>144</v>
      </c>
      <c r="B2003" s="72">
        <v>0</v>
      </c>
      <c r="C2003" s="171" t="str">
        <f t="shared" si="231"/>
        <v>1000144</v>
      </c>
      <c r="D2003" s="171" t="str">
        <f t="shared" si="232"/>
        <v>1000144/13</v>
      </c>
      <c r="E2003" s="172" t="s">
        <v>189</v>
      </c>
      <c r="F2003" s="167" t="s">
        <v>822</v>
      </c>
      <c r="G2003" s="171">
        <v>48</v>
      </c>
      <c r="H2003" s="178">
        <v>101884</v>
      </c>
      <c r="I2003" s="171" t="str">
        <f t="shared" si="233"/>
        <v>Б-101884-13</v>
      </c>
      <c r="J2003" s="274">
        <v>2</v>
      </c>
      <c r="K2003" s="171">
        <v>7</v>
      </c>
      <c r="L2003" s="171" t="s">
        <v>38</v>
      </c>
      <c r="M2003" s="175">
        <v>1</v>
      </c>
      <c r="N2003" s="171">
        <v>18</v>
      </c>
      <c r="O2003" s="172" t="s">
        <v>299</v>
      </c>
      <c r="P2003" s="172" t="s">
        <v>395</v>
      </c>
      <c r="Q2003" s="172" t="s">
        <v>396</v>
      </c>
      <c r="R2003" s="173" t="str">
        <f>H2003&amp;"1"</f>
        <v>1018841</v>
      </c>
      <c r="S2003" s="171">
        <v>1</v>
      </c>
      <c r="T2003" s="279" t="s">
        <v>1687</v>
      </c>
      <c r="U2003" s="171">
        <v>600</v>
      </c>
      <c r="V2003" s="171">
        <v>108</v>
      </c>
      <c r="W2003" s="171">
        <v>0</v>
      </c>
      <c r="X2003" s="24">
        <v>1430</v>
      </c>
      <c r="Y2003" s="174" t="s">
        <v>42</v>
      </c>
      <c r="Z2003" s="232"/>
      <c r="AA2003" s="232"/>
      <c r="AB2003" s="232"/>
      <c r="AC2003" s="180">
        <v>1230</v>
      </c>
      <c r="AD2003" s="171"/>
      <c r="AE2003" s="171"/>
      <c r="AF2003" s="279" t="s">
        <v>149</v>
      </c>
      <c r="AG2003" s="233">
        <v>8</v>
      </c>
      <c r="AH2003" s="227">
        <v>12</v>
      </c>
      <c r="AI2003" s="279" t="s">
        <v>319</v>
      </c>
      <c r="AJ2003" s="172"/>
      <c r="AK2003" s="172"/>
      <c r="AL2003" s="173">
        <v>0</v>
      </c>
      <c r="AM2003" s="170" t="s">
        <v>43</v>
      </c>
      <c r="AN2003" s="171" t="s">
        <v>44</v>
      </c>
      <c r="AO2003" s="171"/>
      <c r="AP2003" s="173"/>
      <c r="AQ2003" s="173"/>
      <c r="AR2003" s="173"/>
      <c r="AS2003" s="166">
        <f>H2003</f>
        <v>101884</v>
      </c>
      <c r="AT2003" s="277">
        <f t="shared" si="230"/>
        <v>2067</v>
      </c>
      <c r="AU2003" s="277">
        <v>2067</v>
      </c>
      <c r="AV2003" s="173"/>
      <c r="AX2003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144, 1000144, '1000144/13', date'2013-03-01', date'2015-09-01', 48, 101884, 'Б-101884-13',date'2014-02-05',2, 7, 7, 'RUR', 1, 18, date'2014-02-06', date'2014-02-07', 1018841, 1, to_date('2015-02-11 00:00:00','YYYY-MM-DD HH24:MI:SS'), 600, 108, 0, 1430, 0, 'c1', 8,null,101884,2067,2067);insert into xxxx_oebs_cash_payment_test (ID, INVOICE_ID, OEBS_PAYMENT, DOC_DATE, COMISS_DATE) values (s_xxxx_oebs_cash_payment_test.NEXTVAL, 101884, 1230, to_date('2015-02-11 00:00:00','YYYY-MM-DD HH24:MI:SS'), date'2015-01-31' );insert into xxxx_client_discount_m  (ID,CLIENT_ID,CLIENT_AVG_DISCOUNT,DT) values (s_xxxx_client_discount_m.NEXTVAL,1430, 12, date'2015-02-01');</v>
      </c>
    </row>
    <row r="2004" spans="1:51" s="95" customFormat="1" ht="16.5" customHeight="1" x14ac:dyDescent="0.25">
      <c r="B2004" s="343"/>
      <c r="H2004" s="344"/>
      <c r="I2004" s="345"/>
      <c r="J2004" s="345"/>
      <c r="M2004" s="346"/>
      <c r="R2004" s="344"/>
      <c r="Y2004" s="346"/>
      <c r="Z2004" s="347"/>
      <c r="AA2004" s="347"/>
      <c r="AB2004" s="347"/>
      <c r="AC2004" s="344"/>
      <c r="AG2004" s="348"/>
      <c r="AH2004" s="344"/>
      <c r="AL2004" s="344"/>
      <c r="AM2004" s="345"/>
      <c r="AP2004" s="344"/>
      <c r="AQ2004" s="344"/>
      <c r="AR2004" s="344"/>
      <c r="AS2004" s="344"/>
      <c r="AT2004" s="344"/>
      <c r="AU2004" s="344"/>
      <c r="AV2004" s="344"/>
      <c r="AW2004" s="344"/>
      <c r="AX2004" s="344"/>
      <c r="AY2004" s="344"/>
    </row>
    <row r="2005" spans="1:51" ht="16.5" customHeight="1" x14ac:dyDescent="0.25">
      <c r="A2005" s="285">
        <v>145</v>
      </c>
      <c r="B2005" s="72">
        <v>0</v>
      </c>
      <c r="C2005" s="165" t="str">
        <f>"1000"&amp;A2005</f>
        <v>1000145</v>
      </c>
      <c r="D2005" s="165" t="str">
        <f>"1000"&amp;A2005&amp;"/13"</f>
        <v>1000145/13</v>
      </c>
      <c r="E2005" s="167" t="s">
        <v>189</v>
      </c>
      <c r="F2005" s="167" t="s">
        <v>822</v>
      </c>
      <c r="G2005" s="165">
        <v>48</v>
      </c>
      <c r="H2005" s="178">
        <v>101885</v>
      </c>
      <c r="I2005" s="170" t="str">
        <f>"Б-"&amp;H2005&amp;"-13"</f>
        <v>Б-101885-13</v>
      </c>
      <c r="J2005" s="169">
        <v>3</v>
      </c>
      <c r="K2005" s="165">
        <v>7</v>
      </c>
      <c r="L2005" s="165" t="s">
        <v>38</v>
      </c>
      <c r="M2005" s="169">
        <v>1</v>
      </c>
      <c r="N2005" s="165">
        <v>18</v>
      </c>
      <c r="O2005" s="167" t="s">
        <v>299</v>
      </c>
      <c r="P2005" s="167" t="s">
        <v>395</v>
      </c>
      <c r="Q2005" s="167" t="s">
        <v>396</v>
      </c>
      <c r="R2005" s="166" t="str">
        <f>H2005&amp;"1"</f>
        <v>1018851</v>
      </c>
      <c r="S2005" s="170">
        <v>1</v>
      </c>
      <c r="T2005" s="341" t="s">
        <v>1690</v>
      </c>
      <c r="U2005" s="165">
        <v>1000</v>
      </c>
      <c r="V2005" s="165">
        <v>180</v>
      </c>
      <c r="W2005" s="165">
        <v>0</v>
      </c>
      <c r="X2005" s="24">
        <v>1431</v>
      </c>
      <c r="Y2005" s="168" t="s">
        <v>42</v>
      </c>
      <c r="Z2005" s="223" t="s">
        <v>418</v>
      </c>
      <c r="AA2005" s="228" t="s">
        <v>418</v>
      </c>
      <c r="AB2005" s="225" t="s">
        <v>419</v>
      </c>
      <c r="AC2005" s="178">
        <v>2050</v>
      </c>
      <c r="AD2005" s="165"/>
      <c r="AE2005" s="165"/>
      <c r="AF2005" s="276" t="s">
        <v>149</v>
      </c>
      <c r="AG2005" s="226">
        <v>8</v>
      </c>
      <c r="AH2005" s="227">
        <v>12</v>
      </c>
      <c r="AI2005" s="276" t="s">
        <v>319</v>
      </c>
      <c r="AJ2005" s="167"/>
      <c r="AK2005" s="167"/>
      <c r="AL2005" s="166">
        <v>0</v>
      </c>
      <c r="AM2005" s="170" t="s">
        <v>43</v>
      </c>
      <c r="AN2005" s="165" t="s">
        <v>44</v>
      </c>
      <c r="AO2005" s="165"/>
      <c r="AP2005" s="166"/>
      <c r="AQ2005" s="166"/>
      <c r="AR2005" s="166"/>
      <c r="AS2005" s="166">
        <f>H2005</f>
        <v>101885</v>
      </c>
      <c r="AT2005" s="166">
        <f>AU2005+10000</f>
        <v>12068</v>
      </c>
      <c r="AU2005" s="166">
        <v>2068</v>
      </c>
      <c r="AV2005" s="166" t="s">
        <v>820</v>
      </c>
      <c r="AX2005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145, 1000145, '1000145/13', date'2013-03-01', date'2015-09-01', 48, 101885, 'Б-101885-13',date'2014-02-05',3, 7, 7, 'RUR', 1, 18, date'2014-02-06', date'2014-02-07', 1018851, 1, to_date('2014-11-07 00:00:00','YYYY-MM-DD HH24:MI:SS'), 1000, 180, 0, 1431, 0, 'c1', 8,null,101885,12068,2068);insert into xxxx_oebs_cash_payment_test (ID, INVOICE_ID, OEBS_PAYMENT, DOC_DATE, COMISS_DATE) values (s_xxxx_oebs_cash_payment_test.NEXTVAL, 101885, 2050, to_date('2014-11-07 00:00:00','YYYY-MM-DD HH24:MI:SS'), date'2015-01-31' );insert into xxxx_client_discount_m  (ID,CLIENT_ID,CLIENT_AVG_DISCOUNT,DT) values (s_xxxx_client_discount_m.NEXTVAL,1431, 12, date'2015-02-01');</v>
      </c>
    </row>
    <row r="2006" spans="1:51" ht="16.5" customHeight="1" x14ac:dyDescent="0.25">
      <c r="A2006" s="285">
        <v>145</v>
      </c>
      <c r="B2006" s="72">
        <v>0</v>
      </c>
      <c r="C2006" s="165" t="str">
        <f t="shared" ref="C2006:C2008" si="234">"1000"&amp;A2006</f>
        <v>1000145</v>
      </c>
      <c r="D2006" s="165" t="str">
        <f t="shared" ref="D2006:D2008" si="235">"1000"&amp;A2006&amp;"/13"</f>
        <v>1000145/13</v>
      </c>
      <c r="E2006" s="167" t="s">
        <v>189</v>
      </c>
      <c r="F2006" s="167" t="s">
        <v>822</v>
      </c>
      <c r="G2006" s="165">
        <v>48</v>
      </c>
      <c r="H2006" s="178">
        <v>101885</v>
      </c>
      <c r="I2006" s="170" t="str">
        <f t="shared" ref="I2006:I2008" si="236">"Б-"&amp;H2006&amp;"-13"</f>
        <v>Б-101885-13</v>
      </c>
      <c r="J2006" s="169">
        <v>3</v>
      </c>
      <c r="K2006" s="165">
        <v>7</v>
      </c>
      <c r="L2006" s="165" t="s">
        <v>38</v>
      </c>
      <c r="M2006" s="169">
        <v>1</v>
      </c>
      <c r="N2006" s="165">
        <v>18</v>
      </c>
      <c r="O2006" s="167" t="s">
        <v>299</v>
      </c>
      <c r="P2006" s="167" t="s">
        <v>395</v>
      </c>
      <c r="Q2006" s="167" t="s">
        <v>396</v>
      </c>
      <c r="R2006" s="166" t="str">
        <f>H2006&amp;"1"</f>
        <v>1018851</v>
      </c>
      <c r="S2006" s="170">
        <v>1</v>
      </c>
      <c r="T2006" s="276" t="s">
        <v>1685</v>
      </c>
      <c r="U2006" s="165">
        <v>900</v>
      </c>
      <c r="V2006" s="165">
        <v>162</v>
      </c>
      <c r="W2006" s="165">
        <v>0</v>
      </c>
      <c r="X2006" s="24">
        <v>1431</v>
      </c>
      <c r="Y2006" s="168" t="s">
        <v>42</v>
      </c>
      <c r="Z2006" s="223" t="s">
        <v>196</v>
      </c>
      <c r="AA2006" s="228" t="s">
        <v>196</v>
      </c>
      <c r="AB2006" s="229"/>
      <c r="AC2006" s="178">
        <v>1845</v>
      </c>
      <c r="AD2006" s="165"/>
      <c r="AE2006" s="165"/>
      <c r="AF2006" s="276" t="s">
        <v>149</v>
      </c>
      <c r="AG2006" s="226">
        <v>8</v>
      </c>
      <c r="AH2006" s="227">
        <v>12</v>
      </c>
      <c r="AI2006" s="276" t="s">
        <v>319</v>
      </c>
      <c r="AJ2006" s="167"/>
      <c r="AK2006" s="167"/>
      <c r="AL2006" s="166">
        <v>0</v>
      </c>
      <c r="AM2006" s="170" t="s">
        <v>43</v>
      </c>
      <c r="AN2006" s="165" t="s">
        <v>44</v>
      </c>
      <c r="AO2006" s="165"/>
      <c r="AP2006" s="166"/>
      <c r="AQ2006" s="166"/>
      <c r="AR2006" s="166"/>
      <c r="AS2006" s="166">
        <f>H2006</f>
        <v>101885</v>
      </c>
      <c r="AT2006" s="166">
        <f t="shared" ref="AT2006:AT2012" si="237">AU2006+10000</f>
        <v>12068</v>
      </c>
      <c r="AU2006" s="166">
        <v>2068</v>
      </c>
      <c r="AV2006" s="166" t="s">
        <v>814</v>
      </c>
      <c r="AX200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145, 1000145, '1000145/13', date'2013-03-01', date'2015-09-01', 48, 101885, 'Б-101885-13',date'2014-02-05',3, 7, 7, 'RUR', 1, 18, date'2014-02-06', date'2014-02-07', 1018851, 1, to_date('2015-02-08 00:00:00','YYYY-MM-DD HH24:MI:SS'), 900, 162, 0, 1431, 0, 'c1', 8,null,101885,12068,2068);insert into xxxx_oebs_cash_payment_test (ID, INVOICE_ID, OEBS_PAYMENT, DOC_DATE, COMISS_DATE) values (s_xxxx_oebs_cash_payment_test.NEXTVAL, 101885, 1845, to_date('2015-02-08 00:00:00','YYYY-MM-DD HH24:MI:SS'), date'2015-01-31' );insert into xxxx_client_discount_m  (ID,CLIENT_ID,CLIENT_AVG_DISCOUNT,DT) values (s_xxxx_client_discount_m.NEXTVAL,1431, 12, date'2015-02-01');</v>
      </c>
    </row>
    <row r="2007" spans="1:51" ht="16.5" customHeight="1" x14ac:dyDescent="0.25">
      <c r="A2007" s="285">
        <v>145</v>
      </c>
      <c r="B2007" s="72">
        <v>0</v>
      </c>
      <c r="C2007" s="165" t="str">
        <f t="shared" si="234"/>
        <v>1000145</v>
      </c>
      <c r="D2007" s="165" t="str">
        <f t="shared" si="235"/>
        <v>1000145/13</v>
      </c>
      <c r="E2007" s="167" t="s">
        <v>189</v>
      </c>
      <c r="F2007" s="167" t="s">
        <v>822</v>
      </c>
      <c r="G2007" s="165">
        <v>48</v>
      </c>
      <c r="H2007" s="178">
        <v>101885</v>
      </c>
      <c r="I2007" s="170" t="str">
        <f t="shared" si="236"/>
        <v>Б-101885-13</v>
      </c>
      <c r="J2007" s="169">
        <v>3</v>
      </c>
      <c r="K2007" s="165">
        <v>7</v>
      </c>
      <c r="L2007" s="165" t="s">
        <v>38</v>
      </c>
      <c r="M2007" s="169">
        <v>1</v>
      </c>
      <c r="N2007" s="165">
        <v>18</v>
      </c>
      <c r="O2007" s="167" t="s">
        <v>299</v>
      </c>
      <c r="P2007" s="167" t="s">
        <v>395</v>
      </c>
      <c r="Q2007" s="167" t="s">
        <v>396</v>
      </c>
      <c r="R2007" s="166" t="str">
        <f>H2007&amp;"1"</f>
        <v>1018851</v>
      </c>
      <c r="S2007" s="170">
        <v>1</v>
      </c>
      <c r="T2007" s="276" t="s">
        <v>1686</v>
      </c>
      <c r="U2007" s="165">
        <v>800</v>
      </c>
      <c r="V2007" s="165">
        <v>144</v>
      </c>
      <c r="W2007" s="165">
        <v>0</v>
      </c>
      <c r="X2007" s="24">
        <v>1431</v>
      </c>
      <c r="Y2007" s="168" t="s">
        <v>42</v>
      </c>
      <c r="Z2007" s="223" t="s">
        <v>420</v>
      </c>
      <c r="AA2007" s="228" t="s">
        <v>420</v>
      </c>
      <c r="AB2007" s="224"/>
      <c r="AC2007" s="178">
        <v>1640</v>
      </c>
      <c r="AD2007" s="165"/>
      <c r="AE2007" s="165"/>
      <c r="AF2007" s="276" t="s">
        <v>149</v>
      </c>
      <c r="AG2007" s="226">
        <v>8</v>
      </c>
      <c r="AH2007" s="227">
        <v>12</v>
      </c>
      <c r="AI2007" s="276" t="s">
        <v>319</v>
      </c>
      <c r="AJ2007" s="167"/>
      <c r="AK2007" s="167"/>
      <c r="AL2007" s="166">
        <v>0</v>
      </c>
      <c r="AM2007" s="170" t="s">
        <v>43</v>
      </c>
      <c r="AN2007" s="165" t="s">
        <v>44</v>
      </c>
      <c r="AO2007" s="165"/>
      <c r="AP2007" s="166"/>
      <c r="AQ2007" s="166"/>
      <c r="AR2007" s="166"/>
      <c r="AS2007" s="166">
        <f>H2007</f>
        <v>101885</v>
      </c>
      <c r="AT2007" s="166">
        <f t="shared" si="237"/>
        <v>12068</v>
      </c>
      <c r="AU2007" s="166">
        <v>2068</v>
      </c>
      <c r="AV2007" s="166" t="s">
        <v>815</v>
      </c>
      <c r="AX200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145, 1000145, '1000145/13', date'2013-03-01', date'2015-09-01', 48, 101885, 'Б-101885-13',date'2014-02-05',3, 7, 7, 'RUR', 1, 18, date'2014-02-06', date'2014-02-07', 1018851, 1, to_date('2015-02-09 00:00:00','YYYY-MM-DD HH24:MI:SS'), 800, 144, 0, 1431, 0, 'c1', 8,null,101885,12068,2068);insert into xxxx_oebs_cash_payment_test (ID, INVOICE_ID, OEBS_PAYMENT, DOC_DATE, COMISS_DATE) values (s_xxxx_oebs_cash_payment_test.NEXTVAL, 101885, 1640, to_date('2015-02-09 00:00:00','YYYY-MM-DD HH24:MI:SS'), date'2015-01-31' );insert into xxxx_client_discount_m  (ID,CLIENT_ID,CLIENT_AVG_DISCOUNT,DT) values (s_xxxx_client_discount_m.NEXTVAL,1431, 12, date'2015-02-01');</v>
      </c>
    </row>
    <row r="2008" spans="1:51" s="179" customFormat="1" ht="16.5" customHeight="1" x14ac:dyDescent="0.25">
      <c r="A2008" s="285">
        <v>145</v>
      </c>
      <c r="B2008" s="72">
        <v>0</v>
      </c>
      <c r="C2008" s="171" t="str">
        <f t="shared" si="234"/>
        <v>1000145</v>
      </c>
      <c r="D2008" s="171" t="str">
        <f t="shared" si="235"/>
        <v>1000145/13</v>
      </c>
      <c r="E2008" s="172" t="s">
        <v>189</v>
      </c>
      <c r="F2008" s="167" t="s">
        <v>822</v>
      </c>
      <c r="G2008" s="171">
        <v>48</v>
      </c>
      <c r="H2008" s="178">
        <v>101885</v>
      </c>
      <c r="I2008" s="171" t="str">
        <f t="shared" si="236"/>
        <v>Б-101885-13</v>
      </c>
      <c r="J2008" s="169">
        <v>3</v>
      </c>
      <c r="K2008" s="171">
        <v>7</v>
      </c>
      <c r="L2008" s="171" t="s">
        <v>38</v>
      </c>
      <c r="M2008" s="175">
        <v>1</v>
      </c>
      <c r="N2008" s="171">
        <v>18</v>
      </c>
      <c r="O2008" s="172" t="s">
        <v>299</v>
      </c>
      <c r="P2008" s="172" t="s">
        <v>395</v>
      </c>
      <c r="Q2008" s="172" t="s">
        <v>396</v>
      </c>
      <c r="R2008" s="173" t="str">
        <f>H2008&amp;"1"</f>
        <v>1018851</v>
      </c>
      <c r="S2008" s="171">
        <v>1</v>
      </c>
      <c r="T2008" s="279" t="s">
        <v>1687</v>
      </c>
      <c r="U2008" s="171">
        <v>600</v>
      </c>
      <c r="V2008" s="171">
        <v>108</v>
      </c>
      <c r="W2008" s="171">
        <v>0</v>
      </c>
      <c r="X2008" s="24">
        <v>1431</v>
      </c>
      <c r="Y2008" s="174" t="s">
        <v>42</v>
      </c>
      <c r="Z2008" s="232"/>
      <c r="AA2008" s="232"/>
      <c r="AB2008" s="232"/>
      <c r="AC2008" s="180">
        <v>1230</v>
      </c>
      <c r="AD2008" s="171"/>
      <c r="AE2008" s="171"/>
      <c r="AF2008" s="279" t="s">
        <v>149</v>
      </c>
      <c r="AG2008" s="233">
        <v>8</v>
      </c>
      <c r="AH2008" s="227">
        <v>12</v>
      </c>
      <c r="AI2008" s="279" t="s">
        <v>319</v>
      </c>
      <c r="AJ2008" s="172"/>
      <c r="AK2008" s="172"/>
      <c r="AL2008" s="173">
        <v>0</v>
      </c>
      <c r="AM2008" s="170" t="s">
        <v>43</v>
      </c>
      <c r="AN2008" s="171" t="s">
        <v>44</v>
      </c>
      <c r="AO2008" s="171"/>
      <c r="AP2008" s="173"/>
      <c r="AQ2008" s="173"/>
      <c r="AR2008" s="173"/>
      <c r="AS2008" s="166">
        <f>H2008</f>
        <v>101885</v>
      </c>
      <c r="AT2008" s="166">
        <f t="shared" si="237"/>
        <v>12068</v>
      </c>
      <c r="AU2008" s="166">
        <v>2068</v>
      </c>
      <c r="AV2008" s="173"/>
      <c r="AX200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145, 1000145, '1000145/13', date'2013-03-01', date'2015-09-01', 48, 101885, 'Б-101885-13',date'2014-02-05',3, 7, 7, 'RUR', 1, 18, date'2014-02-06', date'2014-02-07', 1018851, 1, to_date('2015-02-11 00:00:00','YYYY-MM-DD HH24:MI:SS'), 600, 108, 0, 1431, 0, 'c1', 8,null,101885,12068,2068);insert into xxxx_oebs_cash_payment_test (ID, INVOICE_ID, OEBS_PAYMENT, DOC_DATE, COMISS_DATE) values (s_xxxx_oebs_cash_payment_test.NEXTVAL, 101885, 1230, to_date('2015-02-11 00:00:00','YYYY-MM-DD HH24:MI:SS'), date'2015-01-31' );insert into xxxx_client_discount_m  (ID,CLIENT_ID,CLIENT_AVG_DISCOUNT,DT) values (s_xxxx_client_discount_m.NEXTVAL,1431, 12, date'2015-02-01');</v>
      </c>
    </row>
    <row r="2009" spans="1:51" ht="16.5" customHeight="1" x14ac:dyDescent="0.25">
      <c r="A2009" s="285">
        <v>146</v>
      </c>
      <c r="B2009" s="72">
        <v>0</v>
      </c>
      <c r="C2009" s="165" t="str">
        <f>"1000"&amp;A2009</f>
        <v>1000146</v>
      </c>
      <c r="D2009" s="165" t="str">
        <f>"1000"&amp;A2009&amp;"/13"</f>
        <v>1000146/13</v>
      </c>
      <c r="E2009" s="167" t="s">
        <v>189</v>
      </c>
      <c r="F2009" s="167" t="s">
        <v>822</v>
      </c>
      <c r="G2009" s="165">
        <v>48</v>
      </c>
      <c r="H2009" s="178">
        <v>101886</v>
      </c>
      <c r="I2009" s="170" t="str">
        <f>"Б-"&amp;H2009&amp;"-13"</f>
        <v>Б-101886-13</v>
      </c>
      <c r="J2009" s="274">
        <v>2</v>
      </c>
      <c r="K2009" s="165">
        <v>7</v>
      </c>
      <c r="L2009" s="165" t="s">
        <v>38</v>
      </c>
      <c r="M2009" s="169">
        <v>1</v>
      </c>
      <c r="N2009" s="165">
        <v>18</v>
      </c>
      <c r="O2009" s="167" t="s">
        <v>299</v>
      </c>
      <c r="P2009" s="167" t="s">
        <v>395</v>
      </c>
      <c r="Q2009" s="167" t="s">
        <v>396</v>
      </c>
      <c r="R2009" s="166" t="str">
        <f>H2009&amp;"1"</f>
        <v>1018861</v>
      </c>
      <c r="S2009" s="170">
        <v>1</v>
      </c>
      <c r="T2009" s="341" t="s">
        <v>1690</v>
      </c>
      <c r="U2009" s="165">
        <v>1000</v>
      </c>
      <c r="V2009" s="165">
        <v>180</v>
      </c>
      <c r="W2009" s="165">
        <v>0</v>
      </c>
      <c r="X2009" s="24">
        <v>1432</v>
      </c>
      <c r="Y2009" s="168" t="s">
        <v>42</v>
      </c>
      <c r="Z2009" s="223" t="s">
        <v>418</v>
      </c>
      <c r="AA2009" s="228" t="s">
        <v>418</v>
      </c>
      <c r="AB2009" s="225" t="s">
        <v>419</v>
      </c>
      <c r="AC2009" s="178">
        <v>2050</v>
      </c>
      <c r="AD2009" s="165"/>
      <c r="AE2009" s="165"/>
      <c r="AF2009" s="276" t="s">
        <v>149</v>
      </c>
      <c r="AG2009" s="226">
        <v>8</v>
      </c>
      <c r="AH2009" s="227">
        <v>12</v>
      </c>
      <c r="AI2009" s="276" t="s">
        <v>319</v>
      </c>
      <c r="AJ2009" s="167"/>
      <c r="AK2009" s="167"/>
      <c r="AL2009" s="166">
        <v>0</v>
      </c>
      <c r="AM2009" s="170" t="s">
        <v>43</v>
      </c>
      <c r="AN2009" s="165" t="s">
        <v>44</v>
      </c>
      <c r="AO2009" s="165"/>
      <c r="AP2009" s="166"/>
      <c r="AQ2009" s="166"/>
      <c r="AR2009" s="166"/>
      <c r="AS2009" s="166">
        <f>H2009</f>
        <v>101886</v>
      </c>
      <c r="AT2009" s="166">
        <f t="shared" si="237"/>
        <v>12069</v>
      </c>
      <c r="AU2009" s="166">
        <v>2069</v>
      </c>
      <c r="AV2009" s="166"/>
      <c r="AX2009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146, 1000146, '1000146/13', date'2013-03-01', date'2015-09-01', 48, 101886, 'Б-101886-13',date'2014-02-05',2, 7, 7, 'RUR', 1, 18, date'2014-02-06', date'2014-02-07', 1018861, 1, to_date('2014-11-07 00:00:00','YYYY-MM-DD HH24:MI:SS'), 1000, 180, 0, 1432, 0, 'c1', 8,null,101886,12069,2069);insert into xxxx_oebs_cash_payment_test (ID, INVOICE_ID, OEBS_PAYMENT, DOC_DATE, COMISS_DATE) values (s_xxxx_oebs_cash_payment_test.NEXTVAL, 101886, 2050, to_date('2014-11-07 00:00:00','YYYY-MM-DD HH24:MI:SS'), date'2015-01-31' );insert into xxxx_client_discount_m  (ID,CLIENT_ID,CLIENT_AVG_DISCOUNT,DT) values (s_xxxx_client_discount_m.NEXTVAL,1432, 12, date'2015-02-01');</v>
      </c>
    </row>
    <row r="2010" spans="1:51" ht="16.5" customHeight="1" x14ac:dyDescent="0.25">
      <c r="A2010" s="285">
        <v>146</v>
      </c>
      <c r="B2010" s="72">
        <v>0</v>
      </c>
      <c r="C2010" s="165" t="str">
        <f t="shared" ref="C2010:C2012" si="238">"1000"&amp;A2010</f>
        <v>1000146</v>
      </c>
      <c r="D2010" s="165" t="str">
        <f t="shared" ref="D2010:D2012" si="239">"1000"&amp;A2010&amp;"/13"</f>
        <v>1000146/13</v>
      </c>
      <c r="E2010" s="167" t="s">
        <v>189</v>
      </c>
      <c r="F2010" s="167" t="s">
        <v>822</v>
      </c>
      <c r="G2010" s="165">
        <v>48</v>
      </c>
      <c r="H2010" s="178">
        <v>101886</v>
      </c>
      <c r="I2010" s="170" t="str">
        <f t="shared" ref="I2010:I2012" si="240">"Б-"&amp;H2010&amp;"-13"</f>
        <v>Б-101886-13</v>
      </c>
      <c r="J2010" s="274">
        <v>2</v>
      </c>
      <c r="K2010" s="165">
        <v>7</v>
      </c>
      <c r="L2010" s="165" t="s">
        <v>38</v>
      </c>
      <c r="M2010" s="169">
        <v>1</v>
      </c>
      <c r="N2010" s="165">
        <v>18</v>
      </c>
      <c r="O2010" s="167" t="s">
        <v>299</v>
      </c>
      <c r="P2010" s="167" t="s">
        <v>395</v>
      </c>
      <c r="Q2010" s="167" t="s">
        <v>396</v>
      </c>
      <c r="R2010" s="166" t="str">
        <f>H2010&amp;"1"</f>
        <v>1018861</v>
      </c>
      <c r="S2010" s="170">
        <v>1</v>
      </c>
      <c r="T2010" s="276" t="s">
        <v>1685</v>
      </c>
      <c r="U2010" s="165">
        <v>900</v>
      </c>
      <c r="V2010" s="165">
        <v>162</v>
      </c>
      <c r="W2010" s="165">
        <v>0</v>
      </c>
      <c r="X2010" s="24">
        <v>1432</v>
      </c>
      <c r="Y2010" s="168" t="s">
        <v>42</v>
      </c>
      <c r="Z2010" s="223" t="s">
        <v>196</v>
      </c>
      <c r="AA2010" s="228" t="s">
        <v>196</v>
      </c>
      <c r="AB2010" s="229"/>
      <c r="AC2010" s="178">
        <v>1845</v>
      </c>
      <c r="AD2010" s="165"/>
      <c r="AE2010" s="165"/>
      <c r="AF2010" s="276" t="s">
        <v>149</v>
      </c>
      <c r="AG2010" s="226">
        <v>8</v>
      </c>
      <c r="AH2010" s="227">
        <v>12</v>
      </c>
      <c r="AI2010" s="276" t="s">
        <v>319</v>
      </c>
      <c r="AJ2010" s="167"/>
      <c r="AK2010" s="167"/>
      <c r="AL2010" s="166">
        <v>0</v>
      </c>
      <c r="AM2010" s="170" t="s">
        <v>43</v>
      </c>
      <c r="AN2010" s="165" t="s">
        <v>44</v>
      </c>
      <c r="AO2010" s="165"/>
      <c r="AP2010" s="166"/>
      <c r="AQ2010" s="166"/>
      <c r="AR2010" s="166"/>
      <c r="AS2010" s="166">
        <f>H2010</f>
        <v>101886</v>
      </c>
      <c r="AT2010" s="166">
        <f t="shared" si="237"/>
        <v>12069</v>
      </c>
      <c r="AU2010" s="166">
        <v>2069</v>
      </c>
      <c r="AV2010" s="166" t="s">
        <v>814</v>
      </c>
      <c r="AX2010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146, 1000146, '1000146/13', date'2013-03-01', date'2015-09-01', 48, 101886, 'Б-101886-13',date'2014-02-05',2, 7, 7, 'RUR', 1, 18, date'2014-02-06', date'2014-02-07', 1018861, 1, to_date('2015-02-08 00:00:00','YYYY-MM-DD HH24:MI:SS'), 900, 162, 0, 1432, 0, 'c1', 8,null,101886,12069,2069);insert into xxxx_oebs_cash_payment_test (ID, INVOICE_ID, OEBS_PAYMENT, DOC_DATE, COMISS_DATE) values (s_xxxx_oebs_cash_payment_test.NEXTVAL, 101886, 1845, to_date('2015-02-08 00:00:00','YYYY-MM-DD HH24:MI:SS'), date'2015-01-31' );insert into xxxx_client_discount_m  (ID,CLIENT_ID,CLIENT_AVG_DISCOUNT,DT) values (s_xxxx_client_discount_m.NEXTVAL,1432, 12, date'2015-02-01');</v>
      </c>
    </row>
    <row r="2011" spans="1:51" ht="16.5" customHeight="1" x14ac:dyDescent="0.25">
      <c r="A2011" s="285">
        <v>146</v>
      </c>
      <c r="B2011" s="72">
        <v>0</v>
      </c>
      <c r="C2011" s="165" t="str">
        <f t="shared" si="238"/>
        <v>1000146</v>
      </c>
      <c r="D2011" s="165" t="str">
        <f t="shared" si="239"/>
        <v>1000146/13</v>
      </c>
      <c r="E2011" s="167" t="s">
        <v>189</v>
      </c>
      <c r="F2011" s="167" t="s">
        <v>822</v>
      </c>
      <c r="G2011" s="165">
        <v>48</v>
      </c>
      <c r="H2011" s="178">
        <v>101886</v>
      </c>
      <c r="I2011" s="170" t="str">
        <f t="shared" si="240"/>
        <v>Б-101886-13</v>
      </c>
      <c r="J2011" s="274">
        <v>2</v>
      </c>
      <c r="K2011" s="165">
        <v>7</v>
      </c>
      <c r="L2011" s="165" t="s">
        <v>38</v>
      </c>
      <c r="M2011" s="169">
        <v>1</v>
      </c>
      <c r="N2011" s="165">
        <v>18</v>
      </c>
      <c r="O2011" s="167" t="s">
        <v>299</v>
      </c>
      <c r="P2011" s="167" t="s">
        <v>395</v>
      </c>
      <c r="Q2011" s="167" t="s">
        <v>396</v>
      </c>
      <c r="R2011" s="166" t="str">
        <f>H2011&amp;"1"</f>
        <v>1018861</v>
      </c>
      <c r="S2011" s="170">
        <v>1</v>
      </c>
      <c r="T2011" s="276" t="s">
        <v>1686</v>
      </c>
      <c r="U2011" s="165">
        <v>800</v>
      </c>
      <c r="V2011" s="165">
        <v>144</v>
      </c>
      <c r="W2011" s="165">
        <v>0</v>
      </c>
      <c r="X2011" s="24">
        <v>1432</v>
      </c>
      <c r="Y2011" s="168" t="s">
        <v>42</v>
      </c>
      <c r="Z2011" s="223" t="s">
        <v>420</v>
      </c>
      <c r="AA2011" s="228" t="s">
        <v>420</v>
      </c>
      <c r="AB2011" s="224"/>
      <c r="AC2011" s="178">
        <v>1640</v>
      </c>
      <c r="AD2011" s="165"/>
      <c r="AE2011" s="165"/>
      <c r="AF2011" s="276" t="s">
        <v>149</v>
      </c>
      <c r="AG2011" s="226">
        <v>8</v>
      </c>
      <c r="AH2011" s="227">
        <v>12</v>
      </c>
      <c r="AI2011" s="276" t="s">
        <v>319</v>
      </c>
      <c r="AJ2011" s="167"/>
      <c r="AK2011" s="167"/>
      <c r="AL2011" s="166">
        <v>0</v>
      </c>
      <c r="AM2011" s="170" t="s">
        <v>43</v>
      </c>
      <c r="AN2011" s="165" t="s">
        <v>44</v>
      </c>
      <c r="AO2011" s="165"/>
      <c r="AP2011" s="166"/>
      <c r="AQ2011" s="166"/>
      <c r="AR2011" s="166"/>
      <c r="AS2011" s="166">
        <f>H2011</f>
        <v>101886</v>
      </c>
      <c r="AT2011" s="166">
        <f t="shared" si="237"/>
        <v>12069</v>
      </c>
      <c r="AU2011" s="166">
        <v>2069</v>
      </c>
      <c r="AV2011" s="166" t="s">
        <v>815</v>
      </c>
      <c r="AX2011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146, 1000146, '1000146/13', date'2013-03-01', date'2015-09-01', 48, 101886, 'Б-101886-13',date'2014-02-05',2, 7, 7, 'RUR', 1, 18, date'2014-02-06', date'2014-02-07', 1018861, 1, to_date('2015-02-09 00:00:00','YYYY-MM-DD HH24:MI:SS'), 800, 144, 0, 1432, 0, 'c1', 8,null,101886,12069,2069);insert into xxxx_oebs_cash_payment_test (ID, INVOICE_ID, OEBS_PAYMENT, DOC_DATE, COMISS_DATE) values (s_xxxx_oebs_cash_payment_test.NEXTVAL, 101886, 1640, to_date('2015-02-09 00:00:00','YYYY-MM-DD HH24:MI:SS'), date'2015-01-31' );insert into xxxx_client_discount_m  (ID,CLIENT_ID,CLIENT_AVG_DISCOUNT,DT) values (s_xxxx_client_discount_m.NEXTVAL,1432, 12, date'2015-02-01');</v>
      </c>
    </row>
    <row r="2012" spans="1:51" s="179" customFormat="1" ht="16.5" customHeight="1" x14ac:dyDescent="0.25">
      <c r="A2012" s="286">
        <v>146</v>
      </c>
      <c r="B2012" s="72">
        <v>0</v>
      </c>
      <c r="C2012" s="171" t="str">
        <f t="shared" si="238"/>
        <v>1000146</v>
      </c>
      <c r="D2012" s="171" t="str">
        <f t="shared" si="239"/>
        <v>1000146/13</v>
      </c>
      <c r="E2012" s="172" t="s">
        <v>189</v>
      </c>
      <c r="F2012" s="172" t="s">
        <v>822</v>
      </c>
      <c r="G2012" s="171">
        <v>48</v>
      </c>
      <c r="H2012" s="178">
        <v>101886</v>
      </c>
      <c r="I2012" s="171" t="str">
        <f t="shared" si="240"/>
        <v>Б-101886-13</v>
      </c>
      <c r="J2012" s="275">
        <v>2</v>
      </c>
      <c r="K2012" s="171">
        <v>7</v>
      </c>
      <c r="L2012" s="171" t="s">
        <v>38</v>
      </c>
      <c r="M2012" s="175">
        <v>1</v>
      </c>
      <c r="N2012" s="171">
        <v>18</v>
      </c>
      <c r="O2012" s="172" t="s">
        <v>299</v>
      </c>
      <c r="P2012" s="172" t="s">
        <v>395</v>
      </c>
      <c r="Q2012" s="172" t="s">
        <v>396</v>
      </c>
      <c r="R2012" s="173" t="str">
        <f>H2012&amp;"1"</f>
        <v>1018861</v>
      </c>
      <c r="S2012" s="171">
        <v>1</v>
      </c>
      <c r="T2012" s="279" t="s">
        <v>1687</v>
      </c>
      <c r="U2012" s="171">
        <v>600</v>
      </c>
      <c r="V2012" s="171">
        <v>108</v>
      </c>
      <c r="W2012" s="171">
        <v>0</v>
      </c>
      <c r="X2012" s="24">
        <v>1432</v>
      </c>
      <c r="Y2012" s="174" t="s">
        <v>42</v>
      </c>
      <c r="Z2012" s="232"/>
      <c r="AA2012" s="232"/>
      <c r="AB2012" s="232"/>
      <c r="AC2012" s="180">
        <v>1230</v>
      </c>
      <c r="AD2012" s="171"/>
      <c r="AE2012" s="171"/>
      <c r="AF2012" s="279" t="s">
        <v>149</v>
      </c>
      <c r="AG2012" s="233">
        <v>8</v>
      </c>
      <c r="AH2012" s="205">
        <v>12</v>
      </c>
      <c r="AI2012" s="279" t="s">
        <v>319</v>
      </c>
      <c r="AJ2012" s="172"/>
      <c r="AK2012" s="172"/>
      <c r="AL2012" s="173">
        <v>0</v>
      </c>
      <c r="AM2012" s="171" t="s">
        <v>43</v>
      </c>
      <c r="AN2012" s="171" t="s">
        <v>44</v>
      </c>
      <c r="AO2012" s="171"/>
      <c r="AP2012" s="173"/>
      <c r="AQ2012" s="173"/>
      <c r="AR2012" s="173"/>
      <c r="AS2012" s="173">
        <f>H2012</f>
        <v>101886</v>
      </c>
      <c r="AT2012" s="173">
        <f t="shared" si="237"/>
        <v>12069</v>
      </c>
      <c r="AU2012" s="166">
        <v>2069</v>
      </c>
      <c r="AV2012" s="173"/>
      <c r="AX2012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146, 1000146, '1000146/13', date'2013-03-01', date'2015-09-01', 48, 101886, 'Б-101886-13',date'2014-02-05',2, 7, 7, 'RUR', 1, 18, date'2014-02-06', date'2014-02-07', 1018861, 1, to_date('2015-02-11 00:00:00','YYYY-MM-DD HH24:MI:SS'), 600, 108, 0, 1432, 0, 'c1', 8,null,101886,12069,2069);insert into xxxx_oebs_cash_payment_test (ID, INVOICE_ID, OEBS_PAYMENT, DOC_DATE, COMISS_DATE) values (s_xxxx_oebs_cash_payment_test.NEXTVAL, 101886, 1230, to_date('2015-02-11 00:00:00','YYYY-MM-DD HH24:MI:SS'), date'2015-01-31' );insert into xxxx_client_discount_m  (ID,CLIENT_ID,CLIENT_AVG_DISCOUNT,DT) values (s_xxxx_client_discount_m.NEXTVAL,1432, 12, date'2015-02-01');</v>
      </c>
    </row>
    <row r="2013" spans="1:51" ht="16.5" customHeight="1" x14ac:dyDescent="0.25">
      <c r="A2013" s="285">
        <v>147</v>
      </c>
      <c r="B2013" s="72">
        <v>0</v>
      </c>
      <c r="C2013" s="165" t="str">
        <f>"1000"&amp;A2013</f>
        <v>1000147</v>
      </c>
      <c r="D2013" s="165" t="str">
        <f>"1000"&amp;A2013&amp;"/13"</f>
        <v>1000147/13</v>
      </c>
      <c r="E2013" s="167" t="s">
        <v>189</v>
      </c>
      <c r="F2013" s="167" t="s">
        <v>822</v>
      </c>
      <c r="G2013" s="165">
        <v>48</v>
      </c>
      <c r="H2013" s="178">
        <v>101887</v>
      </c>
      <c r="I2013" s="170" t="str">
        <f>"Б-"&amp;H2013&amp;"-13"</f>
        <v>Б-101887-13</v>
      </c>
      <c r="J2013" s="169">
        <v>3</v>
      </c>
      <c r="K2013" s="165">
        <v>7</v>
      </c>
      <c r="L2013" s="165" t="s">
        <v>38</v>
      </c>
      <c r="M2013" s="169">
        <v>1</v>
      </c>
      <c r="N2013" s="165">
        <v>18</v>
      </c>
      <c r="O2013" s="167" t="s">
        <v>299</v>
      </c>
      <c r="P2013" s="167" t="s">
        <v>395</v>
      </c>
      <c r="Q2013" s="167" t="s">
        <v>396</v>
      </c>
      <c r="R2013" s="166" t="str">
        <f>H2013&amp;"1"</f>
        <v>1018871</v>
      </c>
      <c r="S2013" s="170">
        <v>1</v>
      </c>
      <c r="T2013" s="341" t="s">
        <v>1690</v>
      </c>
      <c r="U2013" s="165">
        <v>1000</v>
      </c>
      <c r="V2013" s="165">
        <v>180</v>
      </c>
      <c r="W2013" s="165">
        <v>0</v>
      </c>
      <c r="X2013" s="24">
        <v>1433</v>
      </c>
      <c r="Y2013" s="168" t="s">
        <v>42</v>
      </c>
      <c r="Z2013" s="223" t="s">
        <v>418</v>
      </c>
      <c r="AA2013" s="228" t="s">
        <v>418</v>
      </c>
      <c r="AB2013" s="225" t="s">
        <v>419</v>
      </c>
      <c r="AC2013" s="178">
        <v>2050</v>
      </c>
      <c r="AD2013" s="165"/>
      <c r="AE2013" s="165"/>
      <c r="AF2013" s="276" t="s">
        <v>149</v>
      </c>
      <c r="AG2013" s="226">
        <v>8</v>
      </c>
      <c r="AH2013" s="227">
        <v>12</v>
      </c>
      <c r="AI2013" s="276" t="s">
        <v>319</v>
      </c>
      <c r="AJ2013" s="167"/>
      <c r="AK2013" s="167"/>
      <c r="AL2013" s="166">
        <v>0</v>
      </c>
      <c r="AM2013" s="170" t="s">
        <v>43</v>
      </c>
      <c r="AN2013" s="165" t="s">
        <v>44</v>
      </c>
      <c r="AO2013" s="165"/>
      <c r="AP2013" s="166"/>
      <c r="AQ2013" s="166"/>
      <c r="AR2013" s="166"/>
      <c r="AS2013" s="277" t="s">
        <v>43</v>
      </c>
      <c r="AT2013" s="166">
        <f>AU2013+10000</f>
        <v>12070</v>
      </c>
      <c r="AU2013" s="166">
        <v>2070</v>
      </c>
      <c r="AV2013" s="166" t="s">
        <v>820</v>
      </c>
      <c r="AX2013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147, 1000147, '1000147/13', date'2013-03-01', date'2015-09-01', 48, 101887, 'Б-101887-13',date'2014-02-05',3, 7, 7, 'RUR', 1, 18, date'2014-02-06', date'2014-02-07', 1018871, 1, to_date('2014-11-07 00:00:00','YYYY-MM-DD HH24:MI:SS'), 1000, 180, 0, 1433, 0, 'c1', 8,null,null,12070,2070);insert into xxxx_oebs_cash_payment_test (ID, INVOICE_ID, OEBS_PAYMENT, DOC_DATE, COMISS_DATE) values (s_xxxx_oebs_cash_payment_test.NEXTVAL, 101887, 2050, to_date('2014-11-07 00:00:00','YYYY-MM-DD HH24:MI:SS'), date'2015-01-31' );insert into xxxx_client_discount_m  (ID,CLIENT_ID,CLIENT_AVG_DISCOUNT,DT) values (s_xxxx_client_discount_m.NEXTVAL,1433, 12, date'2015-02-01');</v>
      </c>
    </row>
    <row r="2014" spans="1:51" ht="16.5" customHeight="1" x14ac:dyDescent="0.25">
      <c r="A2014" s="285">
        <v>147</v>
      </c>
      <c r="B2014" s="72">
        <v>0</v>
      </c>
      <c r="C2014" s="165" t="str">
        <f t="shared" ref="C2014:C2016" si="241">"1000"&amp;A2014</f>
        <v>1000147</v>
      </c>
      <c r="D2014" s="165" t="str">
        <f t="shared" ref="D2014:D2016" si="242">"1000"&amp;A2014&amp;"/13"</f>
        <v>1000147/13</v>
      </c>
      <c r="E2014" s="167" t="s">
        <v>189</v>
      </c>
      <c r="F2014" s="167" t="s">
        <v>822</v>
      </c>
      <c r="G2014" s="165">
        <v>48</v>
      </c>
      <c r="H2014" s="178">
        <v>101887</v>
      </c>
      <c r="I2014" s="170" t="str">
        <f t="shared" ref="I2014:I2016" si="243">"Б-"&amp;H2014&amp;"-13"</f>
        <v>Б-101887-13</v>
      </c>
      <c r="J2014" s="169">
        <v>3</v>
      </c>
      <c r="K2014" s="165">
        <v>7</v>
      </c>
      <c r="L2014" s="165" t="s">
        <v>38</v>
      </c>
      <c r="M2014" s="169">
        <v>1</v>
      </c>
      <c r="N2014" s="165">
        <v>18</v>
      </c>
      <c r="O2014" s="167" t="s">
        <v>299</v>
      </c>
      <c r="P2014" s="167" t="s">
        <v>395</v>
      </c>
      <c r="Q2014" s="167" t="s">
        <v>396</v>
      </c>
      <c r="R2014" s="166" t="str">
        <f>H2014&amp;"1"</f>
        <v>1018871</v>
      </c>
      <c r="S2014" s="170">
        <v>1</v>
      </c>
      <c r="T2014" s="276" t="s">
        <v>1685</v>
      </c>
      <c r="U2014" s="165">
        <v>900</v>
      </c>
      <c r="V2014" s="165">
        <v>162</v>
      </c>
      <c r="W2014" s="165">
        <v>0</v>
      </c>
      <c r="X2014" s="24">
        <v>1433</v>
      </c>
      <c r="Y2014" s="168" t="s">
        <v>42</v>
      </c>
      <c r="Z2014" s="223" t="s">
        <v>196</v>
      </c>
      <c r="AA2014" s="228" t="s">
        <v>196</v>
      </c>
      <c r="AB2014" s="229"/>
      <c r="AC2014" s="178">
        <v>1845</v>
      </c>
      <c r="AD2014" s="165"/>
      <c r="AE2014" s="165"/>
      <c r="AF2014" s="276" t="s">
        <v>149</v>
      </c>
      <c r="AG2014" s="226">
        <v>8</v>
      </c>
      <c r="AH2014" s="227">
        <v>12</v>
      </c>
      <c r="AI2014" s="276" t="s">
        <v>319</v>
      </c>
      <c r="AJ2014" s="167"/>
      <c r="AK2014" s="167"/>
      <c r="AL2014" s="166">
        <v>0</v>
      </c>
      <c r="AM2014" s="170" t="s">
        <v>43</v>
      </c>
      <c r="AN2014" s="165" t="s">
        <v>44</v>
      </c>
      <c r="AO2014" s="165"/>
      <c r="AP2014" s="166"/>
      <c r="AQ2014" s="166"/>
      <c r="AR2014" s="166"/>
      <c r="AS2014" s="277" t="s">
        <v>43</v>
      </c>
      <c r="AT2014" s="166">
        <f t="shared" ref="AT2014:AT2020" si="244">AU2014+10000</f>
        <v>12070</v>
      </c>
      <c r="AU2014" s="166">
        <v>2070</v>
      </c>
      <c r="AV2014" s="166" t="s">
        <v>821</v>
      </c>
      <c r="AX2014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147, 1000147, '1000147/13', date'2013-03-01', date'2015-09-01', 48, 101887, 'Б-101887-13',date'2014-02-05',3, 7, 7, 'RUR', 1, 18, date'2014-02-06', date'2014-02-07', 1018871, 1, to_date('2015-02-08 00:00:00','YYYY-MM-DD HH24:MI:SS'), 900, 162, 0, 1433, 0, 'c1', 8,null,null,12070,2070);insert into xxxx_oebs_cash_payment_test (ID, INVOICE_ID, OEBS_PAYMENT, DOC_DATE, COMISS_DATE) values (s_xxxx_oebs_cash_payment_test.NEXTVAL, 101887, 1845, to_date('2015-02-08 00:00:00','YYYY-MM-DD HH24:MI:SS'), date'2015-01-31' );insert into xxxx_client_discount_m  (ID,CLIENT_ID,CLIENT_AVG_DISCOUNT,DT) values (s_xxxx_client_discount_m.NEXTVAL,1433, 12, date'2015-02-01');</v>
      </c>
    </row>
    <row r="2015" spans="1:51" ht="16.5" customHeight="1" x14ac:dyDescent="0.25">
      <c r="A2015" s="285">
        <v>147</v>
      </c>
      <c r="B2015" s="72">
        <v>0</v>
      </c>
      <c r="C2015" s="165" t="str">
        <f t="shared" si="241"/>
        <v>1000147</v>
      </c>
      <c r="D2015" s="165" t="str">
        <f t="shared" si="242"/>
        <v>1000147/13</v>
      </c>
      <c r="E2015" s="167" t="s">
        <v>189</v>
      </c>
      <c r="F2015" s="167" t="s">
        <v>822</v>
      </c>
      <c r="G2015" s="165">
        <v>48</v>
      </c>
      <c r="H2015" s="178">
        <v>101887</v>
      </c>
      <c r="I2015" s="170" t="str">
        <f t="shared" si="243"/>
        <v>Б-101887-13</v>
      </c>
      <c r="J2015" s="169">
        <v>3</v>
      </c>
      <c r="K2015" s="165">
        <v>7</v>
      </c>
      <c r="L2015" s="165" t="s">
        <v>38</v>
      </c>
      <c r="M2015" s="169">
        <v>1</v>
      </c>
      <c r="N2015" s="165">
        <v>18</v>
      </c>
      <c r="O2015" s="167" t="s">
        <v>299</v>
      </c>
      <c r="P2015" s="167" t="s">
        <v>395</v>
      </c>
      <c r="Q2015" s="167" t="s">
        <v>396</v>
      </c>
      <c r="R2015" s="166" t="str">
        <f>H2015&amp;"1"</f>
        <v>1018871</v>
      </c>
      <c r="S2015" s="170">
        <v>1</v>
      </c>
      <c r="T2015" s="276" t="s">
        <v>1686</v>
      </c>
      <c r="U2015" s="165">
        <v>800</v>
      </c>
      <c r="V2015" s="165">
        <v>144</v>
      </c>
      <c r="W2015" s="165">
        <v>0</v>
      </c>
      <c r="X2015" s="24">
        <v>1433</v>
      </c>
      <c r="Y2015" s="168" t="s">
        <v>42</v>
      </c>
      <c r="Z2015" s="223" t="s">
        <v>420</v>
      </c>
      <c r="AA2015" s="228" t="s">
        <v>420</v>
      </c>
      <c r="AB2015" s="224"/>
      <c r="AC2015" s="178">
        <v>1640</v>
      </c>
      <c r="AD2015" s="165"/>
      <c r="AE2015" s="165"/>
      <c r="AF2015" s="276" t="s">
        <v>149</v>
      </c>
      <c r="AG2015" s="226">
        <v>8</v>
      </c>
      <c r="AH2015" s="227">
        <v>12</v>
      </c>
      <c r="AI2015" s="276" t="s">
        <v>319</v>
      </c>
      <c r="AJ2015" s="167"/>
      <c r="AK2015" s="167"/>
      <c r="AL2015" s="166">
        <v>0</v>
      </c>
      <c r="AM2015" s="170" t="s">
        <v>43</v>
      </c>
      <c r="AN2015" s="165" t="s">
        <v>44</v>
      </c>
      <c r="AO2015" s="165"/>
      <c r="AP2015" s="166"/>
      <c r="AQ2015" s="166"/>
      <c r="AR2015" s="166"/>
      <c r="AS2015" s="277" t="s">
        <v>43</v>
      </c>
      <c r="AT2015" s="166">
        <f t="shared" si="244"/>
        <v>12070</v>
      </c>
      <c r="AU2015" s="166">
        <v>2070</v>
      </c>
      <c r="AV2015" s="166"/>
      <c r="AX2015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147, 1000147, '1000147/13', date'2013-03-01', date'2015-09-01', 48, 101887, 'Б-101887-13',date'2014-02-05',3, 7, 7, 'RUR', 1, 18, date'2014-02-06', date'2014-02-07', 1018871, 1, to_date('2015-02-09 00:00:00','YYYY-MM-DD HH24:MI:SS'), 800, 144, 0, 1433, 0, 'c1', 8,null,null,12070,2070);insert into xxxx_oebs_cash_payment_test (ID, INVOICE_ID, OEBS_PAYMENT, DOC_DATE, COMISS_DATE) values (s_xxxx_oebs_cash_payment_test.NEXTVAL, 101887, 1640, to_date('2015-02-09 00:00:00','YYYY-MM-DD HH24:MI:SS'), date'2015-01-31' );insert into xxxx_client_discount_m  (ID,CLIENT_ID,CLIENT_AVG_DISCOUNT,DT) values (s_xxxx_client_discount_m.NEXTVAL,1433, 12, date'2015-02-01');</v>
      </c>
    </row>
    <row r="2016" spans="1:51" s="179" customFormat="1" ht="16.5" customHeight="1" x14ac:dyDescent="0.25">
      <c r="A2016" s="285">
        <v>147</v>
      </c>
      <c r="B2016" s="72">
        <v>0</v>
      </c>
      <c r="C2016" s="171" t="str">
        <f t="shared" si="241"/>
        <v>1000147</v>
      </c>
      <c r="D2016" s="171" t="str">
        <f t="shared" si="242"/>
        <v>1000147/13</v>
      </c>
      <c r="E2016" s="172" t="s">
        <v>189</v>
      </c>
      <c r="F2016" s="167" t="s">
        <v>822</v>
      </c>
      <c r="G2016" s="171">
        <v>48</v>
      </c>
      <c r="H2016" s="178">
        <v>101887</v>
      </c>
      <c r="I2016" s="171" t="str">
        <f t="shared" si="243"/>
        <v>Б-101887-13</v>
      </c>
      <c r="J2016" s="169">
        <v>3</v>
      </c>
      <c r="K2016" s="171">
        <v>7</v>
      </c>
      <c r="L2016" s="171" t="s">
        <v>38</v>
      </c>
      <c r="M2016" s="175">
        <v>1</v>
      </c>
      <c r="N2016" s="171">
        <v>18</v>
      </c>
      <c r="O2016" s="172" t="s">
        <v>299</v>
      </c>
      <c r="P2016" s="172" t="s">
        <v>395</v>
      </c>
      <c r="Q2016" s="172" t="s">
        <v>396</v>
      </c>
      <c r="R2016" s="173" t="str">
        <f>H2016&amp;"1"</f>
        <v>1018871</v>
      </c>
      <c r="S2016" s="171">
        <v>1</v>
      </c>
      <c r="T2016" s="279" t="s">
        <v>1687</v>
      </c>
      <c r="U2016" s="171">
        <v>600</v>
      </c>
      <c r="V2016" s="171">
        <v>108</v>
      </c>
      <c r="W2016" s="171">
        <v>0</v>
      </c>
      <c r="X2016" s="24">
        <v>1433</v>
      </c>
      <c r="Y2016" s="174" t="s">
        <v>42</v>
      </c>
      <c r="Z2016" s="232"/>
      <c r="AA2016" s="232"/>
      <c r="AB2016" s="232"/>
      <c r="AC2016" s="180">
        <v>1230</v>
      </c>
      <c r="AD2016" s="171"/>
      <c r="AE2016" s="171"/>
      <c r="AF2016" s="279" t="s">
        <v>149</v>
      </c>
      <c r="AG2016" s="233">
        <v>8</v>
      </c>
      <c r="AH2016" s="227">
        <v>12</v>
      </c>
      <c r="AI2016" s="279" t="s">
        <v>319</v>
      </c>
      <c r="AJ2016" s="172"/>
      <c r="AK2016" s="172"/>
      <c r="AL2016" s="173">
        <v>0</v>
      </c>
      <c r="AM2016" s="170" t="s">
        <v>43</v>
      </c>
      <c r="AN2016" s="171" t="s">
        <v>44</v>
      </c>
      <c r="AO2016" s="171"/>
      <c r="AP2016" s="173"/>
      <c r="AQ2016" s="173"/>
      <c r="AR2016" s="173"/>
      <c r="AS2016" s="277" t="s">
        <v>43</v>
      </c>
      <c r="AT2016" s="166">
        <f t="shared" si="244"/>
        <v>12070</v>
      </c>
      <c r="AU2016" s="166">
        <v>2070</v>
      </c>
      <c r="AV2016" s="173"/>
      <c r="AX201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147, 1000147, '1000147/13', date'2013-03-01', date'2015-09-01', 48, 101887, 'Б-101887-13',date'2014-02-05',3, 7, 7, 'RUR', 1, 18, date'2014-02-06', date'2014-02-07', 1018871, 1, to_date('2015-02-11 00:00:00','YYYY-MM-DD HH24:MI:SS'), 600, 108, 0, 1433, 0, 'c1', 8,null,null,12070,2070);insert into xxxx_oebs_cash_payment_test (ID, INVOICE_ID, OEBS_PAYMENT, DOC_DATE, COMISS_DATE) values (s_xxxx_oebs_cash_payment_test.NEXTVAL, 101887, 1230, to_date('2015-02-11 00:00:00','YYYY-MM-DD HH24:MI:SS'), date'2015-01-31' );insert into xxxx_client_discount_m  (ID,CLIENT_ID,CLIENT_AVG_DISCOUNT,DT) values (s_xxxx_client_discount_m.NEXTVAL,1433, 12, date'2015-02-01');</v>
      </c>
    </row>
    <row r="2017" spans="1:50" ht="16.5" customHeight="1" x14ac:dyDescent="0.25">
      <c r="A2017" s="285">
        <v>148</v>
      </c>
      <c r="B2017" s="72">
        <v>0</v>
      </c>
      <c r="C2017" s="165" t="str">
        <f>"1000"&amp;A2017</f>
        <v>1000148</v>
      </c>
      <c r="D2017" s="165" t="str">
        <f>"1000"&amp;A2017&amp;"/13"</f>
        <v>1000148/13</v>
      </c>
      <c r="E2017" s="167" t="s">
        <v>189</v>
      </c>
      <c r="F2017" s="167" t="s">
        <v>822</v>
      </c>
      <c r="G2017" s="165">
        <v>48</v>
      </c>
      <c r="H2017" s="178">
        <v>101888</v>
      </c>
      <c r="I2017" s="170" t="str">
        <f>"Б-"&amp;H2017&amp;"-13"</f>
        <v>Б-101888-13</v>
      </c>
      <c r="J2017" s="274">
        <v>2</v>
      </c>
      <c r="K2017" s="165">
        <v>7</v>
      </c>
      <c r="L2017" s="165" t="s">
        <v>38</v>
      </c>
      <c r="M2017" s="169">
        <v>1</v>
      </c>
      <c r="N2017" s="165">
        <v>18</v>
      </c>
      <c r="O2017" s="167" t="s">
        <v>299</v>
      </c>
      <c r="P2017" s="167" t="s">
        <v>395</v>
      </c>
      <c r="Q2017" s="167" t="s">
        <v>396</v>
      </c>
      <c r="R2017" s="166" t="str">
        <f>H2017&amp;"1"</f>
        <v>1018881</v>
      </c>
      <c r="S2017" s="170">
        <v>1</v>
      </c>
      <c r="T2017" s="341" t="s">
        <v>1690</v>
      </c>
      <c r="U2017" s="165">
        <v>1000</v>
      </c>
      <c r="V2017" s="165">
        <v>180</v>
      </c>
      <c r="W2017" s="165">
        <v>0</v>
      </c>
      <c r="X2017" s="24">
        <v>1434</v>
      </c>
      <c r="Y2017" s="168" t="s">
        <v>42</v>
      </c>
      <c r="Z2017" s="223" t="s">
        <v>418</v>
      </c>
      <c r="AA2017" s="228" t="s">
        <v>418</v>
      </c>
      <c r="AB2017" s="225" t="s">
        <v>419</v>
      </c>
      <c r="AC2017" s="178">
        <v>2050</v>
      </c>
      <c r="AD2017" s="165"/>
      <c r="AE2017" s="165"/>
      <c r="AF2017" s="276" t="s">
        <v>149</v>
      </c>
      <c r="AG2017" s="226">
        <v>8</v>
      </c>
      <c r="AH2017" s="227">
        <v>12</v>
      </c>
      <c r="AI2017" s="276" t="s">
        <v>319</v>
      </c>
      <c r="AJ2017" s="167"/>
      <c r="AK2017" s="167"/>
      <c r="AL2017" s="166">
        <v>0</v>
      </c>
      <c r="AM2017" s="170" t="s">
        <v>43</v>
      </c>
      <c r="AN2017" s="165" t="s">
        <v>44</v>
      </c>
      <c r="AO2017" s="165"/>
      <c r="AP2017" s="166"/>
      <c r="AQ2017" s="166"/>
      <c r="AR2017" s="166"/>
      <c r="AS2017" s="277" t="s">
        <v>43</v>
      </c>
      <c r="AT2017" s="166">
        <f t="shared" si="244"/>
        <v>12071</v>
      </c>
      <c r="AU2017" s="166">
        <v>2071</v>
      </c>
      <c r="AV2017" s="166"/>
      <c r="AX201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148, 1000148, '1000148/13', date'2013-03-01', date'2015-09-01', 48, 101888, 'Б-101888-13',date'2014-02-05',2, 7, 7, 'RUR', 1, 18, date'2014-02-06', date'2014-02-07', 1018881, 1, to_date('2014-11-07 00:00:00','YYYY-MM-DD HH24:MI:SS'), 1000, 180, 0, 1434, 0, 'c1', 8,null,null,12071,2071);insert into xxxx_oebs_cash_payment_test (ID, INVOICE_ID, OEBS_PAYMENT, DOC_DATE, COMISS_DATE) values (s_xxxx_oebs_cash_payment_test.NEXTVAL, 101888, 2050, to_date('2014-11-07 00:00:00','YYYY-MM-DD HH24:MI:SS'), date'2015-01-31' );insert into xxxx_client_discount_m  (ID,CLIENT_ID,CLIENT_AVG_DISCOUNT,DT) values (s_xxxx_client_discount_m.NEXTVAL,1434, 12, date'2015-02-01');</v>
      </c>
    </row>
    <row r="2018" spans="1:50" ht="16.5" customHeight="1" x14ac:dyDescent="0.25">
      <c r="A2018" s="285">
        <v>148</v>
      </c>
      <c r="B2018" s="72">
        <v>0</v>
      </c>
      <c r="C2018" s="165" t="str">
        <f t="shared" ref="C2018:C2020" si="245">"1000"&amp;A2018</f>
        <v>1000148</v>
      </c>
      <c r="D2018" s="165" t="str">
        <f t="shared" ref="D2018:D2020" si="246">"1000"&amp;A2018&amp;"/13"</f>
        <v>1000148/13</v>
      </c>
      <c r="E2018" s="167" t="s">
        <v>189</v>
      </c>
      <c r="F2018" s="167" t="s">
        <v>822</v>
      </c>
      <c r="G2018" s="165">
        <v>48</v>
      </c>
      <c r="H2018" s="178">
        <v>101888</v>
      </c>
      <c r="I2018" s="170" t="str">
        <f t="shared" ref="I2018:I2020" si="247">"Б-"&amp;H2018&amp;"-13"</f>
        <v>Б-101888-13</v>
      </c>
      <c r="J2018" s="274">
        <v>2</v>
      </c>
      <c r="K2018" s="165">
        <v>7</v>
      </c>
      <c r="L2018" s="165" t="s">
        <v>38</v>
      </c>
      <c r="M2018" s="169">
        <v>1</v>
      </c>
      <c r="N2018" s="165">
        <v>18</v>
      </c>
      <c r="O2018" s="167" t="s">
        <v>299</v>
      </c>
      <c r="P2018" s="167" t="s">
        <v>395</v>
      </c>
      <c r="Q2018" s="167" t="s">
        <v>396</v>
      </c>
      <c r="R2018" s="166" t="str">
        <f>H2018&amp;"1"</f>
        <v>1018881</v>
      </c>
      <c r="S2018" s="170">
        <v>1</v>
      </c>
      <c r="T2018" s="276" t="s">
        <v>1685</v>
      </c>
      <c r="U2018" s="165">
        <v>900</v>
      </c>
      <c r="V2018" s="165">
        <v>162</v>
      </c>
      <c r="W2018" s="165">
        <v>0</v>
      </c>
      <c r="X2018" s="24">
        <v>1434</v>
      </c>
      <c r="Y2018" s="168" t="s">
        <v>42</v>
      </c>
      <c r="Z2018" s="223" t="s">
        <v>196</v>
      </c>
      <c r="AA2018" s="228" t="s">
        <v>196</v>
      </c>
      <c r="AB2018" s="229"/>
      <c r="AC2018" s="178">
        <v>1845</v>
      </c>
      <c r="AD2018" s="165"/>
      <c r="AE2018" s="165"/>
      <c r="AF2018" s="276" t="s">
        <v>149</v>
      </c>
      <c r="AG2018" s="226">
        <v>8</v>
      </c>
      <c r="AH2018" s="227">
        <v>12</v>
      </c>
      <c r="AI2018" s="276" t="s">
        <v>319</v>
      </c>
      <c r="AJ2018" s="167"/>
      <c r="AK2018" s="167"/>
      <c r="AL2018" s="166">
        <v>0</v>
      </c>
      <c r="AM2018" s="170" t="s">
        <v>43</v>
      </c>
      <c r="AN2018" s="165" t="s">
        <v>44</v>
      </c>
      <c r="AO2018" s="165"/>
      <c r="AP2018" s="166"/>
      <c r="AQ2018" s="166"/>
      <c r="AR2018" s="166"/>
      <c r="AS2018" s="277" t="s">
        <v>43</v>
      </c>
      <c r="AT2018" s="166">
        <f t="shared" si="244"/>
        <v>12071</v>
      </c>
      <c r="AU2018" s="166">
        <v>2071</v>
      </c>
      <c r="AV2018" s="166" t="s">
        <v>820</v>
      </c>
      <c r="AX201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148, 1000148, '1000148/13', date'2013-03-01', date'2015-09-01', 48, 101888, 'Б-101888-13',date'2014-02-05',2, 7, 7, 'RUR', 1, 18, date'2014-02-06', date'2014-02-07', 1018881, 1, to_date('2015-02-08 00:00:00','YYYY-MM-DD HH24:MI:SS'), 900, 162, 0, 1434, 0, 'c1', 8,null,null,12071,2071);insert into xxxx_oebs_cash_payment_test (ID, INVOICE_ID, OEBS_PAYMENT, DOC_DATE, COMISS_DATE) values (s_xxxx_oebs_cash_payment_test.NEXTVAL, 101888, 1845, to_date('2015-02-08 00:00:00','YYYY-MM-DD HH24:MI:SS'), date'2015-01-31' );insert into xxxx_client_discount_m  (ID,CLIENT_ID,CLIENT_AVG_DISCOUNT,DT) values (s_xxxx_client_discount_m.NEXTVAL,1434, 12, date'2015-02-01');</v>
      </c>
    </row>
    <row r="2019" spans="1:50" ht="16.5" customHeight="1" x14ac:dyDescent="0.25">
      <c r="A2019" s="285">
        <v>148</v>
      </c>
      <c r="B2019" s="72">
        <v>0</v>
      </c>
      <c r="C2019" s="165" t="str">
        <f t="shared" si="245"/>
        <v>1000148</v>
      </c>
      <c r="D2019" s="165" t="str">
        <f t="shared" si="246"/>
        <v>1000148/13</v>
      </c>
      <c r="E2019" s="167" t="s">
        <v>189</v>
      </c>
      <c r="F2019" s="167" t="s">
        <v>822</v>
      </c>
      <c r="G2019" s="165">
        <v>48</v>
      </c>
      <c r="H2019" s="178">
        <v>101888</v>
      </c>
      <c r="I2019" s="170" t="str">
        <f t="shared" si="247"/>
        <v>Б-101888-13</v>
      </c>
      <c r="J2019" s="274">
        <v>2</v>
      </c>
      <c r="K2019" s="165">
        <v>7</v>
      </c>
      <c r="L2019" s="165" t="s">
        <v>38</v>
      </c>
      <c r="M2019" s="169">
        <v>1</v>
      </c>
      <c r="N2019" s="165">
        <v>18</v>
      </c>
      <c r="O2019" s="167" t="s">
        <v>299</v>
      </c>
      <c r="P2019" s="167" t="s">
        <v>395</v>
      </c>
      <c r="Q2019" s="167" t="s">
        <v>396</v>
      </c>
      <c r="R2019" s="166" t="str">
        <f>H2019&amp;"1"</f>
        <v>1018881</v>
      </c>
      <c r="S2019" s="170">
        <v>1</v>
      </c>
      <c r="T2019" s="276" t="s">
        <v>1686</v>
      </c>
      <c r="U2019" s="165">
        <v>800</v>
      </c>
      <c r="V2019" s="165">
        <v>144</v>
      </c>
      <c r="W2019" s="165">
        <v>0</v>
      </c>
      <c r="X2019" s="24">
        <v>1434</v>
      </c>
      <c r="Y2019" s="168" t="s">
        <v>42</v>
      </c>
      <c r="Z2019" s="223" t="s">
        <v>420</v>
      </c>
      <c r="AA2019" s="228" t="s">
        <v>420</v>
      </c>
      <c r="AB2019" s="224"/>
      <c r="AC2019" s="178">
        <v>1640</v>
      </c>
      <c r="AD2019" s="165"/>
      <c r="AE2019" s="165"/>
      <c r="AF2019" s="276" t="s">
        <v>149</v>
      </c>
      <c r="AG2019" s="226">
        <v>8</v>
      </c>
      <c r="AH2019" s="227">
        <v>12</v>
      </c>
      <c r="AI2019" s="276" t="s">
        <v>319</v>
      </c>
      <c r="AJ2019" s="167"/>
      <c r="AK2019" s="167"/>
      <c r="AL2019" s="166">
        <v>0</v>
      </c>
      <c r="AM2019" s="170" t="s">
        <v>43</v>
      </c>
      <c r="AN2019" s="165" t="s">
        <v>44</v>
      </c>
      <c r="AO2019" s="165"/>
      <c r="AP2019" s="166"/>
      <c r="AQ2019" s="166"/>
      <c r="AR2019" s="166"/>
      <c r="AS2019" s="277" t="s">
        <v>43</v>
      </c>
      <c r="AT2019" s="166">
        <f t="shared" si="244"/>
        <v>12071</v>
      </c>
      <c r="AU2019" s="166">
        <v>2071</v>
      </c>
      <c r="AV2019" s="166" t="s">
        <v>821</v>
      </c>
      <c r="AX2019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148, 1000148, '1000148/13', date'2013-03-01', date'2015-09-01', 48, 101888, 'Б-101888-13',date'2014-02-05',2, 7, 7, 'RUR', 1, 18, date'2014-02-06', date'2014-02-07', 1018881, 1, to_date('2015-02-09 00:00:00','YYYY-MM-DD HH24:MI:SS'), 800, 144, 0, 1434, 0, 'c1', 8,null,null,12071,2071);insert into xxxx_oebs_cash_payment_test (ID, INVOICE_ID, OEBS_PAYMENT, DOC_DATE, COMISS_DATE) values (s_xxxx_oebs_cash_payment_test.NEXTVAL, 101888, 1640, to_date('2015-02-09 00:00:00','YYYY-MM-DD HH24:MI:SS'), date'2015-01-31' );insert into xxxx_client_discount_m  (ID,CLIENT_ID,CLIENT_AVG_DISCOUNT,DT) values (s_xxxx_client_discount_m.NEXTVAL,1434, 12, date'2015-02-01');</v>
      </c>
    </row>
    <row r="2020" spans="1:50" s="179" customFormat="1" ht="16.5" customHeight="1" x14ac:dyDescent="0.25">
      <c r="A2020" s="286">
        <v>148</v>
      </c>
      <c r="B2020" s="72">
        <v>0</v>
      </c>
      <c r="C2020" s="171" t="str">
        <f t="shared" si="245"/>
        <v>1000148</v>
      </c>
      <c r="D2020" s="171" t="str">
        <f t="shared" si="246"/>
        <v>1000148/13</v>
      </c>
      <c r="E2020" s="172" t="s">
        <v>189</v>
      </c>
      <c r="F2020" s="172" t="s">
        <v>822</v>
      </c>
      <c r="G2020" s="171">
        <v>48</v>
      </c>
      <c r="H2020" s="178">
        <v>101888</v>
      </c>
      <c r="I2020" s="171" t="str">
        <f t="shared" si="247"/>
        <v>Б-101888-13</v>
      </c>
      <c r="J2020" s="275">
        <v>2</v>
      </c>
      <c r="K2020" s="171">
        <v>7</v>
      </c>
      <c r="L2020" s="171" t="s">
        <v>38</v>
      </c>
      <c r="M2020" s="175">
        <v>1</v>
      </c>
      <c r="N2020" s="171">
        <v>18</v>
      </c>
      <c r="O2020" s="172" t="s">
        <v>299</v>
      </c>
      <c r="P2020" s="172" t="s">
        <v>395</v>
      </c>
      <c r="Q2020" s="172" t="s">
        <v>396</v>
      </c>
      <c r="R2020" s="173" t="str">
        <f>H2020&amp;"1"</f>
        <v>1018881</v>
      </c>
      <c r="S2020" s="171">
        <v>1</v>
      </c>
      <c r="T2020" s="279" t="s">
        <v>1687</v>
      </c>
      <c r="U2020" s="171">
        <v>600</v>
      </c>
      <c r="V2020" s="171">
        <v>108</v>
      </c>
      <c r="W2020" s="171">
        <v>0</v>
      </c>
      <c r="X2020" s="24">
        <v>1434</v>
      </c>
      <c r="Y2020" s="174" t="s">
        <v>42</v>
      </c>
      <c r="Z2020" s="232"/>
      <c r="AA2020" s="232"/>
      <c r="AB2020" s="232"/>
      <c r="AC2020" s="180">
        <v>1230</v>
      </c>
      <c r="AD2020" s="171"/>
      <c r="AE2020" s="171"/>
      <c r="AF2020" s="279" t="s">
        <v>149</v>
      </c>
      <c r="AG2020" s="233">
        <v>8</v>
      </c>
      <c r="AH2020" s="205">
        <v>12</v>
      </c>
      <c r="AI2020" s="279" t="s">
        <v>319</v>
      </c>
      <c r="AJ2020" s="172"/>
      <c r="AK2020" s="172"/>
      <c r="AL2020" s="173">
        <v>0</v>
      </c>
      <c r="AM2020" s="171" t="s">
        <v>43</v>
      </c>
      <c r="AN2020" s="171" t="s">
        <v>44</v>
      </c>
      <c r="AO2020" s="171"/>
      <c r="AP2020" s="173"/>
      <c r="AQ2020" s="173"/>
      <c r="AR2020" s="173"/>
      <c r="AS2020" s="278" t="s">
        <v>43</v>
      </c>
      <c r="AT2020" s="173">
        <f t="shared" si="244"/>
        <v>12071</v>
      </c>
      <c r="AU2020" s="166">
        <v>2071</v>
      </c>
      <c r="AV2020" s="173"/>
      <c r="AX2020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148, 1000148, '1000148/13', date'2013-03-01', date'2015-09-01', 48, 101888, 'Б-101888-13',date'2014-02-05',2, 7, 7, 'RUR', 1, 18, date'2014-02-06', date'2014-02-07', 1018881, 1, to_date('2015-02-11 00:00:00','YYYY-MM-DD HH24:MI:SS'), 600, 108, 0, 1434, 0, 'c1', 8,null,null,12071,2071);insert into xxxx_oebs_cash_payment_test (ID, INVOICE_ID, OEBS_PAYMENT, DOC_DATE, COMISS_DATE) values (s_xxxx_oebs_cash_payment_test.NEXTVAL, 101888, 1230, to_date('2015-02-11 00:00:00','YYYY-MM-DD HH24:MI:SS'), date'2015-01-31' );insert into xxxx_client_discount_m  (ID,CLIENT_ID,CLIENT_AVG_DISCOUNT,DT) values (s_xxxx_client_discount_m.NEXTVAL,1434, 12, date'2015-02-01');</v>
      </c>
    </row>
    <row r="2021" spans="1:50" ht="16.5" customHeight="1" x14ac:dyDescent="0.25">
      <c r="A2021" s="285">
        <v>149</v>
      </c>
      <c r="B2021" s="72">
        <v>0</v>
      </c>
      <c r="C2021" s="165" t="str">
        <f>"1000"&amp;A2021</f>
        <v>1000149</v>
      </c>
      <c r="D2021" s="165" t="str">
        <f>"1000"&amp;A2021&amp;"/13"</f>
        <v>1000149/13</v>
      </c>
      <c r="E2021" s="167" t="s">
        <v>189</v>
      </c>
      <c r="F2021" s="167" t="s">
        <v>822</v>
      </c>
      <c r="G2021" s="165">
        <v>48</v>
      </c>
      <c r="H2021" s="178">
        <v>101889</v>
      </c>
      <c r="I2021" s="170" t="str">
        <f>"Б-"&amp;H2021&amp;"-13"</f>
        <v>Б-101889-13</v>
      </c>
      <c r="J2021" s="169">
        <v>3</v>
      </c>
      <c r="K2021" s="165">
        <v>7</v>
      </c>
      <c r="L2021" s="165" t="s">
        <v>38</v>
      </c>
      <c r="M2021" s="169">
        <v>1</v>
      </c>
      <c r="N2021" s="165">
        <v>18</v>
      </c>
      <c r="O2021" s="167" t="s">
        <v>299</v>
      </c>
      <c r="P2021" s="167" t="s">
        <v>395</v>
      </c>
      <c r="Q2021" s="167" t="s">
        <v>396</v>
      </c>
      <c r="R2021" s="166" t="str">
        <f>H2021&amp;"1"</f>
        <v>1018891</v>
      </c>
      <c r="S2021" s="170">
        <v>1</v>
      </c>
      <c r="T2021" s="341" t="s">
        <v>1690</v>
      </c>
      <c r="U2021" s="165">
        <v>1000</v>
      </c>
      <c r="V2021" s="165">
        <v>180</v>
      </c>
      <c r="W2021" s="165">
        <v>0</v>
      </c>
      <c r="X2021" s="24">
        <v>1435</v>
      </c>
      <c r="Y2021" s="168" t="s">
        <v>42</v>
      </c>
      <c r="Z2021" s="223" t="s">
        <v>418</v>
      </c>
      <c r="AA2021" s="228" t="s">
        <v>418</v>
      </c>
      <c r="AB2021" s="225" t="s">
        <v>419</v>
      </c>
      <c r="AC2021" s="178">
        <v>2050</v>
      </c>
      <c r="AD2021" s="165"/>
      <c r="AE2021" s="165"/>
      <c r="AF2021" s="276" t="s">
        <v>149</v>
      </c>
      <c r="AG2021" s="226">
        <v>8</v>
      </c>
      <c r="AH2021" s="227">
        <v>12</v>
      </c>
      <c r="AI2021" s="276" t="s">
        <v>319</v>
      </c>
      <c r="AJ2021" s="167"/>
      <c r="AK2021" s="167"/>
      <c r="AL2021" s="166">
        <v>0</v>
      </c>
      <c r="AM2021" s="170" t="s">
        <v>43</v>
      </c>
      <c r="AN2021" s="165" t="s">
        <v>44</v>
      </c>
      <c r="AO2021" s="165"/>
      <c r="AP2021" s="166"/>
      <c r="AQ2021" s="166"/>
      <c r="AR2021" s="166"/>
      <c r="AS2021" s="166">
        <f>H2021</f>
        <v>101889</v>
      </c>
      <c r="AT2021" s="277">
        <f>AU2021</f>
        <v>2072</v>
      </c>
      <c r="AU2021" s="277">
        <v>2072</v>
      </c>
      <c r="AV2021" s="166" t="s">
        <v>820</v>
      </c>
      <c r="AX2021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149, 1000149, '1000149/13', date'2013-03-01', date'2015-09-01', 48, 101889, 'Б-101889-13',date'2014-02-05',3, 7, 7, 'RUR', 1, 18, date'2014-02-06', date'2014-02-07', 1018891, 1, to_date('2014-11-07 00:00:00','YYYY-MM-DD HH24:MI:SS'), 1000, 180, 0, 1435, 0, 'c1', 8,null,101889,2072,2072);insert into xxxx_oebs_cash_payment_test (ID, INVOICE_ID, OEBS_PAYMENT, DOC_DATE, COMISS_DATE) values (s_xxxx_oebs_cash_payment_test.NEXTVAL, 101889, 2050, to_date('2014-11-07 00:00:00','YYYY-MM-DD HH24:MI:SS'), date'2015-01-31' );insert into xxxx_client_discount_m  (ID,CLIENT_ID,CLIENT_AVG_DISCOUNT,DT) values (s_xxxx_client_discount_m.NEXTVAL,1435, 12, date'2015-02-01');</v>
      </c>
    </row>
    <row r="2022" spans="1:50" ht="16.5" customHeight="1" x14ac:dyDescent="0.25">
      <c r="A2022" s="285">
        <v>149</v>
      </c>
      <c r="B2022" s="72">
        <v>0</v>
      </c>
      <c r="C2022" s="165" t="str">
        <f t="shared" ref="C2022:C2024" si="248">"1000"&amp;A2022</f>
        <v>1000149</v>
      </c>
      <c r="D2022" s="165" t="str">
        <f t="shared" ref="D2022:D2024" si="249">"1000"&amp;A2022&amp;"/13"</f>
        <v>1000149/13</v>
      </c>
      <c r="E2022" s="167" t="s">
        <v>189</v>
      </c>
      <c r="F2022" s="167" t="s">
        <v>822</v>
      </c>
      <c r="G2022" s="165">
        <v>48</v>
      </c>
      <c r="H2022" s="178">
        <v>101889</v>
      </c>
      <c r="I2022" s="170" t="str">
        <f t="shared" ref="I2022:I2024" si="250">"Б-"&amp;H2022&amp;"-13"</f>
        <v>Б-101889-13</v>
      </c>
      <c r="J2022" s="169">
        <v>3</v>
      </c>
      <c r="K2022" s="165">
        <v>7</v>
      </c>
      <c r="L2022" s="165" t="s">
        <v>38</v>
      </c>
      <c r="M2022" s="169">
        <v>1</v>
      </c>
      <c r="N2022" s="165">
        <v>18</v>
      </c>
      <c r="O2022" s="167" t="s">
        <v>299</v>
      </c>
      <c r="P2022" s="167" t="s">
        <v>395</v>
      </c>
      <c r="Q2022" s="167" t="s">
        <v>396</v>
      </c>
      <c r="R2022" s="166" t="str">
        <f>H2022&amp;"1"</f>
        <v>1018891</v>
      </c>
      <c r="S2022" s="170">
        <v>1</v>
      </c>
      <c r="T2022" s="276" t="s">
        <v>1685</v>
      </c>
      <c r="U2022" s="165">
        <v>900</v>
      </c>
      <c r="V2022" s="165">
        <v>162</v>
      </c>
      <c r="W2022" s="165">
        <v>0</v>
      </c>
      <c r="X2022" s="24">
        <v>1435</v>
      </c>
      <c r="Y2022" s="168" t="s">
        <v>42</v>
      </c>
      <c r="Z2022" s="223" t="s">
        <v>196</v>
      </c>
      <c r="AA2022" s="228" t="s">
        <v>196</v>
      </c>
      <c r="AB2022" s="229"/>
      <c r="AC2022" s="178">
        <v>1845</v>
      </c>
      <c r="AD2022" s="165"/>
      <c r="AE2022" s="165"/>
      <c r="AF2022" s="276" t="s">
        <v>149</v>
      </c>
      <c r="AG2022" s="226">
        <v>8</v>
      </c>
      <c r="AH2022" s="227">
        <v>12</v>
      </c>
      <c r="AI2022" s="276" t="s">
        <v>319</v>
      </c>
      <c r="AJ2022" s="167"/>
      <c r="AK2022" s="167"/>
      <c r="AL2022" s="166">
        <v>0</v>
      </c>
      <c r="AM2022" s="170" t="s">
        <v>43</v>
      </c>
      <c r="AN2022" s="165" t="s">
        <v>44</v>
      </c>
      <c r="AO2022" s="165"/>
      <c r="AP2022" s="166"/>
      <c r="AQ2022" s="166"/>
      <c r="AR2022" s="166"/>
      <c r="AS2022" s="166">
        <f>H2022</f>
        <v>101889</v>
      </c>
      <c r="AT2022" s="277">
        <f t="shared" ref="AT2022:AT2028" si="251">AU2022</f>
        <v>2072</v>
      </c>
      <c r="AU2022" s="277">
        <v>2072</v>
      </c>
      <c r="AV2022" s="166" t="s">
        <v>821</v>
      </c>
      <c r="AX2022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149, 1000149, '1000149/13', date'2013-03-01', date'2015-09-01', 48, 101889, 'Б-101889-13',date'2014-02-05',3, 7, 7, 'RUR', 1, 18, date'2014-02-06', date'2014-02-07', 1018891, 1, to_date('2015-02-08 00:00:00','YYYY-MM-DD HH24:MI:SS'), 900, 162, 0, 1435, 0, 'c1', 8,null,101889,2072,2072);insert into xxxx_oebs_cash_payment_test (ID, INVOICE_ID, OEBS_PAYMENT, DOC_DATE, COMISS_DATE) values (s_xxxx_oebs_cash_payment_test.NEXTVAL, 101889, 1845, to_date('2015-02-08 00:00:00','YYYY-MM-DD HH24:MI:SS'), date'2015-01-31' );insert into xxxx_client_discount_m  (ID,CLIENT_ID,CLIENT_AVG_DISCOUNT,DT) values (s_xxxx_client_discount_m.NEXTVAL,1435, 12, date'2015-02-01');</v>
      </c>
    </row>
    <row r="2023" spans="1:50" ht="16.5" customHeight="1" x14ac:dyDescent="0.25">
      <c r="A2023" s="285">
        <v>149</v>
      </c>
      <c r="B2023" s="72">
        <v>0</v>
      </c>
      <c r="C2023" s="165" t="str">
        <f t="shared" si="248"/>
        <v>1000149</v>
      </c>
      <c r="D2023" s="165" t="str">
        <f t="shared" si="249"/>
        <v>1000149/13</v>
      </c>
      <c r="E2023" s="167" t="s">
        <v>189</v>
      </c>
      <c r="F2023" s="167" t="s">
        <v>822</v>
      </c>
      <c r="G2023" s="165">
        <v>48</v>
      </c>
      <c r="H2023" s="178">
        <v>101889</v>
      </c>
      <c r="I2023" s="170" t="str">
        <f t="shared" si="250"/>
        <v>Б-101889-13</v>
      </c>
      <c r="J2023" s="169">
        <v>3</v>
      </c>
      <c r="K2023" s="165">
        <v>7</v>
      </c>
      <c r="L2023" s="165" t="s">
        <v>38</v>
      </c>
      <c r="M2023" s="169">
        <v>1</v>
      </c>
      <c r="N2023" s="165">
        <v>18</v>
      </c>
      <c r="O2023" s="167" t="s">
        <v>299</v>
      </c>
      <c r="P2023" s="167" t="s">
        <v>395</v>
      </c>
      <c r="Q2023" s="167" t="s">
        <v>396</v>
      </c>
      <c r="R2023" s="166" t="str">
        <f>H2023&amp;"1"</f>
        <v>1018891</v>
      </c>
      <c r="S2023" s="170">
        <v>1</v>
      </c>
      <c r="T2023" s="276" t="s">
        <v>1686</v>
      </c>
      <c r="U2023" s="165">
        <v>800</v>
      </c>
      <c r="V2023" s="165">
        <v>144</v>
      </c>
      <c r="W2023" s="165">
        <v>0</v>
      </c>
      <c r="X2023" s="24">
        <v>1435</v>
      </c>
      <c r="Y2023" s="168" t="s">
        <v>42</v>
      </c>
      <c r="Z2023" s="223" t="s">
        <v>420</v>
      </c>
      <c r="AA2023" s="228" t="s">
        <v>420</v>
      </c>
      <c r="AB2023" s="224"/>
      <c r="AC2023" s="178">
        <v>1640</v>
      </c>
      <c r="AD2023" s="165"/>
      <c r="AE2023" s="165"/>
      <c r="AF2023" s="276" t="s">
        <v>149</v>
      </c>
      <c r="AG2023" s="226">
        <v>8</v>
      </c>
      <c r="AH2023" s="227">
        <v>12</v>
      </c>
      <c r="AI2023" s="276" t="s">
        <v>319</v>
      </c>
      <c r="AJ2023" s="167"/>
      <c r="AK2023" s="167"/>
      <c r="AL2023" s="166">
        <v>0</v>
      </c>
      <c r="AM2023" s="170" t="s">
        <v>43</v>
      </c>
      <c r="AN2023" s="165" t="s">
        <v>44</v>
      </c>
      <c r="AO2023" s="165"/>
      <c r="AP2023" s="166"/>
      <c r="AQ2023" s="166"/>
      <c r="AR2023" s="166"/>
      <c r="AS2023" s="166">
        <f>H2023</f>
        <v>101889</v>
      </c>
      <c r="AT2023" s="277">
        <f t="shared" si="251"/>
        <v>2072</v>
      </c>
      <c r="AU2023" s="277">
        <v>2072</v>
      </c>
      <c r="AV2023" s="166"/>
      <c r="AX2023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149, 1000149, '1000149/13', date'2013-03-01', date'2015-09-01', 48, 101889, 'Б-101889-13',date'2014-02-05',3, 7, 7, 'RUR', 1, 18, date'2014-02-06', date'2014-02-07', 1018891, 1, to_date('2015-02-09 00:00:00','YYYY-MM-DD HH24:MI:SS'), 800, 144, 0, 1435, 0, 'c1', 8,null,101889,2072,2072);insert into xxxx_oebs_cash_payment_test (ID, INVOICE_ID, OEBS_PAYMENT, DOC_DATE, COMISS_DATE) values (s_xxxx_oebs_cash_payment_test.NEXTVAL, 101889, 1640, to_date('2015-02-09 00:00:00','YYYY-MM-DD HH24:MI:SS'), date'2015-01-31' );insert into xxxx_client_discount_m  (ID,CLIENT_ID,CLIENT_AVG_DISCOUNT,DT) values (s_xxxx_client_discount_m.NEXTVAL,1435, 12, date'2015-02-01');</v>
      </c>
    </row>
    <row r="2024" spans="1:50" s="179" customFormat="1" ht="16.5" customHeight="1" x14ac:dyDescent="0.25">
      <c r="A2024" s="285">
        <v>149</v>
      </c>
      <c r="B2024" s="72">
        <v>0</v>
      </c>
      <c r="C2024" s="171" t="str">
        <f t="shared" si="248"/>
        <v>1000149</v>
      </c>
      <c r="D2024" s="171" t="str">
        <f t="shared" si="249"/>
        <v>1000149/13</v>
      </c>
      <c r="E2024" s="172" t="s">
        <v>189</v>
      </c>
      <c r="F2024" s="167" t="s">
        <v>822</v>
      </c>
      <c r="G2024" s="171">
        <v>48</v>
      </c>
      <c r="H2024" s="178">
        <v>101889</v>
      </c>
      <c r="I2024" s="171" t="str">
        <f t="shared" si="250"/>
        <v>Б-101889-13</v>
      </c>
      <c r="J2024" s="169">
        <v>3</v>
      </c>
      <c r="K2024" s="171">
        <v>7</v>
      </c>
      <c r="L2024" s="171" t="s">
        <v>38</v>
      </c>
      <c r="M2024" s="175">
        <v>1</v>
      </c>
      <c r="N2024" s="171">
        <v>18</v>
      </c>
      <c r="O2024" s="172" t="s">
        <v>299</v>
      </c>
      <c r="P2024" s="172" t="s">
        <v>395</v>
      </c>
      <c r="Q2024" s="172" t="s">
        <v>396</v>
      </c>
      <c r="R2024" s="173" t="str">
        <f>H2024&amp;"1"</f>
        <v>1018891</v>
      </c>
      <c r="S2024" s="171">
        <v>1</v>
      </c>
      <c r="T2024" s="279" t="s">
        <v>1687</v>
      </c>
      <c r="U2024" s="171">
        <v>600</v>
      </c>
      <c r="V2024" s="171">
        <v>108</v>
      </c>
      <c r="W2024" s="171">
        <v>0</v>
      </c>
      <c r="X2024" s="24">
        <v>1435</v>
      </c>
      <c r="Y2024" s="174" t="s">
        <v>42</v>
      </c>
      <c r="Z2024" s="232"/>
      <c r="AA2024" s="232"/>
      <c r="AB2024" s="232"/>
      <c r="AC2024" s="180">
        <v>1230</v>
      </c>
      <c r="AD2024" s="171"/>
      <c r="AE2024" s="171"/>
      <c r="AF2024" s="279" t="s">
        <v>149</v>
      </c>
      <c r="AG2024" s="233">
        <v>8</v>
      </c>
      <c r="AH2024" s="227">
        <v>12</v>
      </c>
      <c r="AI2024" s="279" t="s">
        <v>319</v>
      </c>
      <c r="AJ2024" s="172"/>
      <c r="AK2024" s="172"/>
      <c r="AL2024" s="173">
        <v>0</v>
      </c>
      <c r="AM2024" s="170" t="s">
        <v>43</v>
      </c>
      <c r="AN2024" s="171" t="s">
        <v>44</v>
      </c>
      <c r="AO2024" s="171"/>
      <c r="AP2024" s="173"/>
      <c r="AQ2024" s="173"/>
      <c r="AR2024" s="173"/>
      <c r="AS2024" s="166">
        <f>H2024</f>
        <v>101889</v>
      </c>
      <c r="AT2024" s="277">
        <f t="shared" si="251"/>
        <v>2072</v>
      </c>
      <c r="AU2024" s="277">
        <v>2072</v>
      </c>
      <c r="AV2024" s="173"/>
      <c r="AX2024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149, 1000149, '1000149/13', date'2013-03-01', date'2015-09-01', 48, 101889, 'Б-101889-13',date'2014-02-05',3, 7, 7, 'RUR', 1, 18, date'2014-02-06', date'2014-02-07', 1018891, 1, to_date('2015-02-11 00:00:00','YYYY-MM-DD HH24:MI:SS'), 600, 108, 0, 1435, 0, 'c1', 8,null,101889,2072,2072);insert into xxxx_oebs_cash_payment_test (ID, INVOICE_ID, OEBS_PAYMENT, DOC_DATE, COMISS_DATE) values (s_xxxx_oebs_cash_payment_test.NEXTVAL, 101889, 1230, to_date('2015-02-11 00:00:00','YYYY-MM-DD HH24:MI:SS'), date'2015-01-31' );insert into xxxx_client_discount_m  (ID,CLIENT_ID,CLIENT_AVG_DISCOUNT,DT) values (s_xxxx_client_discount_m.NEXTVAL,1435, 12, date'2015-02-01');</v>
      </c>
    </row>
    <row r="2025" spans="1:50" ht="16.5" customHeight="1" x14ac:dyDescent="0.25">
      <c r="A2025" s="285">
        <v>150</v>
      </c>
      <c r="B2025" s="72">
        <v>0</v>
      </c>
      <c r="C2025" s="165" t="str">
        <f>"1000"&amp;A2025</f>
        <v>1000150</v>
      </c>
      <c r="D2025" s="165" t="str">
        <f>"1000"&amp;A2025&amp;"/13"</f>
        <v>1000150/13</v>
      </c>
      <c r="E2025" s="167" t="s">
        <v>189</v>
      </c>
      <c r="F2025" s="167" t="s">
        <v>822</v>
      </c>
      <c r="G2025" s="165">
        <v>48</v>
      </c>
      <c r="H2025" s="178">
        <v>101890</v>
      </c>
      <c r="I2025" s="170" t="str">
        <f>"Б-"&amp;H2025&amp;"-13"</f>
        <v>Б-101890-13</v>
      </c>
      <c r="J2025" s="274">
        <v>2</v>
      </c>
      <c r="K2025" s="165">
        <v>7</v>
      </c>
      <c r="L2025" s="165" t="s">
        <v>38</v>
      </c>
      <c r="M2025" s="169">
        <v>1</v>
      </c>
      <c r="N2025" s="165">
        <v>18</v>
      </c>
      <c r="O2025" s="167" t="s">
        <v>299</v>
      </c>
      <c r="P2025" s="167" t="s">
        <v>395</v>
      </c>
      <c r="Q2025" s="167" t="s">
        <v>396</v>
      </c>
      <c r="R2025" s="166" t="str">
        <f>H2025&amp;"1"</f>
        <v>1018901</v>
      </c>
      <c r="S2025" s="170">
        <v>1</v>
      </c>
      <c r="T2025" s="341" t="s">
        <v>1690</v>
      </c>
      <c r="U2025" s="165">
        <v>1000</v>
      </c>
      <c r="V2025" s="165">
        <v>180</v>
      </c>
      <c r="W2025" s="165">
        <v>0</v>
      </c>
      <c r="X2025" s="24">
        <v>1436</v>
      </c>
      <c r="Y2025" s="168" t="s">
        <v>42</v>
      </c>
      <c r="Z2025" s="223" t="s">
        <v>418</v>
      </c>
      <c r="AA2025" s="228" t="s">
        <v>418</v>
      </c>
      <c r="AB2025" s="225" t="s">
        <v>419</v>
      </c>
      <c r="AC2025" s="178">
        <v>2050</v>
      </c>
      <c r="AD2025" s="165"/>
      <c r="AE2025" s="165"/>
      <c r="AF2025" s="276" t="s">
        <v>149</v>
      </c>
      <c r="AG2025" s="226">
        <v>8</v>
      </c>
      <c r="AH2025" s="227">
        <v>12</v>
      </c>
      <c r="AI2025" s="276" t="s">
        <v>319</v>
      </c>
      <c r="AJ2025" s="167"/>
      <c r="AK2025" s="167"/>
      <c r="AL2025" s="166">
        <v>0</v>
      </c>
      <c r="AM2025" s="170" t="s">
        <v>43</v>
      </c>
      <c r="AN2025" s="165" t="s">
        <v>44</v>
      </c>
      <c r="AO2025" s="165"/>
      <c r="AP2025" s="166"/>
      <c r="AQ2025" s="166"/>
      <c r="AR2025" s="166"/>
      <c r="AS2025" s="166">
        <f>H2025</f>
        <v>101890</v>
      </c>
      <c r="AT2025" s="277">
        <f t="shared" si="251"/>
        <v>2073</v>
      </c>
      <c r="AU2025" s="277">
        <v>2073</v>
      </c>
      <c r="AV2025" s="166"/>
      <c r="AX2025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150, 1000150, '1000150/13', date'2013-03-01', date'2015-09-01', 48, 101890, 'Б-101890-13',date'2014-02-05',2, 7, 7, 'RUR', 1, 18, date'2014-02-06', date'2014-02-07', 1018901, 1, to_date('2014-11-07 00:00:00','YYYY-MM-DD HH24:MI:SS'), 1000, 180, 0, 1436, 0, 'c1', 8,null,101890,2073,2073);insert into xxxx_oebs_cash_payment_test (ID, INVOICE_ID, OEBS_PAYMENT, DOC_DATE, COMISS_DATE) values (s_xxxx_oebs_cash_payment_test.NEXTVAL, 101890, 2050, to_date('2014-11-07 00:00:00','YYYY-MM-DD HH24:MI:SS'), date'2015-01-31' );insert into xxxx_client_discount_m  (ID,CLIENT_ID,CLIENT_AVG_DISCOUNT,DT) values (s_xxxx_client_discount_m.NEXTVAL,1436, 12, date'2015-02-01');</v>
      </c>
    </row>
    <row r="2026" spans="1:50" ht="16.5" customHeight="1" x14ac:dyDescent="0.25">
      <c r="A2026" s="285">
        <v>150</v>
      </c>
      <c r="B2026" s="72">
        <v>0</v>
      </c>
      <c r="C2026" s="165" t="str">
        <f t="shared" ref="C2026:C2028" si="252">"1000"&amp;A2026</f>
        <v>1000150</v>
      </c>
      <c r="D2026" s="165" t="str">
        <f t="shared" ref="D2026:D2028" si="253">"1000"&amp;A2026&amp;"/13"</f>
        <v>1000150/13</v>
      </c>
      <c r="E2026" s="167" t="s">
        <v>189</v>
      </c>
      <c r="F2026" s="167" t="s">
        <v>822</v>
      </c>
      <c r="G2026" s="165">
        <v>48</v>
      </c>
      <c r="H2026" s="178">
        <v>101890</v>
      </c>
      <c r="I2026" s="170" t="str">
        <f t="shared" ref="I2026:I2028" si="254">"Б-"&amp;H2026&amp;"-13"</f>
        <v>Б-101890-13</v>
      </c>
      <c r="J2026" s="274">
        <v>2</v>
      </c>
      <c r="K2026" s="165">
        <v>7</v>
      </c>
      <c r="L2026" s="165" t="s">
        <v>38</v>
      </c>
      <c r="M2026" s="169">
        <v>1</v>
      </c>
      <c r="N2026" s="165">
        <v>18</v>
      </c>
      <c r="O2026" s="167" t="s">
        <v>299</v>
      </c>
      <c r="P2026" s="167" t="s">
        <v>395</v>
      </c>
      <c r="Q2026" s="167" t="s">
        <v>396</v>
      </c>
      <c r="R2026" s="166" t="str">
        <f>H2026&amp;"1"</f>
        <v>1018901</v>
      </c>
      <c r="S2026" s="170">
        <v>1</v>
      </c>
      <c r="T2026" s="276" t="s">
        <v>1685</v>
      </c>
      <c r="U2026" s="165">
        <v>900</v>
      </c>
      <c r="V2026" s="165">
        <v>162</v>
      </c>
      <c r="W2026" s="165">
        <v>0</v>
      </c>
      <c r="X2026" s="24">
        <v>1436</v>
      </c>
      <c r="Y2026" s="168" t="s">
        <v>42</v>
      </c>
      <c r="Z2026" s="223" t="s">
        <v>196</v>
      </c>
      <c r="AA2026" s="228" t="s">
        <v>196</v>
      </c>
      <c r="AB2026" s="229"/>
      <c r="AC2026" s="178">
        <v>1845</v>
      </c>
      <c r="AD2026" s="165"/>
      <c r="AE2026" s="165"/>
      <c r="AF2026" s="276" t="s">
        <v>149</v>
      </c>
      <c r="AG2026" s="226">
        <v>8</v>
      </c>
      <c r="AH2026" s="227">
        <v>12</v>
      </c>
      <c r="AI2026" s="276" t="s">
        <v>319</v>
      </c>
      <c r="AJ2026" s="167"/>
      <c r="AK2026" s="167"/>
      <c r="AL2026" s="166">
        <v>0</v>
      </c>
      <c r="AM2026" s="170" t="s">
        <v>43</v>
      </c>
      <c r="AN2026" s="165" t="s">
        <v>44</v>
      </c>
      <c r="AO2026" s="165"/>
      <c r="AP2026" s="166"/>
      <c r="AQ2026" s="166"/>
      <c r="AR2026" s="166"/>
      <c r="AS2026" s="166">
        <f>H2026</f>
        <v>101890</v>
      </c>
      <c r="AT2026" s="277">
        <f t="shared" si="251"/>
        <v>2073</v>
      </c>
      <c r="AU2026" s="277">
        <v>2073</v>
      </c>
      <c r="AV2026" s="166" t="s">
        <v>820</v>
      </c>
      <c r="AX2026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150, 1000150, '1000150/13', date'2013-03-01', date'2015-09-01', 48, 101890, 'Б-101890-13',date'2014-02-05',2, 7, 7, 'RUR', 1, 18, date'2014-02-06', date'2014-02-07', 1018901, 1, to_date('2015-02-08 00:00:00','YYYY-MM-DD HH24:MI:SS'), 900, 162, 0, 1436, 0, 'c1', 8,null,101890,2073,2073);insert into xxxx_oebs_cash_payment_test (ID, INVOICE_ID, OEBS_PAYMENT, DOC_DATE, COMISS_DATE) values (s_xxxx_oebs_cash_payment_test.NEXTVAL, 101890, 1845, to_date('2015-02-08 00:00:00','YYYY-MM-DD HH24:MI:SS'), date'2015-01-31' );insert into xxxx_client_discount_m  (ID,CLIENT_ID,CLIENT_AVG_DISCOUNT,DT) values (s_xxxx_client_discount_m.NEXTVAL,1436, 12, date'2015-02-01');</v>
      </c>
    </row>
    <row r="2027" spans="1:50" ht="16.5" customHeight="1" x14ac:dyDescent="0.25">
      <c r="A2027" s="285">
        <v>150</v>
      </c>
      <c r="B2027" s="72">
        <v>0</v>
      </c>
      <c r="C2027" s="165" t="str">
        <f t="shared" si="252"/>
        <v>1000150</v>
      </c>
      <c r="D2027" s="165" t="str">
        <f t="shared" si="253"/>
        <v>1000150/13</v>
      </c>
      <c r="E2027" s="167" t="s">
        <v>189</v>
      </c>
      <c r="F2027" s="167" t="s">
        <v>822</v>
      </c>
      <c r="G2027" s="165">
        <v>48</v>
      </c>
      <c r="H2027" s="178">
        <v>101890</v>
      </c>
      <c r="I2027" s="170" t="str">
        <f t="shared" si="254"/>
        <v>Б-101890-13</v>
      </c>
      <c r="J2027" s="274">
        <v>2</v>
      </c>
      <c r="K2027" s="165">
        <v>7</v>
      </c>
      <c r="L2027" s="165" t="s">
        <v>38</v>
      </c>
      <c r="M2027" s="169">
        <v>1</v>
      </c>
      <c r="N2027" s="165">
        <v>18</v>
      </c>
      <c r="O2027" s="167" t="s">
        <v>299</v>
      </c>
      <c r="P2027" s="167" t="s">
        <v>395</v>
      </c>
      <c r="Q2027" s="167" t="s">
        <v>396</v>
      </c>
      <c r="R2027" s="166" t="str">
        <f>H2027&amp;"1"</f>
        <v>1018901</v>
      </c>
      <c r="S2027" s="170">
        <v>1</v>
      </c>
      <c r="T2027" s="276" t="s">
        <v>1686</v>
      </c>
      <c r="U2027" s="165">
        <v>800</v>
      </c>
      <c r="V2027" s="165">
        <v>144</v>
      </c>
      <c r="W2027" s="165">
        <v>0</v>
      </c>
      <c r="X2027" s="24">
        <v>1436</v>
      </c>
      <c r="Y2027" s="168" t="s">
        <v>42</v>
      </c>
      <c r="Z2027" s="223" t="s">
        <v>420</v>
      </c>
      <c r="AA2027" s="228" t="s">
        <v>420</v>
      </c>
      <c r="AB2027" s="224"/>
      <c r="AC2027" s="178">
        <v>1640</v>
      </c>
      <c r="AD2027" s="165"/>
      <c r="AE2027" s="165"/>
      <c r="AF2027" s="276" t="s">
        <v>149</v>
      </c>
      <c r="AG2027" s="226">
        <v>8</v>
      </c>
      <c r="AH2027" s="227">
        <v>12</v>
      </c>
      <c r="AI2027" s="276" t="s">
        <v>319</v>
      </c>
      <c r="AJ2027" s="167"/>
      <c r="AK2027" s="167"/>
      <c r="AL2027" s="166">
        <v>0</v>
      </c>
      <c r="AM2027" s="170" t="s">
        <v>43</v>
      </c>
      <c r="AN2027" s="165" t="s">
        <v>44</v>
      </c>
      <c r="AO2027" s="165"/>
      <c r="AP2027" s="166"/>
      <c r="AQ2027" s="166"/>
      <c r="AR2027" s="166"/>
      <c r="AS2027" s="166">
        <f>H2027</f>
        <v>101890</v>
      </c>
      <c r="AT2027" s="277">
        <f t="shared" si="251"/>
        <v>2073</v>
      </c>
      <c r="AU2027" s="277">
        <v>2073</v>
      </c>
      <c r="AV2027" s="166" t="s">
        <v>821</v>
      </c>
      <c r="AX2027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150, 1000150, '1000150/13', date'2013-03-01', date'2015-09-01', 48, 101890, 'Б-101890-13',date'2014-02-05',2, 7, 7, 'RUR', 1, 18, date'2014-02-06', date'2014-02-07', 1018901, 1, to_date('2015-02-09 00:00:00','YYYY-MM-DD HH24:MI:SS'), 800, 144, 0, 1436, 0, 'c1', 8,null,101890,2073,2073);insert into xxxx_oebs_cash_payment_test (ID, INVOICE_ID, OEBS_PAYMENT, DOC_DATE, COMISS_DATE) values (s_xxxx_oebs_cash_payment_test.NEXTVAL, 101890, 1640, to_date('2015-02-09 00:00:00','YYYY-MM-DD HH24:MI:SS'), date'2015-01-31' );insert into xxxx_client_discount_m  (ID,CLIENT_ID,CLIENT_AVG_DISCOUNT,DT) values (s_xxxx_client_discount_m.NEXTVAL,1436, 12, date'2015-02-01');</v>
      </c>
    </row>
    <row r="2028" spans="1:50" s="179" customFormat="1" ht="16.5" customHeight="1" x14ac:dyDescent="0.25">
      <c r="A2028" s="286">
        <v>150</v>
      </c>
      <c r="B2028" s="72">
        <v>0</v>
      </c>
      <c r="C2028" s="171" t="str">
        <f t="shared" si="252"/>
        <v>1000150</v>
      </c>
      <c r="D2028" s="171" t="str">
        <f t="shared" si="253"/>
        <v>1000150/13</v>
      </c>
      <c r="E2028" s="172" t="s">
        <v>189</v>
      </c>
      <c r="F2028" s="172" t="s">
        <v>822</v>
      </c>
      <c r="G2028" s="171">
        <v>48</v>
      </c>
      <c r="H2028" s="178">
        <v>101890</v>
      </c>
      <c r="I2028" s="171" t="str">
        <f t="shared" si="254"/>
        <v>Б-101890-13</v>
      </c>
      <c r="J2028" s="275">
        <v>2</v>
      </c>
      <c r="K2028" s="171">
        <v>7</v>
      </c>
      <c r="L2028" s="171" t="s">
        <v>38</v>
      </c>
      <c r="M2028" s="175">
        <v>1</v>
      </c>
      <c r="N2028" s="171">
        <v>18</v>
      </c>
      <c r="O2028" s="172" t="s">
        <v>299</v>
      </c>
      <c r="P2028" s="172" t="s">
        <v>395</v>
      </c>
      <c r="Q2028" s="172" t="s">
        <v>396</v>
      </c>
      <c r="R2028" s="173" t="str">
        <f>H2028&amp;"1"</f>
        <v>1018901</v>
      </c>
      <c r="S2028" s="171">
        <v>1</v>
      </c>
      <c r="T2028" s="279" t="s">
        <v>1687</v>
      </c>
      <c r="U2028" s="171">
        <v>600</v>
      </c>
      <c r="V2028" s="171">
        <v>108</v>
      </c>
      <c r="W2028" s="171">
        <v>0</v>
      </c>
      <c r="X2028" s="24">
        <v>1436</v>
      </c>
      <c r="Y2028" s="174" t="s">
        <v>42</v>
      </c>
      <c r="Z2028" s="232"/>
      <c r="AA2028" s="232"/>
      <c r="AB2028" s="232"/>
      <c r="AC2028" s="180">
        <v>1230</v>
      </c>
      <c r="AD2028" s="171"/>
      <c r="AE2028" s="171"/>
      <c r="AF2028" s="279" t="s">
        <v>149</v>
      </c>
      <c r="AG2028" s="233">
        <v>8</v>
      </c>
      <c r="AH2028" s="205">
        <v>12</v>
      </c>
      <c r="AI2028" s="279" t="s">
        <v>319</v>
      </c>
      <c r="AJ2028" s="172"/>
      <c r="AK2028" s="172"/>
      <c r="AL2028" s="173">
        <v>0</v>
      </c>
      <c r="AM2028" s="171" t="s">
        <v>43</v>
      </c>
      <c r="AN2028" s="171" t="s">
        <v>44</v>
      </c>
      <c r="AO2028" s="171"/>
      <c r="AP2028" s="173"/>
      <c r="AQ2028" s="173"/>
      <c r="AR2028" s="173"/>
      <c r="AS2028" s="173">
        <f>H2028</f>
        <v>101890</v>
      </c>
      <c r="AT2028" s="278">
        <f t="shared" si="251"/>
        <v>2073</v>
      </c>
      <c r="AU2028" s="277">
        <v>2073</v>
      </c>
      <c r="AV2028" s="173"/>
      <c r="AX2028" s="163" t="str">
        <f t="shared" si="202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150, 1000150, '1000150/13', date'2013-03-01', date'2015-09-01', 48, 101890, 'Б-101890-13',date'2014-02-05',2, 7, 7, 'RUR', 1, 18, date'2014-02-06', date'2014-02-07', 1018901, 1, to_date('2015-02-11 00:00:00','YYYY-MM-DD HH24:MI:SS'), 600, 108, 0, 1436, 0, 'c1', 8,null,101890,2073,2073);insert into xxxx_oebs_cash_payment_test (ID, INVOICE_ID, OEBS_PAYMENT, DOC_DATE, COMISS_DATE) values (s_xxxx_oebs_cash_payment_test.NEXTVAL, 101890, 1230, to_date('2015-02-11 00:00:00','YYYY-MM-DD HH24:MI:SS'), date'2015-01-31' );insert into xxxx_client_discount_m  (ID,CLIENT_ID,CLIENT_AVG_DISCOUNT,DT) values (s_xxxx_client_discount_m.NEXTVAL,1436, 12, date'2015-02-01');</v>
      </c>
    </row>
    <row r="2029" spans="1:50" ht="16.5" customHeight="1" x14ac:dyDescent="0.25">
      <c r="A2029" s="285">
        <v>151</v>
      </c>
      <c r="B2029" s="72">
        <v>0</v>
      </c>
      <c r="C2029" s="165" t="str">
        <f>"1000"&amp;A2029</f>
        <v>1000151</v>
      </c>
      <c r="D2029" s="165" t="str">
        <f>"1000"&amp;A2029&amp;"/13"</f>
        <v>1000151/13</v>
      </c>
      <c r="E2029" s="167" t="s">
        <v>189</v>
      </c>
      <c r="F2029" s="167" t="s">
        <v>822</v>
      </c>
      <c r="G2029" s="165">
        <v>48</v>
      </c>
      <c r="H2029" s="178">
        <v>101891</v>
      </c>
      <c r="I2029" s="170" t="str">
        <f>"Б-"&amp;H2029&amp;"-13"</f>
        <v>Б-101891-13</v>
      </c>
      <c r="J2029" s="169">
        <v>3</v>
      </c>
      <c r="K2029" s="165">
        <v>7</v>
      </c>
      <c r="L2029" s="165" t="s">
        <v>38</v>
      </c>
      <c r="M2029" s="169">
        <v>1</v>
      </c>
      <c r="N2029" s="165">
        <v>18</v>
      </c>
      <c r="O2029" s="167" t="s">
        <v>299</v>
      </c>
      <c r="P2029" s="167" t="s">
        <v>395</v>
      </c>
      <c r="Q2029" s="167" t="s">
        <v>396</v>
      </c>
      <c r="R2029" s="166" t="str">
        <f>H2029&amp;"1"</f>
        <v>1018911</v>
      </c>
      <c r="S2029" s="170">
        <v>1</v>
      </c>
      <c r="T2029" s="341" t="s">
        <v>1690</v>
      </c>
      <c r="U2029" s="165">
        <v>1000</v>
      </c>
      <c r="V2029" s="165">
        <v>180</v>
      </c>
      <c r="W2029" s="165">
        <v>0</v>
      </c>
      <c r="X2029" s="24">
        <v>1437</v>
      </c>
      <c r="Y2029" s="168" t="s">
        <v>42</v>
      </c>
      <c r="Z2029" s="223" t="s">
        <v>418</v>
      </c>
      <c r="AA2029" s="228" t="s">
        <v>418</v>
      </c>
      <c r="AB2029" s="225" t="s">
        <v>419</v>
      </c>
      <c r="AC2029" s="178">
        <v>2050</v>
      </c>
      <c r="AD2029" s="165"/>
      <c r="AE2029" s="165"/>
      <c r="AF2029" s="276" t="s">
        <v>149</v>
      </c>
      <c r="AG2029" s="226">
        <v>8</v>
      </c>
      <c r="AH2029" s="227">
        <v>12</v>
      </c>
      <c r="AI2029" s="276" t="s">
        <v>319</v>
      </c>
      <c r="AJ2029" s="167"/>
      <c r="AK2029" s="167"/>
      <c r="AL2029" s="166">
        <v>0</v>
      </c>
      <c r="AM2029" s="170" t="s">
        <v>43</v>
      </c>
      <c r="AN2029" s="165" t="s">
        <v>44</v>
      </c>
      <c r="AO2029" s="165"/>
      <c r="AP2029" s="166"/>
      <c r="AQ2029" s="166"/>
      <c r="AR2029" s="166"/>
      <c r="AS2029" s="277" t="s">
        <v>43</v>
      </c>
      <c r="AT2029" s="280">
        <f t="shared" ref="AT2029:AT2030" si="255">AU2029+10000</f>
        <v>12074</v>
      </c>
      <c r="AU2029" s="166">
        <v>2074</v>
      </c>
      <c r="AV2029" s="166" t="s">
        <v>820</v>
      </c>
      <c r="AX2029" s="163" t="str">
        <f t="shared" ref="AX2029:AX2035" si="256">IF(B2029=0,"insert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"&amp;A2029&amp;", "&amp;C2029&amp;", '"&amp;D2029&amp;"', date'"&amp;E2029&amp;"', date'"&amp;F2029&amp;"', "&amp;G2029&amp;", "&amp;H2029&amp;", '"&amp;I2029&amp;"',date'"&amp;O2029&amp;"',"&amp;J2029&amp;", "&amp;K2029&amp;", "&amp;K2029&amp;", '"&amp;L2029&amp;"', "&amp;M2029&amp;", "&amp;N2029&amp;", date'"&amp;P2029&amp;"', date'"&amp;Q2029&amp;"', "&amp;R2029&amp;", "&amp;S2029&amp;", to_date('"&amp;T2029&amp;"','YYYY-MM-DD HH24:MI:SS'), "&amp;U2029&amp;", "&amp;V2029&amp;", "&amp;W2029&amp;", "&amp;X2029&amp;", "&amp;AL2029&amp;", '"&amp;AN2029&amp;"', "&amp;AG2029&amp;","&amp;AM2029&amp;","&amp;AS2029&amp;","&amp;AT2029&amp;","&amp;AU2029&amp;");"&amp;
IF(LEN(AC2029)&gt;0,"insert into xxxx_oebs_cash_payment_test (ID, INVOICE_ID, OEBS_PAYMENT, DOC_DATE, COMISS_DATE) values (s_xxxx_oebs_cash_payment_test.NEXTVAL, "&amp;H2029&amp;", "&amp;AC2029&amp;", to_date('"&amp;T2029&amp;"','YYYY-MM-DD HH24:MI:SS'), "&amp;AF2029&amp;" );","")&amp;
IF(LEN(AD2029)&gt;0,"insert into xxxx_oebs_cash_payment_test (ID, INVOICE_ID, OEBS_PAYMENT, DOC_DATE, COMISS_DATE) values (s_xxxx_oebs_cash_payment_test.NEXTVAL, "&amp;H2029&amp;", "&amp;AD2029&amp;", to_date('"&amp;T2029&amp;"','YYYY-MM-DD HH24:MI:SS'), "&amp;AF2029&amp;" );","")&amp;
IF(LEN(AE2029)&gt;0,"insert into xxxx_oebs_cash_payment_test (ID, INVOICE_ID, OEBS_PAYMENT, DOC_DATE, COMISS_DATE) values (s_xxxx_oebs_cash_payment_test.NEXTVAL, "&amp;H2029&amp;", "&amp;AE2029&amp;", to_date('"&amp;T2029&amp;"','YYYY-MM-DD HH24:MI:SS'), "&amp;AF2029&amp;" );","")&amp;
IF(LEN(AH2029)&gt;0,"insert into xxxx_client_discount_m  (ID,CLIENT_ID,CLIENT_AVG_DISCOUNT,DT) values (s_xxxx_client_discount_m.NEXTVAL,"&amp;X2029&amp;", "&amp;AH2029&amp;", "&amp;AI2029&amp;");","")&amp;
IF(LEN(AJ2029)&gt;0,"insert into xxxx_client_discount_m  (ID,CLIENT_ID,CLIENT_AVG_DISCOUNT,DT) values (s_xxxx_client_discount_m.NEXTVAL,"&amp;X2029&amp;", "&amp;AJ2029&amp;", "&amp;AK2029&amp;");","")&amp;
IF(LEN(AO2029)&gt;0,"insert into xxxx_contract_signed_attr (ID, CONTRACT_ID, CODE, KEY_NUM) values (s_xxxx_contract_signed_attr.NEXTVAL, "&amp;C2029&amp;", 'SUPERCOMMISSION_BONUS' , "&amp;AO2029&amp;" );","")&amp;
IF(LEN(AP2029)&gt;0,"insert into xxxx_loyal_clients_contr_attr (ID, CONTRACT_ID, CLIENT_ID, LC_TURNOVER, COLLATERAL_FIRST_DT, COLLATERAL_END_DT) values (s_xxxx_loyal_clients_contr_atr.NEXTVAL, "&amp;C2029&amp;", "&amp;X2029&amp;", "&amp;AP2029&amp;", "&amp;AQ2029&amp;", "&amp;AR2029&amp;" );",""),"insert into XXXX_COMMISSION_PART (ID,CONTRACT_ID,FROM_DT,TILL_DT,NDS,CURRENCY,REWARD_TYPE,DISCOUNT_TYPE,REWARD_TO_CHARGE,DELKREDERE_TO_CHARGE,DKV_TO_CHARGE,REWARD_TO_PAY,DELKREDERE_TO_PAY,DKV_TO_PAY) values "&amp;"(s_xxxx_commission_part.NEXTVAL, "&amp;C2029&amp;", "&amp;E2029&amp;",  "&amp;F2029&amp;", "&amp;G2029&amp;", '"&amp;H2029&amp;"', "&amp;J2029&amp;", "&amp;I2029&amp;", "&amp;L2029&amp;", "&amp;M2029&amp;","&amp;N2029&amp;","&amp;Q2029&amp;","&amp;R2029&amp;","&amp;S2029&amp;");")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151, 1000151, '1000151/13', date'2013-03-01', date'2015-09-01', 48, 101891, 'Б-101891-13',date'2014-02-05',3, 7, 7, 'RUR', 1, 18, date'2014-02-06', date'2014-02-07', 1018911, 1, to_date('2014-11-07 00:00:00','YYYY-MM-DD HH24:MI:SS'), 1000, 180, 0, 1437, 0, 'c1', 8,null,null,12074,2074);insert into xxxx_oebs_cash_payment_test (ID, INVOICE_ID, OEBS_PAYMENT, DOC_DATE, COMISS_DATE) values (s_xxxx_oebs_cash_payment_test.NEXTVAL, 101891, 2050, to_date('2014-11-07 00:00:00','YYYY-MM-DD HH24:MI:SS'), date'2015-01-31' );insert into xxxx_client_discount_m  (ID,CLIENT_ID,CLIENT_AVG_DISCOUNT,DT) values (s_xxxx_client_discount_m.NEXTVAL,1437, 12, date'2015-02-01');</v>
      </c>
    </row>
    <row r="2030" spans="1:50" ht="16.5" customHeight="1" x14ac:dyDescent="0.25">
      <c r="A2030" s="285">
        <v>151</v>
      </c>
      <c r="B2030" s="72">
        <v>0</v>
      </c>
      <c r="C2030" s="165" t="str">
        <f t="shared" ref="C2030:C2032" si="257">"1000"&amp;A2030</f>
        <v>1000151</v>
      </c>
      <c r="D2030" s="165" t="str">
        <f t="shared" ref="D2030:D2032" si="258">"1000"&amp;A2030&amp;"/13"</f>
        <v>1000151/13</v>
      </c>
      <c r="E2030" s="167" t="s">
        <v>189</v>
      </c>
      <c r="F2030" s="167" t="s">
        <v>822</v>
      </c>
      <c r="G2030" s="165">
        <v>48</v>
      </c>
      <c r="H2030" s="178">
        <v>101891</v>
      </c>
      <c r="I2030" s="170" t="str">
        <f t="shared" ref="I2030:I2032" si="259">"Б-"&amp;H2030&amp;"-13"</f>
        <v>Б-101891-13</v>
      </c>
      <c r="J2030" s="169">
        <v>3</v>
      </c>
      <c r="K2030" s="165">
        <v>7</v>
      </c>
      <c r="L2030" s="165" t="s">
        <v>38</v>
      </c>
      <c r="M2030" s="169">
        <v>1</v>
      </c>
      <c r="N2030" s="165">
        <v>18</v>
      </c>
      <c r="O2030" s="167" t="s">
        <v>299</v>
      </c>
      <c r="P2030" s="167" t="s">
        <v>395</v>
      </c>
      <c r="Q2030" s="167" t="s">
        <v>396</v>
      </c>
      <c r="R2030" s="166" t="str">
        <f>H2030&amp;"1"</f>
        <v>1018911</v>
      </c>
      <c r="S2030" s="170">
        <v>1</v>
      </c>
      <c r="T2030" s="276" t="s">
        <v>1685</v>
      </c>
      <c r="U2030" s="165">
        <v>900</v>
      </c>
      <c r="V2030" s="165">
        <v>162</v>
      </c>
      <c r="W2030" s="165">
        <v>0</v>
      </c>
      <c r="X2030" s="24">
        <v>1437</v>
      </c>
      <c r="Y2030" s="168" t="s">
        <v>42</v>
      </c>
      <c r="Z2030" s="223" t="s">
        <v>196</v>
      </c>
      <c r="AA2030" s="228" t="s">
        <v>196</v>
      </c>
      <c r="AB2030" s="229"/>
      <c r="AC2030" s="178">
        <v>1845</v>
      </c>
      <c r="AD2030" s="165"/>
      <c r="AE2030" s="165"/>
      <c r="AF2030" s="341" t="s">
        <v>155</v>
      </c>
      <c r="AG2030" s="226">
        <v>8</v>
      </c>
      <c r="AH2030" s="227">
        <v>12</v>
      </c>
      <c r="AI2030" s="276" t="s">
        <v>319</v>
      </c>
      <c r="AJ2030" s="167"/>
      <c r="AK2030" s="167"/>
      <c r="AL2030" s="166">
        <v>0</v>
      </c>
      <c r="AM2030" s="170" t="s">
        <v>43</v>
      </c>
      <c r="AN2030" s="165" t="s">
        <v>44</v>
      </c>
      <c r="AO2030" s="165"/>
      <c r="AP2030" s="166"/>
      <c r="AQ2030" s="166"/>
      <c r="AR2030" s="166"/>
      <c r="AS2030" s="277" t="s">
        <v>43</v>
      </c>
      <c r="AT2030" s="280">
        <f t="shared" si="255"/>
        <v>12074</v>
      </c>
      <c r="AU2030" s="166">
        <v>2074</v>
      </c>
      <c r="AV2030" s="166" t="s">
        <v>814</v>
      </c>
      <c r="AX2030" s="163" t="str">
        <f t="shared" si="25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151, 1000151, '1000151/13', date'2013-03-01', date'2015-09-01', 48, 101891, 'Б-101891-13',date'2014-02-05',3, 7, 7, 'RUR', 1, 18, date'2014-02-06', date'2014-02-07', 1018911, 1, to_date('2015-02-08 00:00:00','YYYY-MM-DD HH24:MI:SS'), 900, 162, 0, 1437, 0, 'c1', 8,null,null,12074,2074);insert into xxxx_oebs_cash_payment_test (ID, INVOICE_ID, OEBS_PAYMENT, DOC_DATE, COMISS_DATE) values (s_xxxx_oebs_cash_payment_test.NEXTVAL, 101891, 1845, to_date('2015-02-08 00:00:00','YYYY-MM-DD HH24:MI:SS'), date'2014-12-31' );insert into xxxx_client_discount_m  (ID,CLIENT_ID,CLIENT_AVG_DISCOUNT,DT) values (s_xxxx_client_discount_m.NEXTVAL,1437, 12, date'2015-02-01');</v>
      </c>
    </row>
    <row r="2031" spans="1:50" ht="16.5" customHeight="1" x14ac:dyDescent="0.25">
      <c r="A2031" s="285">
        <v>151</v>
      </c>
      <c r="B2031" s="72">
        <v>0</v>
      </c>
      <c r="C2031" s="165" t="str">
        <f t="shared" si="257"/>
        <v>1000151</v>
      </c>
      <c r="D2031" s="165" t="str">
        <f t="shared" si="258"/>
        <v>1000151/13</v>
      </c>
      <c r="E2031" s="167" t="s">
        <v>189</v>
      </c>
      <c r="F2031" s="167" t="s">
        <v>822</v>
      </c>
      <c r="G2031" s="165">
        <v>48</v>
      </c>
      <c r="H2031" s="178">
        <v>101891</v>
      </c>
      <c r="I2031" s="170" t="str">
        <f t="shared" si="259"/>
        <v>Б-101891-13</v>
      </c>
      <c r="J2031" s="169">
        <v>3</v>
      </c>
      <c r="K2031" s="165">
        <v>7</v>
      </c>
      <c r="L2031" s="165" t="s">
        <v>38</v>
      </c>
      <c r="M2031" s="169">
        <v>1</v>
      </c>
      <c r="N2031" s="165">
        <v>18</v>
      </c>
      <c r="O2031" s="167" t="s">
        <v>299</v>
      </c>
      <c r="P2031" s="167" t="s">
        <v>395</v>
      </c>
      <c r="Q2031" s="167" t="s">
        <v>396</v>
      </c>
      <c r="R2031" s="166" t="str">
        <f>H2031&amp;"1"</f>
        <v>1018911</v>
      </c>
      <c r="S2031" s="170">
        <v>1</v>
      </c>
      <c r="T2031" s="276" t="s">
        <v>1686</v>
      </c>
      <c r="U2031" s="165">
        <v>800</v>
      </c>
      <c r="V2031" s="165">
        <v>144</v>
      </c>
      <c r="W2031" s="165">
        <v>0</v>
      </c>
      <c r="X2031" s="24">
        <v>1437</v>
      </c>
      <c r="Y2031" s="168" t="s">
        <v>42</v>
      </c>
      <c r="Z2031" s="223" t="s">
        <v>420</v>
      </c>
      <c r="AA2031" s="228" t="s">
        <v>420</v>
      </c>
      <c r="AB2031" s="224"/>
      <c r="AC2031" s="178">
        <v>1640</v>
      </c>
      <c r="AD2031" s="165"/>
      <c r="AE2031" s="165"/>
      <c r="AF2031" s="276" t="s">
        <v>149</v>
      </c>
      <c r="AG2031" s="226">
        <v>8</v>
      </c>
      <c r="AH2031" s="227">
        <v>12</v>
      </c>
      <c r="AI2031" s="276" t="s">
        <v>319</v>
      </c>
      <c r="AJ2031" s="167"/>
      <c r="AK2031" s="167"/>
      <c r="AL2031" s="166">
        <v>0</v>
      </c>
      <c r="AM2031" s="170" t="s">
        <v>43</v>
      </c>
      <c r="AN2031" s="165" t="s">
        <v>44</v>
      </c>
      <c r="AO2031" s="165"/>
      <c r="AP2031" s="166"/>
      <c r="AQ2031" s="166"/>
      <c r="AR2031" s="166"/>
      <c r="AS2031" s="277" t="s">
        <v>43</v>
      </c>
      <c r="AT2031" s="280">
        <f>AU2031+10000</f>
        <v>12074</v>
      </c>
      <c r="AU2031" s="166">
        <v>2074</v>
      </c>
      <c r="AV2031" s="166" t="s">
        <v>815</v>
      </c>
      <c r="AX2031" s="163" t="str">
        <f t="shared" si="25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151, 1000151, '1000151/13', date'2013-03-01', date'2015-09-01', 48, 101891, 'Б-101891-13',date'2014-02-05',3, 7, 7, 'RUR', 1, 18, date'2014-02-06', date'2014-02-07', 1018911, 1, to_date('2015-02-09 00:00:00','YYYY-MM-DD HH24:MI:SS'), 800, 144, 0, 1437, 0, 'c1', 8,null,null,12074,2074);insert into xxxx_oebs_cash_payment_test (ID, INVOICE_ID, OEBS_PAYMENT, DOC_DATE, COMISS_DATE) values (s_xxxx_oebs_cash_payment_test.NEXTVAL, 101891, 1640, to_date('2015-02-09 00:00:00','YYYY-MM-DD HH24:MI:SS'), date'2015-01-31' );insert into xxxx_client_discount_m  (ID,CLIENT_ID,CLIENT_AVG_DISCOUNT,DT) values (s_xxxx_client_discount_m.NEXTVAL,1437, 12, date'2015-02-01');</v>
      </c>
    </row>
    <row r="2032" spans="1:50" s="179" customFormat="1" ht="16.5" customHeight="1" x14ac:dyDescent="0.25">
      <c r="A2032" s="285">
        <v>151</v>
      </c>
      <c r="B2032" s="72">
        <v>0</v>
      </c>
      <c r="C2032" s="171" t="str">
        <f t="shared" si="257"/>
        <v>1000151</v>
      </c>
      <c r="D2032" s="171" t="str">
        <f t="shared" si="258"/>
        <v>1000151/13</v>
      </c>
      <c r="E2032" s="172" t="s">
        <v>189</v>
      </c>
      <c r="F2032" s="167" t="s">
        <v>822</v>
      </c>
      <c r="G2032" s="171">
        <v>48</v>
      </c>
      <c r="H2032" s="178">
        <v>101891</v>
      </c>
      <c r="I2032" s="171" t="str">
        <f t="shared" si="259"/>
        <v>Б-101891-13</v>
      </c>
      <c r="J2032" s="169">
        <v>3</v>
      </c>
      <c r="K2032" s="171">
        <v>7</v>
      </c>
      <c r="L2032" s="171" t="s">
        <v>38</v>
      </c>
      <c r="M2032" s="175">
        <v>1</v>
      </c>
      <c r="N2032" s="171">
        <v>18</v>
      </c>
      <c r="O2032" s="172" t="s">
        <v>299</v>
      </c>
      <c r="P2032" s="172" t="s">
        <v>395</v>
      </c>
      <c r="Q2032" s="172" t="s">
        <v>396</v>
      </c>
      <c r="R2032" s="173" t="str">
        <f>H2032&amp;"1"</f>
        <v>1018911</v>
      </c>
      <c r="S2032" s="171">
        <v>1</v>
      </c>
      <c r="T2032" s="279" t="s">
        <v>1687</v>
      </c>
      <c r="U2032" s="171">
        <v>600</v>
      </c>
      <c r="V2032" s="171">
        <v>108</v>
      </c>
      <c r="W2032" s="171">
        <v>0</v>
      </c>
      <c r="X2032" s="24">
        <v>1437</v>
      </c>
      <c r="Y2032" s="174" t="s">
        <v>42</v>
      </c>
      <c r="Z2032" s="232"/>
      <c r="AA2032" s="232"/>
      <c r="AB2032" s="232"/>
      <c r="AC2032" s="180">
        <v>1230</v>
      </c>
      <c r="AD2032" s="171"/>
      <c r="AE2032" s="171"/>
      <c r="AF2032" s="342" t="s">
        <v>155</v>
      </c>
      <c r="AG2032" s="233">
        <v>8</v>
      </c>
      <c r="AH2032" s="227">
        <v>12</v>
      </c>
      <c r="AI2032" s="279" t="s">
        <v>319</v>
      </c>
      <c r="AJ2032" s="172"/>
      <c r="AK2032" s="172"/>
      <c r="AL2032" s="173">
        <v>0</v>
      </c>
      <c r="AM2032" s="170" t="s">
        <v>43</v>
      </c>
      <c r="AN2032" s="171" t="s">
        <v>44</v>
      </c>
      <c r="AO2032" s="171"/>
      <c r="AP2032" s="173"/>
      <c r="AQ2032" s="173"/>
      <c r="AR2032" s="173"/>
      <c r="AS2032" s="277" t="s">
        <v>43</v>
      </c>
      <c r="AT2032" s="280">
        <f>AU2032+10000</f>
        <v>12074</v>
      </c>
      <c r="AU2032" s="166">
        <v>2074</v>
      </c>
      <c r="AV2032" s="173"/>
      <c r="AX2032" s="163" t="str">
        <f t="shared" si="25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151, 1000151, '1000151/13', date'2013-03-01', date'2015-09-01', 48, 101891, 'Б-101891-13',date'2014-02-05',3, 7, 7, 'RUR', 1, 18, date'2014-02-06', date'2014-02-07', 1018911, 1, to_date('2015-02-11 00:00:00','YYYY-MM-DD HH24:MI:SS'), 600, 108, 0, 1437, 0, 'c1', 8,null,null,12074,2074);insert into xxxx_oebs_cash_payment_test (ID, INVOICE_ID, OEBS_PAYMENT, DOC_DATE, COMISS_DATE) values (s_xxxx_oebs_cash_payment_test.NEXTVAL, 101891, 1230, to_date('2015-02-11 00:00:00','YYYY-MM-DD HH24:MI:SS'), date'2014-12-31' );insert into xxxx_client_discount_m  (ID,CLIENT_ID,CLIENT_AVG_DISCOUNT,DT) values (s_xxxx_client_discount_m.NEXTVAL,1437, 12, date'2015-02-01');</v>
      </c>
    </row>
    <row r="2033" spans="1:50" ht="16.5" customHeight="1" x14ac:dyDescent="0.25">
      <c r="A2033" s="285">
        <v>152</v>
      </c>
      <c r="B2033" s="72">
        <v>0</v>
      </c>
      <c r="C2033" s="165" t="str">
        <f>"1000"&amp;A2033</f>
        <v>1000152</v>
      </c>
      <c r="D2033" s="165" t="str">
        <f>"1000"&amp;A2033&amp;"/13"</f>
        <v>1000152/13</v>
      </c>
      <c r="E2033" s="167" t="s">
        <v>189</v>
      </c>
      <c r="F2033" s="167" t="s">
        <v>822</v>
      </c>
      <c r="G2033" s="165">
        <v>48</v>
      </c>
      <c r="H2033" s="178">
        <v>101892</v>
      </c>
      <c r="I2033" s="170" t="str">
        <f>"Б-"&amp;H2033&amp;"-13"</f>
        <v>Б-101892-13</v>
      </c>
      <c r="J2033" s="274">
        <v>2</v>
      </c>
      <c r="K2033" s="165">
        <v>7</v>
      </c>
      <c r="L2033" s="165" t="s">
        <v>38</v>
      </c>
      <c r="M2033" s="169">
        <v>1</v>
      </c>
      <c r="N2033" s="165">
        <v>18</v>
      </c>
      <c r="O2033" s="167" t="s">
        <v>299</v>
      </c>
      <c r="P2033" s="167" t="s">
        <v>395</v>
      </c>
      <c r="Q2033" s="167" t="s">
        <v>396</v>
      </c>
      <c r="R2033" s="166" t="str">
        <f>H2033&amp;"1"</f>
        <v>1018921</v>
      </c>
      <c r="S2033" s="170">
        <v>1</v>
      </c>
      <c r="T2033" s="341" t="s">
        <v>1690</v>
      </c>
      <c r="U2033" s="165">
        <v>1000</v>
      </c>
      <c r="V2033" s="165">
        <v>180</v>
      </c>
      <c r="W2033" s="165">
        <v>0</v>
      </c>
      <c r="X2033" s="24">
        <v>1438</v>
      </c>
      <c r="Y2033" s="168" t="s">
        <v>42</v>
      </c>
      <c r="Z2033" s="223" t="s">
        <v>418</v>
      </c>
      <c r="AA2033" s="228" t="s">
        <v>418</v>
      </c>
      <c r="AB2033" s="225" t="s">
        <v>419</v>
      </c>
      <c r="AC2033" s="178">
        <v>2050</v>
      </c>
      <c r="AD2033" s="165"/>
      <c r="AE2033" s="165"/>
      <c r="AF2033" s="276" t="s">
        <v>149</v>
      </c>
      <c r="AG2033" s="226">
        <v>8</v>
      </c>
      <c r="AH2033" s="227">
        <v>12</v>
      </c>
      <c r="AI2033" s="276" t="s">
        <v>319</v>
      </c>
      <c r="AJ2033" s="167"/>
      <c r="AK2033" s="167"/>
      <c r="AL2033" s="166">
        <v>0</v>
      </c>
      <c r="AM2033" s="170" t="s">
        <v>43</v>
      </c>
      <c r="AN2033" s="165" t="s">
        <v>44</v>
      </c>
      <c r="AO2033" s="165"/>
      <c r="AP2033" s="166"/>
      <c r="AQ2033" s="166"/>
      <c r="AR2033" s="166"/>
      <c r="AS2033" s="277" t="s">
        <v>43</v>
      </c>
      <c r="AT2033" s="280">
        <f t="shared" ref="AT2033:AT2034" si="260">AU2033+10000</f>
        <v>12075</v>
      </c>
      <c r="AU2033" s="166">
        <v>2075</v>
      </c>
      <c r="AV2033" s="166"/>
      <c r="AX2033" s="163" t="str">
        <f t="shared" si="25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152, 1000152, '1000152/13', date'2013-03-01', date'2015-09-01', 48, 101892, 'Б-101892-13',date'2014-02-05',2, 7, 7, 'RUR', 1, 18, date'2014-02-06', date'2014-02-07', 1018921, 1, to_date('2014-11-07 00:00:00','YYYY-MM-DD HH24:MI:SS'), 1000, 180, 0, 1438, 0, 'c1', 8,null,null,12075,2075);insert into xxxx_oebs_cash_payment_test (ID, INVOICE_ID, OEBS_PAYMENT, DOC_DATE, COMISS_DATE) values (s_xxxx_oebs_cash_payment_test.NEXTVAL, 101892, 2050, to_date('2014-11-07 00:00:00','YYYY-MM-DD HH24:MI:SS'), date'2015-01-31' );insert into xxxx_client_discount_m  (ID,CLIENT_ID,CLIENT_AVG_DISCOUNT,DT) values (s_xxxx_client_discount_m.NEXTVAL,1438, 12, date'2015-02-01');</v>
      </c>
    </row>
    <row r="2034" spans="1:50" ht="16.5" customHeight="1" x14ac:dyDescent="0.25">
      <c r="A2034" s="285">
        <v>152</v>
      </c>
      <c r="B2034" s="72">
        <v>0</v>
      </c>
      <c r="C2034" s="165" t="str">
        <f t="shared" ref="C2034:C2036" si="261">"1000"&amp;A2034</f>
        <v>1000152</v>
      </c>
      <c r="D2034" s="165" t="str">
        <f t="shared" ref="D2034:D2036" si="262">"1000"&amp;A2034&amp;"/13"</f>
        <v>1000152/13</v>
      </c>
      <c r="E2034" s="167" t="s">
        <v>189</v>
      </c>
      <c r="F2034" s="167" t="s">
        <v>822</v>
      </c>
      <c r="G2034" s="165">
        <v>48</v>
      </c>
      <c r="H2034" s="178">
        <v>101892</v>
      </c>
      <c r="I2034" s="170" t="str">
        <f t="shared" ref="I2034:I2036" si="263">"Б-"&amp;H2034&amp;"-13"</f>
        <v>Б-101892-13</v>
      </c>
      <c r="J2034" s="274">
        <v>2</v>
      </c>
      <c r="K2034" s="165">
        <v>7</v>
      </c>
      <c r="L2034" s="165" t="s">
        <v>38</v>
      </c>
      <c r="M2034" s="169">
        <v>1</v>
      </c>
      <c r="N2034" s="165">
        <v>18</v>
      </c>
      <c r="O2034" s="167" t="s">
        <v>299</v>
      </c>
      <c r="P2034" s="167" t="s">
        <v>395</v>
      </c>
      <c r="Q2034" s="167" t="s">
        <v>396</v>
      </c>
      <c r="R2034" s="166" t="str">
        <f>H2034&amp;"1"</f>
        <v>1018921</v>
      </c>
      <c r="S2034" s="170">
        <v>1</v>
      </c>
      <c r="T2034" s="276" t="s">
        <v>1685</v>
      </c>
      <c r="U2034" s="165">
        <v>900</v>
      </c>
      <c r="V2034" s="165">
        <v>162</v>
      </c>
      <c r="W2034" s="165">
        <v>0</v>
      </c>
      <c r="X2034" s="24">
        <v>1438</v>
      </c>
      <c r="Y2034" s="168" t="s">
        <v>42</v>
      </c>
      <c r="Z2034" s="223" t="s">
        <v>196</v>
      </c>
      <c r="AA2034" s="228" t="s">
        <v>196</v>
      </c>
      <c r="AB2034" s="229"/>
      <c r="AC2034" s="178">
        <v>1845</v>
      </c>
      <c r="AD2034" s="165"/>
      <c r="AE2034" s="165"/>
      <c r="AF2034" s="341" t="s">
        <v>155</v>
      </c>
      <c r="AG2034" s="226">
        <v>8</v>
      </c>
      <c r="AH2034" s="227">
        <v>12</v>
      </c>
      <c r="AI2034" s="276" t="s">
        <v>319</v>
      </c>
      <c r="AJ2034" s="167"/>
      <c r="AK2034" s="167"/>
      <c r="AL2034" s="166">
        <v>0</v>
      </c>
      <c r="AM2034" s="170" t="s">
        <v>43</v>
      </c>
      <c r="AN2034" s="165" t="s">
        <v>44</v>
      </c>
      <c r="AO2034" s="165"/>
      <c r="AP2034" s="166"/>
      <c r="AQ2034" s="166"/>
      <c r="AR2034" s="166"/>
      <c r="AS2034" s="277" t="s">
        <v>43</v>
      </c>
      <c r="AT2034" s="280">
        <f t="shared" si="260"/>
        <v>12075</v>
      </c>
      <c r="AU2034" s="166">
        <v>2075</v>
      </c>
      <c r="AV2034" s="166" t="s">
        <v>814</v>
      </c>
      <c r="AX2034" s="163" t="str">
        <f t="shared" si="25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152, 1000152, '1000152/13', date'2013-03-01', date'2015-09-01', 48, 101892, 'Б-101892-13',date'2014-02-05',2, 7, 7, 'RUR', 1, 18, date'2014-02-06', date'2014-02-07', 1018921, 1, to_date('2015-02-08 00:00:00','YYYY-MM-DD HH24:MI:SS'), 900, 162, 0, 1438, 0, 'c1', 8,null,null,12075,2075);insert into xxxx_oebs_cash_payment_test (ID, INVOICE_ID, OEBS_PAYMENT, DOC_DATE, COMISS_DATE) values (s_xxxx_oebs_cash_payment_test.NEXTVAL, 101892, 1845, to_date('2015-02-08 00:00:00','YYYY-MM-DD HH24:MI:SS'), date'2014-12-31' );insert into xxxx_client_discount_m  (ID,CLIENT_ID,CLIENT_AVG_DISCOUNT,DT) values (s_xxxx_client_discount_m.NEXTVAL,1438, 12, date'2015-02-01');</v>
      </c>
    </row>
    <row r="2035" spans="1:50" ht="16.5" customHeight="1" x14ac:dyDescent="0.25">
      <c r="A2035" s="285">
        <v>152</v>
      </c>
      <c r="B2035" s="72">
        <v>0</v>
      </c>
      <c r="C2035" s="165" t="str">
        <f t="shared" si="261"/>
        <v>1000152</v>
      </c>
      <c r="D2035" s="165" t="str">
        <f t="shared" si="262"/>
        <v>1000152/13</v>
      </c>
      <c r="E2035" s="167" t="s">
        <v>189</v>
      </c>
      <c r="F2035" s="167" t="s">
        <v>822</v>
      </c>
      <c r="G2035" s="165">
        <v>48</v>
      </c>
      <c r="H2035" s="178">
        <v>101892</v>
      </c>
      <c r="I2035" s="170" t="str">
        <f t="shared" si="263"/>
        <v>Б-101892-13</v>
      </c>
      <c r="J2035" s="274">
        <v>2</v>
      </c>
      <c r="K2035" s="165">
        <v>7</v>
      </c>
      <c r="L2035" s="165" t="s">
        <v>38</v>
      </c>
      <c r="M2035" s="169">
        <v>1</v>
      </c>
      <c r="N2035" s="165">
        <v>18</v>
      </c>
      <c r="O2035" s="167" t="s">
        <v>299</v>
      </c>
      <c r="P2035" s="167" t="s">
        <v>395</v>
      </c>
      <c r="Q2035" s="167" t="s">
        <v>396</v>
      </c>
      <c r="R2035" s="166" t="str">
        <f>H2035&amp;"1"</f>
        <v>1018921</v>
      </c>
      <c r="S2035" s="170">
        <v>1</v>
      </c>
      <c r="T2035" s="276" t="s">
        <v>1686</v>
      </c>
      <c r="U2035" s="165">
        <v>800</v>
      </c>
      <c r="V2035" s="165">
        <v>144</v>
      </c>
      <c r="W2035" s="165">
        <v>0</v>
      </c>
      <c r="X2035" s="24">
        <v>1438</v>
      </c>
      <c r="Y2035" s="168" t="s">
        <v>42</v>
      </c>
      <c r="Z2035" s="223" t="s">
        <v>420</v>
      </c>
      <c r="AA2035" s="228" t="s">
        <v>420</v>
      </c>
      <c r="AB2035" s="224"/>
      <c r="AC2035" s="178">
        <v>1640</v>
      </c>
      <c r="AD2035" s="165"/>
      <c r="AE2035" s="165"/>
      <c r="AF2035" s="276" t="s">
        <v>149</v>
      </c>
      <c r="AG2035" s="226">
        <v>8</v>
      </c>
      <c r="AH2035" s="227">
        <v>12</v>
      </c>
      <c r="AI2035" s="276" t="s">
        <v>319</v>
      </c>
      <c r="AJ2035" s="167"/>
      <c r="AK2035" s="167"/>
      <c r="AL2035" s="166">
        <v>0</v>
      </c>
      <c r="AM2035" s="170" t="s">
        <v>43</v>
      </c>
      <c r="AN2035" s="165" t="s">
        <v>44</v>
      </c>
      <c r="AO2035" s="165"/>
      <c r="AP2035" s="166"/>
      <c r="AQ2035" s="166"/>
      <c r="AR2035" s="166"/>
      <c r="AS2035" s="277" t="s">
        <v>43</v>
      </c>
      <c r="AT2035" s="280">
        <f>AU2035+10000</f>
        <v>12075</v>
      </c>
      <c r="AU2035" s="166">
        <v>2075</v>
      </c>
      <c r="AV2035" s="166" t="s">
        <v>815</v>
      </c>
      <c r="AX2035" s="163" t="str">
        <f t="shared" si="25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152, 1000152, '1000152/13', date'2013-03-01', date'2015-09-01', 48, 101892, 'Б-101892-13',date'2014-02-05',2, 7, 7, 'RUR', 1, 18, date'2014-02-06', date'2014-02-07', 1018921, 1, to_date('2015-02-09 00:00:00','YYYY-MM-DD HH24:MI:SS'), 800, 144, 0, 1438, 0, 'c1', 8,null,null,12075,2075);insert into xxxx_oebs_cash_payment_test (ID, INVOICE_ID, OEBS_PAYMENT, DOC_DATE, COMISS_DATE) values (s_xxxx_oebs_cash_payment_test.NEXTVAL, 101892, 1640, to_date('2015-02-09 00:00:00','YYYY-MM-DD HH24:MI:SS'), date'2015-01-31' );insert into xxxx_client_discount_m  (ID,CLIENT_ID,CLIENT_AVG_DISCOUNT,DT) values (s_xxxx_client_discount_m.NEXTVAL,1438, 12, date'2015-02-01');</v>
      </c>
    </row>
    <row r="2036" spans="1:50" s="179" customFormat="1" ht="16.5" customHeight="1" x14ac:dyDescent="0.25">
      <c r="A2036" s="286">
        <v>152</v>
      </c>
      <c r="B2036" s="72">
        <v>0</v>
      </c>
      <c r="C2036" s="171" t="str">
        <f t="shared" si="261"/>
        <v>1000152</v>
      </c>
      <c r="D2036" s="171" t="str">
        <f t="shared" si="262"/>
        <v>1000152/13</v>
      </c>
      <c r="E2036" s="172" t="s">
        <v>189</v>
      </c>
      <c r="F2036" s="172" t="s">
        <v>822</v>
      </c>
      <c r="G2036" s="171">
        <v>48</v>
      </c>
      <c r="H2036" s="178">
        <v>101892</v>
      </c>
      <c r="I2036" s="171" t="str">
        <f t="shared" si="263"/>
        <v>Б-101892-13</v>
      </c>
      <c r="J2036" s="275">
        <v>2</v>
      </c>
      <c r="K2036" s="171">
        <v>7</v>
      </c>
      <c r="L2036" s="171" t="s">
        <v>38</v>
      </c>
      <c r="M2036" s="175">
        <v>1</v>
      </c>
      <c r="N2036" s="171">
        <v>18</v>
      </c>
      <c r="O2036" s="172" t="s">
        <v>299</v>
      </c>
      <c r="P2036" s="172" t="s">
        <v>395</v>
      </c>
      <c r="Q2036" s="172" t="s">
        <v>396</v>
      </c>
      <c r="R2036" s="173" t="str">
        <f>H2036&amp;"1"</f>
        <v>1018921</v>
      </c>
      <c r="S2036" s="171">
        <v>1</v>
      </c>
      <c r="T2036" s="279" t="s">
        <v>1687</v>
      </c>
      <c r="U2036" s="171">
        <v>600</v>
      </c>
      <c r="V2036" s="171">
        <v>108</v>
      </c>
      <c r="W2036" s="171">
        <v>0</v>
      </c>
      <c r="X2036" s="24">
        <v>1438</v>
      </c>
      <c r="Y2036" s="174" t="s">
        <v>42</v>
      </c>
      <c r="Z2036" s="232"/>
      <c r="AA2036" s="232"/>
      <c r="AB2036" s="232"/>
      <c r="AC2036" s="180">
        <v>1230</v>
      </c>
      <c r="AD2036" s="171"/>
      <c r="AE2036" s="171"/>
      <c r="AF2036" s="342" t="s">
        <v>155</v>
      </c>
      <c r="AG2036" s="233">
        <v>8</v>
      </c>
      <c r="AH2036" s="205">
        <v>12</v>
      </c>
      <c r="AI2036" s="279" t="s">
        <v>319</v>
      </c>
      <c r="AJ2036" s="172"/>
      <c r="AK2036" s="172"/>
      <c r="AL2036" s="173">
        <v>0</v>
      </c>
      <c r="AM2036" s="171" t="s">
        <v>43</v>
      </c>
      <c r="AN2036" s="171" t="s">
        <v>44</v>
      </c>
      <c r="AO2036" s="171"/>
      <c r="AP2036" s="173"/>
      <c r="AQ2036" s="173"/>
      <c r="AR2036" s="173"/>
      <c r="AS2036" s="278" t="s">
        <v>43</v>
      </c>
      <c r="AT2036" s="281">
        <f>AU2036+10000</f>
        <v>12075</v>
      </c>
      <c r="AU2036" s="166">
        <v>2075</v>
      </c>
      <c r="AV2036" s="173"/>
      <c r="AX2036" s="163" t="str">
        <f>IF(B2036=0,"insert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"&amp;A2036&amp;", "&amp;C2036&amp;", '"&amp;D2036&amp;"', date'"&amp;E2036&amp;"', date'"&amp;F2036&amp;"', "&amp;G2036&amp;", "&amp;H2036&amp;", '"&amp;I2036&amp;"',date'"&amp;O2036&amp;"',"&amp;J2036&amp;", "&amp;K2036&amp;", "&amp;K2036&amp;", '"&amp;L2036&amp;"', "&amp;M2036&amp;", "&amp;N2036&amp;", date'"&amp;P2036&amp;"', date'"&amp;Q2036&amp;"', "&amp;R2036&amp;", "&amp;S2036&amp;", to_date('"&amp;T2036&amp;"','YYYY-MM-DD HH24:MI:SS'), "&amp;U2036&amp;", "&amp;V2036&amp;", "&amp;W2036&amp;", "&amp;X2036&amp;", "&amp;AL2036&amp;", '"&amp;AN2036&amp;"', "&amp;AG2036&amp;","&amp;AM2036&amp;","&amp;AS2036&amp;","&amp;AT2036&amp;","&amp;AU2036&amp;");"&amp;
IF(LEN(AC2036)&gt;0,"insert into xxxx_oebs_cash_payment_test (ID, INVOICE_ID, OEBS_PAYMENT, DOC_DATE, COMISS_DATE) values (s_xxxx_oebs_cash_payment_test.NEXTVAL, "&amp;H2036&amp;", "&amp;AC2036&amp;", to_date('"&amp;T2036&amp;"','YYYY-MM-DD HH24:MI:SS'), "&amp;AF2036&amp;" );","")&amp;
IF(LEN(AD2036)&gt;0,"insert into xxxx_oebs_cash_payment_test (ID, INVOICE_ID, OEBS_PAYMENT, DOC_DATE, COMISS_DATE) values (s_xxxx_oebs_cash_payment_test.NEXTVAL, "&amp;H2036&amp;", "&amp;AD2036&amp;", to_date('"&amp;T2036&amp;"','YYYY-MM-DD HH24:MI:SS'), "&amp;AF2036&amp;" );","")&amp;
IF(LEN(AE2036)&gt;0,"insert into xxxx_oebs_cash_payment_test (ID, INVOICE_ID, OEBS_PAYMENT, DOC_DATE, COMISS_DATE) values (s_xxxx_oebs_cash_payment_test.NEXTVAL, "&amp;H2036&amp;", "&amp;AE2036&amp;", to_date('"&amp;T2036&amp;"','YYYY-MM-DD HH24:MI:SS'), "&amp;AF2036&amp;" );","")&amp;
IF(LEN(AH2036)&gt;0,"insert into xxxx_client_discount_m  (ID,CLIENT_ID,CLIENT_AVG_DISCOUNT,DT) values (s_xxxx_client_discount_m.NEXTVAL,"&amp;X2036&amp;", "&amp;AH2036&amp;", "&amp;AI2036&amp;");","")&amp;
IF(LEN(AJ2036)&gt;0,"insert into xxxx_client_discount_m  (ID,CLIENT_ID,CLIENT_AVG_DISCOUNT,DT) values (s_xxxx_client_discount_m.NEXTVAL,"&amp;X2036&amp;", "&amp;AJ2036&amp;", "&amp;AK2036&amp;");","")&amp;
IF(LEN(AO2036)&gt;0,"insert into xxxx_contract_signed_attr (ID, CONTRACT_ID, CODE, KEY_NUM) values (s_xxxx_contract_signed_attr.NEXTVAL, "&amp;C2036&amp;", 'SUPERCOMMISSION_BONUS' , "&amp;AO2036&amp;" );","")&amp;
IF(LEN(AP2036)&gt;0,"insert into xxxx_loyal_clients_contr_attr (ID, CONTRACT_ID, CLIENT_ID, LC_TURNOVER, COLLATERAL_FIRST_DT, COLLATERAL_END_DT) values (s_xxxx_loyal_clients_contr_atr.NEXTVAL, "&amp;C2036&amp;", "&amp;X2036&amp;", "&amp;AP2036&amp;", "&amp;AQ2036&amp;", "&amp;AR2036&amp;" );",""),"insert into XXXX_COMMISSION_PART (ID,CONTRACT_ID,FROM_DT,TILL_DT,NDS,CURRENCY,REWARD_TYPE,DISCOUNT_TYPE,REWARD_TO_CHARGE,DELKREDERE_TO_CHARGE,DKV_TO_CHARGE,REWARD_TO_PAY,DELKREDERE_TO_PAY,DKV_TO_PAY) values "&amp;"(s_xxxx_commission_part.NEXTVAL, "&amp;C2036&amp;", "&amp;E2036&amp;",  "&amp;F2036&amp;", "&amp;G2036&amp;", '"&amp;H2036&amp;"', "&amp;J2036&amp;", "&amp;I2036&amp;", "&amp;L2036&amp;", "&amp;M2036&amp;","&amp;N2036&amp;","&amp;Q2036&amp;","&amp;R2036&amp;","&amp;S2036&amp;");")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IS_LOYAL,ENDBUYER_ID,ENDBUYER_INN,AGENCY_INN) values (s_xxxx_new_comm_contract_basic.NEXTVAL, 152, 1000152, '1000152/13', date'2013-03-01', date'2015-09-01', 48, 101892, 'Б-101892-13',date'2014-02-05',2, 7, 7, 'RUR', 1, 18, date'2014-02-06', date'2014-02-07', 1018921, 1, to_date('2015-02-11 00:00:00','YYYY-MM-DD HH24:MI:SS'), 600, 108, 0, 1438, 0, 'c1', 8,null,null,12075,2075);insert into xxxx_oebs_cash_payment_test (ID, INVOICE_ID, OEBS_PAYMENT, DOC_DATE, COMISS_DATE) values (s_xxxx_oebs_cash_payment_test.NEXTVAL, 101892, 1230, to_date('2015-02-11 00:00:00','YYYY-MM-DD HH24:MI:SS'), date'2014-12-31' );insert into xxxx_client_discount_m  (ID,CLIENT_ID,CLIENT_AVG_DISCOUNT,DT) values (s_xxxx_client_discount_m.NEXTVAL,1438, 12, date'2015-02-01');</v>
      </c>
    </row>
    <row r="2037" spans="1:50" customFormat="1" ht="16.5" customHeight="1" x14ac:dyDescent="0.25"/>
    <row r="2038" spans="1:50" ht="16.5" customHeight="1" x14ac:dyDescent="0.25">
      <c r="A2038" s="163"/>
      <c r="B2038" s="163"/>
      <c r="H2038" s="163"/>
      <c r="I2038" s="163"/>
      <c r="J2038" s="163"/>
      <c r="M2038" s="163"/>
      <c r="R2038" s="163"/>
      <c r="Y2038" s="163"/>
      <c r="Z2038" s="163"/>
      <c r="AA2038" s="163"/>
      <c r="AB2038" s="163"/>
      <c r="AC2038" s="163"/>
      <c r="AG2038" s="163"/>
      <c r="AH2038" s="163"/>
      <c r="AL2038" s="163"/>
      <c r="AM2038" s="163"/>
      <c r="AP2038" s="163"/>
      <c r="AQ2038" s="163"/>
      <c r="AR2038" s="163"/>
      <c r="AS2038" s="163"/>
      <c r="AT2038" s="163"/>
      <c r="AU2038" s="163"/>
      <c r="AV2038" s="163"/>
    </row>
    <row r="2039" spans="1:50" s="94" customFormat="1" ht="16.5" customHeight="1" x14ac:dyDescent="0.25">
      <c r="B2039" s="349"/>
      <c r="C2039" s="94" t="s">
        <v>1460</v>
      </c>
      <c r="D2039" s="94" t="s">
        <v>1461</v>
      </c>
      <c r="E2039" s="94" t="s">
        <v>1462</v>
      </c>
      <c r="F2039" s="94" t="s">
        <v>1463</v>
      </c>
      <c r="G2039" s="94" t="s">
        <v>11</v>
      </c>
      <c r="H2039" s="350" t="s">
        <v>130</v>
      </c>
      <c r="I2039" s="351" t="s">
        <v>132</v>
      </c>
      <c r="J2039" s="94" t="s">
        <v>131</v>
      </c>
      <c r="K2039" s="94" t="s">
        <v>133</v>
      </c>
      <c r="L2039" s="94" t="s">
        <v>134</v>
      </c>
      <c r="M2039" s="352" t="s">
        <v>135</v>
      </c>
      <c r="N2039" s="94" t="s">
        <v>136</v>
      </c>
      <c r="O2039" s="94" t="s">
        <v>137</v>
      </c>
      <c r="P2039" s="94" t="s">
        <v>138</v>
      </c>
      <c r="Q2039" s="94" t="s">
        <v>139</v>
      </c>
      <c r="R2039" s="350" t="s">
        <v>140</v>
      </c>
      <c r="S2039" s="94" t="s">
        <v>141</v>
      </c>
      <c r="Y2039" s="352"/>
      <c r="Z2039" s="353"/>
      <c r="AA2039" s="353"/>
      <c r="AB2039" s="353"/>
      <c r="AC2039" s="350"/>
      <c r="AG2039" s="354"/>
      <c r="AH2039" s="350"/>
      <c r="AL2039" s="350"/>
      <c r="AM2039" s="351"/>
      <c r="AP2039" s="350"/>
      <c r="AQ2039" s="350"/>
      <c r="AR2039" s="350"/>
      <c r="AS2039" s="350"/>
      <c r="AT2039" s="350"/>
      <c r="AU2039" s="350"/>
      <c r="AV2039" s="350"/>
    </row>
    <row r="2040" spans="1:50" s="94" customFormat="1" ht="16.5" customHeight="1" x14ac:dyDescent="0.25">
      <c r="B2040" s="349">
        <v>1</v>
      </c>
      <c r="C2040" s="94">
        <v>10001</v>
      </c>
      <c r="D2040" s="94" t="s">
        <v>48</v>
      </c>
      <c r="E2040" s="386" t="s">
        <v>294</v>
      </c>
      <c r="F2040" s="386" t="s">
        <v>297</v>
      </c>
      <c r="G2040" s="94">
        <v>1</v>
      </c>
      <c r="H2040" s="350" t="s">
        <v>38</v>
      </c>
      <c r="I2040" s="351">
        <v>7</v>
      </c>
      <c r="J2040" s="351">
        <v>5</v>
      </c>
      <c r="K2040" s="94">
        <v>139072</v>
      </c>
      <c r="L2040" s="94">
        <v>8344.32</v>
      </c>
      <c r="M2040" s="352">
        <v>2781.44</v>
      </c>
      <c r="N2040" s="387" t="s">
        <v>43</v>
      </c>
      <c r="O2040" s="387" t="s">
        <v>43</v>
      </c>
      <c r="P2040" s="387" t="s">
        <v>43</v>
      </c>
      <c r="Q2040" s="387" t="s">
        <v>43</v>
      </c>
      <c r="R2040" s="387" t="s">
        <v>43</v>
      </c>
      <c r="S2040" s="387" t="s">
        <v>43</v>
      </c>
      <c r="Y2040" s="352"/>
      <c r="Z2040" s="353"/>
      <c r="AA2040" s="353"/>
      <c r="AB2040" s="353"/>
      <c r="AC2040" s="350"/>
      <c r="AG2040" s="354"/>
      <c r="AH2040" s="350"/>
      <c r="AL2040" s="350"/>
      <c r="AM2040" s="351"/>
      <c r="AP2040" s="350"/>
      <c r="AQ2040" s="350"/>
      <c r="AR2040" s="350"/>
      <c r="AS2040" s="350"/>
      <c r="AT2040" s="350"/>
      <c r="AU2040" s="350"/>
      <c r="AV2040" s="350"/>
      <c r="AX2040" s="163" t="str">
        <f>IF(B2040=0,"insert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"&amp;A2040&amp;", "&amp;C2040&amp;", '"&amp;D2040&amp;"', date'"&amp;E2040&amp;"', date'"&amp;F2040&amp;"', "&amp;G2040&amp;", "&amp;H2040&amp;", '"&amp;I2040&amp;"',date'"&amp;O2040&amp;"',"&amp;J2040&amp;", "&amp;K2040&amp;", "&amp;K2040&amp;", '"&amp;L2040&amp;"', "&amp;M2040&amp;", "&amp;N2040&amp;", date'"&amp;P2040&amp;"', date'"&amp;Q2040&amp;"', "&amp;R2040&amp;", "&amp;S2040&amp;", to_date('"&amp;T2040&amp;"','YYYY-MM-DD HH24:MI:SS'), "&amp;U2040&amp;", "&amp;V2040&amp;", "&amp;W2040&amp;", "&amp;X2040&amp;", "&amp;AL2040&amp;", '"&amp;AN2040&amp;"', "&amp;AG2040&amp;","&amp;AM2040&amp;","&amp;AS2040&amp;","&amp;AT2040&amp;","&amp;AU2040&amp;");"&amp;
IF(LEN(AC2040)&gt;0,"insert into xxxx_oebs_cash_payment_test (ID, INVOICE_ID, OEBS_PAYMENT, DOC_DATE, COMISS_DATE) values (s_xxxx_oebs_cash_payment_test.NEXTVAL, "&amp;H2040&amp;", "&amp;AC2040&amp;", to_date('"&amp;T2040&amp;"','YYYY-MM-DD HH24:MI:SS'), "&amp;AF2040&amp;" );","")&amp;
IF(LEN(AD2040)&gt;0,"insert into xxxx_oebs_cash_payment_test (ID, INVOICE_ID, OEBS_PAYMENT, DOC_DATE, COMISS_DATE) values (s_xxxx_oebs_cash_payment_test.NEXTVAL, "&amp;H2040&amp;", "&amp;AD2040&amp;", to_date('"&amp;T2040&amp;"','YYYY-MM-DD HH24:MI:SS'), "&amp;AF2040&amp;" );","")&amp;
IF(LEN(AE2040)&gt;0,"insert into xxxx_oebs_cash_payment_test (ID, INVOICE_ID, OEBS_PAYMENT, DOC_DATE, COMISS_DATE) values (s_xxxx_oebs_cash_payment_test.NEXTVAL, "&amp;H2040&amp;", "&amp;AE2040&amp;", to_date('"&amp;T2040&amp;"','YYYY-MM-DD HH24:MI:SS'), "&amp;AF2040&amp;" );","")&amp;
IF(LEN(AH2040)&gt;0,"insert into xxxx_client_discount_m  (ID,CLIENT_ID,CLIENT_AVG_DISCOUNT,DT) values (s_xxxx_client_discount_m.NEXTVAL,"&amp;X2040&amp;", "&amp;AH2040&amp;", "&amp;AI2040&amp;");","")&amp;
IF(LEN(AJ2040)&gt;0,"insert into xxxx_client_discount_m  (ID,CLIENT_ID,CLIENT_AVG_DISCOUNT,DT) values (s_xxxx_client_discount_m.NEXTVAL,"&amp;X2040&amp;", "&amp;AJ2040&amp;", "&amp;AK2040&amp;");","")&amp;
IF(LEN(AO2040)&gt;0,"insert into xxxx_contract_signed_attr (ID, CONTRACT_ID, CODE, KEY_NUM) values (s_xxxx_contract_signed_attr.NEXTVAL, "&amp;C2040&amp;", 'SUPERCOMMISSION_BONUS' , "&amp;AO2040&amp;" );","")&amp;
IF(LEN(AP2040)&gt;0,"insert into xxxx_loyal_clients_contr_attr (ID, CONTRACT_ID, CLIENT_ID, LC_TURNOVER, COLLATERAL_FIRST_DT, COLLATERAL_END_DT) values (s_xxxx_loyal_clients_contr_atr.NEXTVAL, "&amp;C2040&amp;", "&amp;X2040&amp;", "&amp;AP2040&amp;", "&amp;AQ2040&amp;", "&amp;AR2040&amp;" );",""),"insert into XXXX_COMMISSION_PART (ID,CONTRACT_ID,FROM_DT,TILL_DT,NDS,CURRENCY,REWARD_TYPE,DISCOUNT_TYPE,REWARD_TO_CHARGE,DELKREDERE_TO_CHARGE,DKV_TO_CHARGE,REWARD_TO_PAY,DELKREDERE_TO_PAY,DKV_TO_PAY) values "&amp;"(s_xxxx_commission_part.NEXTVAL, "&amp;C2040&amp;", "&amp;E2040&amp;",  "&amp;F2040&amp;", "&amp;G2040&amp;", '"&amp;H2040&amp;"', "&amp;J2040&amp;", "&amp;I2040&amp;", "&amp;L2040&amp;", "&amp;M2040&amp;","&amp;N2040&amp;","&amp;Q2040&amp;","&amp;R2040&amp;","&amp;S2040&amp;");")</f>
        <v>insert into XXXX_COMMISSION_PART (ID,CONTRACT_ID,FROM_DT,TILL_DT,NDS,CURRENCY,REWARD_TYPE,DISCOUNT_TYPE,REWARD_TO_CHARGE,DELKREDERE_TO_CHARGE,DKV_TO_CHARGE,REWARD_TO_PAY,DELKREDERE_TO_PAY,DKV_TO_PAY) values (s_xxxx_commission_part.NEXTVAL, 10001, '01.03.2014 0:00:00',  '31.03.2014 23:59:59', 1, 'RUR', 5, 7, 8344.32, 2781.44,null,null,null,null);</v>
      </c>
    </row>
    <row r="2041" spans="1:50" s="94" customFormat="1" ht="16.5" customHeight="1" x14ac:dyDescent="0.25">
      <c r="B2041" s="349">
        <v>1</v>
      </c>
      <c r="C2041" s="94">
        <v>10001</v>
      </c>
      <c r="D2041" s="94" t="s">
        <v>48</v>
      </c>
      <c r="E2041" s="386" t="s">
        <v>294</v>
      </c>
      <c r="F2041" s="386" t="s">
        <v>297</v>
      </c>
      <c r="G2041" s="94">
        <v>1</v>
      </c>
      <c r="H2041" s="350" t="s">
        <v>38</v>
      </c>
      <c r="I2041" s="387" t="s">
        <v>43</v>
      </c>
      <c r="J2041" s="351">
        <v>10</v>
      </c>
      <c r="K2041" s="387" t="s">
        <v>43</v>
      </c>
      <c r="L2041" s="387" t="s">
        <v>43</v>
      </c>
      <c r="M2041" s="387" t="s">
        <v>43</v>
      </c>
      <c r="N2041" s="387" t="s">
        <v>43</v>
      </c>
      <c r="O2041" s="94">
        <v>33210</v>
      </c>
      <c r="P2041" s="94">
        <v>28144.067796610099</v>
      </c>
      <c r="Q2041" s="94">
        <v>2251.52542372881</v>
      </c>
      <c r="R2041" s="350">
        <v>562.88135593220295</v>
      </c>
      <c r="S2041" s="94" t="s">
        <v>43</v>
      </c>
      <c r="Y2041" s="352"/>
      <c r="Z2041" s="353"/>
      <c r="AA2041" s="353"/>
      <c r="AB2041" s="353"/>
      <c r="AC2041" s="350"/>
      <c r="AG2041" s="354"/>
      <c r="AH2041" s="350"/>
      <c r="AL2041" s="350"/>
      <c r="AM2041" s="351"/>
      <c r="AP2041" s="350"/>
      <c r="AQ2041" s="350"/>
      <c r="AR2041" s="350"/>
      <c r="AS2041" s="350"/>
      <c r="AT2041" s="350"/>
      <c r="AU2041" s="350"/>
      <c r="AV2041" s="350"/>
      <c r="AX2041" s="163" t="str">
        <f t="shared" ref="AX2040:AX2103" si="264">IF(B2041=0,"insert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"&amp;A2041&amp;", "&amp;C2041&amp;", '"&amp;D2041&amp;"', date'"&amp;E2041&amp;"', date'"&amp;F2041&amp;"', "&amp;G2041&amp;", "&amp;H2041&amp;", '"&amp;I2041&amp;"',date'"&amp;O2041&amp;"',"&amp;J2041&amp;", "&amp;K2041&amp;", "&amp;K2041&amp;", '"&amp;L2041&amp;"', "&amp;M2041&amp;", "&amp;N2041&amp;", date'"&amp;P2041&amp;"', date'"&amp;Q2041&amp;"', "&amp;R2041&amp;", "&amp;S2041&amp;", to_date('"&amp;T2041&amp;"','YYYY-MM-DD HH24:MI:SS'), "&amp;U2041&amp;", "&amp;V2041&amp;", "&amp;W2041&amp;", "&amp;X2041&amp;", "&amp;AL2041&amp;", '"&amp;AN2041&amp;"', "&amp;AG2041&amp;","&amp;AM2041&amp;","&amp;AS2041&amp;","&amp;AT2041&amp;","&amp;AU2041&amp;");"&amp;
IF(LEN(AC2041)&gt;0,"insert into xxxx_oebs_cash_payment_test (ID, INVOICE_ID, OEBS_PAYMENT, DOC_DATE, COMISS_DATE) values (s_xxxx_oebs_cash_payment_test.NEXTVAL, "&amp;H2041&amp;", "&amp;AC2041&amp;", to_date('"&amp;T2041&amp;"','YYYY-MM-DD HH24:MI:SS'), "&amp;AF2041&amp;" );","")&amp;
IF(LEN(AD2041)&gt;0,"insert into xxxx_oebs_cash_payment_test (ID, INVOICE_ID, OEBS_PAYMENT, DOC_DATE, COMISS_DATE) values (s_xxxx_oebs_cash_payment_test.NEXTVAL, "&amp;H2041&amp;", "&amp;AD2041&amp;", to_date('"&amp;T2041&amp;"','YYYY-MM-DD HH24:MI:SS'), "&amp;AF2041&amp;" );","")&amp;
IF(LEN(AE2041)&gt;0,"insert into xxxx_oebs_cash_payment_test (ID, INVOICE_ID, OEBS_PAYMENT, DOC_DATE, COMISS_DATE) values (s_xxxx_oebs_cash_payment_test.NEXTVAL, "&amp;H2041&amp;", "&amp;AE2041&amp;", to_date('"&amp;T2041&amp;"','YYYY-MM-DD HH24:MI:SS'), "&amp;AF2041&amp;" );","")&amp;
IF(LEN(AH2041)&gt;0,"insert into xxxx_client_discount_m  (ID,CLIENT_ID,CLIENT_AVG_DISCOUNT,DT) values (s_xxxx_client_discount_m.NEXTVAL,"&amp;X2041&amp;", "&amp;AH2041&amp;", "&amp;AI2041&amp;");","")&amp;
IF(LEN(AJ2041)&gt;0,"insert into xxxx_client_discount_m  (ID,CLIENT_ID,CLIENT_AVG_DISCOUNT,DT) values (s_xxxx_client_discount_m.NEXTVAL,"&amp;X2041&amp;", "&amp;AJ2041&amp;", "&amp;AK2041&amp;");","")&amp;
IF(LEN(AO2041)&gt;0,"insert into xxxx_contract_signed_attr (ID, CONTRACT_ID, CODE, KEY_NUM) values (s_xxxx_contract_signed_attr.NEXTVAL, "&amp;C2041&amp;", 'SUPERCOMMISSION_BONUS' , "&amp;AO2041&amp;" );","")&amp;
IF(LEN(AP2041)&gt;0,"insert into xxxx_loyal_clients_contr_attr (ID, CONTRACT_ID, CLIENT_ID, LC_TURNOVER, COLLATERAL_FIRST_DT, COLLATERAL_END_DT) values (s_xxxx_loyal_clients_contr_atr.NEXTVAL, "&amp;C2041&amp;", "&amp;X2041&amp;", "&amp;AP2041&amp;", "&amp;AQ2041&amp;", "&amp;AR2041&amp;" );",""),"insert into XXXX_COMMISSION_PART (ID,CONTRACT_ID,FROM_DT,TILL_DT,NDS,CURRENCY,REWARD_TYPE,DISCOUNT_TYPE,REWARD_TO_CHARGE,DELKREDERE_TO_CHARGE,DKV_TO_CHARGE,REWARD_TO_PAY,DELKREDERE_TO_PAY,DKV_TO_PAY) values "&amp;"(s_xxxx_commission_part.NEXTVAL, "&amp;C2041&amp;", "&amp;E2041&amp;",  "&amp;F2041&amp;", "&amp;G2041&amp;", '"&amp;H2041&amp;"', "&amp;J2041&amp;", "&amp;I2041&amp;", "&amp;L2041&amp;", "&amp;M2041&amp;","&amp;N2041&amp;","&amp;Q2041&amp;","&amp;R2041&amp;","&amp;S2041&amp;");")</f>
        <v>insert into XXXX_COMMISSION_PART (ID,CONTRACT_ID,FROM_DT,TILL_DT,NDS,CURRENCY,REWARD_TYPE,DISCOUNT_TYPE,REWARD_TO_CHARGE,DELKREDERE_TO_CHARGE,DKV_TO_CHARGE,REWARD_TO_PAY,DELKREDERE_TO_PAY,DKV_TO_PAY) values (s_xxxx_commission_part.NEXTVAL, 10001, '01.03.2014 0:00:00',  '31.03.2014 23:59:59', 1, 'RUR', 10, null, null, null,null,2251.52542372881,562.881355932203,null);</v>
      </c>
    </row>
    <row r="2042" spans="1:50" s="94" customFormat="1" ht="16.5" customHeight="1" x14ac:dyDescent="0.25">
      <c r="B2042" s="349">
        <v>1</v>
      </c>
      <c r="C2042" s="94">
        <v>10001</v>
      </c>
      <c r="D2042" s="94" t="s">
        <v>48</v>
      </c>
      <c r="E2042" s="386" t="s">
        <v>165</v>
      </c>
      <c r="F2042" s="386" t="s">
        <v>162</v>
      </c>
      <c r="G2042" s="94">
        <v>1</v>
      </c>
      <c r="H2042" s="350" t="s">
        <v>38</v>
      </c>
      <c r="I2042" s="387" t="s">
        <v>43</v>
      </c>
      <c r="J2042" s="351">
        <v>10</v>
      </c>
      <c r="K2042" s="387" t="s">
        <v>43</v>
      </c>
      <c r="L2042" s="387" t="s">
        <v>43</v>
      </c>
      <c r="M2042" s="387" t="s">
        <v>43</v>
      </c>
      <c r="N2042" s="387" t="s">
        <v>43</v>
      </c>
      <c r="O2042" s="94">
        <v>6765</v>
      </c>
      <c r="P2042" s="94">
        <v>5733.05084745762</v>
      </c>
      <c r="Q2042" s="94">
        <v>458.64406779660999</v>
      </c>
      <c r="R2042" s="350">
        <v>114.661016949152</v>
      </c>
      <c r="S2042" s="94" t="s">
        <v>43</v>
      </c>
      <c r="Y2042" s="352"/>
      <c r="Z2042" s="353"/>
      <c r="AA2042" s="353"/>
      <c r="AB2042" s="353"/>
      <c r="AC2042" s="350"/>
      <c r="AG2042" s="354"/>
      <c r="AH2042" s="350"/>
      <c r="AL2042" s="350"/>
      <c r="AM2042" s="351"/>
      <c r="AP2042" s="350"/>
      <c r="AQ2042" s="350"/>
      <c r="AR2042" s="350"/>
      <c r="AS2042" s="350"/>
      <c r="AT2042" s="350"/>
      <c r="AU2042" s="350"/>
      <c r="AV2042" s="350"/>
      <c r="AX204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10001, '01.01.2015 0:00:00',  '31.01.2015 23:59:59', 1, 'RUR', 10, null, null, null,null,458.64406779661,114.661016949152,null);</v>
      </c>
    </row>
    <row r="2043" spans="1:50" s="94" customFormat="1" ht="16.5" customHeight="1" x14ac:dyDescent="0.25">
      <c r="B2043" s="349">
        <v>1</v>
      </c>
      <c r="C2043" s="94">
        <v>10001</v>
      </c>
      <c r="D2043" s="94" t="s">
        <v>48</v>
      </c>
      <c r="E2043" s="386" t="s">
        <v>166</v>
      </c>
      <c r="F2043" s="386" t="s">
        <v>163</v>
      </c>
      <c r="G2043" s="94">
        <v>1</v>
      </c>
      <c r="H2043" s="350" t="s">
        <v>38</v>
      </c>
      <c r="I2043" s="351">
        <v>7</v>
      </c>
      <c r="J2043" s="351">
        <v>4</v>
      </c>
      <c r="K2043" s="94">
        <v>738</v>
      </c>
      <c r="L2043" s="94">
        <v>59.04</v>
      </c>
      <c r="M2043" s="352">
        <v>14.76</v>
      </c>
      <c r="N2043" s="94" t="s">
        <v>43</v>
      </c>
      <c r="O2043" s="94" t="s">
        <v>43</v>
      </c>
      <c r="P2043" s="94" t="s">
        <v>43</v>
      </c>
      <c r="Q2043" s="94" t="s">
        <v>43</v>
      </c>
      <c r="R2043" s="350" t="s">
        <v>43</v>
      </c>
      <c r="S2043" s="94" t="s">
        <v>43</v>
      </c>
      <c r="Y2043" s="352"/>
      <c r="Z2043" s="353"/>
      <c r="AA2043" s="353"/>
      <c r="AB2043" s="353"/>
      <c r="AC2043" s="350"/>
      <c r="AG2043" s="354"/>
      <c r="AH2043" s="350"/>
      <c r="AL2043" s="350"/>
      <c r="AM2043" s="351"/>
      <c r="AP2043" s="350"/>
      <c r="AQ2043" s="350"/>
      <c r="AR2043" s="350"/>
      <c r="AS2043" s="350"/>
      <c r="AT2043" s="350"/>
      <c r="AU2043" s="350"/>
      <c r="AV2043" s="350"/>
      <c r="AX204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10001, '01.02.2015 0:00:00',  '28.02.2015 23:59:59', 1, 'RUR', 4, 7, 59.04, 14.76,null,null,null,null);</v>
      </c>
    </row>
    <row r="2044" spans="1:50" s="94" customFormat="1" ht="16.5" customHeight="1" x14ac:dyDescent="0.25">
      <c r="B2044" s="349">
        <v>1</v>
      </c>
      <c r="C2044" s="94">
        <v>10001</v>
      </c>
      <c r="D2044" s="94" t="s">
        <v>48</v>
      </c>
      <c r="E2044" s="386" t="s">
        <v>166</v>
      </c>
      <c r="F2044" s="386" t="s">
        <v>163</v>
      </c>
      <c r="G2044" s="94">
        <v>1</v>
      </c>
      <c r="H2044" s="350" t="s">
        <v>38</v>
      </c>
      <c r="I2044" s="351">
        <v>7</v>
      </c>
      <c r="J2044" s="351">
        <v>5</v>
      </c>
      <c r="K2044" s="94">
        <v>1312</v>
      </c>
      <c r="L2044" s="94">
        <v>78.72</v>
      </c>
      <c r="M2044" s="352">
        <v>26.24</v>
      </c>
      <c r="N2044" s="94" t="s">
        <v>43</v>
      </c>
      <c r="O2044" s="94" t="s">
        <v>43</v>
      </c>
      <c r="P2044" s="94" t="s">
        <v>43</v>
      </c>
      <c r="Q2044" s="94" t="s">
        <v>43</v>
      </c>
      <c r="R2044" s="350" t="s">
        <v>43</v>
      </c>
      <c r="S2044" s="94" t="s">
        <v>43</v>
      </c>
      <c r="Y2044" s="352"/>
      <c r="Z2044" s="353"/>
      <c r="AA2044" s="353"/>
      <c r="AB2044" s="353"/>
      <c r="AC2044" s="350"/>
      <c r="AG2044" s="354"/>
      <c r="AH2044" s="350"/>
      <c r="AL2044" s="350"/>
      <c r="AM2044" s="351"/>
      <c r="AP2044" s="350"/>
      <c r="AQ2044" s="350"/>
      <c r="AR2044" s="350"/>
      <c r="AS2044" s="350"/>
      <c r="AT2044" s="350"/>
      <c r="AU2044" s="350"/>
      <c r="AV2044" s="350"/>
      <c r="AX2044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10001, '01.02.2015 0:00:00',  '28.02.2015 23:59:59', 1, 'RUR', 5, 7, 78.72, 26.24,null,null,null,null);</v>
      </c>
    </row>
    <row r="2045" spans="1:50" s="94" customFormat="1" ht="16.5" customHeight="1" x14ac:dyDescent="0.25">
      <c r="B2045" s="349">
        <v>1</v>
      </c>
      <c r="C2045" s="94">
        <v>10001</v>
      </c>
      <c r="D2045" s="94" t="s">
        <v>48</v>
      </c>
      <c r="E2045" s="386" t="s">
        <v>166</v>
      </c>
      <c r="F2045" s="386" t="s">
        <v>163</v>
      </c>
      <c r="G2045" s="94">
        <v>1</v>
      </c>
      <c r="H2045" s="350" t="s">
        <v>38</v>
      </c>
      <c r="I2045" s="351">
        <v>7</v>
      </c>
      <c r="J2045" s="351">
        <v>6</v>
      </c>
      <c r="K2045" s="94">
        <v>656</v>
      </c>
      <c r="L2045" s="94">
        <v>32.799999999999997</v>
      </c>
      <c r="M2045" s="352">
        <v>13.12</v>
      </c>
      <c r="N2045" s="94" t="s">
        <v>43</v>
      </c>
      <c r="O2045" s="94" t="s">
        <v>43</v>
      </c>
      <c r="P2045" s="94" t="s">
        <v>43</v>
      </c>
      <c r="Q2045" s="94" t="s">
        <v>43</v>
      </c>
      <c r="R2045" s="350" t="s">
        <v>43</v>
      </c>
      <c r="S2045" s="94" t="s">
        <v>43</v>
      </c>
      <c r="Y2045" s="352"/>
      <c r="Z2045" s="353"/>
      <c r="AA2045" s="353"/>
      <c r="AB2045" s="353"/>
      <c r="AC2045" s="350"/>
      <c r="AG2045" s="354"/>
      <c r="AH2045" s="350"/>
      <c r="AL2045" s="350"/>
      <c r="AM2045" s="351"/>
      <c r="AP2045" s="350"/>
      <c r="AQ2045" s="350"/>
      <c r="AR2045" s="350"/>
      <c r="AS2045" s="350"/>
      <c r="AT2045" s="350"/>
      <c r="AU2045" s="350"/>
      <c r="AV2045" s="350"/>
      <c r="AX2045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10001, '01.02.2015 0:00:00',  '28.02.2015 23:59:59', 1, 'RUR', 6, 7, 32.8, 13.12,null,null,null,null);</v>
      </c>
    </row>
    <row r="2046" spans="1:50" s="94" customFormat="1" ht="16.5" customHeight="1" x14ac:dyDescent="0.25">
      <c r="B2046" s="349">
        <v>1</v>
      </c>
      <c r="C2046" s="94">
        <v>10001</v>
      </c>
      <c r="D2046" s="94" t="s">
        <v>48</v>
      </c>
      <c r="E2046" s="386" t="s">
        <v>1464</v>
      </c>
      <c r="F2046" s="386" t="s">
        <v>1466</v>
      </c>
      <c r="G2046" s="94">
        <v>1</v>
      </c>
      <c r="H2046" s="350" t="s">
        <v>38</v>
      </c>
      <c r="I2046" s="351">
        <v>7</v>
      </c>
      <c r="J2046" s="351">
        <v>5</v>
      </c>
      <c r="K2046" s="94">
        <v>877072</v>
      </c>
      <c r="L2046" s="94">
        <v>52624.32</v>
      </c>
      <c r="M2046" s="352">
        <v>17541.439999999999</v>
      </c>
      <c r="N2046" s="94" t="s">
        <v>43</v>
      </c>
      <c r="O2046" s="94" t="s">
        <v>43</v>
      </c>
      <c r="P2046" s="94" t="s">
        <v>43</v>
      </c>
      <c r="Q2046" s="94" t="s">
        <v>43</v>
      </c>
      <c r="R2046" s="350" t="s">
        <v>43</v>
      </c>
      <c r="S2046" s="94" t="s">
        <v>43</v>
      </c>
      <c r="Y2046" s="352"/>
      <c r="Z2046" s="353"/>
      <c r="AA2046" s="353"/>
      <c r="AB2046" s="353"/>
      <c r="AC2046" s="350"/>
      <c r="AG2046" s="354"/>
      <c r="AH2046" s="350"/>
      <c r="AL2046" s="350"/>
      <c r="AM2046" s="351"/>
      <c r="AP2046" s="350"/>
      <c r="AQ2046" s="350"/>
      <c r="AR2046" s="350"/>
      <c r="AS2046" s="350"/>
      <c r="AT2046" s="350"/>
      <c r="AU2046" s="350"/>
      <c r="AV2046" s="350"/>
      <c r="AX2046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10001, '01.03.2015 0:00:00',  '31.03.2015 23:59:59', 1, 'RUR', 5, 7, 52624.32, 17541.44,null,null,null,null);</v>
      </c>
    </row>
    <row r="2047" spans="1:50" s="94" customFormat="1" ht="16.5" customHeight="1" x14ac:dyDescent="0.25">
      <c r="B2047" s="349">
        <v>1</v>
      </c>
      <c r="C2047" s="94">
        <v>10001</v>
      </c>
      <c r="D2047" s="94" t="s">
        <v>48</v>
      </c>
      <c r="E2047" s="386" t="s">
        <v>1464</v>
      </c>
      <c r="F2047" s="386" t="s">
        <v>1466</v>
      </c>
      <c r="G2047" s="94">
        <v>1</v>
      </c>
      <c r="H2047" s="350" t="s">
        <v>38</v>
      </c>
      <c r="I2047" s="387" t="s">
        <v>43</v>
      </c>
      <c r="J2047" s="351">
        <v>10</v>
      </c>
      <c r="K2047" s="94" t="s">
        <v>43</v>
      </c>
      <c r="L2047" s="94" t="s">
        <v>43</v>
      </c>
      <c r="M2047" s="352" t="s">
        <v>43</v>
      </c>
      <c r="N2047" s="94" t="s">
        <v>43</v>
      </c>
      <c r="O2047" s="94">
        <v>88560</v>
      </c>
      <c r="P2047" s="94">
        <v>75050.847457627096</v>
      </c>
      <c r="Q2047" s="94">
        <v>6004.0677966101603</v>
      </c>
      <c r="R2047" s="350">
        <v>1501.0169491525401</v>
      </c>
      <c r="S2047" s="94" t="s">
        <v>43</v>
      </c>
      <c r="Y2047" s="352"/>
      <c r="Z2047" s="353"/>
      <c r="AA2047" s="353"/>
      <c r="AB2047" s="353"/>
      <c r="AC2047" s="350"/>
      <c r="AG2047" s="354"/>
      <c r="AH2047" s="350"/>
      <c r="AL2047" s="350"/>
      <c r="AM2047" s="351"/>
      <c r="AP2047" s="350"/>
      <c r="AQ2047" s="350"/>
      <c r="AR2047" s="350"/>
      <c r="AS2047" s="350"/>
      <c r="AT2047" s="350"/>
      <c r="AU2047" s="350"/>
      <c r="AV2047" s="350"/>
      <c r="AX2047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10001, '01.03.2015 0:00:00',  '31.03.2015 23:59:59', 1, 'RUR', 10, null, null, null,null,6004.06779661016,1501.01694915254,null);</v>
      </c>
    </row>
    <row r="2048" spans="1:50" s="94" customFormat="1" ht="16.5" customHeight="1" x14ac:dyDescent="0.25">
      <c r="B2048" s="349">
        <v>1</v>
      </c>
      <c r="C2048" s="94">
        <v>10003</v>
      </c>
      <c r="D2048" s="94" t="s">
        <v>50</v>
      </c>
      <c r="E2048" s="386" t="s">
        <v>165</v>
      </c>
      <c r="F2048" s="386" t="s">
        <v>162</v>
      </c>
      <c r="G2048" s="94">
        <v>1</v>
      </c>
      <c r="H2048" s="350" t="s">
        <v>38</v>
      </c>
      <c r="I2048" s="351">
        <v>7</v>
      </c>
      <c r="J2048" s="351">
        <v>4</v>
      </c>
      <c r="K2048" s="94">
        <v>3198</v>
      </c>
      <c r="L2048" s="94">
        <v>255.84</v>
      </c>
      <c r="M2048" s="352">
        <v>63.96</v>
      </c>
      <c r="N2048" s="94" t="s">
        <v>43</v>
      </c>
      <c r="O2048" s="94" t="s">
        <v>43</v>
      </c>
      <c r="P2048" s="94" t="s">
        <v>43</v>
      </c>
      <c r="Q2048" s="94" t="s">
        <v>43</v>
      </c>
      <c r="R2048" s="350" t="s">
        <v>43</v>
      </c>
      <c r="S2048" s="94" t="s">
        <v>43</v>
      </c>
      <c r="Y2048" s="352"/>
      <c r="Z2048" s="353"/>
      <c r="AA2048" s="353"/>
      <c r="AB2048" s="353"/>
      <c r="AC2048" s="350"/>
      <c r="AG2048" s="354"/>
      <c r="AH2048" s="350"/>
      <c r="AL2048" s="350"/>
      <c r="AM2048" s="351"/>
      <c r="AP2048" s="350"/>
      <c r="AQ2048" s="350"/>
      <c r="AR2048" s="350"/>
      <c r="AS2048" s="350"/>
      <c r="AT2048" s="350"/>
      <c r="AU2048" s="350"/>
      <c r="AV2048" s="350"/>
      <c r="AX2048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10003, '01.01.2015 0:00:00',  '31.01.2015 23:59:59', 1, 'RUR', 4, 7, 255.84, 63.96,null,null,null,null);</v>
      </c>
    </row>
    <row r="2049" spans="2:50" s="94" customFormat="1" ht="16.5" customHeight="1" x14ac:dyDescent="0.25">
      <c r="B2049" s="349">
        <v>1</v>
      </c>
      <c r="C2049" s="94">
        <v>10003</v>
      </c>
      <c r="D2049" s="94" t="s">
        <v>50</v>
      </c>
      <c r="E2049" s="386" t="s">
        <v>165</v>
      </c>
      <c r="F2049" s="386" t="s">
        <v>162</v>
      </c>
      <c r="G2049" s="94">
        <v>1</v>
      </c>
      <c r="H2049" s="350" t="s">
        <v>38</v>
      </c>
      <c r="I2049" s="351">
        <v>7</v>
      </c>
      <c r="J2049" s="351">
        <v>5</v>
      </c>
      <c r="K2049" s="94">
        <v>5412</v>
      </c>
      <c r="L2049" s="94">
        <v>324.72000000000003</v>
      </c>
      <c r="M2049" s="352">
        <v>108.24</v>
      </c>
      <c r="N2049" s="94" t="s">
        <v>43</v>
      </c>
      <c r="O2049" s="94" t="s">
        <v>43</v>
      </c>
      <c r="P2049" s="94" t="s">
        <v>43</v>
      </c>
      <c r="Q2049" s="94" t="s">
        <v>43</v>
      </c>
      <c r="R2049" s="350" t="s">
        <v>43</v>
      </c>
      <c r="S2049" s="94" t="s">
        <v>43</v>
      </c>
      <c r="Y2049" s="352"/>
      <c r="Z2049" s="353"/>
      <c r="AA2049" s="353"/>
      <c r="AB2049" s="353"/>
      <c r="AC2049" s="350"/>
      <c r="AG2049" s="354"/>
      <c r="AH2049" s="350"/>
      <c r="AL2049" s="350"/>
      <c r="AM2049" s="351"/>
      <c r="AP2049" s="350"/>
      <c r="AQ2049" s="350"/>
      <c r="AR2049" s="350"/>
      <c r="AS2049" s="350"/>
      <c r="AT2049" s="350"/>
      <c r="AU2049" s="350"/>
      <c r="AV2049" s="350"/>
      <c r="AX2049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10003, '01.01.2015 0:00:00',  '31.01.2015 23:59:59', 1, 'RUR', 5, 7, 324.72, 108.24,null,null,null,null);</v>
      </c>
    </row>
    <row r="2050" spans="2:50" s="94" customFormat="1" ht="16.5" customHeight="1" x14ac:dyDescent="0.25">
      <c r="B2050" s="349">
        <v>1</v>
      </c>
      <c r="C2050" s="94">
        <v>10003</v>
      </c>
      <c r="D2050" s="94" t="s">
        <v>50</v>
      </c>
      <c r="E2050" s="386" t="s">
        <v>165</v>
      </c>
      <c r="F2050" s="386" t="s">
        <v>162</v>
      </c>
      <c r="G2050" s="94">
        <v>1</v>
      </c>
      <c r="H2050" s="350" t="s">
        <v>38</v>
      </c>
      <c r="I2050" s="351" t="s">
        <v>43</v>
      </c>
      <c r="J2050" s="351">
        <v>10</v>
      </c>
      <c r="K2050" s="94" t="s">
        <v>43</v>
      </c>
      <c r="L2050" s="94" t="s">
        <v>43</v>
      </c>
      <c r="M2050" s="352" t="s">
        <v>43</v>
      </c>
      <c r="N2050" s="94" t="s">
        <v>43</v>
      </c>
      <c r="O2050" s="94">
        <v>35705</v>
      </c>
      <c r="P2050" s="94">
        <v>30258.474576271099</v>
      </c>
      <c r="Q2050" s="94">
        <v>2420.6779661016899</v>
      </c>
      <c r="R2050" s="350">
        <v>605.16949152542304</v>
      </c>
      <c r="S2050" s="94" t="s">
        <v>43</v>
      </c>
      <c r="Y2050" s="352"/>
      <c r="Z2050" s="353"/>
      <c r="AA2050" s="353"/>
      <c r="AB2050" s="353"/>
      <c r="AC2050" s="350"/>
      <c r="AG2050" s="354"/>
      <c r="AH2050" s="350"/>
      <c r="AL2050" s="350"/>
      <c r="AM2050" s="351"/>
      <c r="AP2050" s="350"/>
      <c r="AQ2050" s="350"/>
      <c r="AR2050" s="350"/>
      <c r="AS2050" s="350"/>
      <c r="AT2050" s="350"/>
      <c r="AU2050" s="350"/>
      <c r="AV2050" s="350"/>
      <c r="AX2050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10003, '01.01.2015 0:00:00',  '31.01.2015 23:59:59', 1, 'RUR', 10, null, null, null,null,2420.67796610169,605.169491525423,null);</v>
      </c>
    </row>
    <row r="2051" spans="2:50" s="94" customFormat="1" ht="16.5" customHeight="1" x14ac:dyDescent="0.25">
      <c r="B2051" s="349">
        <v>1</v>
      </c>
      <c r="C2051" s="94">
        <v>10003</v>
      </c>
      <c r="D2051" s="94" t="s">
        <v>50</v>
      </c>
      <c r="E2051" s="386" t="s">
        <v>166</v>
      </c>
      <c r="F2051" s="386" t="s">
        <v>163</v>
      </c>
      <c r="G2051" s="94">
        <v>1</v>
      </c>
      <c r="H2051" s="350" t="s">
        <v>38</v>
      </c>
      <c r="I2051" s="351">
        <v>7</v>
      </c>
      <c r="J2051" s="351">
        <v>5</v>
      </c>
      <c r="K2051" s="94">
        <v>6888</v>
      </c>
      <c r="L2051" s="94">
        <v>413.28</v>
      </c>
      <c r="M2051" s="352">
        <v>137.76</v>
      </c>
      <c r="N2051" s="94" t="s">
        <v>43</v>
      </c>
      <c r="O2051" s="94" t="s">
        <v>43</v>
      </c>
      <c r="P2051" s="94" t="s">
        <v>43</v>
      </c>
      <c r="Q2051" s="94" t="s">
        <v>43</v>
      </c>
      <c r="R2051" s="350" t="s">
        <v>43</v>
      </c>
      <c r="S2051" s="94" t="s">
        <v>43</v>
      </c>
      <c r="Y2051" s="352"/>
      <c r="Z2051" s="353"/>
      <c r="AA2051" s="353"/>
      <c r="AB2051" s="353"/>
      <c r="AC2051" s="350"/>
      <c r="AG2051" s="354"/>
      <c r="AH2051" s="350"/>
      <c r="AL2051" s="350"/>
      <c r="AM2051" s="351"/>
      <c r="AP2051" s="350"/>
      <c r="AQ2051" s="350"/>
      <c r="AR2051" s="350"/>
      <c r="AS2051" s="350"/>
      <c r="AT2051" s="350"/>
      <c r="AU2051" s="350"/>
      <c r="AV2051" s="350"/>
      <c r="AX2051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10003, '01.02.2015 0:00:00',  '28.02.2015 23:59:59', 1, 'RUR', 5, 7, 413.28, 137.76,null,null,null,null);</v>
      </c>
    </row>
    <row r="2052" spans="2:50" s="94" customFormat="1" ht="16.5" customHeight="1" x14ac:dyDescent="0.25">
      <c r="B2052" s="349">
        <v>1</v>
      </c>
      <c r="C2052" s="94">
        <v>10003</v>
      </c>
      <c r="D2052" s="94" t="s">
        <v>50</v>
      </c>
      <c r="E2052" s="386" t="s">
        <v>166</v>
      </c>
      <c r="F2052" s="386" t="s">
        <v>163</v>
      </c>
      <c r="G2052" s="94">
        <v>1</v>
      </c>
      <c r="H2052" s="350" t="s">
        <v>38</v>
      </c>
      <c r="I2052" s="351" t="s">
        <v>43</v>
      </c>
      <c r="J2052" s="351">
        <v>10</v>
      </c>
      <c r="K2052" s="94" t="s">
        <v>43</v>
      </c>
      <c r="L2052" s="94" t="s">
        <v>43</v>
      </c>
      <c r="M2052" s="352" t="s">
        <v>43</v>
      </c>
      <c r="N2052" s="94" t="s">
        <v>43</v>
      </c>
      <c r="O2052" s="94">
        <v>3690</v>
      </c>
      <c r="P2052" s="94">
        <v>3127.1186440677898</v>
      </c>
      <c r="Q2052" s="94">
        <v>250.16949152542301</v>
      </c>
      <c r="R2052" s="350">
        <v>62.542372881355902</v>
      </c>
      <c r="S2052" s="94" t="s">
        <v>43</v>
      </c>
      <c r="Y2052" s="352"/>
      <c r="Z2052" s="353"/>
      <c r="AA2052" s="353"/>
      <c r="AB2052" s="353"/>
      <c r="AC2052" s="350"/>
      <c r="AG2052" s="354"/>
      <c r="AH2052" s="350"/>
      <c r="AL2052" s="350"/>
      <c r="AM2052" s="351"/>
      <c r="AP2052" s="350"/>
      <c r="AQ2052" s="350"/>
      <c r="AR2052" s="350"/>
      <c r="AS2052" s="350"/>
      <c r="AT2052" s="350"/>
      <c r="AU2052" s="350"/>
      <c r="AV2052" s="350"/>
      <c r="AX205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10003, '01.02.2015 0:00:00',  '28.02.2015 23:59:59', 1, 'RUR', 10, null, null, null,null,250.169491525423,62.5423728813559,null);</v>
      </c>
    </row>
    <row r="2053" spans="2:50" s="94" customFormat="1" ht="16.5" customHeight="1" x14ac:dyDescent="0.25">
      <c r="B2053" s="349">
        <v>1</v>
      </c>
      <c r="C2053" s="94">
        <v>10004</v>
      </c>
      <c r="D2053" s="94" t="s">
        <v>92</v>
      </c>
      <c r="E2053" s="386" t="s">
        <v>165</v>
      </c>
      <c r="F2053" s="386" t="s">
        <v>162</v>
      </c>
      <c r="G2053" s="94">
        <v>1</v>
      </c>
      <c r="H2053" s="350" t="s">
        <v>38</v>
      </c>
      <c r="I2053" s="351">
        <v>7</v>
      </c>
      <c r="J2053" s="351">
        <v>5</v>
      </c>
      <c r="K2053" s="94">
        <v>29274</v>
      </c>
      <c r="L2053" s="94">
        <v>1756.44</v>
      </c>
      <c r="M2053" s="352">
        <v>585.48</v>
      </c>
      <c r="N2053" s="94" t="s">
        <v>43</v>
      </c>
      <c r="O2053" s="94" t="s">
        <v>43</v>
      </c>
      <c r="P2053" s="94" t="s">
        <v>43</v>
      </c>
      <c r="Q2053" s="94" t="s">
        <v>43</v>
      </c>
      <c r="R2053" s="350" t="s">
        <v>43</v>
      </c>
      <c r="S2053" s="94" t="s">
        <v>43</v>
      </c>
      <c r="Y2053" s="352"/>
      <c r="Z2053" s="353"/>
      <c r="AA2053" s="353"/>
      <c r="AB2053" s="353"/>
      <c r="AC2053" s="350"/>
      <c r="AG2053" s="354"/>
      <c r="AH2053" s="350"/>
      <c r="AL2053" s="350"/>
      <c r="AM2053" s="351"/>
      <c r="AP2053" s="350"/>
      <c r="AQ2053" s="350"/>
      <c r="AR2053" s="350"/>
      <c r="AS2053" s="350"/>
      <c r="AT2053" s="350"/>
      <c r="AU2053" s="350"/>
      <c r="AV2053" s="350"/>
      <c r="AX205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1, 'RUR', 5, 7, 1756.44, 585.48,null,null,null,null);</v>
      </c>
    </row>
    <row r="2054" spans="2:50" s="94" customFormat="1" ht="16.5" customHeight="1" x14ac:dyDescent="0.25">
      <c r="B2054" s="349">
        <v>1</v>
      </c>
      <c r="C2054" s="94">
        <v>10004</v>
      </c>
      <c r="D2054" s="94" t="s">
        <v>92</v>
      </c>
      <c r="E2054" s="386" t="s">
        <v>165</v>
      </c>
      <c r="F2054" s="386" t="s">
        <v>162</v>
      </c>
      <c r="G2054" s="94">
        <v>1</v>
      </c>
      <c r="H2054" s="350" t="s">
        <v>38</v>
      </c>
      <c r="I2054" s="351" t="s">
        <v>43</v>
      </c>
      <c r="J2054" s="351">
        <v>10</v>
      </c>
      <c r="K2054" s="94" t="s">
        <v>43</v>
      </c>
      <c r="L2054" s="94" t="s">
        <v>43</v>
      </c>
      <c r="M2054" s="352" t="s">
        <v>43</v>
      </c>
      <c r="N2054" s="94" t="s">
        <v>43</v>
      </c>
      <c r="O2054" s="94">
        <v>49610</v>
      </c>
      <c r="P2054" s="94">
        <v>42042.372881355899</v>
      </c>
      <c r="Q2054" s="94">
        <v>3363.3898305084699</v>
      </c>
      <c r="R2054" s="350">
        <v>840.84745762711805</v>
      </c>
      <c r="S2054" s="94" t="s">
        <v>43</v>
      </c>
      <c r="Y2054" s="352"/>
      <c r="Z2054" s="353"/>
      <c r="AA2054" s="353"/>
      <c r="AB2054" s="353"/>
      <c r="AC2054" s="350"/>
      <c r="AG2054" s="354"/>
      <c r="AH2054" s="350"/>
      <c r="AL2054" s="350"/>
      <c r="AM2054" s="351"/>
      <c r="AP2054" s="350"/>
      <c r="AQ2054" s="350"/>
      <c r="AR2054" s="350"/>
      <c r="AS2054" s="350"/>
      <c r="AT2054" s="350"/>
      <c r="AU2054" s="350"/>
      <c r="AV2054" s="350"/>
      <c r="AX2054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1, 'RUR', 10, null, null, null,null,3363.38983050847,840.847457627118,null);</v>
      </c>
    </row>
    <row r="2055" spans="2:50" s="94" customFormat="1" ht="16.5" customHeight="1" x14ac:dyDescent="0.25">
      <c r="B2055" s="349">
        <v>1</v>
      </c>
      <c r="C2055" s="94">
        <v>10004</v>
      </c>
      <c r="D2055" s="94" t="s">
        <v>92</v>
      </c>
      <c r="E2055" s="386" t="s">
        <v>166</v>
      </c>
      <c r="F2055" s="386" t="s">
        <v>163</v>
      </c>
      <c r="G2055" s="94">
        <v>1</v>
      </c>
      <c r="H2055" s="350" t="s">
        <v>38</v>
      </c>
      <c r="I2055" s="351">
        <v>7</v>
      </c>
      <c r="J2055" s="351">
        <v>5</v>
      </c>
      <c r="K2055" s="94">
        <v>23042</v>
      </c>
      <c r="L2055" s="94">
        <v>1382.52</v>
      </c>
      <c r="M2055" s="352">
        <v>460.84</v>
      </c>
      <c r="N2055" s="94" t="s">
        <v>43</v>
      </c>
      <c r="O2055" s="94" t="s">
        <v>43</v>
      </c>
      <c r="P2055" s="94" t="s">
        <v>43</v>
      </c>
      <c r="Q2055" s="94" t="s">
        <v>43</v>
      </c>
      <c r="R2055" s="350" t="s">
        <v>43</v>
      </c>
      <c r="S2055" s="94" t="s">
        <v>43</v>
      </c>
      <c r="Y2055" s="352"/>
      <c r="Z2055" s="353"/>
      <c r="AA2055" s="353"/>
      <c r="AB2055" s="353"/>
      <c r="AC2055" s="350"/>
      <c r="AG2055" s="354"/>
      <c r="AH2055" s="350"/>
      <c r="AL2055" s="350"/>
      <c r="AM2055" s="351"/>
      <c r="AP2055" s="350"/>
      <c r="AQ2055" s="350"/>
      <c r="AR2055" s="350"/>
      <c r="AS2055" s="350"/>
      <c r="AT2055" s="350"/>
      <c r="AU2055" s="350"/>
      <c r="AV2055" s="350"/>
      <c r="AX2055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1, 'RUR', 5, 7, 1382.52, 460.84,null,null,null,null);</v>
      </c>
    </row>
    <row r="2056" spans="2:50" s="94" customFormat="1" ht="16.5" customHeight="1" x14ac:dyDescent="0.25">
      <c r="B2056" s="349">
        <v>1</v>
      </c>
      <c r="C2056" s="94">
        <v>10004</v>
      </c>
      <c r="D2056" s="94" t="s">
        <v>92</v>
      </c>
      <c r="E2056" s="386" t="s">
        <v>166</v>
      </c>
      <c r="F2056" s="386" t="s">
        <v>163</v>
      </c>
      <c r="G2056" s="94">
        <v>1</v>
      </c>
      <c r="H2056" s="350" t="s">
        <v>38</v>
      </c>
      <c r="I2056" s="351" t="s">
        <v>43</v>
      </c>
      <c r="J2056" s="351">
        <v>10</v>
      </c>
      <c r="K2056" s="94" t="s">
        <v>43</v>
      </c>
      <c r="L2056" s="94" t="s">
        <v>43</v>
      </c>
      <c r="M2056" s="352" t="s">
        <v>43</v>
      </c>
      <c r="N2056" s="94" t="s">
        <v>43</v>
      </c>
      <c r="O2056" s="94">
        <v>5125</v>
      </c>
      <c r="P2056" s="94">
        <v>4343.2203389830502</v>
      </c>
      <c r="Q2056" s="94">
        <v>347.45762711864398</v>
      </c>
      <c r="R2056" s="350">
        <v>86.864406779660996</v>
      </c>
      <c r="S2056" s="94" t="s">
        <v>43</v>
      </c>
      <c r="Y2056" s="352"/>
      <c r="Z2056" s="353"/>
      <c r="AA2056" s="353"/>
      <c r="AB2056" s="353"/>
      <c r="AC2056" s="350"/>
      <c r="AG2056" s="354"/>
      <c r="AH2056" s="350"/>
      <c r="AL2056" s="350"/>
      <c r="AM2056" s="351"/>
      <c r="AP2056" s="350"/>
      <c r="AQ2056" s="350"/>
      <c r="AR2056" s="350"/>
      <c r="AS2056" s="350"/>
      <c r="AT2056" s="350"/>
      <c r="AU2056" s="350"/>
      <c r="AV2056" s="350"/>
      <c r="AX2056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1, 'RUR', 10, null, null, null,null,347.457627118644,86.864406779661,null);</v>
      </c>
    </row>
    <row r="2057" spans="2:50" s="94" customFormat="1" ht="16.5" customHeight="1" x14ac:dyDescent="0.25">
      <c r="B2057" s="349">
        <v>1</v>
      </c>
      <c r="C2057" s="94">
        <v>10005</v>
      </c>
      <c r="D2057" s="94" t="s">
        <v>98</v>
      </c>
      <c r="E2057" s="386" t="s">
        <v>165</v>
      </c>
      <c r="F2057" s="386" t="s">
        <v>162</v>
      </c>
      <c r="G2057" s="94">
        <v>1</v>
      </c>
      <c r="H2057" s="350" t="s">
        <v>38</v>
      </c>
      <c r="I2057" s="351" t="s">
        <v>43</v>
      </c>
      <c r="J2057" s="351">
        <v>10</v>
      </c>
      <c r="K2057" s="94" t="s">
        <v>43</v>
      </c>
      <c r="L2057" s="94" t="s">
        <v>43</v>
      </c>
      <c r="M2057" s="352" t="s">
        <v>43</v>
      </c>
      <c r="N2057" s="94" t="s">
        <v>43</v>
      </c>
      <c r="O2057" s="94">
        <v>13735</v>
      </c>
      <c r="P2057" s="94">
        <v>11639.830508474501</v>
      </c>
      <c r="Q2057" s="94">
        <v>931.18644067796595</v>
      </c>
      <c r="R2057" s="350">
        <v>232.796610169491</v>
      </c>
      <c r="S2057" s="94" t="s">
        <v>43</v>
      </c>
      <c r="Y2057" s="352"/>
      <c r="Z2057" s="353"/>
      <c r="AA2057" s="353"/>
      <c r="AB2057" s="353"/>
      <c r="AC2057" s="350"/>
      <c r="AG2057" s="354"/>
      <c r="AH2057" s="350"/>
      <c r="AL2057" s="350"/>
      <c r="AM2057" s="351"/>
      <c r="AP2057" s="350"/>
      <c r="AQ2057" s="350"/>
      <c r="AR2057" s="350"/>
      <c r="AS2057" s="350"/>
      <c r="AT2057" s="350"/>
      <c r="AU2057" s="350"/>
      <c r="AV2057" s="350"/>
      <c r="AX2057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'01.01.2015 0:00:00',  '31.01.2015 23:59:59', 1, 'RUR', 10, null, null, null,null,931.186440677966,232.796610169491,null);</v>
      </c>
    </row>
    <row r="2058" spans="2:50" s="94" customFormat="1" ht="16.5" customHeight="1" x14ac:dyDescent="0.25">
      <c r="B2058" s="349">
        <v>1</v>
      </c>
      <c r="C2058" s="94">
        <v>10005</v>
      </c>
      <c r="D2058" s="94" t="s">
        <v>98</v>
      </c>
      <c r="E2058" s="386" t="s">
        <v>166</v>
      </c>
      <c r="F2058" s="386" t="s">
        <v>163</v>
      </c>
      <c r="G2058" s="94">
        <v>1</v>
      </c>
      <c r="H2058" s="350" t="s">
        <v>38</v>
      </c>
      <c r="I2058" s="351">
        <v>1</v>
      </c>
      <c r="J2058" s="351">
        <v>1</v>
      </c>
      <c r="K2058" s="94">
        <v>656</v>
      </c>
      <c r="L2058" s="94">
        <v>52.48</v>
      </c>
      <c r="M2058" s="352">
        <v>13.12</v>
      </c>
      <c r="N2058" s="94" t="s">
        <v>43</v>
      </c>
      <c r="O2058" s="94" t="s">
        <v>43</v>
      </c>
      <c r="P2058" s="94" t="s">
        <v>43</v>
      </c>
      <c r="Q2058" s="94" t="s">
        <v>43</v>
      </c>
      <c r="R2058" s="350" t="s">
        <v>43</v>
      </c>
      <c r="S2058" s="94" t="s">
        <v>43</v>
      </c>
      <c r="Y2058" s="352"/>
      <c r="Z2058" s="353"/>
      <c r="AA2058" s="353"/>
      <c r="AB2058" s="353"/>
      <c r="AC2058" s="350"/>
      <c r="AG2058" s="354"/>
      <c r="AH2058" s="350"/>
      <c r="AL2058" s="350"/>
      <c r="AM2058" s="351"/>
      <c r="AP2058" s="350"/>
      <c r="AQ2058" s="350"/>
      <c r="AR2058" s="350"/>
      <c r="AS2058" s="350"/>
      <c r="AT2058" s="350"/>
      <c r="AU2058" s="350"/>
      <c r="AV2058" s="350"/>
      <c r="AX2058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1, 52.48, 13.12,null,null,null,null);</v>
      </c>
    </row>
    <row r="2059" spans="2:50" s="94" customFormat="1" ht="16.5" customHeight="1" x14ac:dyDescent="0.25">
      <c r="B2059" s="349">
        <v>1</v>
      </c>
      <c r="C2059" s="94">
        <v>10005</v>
      </c>
      <c r="D2059" s="94" t="s">
        <v>98</v>
      </c>
      <c r="E2059" s="386" t="s">
        <v>166</v>
      </c>
      <c r="F2059" s="386" t="s">
        <v>163</v>
      </c>
      <c r="G2059" s="94">
        <v>1</v>
      </c>
      <c r="H2059" s="350" t="s">
        <v>38</v>
      </c>
      <c r="I2059" s="351">
        <v>2</v>
      </c>
      <c r="J2059" s="351">
        <v>1</v>
      </c>
      <c r="K2059" s="94">
        <v>574</v>
      </c>
      <c r="L2059" s="94">
        <v>45.92</v>
      </c>
      <c r="M2059" s="352">
        <v>11.48</v>
      </c>
      <c r="N2059" s="94" t="s">
        <v>43</v>
      </c>
      <c r="O2059" s="94" t="s">
        <v>43</v>
      </c>
      <c r="P2059" s="94" t="s">
        <v>43</v>
      </c>
      <c r="Q2059" s="94" t="s">
        <v>43</v>
      </c>
      <c r="R2059" s="350" t="s">
        <v>43</v>
      </c>
      <c r="S2059" s="94" t="s">
        <v>43</v>
      </c>
      <c r="Y2059" s="352"/>
      <c r="Z2059" s="353"/>
      <c r="AA2059" s="353"/>
      <c r="AB2059" s="353"/>
      <c r="AC2059" s="350"/>
      <c r="AG2059" s="354"/>
      <c r="AH2059" s="350"/>
      <c r="AL2059" s="350"/>
      <c r="AM2059" s="351"/>
      <c r="AP2059" s="350"/>
      <c r="AQ2059" s="350"/>
      <c r="AR2059" s="350"/>
      <c r="AS2059" s="350"/>
      <c r="AT2059" s="350"/>
      <c r="AU2059" s="350"/>
      <c r="AV2059" s="350"/>
      <c r="AX2059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2, 45.92, 11.48,null,null,null,null);</v>
      </c>
    </row>
    <row r="2060" spans="2:50" s="94" customFormat="1" ht="16.5" customHeight="1" x14ac:dyDescent="0.25">
      <c r="B2060" s="349">
        <v>1</v>
      </c>
      <c r="C2060" s="94">
        <v>10005</v>
      </c>
      <c r="D2060" s="94" t="s">
        <v>98</v>
      </c>
      <c r="E2060" s="386" t="s">
        <v>166</v>
      </c>
      <c r="F2060" s="386" t="s">
        <v>163</v>
      </c>
      <c r="G2060" s="94">
        <v>1</v>
      </c>
      <c r="H2060" s="350" t="s">
        <v>38</v>
      </c>
      <c r="I2060" s="351">
        <v>3</v>
      </c>
      <c r="J2060" s="351">
        <v>1</v>
      </c>
      <c r="K2060" s="94">
        <v>492</v>
      </c>
      <c r="L2060" s="94">
        <v>39.36</v>
      </c>
      <c r="M2060" s="352">
        <v>9.84</v>
      </c>
      <c r="N2060" s="94" t="s">
        <v>43</v>
      </c>
      <c r="O2060" s="94" t="s">
        <v>43</v>
      </c>
      <c r="P2060" s="94" t="s">
        <v>43</v>
      </c>
      <c r="Q2060" s="94" t="s">
        <v>43</v>
      </c>
      <c r="R2060" s="350" t="s">
        <v>43</v>
      </c>
      <c r="S2060" s="94" t="s">
        <v>43</v>
      </c>
      <c r="Y2060" s="352"/>
      <c r="Z2060" s="353"/>
      <c r="AA2060" s="353"/>
      <c r="AB2060" s="353"/>
      <c r="AC2060" s="350"/>
      <c r="AG2060" s="354"/>
      <c r="AH2060" s="350"/>
      <c r="AL2060" s="350"/>
      <c r="AM2060" s="351"/>
      <c r="AP2060" s="350"/>
      <c r="AQ2060" s="350"/>
      <c r="AR2060" s="350"/>
      <c r="AS2060" s="350"/>
      <c r="AT2060" s="350"/>
      <c r="AU2060" s="350"/>
      <c r="AV2060" s="350"/>
      <c r="AX2060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3, 39.36, 9.84,null,null,null,null);</v>
      </c>
    </row>
    <row r="2061" spans="2:50" s="94" customFormat="1" ht="16.5" customHeight="1" x14ac:dyDescent="0.25">
      <c r="B2061" s="349">
        <v>1</v>
      </c>
      <c r="C2061" s="94">
        <v>10005</v>
      </c>
      <c r="D2061" s="94" t="s">
        <v>98</v>
      </c>
      <c r="E2061" s="386" t="s">
        <v>166</v>
      </c>
      <c r="F2061" s="386" t="s">
        <v>163</v>
      </c>
      <c r="G2061" s="94">
        <v>1</v>
      </c>
      <c r="H2061" s="350" t="s">
        <v>38</v>
      </c>
      <c r="I2061" s="351">
        <v>11</v>
      </c>
      <c r="J2061" s="351">
        <v>1</v>
      </c>
      <c r="K2061" s="94">
        <v>1558</v>
      </c>
      <c r="L2061" s="94">
        <v>124.64</v>
      </c>
      <c r="M2061" s="352">
        <v>31.16</v>
      </c>
      <c r="N2061" s="94" t="s">
        <v>43</v>
      </c>
      <c r="O2061" s="94" t="s">
        <v>43</v>
      </c>
      <c r="P2061" s="94" t="s">
        <v>43</v>
      </c>
      <c r="Q2061" s="94" t="s">
        <v>43</v>
      </c>
      <c r="R2061" s="350" t="s">
        <v>43</v>
      </c>
      <c r="S2061" s="94" t="s">
        <v>43</v>
      </c>
      <c r="Y2061" s="352"/>
      <c r="Z2061" s="353"/>
      <c r="AA2061" s="353"/>
      <c r="AB2061" s="353"/>
      <c r="AC2061" s="350"/>
      <c r="AG2061" s="354"/>
      <c r="AH2061" s="350"/>
      <c r="AL2061" s="350"/>
      <c r="AM2061" s="351"/>
      <c r="AP2061" s="350"/>
      <c r="AQ2061" s="350"/>
      <c r="AR2061" s="350"/>
      <c r="AS2061" s="350"/>
      <c r="AT2061" s="350"/>
      <c r="AU2061" s="350"/>
      <c r="AV2061" s="350"/>
      <c r="AX2061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11, 124.64, 31.16,null,null,null,null);</v>
      </c>
    </row>
    <row r="2062" spans="2:50" s="94" customFormat="1" ht="16.5" customHeight="1" x14ac:dyDescent="0.25">
      <c r="B2062" s="349">
        <v>1</v>
      </c>
      <c r="C2062" s="94">
        <v>10005</v>
      </c>
      <c r="D2062" s="94" t="s">
        <v>98</v>
      </c>
      <c r="E2062" s="386" t="s">
        <v>166</v>
      </c>
      <c r="F2062" s="386" t="s">
        <v>163</v>
      </c>
      <c r="G2062" s="94">
        <v>1</v>
      </c>
      <c r="H2062" s="350" t="s">
        <v>38</v>
      </c>
      <c r="I2062" s="351">
        <v>12</v>
      </c>
      <c r="J2062" s="351">
        <v>1</v>
      </c>
      <c r="K2062" s="94">
        <v>1476</v>
      </c>
      <c r="L2062" s="94">
        <v>118.08</v>
      </c>
      <c r="M2062" s="352">
        <v>29.52</v>
      </c>
      <c r="N2062" s="94" t="s">
        <v>43</v>
      </c>
      <c r="O2062" s="94" t="s">
        <v>43</v>
      </c>
      <c r="P2062" s="94" t="s">
        <v>43</v>
      </c>
      <c r="Q2062" s="94" t="s">
        <v>43</v>
      </c>
      <c r="R2062" s="350" t="s">
        <v>43</v>
      </c>
      <c r="S2062" s="94" t="s">
        <v>43</v>
      </c>
      <c r="Y2062" s="352"/>
      <c r="Z2062" s="353"/>
      <c r="AA2062" s="353"/>
      <c r="AB2062" s="353"/>
      <c r="AC2062" s="350"/>
      <c r="AG2062" s="354"/>
      <c r="AH2062" s="350"/>
      <c r="AL2062" s="350"/>
      <c r="AM2062" s="351"/>
      <c r="AP2062" s="350"/>
      <c r="AQ2062" s="350"/>
      <c r="AR2062" s="350"/>
      <c r="AS2062" s="350"/>
      <c r="AT2062" s="350"/>
      <c r="AU2062" s="350"/>
      <c r="AV2062" s="350"/>
      <c r="AX206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12, 118.08, 29.52,null,null,null,null);</v>
      </c>
    </row>
    <row r="2063" spans="2:50" s="94" customFormat="1" ht="16.5" customHeight="1" x14ac:dyDescent="0.25">
      <c r="B2063" s="349">
        <v>1</v>
      </c>
      <c r="C2063" s="94">
        <v>10005</v>
      </c>
      <c r="D2063" s="94" t="s">
        <v>98</v>
      </c>
      <c r="E2063" s="386" t="s">
        <v>166</v>
      </c>
      <c r="F2063" s="386" t="s">
        <v>163</v>
      </c>
      <c r="G2063" s="94">
        <v>1</v>
      </c>
      <c r="H2063" s="350" t="s">
        <v>38</v>
      </c>
      <c r="I2063" s="351">
        <v>14</v>
      </c>
      <c r="J2063" s="351">
        <v>1</v>
      </c>
      <c r="K2063" s="94">
        <v>738</v>
      </c>
      <c r="L2063" s="94">
        <v>59.04</v>
      </c>
      <c r="M2063" s="352">
        <v>14.76</v>
      </c>
      <c r="N2063" s="94" t="s">
        <v>43</v>
      </c>
      <c r="O2063" s="94" t="s">
        <v>43</v>
      </c>
      <c r="P2063" s="94" t="s">
        <v>43</v>
      </c>
      <c r="Q2063" s="94" t="s">
        <v>43</v>
      </c>
      <c r="R2063" s="350" t="s">
        <v>43</v>
      </c>
      <c r="S2063" s="94" t="s">
        <v>43</v>
      </c>
      <c r="Y2063" s="352"/>
      <c r="Z2063" s="353"/>
      <c r="AA2063" s="353"/>
      <c r="AB2063" s="353"/>
      <c r="AC2063" s="350"/>
      <c r="AG2063" s="354"/>
      <c r="AH2063" s="350"/>
      <c r="AL2063" s="350"/>
      <c r="AM2063" s="351"/>
      <c r="AP2063" s="350"/>
      <c r="AQ2063" s="350"/>
      <c r="AR2063" s="350"/>
      <c r="AS2063" s="350"/>
      <c r="AT2063" s="350"/>
      <c r="AU2063" s="350"/>
      <c r="AV2063" s="350"/>
      <c r="AX206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14, 59.04, 14.76,null,null,null,null);</v>
      </c>
    </row>
    <row r="2064" spans="2:50" s="94" customFormat="1" ht="16.5" customHeight="1" x14ac:dyDescent="0.25">
      <c r="B2064" s="349">
        <v>1</v>
      </c>
      <c r="C2064" s="94">
        <v>10006</v>
      </c>
      <c r="D2064" s="94" t="s">
        <v>99</v>
      </c>
      <c r="E2064" s="386" t="s">
        <v>165</v>
      </c>
      <c r="F2064" s="386" t="s">
        <v>162</v>
      </c>
      <c r="G2064" s="94">
        <v>1</v>
      </c>
      <c r="H2064" s="350" t="s">
        <v>38</v>
      </c>
      <c r="I2064" s="351" t="s">
        <v>43</v>
      </c>
      <c r="J2064" s="351">
        <v>10</v>
      </c>
      <c r="K2064" s="94" t="s">
        <v>43</v>
      </c>
      <c r="L2064" s="94" t="s">
        <v>43</v>
      </c>
      <c r="M2064" s="352" t="s">
        <v>43</v>
      </c>
      <c r="N2064" s="94" t="s">
        <v>43</v>
      </c>
      <c r="O2064" s="94">
        <v>13735</v>
      </c>
      <c r="P2064" s="94">
        <v>11639.830508474501</v>
      </c>
      <c r="Q2064" s="94">
        <v>931.18644067796595</v>
      </c>
      <c r="R2064" s="350">
        <v>232.796610169491</v>
      </c>
      <c r="S2064" s="94" t="s">
        <v>43</v>
      </c>
      <c r="Y2064" s="352"/>
      <c r="Z2064" s="353"/>
      <c r="AA2064" s="353"/>
      <c r="AB2064" s="353"/>
      <c r="AC2064" s="350"/>
      <c r="AG2064" s="354"/>
      <c r="AH2064" s="350"/>
      <c r="AL2064" s="350"/>
      <c r="AM2064" s="351"/>
      <c r="AP2064" s="350"/>
      <c r="AQ2064" s="350"/>
      <c r="AR2064" s="350"/>
      <c r="AS2064" s="350"/>
      <c r="AT2064" s="350"/>
      <c r="AU2064" s="350"/>
      <c r="AV2064" s="350"/>
      <c r="AX2064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'01.01.2015 0:00:00',  '31.01.2015 23:59:59', 1, 'RUR', 10, null, null, null,null,931.186440677966,232.796610169491,null);</v>
      </c>
    </row>
    <row r="2065" spans="2:50" s="94" customFormat="1" ht="16.5" customHeight="1" x14ac:dyDescent="0.25">
      <c r="B2065" s="349">
        <v>1</v>
      </c>
      <c r="C2065" s="94">
        <v>10006</v>
      </c>
      <c r="D2065" s="94" t="s">
        <v>99</v>
      </c>
      <c r="E2065" s="386" t="s">
        <v>166</v>
      </c>
      <c r="F2065" s="386" t="s">
        <v>163</v>
      </c>
      <c r="G2065" s="94">
        <v>1</v>
      </c>
      <c r="H2065" s="350" t="s">
        <v>38</v>
      </c>
      <c r="I2065" s="351">
        <v>1</v>
      </c>
      <c r="J2065" s="351">
        <v>1</v>
      </c>
      <c r="K2065" s="94">
        <v>656</v>
      </c>
      <c r="L2065" s="94">
        <v>52.48</v>
      </c>
      <c r="M2065" s="352">
        <v>13.12</v>
      </c>
      <c r="N2065" s="94" t="s">
        <v>43</v>
      </c>
      <c r="O2065" s="94" t="s">
        <v>43</v>
      </c>
      <c r="P2065" s="94" t="s">
        <v>43</v>
      </c>
      <c r="Q2065" s="94" t="s">
        <v>43</v>
      </c>
      <c r="R2065" s="350" t="s">
        <v>43</v>
      </c>
      <c r="S2065" s="94" t="s">
        <v>43</v>
      </c>
      <c r="Y2065" s="352"/>
      <c r="Z2065" s="353"/>
      <c r="AA2065" s="353"/>
      <c r="AB2065" s="353"/>
      <c r="AC2065" s="350"/>
      <c r="AG2065" s="354"/>
      <c r="AH2065" s="350"/>
      <c r="AL2065" s="350"/>
      <c r="AM2065" s="351"/>
      <c r="AP2065" s="350"/>
      <c r="AQ2065" s="350"/>
      <c r="AR2065" s="350"/>
      <c r="AS2065" s="350"/>
      <c r="AT2065" s="350"/>
      <c r="AU2065" s="350"/>
      <c r="AV2065" s="350"/>
      <c r="AX2065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1, 52.48, 13.12,null,null,null,null);</v>
      </c>
    </row>
    <row r="2066" spans="2:50" s="94" customFormat="1" ht="16.5" customHeight="1" x14ac:dyDescent="0.25">
      <c r="B2066" s="349">
        <v>1</v>
      </c>
      <c r="C2066" s="94">
        <v>10006</v>
      </c>
      <c r="D2066" s="94" t="s">
        <v>99</v>
      </c>
      <c r="E2066" s="386" t="s">
        <v>166</v>
      </c>
      <c r="F2066" s="386" t="s">
        <v>163</v>
      </c>
      <c r="G2066" s="94">
        <v>1</v>
      </c>
      <c r="H2066" s="350" t="s">
        <v>38</v>
      </c>
      <c r="I2066" s="351">
        <v>2</v>
      </c>
      <c r="J2066" s="351">
        <v>1</v>
      </c>
      <c r="K2066" s="94">
        <v>574</v>
      </c>
      <c r="L2066" s="94">
        <v>45.92</v>
      </c>
      <c r="M2066" s="352">
        <v>11.48</v>
      </c>
      <c r="N2066" s="94" t="s">
        <v>43</v>
      </c>
      <c r="O2066" s="94" t="s">
        <v>43</v>
      </c>
      <c r="P2066" s="94" t="s">
        <v>43</v>
      </c>
      <c r="Q2066" s="94" t="s">
        <v>43</v>
      </c>
      <c r="R2066" s="350" t="s">
        <v>43</v>
      </c>
      <c r="S2066" s="94" t="s">
        <v>43</v>
      </c>
      <c r="Y2066" s="352"/>
      <c r="Z2066" s="353"/>
      <c r="AA2066" s="353"/>
      <c r="AB2066" s="353"/>
      <c r="AC2066" s="350"/>
      <c r="AG2066" s="354"/>
      <c r="AH2066" s="350"/>
      <c r="AL2066" s="350"/>
      <c r="AM2066" s="351"/>
      <c r="AP2066" s="350"/>
      <c r="AQ2066" s="350"/>
      <c r="AR2066" s="350"/>
      <c r="AS2066" s="350"/>
      <c r="AT2066" s="350"/>
      <c r="AU2066" s="350"/>
      <c r="AV2066" s="350"/>
      <c r="AX2066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2, 45.92, 11.48,null,null,null,null);</v>
      </c>
    </row>
    <row r="2067" spans="2:50" s="94" customFormat="1" ht="16.5" customHeight="1" x14ac:dyDescent="0.25">
      <c r="B2067" s="349">
        <v>1</v>
      </c>
      <c r="C2067" s="94">
        <v>10006</v>
      </c>
      <c r="D2067" s="94" t="s">
        <v>99</v>
      </c>
      <c r="E2067" s="386" t="s">
        <v>166</v>
      </c>
      <c r="F2067" s="386" t="s">
        <v>163</v>
      </c>
      <c r="G2067" s="94">
        <v>1</v>
      </c>
      <c r="H2067" s="350" t="s">
        <v>38</v>
      </c>
      <c r="I2067" s="351">
        <v>3</v>
      </c>
      <c r="J2067" s="351">
        <v>1</v>
      </c>
      <c r="K2067" s="94">
        <v>492</v>
      </c>
      <c r="L2067" s="94">
        <v>39.36</v>
      </c>
      <c r="M2067" s="352">
        <v>9.84</v>
      </c>
      <c r="N2067" s="94" t="s">
        <v>43</v>
      </c>
      <c r="O2067" s="94" t="s">
        <v>43</v>
      </c>
      <c r="P2067" s="94" t="s">
        <v>43</v>
      </c>
      <c r="Q2067" s="94" t="s">
        <v>43</v>
      </c>
      <c r="R2067" s="350" t="s">
        <v>43</v>
      </c>
      <c r="S2067" s="94" t="s">
        <v>43</v>
      </c>
      <c r="Y2067" s="352"/>
      <c r="Z2067" s="353"/>
      <c r="AA2067" s="353"/>
      <c r="AB2067" s="353"/>
      <c r="AC2067" s="350"/>
      <c r="AG2067" s="354"/>
      <c r="AH2067" s="350"/>
      <c r="AL2067" s="350"/>
      <c r="AM2067" s="351"/>
      <c r="AP2067" s="350"/>
      <c r="AQ2067" s="350"/>
      <c r="AR2067" s="350"/>
      <c r="AS2067" s="350"/>
      <c r="AT2067" s="350"/>
      <c r="AU2067" s="350"/>
      <c r="AV2067" s="350"/>
      <c r="AX2067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3, 39.36, 9.84,null,null,null,null);</v>
      </c>
    </row>
    <row r="2068" spans="2:50" s="94" customFormat="1" ht="16.5" customHeight="1" x14ac:dyDescent="0.25">
      <c r="B2068" s="349">
        <v>1</v>
      </c>
      <c r="C2068" s="94">
        <v>10006</v>
      </c>
      <c r="D2068" s="94" t="s">
        <v>99</v>
      </c>
      <c r="E2068" s="386" t="s">
        <v>166</v>
      </c>
      <c r="F2068" s="386" t="s">
        <v>163</v>
      </c>
      <c r="G2068" s="94">
        <v>1</v>
      </c>
      <c r="H2068" s="350" t="s">
        <v>38</v>
      </c>
      <c r="I2068" s="351">
        <v>11</v>
      </c>
      <c r="J2068" s="351">
        <v>1</v>
      </c>
      <c r="K2068" s="94">
        <v>1558</v>
      </c>
      <c r="L2068" s="94">
        <v>124.64</v>
      </c>
      <c r="M2068" s="352">
        <v>31.16</v>
      </c>
      <c r="N2068" s="94" t="s">
        <v>43</v>
      </c>
      <c r="O2068" s="94" t="s">
        <v>43</v>
      </c>
      <c r="P2068" s="94" t="s">
        <v>43</v>
      </c>
      <c r="Q2068" s="94" t="s">
        <v>43</v>
      </c>
      <c r="R2068" s="350" t="s">
        <v>43</v>
      </c>
      <c r="S2068" s="94" t="s">
        <v>43</v>
      </c>
      <c r="Y2068" s="352"/>
      <c r="Z2068" s="353"/>
      <c r="AA2068" s="353"/>
      <c r="AB2068" s="353"/>
      <c r="AC2068" s="350"/>
      <c r="AG2068" s="354"/>
      <c r="AH2068" s="350"/>
      <c r="AL2068" s="350"/>
      <c r="AM2068" s="351"/>
      <c r="AP2068" s="350"/>
      <c r="AQ2068" s="350"/>
      <c r="AR2068" s="350"/>
      <c r="AS2068" s="350"/>
      <c r="AT2068" s="350"/>
      <c r="AU2068" s="350"/>
      <c r="AV2068" s="350"/>
      <c r="AX2068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11, 124.64, 31.16,null,null,null,null);</v>
      </c>
    </row>
    <row r="2069" spans="2:50" s="94" customFormat="1" ht="16.5" customHeight="1" x14ac:dyDescent="0.25">
      <c r="B2069" s="349">
        <v>1</v>
      </c>
      <c r="C2069" s="94">
        <v>10006</v>
      </c>
      <c r="D2069" s="94" t="s">
        <v>99</v>
      </c>
      <c r="E2069" s="386" t="s">
        <v>166</v>
      </c>
      <c r="F2069" s="386" t="s">
        <v>163</v>
      </c>
      <c r="G2069" s="94">
        <v>1</v>
      </c>
      <c r="H2069" s="350" t="s">
        <v>38</v>
      </c>
      <c r="I2069" s="351">
        <v>12</v>
      </c>
      <c r="J2069" s="351">
        <v>1</v>
      </c>
      <c r="K2069" s="94">
        <v>1476</v>
      </c>
      <c r="L2069" s="94">
        <v>118.08</v>
      </c>
      <c r="M2069" s="352">
        <v>29.52</v>
      </c>
      <c r="N2069" s="94" t="s">
        <v>43</v>
      </c>
      <c r="O2069" s="94" t="s">
        <v>43</v>
      </c>
      <c r="P2069" s="94" t="s">
        <v>43</v>
      </c>
      <c r="Q2069" s="94" t="s">
        <v>43</v>
      </c>
      <c r="R2069" s="350" t="s">
        <v>43</v>
      </c>
      <c r="S2069" s="94" t="s">
        <v>43</v>
      </c>
      <c r="Y2069" s="352"/>
      <c r="Z2069" s="353"/>
      <c r="AA2069" s="353"/>
      <c r="AB2069" s="353"/>
      <c r="AC2069" s="350"/>
      <c r="AG2069" s="354"/>
      <c r="AH2069" s="350"/>
      <c r="AL2069" s="350"/>
      <c r="AM2069" s="351"/>
      <c r="AP2069" s="350"/>
      <c r="AQ2069" s="350"/>
      <c r="AR2069" s="350"/>
      <c r="AS2069" s="350"/>
      <c r="AT2069" s="350"/>
      <c r="AU2069" s="350"/>
      <c r="AV2069" s="350"/>
      <c r="AX2069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12, 118.08, 29.52,null,null,null,null);</v>
      </c>
    </row>
    <row r="2070" spans="2:50" s="94" customFormat="1" ht="16.5" customHeight="1" x14ac:dyDescent="0.25">
      <c r="B2070" s="349">
        <v>1</v>
      </c>
      <c r="C2070" s="94">
        <v>10006</v>
      </c>
      <c r="D2070" s="94" t="s">
        <v>99</v>
      </c>
      <c r="E2070" s="386" t="s">
        <v>166</v>
      </c>
      <c r="F2070" s="386" t="s">
        <v>163</v>
      </c>
      <c r="G2070" s="94">
        <v>1</v>
      </c>
      <c r="H2070" s="350" t="s">
        <v>38</v>
      </c>
      <c r="I2070" s="351">
        <v>14</v>
      </c>
      <c r="J2070" s="351">
        <v>1</v>
      </c>
      <c r="K2070" s="94">
        <v>738</v>
      </c>
      <c r="L2070" s="94">
        <v>59.04</v>
      </c>
      <c r="M2070" s="352">
        <v>14.76</v>
      </c>
      <c r="N2070" s="94" t="s">
        <v>43</v>
      </c>
      <c r="O2070" s="94" t="s">
        <v>43</v>
      </c>
      <c r="P2070" s="94" t="s">
        <v>43</v>
      </c>
      <c r="Q2070" s="94" t="s">
        <v>43</v>
      </c>
      <c r="R2070" s="350" t="s">
        <v>43</v>
      </c>
      <c r="S2070" s="94" t="s">
        <v>43</v>
      </c>
      <c r="Y2070" s="352"/>
      <c r="Z2070" s="353"/>
      <c r="AA2070" s="353"/>
      <c r="AB2070" s="353"/>
      <c r="AC2070" s="350"/>
      <c r="AG2070" s="354"/>
      <c r="AH2070" s="350"/>
      <c r="AL2070" s="350"/>
      <c r="AM2070" s="351"/>
      <c r="AP2070" s="350"/>
      <c r="AQ2070" s="350"/>
      <c r="AR2070" s="350"/>
      <c r="AS2070" s="350"/>
      <c r="AT2070" s="350"/>
      <c r="AU2070" s="350"/>
      <c r="AV2070" s="350"/>
      <c r="AX2070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14, 59.04, 14.76,null,null,null,null);</v>
      </c>
    </row>
    <row r="2071" spans="2:50" s="94" customFormat="1" ht="16.5" customHeight="1" x14ac:dyDescent="0.25">
      <c r="B2071" s="349">
        <v>1</v>
      </c>
      <c r="C2071" s="94">
        <v>10007</v>
      </c>
      <c r="D2071" s="94" t="s">
        <v>100</v>
      </c>
      <c r="E2071" s="386" t="s">
        <v>165</v>
      </c>
      <c r="F2071" s="386" t="s">
        <v>162</v>
      </c>
      <c r="G2071" s="94">
        <v>1</v>
      </c>
      <c r="H2071" s="350" t="s">
        <v>38</v>
      </c>
      <c r="I2071" s="351" t="s">
        <v>43</v>
      </c>
      <c r="J2071" s="351">
        <v>10</v>
      </c>
      <c r="K2071" s="94" t="s">
        <v>43</v>
      </c>
      <c r="L2071" s="94" t="s">
        <v>43</v>
      </c>
      <c r="M2071" s="352" t="s">
        <v>43</v>
      </c>
      <c r="N2071" s="94" t="s">
        <v>43</v>
      </c>
      <c r="O2071" s="94">
        <v>20785</v>
      </c>
      <c r="P2071" s="94">
        <v>17614.406779661</v>
      </c>
      <c r="Q2071" s="94">
        <v>1409.1525423728799</v>
      </c>
      <c r="R2071" s="350">
        <v>352.28813559321998</v>
      </c>
      <c r="S2071" s="94" t="s">
        <v>43</v>
      </c>
      <c r="Y2071" s="352"/>
      <c r="Z2071" s="353"/>
      <c r="AA2071" s="353"/>
      <c r="AB2071" s="353"/>
      <c r="AC2071" s="350"/>
      <c r="AG2071" s="354"/>
      <c r="AH2071" s="350"/>
      <c r="AL2071" s="350"/>
      <c r="AM2071" s="351"/>
      <c r="AP2071" s="350"/>
      <c r="AQ2071" s="350"/>
      <c r="AR2071" s="350"/>
      <c r="AS2071" s="350"/>
      <c r="AT2071" s="350"/>
      <c r="AU2071" s="350"/>
      <c r="AV2071" s="350"/>
      <c r="AX2071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1, 'RUR', 10, null, null, null,null,1409.15254237288,352.28813559322,null);</v>
      </c>
    </row>
    <row r="2072" spans="2:50" s="94" customFormat="1" ht="16.5" customHeight="1" x14ac:dyDescent="0.25">
      <c r="B2072" s="349">
        <v>1</v>
      </c>
      <c r="C2072" s="94">
        <v>10007</v>
      </c>
      <c r="D2072" s="94" t="s">
        <v>100</v>
      </c>
      <c r="E2072" s="386" t="s">
        <v>166</v>
      </c>
      <c r="F2072" s="386" t="s">
        <v>163</v>
      </c>
      <c r="G2072" s="94">
        <v>1</v>
      </c>
      <c r="H2072" s="350" t="s">
        <v>38</v>
      </c>
      <c r="I2072" s="351">
        <v>1</v>
      </c>
      <c r="J2072" s="351">
        <v>1</v>
      </c>
      <c r="K2072" s="94">
        <v>1312</v>
      </c>
      <c r="L2072" s="94">
        <v>104.96</v>
      </c>
      <c r="M2072" s="352">
        <v>26.24</v>
      </c>
      <c r="N2072" s="94" t="s">
        <v>43</v>
      </c>
      <c r="O2072" s="94" t="s">
        <v>43</v>
      </c>
      <c r="P2072" s="94" t="s">
        <v>43</v>
      </c>
      <c r="Q2072" s="94" t="s">
        <v>43</v>
      </c>
      <c r="R2072" s="350" t="s">
        <v>43</v>
      </c>
      <c r="S2072" s="94" t="s">
        <v>43</v>
      </c>
      <c r="Y2072" s="352"/>
      <c r="Z2072" s="353"/>
      <c r="AA2072" s="353"/>
      <c r="AB2072" s="353"/>
      <c r="AC2072" s="350"/>
      <c r="AG2072" s="354"/>
      <c r="AH2072" s="350"/>
      <c r="AL2072" s="350"/>
      <c r="AM2072" s="351"/>
      <c r="AP2072" s="350"/>
      <c r="AQ2072" s="350"/>
      <c r="AR2072" s="350"/>
      <c r="AS2072" s="350"/>
      <c r="AT2072" s="350"/>
      <c r="AU2072" s="350"/>
      <c r="AV2072" s="350"/>
      <c r="AX207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1, 104.96, 26.24,null,null,null,null);</v>
      </c>
    </row>
    <row r="2073" spans="2:50" s="94" customFormat="1" ht="16.5" customHeight="1" x14ac:dyDescent="0.25">
      <c r="B2073" s="349">
        <v>1</v>
      </c>
      <c r="C2073" s="94">
        <v>10007</v>
      </c>
      <c r="D2073" s="94" t="s">
        <v>100</v>
      </c>
      <c r="E2073" s="386" t="s">
        <v>166</v>
      </c>
      <c r="F2073" s="386" t="s">
        <v>163</v>
      </c>
      <c r="G2073" s="94">
        <v>1</v>
      </c>
      <c r="H2073" s="350" t="s">
        <v>38</v>
      </c>
      <c r="I2073" s="351">
        <v>2</v>
      </c>
      <c r="J2073" s="351">
        <v>1</v>
      </c>
      <c r="K2073" s="94">
        <v>1148</v>
      </c>
      <c r="L2073" s="94">
        <v>91.84</v>
      </c>
      <c r="M2073" s="352">
        <v>22.96</v>
      </c>
      <c r="N2073" s="94" t="s">
        <v>43</v>
      </c>
      <c r="O2073" s="94" t="s">
        <v>43</v>
      </c>
      <c r="P2073" s="94" t="s">
        <v>43</v>
      </c>
      <c r="Q2073" s="94" t="s">
        <v>43</v>
      </c>
      <c r="R2073" s="350" t="s">
        <v>43</v>
      </c>
      <c r="S2073" s="94" t="s">
        <v>43</v>
      </c>
      <c r="Y2073" s="352"/>
      <c r="Z2073" s="353"/>
      <c r="AA2073" s="353"/>
      <c r="AB2073" s="353"/>
      <c r="AC2073" s="350"/>
      <c r="AG2073" s="354"/>
      <c r="AH2073" s="350"/>
      <c r="AL2073" s="350"/>
      <c r="AM2073" s="351"/>
      <c r="AP2073" s="350"/>
      <c r="AQ2073" s="350"/>
      <c r="AR2073" s="350"/>
      <c r="AS2073" s="350"/>
      <c r="AT2073" s="350"/>
      <c r="AU2073" s="350"/>
      <c r="AV2073" s="350"/>
      <c r="AX207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2, 91.84, 22.96,null,null,null,null);</v>
      </c>
    </row>
    <row r="2074" spans="2:50" s="94" customFormat="1" ht="16.5" customHeight="1" x14ac:dyDescent="0.25">
      <c r="B2074" s="349">
        <v>1</v>
      </c>
      <c r="C2074" s="94">
        <v>10007</v>
      </c>
      <c r="D2074" s="94" t="s">
        <v>100</v>
      </c>
      <c r="E2074" s="386" t="s">
        <v>166</v>
      </c>
      <c r="F2074" s="386" t="s">
        <v>163</v>
      </c>
      <c r="G2074" s="94">
        <v>1</v>
      </c>
      <c r="H2074" s="350" t="s">
        <v>38</v>
      </c>
      <c r="I2074" s="351">
        <v>3</v>
      </c>
      <c r="J2074" s="351">
        <v>1</v>
      </c>
      <c r="K2074" s="94">
        <v>984</v>
      </c>
      <c r="L2074" s="94">
        <v>78.72</v>
      </c>
      <c r="M2074" s="352">
        <v>19.68</v>
      </c>
      <c r="N2074" s="94" t="s">
        <v>43</v>
      </c>
      <c r="O2074" s="94" t="s">
        <v>43</v>
      </c>
      <c r="P2074" s="94" t="s">
        <v>43</v>
      </c>
      <c r="Q2074" s="94" t="s">
        <v>43</v>
      </c>
      <c r="R2074" s="350" t="s">
        <v>43</v>
      </c>
      <c r="S2074" s="94" t="s">
        <v>43</v>
      </c>
      <c r="Y2074" s="352"/>
      <c r="Z2074" s="353"/>
      <c r="AA2074" s="353"/>
      <c r="AB2074" s="353"/>
      <c r="AC2074" s="350"/>
      <c r="AG2074" s="354"/>
      <c r="AH2074" s="350"/>
      <c r="AL2074" s="350"/>
      <c r="AM2074" s="351"/>
      <c r="AP2074" s="350"/>
      <c r="AQ2074" s="350"/>
      <c r="AR2074" s="350"/>
      <c r="AS2074" s="350"/>
      <c r="AT2074" s="350"/>
      <c r="AU2074" s="350"/>
      <c r="AV2074" s="350"/>
      <c r="AX2074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3, 78.72, 19.68,null,null,null,null);</v>
      </c>
    </row>
    <row r="2075" spans="2:50" s="94" customFormat="1" ht="16.5" customHeight="1" x14ac:dyDescent="0.25">
      <c r="B2075" s="349">
        <v>1</v>
      </c>
      <c r="C2075" s="94">
        <v>10007</v>
      </c>
      <c r="D2075" s="94" t="s">
        <v>100</v>
      </c>
      <c r="E2075" s="386" t="s">
        <v>166</v>
      </c>
      <c r="F2075" s="386" t="s">
        <v>163</v>
      </c>
      <c r="G2075" s="94">
        <v>1</v>
      </c>
      <c r="H2075" s="350" t="s">
        <v>38</v>
      </c>
      <c r="I2075" s="351">
        <v>11</v>
      </c>
      <c r="J2075" s="351">
        <v>1</v>
      </c>
      <c r="K2075" s="94">
        <v>1558</v>
      </c>
      <c r="L2075" s="94">
        <v>124.64</v>
      </c>
      <c r="M2075" s="352">
        <v>31.16</v>
      </c>
      <c r="N2075" s="94" t="s">
        <v>43</v>
      </c>
      <c r="O2075" s="94" t="s">
        <v>43</v>
      </c>
      <c r="P2075" s="94" t="s">
        <v>43</v>
      </c>
      <c r="Q2075" s="94" t="s">
        <v>43</v>
      </c>
      <c r="R2075" s="350" t="s">
        <v>43</v>
      </c>
      <c r="S2075" s="94" t="s">
        <v>43</v>
      </c>
      <c r="Y2075" s="352"/>
      <c r="Z2075" s="353"/>
      <c r="AA2075" s="353"/>
      <c r="AB2075" s="353"/>
      <c r="AC2075" s="350"/>
      <c r="AG2075" s="354"/>
      <c r="AH2075" s="350"/>
      <c r="AL2075" s="350"/>
      <c r="AM2075" s="351"/>
      <c r="AP2075" s="350"/>
      <c r="AQ2075" s="350"/>
      <c r="AR2075" s="350"/>
      <c r="AS2075" s="350"/>
      <c r="AT2075" s="350"/>
      <c r="AU2075" s="350"/>
      <c r="AV2075" s="350"/>
      <c r="AX2075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11, 124.64, 31.16,null,null,null,null);</v>
      </c>
    </row>
    <row r="2076" spans="2:50" s="94" customFormat="1" ht="16.5" customHeight="1" x14ac:dyDescent="0.25">
      <c r="B2076" s="349">
        <v>1</v>
      </c>
      <c r="C2076" s="94">
        <v>10007</v>
      </c>
      <c r="D2076" s="94" t="s">
        <v>100</v>
      </c>
      <c r="E2076" s="386" t="s">
        <v>166</v>
      </c>
      <c r="F2076" s="386" t="s">
        <v>163</v>
      </c>
      <c r="G2076" s="94">
        <v>1</v>
      </c>
      <c r="H2076" s="350" t="s">
        <v>38</v>
      </c>
      <c r="I2076" s="351">
        <v>12</v>
      </c>
      <c r="J2076" s="351">
        <v>1</v>
      </c>
      <c r="K2076" s="94">
        <v>1476</v>
      </c>
      <c r="L2076" s="94">
        <v>118.08</v>
      </c>
      <c r="M2076" s="352">
        <v>29.52</v>
      </c>
      <c r="N2076" s="94" t="s">
        <v>43</v>
      </c>
      <c r="O2076" s="94" t="s">
        <v>43</v>
      </c>
      <c r="P2076" s="94" t="s">
        <v>43</v>
      </c>
      <c r="Q2076" s="94" t="s">
        <v>43</v>
      </c>
      <c r="R2076" s="350" t="s">
        <v>43</v>
      </c>
      <c r="S2076" s="94" t="s">
        <v>43</v>
      </c>
      <c r="Y2076" s="352"/>
      <c r="Z2076" s="353"/>
      <c r="AA2076" s="353"/>
      <c r="AB2076" s="353"/>
      <c r="AC2076" s="350"/>
      <c r="AG2076" s="354"/>
      <c r="AH2076" s="350"/>
      <c r="AL2076" s="350"/>
      <c r="AM2076" s="351"/>
      <c r="AP2076" s="350"/>
      <c r="AQ2076" s="350"/>
      <c r="AR2076" s="350"/>
      <c r="AS2076" s="350"/>
      <c r="AT2076" s="350"/>
      <c r="AU2076" s="350"/>
      <c r="AV2076" s="350"/>
      <c r="AX2076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12, 118.08, 29.52,null,null,null,null);</v>
      </c>
    </row>
    <row r="2077" spans="2:50" s="94" customFormat="1" ht="16.5" customHeight="1" x14ac:dyDescent="0.25">
      <c r="B2077" s="349">
        <v>1</v>
      </c>
      <c r="C2077" s="94">
        <v>10007</v>
      </c>
      <c r="D2077" s="94" t="s">
        <v>100</v>
      </c>
      <c r="E2077" s="386" t="s">
        <v>166</v>
      </c>
      <c r="F2077" s="386" t="s">
        <v>163</v>
      </c>
      <c r="G2077" s="94">
        <v>1</v>
      </c>
      <c r="H2077" s="350" t="s">
        <v>38</v>
      </c>
      <c r="I2077" s="351">
        <v>14</v>
      </c>
      <c r="J2077" s="351">
        <v>1</v>
      </c>
      <c r="K2077" s="94">
        <v>1476</v>
      </c>
      <c r="L2077" s="94">
        <v>118.08</v>
      </c>
      <c r="M2077" s="352">
        <v>29.52</v>
      </c>
      <c r="N2077" s="94" t="s">
        <v>43</v>
      </c>
      <c r="O2077" s="94" t="s">
        <v>43</v>
      </c>
      <c r="P2077" s="94" t="s">
        <v>43</v>
      </c>
      <c r="Q2077" s="94" t="s">
        <v>43</v>
      </c>
      <c r="R2077" s="350" t="s">
        <v>43</v>
      </c>
      <c r="S2077" s="94" t="s">
        <v>43</v>
      </c>
      <c r="Y2077" s="352"/>
      <c r="Z2077" s="353"/>
      <c r="AA2077" s="353"/>
      <c r="AB2077" s="353"/>
      <c r="AC2077" s="350"/>
      <c r="AG2077" s="354"/>
      <c r="AH2077" s="350"/>
      <c r="AL2077" s="350"/>
      <c r="AM2077" s="351"/>
      <c r="AP2077" s="350"/>
      <c r="AQ2077" s="350"/>
      <c r="AR2077" s="350"/>
      <c r="AS2077" s="350"/>
      <c r="AT2077" s="350"/>
      <c r="AU2077" s="350"/>
      <c r="AV2077" s="350"/>
      <c r="AX2077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14, 118.08, 29.52,null,null,null,null);</v>
      </c>
    </row>
    <row r="2078" spans="2:50" s="94" customFormat="1" ht="16.5" customHeight="1" x14ac:dyDescent="0.25">
      <c r="B2078" s="349">
        <v>1</v>
      </c>
      <c r="C2078" s="94">
        <v>10008</v>
      </c>
      <c r="D2078" s="94" t="s">
        <v>62</v>
      </c>
      <c r="E2078" s="386" t="s">
        <v>165</v>
      </c>
      <c r="F2078" s="386" t="s">
        <v>162</v>
      </c>
      <c r="G2078" s="94">
        <v>1</v>
      </c>
      <c r="H2078" s="350" t="s">
        <v>59</v>
      </c>
      <c r="I2078" s="351">
        <v>2</v>
      </c>
      <c r="J2078" s="351">
        <v>1</v>
      </c>
      <c r="K2078" s="94">
        <v>1394</v>
      </c>
      <c r="L2078" s="94">
        <v>111.52</v>
      </c>
      <c r="M2078" s="352">
        <v>27.88</v>
      </c>
      <c r="N2078" s="94" t="s">
        <v>43</v>
      </c>
      <c r="O2078" s="94" t="s">
        <v>43</v>
      </c>
      <c r="P2078" s="94" t="s">
        <v>43</v>
      </c>
      <c r="Q2078" s="94" t="s">
        <v>43</v>
      </c>
      <c r="R2078" s="350" t="s">
        <v>43</v>
      </c>
      <c r="S2078" s="94" t="s">
        <v>43</v>
      </c>
      <c r="Y2078" s="352"/>
      <c r="Z2078" s="353"/>
      <c r="AA2078" s="353"/>
      <c r="AB2078" s="353"/>
      <c r="AC2078" s="350"/>
      <c r="AG2078" s="354"/>
      <c r="AH2078" s="350"/>
      <c r="AL2078" s="350"/>
      <c r="AM2078" s="351"/>
      <c r="AP2078" s="350"/>
      <c r="AQ2078" s="350"/>
      <c r="AR2078" s="350"/>
      <c r="AS2078" s="350"/>
      <c r="AT2078" s="350"/>
      <c r="AU2078" s="350"/>
      <c r="AV2078" s="350"/>
      <c r="AX2078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'01.01.2015 0:00:00',  '31.01.2015 23:59:59', 1, 'USD', 1, 2, 111.52, 27.88,null,null,null,null);</v>
      </c>
    </row>
    <row r="2079" spans="2:50" s="94" customFormat="1" ht="16.5" customHeight="1" x14ac:dyDescent="0.25">
      <c r="B2079" s="349">
        <v>1</v>
      </c>
      <c r="C2079" s="94">
        <v>10008</v>
      </c>
      <c r="D2079" s="94" t="s">
        <v>62</v>
      </c>
      <c r="E2079" s="386" t="s">
        <v>165</v>
      </c>
      <c r="F2079" s="386" t="s">
        <v>162</v>
      </c>
      <c r="G2079" s="94">
        <v>1</v>
      </c>
      <c r="H2079" s="350" t="s">
        <v>38</v>
      </c>
      <c r="I2079" s="351">
        <v>2</v>
      </c>
      <c r="J2079" s="351">
        <v>1</v>
      </c>
      <c r="K2079" s="94">
        <v>2378</v>
      </c>
      <c r="L2079" s="94">
        <v>190.24</v>
      </c>
      <c r="M2079" s="352">
        <v>47.56</v>
      </c>
      <c r="N2079" s="94" t="s">
        <v>43</v>
      </c>
      <c r="O2079" s="94" t="s">
        <v>43</v>
      </c>
      <c r="P2079" s="94" t="s">
        <v>43</v>
      </c>
      <c r="Q2079" s="94" t="s">
        <v>43</v>
      </c>
      <c r="R2079" s="350" t="s">
        <v>43</v>
      </c>
      <c r="S2079" s="94" t="s">
        <v>43</v>
      </c>
      <c r="Y2079" s="352"/>
      <c r="Z2079" s="353"/>
      <c r="AA2079" s="353"/>
      <c r="AB2079" s="353"/>
      <c r="AC2079" s="350"/>
      <c r="AG2079" s="354"/>
      <c r="AH2079" s="350"/>
      <c r="AL2079" s="350"/>
      <c r="AM2079" s="351"/>
      <c r="AP2079" s="350"/>
      <c r="AQ2079" s="350"/>
      <c r="AR2079" s="350"/>
      <c r="AS2079" s="350"/>
      <c r="AT2079" s="350"/>
      <c r="AU2079" s="350"/>
      <c r="AV2079" s="350"/>
      <c r="AX2079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'01.01.2015 0:00:00',  '31.01.2015 23:59:59', 1, 'RUR', 1, 2, 190.24, 47.56,null,null,null,null);</v>
      </c>
    </row>
    <row r="2080" spans="2:50" s="94" customFormat="1" ht="16.5" customHeight="1" x14ac:dyDescent="0.25">
      <c r="B2080" s="349">
        <v>1</v>
      </c>
      <c r="C2080" s="94">
        <v>10008</v>
      </c>
      <c r="D2080" s="94" t="s">
        <v>62</v>
      </c>
      <c r="E2080" s="386" t="s">
        <v>165</v>
      </c>
      <c r="F2080" s="386" t="s">
        <v>162</v>
      </c>
      <c r="G2080" s="94">
        <v>1</v>
      </c>
      <c r="H2080" s="350" t="s">
        <v>59</v>
      </c>
      <c r="I2080" s="351" t="s">
        <v>43</v>
      </c>
      <c r="J2080" s="351">
        <v>10</v>
      </c>
      <c r="K2080" s="94" t="s">
        <v>43</v>
      </c>
      <c r="L2080" s="94" t="s">
        <v>43</v>
      </c>
      <c r="M2080" s="352" t="s">
        <v>43</v>
      </c>
      <c r="N2080" s="94" t="s">
        <v>43</v>
      </c>
      <c r="O2080" s="94">
        <v>3485</v>
      </c>
      <c r="P2080" s="94">
        <v>2953.3898305084699</v>
      </c>
      <c r="Q2080" s="94">
        <v>236.27118644067701</v>
      </c>
      <c r="R2080" s="350">
        <v>59.067796610169403</v>
      </c>
      <c r="S2080" s="94" t="s">
        <v>43</v>
      </c>
      <c r="Y2080" s="352"/>
      <c r="Z2080" s="353"/>
      <c r="AA2080" s="353"/>
      <c r="AB2080" s="353"/>
      <c r="AC2080" s="350"/>
      <c r="AG2080" s="354"/>
      <c r="AH2080" s="350"/>
      <c r="AL2080" s="350"/>
      <c r="AM2080" s="351"/>
      <c r="AP2080" s="350"/>
      <c r="AQ2080" s="350"/>
      <c r="AR2080" s="350"/>
      <c r="AS2080" s="350"/>
      <c r="AT2080" s="350"/>
      <c r="AU2080" s="350"/>
      <c r="AV2080" s="350"/>
      <c r="AX2080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'01.01.2015 0:00:00',  '31.01.2015 23:59:59', 1, 'USD', 10, null, null, null,null,236.271186440677,59.0677966101694,null);</v>
      </c>
    </row>
    <row r="2081" spans="2:50" s="94" customFormat="1" ht="16.5" customHeight="1" x14ac:dyDescent="0.25">
      <c r="B2081" s="349">
        <v>1</v>
      </c>
      <c r="C2081" s="94">
        <v>10008</v>
      </c>
      <c r="D2081" s="94" t="s">
        <v>62</v>
      </c>
      <c r="E2081" s="386" t="s">
        <v>165</v>
      </c>
      <c r="F2081" s="386" t="s">
        <v>162</v>
      </c>
      <c r="G2081" s="94">
        <v>1</v>
      </c>
      <c r="H2081" s="350" t="s">
        <v>38</v>
      </c>
      <c r="I2081" s="351" t="s">
        <v>43</v>
      </c>
      <c r="J2081" s="351">
        <v>10</v>
      </c>
      <c r="K2081" s="94" t="s">
        <v>43</v>
      </c>
      <c r="L2081" s="94" t="s">
        <v>43</v>
      </c>
      <c r="M2081" s="352" t="s">
        <v>43</v>
      </c>
      <c r="N2081" s="94" t="s">
        <v>43</v>
      </c>
      <c r="O2081" s="94">
        <v>15170</v>
      </c>
      <c r="P2081" s="94">
        <v>12855.932203389801</v>
      </c>
      <c r="Q2081" s="94">
        <v>1028.47457627118</v>
      </c>
      <c r="R2081" s="350">
        <v>257.11864406779603</v>
      </c>
      <c r="S2081" s="94" t="s">
        <v>43</v>
      </c>
      <c r="Y2081" s="352"/>
      <c r="Z2081" s="353"/>
      <c r="AA2081" s="353"/>
      <c r="AB2081" s="353"/>
      <c r="AC2081" s="350"/>
      <c r="AG2081" s="354"/>
      <c r="AH2081" s="350"/>
      <c r="AL2081" s="350"/>
      <c r="AM2081" s="351"/>
      <c r="AP2081" s="350"/>
      <c r="AQ2081" s="350"/>
      <c r="AR2081" s="350"/>
      <c r="AS2081" s="350"/>
      <c r="AT2081" s="350"/>
      <c r="AU2081" s="350"/>
      <c r="AV2081" s="350"/>
      <c r="AX2081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'01.01.2015 0:00:00',  '31.01.2015 23:59:59', 1, 'RUR', 10, null, null, null,null,1028.47457627118,257.118644067796,null);</v>
      </c>
    </row>
    <row r="2082" spans="2:50" s="94" customFormat="1" ht="16.5" customHeight="1" x14ac:dyDescent="0.25">
      <c r="B2082" s="349">
        <v>1</v>
      </c>
      <c r="C2082" s="94">
        <v>10008</v>
      </c>
      <c r="D2082" s="94" t="s">
        <v>62</v>
      </c>
      <c r="E2082" s="386" t="s">
        <v>165</v>
      </c>
      <c r="F2082" s="386" t="s">
        <v>162</v>
      </c>
      <c r="G2082" s="94">
        <v>0</v>
      </c>
      <c r="H2082" s="350" t="s">
        <v>38</v>
      </c>
      <c r="I2082" s="351" t="s">
        <v>43</v>
      </c>
      <c r="J2082" s="351">
        <v>10</v>
      </c>
      <c r="K2082" s="94" t="s">
        <v>43</v>
      </c>
      <c r="L2082" s="94" t="s">
        <v>43</v>
      </c>
      <c r="M2082" s="352" t="s">
        <v>43</v>
      </c>
      <c r="N2082" s="94" t="s">
        <v>43</v>
      </c>
      <c r="O2082" s="94">
        <v>2050</v>
      </c>
      <c r="P2082" s="94">
        <v>2050</v>
      </c>
      <c r="Q2082" s="94">
        <v>164</v>
      </c>
      <c r="R2082" s="350">
        <v>41</v>
      </c>
      <c r="S2082" s="94" t="s">
        <v>43</v>
      </c>
      <c r="Y2082" s="352"/>
      <c r="Z2082" s="353"/>
      <c r="AA2082" s="353"/>
      <c r="AB2082" s="353"/>
      <c r="AC2082" s="350"/>
      <c r="AG2082" s="354"/>
      <c r="AH2082" s="350"/>
      <c r="AL2082" s="350"/>
      <c r="AM2082" s="351"/>
      <c r="AP2082" s="350"/>
      <c r="AQ2082" s="350"/>
      <c r="AR2082" s="350"/>
      <c r="AS2082" s="350"/>
      <c r="AT2082" s="350"/>
      <c r="AU2082" s="350"/>
      <c r="AV2082" s="350"/>
      <c r="AX208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'01.01.2015 0:00:00',  '31.01.2015 23:59:59', 0, 'RUR', 10, null, null, null,null,164,41,null);</v>
      </c>
    </row>
    <row r="2083" spans="2:50" s="94" customFormat="1" ht="16.5" customHeight="1" x14ac:dyDescent="0.25">
      <c r="B2083" s="349">
        <v>1</v>
      </c>
      <c r="C2083" s="94">
        <v>10008</v>
      </c>
      <c r="D2083" s="94" t="s">
        <v>62</v>
      </c>
      <c r="E2083" s="386" t="s">
        <v>166</v>
      </c>
      <c r="F2083" s="386" t="s">
        <v>163</v>
      </c>
      <c r="G2083" s="94">
        <v>0</v>
      </c>
      <c r="H2083" s="350" t="s">
        <v>38</v>
      </c>
      <c r="I2083" s="351">
        <v>2</v>
      </c>
      <c r="J2083" s="351">
        <v>1</v>
      </c>
      <c r="K2083" s="94">
        <v>820</v>
      </c>
      <c r="L2083" s="94">
        <v>65.599999999999994</v>
      </c>
      <c r="M2083" s="352">
        <v>16.399999999999999</v>
      </c>
      <c r="N2083" s="94" t="s">
        <v>43</v>
      </c>
      <c r="O2083" s="94" t="s">
        <v>43</v>
      </c>
      <c r="P2083" s="94" t="s">
        <v>43</v>
      </c>
      <c r="Q2083" s="94" t="s">
        <v>43</v>
      </c>
      <c r="R2083" s="350" t="s">
        <v>43</v>
      </c>
      <c r="S2083" s="94" t="s">
        <v>43</v>
      </c>
      <c r="Y2083" s="352"/>
      <c r="Z2083" s="353"/>
      <c r="AA2083" s="353"/>
      <c r="AB2083" s="353"/>
      <c r="AC2083" s="350"/>
      <c r="AG2083" s="354"/>
      <c r="AH2083" s="350"/>
      <c r="AL2083" s="350"/>
      <c r="AM2083" s="351"/>
      <c r="AP2083" s="350"/>
      <c r="AQ2083" s="350"/>
      <c r="AR2083" s="350"/>
      <c r="AS2083" s="350"/>
      <c r="AT2083" s="350"/>
      <c r="AU2083" s="350"/>
      <c r="AV2083" s="350"/>
      <c r="AX208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'01.02.2015 0:00:00',  '28.02.2015 23:59:59', 0, 'RUR', 1, 2, 65.6, 16.4,null,null,null,null);</v>
      </c>
    </row>
    <row r="2084" spans="2:50" s="94" customFormat="1" ht="16.5" customHeight="1" x14ac:dyDescent="0.25">
      <c r="B2084" s="349">
        <v>1</v>
      </c>
      <c r="C2084" s="94">
        <v>10008</v>
      </c>
      <c r="D2084" s="94" t="s">
        <v>62</v>
      </c>
      <c r="E2084" s="386" t="s">
        <v>166</v>
      </c>
      <c r="F2084" s="386" t="s">
        <v>163</v>
      </c>
      <c r="G2084" s="94">
        <v>1</v>
      </c>
      <c r="H2084" s="350" t="s">
        <v>38</v>
      </c>
      <c r="I2084" s="351">
        <v>2</v>
      </c>
      <c r="J2084" s="351">
        <v>1</v>
      </c>
      <c r="K2084" s="94">
        <v>3690</v>
      </c>
      <c r="L2084" s="94">
        <v>295.2</v>
      </c>
      <c r="M2084" s="352">
        <v>73.8</v>
      </c>
      <c r="N2084" s="94" t="s">
        <v>43</v>
      </c>
      <c r="O2084" s="94" t="s">
        <v>43</v>
      </c>
      <c r="P2084" s="94" t="s">
        <v>43</v>
      </c>
      <c r="Q2084" s="94" t="s">
        <v>43</v>
      </c>
      <c r="R2084" s="350" t="s">
        <v>43</v>
      </c>
      <c r="S2084" s="94" t="s">
        <v>43</v>
      </c>
      <c r="Y2084" s="352"/>
      <c r="Z2084" s="353"/>
      <c r="AA2084" s="353"/>
      <c r="AB2084" s="353"/>
      <c r="AC2084" s="350"/>
      <c r="AG2084" s="354"/>
      <c r="AH2084" s="350"/>
      <c r="AL2084" s="350"/>
      <c r="AM2084" s="351"/>
      <c r="AP2084" s="350"/>
      <c r="AQ2084" s="350"/>
      <c r="AR2084" s="350"/>
      <c r="AS2084" s="350"/>
      <c r="AT2084" s="350"/>
      <c r="AU2084" s="350"/>
      <c r="AV2084" s="350"/>
      <c r="AX2084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10008, '01.02.2015 0:00:00',  '28.02.2015 23:59:59', 1, 'RUR', 1, 2, 295.2, 73.8,null,null,null,null);</v>
      </c>
    </row>
    <row r="2085" spans="2:50" s="94" customFormat="1" ht="16.5" customHeight="1" x14ac:dyDescent="0.25">
      <c r="B2085" s="349">
        <v>1</v>
      </c>
      <c r="C2085" s="94">
        <v>10009</v>
      </c>
      <c r="D2085" s="94" t="s">
        <v>268</v>
      </c>
      <c r="E2085" s="386" t="s">
        <v>165</v>
      </c>
      <c r="F2085" s="386" t="s">
        <v>162</v>
      </c>
      <c r="G2085" s="94">
        <v>1</v>
      </c>
      <c r="H2085" s="350" t="s">
        <v>59</v>
      </c>
      <c r="I2085" s="351" t="s">
        <v>43</v>
      </c>
      <c r="J2085" s="351">
        <v>10</v>
      </c>
      <c r="K2085" s="94" t="s">
        <v>43</v>
      </c>
      <c r="L2085" s="94" t="s">
        <v>43</v>
      </c>
      <c r="M2085" s="352" t="s">
        <v>43</v>
      </c>
      <c r="N2085" s="94" t="s">
        <v>43</v>
      </c>
      <c r="O2085" s="94">
        <v>12110</v>
      </c>
      <c r="P2085" s="94">
        <v>10262.7118644067</v>
      </c>
      <c r="Q2085" s="94">
        <v>821.016949152542</v>
      </c>
      <c r="R2085" s="350">
        <v>205.25423728813499</v>
      </c>
      <c r="S2085" s="94" t="s">
        <v>43</v>
      </c>
      <c r="Y2085" s="352"/>
      <c r="Z2085" s="353"/>
      <c r="AA2085" s="353"/>
      <c r="AB2085" s="353"/>
      <c r="AC2085" s="350"/>
      <c r="AG2085" s="354"/>
      <c r="AH2085" s="350"/>
      <c r="AL2085" s="350"/>
      <c r="AM2085" s="351"/>
      <c r="AP2085" s="350"/>
      <c r="AQ2085" s="350"/>
      <c r="AR2085" s="350"/>
      <c r="AS2085" s="350"/>
      <c r="AT2085" s="350"/>
      <c r="AU2085" s="350"/>
      <c r="AV2085" s="350"/>
      <c r="AX2085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10009, '01.01.2015 0:00:00',  '31.01.2015 23:59:59', 1, 'USD', 10, null, null, null,null,821.016949152542,205.254237288135,null);</v>
      </c>
    </row>
    <row r="2086" spans="2:50" s="94" customFormat="1" ht="16.5" customHeight="1" x14ac:dyDescent="0.25">
      <c r="B2086" s="349">
        <v>1</v>
      </c>
      <c r="C2086" s="94">
        <v>10009</v>
      </c>
      <c r="D2086" s="94" t="s">
        <v>268</v>
      </c>
      <c r="E2086" s="386" t="s">
        <v>166</v>
      </c>
      <c r="F2086" s="386" t="s">
        <v>163</v>
      </c>
      <c r="G2086" s="94">
        <v>1</v>
      </c>
      <c r="H2086" s="350" t="s">
        <v>59</v>
      </c>
      <c r="I2086" s="351">
        <v>2</v>
      </c>
      <c r="J2086" s="351">
        <v>1</v>
      </c>
      <c r="K2086" s="94">
        <v>3444</v>
      </c>
      <c r="L2086" s="94">
        <v>275.52</v>
      </c>
      <c r="M2086" s="352">
        <v>68.88</v>
      </c>
      <c r="N2086" s="94" t="s">
        <v>43</v>
      </c>
      <c r="O2086" s="94" t="s">
        <v>43</v>
      </c>
      <c r="P2086" s="94" t="s">
        <v>43</v>
      </c>
      <c r="Q2086" s="94" t="s">
        <v>43</v>
      </c>
      <c r="R2086" s="350" t="s">
        <v>43</v>
      </c>
      <c r="S2086" s="94" t="s">
        <v>43</v>
      </c>
      <c r="Y2086" s="352"/>
      <c r="Z2086" s="353"/>
      <c r="AA2086" s="353"/>
      <c r="AB2086" s="353"/>
      <c r="AC2086" s="350"/>
      <c r="AG2086" s="354"/>
      <c r="AH2086" s="350"/>
      <c r="AL2086" s="350"/>
      <c r="AM2086" s="351"/>
      <c r="AP2086" s="350"/>
      <c r="AQ2086" s="350"/>
      <c r="AR2086" s="350"/>
      <c r="AS2086" s="350"/>
      <c r="AT2086" s="350"/>
      <c r="AU2086" s="350"/>
      <c r="AV2086" s="350"/>
      <c r="AX2086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10009, '01.02.2015 0:00:00',  '28.02.2015 23:59:59', 1, 'USD', 1, 2, 275.52, 68.88,null,null,null,null);</v>
      </c>
    </row>
    <row r="2087" spans="2:50" s="94" customFormat="1" ht="16.5" customHeight="1" x14ac:dyDescent="0.25">
      <c r="B2087" s="349">
        <v>1</v>
      </c>
      <c r="C2087" s="94">
        <v>100010</v>
      </c>
      <c r="D2087" s="94" t="s">
        <v>107</v>
      </c>
      <c r="E2087" s="386" t="s">
        <v>165</v>
      </c>
      <c r="F2087" s="386" t="s">
        <v>162</v>
      </c>
      <c r="G2087" s="94">
        <v>1</v>
      </c>
      <c r="H2087" s="350" t="s">
        <v>38</v>
      </c>
      <c r="I2087" s="351" t="s">
        <v>43</v>
      </c>
      <c r="J2087" s="351">
        <v>10</v>
      </c>
      <c r="K2087" s="94" t="s">
        <v>43</v>
      </c>
      <c r="L2087" s="94" t="s">
        <v>43</v>
      </c>
      <c r="M2087" s="352" t="s">
        <v>43</v>
      </c>
      <c r="N2087" s="94" t="s">
        <v>43</v>
      </c>
      <c r="O2087" s="94">
        <v>4920</v>
      </c>
      <c r="P2087" s="94">
        <v>4169.4915254237203</v>
      </c>
      <c r="Q2087" s="94">
        <v>333.55932203389801</v>
      </c>
      <c r="R2087" s="350">
        <v>83.389830508474503</v>
      </c>
      <c r="S2087" s="94" t="s">
        <v>43</v>
      </c>
      <c r="Y2087" s="352"/>
      <c r="Z2087" s="353"/>
      <c r="AA2087" s="353"/>
      <c r="AB2087" s="353"/>
      <c r="AC2087" s="350"/>
      <c r="AG2087" s="354"/>
      <c r="AH2087" s="350"/>
      <c r="AL2087" s="350"/>
      <c r="AM2087" s="351"/>
      <c r="AP2087" s="350"/>
      <c r="AQ2087" s="350"/>
      <c r="AR2087" s="350"/>
      <c r="AS2087" s="350"/>
      <c r="AT2087" s="350"/>
      <c r="AU2087" s="350"/>
      <c r="AV2087" s="350"/>
      <c r="AX2087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100010, '01.01.2015 0:00:00',  '31.01.2015 23:59:59', 1, 'RUR', 10, null, null, null,null,333.559322033898,83.3898305084745,null);</v>
      </c>
    </row>
    <row r="2088" spans="2:50" s="94" customFormat="1" ht="16.5" customHeight="1" x14ac:dyDescent="0.25">
      <c r="B2088" s="349">
        <v>1</v>
      </c>
      <c r="C2088" s="94">
        <v>100010</v>
      </c>
      <c r="D2088" s="94" t="s">
        <v>107</v>
      </c>
      <c r="E2088" s="386" t="s">
        <v>166</v>
      </c>
      <c r="F2088" s="386" t="s">
        <v>163</v>
      </c>
      <c r="G2088" s="94">
        <v>1</v>
      </c>
      <c r="H2088" s="350" t="s">
        <v>38</v>
      </c>
      <c r="I2088" s="351">
        <v>2</v>
      </c>
      <c r="J2088" s="351">
        <v>1</v>
      </c>
      <c r="K2088" s="94">
        <v>820</v>
      </c>
      <c r="L2088" s="94">
        <v>65.599999999999994</v>
      </c>
      <c r="M2088" s="352">
        <v>16.399999999999999</v>
      </c>
      <c r="N2088" s="94" t="s">
        <v>43</v>
      </c>
      <c r="O2088" s="94" t="s">
        <v>43</v>
      </c>
      <c r="P2088" s="94" t="s">
        <v>43</v>
      </c>
      <c r="Q2088" s="94" t="s">
        <v>43</v>
      </c>
      <c r="R2088" s="350" t="s">
        <v>43</v>
      </c>
      <c r="S2088" s="94" t="s">
        <v>43</v>
      </c>
      <c r="Y2088" s="352"/>
      <c r="Z2088" s="353"/>
      <c r="AA2088" s="353"/>
      <c r="AB2088" s="353"/>
      <c r="AC2088" s="350"/>
      <c r="AG2088" s="354"/>
      <c r="AH2088" s="350"/>
      <c r="AL2088" s="350"/>
      <c r="AM2088" s="351"/>
      <c r="AP2088" s="350"/>
      <c r="AQ2088" s="350"/>
      <c r="AR2088" s="350"/>
      <c r="AS2088" s="350"/>
      <c r="AT2088" s="350"/>
      <c r="AU2088" s="350"/>
      <c r="AV2088" s="350"/>
      <c r="AX2088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100010, '01.02.2015 0:00:00',  '28.02.2015 23:59:59', 1, 'RUR', 1, 2, 65.6, 16.4,null,null,null,null);</v>
      </c>
    </row>
    <row r="2089" spans="2:50" s="94" customFormat="1" ht="16.5" customHeight="1" x14ac:dyDescent="0.25">
      <c r="B2089" s="349">
        <v>1</v>
      </c>
      <c r="C2089" s="94">
        <v>100011</v>
      </c>
      <c r="D2089" s="94" t="s">
        <v>111</v>
      </c>
      <c r="E2089" s="386" t="s">
        <v>165</v>
      </c>
      <c r="F2089" s="386" t="s">
        <v>162</v>
      </c>
      <c r="G2089" s="94">
        <v>1</v>
      </c>
      <c r="H2089" s="350" t="s">
        <v>38</v>
      </c>
      <c r="I2089" s="351" t="s">
        <v>43</v>
      </c>
      <c r="J2089" s="351">
        <v>10</v>
      </c>
      <c r="K2089" s="94" t="s">
        <v>43</v>
      </c>
      <c r="L2089" s="94" t="s">
        <v>43</v>
      </c>
      <c r="M2089" s="352" t="s">
        <v>43</v>
      </c>
      <c r="N2089" s="94" t="s">
        <v>43</v>
      </c>
      <c r="O2089" s="94">
        <v>8610</v>
      </c>
      <c r="P2089" s="94">
        <v>7296.6101694915196</v>
      </c>
      <c r="Q2089" s="94">
        <v>583.72881355932202</v>
      </c>
      <c r="R2089" s="350">
        <v>145.93220338982999</v>
      </c>
      <c r="S2089" s="94" t="s">
        <v>43</v>
      </c>
      <c r="Y2089" s="352"/>
      <c r="Z2089" s="353"/>
      <c r="AA2089" s="353"/>
      <c r="AB2089" s="353"/>
      <c r="AC2089" s="350"/>
      <c r="AG2089" s="354"/>
      <c r="AH2089" s="350"/>
      <c r="AL2089" s="350"/>
      <c r="AM2089" s="351"/>
      <c r="AP2089" s="350"/>
      <c r="AQ2089" s="350"/>
      <c r="AR2089" s="350"/>
      <c r="AS2089" s="350"/>
      <c r="AT2089" s="350"/>
      <c r="AU2089" s="350"/>
      <c r="AV2089" s="350"/>
      <c r="AX2089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100011, '01.01.2015 0:00:00',  '31.01.2015 23:59:59', 1, 'RUR', 10, null, null, null,null,583.728813559322,145.93220338983,null);</v>
      </c>
    </row>
    <row r="2090" spans="2:50" s="94" customFormat="1" ht="16.5" customHeight="1" x14ac:dyDescent="0.25">
      <c r="B2090" s="349">
        <v>1</v>
      </c>
      <c r="C2090" s="94">
        <v>100011</v>
      </c>
      <c r="D2090" s="94" t="s">
        <v>111</v>
      </c>
      <c r="E2090" s="386" t="s">
        <v>166</v>
      </c>
      <c r="F2090" s="386" t="s">
        <v>163</v>
      </c>
      <c r="G2090" s="94">
        <v>1</v>
      </c>
      <c r="H2090" s="350" t="s">
        <v>38</v>
      </c>
      <c r="I2090" s="351">
        <v>1</v>
      </c>
      <c r="J2090" s="351">
        <v>1</v>
      </c>
      <c r="K2090" s="94">
        <v>656</v>
      </c>
      <c r="L2090" s="94">
        <v>52.48</v>
      </c>
      <c r="M2090" s="352">
        <v>13.12</v>
      </c>
      <c r="N2090" s="94" t="s">
        <v>43</v>
      </c>
      <c r="O2090" s="94" t="s">
        <v>43</v>
      </c>
      <c r="P2090" s="94" t="s">
        <v>43</v>
      </c>
      <c r="Q2090" s="94" t="s">
        <v>43</v>
      </c>
      <c r="R2090" s="350" t="s">
        <v>43</v>
      </c>
      <c r="S2090" s="94" t="s">
        <v>43</v>
      </c>
      <c r="Y2090" s="352"/>
      <c r="Z2090" s="353"/>
      <c r="AA2090" s="353"/>
      <c r="AB2090" s="353"/>
      <c r="AC2090" s="350"/>
      <c r="AG2090" s="354"/>
      <c r="AH2090" s="350"/>
      <c r="AL2090" s="350"/>
      <c r="AM2090" s="351"/>
      <c r="AP2090" s="350"/>
      <c r="AQ2090" s="350"/>
      <c r="AR2090" s="350"/>
      <c r="AS2090" s="350"/>
      <c r="AT2090" s="350"/>
      <c r="AU2090" s="350"/>
      <c r="AV2090" s="350"/>
      <c r="AX2090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100011, '01.02.2015 0:00:00',  '28.02.2015 23:59:59', 1, 'RUR', 1, 1, 52.48, 13.12,null,null,null,null);</v>
      </c>
    </row>
    <row r="2091" spans="2:50" s="94" customFormat="1" ht="16.5" customHeight="1" x14ac:dyDescent="0.25">
      <c r="B2091" s="349">
        <v>1</v>
      </c>
      <c r="C2091" s="94">
        <v>100011</v>
      </c>
      <c r="D2091" s="94" t="s">
        <v>111</v>
      </c>
      <c r="E2091" s="386" t="s">
        <v>166</v>
      </c>
      <c r="F2091" s="386" t="s">
        <v>163</v>
      </c>
      <c r="G2091" s="94">
        <v>1</v>
      </c>
      <c r="H2091" s="350" t="s">
        <v>38</v>
      </c>
      <c r="I2091" s="351">
        <v>2</v>
      </c>
      <c r="J2091" s="351">
        <v>1</v>
      </c>
      <c r="K2091" s="94">
        <v>574</v>
      </c>
      <c r="L2091" s="94">
        <v>45.92</v>
      </c>
      <c r="M2091" s="352">
        <v>11.48</v>
      </c>
      <c r="N2091" s="94" t="s">
        <v>43</v>
      </c>
      <c r="O2091" s="94" t="s">
        <v>43</v>
      </c>
      <c r="P2091" s="94" t="s">
        <v>43</v>
      </c>
      <c r="Q2091" s="94" t="s">
        <v>43</v>
      </c>
      <c r="R2091" s="350" t="s">
        <v>43</v>
      </c>
      <c r="S2091" s="94" t="s">
        <v>43</v>
      </c>
      <c r="Y2091" s="352"/>
      <c r="Z2091" s="353"/>
      <c r="AA2091" s="353"/>
      <c r="AB2091" s="353"/>
      <c r="AC2091" s="350"/>
      <c r="AG2091" s="354"/>
      <c r="AH2091" s="350"/>
      <c r="AL2091" s="350"/>
      <c r="AM2091" s="351"/>
      <c r="AP2091" s="350"/>
      <c r="AQ2091" s="350"/>
      <c r="AR2091" s="350"/>
      <c r="AS2091" s="350"/>
      <c r="AT2091" s="350"/>
      <c r="AU2091" s="350"/>
      <c r="AV2091" s="350"/>
      <c r="AX2091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100011, '01.02.2015 0:00:00',  '28.02.2015 23:59:59', 1, 'RUR', 1, 2, 45.92, 11.48,null,null,null,null);</v>
      </c>
    </row>
    <row r="2092" spans="2:50" s="94" customFormat="1" ht="16.5" customHeight="1" x14ac:dyDescent="0.25">
      <c r="B2092" s="349">
        <v>1</v>
      </c>
      <c r="C2092" s="94">
        <v>100011</v>
      </c>
      <c r="D2092" s="94" t="s">
        <v>111</v>
      </c>
      <c r="E2092" s="386" t="s">
        <v>166</v>
      </c>
      <c r="F2092" s="386" t="s">
        <v>163</v>
      </c>
      <c r="G2092" s="94">
        <v>1</v>
      </c>
      <c r="H2092" s="350" t="s">
        <v>38</v>
      </c>
      <c r="I2092" s="351">
        <v>12</v>
      </c>
      <c r="J2092" s="351">
        <v>1</v>
      </c>
      <c r="K2092" s="94">
        <v>1476</v>
      </c>
      <c r="L2092" s="94">
        <v>118.08</v>
      </c>
      <c r="M2092" s="352">
        <v>29.52</v>
      </c>
      <c r="N2092" s="94" t="s">
        <v>43</v>
      </c>
      <c r="O2092" s="94" t="s">
        <v>43</v>
      </c>
      <c r="P2092" s="94" t="s">
        <v>43</v>
      </c>
      <c r="Q2092" s="94" t="s">
        <v>43</v>
      </c>
      <c r="R2092" s="350" t="s">
        <v>43</v>
      </c>
      <c r="S2092" s="94" t="s">
        <v>43</v>
      </c>
      <c r="Y2092" s="352"/>
      <c r="Z2092" s="353"/>
      <c r="AA2092" s="353"/>
      <c r="AB2092" s="353"/>
      <c r="AC2092" s="350"/>
      <c r="AG2092" s="354"/>
      <c r="AH2092" s="350"/>
      <c r="AL2092" s="350"/>
      <c r="AM2092" s="351"/>
      <c r="AP2092" s="350"/>
      <c r="AQ2092" s="350"/>
      <c r="AR2092" s="350"/>
      <c r="AS2092" s="350"/>
      <c r="AT2092" s="350"/>
      <c r="AU2092" s="350"/>
      <c r="AV2092" s="350"/>
      <c r="AX209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100011, '01.02.2015 0:00:00',  '28.02.2015 23:59:59', 1, 'RUR', 1, 12, 118.08, 29.52,null,null,null,null);</v>
      </c>
    </row>
    <row r="2093" spans="2:50" s="94" customFormat="1" ht="16.5" customHeight="1" x14ac:dyDescent="0.25">
      <c r="B2093" s="349">
        <v>1</v>
      </c>
      <c r="C2093" s="94">
        <v>100011</v>
      </c>
      <c r="D2093" s="94" t="s">
        <v>111</v>
      </c>
      <c r="E2093" s="386" t="s">
        <v>166</v>
      </c>
      <c r="F2093" s="386" t="s">
        <v>163</v>
      </c>
      <c r="G2093" s="94">
        <v>1</v>
      </c>
      <c r="H2093" s="350" t="s">
        <v>38</v>
      </c>
      <c r="I2093" s="351">
        <v>14</v>
      </c>
      <c r="J2093" s="351">
        <v>1</v>
      </c>
      <c r="K2093" s="94">
        <v>738</v>
      </c>
      <c r="L2093" s="94">
        <v>59.04</v>
      </c>
      <c r="M2093" s="352">
        <v>14.76</v>
      </c>
      <c r="N2093" s="94" t="s">
        <v>43</v>
      </c>
      <c r="O2093" s="94" t="s">
        <v>43</v>
      </c>
      <c r="P2093" s="94" t="s">
        <v>43</v>
      </c>
      <c r="Q2093" s="94" t="s">
        <v>43</v>
      </c>
      <c r="R2093" s="350" t="s">
        <v>43</v>
      </c>
      <c r="S2093" s="94" t="s">
        <v>43</v>
      </c>
      <c r="Y2093" s="352"/>
      <c r="Z2093" s="353"/>
      <c r="AA2093" s="353"/>
      <c r="AB2093" s="353"/>
      <c r="AC2093" s="350"/>
      <c r="AG2093" s="354"/>
      <c r="AH2093" s="350"/>
      <c r="AL2093" s="350"/>
      <c r="AM2093" s="351"/>
      <c r="AP2093" s="350"/>
      <c r="AQ2093" s="350"/>
      <c r="AR2093" s="350"/>
      <c r="AS2093" s="350"/>
      <c r="AT2093" s="350"/>
      <c r="AU2093" s="350"/>
      <c r="AV2093" s="350"/>
      <c r="AX209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100011, '01.02.2015 0:00:00',  '28.02.2015 23:59:59', 1, 'RUR', 1, 14, 59.04, 14.76,null,null,null,null);</v>
      </c>
    </row>
    <row r="2094" spans="2:50" s="94" customFormat="1" ht="16.5" customHeight="1" x14ac:dyDescent="0.25">
      <c r="B2094" s="349">
        <v>1</v>
      </c>
      <c r="C2094" s="94">
        <v>100012</v>
      </c>
      <c r="D2094" s="94" t="s">
        <v>70</v>
      </c>
      <c r="E2094" s="386" t="s">
        <v>165</v>
      </c>
      <c r="F2094" s="386" t="s">
        <v>162</v>
      </c>
      <c r="G2094" s="94">
        <v>1</v>
      </c>
      <c r="H2094" s="350" t="s">
        <v>38</v>
      </c>
      <c r="I2094" s="351" t="s">
        <v>43</v>
      </c>
      <c r="J2094" s="351">
        <v>10</v>
      </c>
      <c r="K2094" s="94" t="s">
        <v>43</v>
      </c>
      <c r="L2094" s="94" t="s">
        <v>43</v>
      </c>
      <c r="M2094" s="352" t="s">
        <v>43</v>
      </c>
      <c r="N2094" s="94" t="s">
        <v>43</v>
      </c>
      <c r="O2094" s="94">
        <v>12505</v>
      </c>
      <c r="P2094" s="94">
        <v>10597.4576271186</v>
      </c>
      <c r="Q2094" s="94">
        <v>847.79661016949103</v>
      </c>
      <c r="R2094" s="350">
        <v>211.94915254237199</v>
      </c>
      <c r="S2094" s="94" t="s">
        <v>43</v>
      </c>
      <c r="Y2094" s="352"/>
      <c r="Z2094" s="353"/>
      <c r="AA2094" s="353"/>
      <c r="AB2094" s="353"/>
      <c r="AC2094" s="350"/>
      <c r="AG2094" s="354"/>
      <c r="AH2094" s="350"/>
      <c r="AL2094" s="350"/>
      <c r="AM2094" s="351"/>
      <c r="AP2094" s="350"/>
      <c r="AQ2094" s="350"/>
      <c r="AR2094" s="350"/>
      <c r="AS2094" s="350"/>
      <c r="AT2094" s="350"/>
      <c r="AU2094" s="350"/>
      <c r="AV2094" s="350"/>
      <c r="AX2094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100012, '01.01.2015 0:00:00',  '31.01.2015 23:59:59', 1, 'RUR', 10, null, null, null,null,847.796610169491,211.949152542372,null);</v>
      </c>
    </row>
    <row r="2095" spans="2:50" s="94" customFormat="1" ht="16.5" customHeight="1" x14ac:dyDescent="0.25">
      <c r="B2095" s="349">
        <v>1</v>
      </c>
      <c r="C2095" s="94">
        <v>100012</v>
      </c>
      <c r="D2095" s="94" t="s">
        <v>70</v>
      </c>
      <c r="E2095" s="386" t="s">
        <v>166</v>
      </c>
      <c r="F2095" s="386" t="s">
        <v>163</v>
      </c>
      <c r="G2095" s="94">
        <v>1</v>
      </c>
      <c r="H2095" s="350" t="s">
        <v>38</v>
      </c>
      <c r="I2095" s="351">
        <v>2</v>
      </c>
      <c r="J2095" s="351">
        <v>1</v>
      </c>
      <c r="K2095" s="94">
        <v>5002</v>
      </c>
      <c r="L2095" s="94">
        <v>400.16</v>
      </c>
      <c r="M2095" s="352">
        <v>100.04</v>
      </c>
      <c r="N2095" s="94" t="s">
        <v>43</v>
      </c>
      <c r="O2095" s="94" t="s">
        <v>43</v>
      </c>
      <c r="P2095" s="94" t="s">
        <v>43</v>
      </c>
      <c r="Q2095" s="94" t="s">
        <v>43</v>
      </c>
      <c r="R2095" s="350" t="s">
        <v>43</v>
      </c>
      <c r="S2095" s="94" t="s">
        <v>43</v>
      </c>
      <c r="Y2095" s="352"/>
      <c r="Z2095" s="353"/>
      <c r="AA2095" s="353"/>
      <c r="AB2095" s="353"/>
      <c r="AC2095" s="350"/>
      <c r="AG2095" s="354"/>
      <c r="AH2095" s="350"/>
      <c r="AL2095" s="350"/>
      <c r="AM2095" s="351"/>
      <c r="AP2095" s="350"/>
      <c r="AQ2095" s="350"/>
      <c r="AR2095" s="350"/>
      <c r="AS2095" s="350"/>
      <c r="AT2095" s="350"/>
      <c r="AU2095" s="350"/>
      <c r="AV2095" s="350"/>
      <c r="AX2095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100012, '01.02.2015 0:00:00',  '28.02.2015 23:59:59', 1, 'RUR', 1, 2, 400.16, 100.04,null,null,null,null);</v>
      </c>
    </row>
    <row r="2096" spans="2:50" s="94" customFormat="1" ht="16.5" customHeight="1" x14ac:dyDescent="0.25">
      <c r="B2096" s="349">
        <v>1</v>
      </c>
      <c r="C2096" s="94">
        <v>100013</v>
      </c>
      <c r="D2096" s="94" t="s">
        <v>73</v>
      </c>
      <c r="E2096" s="386" t="s">
        <v>165</v>
      </c>
      <c r="F2096" s="386" t="s">
        <v>162</v>
      </c>
      <c r="G2096" s="94">
        <v>1</v>
      </c>
      <c r="H2096" s="350" t="s">
        <v>38</v>
      </c>
      <c r="I2096" s="351" t="s">
        <v>43</v>
      </c>
      <c r="J2096" s="351">
        <v>10</v>
      </c>
      <c r="K2096" s="94" t="s">
        <v>43</v>
      </c>
      <c r="L2096" s="94" t="s">
        <v>43</v>
      </c>
      <c r="M2096" s="352" t="s">
        <v>43</v>
      </c>
      <c r="N2096" s="94" t="s">
        <v>43</v>
      </c>
      <c r="O2096" s="94">
        <v>19065</v>
      </c>
      <c r="P2096" s="94">
        <v>16156.779661016901</v>
      </c>
      <c r="Q2096" s="94">
        <v>1292.54237288135</v>
      </c>
      <c r="R2096" s="350">
        <v>323.13559322033802</v>
      </c>
      <c r="S2096" s="94" t="s">
        <v>43</v>
      </c>
      <c r="Y2096" s="352"/>
      <c r="Z2096" s="353"/>
      <c r="AA2096" s="353"/>
      <c r="AB2096" s="353"/>
      <c r="AC2096" s="350"/>
      <c r="AG2096" s="354"/>
      <c r="AH2096" s="350"/>
      <c r="AL2096" s="350"/>
      <c r="AM2096" s="351"/>
      <c r="AP2096" s="350"/>
      <c r="AQ2096" s="350"/>
      <c r="AR2096" s="350"/>
      <c r="AS2096" s="350"/>
      <c r="AT2096" s="350"/>
      <c r="AU2096" s="350"/>
      <c r="AV2096" s="350"/>
      <c r="AX2096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100013, '01.01.2015 0:00:00',  '31.01.2015 23:59:59', 1, 'RUR', 10, null, null, null,null,1292.54237288135,323.135593220338,null);</v>
      </c>
    </row>
    <row r="2097" spans="2:50" s="94" customFormat="1" ht="16.5" customHeight="1" x14ac:dyDescent="0.25">
      <c r="B2097" s="349">
        <v>1</v>
      </c>
      <c r="C2097" s="94">
        <v>100013</v>
      </c>
      <c r="D2097" s="94" t="s">
        <v>73</v>
      </c>
      <c r="E2097" s="386" t="s">
        <v>166</v>
      </c>
      <c r="F2097" s="386" t="s">
        <v>163</v>
      </c>
      <c r="G2097" s="94">
        <v>1</v>
      </c>
      <c r="H2097" s="350" t="s">
        <v>38</v>
      </c>
      <c r="I2097" s="351">
        <v>7</v>
      </c>
      <c r="J2097" s="351">
        <v>4</v>
      </c>
      <c r="K2097" s="94">
        <v>3690</v>
      </c>
      <c r="L2097" s="94">
        <v>295.2</v>
      </c>
      <c r="M2097" s="352">
        <v>73.8</v>
      </c>
      <c r="N2097" s="94" t="s">
        <v>43</v>
      </c>
      <c r="O2097" s="94" t="s">
        <v>43</v>
      </c>
      <c r="P2097" s="94" t="s">
        <v>43</v>
      </c>
      <c r="Q2097" s="94" t="s">
        <v>43</v>
      </c>
      <c r="R2097" s="350" t="s">
        <v>43</v>
      </c>
      <c r="S2097" s="94" t="s">
        <v>43</v>
      </c>
      <c r="Y2097" s="352"/>
      <c r="Z2097" s="353"/>
      <c r="AA2097" s="353"/>
      <c r="AB2097" s="353"/>
      <c r="AC2097" s="350"/>
      <c r="AG2097" s="354"/>
      <c r="AH2097" s="350"/>
      <c r="AL2097" s="350"/>
      <c r="AM2097" s="351"/>
      <c r="AP2097" s="350"/>
      <c r="AQ2097" s="350"/>
      <c r="AR2097" s="350"/>
      <c r="AS2097" s="350"/>
      <c r="AT2097" s="350"/>
      <c r="AU2097" s="350"/>
      <c r="AV2097" s="350"/>
      <c r="AX2097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100013, '01.02.2015 0:00:00',  '28.02.2015 23:59:59', 1, 'RUR', 4, 7, 295.2, 73.8,null,null,null,null);</v>
      </c>
    </row>
    <row r="2098" spans="2:50" s="94" customFormat="1" ht="16.5" customHeight="1" x14ac:dyDescent="0.25">
      <c r="B2098" s="349">
        <v>1</v>
      </c>
      <c r="C2098" s="94">
        <v>100013</v>
      </c>
      <c r="D2098" s="94" t="s">
        <v>73</v>
      </c>
      <c r="E2098" s="386" t="s">
        <v>166</v>
      </c>
      <c r="F2098" s="386" t="s">
        <v>163</v>
      </c>
      <c r="G2098" s="94">
        <v>1</v>
      </c>
      <c r="H2098" s="350" t="s">
        <v>38</v>
      </c>
      <c r="I2098" s="351">
        <v>7</v>
      </c>
      <c r="J2098" s="351">
        <v>5</v>
      </c>
      <c r="K2098" s="94">
        <v>2870</v>
      </c>
      <c r="L2098" s="94">
        <v>172.2</v>
      </c>
      <c r="M2098" s="352">
        <v>57.4</v>
      </c>
      <c r="N2098" s="94" t="s">
        <v>43</v>
      </c>
      <c r="O2098" s="94" t="s">
        <v>43</v>
      </c>
      <c r="P2098" s="94" t="s">
        <v>43</v>
      </c>
      <c r="Q2098" s="94" t="s">
        <v>43</v>
      </c>
      <c r="R2098" s="350" t="s">
        <v>43</v>
      </c>
      <c r="S2098" s="94" t="s">
        <v>43</v>
      </c>
      <c r="Y2098" s="352"/>
      <c r="Z2098" s="353"/>
      <c r="AA2098" s="353"/>
      <c r="AB2098" s="353"/>
      <c r="AC2098" s="350"/>
      <c r="AG2098" s="354"/>
      <c r="AH2098" s="350"/>
      <c r="AL2098" s="350"/>
      <c r="AM2098" s="351"/>
      <c r="AP2098" s="350"/>
      <c r="AQ2098" s="350"/>
      <c r="AR2098" s="350"/>
      <c r="AS2098" s="350"/>
      <c r="AT2098" s="350"/>
      <c r="AU2098" s="350"/>
      <c r="AV2098" s="350"/>
      <c r="AX2098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100013, '01.02.2015 0:00:00',  '28.02.2015 23:59:59', 1, 'RUR', 5, 7, 172.2, 57.4,null,null,null,null);</v>
      </c>
    </row>
    <row r="2099" spans="2:50" s="94" customFormat="1" ht="16.5" customHeight="1" x14ac:dyDescent="0.25">
      <c r="B2099" s="349">
        <v>1</v>
      </c>
      <c r="C2099" s="94">
        <v>100013</v>
      </c>
      <c r="D2099" s="94" t="s">
        <v>73</v>
      </c>
      <c r="E2099" s="386" t="s">
        <v>166</v>
      </c>
      <c r="F2099" s="386" t="s">
        <v>163</v>
      </c>
      <c r="G2099" s="94">
        <v>1</v>
      </c>
      <c r="H2099" s="350" t="s">
        <v>38</v>
      </c>
      <c r="I2099" s="351">
        <v>7</v>
      </c>
      <c r="J2099" s="351">
        <v>6</v>
      </c>
      <c r="K2099" s="94">
        <v>1066</v>
      </c>
      <c r="L2099" s="94">
        <v>53.3</v>
      </c>
      <c r="M2099" s="352">
        <v>21.32</v>
      </c>
      <c r="N2099" s="94" t="s">
        <v>43</v>
      </c>
      <c r="O2099" s="94" t="s">
        <v>43</v>
      </c>
      <c r="P2099" s="94" t="s">
        <v>43</v>
      </c>
      <c r="Q2099" s="94" t="s">
        <v>43</v>
      </c>
      <c r="R2099" s="350" t="s">
        <v>43</v>
      </c>
      <c r="S2099" s="94" t="s">
        <v>43</v>
      </c>
      <c r="Y2099" s="352"/>
      <c r="Z2099" s="353"/>
      <c r="AA2099" s="353"/>
      <c r="AB2099" s="353"/>
      <c r="AC2099" s="350"/>
      <c r="AG2099" s="354"/>
      <c r="AH2099" s="350"/>
      <c r="AL2099" s="350"/>
      <c r="AM2099" s="351"/>
      <c r="AP2099" s="350"/>
      <c r="AQ2099" s="350"/>
      <c r="AR2099" s="350"/>
      <c r="AS2099" s="350"/>
      <c r="AT2099" s="350"/>
      <c r="AU2099" s="350"/>
      <c r="AV2099" s="350"/>
      <c r="AX2099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100013, '01.02.2015 0:00:00',  '28.02.2015 23:59:59', 1, 'RUR', 6, 7, 53.3, 21.32,null,null,null,null);</v>
      </c>
    </row>
    <row r="2100" spans="2:50" s="94" customFormat="1" ht="16.5" customHeight="1" x14ac:dyDescent="0.25">
      <c r="B2100" s="349">
        <v>1</v>
      </c>
      <c r="C2100" s="94">
        <v>100014</v>
      </c>
      <c r="D2100" s="94" t="s">
        <v>156</v>
      </c>
      <c r="E2100" s="386" t="s">
        <v>165</v>
      </c>
      <c r="F2100" s="386" t="s">
        <v>162</v>
      </c>
      <c r="G2100" s="94">
        <v>1</v>
      </c>
      <c r="H2100" s="350" t="s">
        <v>38</v>
      </c>
      <c r="I2100" s="351">
        <v>7</v>
      </c>
      <c r="J2100" s="351">
        <v>4</v>
      </c>
      <c r="K2100" s="94">
        <v>574</v>
      </c>
      <c r="L2100" s="94">
        <v>45.92</v>
      </c>
      <c r="M2100" s="352">
        <v>11.48</v>
      </c>
      <c r="N2100" s="94" t="s">
        <v>43</v>
      </c>
      <c r="O2100" s="94" t="s">
        <v>43</v>
      </c>
      <c r="P2100" s="94" t="s">
        <v>43</v>
      </c>
      <c r="Q2100" s="94" t="s">
        <v>43</v>
      </c>
      <c r="R2100" s="350" t="s">
        <v>43</v>
      </c>
      <c r="S2100" s="94" t="s">
        <v>43</v>
      </c>
      <c r="Y2100" s="352"/>
      <c r="Z2100" s="353"/>
      <c r="AA2100" s="353"/>
      <c r="AB2100" s="353"/>
      <c r="AC2100" s="350"/>
      <c r="AG2100" s="354"/>
      <c r="AH2100" s="350"/>
      <c r="AL2100" s="350"/>
      <c r="AM2100" s="351"/>
      <c r="AP2100" s="350"/>
      <c r="AQ2100" s="350"/>
      <c r="AR2100" s="350"/>
      <c r="AS2100" s="350"/>
      <c r="AT2100" s="350"/>
      <c r="AU2100" s="350"/>
      <c r="AV2100" s="350"/>
      <c r="AX2100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100014, '01.01.2015 0:00:00',  '31.01.2015 23:59:59', 1, 'RUR', 4, 7, 45.92, 11.48,null,null,null,null);</v>
      </c>
    </row>
    <row r="2101" spans="2:50" s="94" customFormat="1" ht="16.5" customHeight="1" x14ac:dyDescent="0.25">
      <c r="B2101" s="349">
        <v>1</v>
      </c>
      <c r="C2101" s="94">
        <v>100014</v>
      </c>
      <c r="D2101" s="94" t="s">
        <v>156</v>
      </c>
      <c r="E2101" s="386" t="s">
        <v>165</v>
      </c>
      <c r="F2101" s="386" t="s">
        <v>162</v>
      </c>
      <c r="G2101" s="94">
        <v>1</v>
      </c>
      <c r="H2101" s="350" t="s">
        <v>38</v>
      </c>
      <c r="I2101" s="351" t="s">
        <v>43</v>
      </c>
      <c r="J2101" s="351">
        <v>10</v>
      </c>
      <c r="K2101" s="94" t="s">
        <v>43</v>
      </c>
      <c r="L2101" s="94" t="s">
        <v>43</v>
      </c>
      <c r="M2101" s="352" t="s">
        <v>43</v>
      </c>
      <c r="N2101" s="94" t="s">
        <v>43</v>
      </c>
      <c r="O2101" s="94">
        <v>15990</v>
      </c>
      <c r="P2101" s="94">
        <v>13550.8474576271</v>
      </c>
      <c r="Q2101" s="94">
        <v>1084.06779661016</v>
      </c>
      <c r="R2101" s="350">
        <v>271.016949152542</v>
      </c>
      <c r="S2101" s="94" t="s">
        <v>43</v>
      </c>
      <c r="Y2101" s="352"/>
      <c r="Z2101" s="353"/>
      <c r="AA2101" s="353"/>
      <c r="AB2101" s="353"/>
      <c r="AC2101" s="350"/>
      <c r="AG2101" s="354"/>
      <c r="AH2101" s="350"/>
      <c r="AL2101" s="350"/>
      <c r="AM2101" s="351"/>
      <c r="AP2101" s="350"/>
      <c r="AQ2101" s="350"/>
      <c r="AR2101" s="350"/>
      <c r="AS2101" s="350"/>
      <c r="AT2101" s="350"/>
      <c r="AU2101" s="350"/>
      <c r="AV2101" s="350"/>
      <c r="AX2101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100014, '01.01.2015 0:00:00',  '31.01.2015 23:59:59', 1, 'RUR', 10, null, null, null,null,1084.06779661016,271.016949152542,null);</v>
      </c>
    </row>
    <row r="2102" spans="2:50" s="94" customFormat="1" ht="16.5" customHeight="1" x14ac:dyDescent="0.25">
      <c r="B2102" s="349">
        <v>1</v>
      </c>
      <c r="C2102" s="94">
        <v>100014</v>
      </c>
      <c r="D2102" s="94" t="s">
        <v>156</v>
      </c>
      <c r="E2102" s="386" t="s">
        <v>166</v>
      </c>
      <c r="F2102" s="386" t="s">
        <v>163</v>
      </c>
      <c r="G2102" s="94">
        <v>1</v>
      </c>
      <c r="H2102" s="350" t="s">
        <v>38</v>
      </c>
      <c r="I2102" s="351">
        <v>7</v>
      </c>
      <c r="J2102" s="351">
        <v>4</v>
      </c>
      <c r="K2102" s="94">
        <v>6232</v>
      </c>
      <c r="L2102" s="94">
        <v>498.56</v>
      </c>
      <c r="M2102" s="352">
        <v>124.64</v>
      </c>
      <c r="N2102" s="94" t="s">
        <v>43</v>
      </c>
      <c r="O2102" s="94" t="s">
        <v>43</v>
      </c>
      <c r="P2102" s="94" t="s">
        <v>43</v>
      </c>
      <c r="Q2102" s="94" t="s">
        <v>43</v>
      </c>
      <c r="R2102" s="350" t="s">
        <v>43</v>
      </c>
      <c r="S2102" s="94" t="s">
        <v>43</v>
      </c>
      <c r="Y2102" s="352"/>
      <c r="Z2102" s="353"/>
      <c r="AA2102" s="353"/>
      <c r="AB2102" s="353"/>
      <c r="AC2102" s="350"/>
      <c r="AG2102" s="354"/>
      <c r="AH2102" s="350"/>
      <c r="AL2102" s="350"/>
      <c r="AM2102" s="351"/>
      <c r="AP2102" s="350"/>
      <c r="AQ2102" s="350"/>
      <c r="AR2102" s="350"/>
      <c r="AS2102" s="350"/>
      <c r="AT2102" s="350"/>
      <c r="AU2102" s="350"/>
      <c r="AV2102" s="350"/>
      <c r="AX2102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100014, '01.02.2015 0:00:00',  '28.02.2015 23:59:59', 1, 'RUR', 4, 7, 498.56, 124.64,null,null,null,null);</v>
      </c>
    </row>
    <row r="2103" spans="2:50" s="94" customFormat="1" ht="16.5" customHeight="1" x14ac:dyDescent="0.25">
      <c r="B2103" s="349">
        <v>1</v>
      </c>
      <c r="C2103" s="94">
        <v>100014</v>
      </c>
      <c r="D2103" s="94" t="s">
        <v>156</v>
      </c>
      <c r="E2103" s="386" t="s">
        <v>166</v>
      </c>
      <c r="F2103" s="386" t="s">
        <v>163</v>
      </c>
      <c r="G2103" s="94">
        <v>1</v>
      </c>
      <c r="H2103" s="350" t="s">
        <v>38</v>
      </c>
      <c r="I2103" s="351">
        <v>7</v>
      </c>
      <c r="J2103" s="351">
        <v>5</v>
      </c>
      <c r="K2103" s="94">
        <v>3690</v>
      </c>
      <c r="L2103" s="94">
        <v>221.4</v>
      </c>
      <c r="M2103" s="352">
        <v>73.8</v>
      </c>
      <c r="N2103" s="94" t="s">
        <v>43</v>
      </c>
      <c r="O2103" s="94" t="s">
        <v>43</v>
      </c>
      <c r="P2103" s="94" t="s">
        <v>43</v>
      </c>
      <c r="Q2103" s="94" t="s">
        <v>43</v>
      </c>
      <c r="R2103" s="350" t="s">
        <v>43</v>
      </c>
      <c r="S2103" s="94" t="s">
        <v>43</v>
      </c>
      <c r="Y2103" s="352"/>
      <c r="Z2103" s="353"/>
      <c r="AA2103" s="353"/>
      <c r="AB2103" s="353"/>
      <c r="AC2103" s="350"/>
      <c r="AG2103" s="354"/>
      <c r="AH2103" s="350"/>
      <c r="AL2103" s="350"/>
      <c r="AM2103" s="351"/>
      <c r="AP2103" s="350"/>
      <c r="AQ2103" s="350"/>
      <c r="AR2103" s="350"/>
      <c r="AS2103" s="350"/>
      <c r="AT2103" s="350"/>
      <c r="AU2103" s="350"/>
      <c r="AV2103" s="350"/>
      <c r="AX2103" s="163" t="str">
        <f t="shared" si="264"/>
        <v>insert into XXXX_COMMISSION_PART (ID,CONTRACT_ID,FROM_DT,TILL_DT,NDS,CURRENCY,REWARD_TYPE,DISCOUNT_TYPE,REWARD_TO_CHARGE,DELKREDERE_TO_CHARGE,DKV_TO_CHARGE,REWARD_TO_PAY,DELKREDERE_TO_PAY,DKV_TO_PAY) values (s_xxxx_commission_part.NEXTVAL, 100014, '01.02.2015 0:00:00',  '28.02.2015 23:59:59', 1, 'RUR', 5, 7, 221.4, 73.8,null,null,null,null);</v>
      </c>
    </row>
    <row r="2104" spans="2:50" s="94" customFormat="1" ht="16.5" customHeight="1" x14ac:dyDescent="0.25">
      <c r="B2104" s="349">
        <v>1</v>
      </c>
      <c r="C2104" s="94">
        <v>100014</v>
      </c>
      <c r="D2104" s="94" t="s">
        <v>156</v>
      </c>
      <c r="E2104" s="386" t="s">
        <v>166</v>
      </c>
      <c r="F2104" s="386" t="s">
        <v>163</v>
      </c>
      <c r="G2104" s="94">
        <v>1</v>
      </c>
      <c r="H2104" s="350" t="s">
        <v>38</v>
      </c>
      <c r="I2104" s="351">
        <v>7</v>
      </c>
      <c r="J2104" s="351">
        <v>6</v>
      </c>
      <c r="K2104" s="94">
        <v>1722</v>
      </c>
      <c r="L2104" s="94">
        <v>86.1</v>
      </c>
      <c r="M2104" s="352">
        <v>34.44</v>
      </c>
      <c r="N2104" s="94" t="s">
        <v>43</v>
      </c>
      <c r="O2104" s="94" t="s">
        <v>43</v>
      </c>
      <c r="P2104" s="94" t="s">
        <v>43</v>
      </c>
      <c r="Q2104" s="94" t="s">
        <v>43</v>
      </c>
      <c r="R2104" s="350" t="s">
        <v>43</v>
      </c>
      <c r="S2104" s="94" t="s">
        <v>43</v>
      </c>
      <c r="Y2104" s="352"/>
      <c r="Z2104" s="353"/>
      <c r="AA2104" s="353"/>
      <c r="AB2104" s="353"/>
      <c r="AC2104" s="350"/>
      <c r="AG2104" s="354"/>
      <c r="AH2104" s="350"/>
      <c r="AL2104" s="350"/>
      <c r="AM2104" s="351"/>
      <c r="AP2104" s="350"/>
      <c r="AQ2104" s="350"/>
      <c r="AR2104" s="350"/>
      <c r="AS2104" s="350"/>
      <c r="AT2104" s="350"/>
      <c r="AU2104" s="350"/>
      <c r="AV2104" s="350"/>
      <c r="AX2104" s="163" t="str">
        <f t="shared" ref="AX2104:AX2167" si="265">IF(B2104=0,"insert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"&amp;A2104&amp;", "&amp;C2104&amp;", '"&amp;D2104&amp;"', date'"&amp;E2104&amp;"', date'"&amp;F2104&amp;"', "&amp;G2104&amp;", "&amp;H2104&amp;", '"&amp;I2104&amp;"',date'"&amp;O2104&amp;"',"&amp;J2104&amp;", "&amp;K2104&amp;", "&amp;K2104&amp;", '"&amp;L2104&amp;"', "&amp;M2104&amp;", "&amp;N2104&amp;", date'"&amp;P2104&amp;"', date'"&amp;Q2104&amp;"', "&amp;R2104&amp;", "&amp;S2104&amp;", to_date('"&amp;T2104&amp;"','YYYY-MM-DD HH24:MI:SS'), "&amp;U2104&amp;", "&amp;V2104&amp;", "&amp;W2104&amp;", "&amp;X2104&amp;", "&amp;AL2104&amp;", '"&amp;AN2104&amp;"', "&amp;AG2104&amp;","&amp;AM2104&amp;","&amp;AS2104&amp;","&amp;AT2104&amp;","&amp;AU2104&amp;");"&amp;
IF(LEN(AC2104)&gt;0,"insert into xxxx_oebs_cash_payment_test (ID, INVOICE_ID, OEBS_PAYMENT, DOC_DATE, COMISS_DATE) values (s_xxxx_oebs_cash_payment_test.NEXTVAL, "&amp;H2104&amp;", "&amp;AC2104&amp;", to_date('"&amp;T2104&amp;"','YYYY-MM-DD HH24:MI:SS'), "&amp;AF2104&amp;" );","")&amp;
IF(LEN(AD2104)&gt;0,"insert into xxxx_oebs_cash_payment_test (ID, INVOICE_ID, OEBS_PAYMENT, DOC_DATE, COMISS_DATE) values (s_xxxx_oebs_cash_payment_test.NEXTVAL, "&amp;H2104&amp;", "&amp;AD2104&amp;", to_date('"&amp;T2104&amp;"','YYYY-MM-DD HH24:MI:SS'), "&amp;AF2104&amp;" );","")&amp;
IF(LEN(AE2104)&gt;0,"insert into xxxx_oebs_cash_payment_test (ID, INVOICE_ID, OEBS_PAYMENT, DOC_DATE, COMISS_DATE) values (s_xxxx_oebs_cash_payment_test.NEXTVAL, "&amp;H2104&amp;", "&amp;AE2104&amp;", to_date('"&amp;T2104&amp;"','YYYY-MM-DD HH24:MI:SS'), "&amp;AF2104&amp;" );","")&amp;
IF(LEN(AH2104)&gt;0,"insert into xxxx_client_discount_m  (ID,CLIENT_ID,CLIENT_AVG_DISCOUNT,DT) values (s_xxxx_client_discount_m.NEXTVAL,"&amp;X2104&amp;", "&amp;AH2104&amp;", "&amp;AI2104&amp;");","")&amp;
IF(LEN(AJ2104)&gt;0,"insert into xxxx_client_discount_m  (ID,CLIENT_ID,CLIENT_AVG_DISCOUNT,DT) values (s_xxxx_client_discount_m.NEXTVAL,"&amp;X2104&amp;", "&amp;AJ2104&amp;", "&amp;AK2104&amp;");","")&amp;
IF(LEN(AO2104)&gt;0,"insert into xxxx_contract_signed_attr (ID, CONTRACT_ID, CODE, KEY_NUM) values (s_xxxx_contract_signed_attr.NEXTVAL, "&amp;C2104&amp;", 'SUPERCOMMISSION_BONUS' , "&amp;AO2104&amp;" );","")&amp;
IF(LEN(AP2104)&gt;0,"insert into xxxx_loyal_clients_contr_attr (ID, CONTRACT_ID, CLIENT_ID, LC_TURNOVER, COLLATERAL_FIRST_DT, COLLATERAL_END_DT) values (s_xxxx_loyal_clients_contr_atr.NEXTVAL, "&amp;C2104&amp;", "&amp;X2104&amp;", "&amp;AP2104&amp;", "&amp;AQ2104&amp;", "&amp;AR2104&amp;" );",""),"insert into XXXX_COMMISSION_PART (ID,CONTRACT_ID,FROM_DT,TILL_DT,NDS,CURRENCY,REWARD_TYPE,DISCOUNT_TYPE,REWARD_TO_CHARGE,DELKREDERE_TO_CHARGE,DKV_TO_CHARGE,REWARD_TO_PAY,DELKREDERE_TO_PAY,DKV_TO_PAY) values "&amp;"(s_xxxx_commission_part.NEXTVAL, "&amp;C2104&amp;", "&amp;E2104&amp;",  "&amp;F2104&amp;", "&amp;G2104&amp;", '"&amp;H2104&amp;"', "&amp;J2104&amp;", "&amp;I2104&amp;", "&amp;L2104&amp;", "&amp;M2104&amp;","&amp;N2104&amp;","&amp;Q2104&amp;","&amp;R2104&amp;","&amp;S2104&amp;");")</f>
        <v>insert into XXXX_COMMISSION_PART (ID,CONTRACT_ID,FROM_DT,TILL_DT,NDS,CURRENCY,REWARD_TYPE,DISCOUNT_TYPE,REWARD_TO_CHARGE,DELKREDERE_TO_CHARGE,DKV_TO_CHARGE,REWARD_TO_PAY,DELKREDERE_TO_PAY,DKV_TO_PAY) values (s_xxxx_commission_part.NEXTVAL, 100014, '01.02.2015 0:00:00',  '28.02.2015 23:59:59', 1, 'RUR', 6, 7, 86.1, 34.44,null,null,null,null);</v>
      </c>
    </row>
    <row r="2105" spans="2:50" s="94" customFormat="1" ht="16.5" customHeight="1" x14ac:dyDescent="0.25">
      <c r="B2105" s="349">
        <v>1</v>
      </c>
      <c r="C2105" s="94">
        <v>100015</v>
      </c>
      <c r="D2105" s="94" t="s">
        <v>157</v>
      </c>
      <c r="E2105" s="386" t="s">
        <v>165</v>
      </c>
      <c r="F2105" s="386" t="s">
        <v>162</v>
      </c>
      <c r="G2105" s="94">
        <v>1</v>
      </c>
      <c r="H2105" s="350" t="s">
        <v>38</v>
      </c>
      <c r="I2105" s="351" t="s">
        <v>43</v>
      </c>
      <c r="J2105" s="351">
        <v>10</v>
      </c>
      <c r="K2105" s="94" t="s">
        <v>43</v>
      </c>
      <c r="L2105" s="94" t="s">
        <v>43</v>
      </c>
      <c r="M2105" s="352" t="s">
        <v>43</v>
      </c>
      <c r="N2105" s="94" t="s">
        <v>43</v>
      </c>
      <c r="O2105" s="94">
        <v>6765</v>
      </c>
      <c r="P2105" s="94">
        <v>5733.05084745762</v>
      </c>
      <c r="Q2105" s="94">
        <v>343.98305084745698</v>
      </c>
      <c r="R2105" s="350">
        <v>114.661016949152</v>
      </c>
      <c r="S2105" s="94" t="s">
        <v>43</v>
      </c>
      <c r="Y2105" s="352"/>
      <c r="Z2105" s="353"/>
      <c r="AA2105" s="353"/>
      <c r="AB2105" s="353"/>
      <c r="AC2105" s="350"/>
      <c r="AG2105" s="354"/>
      <c r="AH2105" s="350"/>
      <c r="AL2105" s="350"/>
      <c r="AM2105" s="351"/>
      <c r="AP2105" s="350"/>
      <c r="AQ2105" s="350"/>
      <c r="AR2105" s="350"/>
      <c r="AS2105" s="350"/>
      <c r="AT2105" s="350"/>
      <c r="AU2105" s="350"/>
      <c r="AV2105" s="350"/>
      <c r="AX210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100015, '01.01.2015 0:00:00',  '31.01.2015 23:59:59', 1, 'RUR', 10, null, null, null,null,343.983050847457,114.661016949152,null);</v>
      </c>
    </row>
    <row r="2106" spans="2:50" s="94" customFormat="1" ht="16.5" customHeight="1" x14ac:dyDescent="0.25">
      <c r="B2106" s="349">
        <v>1</v>
      </c>
      <c r="C2106" s="94">
        <v>100015</v>
      </c>
      <c r="D2106" s="94" t="s">
        <v>157</v>
      </c>
      <c r="E2106" s="386" t="s">
        <v>166</v>
      </c>
      <c r="F2106" s="386" t="s">
        <v>163</v>
      </c>
      <c r="G2106" s="94">
        <v>1</v>
      </c>
      <c r="H2106" s="350" t="s">
        <v>38</v>
      </c>
      <c r="I2106" s="351">
        <v>7</v>
      </c>
      <c r="J2106" s="351">
        <v>4</v>
      </c>
      <c r="K2106" s="94">
        <v>738</v>
      </c>
      <c r="L2106" s="94">
        <v>59.04</v>
      </c>
      <c r="M2106" s="352">
        <v>14.76</v>
      </c>
      <c r="N2106" s="94" t="s">
        <v>43</v>
      </c>
      <c r="O2106" s="94" t="s">
        <v>43</v>
      </c>
      <c r="P2106" s="94" t="s">
        <v>43</v>
      </c>
      <c r="Q2106" s="94" t="s">
        <v>43</v>
      </c>
      <c r="R2106" s="350" t="s">
        <v>43</v>
      </c>
      <c r="S2106" s="94" t="s">
        <v>43</v>
      </c>
      <c r="Y2106" s="352"/>
      <c r="Z2106" s="353"/>
      <c r="AA2106" s="353"/>
      <c r="AB2106" s="353"/>
      <c r="AC2106" s="350"/>
      <c r="AG2106" s="354"/>
      <c r="AH2106" s="350"/>
      <c r="AL2106" s="350"/>
      <c r="AM2106" s="351"/>
      <c r="AP2106" s="350"/>
      <c r="AQ2106" s="350"/>
      <c r="AR2106" s="350"/>
      <c r="AS2106" s="350"/>
      <c r="AT2106" s="350"/>
      <c r="AU2106" s="350"/>
      <c r="AV2106" s="350"/>
      <c r="AX210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100015, '01.02.2015 0:00:00',  '28.02.2015 23:59:59', 1, 'RUR', 4, 7, 59.04, 14.76,null,null,null,null);</v>
      </c>
    </row>
    <row r="2107" spans="2:50" s="94" customFormat="1" ht="16.5" customHeight="1" x14ac:dyDescent="0.25">
      <c r="B2107" s="349">
        <v>1</v>
      </c>
      <c r="C2107" s="94">
        <v>100015</v>
      </c>
      <c r="D2107" s="94" t="s">
        <v>157</v>
      </c>
      <c r="E2107" s="386" t="s">
        <v>166</v>
      </c>
      <c r="F2107" s="386" t="s">
        <v>163</v>
      </c>
      <c r="G2107" s="94">
        <v>1</v>
      </c>
      <c r="H2107" s="350" t="s">
        <v>38</v>
      </c>
      <c r="I2107" s="351">
        <v>7</v>
      </c>
      <c r="J2107" s="351">
        <v>5</v>
      </c>
      <c r="K2107" s="94">
        <v>1312</v>
      </c>
      <c r="L2107" s="94">
        <v>78.72</v>
      </c>
      <c r="M2107" s="352">
        <v>26.24</v>
      </c>
      <c r="N2107" s="94" t="s">
        <v>43</v>
      </c>
      <c r="O2107" s="94" t="s">
        <v>43</v>
      </c>
      <c r="P2107" s="94" t="s">
        <v>43</v>
      </c>
      <c r="Q2107" s="94" t="s">
        <v>43</v>
      </c>
      <c r="R2107" s="350" t="s">
        <v>43</v>
      </c>
      <c r="S2107" s="94" t="s">
        <v>43</v>
      </c>
      <c r="Y2107" s="352"/>
      <c r="Z2107" s="353"/>
      <c r="AA2107" s="353"/>
      <c r="AB2107" s="353"/>
      <c r="AC2107" s="350"/>
      <c r="AG2107" s="354"/>
      <c r="AH2107" s="350"/>
      <c r="AL2107" s="350"/>
      <c r="AM2107" s="351"/>
      <c r="AP2107" s="350"/>
      <c r="AQ2107" s="350"/>
      <c r="AR2107" s="350"/>
      <c r="AS2107" s="350"/>
      <c r="AT2107" s="350"/>
      <c r="AU2107" s="350"/>
      <c r="AV2107" s="350"/>
      <c r="AX210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100015, '01.02.2015 0:00:00',  '28.02.2015 23:59:59', 1, 'RUR', 5, 7, 78.72, 26.24,null,null,null,null);</v>
      </c>
    </row>
    <row r="2108" spans="2:50" s="94" customFormat="1" ht="16.5" customHeight="1" x14ac:dyDescent="0.25">
      <c r="B2108" s="349">
        <v>1</v>
      </c>
      <c r="C2108" s="94">
        <v>100015</v>
      </c>
      <c r="D2108" s="94" t="s">
        <v>157</v>
      </c>
      <c r="E2108" s="386" t="s">
        <v>166</v>
      </c>
      <c r="F2108" s="386" t="s">
        <v>163</v>
      </c>
      <c r="G2108" s="94">
        <v>1</v>
      </c>
      <c r="H2108" s="350" t="s">
        <v>38</v>
      </c>
      <c r="I2108" s="351">
        <v>7</v>
      </c>
      <c r="J2108" s="351">
        <v>6</v>
      </c>
      <c r="K2108" s="94">
        <v>656</v>
      </c>
      <c r="L2108" s="94">
        <v>32.799999999999997</v>
      </c>
      <c r="M2108" s="352">
        <v>13.12</v>
      </c>
      <c r="N2108" s="94" t="s">
        <v>43</v>
      </c>
      <c r="O2108" s="94" t="s">
        <v>43</v>
      </c>
      <c r="P2108" s="94" t="s">
        <v>43</v>
      </c>
      <c r="Q2108" s="94" t="s">
        <v>43</v>
      </c>
      <c r="R2108" s="350" t="s">
        <v>43</v>
      </c>
      <c r="S2108" s="94" t="s">
        <v>43</v>
      </c>
      <c r="Y2108" s="352"/>
      <c r="Z2108" s="353"/>
      <c r="AA2108" s="353"/>
      <c r="AB2108" s="353"/>
      <c r="AC2108" s="350"/>
      <c r="AG2108" s="354"/>
      <c r="AH2108" s="350"/>
      <c r="AL2108" s="350"/>
      <c r="AM2108" s="351"/>
      <c r="AP2108" s="350"/>
      <c r="AQ2108" s="350"/>
      <c r="AR2108" s="350"/>
      <c r="AS2108" s="350"/>
      <c r="AT2108" s="350"/>
      <c r="AU2108" s="350"/>
      <c r="AV2108" s="350"/>
      <c r="AX2108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100015, '01.02.2015 0:00:00',  '28.02.2015 23:59:59', 1, 'RUR', 6, 7, 32.8, 13.12,null,null,null,null);</v>
      </c>
    </row>
    <row r="2109" spans="2:50" s="94" customFormat="1" ht="16.5" customHeight="1" x14ac:dyDescent="0.25">
      <c r="B2109" s="349">
        <v>1</v>
      </c>
      <c r="C2109" s="94">
        <v>100016</v>
      </c>
      <c r="D2109" s="94" t="s">
        <v>77</v>
      </c>
      <c r="E2109" s="386" t="s">
        <v>165</v>
      </c>
      <c r="F2109" s="386" t="s">
        <v>162</v>
      </c>
      <c r="G2109" s="94">
        <v>1</v>
      </c>
      <c r="H2109" s="350" t="s">
        <v>38</v>
      </c>
      <c r="I2109" s="351" t="s">
        <v>43</v>
      </c>
      <c r="J2109" s="351">
        <v>10</v>
      </c>
      <c r="K2109" s="94" t="s">
        <v>43</v>
      </c>
      <c r="L2109" s="94" t="s">
        <v>43</v>
      </c>
      <c r="M2109" s="352" t="s">
        <v>43</v>
      </c>
      <c r="N2109" s="94" t="s">
        <v>43</v>
      </c>
      <c r="O2109" s="94">
        <v>6765</v>
      </c>
      <c r="P2109" s="94">
        <v>5733.05084745762</v>
      </c>
      <c r="Q2109" s="94">
        <v>343.98305084745698</v>
      </c>
      <c r="R2109" s="350">
        <v>114.661016949152</v>
      </c>
      <c r="S2109" s="94" t="s">
        <v>43</v>
      </c>
      <c r="Y2109" s="352"/>
      <c r="Z2109" s="353"/>
      <c r="AA2109" s="353"/>
      <c r="AB2109" s="353"/>
      <c r="AC2109" s="350"/>
      <c r="AG2109" s="354"/>
      <c r="AH2109" s="350"/>
      <c r="AL2109" s="350"/>
      <c r="AM2109" s="351"/>
      <c r="AP2109" s="350"/>
      <c r="AQ2109" s="350"/>
      <c r="AR2109" s="350"/>
      <c r="AS2109" s="350"/>
      <c r="AT2109" s="350"/>
      <c r="AU2109" s="350"/>
      <c r="AV2109" s="350"/>
      <c r="AX2109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100016, '01.01.2015 0:00:00',  '31.01.2015 23:59:59', 1, 'RUR', 10, null, null, null,null,343.983050847457,114.661016949152,null);</v>
      </c>
    </row>
    <row r="2110" spans="2:50" s="94" customFormat="1" ht="16.5" customHeight="1" x14ac:dyDescent="0.25">
      <c r="B2110" s="349">
        <v>1</v>
      </c>
      <c r="C2110" s="94">
        <v>100016</v>
      </c>
      <c r="D2110" s="94" t="s">
        <v>77</v>
      </c>
      <c r="E2110" s="386" t="s">
        <v>166</v>
      </c>
      <c r="F2110" s="386" t="s">
        <v>163</v>
      </c>
      <c r="G2110" s="94">
        <v>1</v>
      </c>
      <c r="H2110" s="350" t="s">
        <v>38</v>
      </c>
      <c r="I2110" s="351">
        <v>1</v>
      </c>
      <c r="J2110" s="351">
        <v>1</v>
      </c>
      <c r="K2110" s="94">
        <v>656</v>
      </c>
      <c r="L2110" s="94">
        <v>52.48</v>
      </c>
      <c r="M2110" s="352">
        <v>13.12</v>
      </c>
      <c r="N2110" s="94" t="s">
        <v>43</v>
      </c>
      <c r="O2110" s="94" t="s">
        <v>43</v>
      </c>
      <c r="P2110" s="94" t="s">
        <v>43</v>
      </c>
      <c r="Q2110" s="94" t="s">
        <v>43</v>
      </c>
      <c r="R2110" s="350" t="s">
        <v>43</v>
      </c>
      <c r="S2110" s="94" t="s">
        <v>43</v>
      </c>
      <c r="Y2110" s="352"/>
      <c r="Z2110" s="353"/>
      <c r="AA2110" s="353"/>
      <c r="AB2110" s="353"/>
      <c r="AC2110" s="350"/>
      <c r="AG2110" s="354"/>
      <c r="AH2110" s="350"/>
      <c r="AL2110" s="350"/>
      <c r="AM2110" s="351"/>
      <c r="AP2110" s="350"/>
      <c r="AQ2110" s="350"/>
      <c r="AR2110" s="350"/>
      <c r="AS2110" s="350"/>
      <c r="AT2110" s="350"/>
      <c r="AU2110" s="350"/>
      <c r="AV2110" s="350"/>
      <c r="AX2110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1, 'RUR', 1, 1, 52.48, 13.12,null,null,null,null);</v>
      </c>
    </row>
    <row r="2111" spans="2:50" s="94" customFormat="1" ht="16.5" customHeight="1" x14ac:dyDescent="0.25">
      <c r="B2111" s="349">
        <v>1</v>
      </c>
      <c r="C2111" s="94">
        <v>100016</v>
      </c>
      <c r="D2111" s="94" t="s">
        <v>77</v>
      </c>
      <c r="E2111" s="386" t="s">
        <v>166</v>
      </c>
      <c r="F2111" s="386" t="s">
        <v>163</v>
      </c>
      <c r="G2111" s="94">
        <v>1</v>
      </c>
      <c r="H2111" s="350" t="s">
        <v>38</v>
      </c>
      <c r="I2111" s="351">
        <v>7</v>
      </c>
      <c r="J2111" s="351">
        <v>4</v>
      </c>
      <c r="K2111" s="94">
        <v>738</v>
      </c>
      <c r="L2111" s="94">
        <v>59.04</v>
      </c>
      <c r="M2111" s="352">
        <v>14.76</v>
      </c>
      <c r="N2111" s="94" t="s">
        <v>43</v>
      </c>
      <c r="O2111" s="94" t="s">
        <v>43</v>
      </c>
      <c r="P2111" s="94" t="s">
        <v>43</v>
      </c>
      <c r="Q2111" s="94" t="s">
        <v>43</v>
      </c>
      <c r="R2111" s="350" t="s">
        <v>43</v>
      </c>
      <c r="S2111" s="94" t="s">
        <v>43</v>
      </c>
      <c r="Y2111" s="352"/>
      <c r="Z2111" s="353"/>
      <c r="AA2111" s="353"/>
      <c r="AB2111" s="353"/>
      <c r="AC2111" s="350"/>
      <c r="AG2111" s="354"/>
      <c r="AH2111" s="350"/>
      <c r="AL2111" s="350"/>
      <c r="AM2111" s="351"/>
      <c r="AP2111" s="350"/>
      <c r="AQ2111" s="350"/>
      <c r="AR2111" s="350"/>
      <c r="AS2111" s="350"/>
      <c r="AT2111" s="350"/>
      <c r="AU2111" s="350"/>
      <c r="AV2111" s="350"/>
      <c r="AX2111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1, 'RUR', 4, 7, 59.04, 14.76,null,null,null,null);</v>
      </c>
    </row>
    <row r="2112" spans="2:50" s="94" customFormat="1" ht="16.5" customHeight="1" x14ac:dyDescent="0.25">
      <c r="B2112" s="349">
        <v>1</v>
      </c>
      <c r="C2112" s="94">
        <v>100016</v>
      </c>
      <c r="D2112" s="94" t="s">
        <v>77</v>
      </c>
      <c r="E2112" s="386" t="s">
        <v>166</v>
      </c>
      <c r="F2112" s="386" t="s">
        <v>163</v>
      </c>
      <c r="G2112" s="94">
        <v>1</v>
      </c>
      <c r="H2112" s="350" t="s">
        <v>38</v>
      </c>
      <c r="I2112" s="351">
        <v>7</v>
      </c>
      <c r="J2112" s="351">
        <v>5</v>
      </c>
      <c r="K2112" s="94">
        <v>820</v>
      </c>
      <c r="L2112" s="94">
        <v>49.2</v>
      </c>
      <c r="M2112" s="352">
        <v>16.399999999999999</v>
      </c>
      <c r="N2112" s="94" t="s">
        <v>43</v>
      </c>
      <c r="O2112" s="94" t="s">
        <v>43</v>
      </c>
      <c r="P2112" s="94" t="s">
        <v>43</v>
      </c>
      <c r="Q2112" s="94" t="s">
        <v>43</v>
      </c>
      <c r="R2112" s="350" t="s">
        <v>43</v>
      </c>
      <c r="S2112" s="94" t="s">
        <v>43</v>
      </c>
      <c r="Y2112" s="352"/>
      <c r="Z2112" s="353"/>
      <c r="AA2112" s="353"/>
      <c r="AB2112" s="353"/>
      <c r="AC2112" s="350"/>
      <c r="AG2112" s="354"/>
      <c r="AH2112" s="350"/>
      <c r="AL2112" s="350"/>
      <c r="AM2112" s="351"/>
      <c r="AP2112" s="350"/>
      <c r="AQ2112" s="350"/>
      <c r="AR2112" s="350"/>
      <c r="AS2112" s="350"/>
      <c r="AT2112" s="350"/>
      <c r="AU2112" s="350"/>
      <c r="AV2112" s="350"/>
      <c r="AX2112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1, 'RUR', 5, 7, 49.2, 16.4,null,null,null,null);</v>
      </c>
    </row>
    <row r="2113" spans="2:50" s="94" customFormat="1" ht="16.5" customHeight="1" x14ac:dyDescent="0.25">
      <c r="B2113" s="349">
        <v>1</v>
      </c>
      <c r="C2113" s="94">
        <v>100016</v>
      </c>
      <c r="D2113" s="94" t="s">
        <v>77</v>
      </c>
      <c r="E2113" s="386" t="s">
        <v>166</v>
      </c>
      <c r="F2113" s="386" t="s">
        <v>163</v>
      </c>
      <c r="G2113" s="94">
        <v>1</v>
      </c>
      <c r="H2113" s="350" t="s">
        <v>38</v>
      </c>
      <c r="I2113" s="351">
        <v>12</v>
      </c>
      <c r="J2113" s="351">
        <v>1</v>
      </c>
      <c r="K2113" s="94">
        <v>492</v>
      </c>
      <c r="L2113" s="94">
        <v>39.36</v>
      </c>
      <c r="M2113" s="352">
        <v>9.84</v>
      </c>
      <c r="N2113" s="94" t="s">
        <v>43</v>
      </c>
      <c r="O2113" s="94" t="s">
        <v>43</v>
      </c>
      <c r="P2113" s="94" t="s">
        <v>43</v>
      </c>
      <c r="Q2113" s="94" t="s">
        <v>43</v>
      </c>
      <c r="R2113" s="350" t="s">
        <v>43</v>
      </c>
      <c r="S2113" s="94" t="s">
        <v>43</v>
      </c>
      <c r="Y2113" s="352"/>
      <c r="Z2113" s="353"/>
      <c r="AA2113" s="353"/>
      <c r="AB2113" s="353"/>
      <c r="AC2113" s="350"/>
      <c r="AG2113" s="354"/>
      <c r="AH2113" s="350"/>
      <c r="AL2113" s="350"/>
      <c r="AM2113" s="351"/>
      <c r="AP2113" s="350"/>
      <c r="AQ2113" s="350"/>
      <c r="AR2113" s="350"/>
      <c r="AS2113" s="350"/>
      <c r="AT2113" s="350"/>
      <c r="AU2113" s="350"/>
      <c r="AV2113" s="350"/>
      <c r="AX2113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1, 'RUR', 1, 12, 39.36, 9.84,null,null,null,null);</v>
      </c>
    </row>
    <row r="2114" spans="2:50" s="94" customFormat="1" ht="16.5" customHeight="1" x14ac:dyDescent="0.25">
      <c r="B2114" s="349">
        <v>1</v>
      </c>
      <c r="C2114" s="94">
        <v>100017</v>
      </c>
      <c r="D2114" s="94" t="s">
        <v>78</v>
      </c>
      <c r="E2114" s="386" t="s">
        <v>165</v>
      </c>
      <c r="F2114" s="386" t="s">
        <v>162</v>
      </c>
      <c r="G2114" s="94">
        <v>1</v>
      </c>
      <c r="H2114" s="350" t="s">
        <v>38</v>
      </c>
      <c r="I2114" s="351" t="s">
        <v>43</v>
      </c>
      <c r="J2114" s="351">
        <v>10</v>
      </c>
      <c r="K2114" s="94" t="s">
        <v>43</v>
      </c>
      <c r="L2114" s="94" t="s">
        <v>43</v>
      </c>
      <c r="M2114" s="352" t="s">
        <v>43</v>
      </c>
      <c r="N2114" s="94" t="s">
        <v>43</v>
      </c>
      <c r="O2114" s="94">
        <v>6765</v>
      </c>
      <c r="P2114" s="94">
        <v>5733.05084745762</v>
      </c>
      <c r="Q2114" s="94">
        <v>343.98305084745698</v>
      </c>
      <c r="R2114" s="350">
        <v>114.661016949152</v>
      </c>
      <c r="S2114" s="94" t="s">
        <v>43</v>
      </c>
      <c r="Y2114" s="352"/>
      <c r="Z2114" s="353"/>
      <c r="AA2114" s="353"/>
      <c r="AB2114" s="353"/>
      <c r="AC2114" s="350"/>
      <c r="AG2114" s="354"/>
      <c r="AH2114" s="350"/>
      <c r="AL2114" s="350"/>
      <c r="AM2114" s="351"/>
      <c r="AP2114" s="350"/>
      <c r="AQ2114" s="350"/>
      <c r="AR2114" s="350"/>
      <c r="AS2114" s="350"/>
      <c r="AT2114" s="350"/>
      <c r="AU2114" s="350"/>
      <c r="AV2114" s="350"/>
      <c r="AX2114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100017, '01.01.2015 0:00:00',  '31.01.2015 23:59:59', 1, 'RUR', 10, null, null, null,null,343.983050847457,114.661016949152,null);</v>
      </c>
    </row>
    <row r="2115" spans="2:50" s="94" customFormat="1" ht="16.5" customHeight="1" x14ac:dyDescent="0.25">
      <c r="B2115" s="349">
        <v>1</v>
      </c>
      <c r="C2115" s="94">
        <v>100017</v>
      </c>
      <c r="D2115" s="94" t="s">
        <v>78</v>
      </c>
      <c r="E2115" s="386" t="s">
        <v>166</v>
      </c>
      <c r="F2115" s="386" t="s">
        <v>163</v>
      </c>
      <c r="G2115" s="94">
        <v>1</v>
      </c>
      <c r="H2115" s="350" t="s">
        <v>38</v>
      </c>
      <c r="I2115" s="351">
        <v>1</v>
      </c>
      <c r="J2115" s="351">
        <v>1</v>
      </c>
      <c r="K2115" s="94">
        <v>656</v>
      </c>
      <c r="L2115" s="94">
        <v>52.48</v>
      </c>
      <c r="M2115" s="352">
        <v>13.12</v>
      </c>
      <c r="N2115" s="94" t="s">
        <v>43</v>
      </c>
      <c r="O2115" s="94" t="s">
        <v>43</v>
      </c>
      <c r="P2115" s="94" t="s">
        <v>43</v>
      </c>
      <c r="Q2115" s="94" t="s">
        <v>43</v>
      </c>
      <c r="R2115" s="350" t="s">
        <v>43</v>
      </c>
      <c r="S2115" s="94" t="s">
        <v>43</v>
      </c>
      <c r="Y2115" s="352"/>
      <c r="Z2115" s="353"/>
      <c r="AA2115" s="353"/>
      <c r="AB2115" s="353"/>
      <c r="AC2115" s="350"/>
      <c r="AG2115" s="354"/>
      <c r="AH2115" s="350"/>
      <c r="AL2115" s="350"/>
      <c r="AM2115" s="351"/>
      <c r="AP2115" s="350"/>
      <c r="AQ2115" s="350"/>
      <c r="AR2115" s="350"/>
      <c r="AS2115" s="350"/>
      <c r="AT2115" s="350"/>
      <c r="AU2115" s="350"/>
      <c r="AV2115" s="350"/>
      <c r="AX211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100017, '01.02.2015 0:00:00',  '28.02.2015 23:59:59', 1, 'RUR', 1, 1, 52.48, 13.12,null,null,null,null);</v>
      </c>
    </row>
    <row r="2116" spans="2:50" s="94" customFormat="1" ht="16.5" customHeight="1" x14ac:dyDescent="0.25">
      <c r="B2116" s="349">
        <v>1</v>
      </c>
      <c r="C2116" s="94">
        <v>100017</v>
      </c>
      <c r="D2116" s="94" t="s">
        <v>78</v>
      </c>
      <c r="E2116" s="386" t="s">
        <v>166</v>
      </c>
      <c r="F2116" s="386" t="s">
        <v>163</v>
      </c>
      <c r="G2116" s="94">
        <v>1</v>
      </c>
      <c r="H2116" s="350" t="s">
        <v>38</v>
      </c>
      <c r="I2116" s="351">
        <v>7</v>
      </c>
      <c r="J2116" s="351">
        <v>4</v>
      </c>
      <c r="K2116" s="94">
        <v>738</v>
      </c>
      <c r="L2116" s="94">
        <v>59.04</v>
      </c>
      <c r="M2116" s="352">
        <v>14.76</v>
      </c>
      <c r="N2116" s="94" t="s">
        <v>43</v>
      </c>
      <c r="O2116" s="94" t="s">
        <v>43</v>
      </c>
      <c r="P2116" s="94" t="s">
        <v>43</v>
      </c>
      <c r="Q2116" s="94" t="s">
        <v>43</v>
      </c>
      <c r="R2116" s="350" t="s">
        <v>43</v>
      </c>
      <c r="S2116" s="94" t="s">
        <v>43</v>
      </c>
      <c r="Y2116" s="352"/>
      <c r="Z2116" s="353"/>
      <c r="AA2116" s="353"/>
      <c r="AB2116" s="353"/>
      <c r="AC2116" s="350"/>
      <c r="AG2116" s="354"/>
      <c r="AH2116" s="350"/>
      <c r="AL2116" s="350"/>
      <c r="AM2116" s="351"/>
      <c r="AP2116" s="350"/>
      <c r="AQ2116" s="350"/>
      <c r="AR2116" s="350"/>
      <c r="AS2116" s="350"/>
      <c r="AT2116" s="350"/>
      <c r="AU2116" s="350"/>
      <c r="AV2116" s="350"/>
      <c r="AX211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100017, '01.02.2015 0:00:00',  '28.02.2015 23:59:59', 1, 'RUR', 4, 7, 59.04, 14.76,null,null,null,null);</v>
      </c>
    </row>
    <row r="2117" spans="2:50" s="94" customFormat="1" ht="16.5" customHeight="1" x14ac:dyDescent="0.25">
      <c r="B2117" s="349">
        <v>1</v>
      </c>
      <c r="C2117" s="94">
        <v>100017</v>
      </c>
      <c r="D2117" s="94" t="s">
        <v>78</v>
      </c>
      <c r="E2117" s="386" t="s">
        <v>166</v>
      </c>
      <c r="F2117" s="386" t="s">
        <v>163</v>
      </c>
      <c r="G2117" s="94">
        <v>1</v>
      </c>
      <c r="H2117" s="350" t="s">
        <v>38</v>
      </c>
      <c r="I2117" s="351">
        <v>7</v>
      </c>
      <c r="J2117" s="351">
        <v>5</v>
      </c>
      <c r="K2117" s="94">
        <v>820</v>
      </c>
      <c r="L2117" s="94">
        <v>49.2</v>
      </c>
      <c r="M2117" s="352">
        <v>16.399999999999999</v>
      </c>
      <c r="N2117" s="94" t="s">
        <v>43</v>
      </c>
      <c r="O2117" s="94" t="s">
        <v>43</v>
      </c>
      <c r="P2117" s="94" t="s">
        <v>43</v>
      </c>
      <c r="Q2117" s="94" t="s">
        <v>43</v>
      </c>
      <c r="R2117" s="350" t="s">
        <v>43</v>
      </c>
      <c r="S2117" s="94" t="s">
        <v>43</v>
      </c>
      <c r="Y2117" s="352"/>
      <c r="Z2117" s="353"/>
      <c r="AA2117" s="353"/>
      <c r="AB2117" s="353"/>
      <c r="AC2117" s="350"/>
      <c r="AG2117" s="354"/>
      <c r="AH2117" s="350"/>
      <c r="AL2117" s="350"/>
      <c r="AM2117" s="351"/>
      <c r="AP2117" s="350"/>
      <c r="AQ2117" s="350"/>
      <c r="AR2117" s="350"/>
      <c r="AS2117" s="350"/>
      <c r="AT2117" s="350"/>
      <c r="AU2117" s="350"/>
      <c r="AV2117" s="350"/>
      <c r="AX211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100017, '01.02.2015 0:00:00',  '28.02.2015 23:59:59', 1, 'RUR', 5, 7, 49.2, 16.4,null,null,null,null);</v>
      </c>
    </row>
    <row r="2118" spans="2:50" s="94" customFormat="1" ht="16.5" customHeight="1" x14ac:dyDescent="0.25">
      <c r="B2118" s="349">
        <v>1</v>
      </c>
      <c r="C2118" s="94">
        <v>100017</v>
      </c>
      <c r="D2118" s="94" t="s">
        <v>78</v>
      </c>
      <c r="E2118" s="386" t="s">
        <v>166</v>
      </c>
      <c r="F2118" s="386" t="s">
        <v>163</v>
      </c>
      <c r="G2118" s="94">
        <v>1</v>
      </c>
      <c r="H2118" s="350" t="s">
        <v>38</v>
      </c>
      <c r="I2118" s="351">
        <v>12</v>
      </c>
      <c r="J2118" s="351">
        <v>1</v>
      </c>
      <c r="K2118" s="94">
        <v>492</v>
      </c>
      <c r="L2118" s="94">
        <v>39.36</v>
      </c>
      <c r="M2118" s="352">
        <v>9.84</v>
      </c>
      <c r="N2118" s="94" t="s">
        <v>43</v>
      </c>
      <c r="O2118" s="94" t="s">
        <v>43</v>
      </c>
      <c r="P2118" s="94" t="s">
        <v>43</v>
      </c>
      <c r="Q2118" s="94" t="s">
        <v>43</v>
      </c>
      <c r="R2118" s="350" t="s">
        <v>43</v>
      </c>
      <c r="S2118" s="94" t="s">
        <v>43</v>
      </c>
      <c r="Y2118" s="352"/>
      <c r="Z2118" s="353"/>
      <c r="AA2118" s="353"/>
      <c r="AB2118" s="353"/>
      <c r="AC2118" s="350"/>
      <c r="AG2118" s="354"/>
      <c r="AH2118" s="350"/>
      <c r="AL2118" s="350"/>
      <c r="AM2118" s="351"/>
      <c r="AP2118" s="350"/>
      <c r="AQ2118" s="350"/>
      <c r="AR2118" s="350"/>
      <c r="AS2118" s="350"/>
      <c r="AT2118" s="350"/>
      <c r="AU2118" s="350"/>
      <c r="AV2118" s="350"/>
      <c r="AX2118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100017, '01.02.2015 0:00:00',  '28.02.2015 23:59:59', 1, 'RUR', 1, 12, 39.36, 9.84,null,null,null,null);</v>
      </c>
    </row>
    <row r="2119" spans="2:50" s="94" customFormat="1" ht="16.5" customHeight="1" x14ac:dyDescent="0.25">
      <c r="B2119" s="349">
        <v>1</v>
      </c>
      <c r="C2119" s="94">
        <v>100018</v>
      </c>
      <c r="D2119" s="94" t="s">
        <v>115</v>
      </c>
      <c r="E2119" s="386" t="s">
        <v>165</v>
      </c>
      <c r="F2119" s="386" t="s">
        <v>162</v>
      </c>
      <c r="G2119" s="94">
        <v>1</v>
      </c>
      <c r="H2119" s="350" t="s">
        <v>38</v>
      </c>
      <c r="I2119" s="351" t="s">
        <v>43</v>
      </c>
      <c r="J2119" s="351">
        <v>10</v>
      </c>
      <c r="K2119" s="94" t="s">
        <v>43</v>
      </c>
      <c r="L2119" s="94" t="s">
        <v>43</v>
      </c>
      <c r="M2119" s="352" t="s">
        <v>43</v>
      </c>
      <c r="N2119" s="94" t="s">
        <v>43</v>
      </c>
      <c r="O2119" s="94">
        <v>6765</v>
      </c>
      <c r="P2119" s="94">
        <v>5733.05084745762</v>
      </c>
      <c r="Q2119" s="94" t="s">
        <v>43</v>
      </c>
      <c r="R2119" s="350" t="s">
        <v>43</v>
      </c>
      <c r="S2119" s="94" t="s">
        <v>43</v>
      </c>
      <c r="Y2119" s="352"/>
      <c r="Z2119" s="353"/>
      <c r="AA2119" s="353"/>
      <c r="AB2119" s="353"/>
      <c r="AC2119" s="350"/>
      <c r="AG2119" s="354"/>
      <c r="AH2119" s="350"/>
      <c r="AL2119" s="350"/>
      <c r="AM2119" s="351"/>
      <c r="AP2119" s="350"/>
      <c r="AQ2119" s="350"/>
      <c r="AR2119" s="350"/>
      <c r="AS2119" s="350"/>
      <c r="AT2119" s="350"/>
      <c r="AU2119" s="350"/>
      <c r="AV2119" s="350"/>
      <c r="AX2119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100018, '01.01.2015 0:00:00',  '31.01.2015 23:59:59', 1, 'RUR', 10, null, null, null,null,null,null,null);</v>
      </c>
    </row>
    <row r="2120" spans="2:50" s="94" customFormat="1" ht="16.5" customHeight="1" x14ac:dyDescent="0.25">
      <c r="B2120" s="349">
        <v>1</v>
      </c>
      <c r="C2120" s="94">
        <v>100018</v>
      </c>
      <c r="D2120" s="94" t="s">
        <v>115</v>
      </c>
      <c r="E2120" s="386" t="s">
        <v>166</v>
      </c>
      <c r="F2120" s="386" t="s">
        <v>163</v>
      </c>
      <c r="G2120" s="94">
        <v>1</v>
      </c>
      <c r="H2120" s="350" t="s">
        <v>38</v>
      </c>
      <c r="I2120" s="351">
        <v>7</v>
      </c>
      <c r="J2120" s="351">
        <v>4</v>
      </c>
      <c r="K2120" s="94">
        <v>738</v>
      </c>
      <c r="L2120" s="94">
        <v>59.04</v>
      </c>
      <c r="M2120" s="352">
        <v>14.76</v>
      </c>
      <c r="N2120" s="94" t="s">
        <v>43</v>
      </c>
      <c r="O2120" s="94" t="s">
        <v>43</v>
      </c>
      <c r="P2120" s="94" t="s">
        <v>43</v>
      </c>
      <c r="Q2120" s="94">
        <v>59.04</v>
      </c>
      <c r="R2120" s="350">
        <v>14.76</v>
      </c>
      <c r="S2120" s="94" t="s">
        <v>43</v>
      </c>
      <c r="Y2120" s="352"/>
      <c r="Z2120" s="353"/>
      <c r="AA2120" s="353"/>
      <c r="AB2120" s="353"/>
      <c r="AC2120" s="350"/>
      <c r="AG2120" s="354"/>
      <c r="AH2120" s="350"/>
      <c r="AL2120" s="350"/>
      <c r="AM2120" s="351"/>
      <c r="AP2120" s="350"/>
      <c r="AQ2120" s="350"/>
      <c r="AR2120" s="350"/>
      <c r="AS2120" s="350"/>
      <c r="AT2120" s="350"/>
      <c r="AU2120" s="350"/>
      <c r="AV2120" s="350"/>
      <c r="AX2120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100018, '01.02.2015 0:00:00',  '28.02.2015 23:59:59', 1, 'RUR', 4, 7, 59.04, 14.76,null,59.04,14.76,null);</v>
      </c>
    </row>
    <row r="2121" spans="2:50" s="94" customFormat="1" ht="16.5" customHeight="1" x14ac:dyDescent="0.25">
      <c r="B2121" s="349">
        <v>1</v>
      </c>
      <c r="C2121" s="94">
        <v>100018</v>
      </c>
      <c r="D2121" s="94" t="s">
        <v>115</v>
      </c>
      <c r="E2121" s="386" t="s">
        <v>166</v>
      </c>
      <c r="F2121" s="386" t="s">
        <v>163</v>
      </c>
      <c r="G2121" s="94">
        <v>1</v>
      </c>
      <c r="H2121" s="350" t="s">
        <v>38</v>
      </c>
      <c r="I2121" s="351">
        <v>7</v>
      </c>
      <c r="J2121" s="351">
        <v>5</v>
      </c>
      <c r="K2121" s="94">
        <v>1312</v>
      </c>
      <c r="L2121" s="94">
        <v>78.72</v>
      </c>
      <c r="M2121" s="352">
        <v>26.24</v>
      </c>
      <c r="N2121" s="94" t="s">
        <v>43</v>
      </c>
      <c r="O2121" s="94" t="s">
        <v>43</v>
      </c>
      <c r="P2121" s="94" t="s">
        <v>43</v>
      </c>
      <c r="Q2121" s="94">
        <v>78.72</v>
      </c>
      <c r="R2121" s="350">
        <v>26.24</v>
      </c>
      <c r="S2121" s="94" t="s">
        <v>43</v>
      </c>
      <c r="Y2121" s="352"/>
      <c r="Z2121" s="353"/>
      <c r="AA2121" s="353"/>
      <c r="AB2121" s="353"/>
      <c r="AC2121" s="350"/>
      <c r="AG2121" s="354"/>
      <c r="AH2121" s="350"/>
      <c r="AL2121" s="350"/>
      <c r="AM2121" s="351"/>
      <c r="AP2121" s="350"/>
      <c r="AQ2121" s="350"/>
      <c r="AR2121" s="350"/>
      <c r="AS2121" s="350"/>
      <c r="AT2121" s="350"/>
      <c r="AU2121" s="350"/>
      <c r="AV2121" s="350"/>
      <c r="AX2121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100018, '01.02.2015 0:00:00',  '28.02.2015 23:59:59', 1, 'RUR', 5, 7, 78.72, 26.24,null,78.72,26.24,null);</v>
      </c>
    </row>
    <row r="2122" spans="2:50" s="94" customFormat="1" ht="16.5" customHeight="1" x14ac:dyDescent="0.25">
      <c r="B2122" s="349">
        <v>1</v>
      </c>
      <c r="C2122" s="94">
        <v>100018</v>
      </c>
      <c r="D2122" s="94" t="s">
        <v>115</v>
      </c>
      <c r="E2122" s="386" t="s">
        <v>166</v>
      </c>
      <c r="F2122" s="386" t="s">
        <v>163</v>
      </c>
      <c r="G2122" s="94">
        <v>1</v>
      </c>
      <c r="H2122" s="350" t="s">
        <v>38</v>
      </c>
      <c r="I2122" s="351">
        <v>7</v>
      </c>
      <c r="J2122" s="351">
        <v>6</v>
      </c>
      <c r="K2122" s="94">
        <v>656</v>
      </c>
      <c r="L2122" s="94">
        <v>32.799999999999997</v>
      </c>
      <c r="M2122" s="352">
        <v>13.12</v>
      </c>
      <c r="N2122" s="94" t="s">
        <v>43</v>
      </c>
      <c r="O2122" s="94" t="s">
        <v>43</v>
      </c>
      <c r="P2122" s="94" t="s">
        <v>43</v>
      </c>
      <c r="Q2122" s="94">
        <v>32.799999999999997</v>
      </c>
      <c r="R2122" s="350">
        <v>13.12</v>
      </c>
      <c r="S2122" s="94" t="s">
        <v>43</v>
      </c>
      <c r="Y2122" s="352"/>
      <c r="Z2122" s="353"/>
      <c r="AA2122" s="353"/>
      <c r="AB2122" s="353"/>
      <c r="AC2122" s="350"/>
      <c r="AG2122" s="354"/>
      <c r="AH2122" s="350"/>
      <c r="AL2122" s="350"/>
      <c r="AM2122" s="351"/>
      <c r="AP2122" s="350"/>
      <c r="AQ2122" s="350"/>
      <c r="AR2122" s="350"/>
      <c r="AS2122" s="350"/>
      <c r="AT2122" s="350"/>
      <c r="AU2122" s="350"/>
      <c r="AV2122" s="350"/>
      <c r="AX2122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100018, '01.02.2015 0:00:00',  '28.02.2015 23:59:59', 1, 'RUR', 6, 7, 32.8, 13.12,null,32.8,13.12,null);</v>
      </c>
    </row>
    <row r="2123" spans="2:50" s="94" customFormat="1" ht="16.5" customHeight="1" x14ac:dyDescent="0.25">
      <c r="B2123" s="349">
        <v>1</v>
      </c>
      <c r="C2123" s="94">
        <v>100019</v>
      </c>
      <c r="D2123" s="94" t="s">
        <v>116</v>
      </c>
      <c r="E2123" s="386" t="s">
        <v>165</v>
      </c>
      <c r="F2123" s="386" t="s">
        <v>162</v>
      </c>
      <c r="G2123" s="94">
        <v>1</v>
      </c>
      <c r="H2123" s="350" t="s">
        <v>38</v>
      </c>
      <c r="I2123" s="351" t="s">
        <v>43</v>
      </c>
      <c r="J2123" s="351">
        <v>10</v>
      </c>
      <c r="K2123" s="94" t="s">
        <v>43</v>
      </c>
      <c r="L2123" s="94" t="s">
        <v>43</v>
      </c>
      <c r="M2123" s="352" t="s">
        <v>43</v>
      </c>
      <c r="N2123" s="94" t="s">
        <v>43</v>
      </c>
      <c r="O2123" s="94">
        <v>6765</v>
      </c>
      <c r="P2123" s="94">
        <v>5733.05084745762</v>
      </c>
      <c r="Q2123" s="94" t="s">
        <v>43</v>
      </c>
      <c r="R2123" s="350" t="s">
        <v>43</v>
      </c>
      <c r="S2123" s="94" t="s">
        <v>43</v>
      </c>
      <c r="Y2123" s="352"/>
      <c r="Z2123" s="353"/>
      <c r="AA2123" s="353"/>
      <c r="AB2123" s="353"/>
      <c r="AC2123" s="350"/>
      <c r="AG2123" s="354"/>
      <c r="AH2123" s="350"/>
      <c r="AL2123" s="350"/>
      <c r="AM2123" s="351"/>
      <c r="AP2123" s="350"/>
      <c r="AQ2123" s="350"/>
      <c r="AR2123" s="350"/>
      <c r="AS2123" s="350"/>
      <c r="AT2123" s="350"/>
      <c r="AU2123" s="350"/>
      <c r="AV2123" s="350"/>
      <c r="AX2123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1, 'RUR', 10, null, null, null,null,null,null,null);</v>
      </c>
    </row>
    <row r="2124" spans="2:50" s="94" customFormat="1" ht="16.5" customHeight="1" x14ac:dyDescent="0.25">
      <c r="B2124" s="349">
        <v>1</v>
      </c>
      <c r="C2124" s="94">
        <v>100019</v>
      </c>
      <c r="D2124" s="94" t="s">
        <v>116</v>
      </c>
      <c r="E2124" s="386" t="s">
        <v>166</v>
      </c>
      <c r="F2124" s="386" t="s">
        <v>163</v>
      </c>
      <c r="G2124" s="94">
        <v>1</v>
      </c>
      <c r="H2124" s="350" t="s">
        <v>38</v>
      </c>
      <c r="I2124" s="351">
        <v>1</v>
      </c>
      <c r="J2124" s="351">
        <v>1</v>
      </c>
      <c r="K2124" s="94">
        <v>656</v>
      </c>
      <c r="L2124" s="94">
        <v>52.48</v>
      </c>
      <c r="M2124" s="352">
        <v>13.12</v>
      </c>
      <c r="N2124" s="94" t="s">
        <v>43</v>
      </c>
      <c r="O2124" s="94" t="s">
        <v>43</v>
      </c>
      <c r="P2124" s="94" t="s">
        <v>43</v>
      </c>
      <c r="Q2124" s="94">
        <v>52.48</v>
      </c>
      <c r="R2124" s="350">
        <v>13.12</v>
      </c>
      <c r="S2124" s="94" t="s">
        <v>43</v>
      </c>
      <c r="Y2124" s="352"/>
      <c r="Z2124" s="353"/>
      <c r="AA2124" s="353"/>
      <c r="AB2124" s="353"/>
      <c r="AC2124" s="350"/>
      <c r="AG2124" s="354"/>
      <c r="AH2124" s="350"/>
      <c r="AL2124" s="350"/>
      <c r="AM2124" s="351"/>
      <c r="AP2124" s="350"/>
      <c r="AQ2124" s="350"/>
      <c r="AR2124" s="350"/>
      <c r="AS2124" s="350"/>
      <c r="AT2124" s="350"/>
      <c r="AU2124" s="350"/>
      <c r="AV2124" s="350"/>
      <c r="AX2124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'RUR', 1, 1, 52.48, 13.12,null,52.48,13.12,null);</v>
      </c>
    </row>
    <row r="2125" spans="2:50" s="94" customFormat="1" ht="16.5" customHeight="1" x14ac:dyDescent="0.25">
      <c r="B2125" s="349">
        <v>1</v>
      </c>
      <c r="C2125" s="94">
        <v>100019</v>
      </c>
      <c r="D2125" s="94" t="s">
        <v>116</v>
      </c>
      <c r="E2125" s="386" t="s">
        <v>166</v>
      </c>
      <c r="F2125" s="386" t="s">
        <v>163</v>
      </c>
      <c r="G2125" s="94">
        <v>1</v>
      </c>
      <c r="H2125" s="350" t="s">
        <v>38</v>
      </c>
      <c r="I2125" s="351">
        <v>7</v>
      </c>
      <c r="J2125" s="351">
        <v>4</v>
      </c>
      <c r="K2125" s="94">
        <v>738</v>
      </c>
      <c r="L2125" s="94">
        <v>59.04</v>
      </c>
      <c r="M2125" s="352">
        <v>14.76</v>
      </c>
      <c r="N2125" s="94" t="s">
        <v>43</v>
      </c>
      <c r="O2125" s="94" t="s">
        <v>43</v>
      </c>
      <c r="P2125" s="94" t="s">
        <v>43</v>
      </c>
      <c r="Q2125" s="94">
        <v>59.04</v>
      </c>
      <c r="R2125" s="350">
        <v>14.76</v>
      </c>
      <c r="S2125" s="94" t="s">
        <v>43</v>
      </c>
      <c r="Y2125" s="352"/>
      <c r="Z2125" s="353"/>
      <c r="AA2125" s="353"/>
      <c r="AB2125" s="353"/>
      <c r="AC2125" s="350"/>
      <c r="AG2125" s="354"/>
      <c r="AH2125" s="350"/>
      <c r="AL2125" s="350"/>
      <c r="AM2125" s="351"/>
      <c r="AP2125" s="350"/>
      <c r="AQ2125" s="350"/>
      <c r="AR2125" s="350"/>
      <c r="AS2125" s="350"/>
      <c r="AT2125" s="350"/>
      <c r="AU2125" s="350"/>
      <c r="AV2125" s="350"/>
      <c r="AX212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'RUR', 4, 7, 59.04, 14.76,null,59.04,14.76,null);</v>
      </c>
    </row>
    <row r="2126" spans="2:50" s="94" customFormat="1" ht="16.5" customHeight="1" x14ac:dyDescent="0.25">
      <c r="B2126" s="349">
        <v>1</v>
      </c>
      <c r="C2126" s="94">
        <v>100019</v>
      </c>
      <c r="D2126" s="94" t="s">
        <v>116</v>
      </c>
      <c r="E2126" s="386" t="s">
        <v>166</v>
      </c>
      <c r="F2126" s="386" t="s">
        <v>163</v>
      </c>
      <c r="G2126" s="94">
        <v>1</v>
      </c>
      <c r="H2126" s="350" t="s">
        <v>38</v>
      </c>
      <c r="I2126" s="351">
        <v>7</v>
      </c>
      <c r="J2126" s="351">
        <v>5</v>
      </c>
      <c r="K2126" s="94">
        <v>820</v>
      </c>
      <c r="L2126" s="94">
        <v>49.2</v>
      </c>
      <c r="M2126" s="352">
        <v>16.399999999999999</v>
      </c>
      <c r="N2126" s="94" t="s">
        <v>43</v>
      </c>
      <c r="O2126" s="94" t="s">
        <v>43</v>
      </c>
      <c r="P2126" s="94" t="s">
        <v>43</v>
      </c>
      <c r="Q2126" s="94">
        <v>49.2</v>
      </c>
      <c r="R2126" s="350">
        <v>16.399999999999999</v>
      </c>
      <c r="S2126" s="94" t="s">
        <v>43</v>
      </c>
      <c r="Y2126" s="352"/>
      <c r="Z2126" s="353"/>
      <c r="AA2126" s="353"/>
      <c r="AB2126" s="353"/>
      <c r="AC2126" s="350"/>
      <c r="AG2126" s="354"/>
      <c r="AH2126" s="350"/>
      <c r="AL2126" s="350"/>
      <c r="AM2126" s="351"/>
      <c r="AP2126" s="350"/>
      <c r="AQ2126" s="350"/>
      <c r="AR2126" s="350"/>
      <c r="AS2126" s="350"/>
      <c r="AT2126" s="350"/>
      <c r="AU2126" s="350"/>
      <c r="AV2126" s="350"/>
      <c r="AX212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'RUR', 5, 7, 49.2, 16.4,null,49.2,16.4,null);</v>
      </c>
    </row>
    <row r="2127" spans="2:50" s="94" customFormat="1" ht="16.5" customHeight="1" x14ac:dyDescent="0.25">
      <c r="B2127" s="349">
        <v>1</v>
      </c>
      <c r="C2127" s="94">
        <v>100019</v>
      </c>
      <c r="D2127" s="94" t="s">
        <v>116</v>
      </c>
      <c r="E2127" s="386" t="s">
        <v>166</v>
      </c>
      <c r="F2127" s="386" t="s">
        <v>163</v>
      </c>
      <c r="G2127" s="94">
        <v>1</v>
      </c>
      <c r="H2127" s="350" t="s">
        <v>38</v>
      </c>
      <c r="I2127" s="351">
        <v>12</v>
      </c>
      <c r="J2127" s="351">
        <v>1</v>
      </c>
      <c r="K2127" s="94">
        <v>492</v>
      </c>
      <c r="L2127" s="94">
        <v>39.36</v>
      </c>
      <c r="M2127" s="352">
        <v>9.84</v>
      </c>
      <c r="N2127" s="94" t="s">
        <v>43</v>
      </c>
      <c r="O2127" s="94" t="s">
        <v>43</v>
      </c>
      <c r="P2127" s="94" t="s">
        <v>43</v>
      </c>
      <c r="Q2127" s="94">
        <v>39.36</v>
      </c>
      <c r="R2127" s="350">
        <v>9.84</v>
      </c>
      <c r="S2127" s="94" t="s">
        <v>43</v>
      </c>
      <c r="Y2127" s="352"/>
      <c r="Z2127" s="353"/>
      <c r="AA2127" s="353"/>
      <c r="AB2127" s="353"/>
      <c r="AC2127" s="350"/>
      <c r="AG2127" s="354"/>
      <c r="AH2127" s="350"/>
      <c r="AL2127" s="350"/>
      <c r="AM2127" s="351"/>
      <c r="AP2127" s="350"/>
      <c r="AQ2127" s="350"/>
      <c r="AR2127" s="350"/>
      <c r="AS2127" s="350"/>
      <c r="AT2127" s="350"/>
      <c r="AU2127" s="350"/>
      <c r="AV2127" s="350"/>
      <c r="AX212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'RUR', 1, 12, 39.36, 9.84,null,39.36,9.84,null);</v>
      </c>
    </row>
    <row r="2128" spans="2:50" s="94" customFormat="1" ht="16.5" customHeight="1" x14ac:dyDescent="0.25">
      <c r="B2128" s="349">
        <v>1</v>
      </c>
      <c r="C2128" s="94">
        <v>100020</v>
      </c>
      <c r="D2128" s="94" t="s">
        <v>117</v>
      </c>
      <c r="E2128" s="386" t="s">
        <v>165</v>
      </c>
      <c r="F2128" s="386" t="s">
        <v>162</v>
      </c>
      <c r="G2128" s="94">
        <v>1</v>
      </c>
      <c r="H2128" s="350" t="s">
        <v>38</v>
      </c>
      <c r="I2128" s="351" t="s">
        <v>43</v>
      </c>
      <c r="J2128" s="351">
        <v>10</v>
      </c>
      <c r="K2128" s="94" t="s">
        <v>43</v>
      </c>
      <c r="L2128" s="94" t="s">
        <v>43</v>
      </c>
      <c r="M2128" s="352" t="s">
        <v>43</v>
      </c>
      <c r="N2128" s="94" t="s">
        <v>43</v>
      </c>
      <c r="O2128" s="94">
        <v>6765</v>
      </c>
      <c r="P2128" s="94">
        <v>5733.05084745762</v>
      </c>
      <c r="Q2128" s="94" t="s">
        <v>43</v>
      </c>
      <c r="R2128" s="350" t="s">
        <v>43</v>
      </c>
      <c r="S2128" s="94" t="s">
        <v>43</v>
      </c>
      <c r="Y2128" s="352"/>
      <c r="Z2128" s="353"/>
      <c r="AA2128" s="353"/>
      <c r="AB2128" s="353"/>
      <c r="AC2128" s="350"/>
      <c r="AG2128" s="354"/>
      <c r="AH2128" s="350"/>
      <c r="AL2128" s="350"/>
      <c r="AM2128" s="351"/>
      <c r="AP2128" s="350"/>
      <c r="AQ2128" s="350"/>
      <c r="AR2128" s="350"/>
      <c r="AS2128" s="350"/>
      <c r="AT2128" s="350"/>
      <c r="AU2128" s="350"/>
      <c r="AV2128" s="350"/>
      <c r="AX2128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100020, '01.01.2015 0:00:00',  '31.01.2015 23:59:59', 1, 'RUR', 10, null, null, null,null,null,null,null);</v>
      </c>
    </row>
    <row r="2129" spans="2:50" s="94" customFormat="1" ht="16.5" customHeight="1" x14ac:dyDescent="0.25">
      <c r="B2129" s="349">
        <v>1</v>
      </c>
      <c r="C2129" s="94">
        <v>100020</v>
      </c>
      <c r="D2129" s="94" t="s">
        <v>117</v>
      </c>
      <c r="E2129" s="386" t="s">
        <v>166</v>
      </c>
      <c r="F2129" s="386" t="s">
        <v>163</v>
      </c>
      <c r="G2129" s="94">
        <v>1</v>
      </c>
      <c r="H2129" s="350" t="s">
        <v>38</v>
      </c>
      <c r="I2129" s="351">
        <v>1</v>
      </c>
      <c r="J2129" s="351">
        <v>1</v>
      </c>
      <c r="K2129" s="94">
        <v>656</v>
      </c>
      <c r="L2129" s="94">
        <v>52.48</v>
      </c>
      <c r="M2129" s="352">
        <v>13.12</v>
      </c>
      <c r="N2129" s="94" t="s">
        <v>43</v>
      </c>
      <c r="O2129" s="94" t="s">
        <v>43</v>
      </c>
      <c r="P2129" s="94" t="s">
        <v>43</v>
      </c>
      <c r="Q2129" s="94">
        <v>52.48</v>
      </c>
      <c r="R2129" s="350">
        <v>13.12</v>
      </c>
      <c r="S2129" s="94" t="s">
        <v>43</v>
      </c>
      <c r="Y2129" s="352"/>
      <c r="Z2129" s="353"/>
      <c r="AA2129" s="353"/>
      <c r="AB2129" s="353"/>
      <c r="AC2129" s="350"/>
      <c r="AG2129" s="354"/>
      <c r="AH2129" s="350"/>
      <c r="AL2129" s="350"/>
      <c r="AM2129" s="351"/>
      <c r="AP2129" s="350"/>
      <c r="AQ2129" s="350"/>
      <c r="AR2129" s="350"/>
      <c r="AS2129" s="350"/>
      <c r="AT2129" s="350"/>
      <c r="AU2129" s="350"/>
      <c r="AV2129" s="350"/>
      <c r="AX2129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100020, '01.02.2015 0:00:00',  '28.02.2015 23:59:59', 1, 'RUR', 1, 1, 52.48, 13.12,null,52.48,13.12,null);</v>
      </c>
    </row>
    <row r="2130" spans="2:50" s="94" customFormat="1" ht="16.5" customHeight="1" x14ac:dyDescent="0.25">
      <c r="B2130" s="349">
        <v>1</v>
      </c>
      <c r="C2130" s="94">
        <v>100020</v>
      </c>
      <c r="D2130" s="94" t="s">
        <v>117</v>
      </c>
      <c r="E2130" s="386" t="s">
        <v>166</v>
      </c>
      <c r="F2130" s="386" t="s">
        <v>163</v>
      </c>
      <c r="G2130" s="94">
        <v>1</v>
      </c>
      <c r="H2130" s="350" t="s">
        <v>38</v>
      </c>
      <c r="I2130" s="351">
        <v>7</v>
      </c>
      <c r="J2130" s="351">
        <v>4</v>
      </c>
      <c r="K2130" s="94">
        <v>738</v>
      </c>
      <c r="L2130" s="94">
        <v>59.04</v>
      </c>
      <c r="M2130" s="352">
        <v>14.76</v>
      </c>
      <c r="N2130" s="94" t="s">
        <v>43</v>
      </c>
      <c r="O2130" s="94" t="s">
        <v>43</v>
      </c>
      <c r="P2130" s="94" t="s">
        <v>43</v>
      </c>
      <c r="Q2130" s="94">
        <v>59.04</v>
      </c>
      <c r="R2130" s="350">
        <v>14.76</v>
      </c>
      <c r="S2130" s="94" t="s">
        <v>43</v>
      </c>
      <c r="Y2130" s="352"/>
      <c r="Z2130" s="353"/>
      <c r="AA2130" s="353"/>
      <c r="AB2130" s="353"/>
      <c r="AC2130" s="350"/>
      <c r="AG2130" s="354"/>
      <c r="AH2130" s="350"/>
      <c r="AL2130" s="350"/>
      <c r="AM2130" s="351"/>
      <c r="AP2130" s="350"/>
      <c r="AQ2130" s="350"/>
      <c r="AR2130" s="350"/>
      <c r="AS2130" s="350"/>
      <c r="AT2130" s="350"/>
      <c r="AU2130" s="350"/>
      <c r="AV2130" s="350"/>
      <c r="AX2130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100020, '01.02.2015 0:00:00',  '28.02.2015 23:59:59', 1, 'RUR', 4, 7, 59.04, 14.76,null,59.04,14.76,null);</v>
      </c>
    </row>
    <row r="2131" spans="2:50" s="94" customFormat="1" ht="16.5" customHeight="1" x14ac:dyDescent="0.25">
      <c r="B2131" s="349">
        <v>1</v>
      </c>
      <c r="C2131" s="94">
        <v>100020</v>
      </c>
      <c r="D2131" s="94" t="s">
        <v>117</v>
      </c>
      <c r="E2131" s="386" t="s">
        <v>166</v>
      </c>
      <c r="F2131" s="386" t="s">
        <v>163</v>
      </c>
      <c r="G2131" s="94">
        <v>1</v>
      </c>
      <c r="H2131" s="350" t="s">
        <v>38</v>
      </c>
      <c r="I2131" s="351">
        <v>7</v>
      </c>
      <c r="J2131" s="351">
        <v>5</v>
      </c>
      <c r="K2131" s="94">
        <v>820</v>
      </c>
      <c r="L2131" s="94">
        <v>49.2</v>
      </c>
      <c r="M2131" s="352">
        <v>16.399999999999999</v>
      </c>
      <c r="N2131" s="94" t="s">
        <v>43</v>
      </c>
      <c r="O2131" s="94" t="s">
        <v>43</v>
      </c>
      <c r="P2131" s="94" t="s">
        <v>43</v>
      </c>
      <c r="Q2131" s="94">
        <v>49.2</v>
      </c>
      <c r="R2131" s="350">
        <v>16.399999999999999</v>
      </c>
      <c r="S2131" s="94" t="s">
        <v>43</v>
      </c>
      <c r="Y2131" s="352"/>
      <c r="Z2131" s="353"/>
      <c r="AA2131" s="353"/>
      <c r="AB2131" s="353"/>
      <c r="AC2131" s="350"/>
      <c r="AG2131" s="354"/>
      <c r="AH2131" s="350"/>
      <c r="AL2131" s="350"/>
      <c r="AM2131" s="351"/>
      <c r="AP2131" s="350"/>
      <c r="AQ2131" s="350"/>
      <c r="AR2131" s="350"/>
      <c r="AS2131" s="350"/>
      <c r="AT2131" s="350"/>
      <c r="AU2131" s="350"/>
      <c r="AV2131" s="350"/>
      <c r="AX2131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100020, '01.02.2015 0:00:00',  '28.02.2015 23:59:59', 1, 'RUR', 5, 7, 49.2, 16.4,null,49.2,16.4,null);</v>
      </c>
    </row>
    <row r="2132" spans="2:50" s="94" customFormat="1" ht="16.5" customHeight="1" x14ac:dyDescent="0.25">
      <c r="B2132" s="349">
        <v>1</v>
      </c>
      <c r="C2132" s="94">
        <v>100020</v>
      </c>
      <c r="D2132" s="94" t="s">
        <v>117</v>
      </c>
      <c r="E2132" s="386" t="s">
        <v>166</v>
      </c>
      <c r="F2132" s="386" t="s">
        <v>163</v>
      </c>
      <c r="G2132" s="94">
        <v>1</v>
      </c>
      <c r="H2132" s="350" t="s">
        <v>38</v>
      </c>
      <c r="I2132" s="351">
        <v>12</v>
      </c>
      <c r="J2132" s="351">
        <v>1</v>
      </c>
      <c r="K2132" s="94">
        <v>492</v>
      </c>
      <c r="L2132" s="94">
        <v>39.36</v>
      </c>
      <c r="M2132" s="352">
        <v>9.84</v>
      </c>
      <c r="N2132" s="94" t="s">
        <v>43</v>
      </c>
      <c r="O2132" s="94" t="s">
        <v>43</v>
      </c>
      <c r="P2132" s="94" t="s">
        <v>43</v>
      </c>
      <c r="Q2132" s="94">
        <v>39.36</v>
      </c>
      <c r="R2132" s="350">
        <v>9.84</v>
      </c>
      <c r="S2132" s="94" t="s">
        <v>43</v>
      </c>
      <c r="Y2132" s="352"/>
      <c r="Z2132" s="353"/>
      <c r="AA2132" s="353"/>
      <c r="AB2132" s="353"/>
      <c r="AC2132" s="350"/>
      <c r="AG2132" s="354"/>
      <c r="AH2132" s="350"/>
      <c r="AL2132" s="350"/>
      <c r="AM2132" s="351"/>
      <c r="AP2132" s="350"/>
      <c r="AQ2132" s="350"/>
      <c r="AR2132" s="350"/>
      <c r="AS2132" s="350"/>
      <c r="AT2132" s="350"/>
      <c r="AU2132" s="350"/>
      <c r="AV2132" s="350"/>
      <c r="AX2132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100020, '01.02.2015 0:00:00',  '28.02.2015 23:59:59', 1, 'RUR', 1, 12, 39.36, 9.84,null,39.36,9.84,null);</v>
      </c>
    </row>
    <row r="2133" spans="2:50" s="94" customFormat="1" ht="16.5" customHeight="1" x14ac:dyDescent="0.25">
      <c r="B2133" s="349">
        <v>1</v>
      </c>
      <c r="C2133" s="94">
        <v>100021</v>
      </c>
      <c r="D2133" s="94" t="s">
        <v>118</v>
      </c>
      <c r="E2133" s="386" t="s">
        <v>165</v>
      </c>
      <c r="F2133" s="386" t="s">
        <v>162</v>
      </c>
      <c r="G2133" s="94">
        <v>1</v>
      </c>
      <c r="H2133" s="350" t="s">
        <v>38</v>
      </c>
      <c r="I2133" s="351" t="s">
        <v>43</v>
      </c>
      <c r="J2133" s="351">
        <v>10</v>
      </c>
      <c r="K2133" s="94" t="s">
        <v>43</v>
      </c>
      <c r="L2133" s="94" t="s">
        <v>43</v>
      </c>
      <c r="M2133" s="352" t="s">
        <v>43</v>
      </c>
      <c r="N2133" s="94" t="s">
        <v>43</v>
      </c>
      <c r="O2133" s="94">
        <v>4000</v>
      </c>
      <c r="P2133" s="94">
        <v>3389.8305084745698</v>
      </c>
      <c r="Q2133" s="94">
        <v>271.186440677966</v>
      </c>
      <c r="R2133" s="350">
        <v>67.796610169491501</v>
      </c>
      <c r="S2133" s="94" t="s">
        <v>43</v>
      </c>
      <c r="Y2133" s="352"/>
      <c r="Z2133" s="353"/>
      <c r="AA2133" s="353"/>
      <c r="AB2133" s="353"/>
      <c r="AC2133" s="350"/>
      <c r="AG2133" s="354"/>
      <c r="AH2133" s="350"/>
      <c r="AL2133" s="350"/>
      <c r="AM2133" s="351"/>
      <c r="AP2133" s="350"/>
      <c r="AQ2133" s="350"/>
      <c r="AR2133" s="350"/>
      <c r="AS2133" s="350"/>
      <c r="AT2133" s="350"/>
      <c r="AU2133" s="350"/>
      <c r="AV2133" s="350"/>
      <c r="AX2133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100021, '01.01.2015 0:00:00',  '31.01.2015 23:59:59', 1, 'RUR', 10, null, null, null,null,271.186440677966,67.7966101694915,null);</v>
      </c>
    </row>
    <row r="2134" spans="2:50" s="94" customFormat="1" ht="16.5" customHeight="1" x14ac:dyDescent="0.25">
      <c r="B2134" s="349">
        <v>1</v>
      </c>
      <c r="C2134" s="94">
        <v>100021</v>
      </c>
      <c r="D2134" s="94" t="s">
        <v>118</v>
      </c>
      <c r="E2134" s="386" t="s">
        <v>166</v>
      </c>
      <c r="F2134" s="386" t="s">
        <v>163</v>
      </c>
      <c r="G2134" s="94">
        <v>1</v>
      </c>
      <c r="H2134" s="350" t="s">
        <v>38</v>
      </c>
      <c r="I2134" s="351">
        <v>1</v>
      </c>
      <c r="J2134" s="351">
        <v>1</v>
      </c>
      <c r="K2134" s="94">
        <v>1640</v>
      </c>
      <c r="L2134" s="94">
        <v>131.19999999999999</v>
      </c>
      <c r="M2134" s="352">
        <v>32.799999999999997</v>
      </c>
      <c r="N2134" s="94" t="s">
        <v>43</v>
      </c>
      <c r="O2134" s="94" t="s">
        <v>43</v>
      </c>
      <c r="P2134" s="94" t="s">
        <v>43</v>
      </c>
      <c r="Q2134" s="94" t="s">
        <v>43</v>
      </c>
      <c r="R2134" s="350" t="s">
        <v>43</v>
      </c>
      <c r="S2134" s="94" t="s">
        <v>43</v>
      </c>
      <c r="Y2134" s="352"/>
      <c r="Z2134" s="353"/>
      <c r="AA2134" s="353"/>
      <c r="AB2134" s="353"/>
      <c r="AC2134" s="350"/>
      <c r="AG2134" s="354"/>
      <c r="AH2134" s="350"/>
      <c r="AL2134" s="350"/>
      <c r="AM2134" s="351"/>
      <c r="AP2134" s="350"/>
      <c r="AQ2134" s="350"/>
      <c r="AR2134" s="350"/>
      <c r="AS2134" s="350"/>
      <c r="AT2134" s="350"/>
      <c r="AU2134" s="350"/>
      <c r="AV2134" s="350"/>
      <c r="AX2134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100021, '01.02.2015 0:00:00',  '28.02.2015 23:59:59', 1, 'RUR', 1, 1, 131.2, 32.8,null,null,null,null);</v>
      </c>
    </row>
    <row r="2135" spans="2:50" s="94" customFormat="1" ht="16.5" customHeight="1" x14ac:dyDescent="0.25">
      <c r="B2135" s="349">
        <v>1</v>
      </c>
      <c r="C2135" s="94">
        <v>100022</v>
      </c>
      <c r="D2135" s="94" t="s">
        <v>119</v>
      </c>
      <c r="E2135" s="386" t="s">
        <v>165</v>
      </c>
      <c r="F2135" s="386" t="s">
        <v>162</v>
      </c>
      <c r="G2135" s="94">
        <v>1</v>
      </c>
      <c r="H2135" s="350" t="s">
        <v>38</v>
      </c>
      <c r="I2135" s="351" t="s">
        <v>43</v>
      </c>
      <c r="J2135" s="351">
        <v>10</v>
      </c>
      <c r="K2135" s="94" t="s">
        <v>43</v>
      </c>
      <c r="L2135" s="94" t="s">
        <v>43</v>
      </c>
      <c r="M2135" s="352" t="s">
        <v>43</v>
      </c>
      <c r="N2135" s="94" t="s">
        <v>43</v>
      </c>
      <c r="O2135" s="94">
        <v>4000</v>
      </c>
      <c r="P2135" s="94">
        <v>3389.8305084745698</v>
      </c>
      <c r="Q2135" s="94">
        <v>271.186440677966</v>
      </c>
      <c r="R2135" s="350">
        <v>67.796610169491501</v>
      </c>
      <c r="S2135" s="94" t="s">
        <v>43</v>
      </c>
      <c r="Y2135" s="352"/>
      <c r="Z2135" s="353"/>
      <c r="AA2135" s="353"/>
      <c r="AB2135" s="353"/>
      <c r="AC2135" s="350"/>
      <c r="AG2135" s="354"/>
      <c r="AH2135" s="350"/>
      <c r="AL2135" s="350"/>
      <c r="AM2135" s="351"/>
      <c r="AP2135" s="350"/>
      <c r="AQ2135" s="350"/>
      <c r="AR2135" s="350"/>
      <c r="AS2135" s="350"/>
      <c r="AT2135" s="350"/>
      <c r="AU2135" s="350"/>
      <c r="AV2135" s="350"/>
      <c r="AX213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100022, '01.01.2015 0:00:00',  '31.01.2015 23:59:59', 1, 'RUR', 10, null, null, null,null,271.186440677966,67.7966101694915,null);</v>
      </c>
    </row>
    <row r="2136" spans="2:50" s="94" customFormat="1" ht="16.5" customHeight="1" x14ac:dyDescent="0.25">
      <c r="B2136" s="349">
        <v>1</v>
      </c>
      <c r="C2136" s="94">
        <v>100022</v>
      </c>
      <c r="D2136" s="94" t="s">
        <v>119</v>
      </c>
      <c r="E2136" s="386" t="s">
        <v>166</v>
      </c>
      <c r="F2136" s="386" t="s">
        <v>163</v>
      </c>
      <c r="G2136" s="94">
        <v>1</v>
      </c>
      <c r="H2136" s="350" t="s">
        <v>38</v>
      </c>
      <c r="I2136" s="351">
        <v>2</v>
      </c>
      <c r="J2136" s="351">
        <v>1</v>
      </c>
      <c r="K2136" s="94">
        <v>1640</v>
      </c>
      <c r="L2136" s="94">
        <v>131.19999999999999</v>
      </c>
      <c r="M2136" s="352">
        <v>32.799999999999997</v>
      </c>
      <c r="N2136" s="94" t="s">
        <v>43</v>
      </c>
      <c r="O2136" s="94" t="s">
        <v>43</v>
      </c>
      <c r="P2136" s="94" t="s">
        <v>43</v>
      </c>
      <c r="Q2136" s="94" t="s">
        <v>43</v>
      </c>
      <c r="R2136" s="350" t="s">
        <v>43</v>
      </c>
      <c r="S2136" s="94" t="s">
        <v>43</v>
      </c>
      <c r="Y2136" s="352"/>
      <c r="Z2136" s="353"/>
      <c r="AA2136" s="353"/>
      <c r="AB2136" s="353"/>
      <c r="AC2136" s="350"/>
      <c r="AG2136" s="354"/>
      <c r="AH2136" s="350"/>
      <c r="AL2136" s="350"/>
      <c r="AM2136" s="351"/>
      <c r="AP2136" s="350"/>
      <c r="AQ2136" s="350"/>
      <c r="AR2136" s="350"/>
      <c r="AS2136" s="350"/>
      <c r="AT2136" s="350"/>
      <c r="AU2136" s="350"/>
      <c r="AV2136" s="350"/>
      <c r="AX213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100022, '01.02.2015 0:00:00',  '28.02.2015 23:59:59', 1, 'RUR', 1, 2, 131.2, 32.8,null,null,null,null);</v>
      </c>
    </row>
    <row r="2137" spans="2:50" s="94" customFormat="1" ht="16.5" customHeight="1" x14ac:dyDescent="0.25">
      <c r="B2137" s="349">
        <v>1</v>
      </c>
      <c r="C2137" s="94">
        <v>100023</v>
      </c>
      <c r="D2137" s="94" t="s">
        <v>120</v>
      </c>
      <c r="E2137" s="386" t="s">
        <v>165</v>
      </c>
      <c r="F2137" s="386" t="s">
        <v>162</v>
      </c>
      <c r="G2137" s="94">
        <v>1</v>
      </c>
      <c r="H2137" s="350" t="s">
        <v>38</v>
      </c>
      <c r="I2137" s="351" t="s">
        <v>43</v>
      </c>
      <c r="J2137" s="351">
        <v>10</v>
      </c>
      <c r="K2137" s="94" t="s">
        <v>43</v>
      </c>
      <c r="L2137" s="94" t="s">
        <v>43</v>
      </c>
      <c r="M2137" s="352" t="s">
        <v>43</v>
      </c>
      <c r="N2137" s="94" t="s">
        <v>43</v>
      </c>
      <c r="O2137" s="94">
        <v>4000</v>
      </c>
      <c r="P2137" s="94">
        <v>3389.8305084745698</v>
      </c>
      <c r="Q2137" s="94">
        <v>271.186440677966</v>
      </c>
      <c r="R2137" s="350">
        <v>67.796610169491501</v>
      </c>
      <c r="S2137" s="94" t="s">
        <v>43</v>
      </c>
      <c r="Y2137" s="352"/>
      <c r="Z2137" s="353"/>
      <c r="AA2137" s="353"/>
      <c r="AB2137" s="353"/>
      <c r="AC2137" s="350"/>
      <c r="AG2137" s="354"/>
      <c r="AH2137" s="350"/>
      <c r="AL2137" s="350"/>
      <c r="AM2137" s="351"/>
      <c r="AP2137" s="350"/>
      <c r="AQ2137" s="350"/>
      <c r="AR2137" s="350"/>
      <c r="AS2137" s="350"/>
      <c r="AT2137" s="350"/>
      <c r="AU2137" s="350"/>
      <c r="AV2137" s="350"/>
      <c r="AX213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100023, '01.01.2015 0:00:00',  '31.01.2015 23:59:59', 1, 'RUR', 10, null, null, null,null,271.186440677966,67.7966101694915,null);</v>
      </c>
    </row>
    <row r="2138" spans="2:50" s="94" customFormat="1" ht="16.5" customHeight="1" x14ac:dyDescent="0.25">
      <c r="B2138" s="349">
        <v>1</v>
      </c>
      <c r="C2138" s="94">
        <v>100023</v>
      </c>
      <c r="D2138" s="94" t="s">
        <v>120</v>
      </c>
      <c r="E2138" s="386" t="s">
        <v>166</v>
      </c>
      <c r="F2138" s="386" t="s">
        <v>163</v>
      </c>
      <c r="G2138" s="94">
        <v>1</v>
      </c>
      <c r="H2138" s="350" t="s">
        <v>38</v>
      </c>
      <c r="I2138" s="351">
        <v>3</v>
      </c>
      <c r="J2138" s="351">
        <v>1</v>
      </c>
      <c r="K2138" s="94">
        <v>1640</v>
      </c>
      <c r="L2138" s="94">
        <v>131.19999999999999</v>
      </c>
      <c r="M2138" s="352">
        <v>32.799999999999997</v>
      </c>
      <c r="N2138" s="94" t="s">
        <v>43</v>
      </c>
      <c r="O2138" s="94" t="s">
        <v>43</v>
      </c>
      <c r="P2138" s="94" t="s">
        <v>43</v>
      </c>
      <c r="Q2138" s="94" t="s">
        <v>43</v>
      </c>
      <c r="R2138" s="350" t="s">
        <v>43</v>
      </c>
      <c r="S2138" s="94" t="s">
        <v>43</v>
      </c>
      <c r="Y2138" s="352"/>
      <c r="Z2138" s="353"/>
      <c r="AA2138" s="353"/>
      <c r="AB2138" s="353"/>
      <c r="AC2138" s="350"/>
      <c r="AG2138" s="354"/>
      <c r="AH2138" s="350"/>
      <c r="AL2138" s="350"/>
      <c r="AM2138" s="351"/>
      <c r="AP2138" s="350"/>
      <c r="AQ2138" s="350"/>
      <c r="AR2138" s="350"/>
      <c r="AS2138" s="350"/>
      <c r="AT2138" s="350"/>
      <c r="AU2138" s="350"/>
      <c r="AV2138" s="350"/>
      <c r="AX2138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100023, '01.02.2015 0:00:00',  '28.02.2015 23:59:59', 1, 'RUR', 1, 3, 131.2, 32.8,null,null,null,null);</v>
      </c>
    </row>
    <row r="2139" spans="2:50" s="94" customFormat="1" ht="16.5" customHeight="1" x14ac:dyDescent="0.25">
      <c r="B2139" s="349">
        <v>1</v>
      </c>
      <c r="C2139" s="94">
        <v>100024</v>
      </c>
      <c r="D2139" s="94" t="s">
        <v>121</v>
      </c>
      <c r="E2139" s="386" t="s">
        <v>165</v>
      </c>
      <c r="F2139" s="386" t="s">
        <v>162</v>
      </c>
      <c r="G2139" s="94">
        <v>1</v>
      </c>
      <c r="H2139" s="350" t="s">
        <v>38</v>
      </c>
      <c r="I2139" s="351" t="s">
        <v>43</v>
      </c>
      <c r="J2139" s="351">
        <v>10</v>
      </c>
      <c r="K2139" s="94" t="s">
        <v>43</v>
      </c>
      <c r="L2139" s="94" t="s">
        <v>43</v>
      </c>
      <c r="M2139" s="352" t="s">
        <v>43</v>
      </c>
      <c r="N2139" s="94" t="s">
        <v>43</v>
      </c>
      <c r="O2139" s="94">
        <v>4000</v>
      </c>
      <c r="P2139" s="94">
        <v>3389.8305084745698</v>
      </c>
      <c r="Q2139" s="94">
        <v>271.186440677966</v>
      </c>
      <c r="R2139" s="350">
        <v>67.796610169491501</v>
      </c>
      <c r="S2139" s="94" t="s">
        <v>43</v>
      </c>
      <c r="Y2139" s="352"/>
      <c r="Z2139" s="353"/>
      <c r="AA2139" s="353"/>
      <c r="AB2139" s="353"/>
      <c r="AC2139" s="350"/>
      <c r="AG2139" s="354"/>
      <c r="AH2139" s="350"/>
      <c r="AL2139" s="350"/>
      <c r="AM2139" s="351"/>
      <c r="AP2139" s="350"/>
      <c r="AQ2139" s="350"/>
      <c r="AR2139" s="350"/>
      <c r="AS2139" s="350"/>
      <c r="AT2139" s="350"/>
      <c r="AU2139" s="350"/>
      <c r="AV2139" s="350"/>
      <c r="AX2139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100024, '01.01.2015 0:00:00',  '31.01.2015 23:59:59', 1, 'RUR', 10, null, null, null,null,271.186440677966,67.7966101694915,null);</v>
      </c>
    </row>
    <row r="2140" spans="2:50" s="94" customFormat="1" ht="16.5" customHeight="1" x14ac:dyDescent="0.25">
      <c r="B2140" s="349">
        <v>1</v>
      </c>
      <c r="C2140" s="94">
        <v>100024</v>
      </c>
      <c r="D2140" s="94" t="s">
        <v>121</v>
      </c>
      <c r="E2140" s="386" t="s">
        <v>166</v>
      </c>
      <c r="F2140" s="386" t="s">
        <v>163</v>
      </c>
      <c r="G2140" s="94">
        <v>1</v>
      </c>
      <c r="H2140" s="350" t="s">
        <v>38</v>
      </c>
      <c r="I2140" s="351">
        <v>11</v>
      </c>
      <c r="J2140" s="351">
        <v>1</v>
      </c>
      <c r="K2140" s="94">
        <v>1640</v>
      </c>
      <c r="L2140" s="94">
        <v>131.19999999999999</v>
      </c>
      <c r="M2140" s="352">
        <v>32.799999999999997</v>
      </c>
      <c r="N2140" s="94" t="s">
        <v>43</v>
      </c>
      <c r="O2140" s="94" t="s">
        <v>43</v>
      </c>
      <c r="P2140" s="94" t="s">
        <v>43</v>
      </c>
      <c r="Q2140" s="94" t="s">
        <v>43</v>
      </c>
      <c r="R2140" s="350" t="s">
        <v>43</v>
      </c>
      <c r="S2140" s="94" t="s">
        <v>43</v>
      </c>
      <c r="Y2140" s="352"/>
      <c r="Z2140" s="353"/>
      <c r="AA2140" s="353"/>
      <c r="AB2140" s="353"/>
      <c r="AC2140" s="350"/>
      <c r="AG2140" s="354"/>
      <c r="AH2140" s="350"/>
      <c r="AL2140" s="350"/>
      <c r="AM2140" s="351"/>
      <c r="AP2140" s="350"/>
      <c r="AQ2140" s="350"/>
      <c r="AR2140" s="350"/>
      <c r="AS2140" s="350"/>
      <c r="AT2140" s="350"/>
      <c r="AU2140" s="350"/>
      <c r="AV2140" s="350"/>
      <c r="AX2140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100024, '01.02.2015 0:00:00',  '28.02.2015 23:59:59', 1, 'RUR', 1, 11, 131.2, 32.8,null,null,null,null);</v>
      </c>
    </row>
    <row r="2141" spans="2:50" s="94" customFormat="1" ht="16.5" customHeight="1" x14ac:dyDescent="0.25">
      <c r="B2141" s="349">
        <v>1</v>
      </c>
      <c r="C2141" s="94">
        <v>100025</v>
      </c>
      <c r="D2141" s="94" t="s">
        <v>122</v>
      </c>
      <c r="E2141" s="386" t="s">
        <v>165</v>
      </c>
      <c r="F2141" s="386" t="s">
        <v>162</v>
      </c>
      <c r="G2141" s="94">
        <v>1</v>
      </c>
      <c r="H2141" s="350" t="s">
        <v>38</v>
      </c>
      <c r="I2141" s="351" t="s">
        <v>43</v>
      </c>
      <c r="J2141" s="351">
        <v>10</v>
      </c>
      <c r="K2141" s="94" t="s">
        <v>43</v>
      </c>
      <c r="L2141" s="94" t="s">
        <v>43</v>
      </c>
      <c r="M2141" s="352" t="s">
        <v>43</v>
      </c>
      <c r="N2141" s="94" t="s">
        <v>43</v>
      </c>
      <c r="O2141" s="94">
        <v>4000</v>
      </c>
      <c r="P2141" s="94">
        <v>3389.8305084745698</v>
      </c>
      <c r="Q2141" s="94">
        <v>271.186440677966</v>
      </c>
      <c r="R2141" s="350">
        <v>67.796610169491501</v>
      </c>
      <c r="S2141" s="94" t="s">
        <v>43</v>
      </c>
      <c r="Y2141" s="352"/>
      <c r="Z2141" s="353"/>
      <c r="AA2141" s="353"/>
      <c r="AB2141" s="353"/>
      <c r="AC2141" s="350"/>
      <c r="AG2141" s="354"/>
      <c r="AH2141" s="350"/>
      <c r="AL2141" s="350"/>
      <c r="AM2141" s="351"/>
      <c r="AP2141" s="350"/>
      <c r="AQ2141" s="350"/>
      <c r="AR2141" s="350"/>
      <c r="AS2141" s="350"/>
      <c r="AT2141" s="350"/>
      <c r="AU2141" s="350"/>
      <c r="AV2141" s="350"/>
      <c r="AX2141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100025, '01.01.2015 0:00:00',  '31.01.2015 23:59:59', 1, 'RUR', 10, null, null, null,null,271.186440677966,67.7966101694915,null);</v>
      </c>
    </row>
    <row r="2142" spans="2:50" s="94" customFormat="1" ht="16.5" customHeight="1" x14ac:dyDescent="0.25">
      <c r="B2142" s="349">
        <v>1</v>
      </c>
      <c r="C2142" s="94">
        <v>100025</v>
      </c>
      <c r="D2142" s="94" t="s">
        <v>122</v>
      </c>
      <c r="E2142" s="386" t="s">
        <v>166</v>
      </c>
      <c r="F2142" s="386" t="s">
        <v>163</v>
      </c>
      <c r="G2142" s="94">
        <v>1</v>
      </c>
      <c r="H2142" s="350" t="s">
        <v>38</v>
      </c>
      <c r="I2142" s="351">
        <v>12</v>
      </c>
      <c r="J2142" s="351">
        <v>1</v>
      </c>
      <c r="K2142" s="94">
        <v>1640</v>
      </c>
      <c r="L2142" s="94">
        <v>131.19999999999999</v>
      </c>
      <c r="M2142" s="352">
        <v>32.799999999999997</v>
      </c>
      <c r="N2142" s="94" t="s">
        <v>43</v>
      </c>
      <c r="O2142" s="94" t="s">
        <v>43</v>
      </c>
      <c r="P2142" s="94" t="s">
        <v>43</v>
      </c>
      <c r="Q2142" s="94" t="s">
        <v>43</v>
      </c>
      <c r="R2142" s="350" t="s">
        <v>43</v>
      </c>
      <c r="S2142" s="94" t="s">
        <v>43</v>
      </c>
      <c r="Y2142" s="352"/>
      <c r="Z2142" s="353"/>
      <c r="AA2142" s="353"/>
      <c r="AB2142" s="353"/>
      <c r="AC2142" s="350"/>
      <c r="AG2142" s="354"/>
      <c r="AH2142" s="350"/>
      <c r="AL2142" s="350"/>
      <c r="AM2142" s="351"/>
      <c r="AP2142" s="350"/>
      <c r="AQ2142" s="350"/>
      <c r="AR2142" s="350"/>
      <c r="AS2142" s="350"/>
      <c r="AT2142" s="350"/>
      <c r="AU2142" s="350"/>
      <c r="AV2142" s="350"/>
      <c r="AX2142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100025, '01.02.2015 0:00:00',  '28.02.2015 23:59:59', 1, 'RUR', 1, 12, 131.2, 32.8,null,null,null,null);</v>
      </c>
    </row>
    <row r="2143" spans="2:50" s="94" customFormat="1" ht="16.5" customHeight="1" x14ac:dyDescent="0.25">
      <c r="B2143" s="349">
        <v>1</v>
      </c>
      <c r="C2143" s="94">
        <v>100026</v>
      </c>
      <c r="D2143" s="94" t="s">
        <v>123</v>
      </c>
      <c r="E2143" s="386" t="s">
        <v>165</v>
      </c>
      <c r="F2143" s="386" t="s">
        <v>162</v>
      </c>
      <c r="G2143" s="94">
        <v>1</v>
      </c>
      <c r="H2143" s="350" t="s">
        <v>38</v>
      </c>
      <c r="I2143" s="351" t="s">
        <v>43</v>
      </c>
      <c r="J2143" s="351">
        <v>10</v>
      </c>
      <c r="K2143" s="94" t="s">
        <v>43</v>
      </c>
      <c r="L2143" s="94" t="s">
        <v>43</v>
      </c>
      <c r="M2143" s="352" t="s">
        <v>43</v>
      </c>
      <c r="N2143" s="94" t="s">
        <v>43</v>
      </c>
      <c r="O2143" s="94">
        <v>4000</v>
      </c>
      <c r="P2143" s="94">
        <v>3389.8305084745698</v>
      </c>
      <c r="Q2143" s="94">
        <v>271.186440677966</v>
      </c>
      <c r="R2143" s="350">
        <v>67.796610169491501</v>
      </c>
      <c r="S2143" s="94" t="s">
        <v>43</v>
      </c>
      <c r="Y2143" s="352"/>
      <c r="Z2143" s="353"/>
      <c r="AA2143" s="353"/>
      <c r="AB2143" s="353"/>
      <c r="AC2143" s="350"/>
      <c r="AG2143" s="354"/>
      <c r="AH2143" s="350"/>
      <c r="AL2143" s="350"/>
      <c r="AM2143" s="351"/>
      <c r="AP2143" s="350"/>
      <c r="AQ2143" s="350"/>
      <c r="AR2143" s="350"/>
      <c r="AS2143" s="350"/>
      <c r="AT2143" s="350"/>
      <c r="AU2143" s="350"/>
      <c r="AV2143" s="350"/>
      <c r="AX2143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100026, '01.01.2015 0:00:00',  '31.01.2015 23:59:59', 1, 'RUR', 10, null, null, null,null,271.186440677966,67.7966101694915,null);</v>
      </c>
    </row>
    <row r="2144" spans="2:50" s="94" customFormat="1" ht="16.5" customHeight="1" x14ac:dyDescent="0.25">
      <c r="B2144" s="349">
        <v>1</v>
      </c>
      <c r="C2144" s="94">
        <v>100026</v>
      </c>
      <c r="D2144" s="94" t="s">
        <v>123</v>
      </c>
      <c r="E2144" s="386" t="s">
        <v>166</v>
      </c>
      <c r="F2144" s="386" t="s">
        <v>163</v>
      </c>
      <c r="G2144" s="94">
        <v>1</v>
      </c>
      <c r="H2144" s="350" t="s">
        <v>38</v>
      </c>
      <c r="I2144" s="351">
        <v>14</v>
      </c>
      <c r="J2144" s="351">
        <v>1</v>
      </c>
      <c r="K2144" s="94">
        <v>1640</v>
      </c>
      <c r="L2144" s="94">
        <v>131.19999999999999</v>
      </c>
      <c r="M2144" s="352">
        <v>32.799999999999997</v>
      </c>
      <c r="N2144" s="94" t="s">
        <v>43</v>
      </c>
      <c r="O2144" s="94" t="s">
        <v>43</v>
      </c>
      <c r="P2144" s="94" t="s">
        <v>43</v>
      </c>
      <c r="Q2144" s="94" t="s">
        <v>43</v>
      </c>
      <c r="R2144" s="350" t="s">
        <v>43</v>
      </c>
      <c r="S2144" s="94" t="s">
        <v>43</v>
      </c>
      <c r="Y2144" s="352"/>
      <c r="Z2144" s="353"/>
      <c r="AA2144" s="353"/>
      <c r="AB2144" s="353"/>
      <c r="AC2144" s="350"/>
      <c r="AG2144" s="354"/>
      <c r="AH2144" s="350"/>
      <c r="AL2144" s="350"/>
      <c r="AM2144" s="351"/>
      <c r="AP2144" s="350"/>
      <c r="AQ2144" s="350"/>
      <c r="AR2144" s="350"/>
      <c r="AS2144" s="350"/>
      <c r="AT2144" s="350"/>
      <c r="AU2144" s="350"/>
      <c r="AV2144" s="350"/>
      <c r="AX2144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100026, '01.02.2015 0:00:00',  '28.02.2015 23:59:59', 1, 'RUR', 1, 14, 131.2, 32.8,null,null,null,null);</v>
      </c>
    </row>
    <row r="2145" spans="2:50" s="94" customFormat="1" ht="16.5" customHeight="1" x14ac:dyDescent="0.25">
      <c r="B2145" s="349">
        <v>1</v>
      </c>
      <c r="C2145" s="94">
        <v>100027</v>
      </c>
      <c r="D2145" s="94" t="s">
        <v>124</v>
      </c>
      <c r="E2145" s="386" t="s">
        <v>165</v>
      </c>
      <c r="F2145" s="386" t="s">
        <v>162</v>
      </c>
      <c r="G2145" s="94">
        <v>1</v>
      </c>
      <c r="H2145" s="350" t="s">
        <v>38</v>
      </c>
      <c r="I2145" s="351" t="s">
        <v>43</v>
      </c>
      <c r="J2145" s="351">
        <v>10</v>
      </c>
      <c r="K2145" s="94" t="s">
        <v>43</v>
      </c>
      <c r="L2145" s="94" t="s">
        <v>43</v>
      </c>
      <c r="M2145" s="352" t="s">
        <v>43</v>
      </c>
      <c r="N2145" s="94" t="s">
        <v>43</v>
      </c>
      <c r="O2145" s="94">
        <v>6765</v>
      </c>
      <c r="P2145" s="94">
        <v>5733.05084745762</v>
      </c>
      <c r="Q2145" s="94" t="s">
        <v>43</v>
      </c>
      <c r="R2145" s="350">
        <v>114.661016949152</v>
      </c>
      <c r="S2145" s="94" t="s">
        <v>43</v>
      </c>
      <c r="Y2145" s="352"/>
      <c r="Z2145" s="353"/>
      <c r="AA2145" s="353"/>
      <c r="AB2145" s="353"/>
      <c r="AC2145" s="350"/>
      <c r="AG2145" s="354"/>
      <c r="AH2145" s="350"/>
      <c r="AL2145" s="350"/>
      <c r="AM2145" s="351"/>
      <c r="AP2145" s="350"/>
      <c r="AQ2145" s="350"/>
      <c r="AR2145" s="350"/>
      <c r="AS2145" s="350"/>
      <c r="AT2145" s="350"/>
      <c r="AU2145" s="350"/>
      <c r="AV2145" s="350"/>
      <c r="AX214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100027, '01.01.2015 0:00:00',  '31.01.2015 23:59:59', 1, 'RUR', 10, null, null, null,null,null,114.661016949152,null);</v>
      </c>
    </row>
    <row r="2146" spans="2:50" s="94" customFormat="1" ht="16.5" customHeight="1" x14ac:dyDescent="0.25">
      <c r="B2146" s="349">
        <v>1</v>
      </c>
      <c r="C2146" s="94">
        <v>100027</v>
      </c>
      <c r="D2146" s="94" t="s">
        <v>124</v>
      </c>
      <c r="E2146" s="386" t="s">
        <v>166</v>
      </c>
      <c r="F2146" s="386" t="s">
        <v>163</v>
      </c>
      <c r="G2146" s="94">
        <v>1</v>
      </c>
      <c r="H2146" s="350" t="s">
        <v>38</v>
      </c>
      <c r="I2146" s="351">
        <v>7</v>
      </c>
      <c r="J2146" s="351">
        <v>4</v>
      </c>
      <c r="K2146" s="94">
        <v>738</v>
      </c>
      <c r="L2146" s="94">
        <v>59.04</v>
      </c>
      <c r="M2146" s="352">
        <v>14.76</v>
      </c>
      <c r="N2146" s="94" t="s">
        <v>43</v>
      </c>
      <c r="O2146" s="94" t="s">
        <v>43</v>
      </c>
      <c r="P2146" s="94" t="s">
        <v>43</v>
      </c>
      <c r="Q2146" s="94" t="s">
        <v>43</v>
      </c>
      <c r="R2146" s="350" t="s">
        <v>43</v>
      </c>
      <c r="S2146" s="94" t="s">
        <v>43</v>
      </c>
      <c r="Y2146" s="352"/>
      <c r="Z2146" s="353"/>
      <c r="AA2146" s="353"/>
      <c r="AB2146" s="353"/>
      <c r="AC2146" s="350"/>
      <c r="AG2146" s="354"/>
      <c r="AH2146" s="350"/>
      <c r="AL2146" s="350"/>
      <c r="AM2146" s="351"/>
      <c r="AP2146" s="350"/>
      <c r="AQ2146" s="350"/>
      <c r="AR2146" s="350"/>
      <c r="AS2146" s="350"/>
      <c r="AT2146" s="350"/>
      <c r="AU2146" s="350"/>
      <c r="AV2146" s="350"/>
      <c r="AX214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100027, '01.02.2015 0:00:00',  '28.02.2015 23:59:59', 1, 'RUR', 4, 7, 59.04, 14.76,null,null,null,null);</v>
      </c>
    </row>
    <row r="2147" spans="2:50" s="94" customFormat="1" ht="16.5" customHeight="1" x14ac:dyDescent="0.25">
      <c r="B2147" s="349">
        <v>1</v>
      </c>
      <c r="C2147" s="94">
        <v>100027</v>
      </c>
      <c r="D2147" s="94" t="s">
        <v>124</v>
      </c>
      <c r="E2147" s="386" t="s">
        <v>166</v>
      </c>
      <c r="F2147" s="386" t="s">
        <v>163</v>
      </c>
      <c r="G2147" s="94">
        <v>1</v>
      </c>
      <c r="H2147" s="350" t="s">
        <v>38</v>
      </c>
      <c r="I2147" s="351">
        <v>7</v>
      </c>
      <c r="J2147" s="351">
        <v>5</v>
      </c>
      <c r="K2147" s="94">
        <v>1312</v>
      </c>
      <c r="L2147" s="94">
        <v>78.72</v>
      </c>
      <c r="M2147" s="352">
        <v>26.24</v>
      </c>
      <c r="N2147" s="94" t="s">
        <v>43</v>
      </c>
      <c r="O2147" s="94" t="s">
        <v>43</v>
      </c>
      <c r="P2147" s="94" t="s">
        <v>43</v>
      </c>
      <c r="Q2147" s="94" t="s">
        <v>43</v>
      </c>
      <c r="R2147" s="350" t="s">
        <v>43</v>
      </c>
      <c r="S2147" s="94" t="s">
        <v>43</v>
      </c>
      <c r="Y2147" s="352"/>
      <c r="Z2147" s="353"/>
      <c r="AA2147" s="353"/>
      <c r="AB2147" s="353"/>
      <c r="AC2147" s="350"/>
      <c r="AG2147" s="354"/>
      <c r="AH2147" s="350"/>
      <c r="AL2147" s="350"/>
      <c r="AM2147" s="351"/>
      <c r="AP2147" s="350"/>
      <c r="AQ2147" s="350"/>
      <c r="AR2147" s="350"/>
      <c r="AS2147" s="350"/>
      <c r="AT2147" s="350"/>
      <c r="AU2147" s="350"/>
      <c r="AV2147" s="350"/>
      <c r="AX214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100027, '01.02.2015 0:00:00',  '28.02.2015 23:59:59', 1, 'RUR', 5, 7, 78.72, 26.24,null,null,null,null);</v>
      </c>
    </row>
    <row r="2148" spans="2:50" s="94" customFormat="1" ht="16.5" customHeight="1" x14ac:dyDescent="0.25">
      <c r="B2148" s="349">
        <v>1</v>
      </c>
      <c r="C2148" s="94">
        <v>100027</v>
      </c>
      <c r="D2148" s="94" t="s">
        <v>124</v>
      </c>
      <c r="E2148" s="386" t="s">
        <v>166</v>
      </c>
      <c r="F2148" s="386" t="s">
        <v>163</v>
      </c>
      <c r="G2148" s="94">
        <v>1</v>
      </c>
      <c r="H2148" s="350" t="s">
        <v>38</v>
      </c>
      <c r="I2148" s="351">
        <v>7</v>
      </c>
      <c r="J2148" s="351">
        <v>6</v>
      </c>
      <c r="K2148" s="94">
        <v>656</v>
      </c>
      <c r="L2148" s="94">
        <v>32.799999999999997</v>
      </c>
      <c r="M2148" s="352">
        <v>13.12</v>
      </c>
      <c r="N2148" s="94" t="s">
        <v>43</v>
      </c>
      <c r="O2148" s="94" t="s">
        <v>43</v>
      </c>
      <c r="P2148" s="94" t="s">
        <v>43</v>
      </c>
      <c r="Q2148" s="94" t="s">
        <v>43</v>
      </c>
      <c r="R2148" s="350" t="s">
        <v>43</v>
      </c>
      <c r="S2148" s="94" t="s">
        <v>43</v>
      </c>
      <c r="Y2148" s="352"/>
      <c r="Z2148" s="353"/>
      <c r="AA2148" s="353"/>
      <c r="AB2148" s="353"/>
      <c r="AC2148" s="350"/>
      <c r="AG2148" s="354"/>
      <c r="AH2148" s="350"/>
      <c r="AL2148" s="350"/>
      <c r="AM2148" s="351"/>
      <c r="AP2148" s="350"/>
      <c r="AQ2148" s="350"/>
      <c r="AR2148" s="350"/>
      <c r="AS2148" s="350"/>
      <c r="AT2148" s="350"/>
      <c r="AU2148" s="350"/>
      <c r="AV2148" s="350"/>
      <c r="AX2148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100027, '01.02.2015 0:00:00',  '28.02.2015 23:59:59', 1, 'RUR', 6, 7, 32.8, 13.12,null,null,null,null);</v>
      </c>
    </row>
    <row r="2149" spans="2:50" s="94" customFormat="1" ht="16.5" customHeight="1" x14ac:dyDescent="0.25">
      <c r="B2149" s="349">
        <v>1</v>
      </c>
      <c r="C2149" s="94">
        <v>100028</v>
      </c>
      <c r="D2149" s="94" t="s">
        <v>125</v>
      </c>
      <c r="E2149" s="386" t="s">
        <v>165</v>
      </c>
      <c r="F2149" s="386" t="s">
        <v>162</v>
      </c>
      <c r="G2149" s="94">
        <v>1</v>
      </c>
      <c r="H2149" s="350" t="s">
        <v>38</v>
      </c>
      <c r="I2149" s="351" t="s">
        <v>43</v>
      </c>
      <c r="J2149" s="351">
        <v>10</v>
      </c>
      <c r="K2149" s="94" t="s">
        <v>43</v>
      </c>
      <c r="L2149" s="94" t="s">
        <v>43</v>
      </c>
      <c r="M2149" s="352" t="s">
        <v>43</v>
      </c>
      <c r="N2149" s="94" t="s">
        <v>43</v>
      </c>
      <c r="O2149" s="94">
        <v>139500</v>
      </c>
      <c r="P2149" s="94">
        <v>118220.33898304999</v>
      </c>
      <c r="Q2149" s="94">
        <v>9457.6271186440608</v>
      </c>
      <c r="R2149" s="350">
        <v>2364.4067796610102</v>
      </c>
      <c r="S2149" s="94" t="s">
        <v>43</v>
      </c>
      <c r="Y2149" s="352"/>
      <c r="Z2149" s="353"/>
      <c r="AA2149" s="353"/>
      <c r="AB2149" s="353"/>
      <c r="AC2149" s="350"/>
      <c r="AG2149" s="354"/>
      <c r="AH2149" s="350"/>
      <c r="AL2149" s="350"/>
      <c r="AM2149" s="351"/>
      <c r="AP2149" s="350"/>
      <c r="AQ2149" s="350"/>
      <c r="AR2149" s="350"/>
      <c r="AS2149" s="350"/>
      <c r="AT2149" s="350"/>
      <c r="AU2149" s="350"/>
      <c r="AV2149" s="350"/>
      <c r="AX2149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100028, '01.01.2015 0:00:00',  '31.01.2015 23:59:59', 1, 'RUR', 10, null, null, null,null,9457.62711864406,2364.40677966101,null);</v>
      </c>
    </row>
    <row r="2150" spans="2:50" s="94" customFormat="1" ht="16.5" customHeight="1" x14ac:dyDescent="0.25">
      <c r="B2150" s="349">
        <v>1</v>
      </c>
      <c r="C2150" s="94">
        <v>100028</v>
      </c>
      <c r="D2150" s="94" t="s">
        <v>125</v>
      </c>
      <c r="E2150" s="386" t="s">
        <v>166</v>
      </c>
      <c r="F2150" s="386" t="s">
        <v>163</v>
      </c>
      <c r="G2150" s="94">
        <v>1</v>
      </c>
      <c r="H2150" s="350" t="s">
        <v>38</v>
      </c>
      <c r="I2150" s="351">
        <v>7</v>
      </c>
      <c r="J2150" s="351">
        <v>5</v>
      </c>
      <c r="K2150" s="94">
        <v>76260</v>
      </c>
      <c r="L2150" s="94">
        <v>4575.6000000000004</v>
      </c>
      <c r="M2150" s="352">
        <v>1525.2</v>
      </c>
      <c r="N2150" s="94" t="s">
        <v>43</v>
      </c>
      <c r="O2150" s="94" t="s">
        <v>43</v>
      </c>
      <c r="P2150" s="94" t="s">
        <v>43</v>
      </c>
      <c r="Q2150" s="94" t="s">
        <v>43</v>
      </c>
      <c r="R2150" s="350" t="s">
        <v>43</v>
      </c>
      <c r="S2150" s="94" t="s">
        <v>43</v>
      </c>
      <c r="Y2150" s="352"/>
      <c r="Z2150" s="353"/>
      <c r="AA2150" s="353"/>
      <c r="AB2150" s="353"/>
      <c r="AC2150" s="350"/>
      <c r="AG2150" s="354"/>
      <c r="AH2150" s="350"/>
      <c r="AL2150" s="350"/>
      <c r="AM2150" s="351"/>
      <c r="AP2150" s="350"/>
      <c r="AQ2150" s="350"/>
      <c r="AR2150" s="350"/>
      <c r="AS2150" s="350"/>
      <c r="AT2150" s="350"/>
      <c r="AU2150" s="350"/>
      <c r="AV2150" s="350"/>
      <c r="AX2150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100028, '01.02.2015 0:00:00',  '28.02.2015 23:59:59', 1, 'RUR', 5, 7, 4575.6, 1525.2,null,null,null,null);</v>
      </c>
    </row>
    <row r="2151" spans="2:50" s="94" customFormat="1" ht="16.5" customHeight="1" x14ac:dyDescent="0.25">
      <c r="B2151" s="349">
        <v>1</v>
      </c>
      <c r="C2151" s="94">
        <v>100029</v>
      </c>
      <c r="D2151" s="94" t="s">
        <v>126</v>
      </c>
      <c r="E2151" s="386" t="s">
        <v>165</v>
      </c>
      <c r="F2151" s="386" t="s">
        <v>162</v>
      </c>
      <c r="G2151" s="94">
        <v>1</v>
      </c>
      <c r="H2151" s="350" t="s">
        <v>38</v>
      </c>
      <c r="I2151" s="351" t="s">
        <v>43</v>
      </c>
      <c r="J2151" s="351">
        <v>10</v>
      </c>
      <c r="K2151" s="94" t="s">
        <v>43</v>
      </c>
      <c r="L2151" s="94" t="s">
        <v>43</v>
      </c>
      <c r="M2151" s="352" t="s">
        <v>43</v>
      </c>
      <c r="N2151" s="94" t="s">
        <v>43</v>
      </c>
      <c r="O2151" s="94">
        <v>130200</v>
      </c>
      <c r="P2151" s="94">
        <v>110338.983050847</v>
      </c>
      <c r="Q2151" s="94">
        <v>8827.1186440677902</v>
      </c>
      <c r="R2151" s="350">
        <v>2206.7796610169398</v>
      </c>
      <c r="S2151" s="94" t="s">
        <v>43</v>
      </c>
      <c r="Y2151" s="352"/>
      <c r="Z2151" s="353"/>
      <c r="AA2151" s="353"/>
      <c r="AB2151" s="353"/>
      <c r="AC2151" s="350"/>
      <c r="AG2151" s="354"/>
      <c r="AH2151" s="350"/>
      <c r="AL2151" s="350"/>
      <c r="AM2151" s="351"/>
      <c r="AP2151" s="350"/>
      <c r="AQ2151" s="350"/>
      <c r="AR2151" s="350"/>
      <c r="AS2151" s="350"/>
      <c r="AT2151" s="350"/>
      <c r="AU2151" s="350"/>
      <c r="AV2151" s="350"/>
      <c r="AX2151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100029, '01.01.2015 0:00:00',  '31.01.2015 23:59:59', 1, 'RUR', 10, null, null, null,null,8827.11864406779,2206.77966101694,null);</v>
      </c>
    </row>
    <row r="2152" spans="2:50" s="94" customFormat="1" ht="16.5" customHeight="1" x14ac:dyDescent="0.25">
      <c r="B2152" s="349">
        <v>1</v>
      </c>
      <c r="C2152" s="94">
        <v>100029</v>
      </c>
      <c r="D2152" s="94" t="s">
        <v>126</v>
      </c>
      <c r="E2152" s="386" t="s">
        <v>166</v>
      </c>
      <c r="F2152" s="386" t="s">
        <v>163</v>
      </c>
      <c r="G2152" s="94">
        <v>1</v>
      </c>
      <c r="H2152" s="350" t="s">
        <v>38</v>
      </c>
      <c r="I2152" s="351">
        <v>7</v>
      </c>
      <c r="J2152" s="351">
        <v>5</v>
      </c>
      <c r="K2152" s="94">
        <v>71176</v>
      </c>
      <c r="L2152" s="94">
        <v>4270.5600000000004</v>
      </c>
      <c r="M2152" s="352">
        <v>1423.52</v>
      </c>
      <c r="N2152" s="94" t="s">
        <v>43</v>
      </c>
      <c r="O2152" s="94" t="s">
        <v>43</v>
      </c>
      <c r="P2152" s="94" t="s">
        <v>43</v>
      </c>
      <c r="Q2152" s="94" t="s">
        <v>43</v>
      </c>
      <c r="R2152" s="350" t="s">
        <v>43</v>
      </c>
      <c r="S2152" s="94" t="s">
        <v>43</v>
      </c>
      <c r="Y2152" s="352"/>
      <c r="Z2152" s="353"/>
      <c r="AA2152" s="353"/>
      <c r="AB2152" s="353"/>
      <c r="AC2152" s="350"/>
      <c r="AG2152" s="354"/>
      <c r="AH2152" s="350"/>
      <c r="AL2152" s="350"/>
      <c r="AM2152" s="351"/>
      <c r="AP2152" s="350"/>
      <c r="AQ2152" s="350"/>
      <c r="AR2152" s="350"/>
      <c r="AS2152" s="350"/>
      <c r="AT2152" s="350"/>
      <c r="AU2152" s="350"/>
      <c r="AV2152" s="350"/>
      <c r="AX2152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100029, '01.02.2015 0:00:00',  '28.02.2015 23:59:59', 1, 'RUR', 5, 7, 4270.56, 1423.52,null,null,null,null);</v>
      </c>
    </row>
    <row r="2153" spans="2:50" s="94" customFormat="1" ht="16.5" customHeight="1" x14ac:dyDescent="0.25">
      <c r="B2153" s="349">
        <v>1</v>
      </c>
      <c r="C2153" s="94">
        <v>100030</v>
      </c>
      <c r="D2153" s="94" t="s">
        <v>158</v>
      </c>
      <c r="E2153" s="386" t="s">
        <v>165</v>
      </c>
      <c r="F2153" s="386" t="s">
        <v>162</v>
      </c>
      <c r="G2153" s="94">
        <v>1</v>
      </c>
      <c r="H2153" s="350" t="s">
        <v>38</v>
      </c>
      <c r="I2153" s="351" t="s">
        <v>43</v>
      </c>
      <c r="J2153" s="351">
        <v>10</v>
      </c>
      <c r="K2153" s="94" t="s">
        <v>43</v>
      </c>
      <c r="L2153" s="94" t="s">
        <v>43</v>
      </c>
      <c r="M2153" s="352" t="s">
        <v>43</v>
      </c>
      <c r="N2153" s="94" t="s">
        <v>43</v>
      </c>
      <c r="O2153" s="94">
        <v>139500</v>
      </c>
      <c r="P2153" s="94">
        <v>118220.33898304999</v>
      </c>
      <c r="Q2153" s="94">
        <v>9457.6271186440608</v>
      </c>
      <c r="R2153" s="350">
        <v>2364.4067796610102</v>
      </c>
      <c r="S2153" s="94" t="s">
        <v>43</v>
      </c>
      <c r="Y2153" s="352"/>
      <c r="Z2153" s="353"/>
      <c r="AA2153" s="353"/>
      <c r="AB2153" s="353"/>
      <c r="AC2153" s="350"/>
      <c r="AG2153" s="354"/>
      <c r="AH2153" s="350"/>
      <c r="AL2153" s="350"/>
      <c r="AM2153" s="351"/>
      <c r="AP2153" s="350"/>
      <c r="AQ2153" s="350"/>
      <c r="AR2153" s="350"/>
      <c r="AS2153" s="350"/>
      <c r="AT2153" s="350"/>
      <c r="AU2153" s="350"/>
      <c r="AV2153" s="350"/>
      <c r="AX2153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100030, '01.01.2015 0:00:00',  '31.01.2015 23:59:59', 1, 'RUR', 10, null, null, null,null,9457.62711864406,2364.40677966101,null);</v>
      </c>
    </row>
    <row r="2154" spans="2:50" s="94" customFormat="1" ht="16.5" customHeight="1" x14ac:dyDescent="0.25">
      <c r="B2154" s="349">
        <v>1</v>
      </c>
      <c r="C2154" s="94">
        <v>100030</v>
      </c>
      <c r="D2154" s="94" t="s">
        <v>158</v>
      </c>
      <c r="E2154" s="386" t="s">
        <v>166</v>
      </c>
      <c r="F2154" s="386" t="s">
        <v>163</v>
      </c>
      <c r="G2154" s="94">
        <v>1</v>
      </c>
      <c r="H2154" s="350" t="s">
        <v>38</v>
      </c>
      <c r="I2154" s="351">
        <v>1</v>
      </c>
      <c r="J2154" s="351">
        <v>1</v>
      </c>
      <c r="K2154" s="94">
        <v>5084</v>
      </c>
      <c r="L2154" s="94">
        <v>406.72</v>
      </c>
      <c r="M2154" s="352">
        <v>101.68</v>
      </c>
      <c r="N2154" s="94" t="s">
        <v>43</v>
      </c>
      <c r="O2154" s="94" t="s">
        <v>43</v>
      </c>
      <c r="P2154" s="94" t="s">
        <v>43</v>
      </c>
      <c r="Q2154" s="94" t="s">
        <v>43</v>
      </c>
      <c r="R2154" s="350" t="s">
        <v>43</v>
      </c>
      <c r="S2154" s="94" t="s">
        <v>43</v>
      </c>
      <c r="Y2154" s="352"/>
      <c r="Z2154" s="353"/>
      <c r="AA2154" s="353"/>
      <c r="AB2154" s="353"/>
      <c r="AC2154" s="350"/>
      <c r="AG2154" s="354"/>
      <c r="AH2154" s="350"/>
      <c r="AL2154" s="350"/>
      <c r="AM2154" s="351"/>
      <c r="AP2154" s="350"/>
      <c r="AQ2154" s="350"/>
      <c r="AR2154" s="350"/>
      <c r="AS2154" s="350"/>
      <c r="AT2154" s="350"/>
      <c r="AU2154" s="350"/>
      <c r="AV2154" s="350"/>
      <c r="AX2154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100030, '01.02.2015 0:00:00',  '28.02.2015 23:59:59', 1, 'RUR', 1, 1, 406.72, 101.68,null,null,null,null);</v>
      </c>
    </row>
    <row r="2155" spans="2:50" s="94" customFormat="1" ht="16.5" customHeight="1" x14ac:dyDescent="0.25">
      <c r="B2155" s="349">
        <v>1</v>
      </c>
      <c r="C2155" s="94">
        <v>100030</v>
      </c>
      <c r="D2155" s="94" t="s">
        <v>158</v>
      </c>
      <c r="E2155" s="386" t="s">
        <v>166</v>
      </c>
      <c r="F2155" s="386" t="s">
        <v>163</v>
      </c>
      <c r="G2155" s="94">
        <v>1</v>
      </c>
      <c r="H2155" s="350" t="s">
        <v>38</v>
      </c>
      <c r="I2155" s="351">
        <v>7</v>
      </c>
      <c r="J2155" s="351">
        <v>5</v>
      </c>
      <c r="K2155" s="94">
        <v>71176</v>
      </c>
      <c r="L2155" s="94">
        <v>4270.5600000000004</v>
      </c>
      <c r="M2155" s="352">
        <v>1423.52</v>
      </c>
      <c r="N2155" s="94" t="s">
        <v>43</v>
      </c>
      <c r="O2155" s="94" t="s">
        <v>43</v>
      </c>
      <c r="P2155" s="94" t="s">
        <v>43</v>
      </c>
      <c r="Q2155" s="94" t="s">
        <v>43</v>
      </c>
      <c r="R2155" s="350" t="s">
        <v>43</v>
      </c>
      <c r="S2155" s="94" t="s">
        <v>43</v>
      </c>
      <c r="Y2155" s="352"/>
      <c r="Z2155" s="353"/>
      <c r="AA2155" s="353"/>
      <c r="AB2155" s="353"/>
      <c r="AC2155" s="350"/>
      <c r="AG2155" s="354"/>
      <c r="AH2155" s="350"/>
      <c r="AL2155" s="350"/>
      <c r="AM2155" s="351"/>
      <c r="AP2155" s="350"/>
      <c r="AQ2155" s="350"/>
      <c r="AR2155" s="350"/>
      <c r="AS2155" s="350"/>
      <c r="AT2155" s="350"/>
      <c r="AU2155" s="350"/>
      <c r="AV2155" s="350"/>
      <c r="AX215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100030, '01.02.2015 0:00:00',  '28.02.2015 23:59:59', 1, 'RUR', 5, 7, 4270.56, 1423.52,null,null,null,null);</v>
      </c>
    </row>
    <row r="2156" spans="2:50" s="94" customFormat="1" ht="16.5" customHeight="1" x14ac:dyDescent="0.25">
      <c r="B2156" s="349">
        <v>1</v>
      </c>
      <c r="C2156" s="94">
        <v>100031</v>
      </c>
      <c r="D2156" s="94" t="s">
        <v>159</v>
      </c>
      <c r="E2156" s="386" t="s">
        <v>165</v>
      </c>
      <c r="F2156" s="386" t="s">
        <v>162</v>
      </c>
      <c r="G2156" s="94">
        <v>1</v>
      </c>
      <c r="H2156" s="350" t="s">
        <v>38</v>
      </c>
      <c r="I2156" s="351" t="s">
        <v>43</v>
      </c>
      <c r="J2156" s="351">
        <v>10</v>
      </c>
      <c r="K2156" s="94" t="s">
        <v>43</v>
      </c>
      <c r="L2156" s="94" t="s">
        <v>43</v>
      </c>
      <c r="M2156" s="352" t="s">
        <v>43</v>
      </c>
      <c r="N2156" s="94" t="s">
        <v>43</v>
      </c>
      <c r="O2156" s="94">
        <v>139500</v>
      </c>
      <c r="P2156" s="94">
        <v>118220.33898304999</v>
      </c>
      <c r="Q2156" s="94">
        <v>9457.6271186440608</v>
      </c>
      <c r="R2156" s="350">
        <v>2364.4067796610102</v>
      </c>
      <c r="S2156" s="94" t="s">
        <v>43</v>
      </c>
      <c r="Y2156" s="352"/>
      <c r="Z2156" s="353"/>
      <c r="AA2156" s="353"/>
      <c r="AB2156" s="353"/>
      <c r="AC2156" s="350"/>
      <c r="AG2156" s="354"/>
      <c r="AH2156" s="350"/>
      <c r="AL2156" s="350"/>
      <c r="AM2156" s="351"/>
      <c r="AP2156" s="350"/>
      <c r="AQ2156" s="350"/>
      <c r="AR2156" s="350"/>
      <c r="AS2156" s="350"/>
      <c r="AT2156" s="350"/>
      <c r="AU2156" s="350"/>
      <c r="AV2156" s="350"/>
      <c r="AX215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100031, '01.01.2015 0:00:00',  '31.01.2015 23:59:59', 1, 'RUR', 10, null, null, null,null,9457.62711864406,2364.40677966101,null);</v>
      </c>
    </row>
    <row r="2157" spans="2:50" s="94" customFormat="1" ht="16.5" customHeight="1" x14ac:dyDescent="0.25">
      <c r="B2157" s="349">
        <v>1</v>
      </c>
      <c r="C2157" s="94">
        <v>100031</v>
      </c>
      <c r="D2157" s="94" t="s">
        <v>159</v>
      </c>
      <c r="E2157" s="386" t="s">
        <v>166</v>
      </c>
      <c r="F2157" s="386" t="s">
        <v>163</v>
      </c>
      <c r="G2157" s="94">
        <v>1</v>
      </c>
      <c r="H2157" s="350" t="s">
        <v>38</v>
      </c>
      <c r="I2157" s="351">
        <v>7</v>
      </c>
      <c r="J2157" s="351">
        <v>5</v>
      </c>
      <c r="K2157" s="94">
        <v>76260</v>
      </c>
      <c r="L2157" s="94">
        <v>4575.6000000000004</v>
      </c>
      <c r="M2157" s="352">
        <v>1525.2</v>
      </c>
      <c r="N2157" s="94" t="s">
        <v>43</v>
      </c>
      <c r="O2157" s="94" t="s">
        <v>43</v>
      </c>
      <c r="P2157" s="94" t="s">
        <v>43</v>
      </c>
      <c r="Q2157" s="94" t="s">
        <v>43</v>
      </c>
      <c r="R2157" s="350" t="s">
        <v>43</v>
      </c>
      <c r="S2157" s="94" t="s">
        <v>43</v>
      </c>
      <c r="Y2157" s="352"/>
      <c r="Z2157" s="353"/>
      <c r="AA2157" s="353"/>
      <c r="AB2157" s="353"/>
      <c r="AC2157" s="350"/>
      <c r="AG2157" s="354"/>
      <c r="AH2157" s="350"/>
      <c r="AL2157" s="350"/>
      <c r="AM2157" s="351"/>
      <c r="AP2157" s="350"/>
      <c r="AQ2157" s="350"/>
      <c r="AR2157" s="350"/>
      <c r="AS2157" s="350"/>
      <c r="AT2157" s="350"/>
      <c r="AU2157" s="350"/>
      <c r="AV2157" s="350"/>
      <c r="AX215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100031, '01.02.2015 0:00:00',  '28.02.2015 23:59:59', 1, 'RUR', 5, 7, 4575.6, 1525.2,null,null,null,null);</v>
      </c>
    </row>
    <row r="2158" spans="2:50" s="94" customFormat="1" ht="16.5" customHeight="1" x14ac:dyDescent="0.25">
      <c r="B2158" s="349">
        <v>1</v>
      </c>
      <c r="C2158" s="94">
        <v>100032</v>
      </c>
      <c r="D2158" s="94" t="s">
        <v>127</v>
      </c>
      <c r="E2158" s="386" t="s">
        <v>165</v>
      </c>
      <c r="F2158" s="386" t="s">
        <v>162</v>
      </c>
      <c r="G2158" s="94">
        <v>1</v>
      </c>
      <c r="H2158" s="350" t="s">
        <v>38</v>
      </c>
      <c r="I2158" s="351" t="s">
        <v>43</v>
      </c>
      <c r="J2158" s="351">
        <v>10</v>
      </c>
      <c r="K2158" s="94" t="s">
        <v>43</v>
      </c>
      <c r="L2158" s="94" t="s">
        <v>43</v>
      </c>
      <c r="M2158" s="352" t="s">
        <v>43</v>
      </c>
      <c r="N2158" s="94" t="s">
        <v>43</v>
      </c>
      <c r="O2158" s="94">
        <v>139500</v>
      </c>
      <c r="P2158" s="94">
        <v>118220.33898304999</v>
      </c>
      <c r="Q2158" s="94">
        <v>9457.6271186440608</v>
      </c>
      <c r="R2158" s="350">
        <v>2364.4067796610102</v>
      </c>
      <c r="S2158" s="94" t="s">
        <v>43</v>
      </c>
      <c r="Y2158" s="352"/>
      <c r="Z2158" s="353"/>
      <c r="AA2158" s="353"/>
      <c r="AB2158" s="353"/>
      <c r="AC2158" s="350"/>
      <c r="AG2158" s="354"/>
      <c r="AH2158" s="350"/>
      <c r="AL2158" s="350"/>
      <c r="AM2158" s="351"/>
      <c r="AP2158" s="350"/>
      <c r="AQ2158" s="350"/>
      <c r="AR2158" s="350"/>
      <c r="AS2158" s="350"/>
      <c r="AT2158" s="350"/>
      <c r="AU2158" s="350"/>
      <c r="AV2158" s="350"/>
      <c r="AX2158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100032, '01.01.2015 0:00:00',  '31.01.2015 23:59:59', 1, 'RUR', 10, null, null, null,null,9457.62711864406,2364.40677966101,null);</v>
      </c>
    </row>
    <row r="2159" spans="2:50" s="94" customFormat="1" ht="16.5" customHeight="1" x14ac:dyDescent="0.25">
      <c r="B2159" s="349">
        <v>1</v>
      </c>
      <c r="C2159" s="94">
        <v>100032</v>
      </c>
      <c r="D2159" s="94" t="s">
        <v>127</v>
      </c>
      <c r="E2159" s="386" t="s">
        <v>166</v>
      </c>
      <c r="F2159" s="386" t="s">
        <v>163</v>
      </c>
      <c r="G2159" s="94">
        <v>1</v>
      </c>
      <c r="H2159" s="350" t="s">
        <v>38</v>
      </c>
      <c r="I2159" s="351">
        <v>7</v>
      </c>
      <c r="J2159" s="351">
        <v>5</v>
      </c>
      <c r="K2159" s="94">
        <v>71176</v>
      </c>
      <c r="L2159" s="94">
        <v>4270.5600000000004</v>
      </c>
      <c r="M2159" s="352">
        <v>1423.52</v>
      </c>
      <c r="N2159" s="94" t="s">
        <v>43</v>
      </c>
      <c r="O2159" s="94" t="s">
        <v>43</v>
      </c>
      <c r="P2159" s="94" t="s">
        <v>43</v>
      </c>
      <c r="Q2159" s="94" t="s">
        <v>43</v>
      </c>
      <c r="R2159" s="350" t="s">
        <v>43</v>
      </c>
      <c r="S2159" s="94" t="s">
        <v>43</v>
      </c>
      <c r="Y2159" s="352"/>
      <c r="Z2159" s="353"/>
      <c r="AA2159" s="353"/>
      <c r="AB2159" s="353"/>
      <c r="AC2159" s="350"/>
      <c r="AG2159" s="354"/>
      <c r="AH2159" s="350"/>
      <c r="AL2159" s="350"/>
      <c r="AM2159" s="351"/>
      <c r="AP2159" s="350"/>
      <c r="AQ2159" s="350"/>
      <c r="AR2159" s="350"/>
      <c r="AS2159" s="350"/>
      <c r="AT2159" s="350"/>
      <c r="AU2159" s="350"/>
      <c r="AV2159" s="350"/>
      <c r="AX2159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100032, '01.02.2015 0:00:00',  '28.02.2015 23:59:59', 1, 'RUR', 5, 7, 4270.56, 1423.52,null,null,null,null);</v>
      </c>
    </row>
    <row r="2160" spans="2:50" s="94" customFormat="1" ht="16.5" customHeight="1" x14ac:dyDescent="0.25">
      <c r="B2160" s="349">
        <v>1</v>
      </c>
      <c r="C2160" s="94">
        <v>100033</v>
      </c>
      <c r="D2160" s="94" t="s">
        <v>128</v>
      </c>
      <c r="E2160" s="386" t="s">
        <v>165</v>
      </c>
      <c r="F2160" s="386" t="s">
        <v>162</v>
      </c>
      <c r="G2160" s="94">
        <v>1</v>
      </c>
      <c r="H2160" s="350" t="s">
        <v>38</v>
      </c>
      <c r="I2160" s="351" t="s">
        <v>43</v>
      </c>
      <c r="J2160" s="351">
        <v>10</v>
      </c>
      <c r="K2160" s="94" t="s">
        <v>43</v>
      </c>
      <c r="L2160" s="94" t="s">
        <v>43</v>
      </c>
      <c r="M2160" s="352" t="s">
        <v>43</v>
      </c>
      <c r="N2160" s="94" t="s">
        <v>43</v>
      </c>
      <c r="O2160" s="94">
        <v>130200</v>
      </c>
      <c r="P2160" s="94">
        <v>110338.983050847</v>
      </c>
      <c r="Q2160" s="94">
        <v>8827.1186440677902</v>
      </c>
      <c r="R2160" s="350">
        <v>2206.7796610169398</v>
      </c>
      <c r="S2160" s="94" t="s">
        <v>43</v>
      </c>
      <c r="Y2160" s="352"/>
      <c r="Z2160" s="353"/>
      <c r="AA2160" s="353"/>
      <c r="AB2160" s="353"/>
      <c r="AC2160" s="350"/>
      <c r="AG2160" s="354"/>
      <c r="AH2160" s="350"/>
      <c r="AL2160" s="350"/>
      <c r="AM2160" s="351"/>
      <c r="AP2160" s="350"/>
      <c r="AQ2160" s="350"/>
      <c r="AR2160" s="350"/>
      <c r="AS2160" s="350"/>
      <c r="AT2160" s="350"/>
      <c r="AU2160" s="350"/>
      <c r="AV2160" s="350"/>
      <c r="AX2160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100033, '01.01.2015 0:00:00',  '31.01.2015 23:59:59', 1, 'RUR', 10, null, null, null,null,8827.11864406779,2206.77966101694,null);</v>
      </c>
    </row>
    <row r="2161" spans="2:50" s="94" customFormat="1" ht="16.5" customHeight="1" x14ac:dyDescent="0.25">
      <c r="B2161" s="349">
        <v>1</v>
      </c>
      <c r="C2161" s="94">
        <v>100033</v>
      </c>
      <c r="D2161" s="94" t="s">
        <v>128</v>
      </c>
      <c r="E2161" s="386" t="s">
        <v>166</v>
      </c>
      <c r="F2161" s="386" t="s">
        <v>163</v>
      </c>
      <c r="G2161" s="94">
        <v>1</v>
      </c>
      <c r="H2161" s="350" t="s">
        <v>38</v>
      </c>
      <c r="I2161" s="351">
        <v>7</v>
      </c>
      <c r="J2161" s="351">
        <v>5</v>
      </c>
      <c r="K2161" s="94">
        <v>71176</v>
      </c>
      <c r="L2161" s="94">
        <v>4270.5600000000004</v>
      </c>
      <c r="M2161" s="352">
        <v>1423.52</v>
      </c>
      <c r="N2161" s="94" t="s">
        <v>43</v>
      </c>
      <c r="O2161" s="94" t="s">
        <v>43</v>
      </c>
      <c r="P2161" s="94" t="s">
        <v>43</v>
      </c>
      <c r="Q2161" s="94" t="s">
        <v>43</v>
      </c>
      <c r="R2161" s="350" t="s">
        <v>43</v>
      </c>
      <c r="S2161" s="94" t="s">
        <v>43</v>
      </c>
      <c r="Y2161" s="352"/>
      <c r="Z2161" s="353"/>
      <c r="AA2161" s="353"/>
      <c r="AB2161" s="353"/>
      <c r="AC2161" s="350"/>
      <c r="AG2161" s="354"/>
      <c r="AH2161" s="350"/>
      <c r="AL2161" s="350"/>
      <c r="AM2161" s="351"/>
      <c r="AP2161" s="350"/>
      <c r="AQ2161" s="350"/>
      <c r="AR2161" s="350"/>
      <c r="AS2161" s="350"/>
      <c r="AT2161" s="350"/>
      <c r="AU2161" s="350"/>
      <c r="AV2161" s="350"/>
      <c r="AX2161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100033, '01.02.2015 0:00:00',  '28.02.2015 23:59:59', 1, 'RUR', 5, 7, 4270.56, 1423.52,null,null,null,null);</v>
      </c>
    </row>
    <row r="2162" spans="2:50" s="94" customFormat="1" ht="16.5" customHeight="1" x14ac:dyDescent="0.25">
      <c r="B2162" s="349">
        <v>1</v>
      </c>
      <c r="C2162" s="94">
        <v>100034</v>
      </c>
      <c r="D2162" s="94" t="s">
        <v>998</v>
      </c>
      <c r="E2162" s="386" t="s">
        <v>165</v>
      </c>
      <c r="F2162" s="386" t="s">
        <v>162</v>
      </c>
      <c r="G2162" s="94">
        <v>1</v>
      </c>
      <c r="H2162" s="350" t="s">
        <v>38</v>
      </c>
      <c r="I2162" s="351" t="s">
        <v>43</v>
      </c>
      <c r="J2162" s="351">
        <v>10</v>
      </c>
      <c r="K2162" s="94" t="s">
        <v>43</v>
      </c>
      <c r="L2162" s="94" t="s">
        <v>43</v>
      </c>
      <c r="M2162" s="352" t="s">
        <v>43</v>
      </c>
      <c r="N2162" s="94" t="s">
        <v>43</v>
      </c>
      <c r="O2162" s="94">
        <v>139500</v>
      </c>
      <c r="P2162" s="94">
        <v>118220.33898304999</v>
      </c>
      <c r="Q2162" s="94">
        <v>9457.6271186440608</v>
      </c>
      <c r="R2162" s="350">
        <v>2364.4067796610102</v>
      </c>
      <c r="S2162" s="94" t="s">
        <v>43</v>
      </c>
      <c r="Y2162" s="352"/>
      <c r="Z2162" s="353"/>
      <c r="AA2162" s="353"/>
      <c r="AB2162" s="353"/>
      <c r="AC2162" s="350"/>
      <c r="AG2162" s="354"/>
      <c r="AH2162" s="350"/>
      <c r="AL2162" s="350"/>
      <c r="AM2162" s="351"/>
      <c r="AP2162" s="350"/>
      <c r="AQ2162" s="350"/>
      <c r="AR2162" s="350"/>
      <c r="AS2162" s="350"/>
      <c r="AT2162" s="350"/>
      <c r="AU2162" s="350"/>
      <c r="AV2162" s="350"/>
      <c r="AX2162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100034, '01.01.2015 0:00:00',  '31.01.2015 23:59:59', 1, 'RUR', 10, null, null, null,null,9457.62711864406,2364.40677966101,null);</v>
      </c>
    </row>
    <row r="2163" spans="2:50" s="94" customFormat="1" ht="16.5" customHeight="1" x14ac:dyDescent="0.25">
      <c r="B2163" s="349">
        <v>1</v>
      </c>
      <c r="C2163" s="94">
        <v>100034</v>
      </c>
      <c r="D2163" s="94" t="s">
        <v>998</v>
      </c>
      <c r="E2163" s="386" t="s">
        <v>166</v>
      </c>
      <c r="F2163" s="386" t="s">
        <v>163</v>
      </c>
      <c r="G2163" s="94">
        <v>1</v>
      </c>
      <c r="H2163" s="350" t="s">
        <v>38</v>
      </c>
      <c r="I2163" s="351">
        <v>7</v>
      </c>
      <c r="J2163" s="351">
        <v>5</v>
      </c>
      <c r="K2163" s="94">
        <v>76260</v>
      </c>
      <c r="L2163" s="94">
        <v>4575.6000000000004</v>
      </c>
      <c r="M2163" s="352">
        <v>1525.2</v>
      </c>
      <c r="N2163" s="94" t="s">
        <v>43</v>
      </c>
      <c r="O2163" s="94" t="s">
        <v>43</v>
      </c>
      <c r="P2163" s="94" t="s">
        <v>43</v>
      </c>
      <c r="Q2163" s="94" t="s">
        <v>43</v>
      </c>
      <c r="R2163" s="350" t="s">
        <v>43</v>
      </c>
      <c r="S2163" s="94" t="s">
        <v>43</v>
      </c>
      <c r="Y2163" s="352"/>
      <c r="Z2163" s="353"/>
      <c r="AA2163" s="353"/>
      <c r="AB2163" s="353"/>
      <c r="AC2163" s="350"/>
      <c r="AG2163" s="354"/>
      <c r="AH2163" s="350"/>
      <c r="AL2163" s="350"/>
      <c r="AM2163" s="351"/>
      <c r="AP2163" s="350"/>
      <c r="AQ2163" s="350"/>
      <c r="AR2163" s="350"/>
      <c r="AS2163" s="350"/>
      <c r="AT2163" s="350"/>
      <c r="AU2163" s="350"/>
      <c r="AV2163" s="350"/>
      <c r="AX2163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100034, '01.02.2015 0:00:00',  '28.02.2015 23:59:59', 1, 'RUR', 5, 7, 4575.6, 1525.2,null,null,null,null);</v>
      </c>
    </row>
    <row r="2164" spans="2:50" s="94" customFormat="1" ht="16.5" customHeight="1" x14ac:dyDescent="0.25">
      <c r="B2164" s="349">
        <v>1</v>
      </c>
      <c r="C2164" s="94">
        <v>100035</v>
      </c>
      <c r="D2164" s="94" t="s">
        <v>999</v>
      </c>
      <c r="E2164" s="386" t="s">
        <v>165</v>
      </c>
      <c r="F2164" s="386" t="s">
        <v>162</v>
      </c>
      <c r="G2164" s="94">
        <v>0</v>
      </c>
      <c r="H2164" s="350" t="s">
        <v>38</v>
      </c>
      <c r="I2164" s="351" t="s">
        <v>43</v>
      </c>
      <c r="J2164" s="351">
        <v>10</v>
      </c>
      <c r="K2164" s="94" t="s">
        <v>43</v>
      </c>
      <c r="L2164" s="94" t="s">
        <v>43</v>
      </c>
      <c r="M2164" s="352" t="s">
        <v>43</v>
      </c>
      <c r="N2164" s="94" t="s">
        <v>43</v>
      </c>
      <c r="O2164" s="94">
        <v>18600</v>
      </c>
      <c r="P2164" s="94">
        <v>18600</v>
      </c>
      <c r="Q2164" s="94">
        <v>1488</v>
      </c>
      <c r="R2164" s="350">
        <v>372</v>
      </c>
      <c r="S2164" s="94" t="s">
        <v>43</v>
      </c>
      <c r="Y2164" s="352"/>
      <c r="Z2164" s="353"/>
      <c r="AA2164" s="353"/>
      <c r="AB2164" s="353"/>
      <c r="AC2164" s="350"/>
      <c r="AG2164" s="354"/>
      <c r="AH2164" s="350"/>
      <c r="AL2164" s="350"/>
      <c r="AM2164" s="351"/>
      <c r="AP2164" s="350"/>
      <c r="AQ2164" s="350"/>
      <c r="AR2164" s="350"/>
      <c r="AS2164" s="350"/>
      <c r="AT2164" s="350"/>
      <c r="AU2164" s="350"/>
      <c r="AV2164" s="350"/>
      <c r="AX2164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100035, '01.01.2015 0:00:00',  '31.01.2015 23:59:59', 0, 'RUR', 10, null, null, null,null,1488,372,null);</v>
      </c>
    </row>
    <row r="2165" spans="2:50" s="94" customFormat="1" ht="16.5" customHeight="1" x14ac:dyDescent="0.25">
      <c r="B2165" s="349">
        <v>1</v>
      </c>
      <c r="C2165" s="94">
        <v>100035</v>
      </c>
      <c r="D2165" s="94" t="s">
        <v>999</v>
      </c>
      <c r="E2165" s="386" t="s">
        <v>165</v>
      </c>
      <c r="F2165" s="386" t="s">
        <v>162</v>
      </c>
      <c r="G2165" s="94">
        <v>1</v>
      </c>
      <c r="H2165" s="350" t="s">
        <v>38</v>
      </c>
      <c r="I2165" s="351" t="s">
        <v>43</v>
      </c>
      <c r="J2165" s="351">
        <v>10</v>
      </c>
      <c r="K2165" s="94" t="s">
        <v>43</v>
      </c>
      <c r="L2165" s="94" t="s">
        <v>43</v>
      </c>
      <c r="M2165" s="352" t="s">
        <v>43</v>
      </c>
      <c r="N2165" s="94" t="s">
        <v>43</v>
      </c>
      <c r="O2165" s="94">
        <v>102300</v>
      </c>
      <c r="P2165" s="94">
        <v>86694.915254237203</v>
      </c>
      <c r="Q2165" s="94">
        <v>6935.5932203389802</v>
      </c>
      <c r="R2165" s="350">
        <v>1733.8983050847401</v>
      </c>
      <c r="S2165" s="94" t="s">
        <v>43</v>
      </c>
      <c r="Y2165" s="352"/>
      <c r="Z2165" s="353"/>
      <c r="AA2165" s="353"/>
      <c r="AB2165" s="353"/>
      <c r="AC2165" s="350"/>
      <c r="AG2165" s="354"/>
      <c r="AH2165" s="350"/>
      <c r="AL2165" s="350"/>
      <c r="AM2165" s="351"/>
      <c r="AP2165" s="350"/>
      <c r="AQ2165" s="350"/>
      <c r="AR2165" s="350"/>
      <c r="AS2165" s="350"/>
      <c r="AT2165" s="350"/>
      <c r="AU2165" s="350"/>
      <c r="AV2165" s="350"/>
      <c r="AX2165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100035, '01.01.2015 0:00:00',  '31.01.2015 23:59:59', 1, 'RUR', 10, null, null, null,null,6935.59322033898,1733.89830508474,null);</v>
      </c>
    </row>
    <row r="2166" spans="2:50" s="94" customFormat="1" ht="16.5" customHeight="1" x14ac:dyDescent="0.25">
      <c r="B2166" s="349">
        <v>1</v>
      </c>
      <c r="C2166" s="94">
        <v>100035</v>
      </c>
      <c r="D2166" s="94" t="s">
        <v>999</v>
      </c>
      <c r="E2166" s="386" t="s">
        <v>165</v>
      </c>
      <c r="F2166" s="386" t="s">
        <v>162</v>
      </c>
      <c r="G2166" s="94">
        <v>1</v>
      </c>
      <c r="H2166" s="350" t="s">
        <v>59</v>
      </c>
      <c r="I2166" s="351" t="s">
        <v>43</v>
      </c>
      <c r="J2166" s="351">
        <v>10</v>
      </c>
      <c r="K2166" s="94" t="s">
        <v>43</v>
      </c>
      <c r="L2166" s="94" t="s">
        <v>43</v>
      </c>
      <c r="M2166" s="352" t="s">
        <v>43</v>
      </c>
      <c r="N2166" s="94" t="s">
        <v>43</v>
      </c>
      <c r="O2166" s="94">
        <v>18600</v>
      </c>
      <c r="P2166" s="94">
        <v>15762.7118644067</v>
      </c>
      <c r="Q2166" s="94">
        <v>1261.0169491525401</v>
      </c>
      <c r="R2166" s="350">
        <v>315.25423728813502</v>
      </c>
      <c r="S2166" s="94" t="s">
        <v>43</v>
      </c>
      <c r="Y2166" s="352"/>
      <c r="Z2166" s="353"/>
      <c r="AA2166" s="353"/>
      <c r="AB2166" s="353"/>
      <c r="AC2166" s="350"/>
      <c r="AG2166" s="354"/>
      <c r="AH2166" s="350"/>
      <c r="AL2166" s="350"/>
      <c r="AM2166" s="351"/>
      <c r="AP2166" s="350"/>
      <c r="AQ2166" s="350"/>
      <c r="AR2166" s="350"/>
      <c r="AS2166" s="350"/>
      <c r="AT2166" s="350"/>
      <c r="AU2166" s="350"/>
      <c r="AV2166" s="350"/>
      <c r="AX2166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100035, '01.01.2015 0:00:00',  '31.01.2015 23:59:59', 1, 'USD', 10, null, null, null,null,1261.01694915254,315.254237288135,null);</v>
      </c>
    </row>
    <row r="2167" spans="2:50" s="94" customFormat="1" ht="16.5" customHeight="1" x14ac:dyDescent="0.25">
      <c r="B2167" s="349">
        <v>1</v>
      </c>
      <c r="C2167" s="94">
        <v>100035</v>
      </c>
      <c r="D2167" s="94" t="s">
        <v>999</v>
      </c>
      <c r="E2167" s="386" t="s">
        <v>166</v>
      </c>
      <c r="F2167" s="386" t="s">
        <v>163</v>
      </c>
      <c r="G2167" s="94">
        <v>1</v>
      </c>
      <c r="H2167" s="350" t="s">
        <v>59</v>
      </c>
      <c r="I2167" s="351">
        <v>7</v>
      </c>
      <c r="J2167" s="351">
        <v>5</v>
      </c>
      <c r="K2167" s="94">
        <v>10168</v>
      </c>
      <c r="L2167" s="94">
        <v>610.08000000000004</v>
      </c>
      <c r="M2167" s="352">
        <v>203.36</v>
      </c>
      <c r="N2167" s="94" t="s">
        <v>43</v>
      </c>
      <c r="O2167" s="94" t="s">
        <v>43</v>
      </c>
      <c r="P2167" s="94" t="s">
        <v>43</v>
      </c>
      <c r="Q2167" s="94" t="s">
        <v>43</v>
      </c>
      <c r="R2167" s="350" t="s">
        <v>43</v>
      </c>
      <c r="S2167" s="94" t="s">
        <v>43</v>
      </c>
      <c r="Y2167" s="352"/>
      <c r="Z2167" s="353"/>
      <c r="AA2167" s="353"/>
      <c r="AB2167" s="353"/>
      <c r="AC2167" s="350"/>
      <c r="AG2167" s="354"/>
      <c r="AH2167" s="350"/>
      <c r="AL2167" s="350"/>
      <c r="AM2167" s="351"/>
      <c r="AP2167" s="350"/>
      <c r="AQ2167" s="350"/>
      <c r="AR2167" s="350"/>
      <c r="AS2167" s="350"/>
      <c r="AT2167" s="350"/>
      <c r="AU2167" s="350"/>
      <c r="AV2167" s="350"/>
      <c r="AX2167" s="163" t="str">
        <f t="shared" si="265"/>
        <v>insert into XXXX_COMMISSION_PART (ID,CONTRACT_ID,FROM_DT,TILL_DT,NDS,CURRENCY,REWARD_TYPE,DISCOUNT_TYPE,REWARD_TO_CHARGE,DELKREDERE_TO_CHARGE,DKV_TO_CHARGE,REWARD_TO_PAY,DELKREDERE_TO_PAY,DKV_TO_PAY) values (s_xxxx_commission_part.NEXTVAL, 100035, '01.02.2015 0:00:00',  '28.02.2015 23:59:59', 1, 'USD', 5, 7, 610.08, 203.36,null,null,null,null);</v>
      </c>
    </row>
    <row r="2168" spans="2:50" s="94" customFormat="1" ht="16.5" customHeight="1" x14ac:dyDescent="0.25">
      <c r="B2168" s="349">
        <v>1</v>
      </c>
      <c r="C2168" s="94">
        <v>100035</v>
      </c>
      <c r="D2168" s="94" t="s">
        <v>999</v>
      </c>
      <c r="E2168" s="386" t="s">
        <v>166</v>
      </c>
      <c r="F2168" s="386" t="s">
        <v>163</v>
      </c>
      <c r="G2168" s="94">
        <v>0</v>
      </c>
      <c r="H2168" s="350" t="s">
        <v>38</v>
      </c>
      <c r="I2168" s="351">
        <v>7</v>
      </c>
      <c r="J2168" s="351">
        <v>5</v>
      </c>
      <c r="K2168" s="94">
        <v>12400</v>
      </c>
      <c r="L2168" s="94">
        <v>744</v>
      </c>
      <c r="M2168" s="352">
        <v>248</v>
      </c>
      <c r="N2168" s="94" t="s">
        <v>43</v>
      </c>
      <c r="O2168" s="94" t="s">
        <v>43</v>
      </c>
      <c r="P2168" s="94" t="s">
        <v>43</v>
      </c>
      <c r="Q2168" s="94" t="s">
        <v>43</v>
      </c>
      <c r="R2168" s="350" t="s">
        <v>43</v>
      </c>
      <c r="S2168" s="94" t="s">
        <v>43</v>
      </c>
      <c r="Y2168" s="352"/>
      <c r="Z2168" s="353"/>
      <c r="AA2168" s="353"/>
      <c r="AB2168" s="353"/>
      <c r="AC2168" s="350"/>
      <c r="AG2168" s="354"/>
      <c r="AH2168" s="350"/>
      <c r="AL2168" s="350"/>
      <c r="AM2168" s="351"/>
      <c r="AP2168" s="350"/>
      <c r="AQ2168" s="350"/>
      <c r="AR2168" s="350"/>
      <c r="AS2168" s="350"/>
      <c r="AT2168" s="350"/>
      <c r="AU2168" s="350"/>
      <c r="AV2168" s="350"/>
      <c r="AX2168" s="163" t="str">
        <f t="shared" ref="AX2168:AX2231" si="266">IF(B2168=0,"insert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"&amp;A2168&amp;", "&amp;C2168&amp;", '"&amp;D2168&amp;"', date'"&amp;E2168&amp;"', date'"&amp;F2168&amp;"', "&amp;G2168&amp;", "&amp;H2168&amp;", '"&amp;I2168&amp;"',date'"&amp;O2168&amp;"',"&amp;J2168&amp;", "&amp;K2168&amp;", "&amp;K2168&amp;", '"&amp;L2168&amp;"', "&amp;M2168&amp;", "&amp;N2168&amp;", date'"&amp;P2168&amp;"', date'"&amp;Q2168&amp;"', "&amp;R2168&amp;", "&amp;S2168&amp;", to_date('"&amp;T2168&amp;"','YYYY-MM-DD HH24:MI:SS'), "&amp;U2168&amp;", "&amp;V2168&amp;", "&amp;W2168&amp;", "&amp;X2168&amp;", "&amp;AL2168&amp;", '"&amp;AN2168&amp;"', "&amp;AG2168&amp;","&amp;AM2168&amp;","&amp;AS2168&amp;","&amp;AT2168&amp;","&amp;AU2168&amp;");"&amp;
IF(LEN(AC2168)&gt;0,"insert into xxxx_oebs_cash_payment_test (ID, INVOICE_ID, OEBS_PAYMENT, DOC_DATE, COMISS_DATE) values (s_xxxx_oebs_cash_payment_test.NEXTVAL, "&amp;H2168&amp;", "&amp;AC2168&amp;", to_date('"&amp;T2168&amp;"','YYYY-MM-DD HH24:MI:SS'), "&amp;AF2168&amp;" );","")&amp;
IF(LEN(AD2168)&gt;0,"insert into xxxx_oebs_cash_payment_test (ID, INVOICE_ID, OEBS_PAYMENT, DOC_DATE, COMISS_DATE) values (s_xxxx_oebs_cash_payment_test.NEXTVAL, "&amp;H2168&amp;", "&amp;AD2168&amp;", to_date('"&amp;T2168&amp;"','YYYY-MM-DD HH24:MI:SS'), "&amp;AF2168&amp;" );","")&amp;
IF(LEN(AE2168)&gt;0,"insert into xxxx_oebs_cash_payment_test (ID, INVOICE_ID, OEBS_PAYMENT, DOC_DATE, COMISS_DATE) values (s_xxxx_oebs_cash_payment_test.NEXTVAL, "&amp;H2168&amp;", "&amp;AE2168&amp;", to_date('"&amp;T2168&amp;"','YYYY-MM-DD HH24:MI:SS'), "&amp;AF2168&amp;" );","")&amp;
IF(LEN(AH2168)&gt;0,"insert into xxxx_client_discount_m  (ID,CLIENT_ID,CLIENT_AVG_DISCOUNT,DT) values (s_xxxx_client_discount_m.NEXTVAL,"&amp;X2168&amp;", "&amp;AH2168&amp;", "&amp;AI2168&amp;");","")&amp;
IF(LEN(AJ2168)&gt;0,"insert into xxxx_client_discount_m  (ID,CLIENT_ID,CLIENT_AVG_DISCOUNT,DT) values (s_xxxx_client_discount_m.NEXTVAL,"&amp;X2168&amp;", "&amp;AJ2168&amp;", "&amp;AK2168&amp;");","")&amp;
IF(LEN(AO2168)&gt;0,"insert into xxxx_contract_signed_attr (ID, CONTRACT_ID, CODE, KEY_NUM) values (s_xxxx_contract_signed_attr.NEXTVAL, "&amp;C2168&amp;", 'SUPERCOMMISSION_BONUS' , "&amp;AO2168&amp;" );","")&amp;
IF(LEN(AP2168)&gt;0,"insert into xxxx_loyal_clients_contr_attr (ID, CONTRACT_ID, CLIENT_ID, LC_TURNOVER, COLLATERAL_FIRST_DT, COLLATERAL_END_DT) values (s_xxxx_loyal_clients_contr_atr.NEXTVAL, "&amp;C2168&amp;", "&amp;X2168&amp;", "&amp;AP2168&amp;", "&amp;AQ2168&amp;", "&amp;AR2168&amp;" );",""),"insert into XXXX_COMMISSION_PART (ID,CONTRACT_ID,FROM_DT,TILL_DT,NDS,CURRENCY,REWARD_TYPE,DISCOUNT_TYPE,REWARD_TO_CHARGE,DELKREDERE_TO_CHARGE,DKV_TO_CHARGE,REWARD_TO_PAY,DELKREDERE_TO_PAY,DKV_TO_PAY) values "&amp;"(s_xxxx_commission_part.NEXTVAL, "&amp;C2168&amp;", "&amp;E2168&amp;",  "&amp;F2168&amp;", "&amp;G2168&amp;", '"&amp;H2168&amp;"', "&amp;J2168&amp;", "&amp;I2168&amp;", "&amp;L2168&amp;", "&amp;M2168&amp;","&amp;N2168&amp;","&amp;Q2168&amp;","&amp;R2168&amp;","&amp;S2168&amp;");")</f>
        <v>insert into XXXX_COMMISSION_PART (ID,CONTRACT_ID,FROM_DT,TILL_DT,NDS,CURRENCY,REWARD_TYPE,DISCOUNT_TYPE,REWARD_TO_CHARGE,DELKREDERE_TO_CHARGE,DKV_TO_CHARGE,REWARD_TO_PAY,DELKREDERE_TO_PAY,DKV_TO_PAY) values (s_xxxx_commission_part.NEXTVAL, 100035, '01.02.2015 0:00:00',  '28.02.2015 23:59:59', 0, 'RUR', 5, 7, 744, 248,null,null,null,null);</v>
      </c>
    </row>
    <row r="2169" spans="2:50" s="94" customFormat="1" ht="16.5" customHeight="1" x14ac:dyDescent="0.25">
      <c r="B2169" s="349">
        <v>1</v>
      </c>
      <c r="C2169" s="94">
        <v>100035</v>
      </c>
      <c r="D2169" s="94" t="s">
        <v>999</v>
      </c>
      <c r="E2169" s="386" t="s">
        <v>166</v>
      </c>
      <c r="F2169" s="386" t="s">
        <v>163</v>
      </c>
      <c r="G2169" s="94">
        <v>1</v>
      </c>
      <c r="H2169" s="350" t="s">
        <v>38</v>
      </c>
      <c r="I2169" s="351">
        <v>7</v>
      </c>
      <c r="J2169" s="351">
        <v>5</v>
      </c>
      <c r="K2169" s="94">
        <v>55924</v>
      </c>
      <c r="L2169" s="94">
        <v>3355.44</v>
      </c>
      <c r="M2169" s="352">
        <v>1118.48</v>
      </c>
      <c r="N2169" s="94" t="s">
        <v>43</v>
      </c>
      <c r="O2169" s="94" t="s">
        <v>43</v>
      </c>
      <c r="P2169" s="94" t="s">
        <v>43</v>
      </c>
      <c r="Q2169" s="94" t="s">
        <v>43</v>
      </c>
      <c r="R2169" s="350" t="s">
        <v>43</v>
      </c>
      <c r="S2169" s="94" t="s">
        <v>43</v>
      </c>
      <c r="Y2169" s="352"/>
      <c r="Z2169" s="353"/>
      <c r="AA2169" s="353"/>
      <c r="AB2169" s="353"/>
      <c r="AC2169" s="350"/>
      <c r="AG2169" s="354"/>
      <c r="AH2169" s="350"/>
      <c r="AL2169" s="350"/>
      <c r="AM2169" s="351"/>
      <c r="AP2169" s="350"/>
      <c r="AQ2169" s="350"/>
      <c r="AR2169" s="350"/>
      <c r="AS2169" s="350"/>
      <c r="AT2169" s="350"/>
      <c r="AU2169" s="350"/>
      <c r="AV2169" s="350"/>
      <c r="AX216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100035, '01.02.2015 0:00:00',  '28.02.2015 23:59:59', 1, 'RUR', 5, 7, 3355.44, 1118.48,null,null,null,null);</v>
      </c>
    </row>
    <row r="2170" spans="2:50" s="94" customFormat="1" ht="16.5" customHeight="1" x14ac:dyDescent="0.25">
      <c r="B2170" s="349">
        <v>1</v>
      </c>
      <c r="C2170" s="94">
        <v>100036</v>
      </c>
      <c r="D2170" s="94" t="s">
        <v>1010</v>
      </c>
      <c r="E2170" s="386" t="s">
        <v>165</v>
      </c>
      <c r="F2170" s="386" t="s">
        <v>162</v>
      </c>
      <c r="G2170" s="94">
        <v>1</v>
      </c>
      <c r="H2170" s="350" t="s">
        <v>38</v>
      </c>
      <c r="I2170" s="351" t="s">
        <v>43</v>
      </c>
      <c r="J2170" s="351">
        <v>10</v>
      </c>
      <c r="K2170" s="94" t="s">
        <v>43</v>
      </c>
      <c r="L2170" s="94" t="s">
        <v>43</v>
      </c>
      <c r="M2170" s="352" t="s">
        <v>43</v>
      </c>
      <c r="N2170" s="94" t="s">
        <v>43</v>
      </c>
      <c r="O2170" s="94">
        <v>120900</v>
      </c>
      <c r="P2170" s="94">
        <v>102457.627118644</v>
      </c>
      <c r="Q2170" s="94">
        <v>8196.6101694915196</v>
      </c>
      <c r="R2170" s="350">
        <v>2049.1525423728799</v>
      </c>
      <c r="S2170" s="94" t="s">
        <v>43</v>
      </c>
      <c r="Y2170" s="352"/>
      <c r="Z2170" s="353"/>
      <c r="AA2170" s="353"/>
      <c r="AB2170" s="353"/>
      <c r="AC2170" s="350"/>
      <c r="AG2170" s="354"/>
      <c r="AH2170" s="350"/>
      <c r="AL2170" s="350"/>
      <c r="AM2170" s="351"/>
      <c r="AP2170" s="350"/>
      <c r="AQ2170" s="350"/>
      <c r="AR2170" s="350"/>
      <c r="AS2170" s="350"/>
      <c r="AT2170" s="350"/>
      <c r="AU2170" s="350"/>
      <c r="AV2170" s="350"/>
      <c r="AX217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100036, '01.01.2015 0:00:00',  '31.01.2015 23:59:59', 1, 'RUR', 10, null, null, null,null,8196.61016949152,2049.15254237288,null);</v>
      </c>
    </row>
    <row r="2171" spans="2:50" s="94" customFormat="1" ht="16.5" customHeight="1" x14ac:dyDescent="0.25">
      <c r="B2171" s="349">
        <v>1</v>
      </c>
      <c r="C2171" s="94">
        <v>100036</v>
      </c>
      <c r="D2171" s="94" t="s">
        <v>1010</v>
      </c>
      <c r="E2171" s="386" t="s">
        <v>166</v>
      </c>
      <c r="F2171" s="386" t="s">
        <v>163</v>
      </c>
      <c r="G2171" s="94">
        <v>1</v>
      </c>
      <c r="H2171" s="350" t="s">
        <v>38</v>
      </c>
      <c r="I2171" s="351">
        <v>7</v>
      </c>
      <c r="J2171" s="351">
        <v>4</v>
      </c>
      <c r="K2171" s="94">
        <v>10168</v>
      </c>
      <c r="L2171" s="94">
        <v>813.44</v>
      </c>
      <c r="M2171" s="352">
        <v>203.36</v>
      </c>
      <c r="N2171" s="94" t="s">
        <v>43</v>
      </c>
      <c r="O2171" s="94" t="s">
        <v>43</v>
      </c>
      <c r="P2171" s="94" t="s">
        <v>43</v>
      </c>
      <c r="Q2171" s="94" t="s">
        <v>43</v>
      </c>
      <c r="R2171" s="350" t="s">
        <v>43</v>
      </c>
      <c r="S2171" s="94" t="s">
        <v>43</v>
      </c>
      <c r="Y2171" s="352"/>
      <c r="Z2171" s="353"/>
      <c r="AA2171" s="353"/>
      <c r="AB2171" s="353"/>
      <c r="AC2171" s="350"/>
      <c r="AG2171" s="354"/>
      <c r="AH2171" s="350"/>
      <c r="AL2171" s="350"/>
      <c r="AM2171" s="351"/>
      <c r="AP2171" s="350"/>
      <c r="AQ2171" s="350"/>
      <c r="AR2171" s="350"/>
      <c r="AS2171" s="350"/>
      <c r="AT2171" s="350"/>
      <c r="AU2171" s="350"/>
      <c r="AV2171" s="350"/>
      <c r="AX217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100036, '01.02.2015 0:00:00',  '28.02.2015 23:59:59', 1, 'RUR', 4, 7, 813.44, 203.36,null,null,null,null);</v>
      </c>
    </row>
    <row r="2172" spans="2:50" s="94" customFormat="1" ht="16.5" customHeight="1" x14ac:dyDescent="0.25">
      <c r="B2172" s="349">
        <v>1</v>
      </c>
      <c r="C2172" s="94">
        <v>100036</v>
      </c>
      <c r="D2172" s="94" t="s">
        <v>1010</v>
      </c>
      <c r="E2172" s="386" t="s">
        <v>166</v>
      </c>
      <c r="F2172" s="386" t="s">
        <v>163</v>
      </c>
      <c r="G2172" s="94">
        <v>1</v>
      </c>
      <c r="H2172" s="350" t="s">
        <v>38</v>
      </c>
      <c r="I2172" s="351">
        <v>7</v>
      </c>
      <c r="J2172" s="351">
        <v>5</v>
      </c>
      <c r="K2172" s="94">
        <v>66092</v>
      </c>
      <c r="L2172" s="94">
        <v>3965.52</v>
      </c>
      <c r="M2172" s="352">
        <v>1321.84</v>
      </c>
      <c r="N2172" s="94" t="s">
        <v>43</v>
      </c>
      <c r="O2172" s="94" t="s">
        <v>43</v>
      </c>
      <c r="P2172" s="94" t="s">
        <v>43</v>
      </c>
      <c r="Q2172" s="94" t="s">
        <v>43</v>
      </c>
      <c r="R2172" s="350" t="s">
        <v>43</v>
      </c>
      <c r="S2172" s="94" t="s">
        <v>43</v>
      </c>
      <c r="Y2172" s="352"/>
      <c r="Z2172" s="353"/>
      <c r="AA2172" s="353"/>
      <c r="AB2172" s="353"/>
      <c r="AC2172" s="350"/>
      <c r="AG2172" s="354"/>
      <c r="AH2172" s="350"/>
      <c r="AL2172" s="350"/>
      <c r="AM2172" s="351"/>
      <c r="AP2172" s="350"/>
      <c r="AQ2172" s="350"/>
      <c r="AR2172" s="350"/>
      <c r="AS2172" s="350"/>
      <c r="AT2172" s="350"/>
      <c r="AU2172" s="350"/>
      <c r="AV2172" s="350"/>
      <c r="AX2172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100036, '01.02.2015 0:00:00',  '28.02.2015 23:59:59', 1, 'RUR', 5, 7, 3965.52, 1321.84,null,null,null,null);</v>
      </c>
    </row>
    <row r="2173" spans="2:50" s="94" customFormat="1" ht="16.5" customHeight="1" x14ac:dyDescent="0.25">
      <c r="B2173" s="349">
        <v>1</v>
      </c>
      <c r="C2173" s="94">
        <v>100037</v>
      </c>
      <c r="D2173" s="94" t="s">
        <v>1017</v>
      </c>
      <c r="E2173" s="386" t="s">
        <v>165</v>
      </c>
      <c r="F2173" s="386" t="s">
        <v>162</v>
      </c>
      <c r="G2173" s="94">
        <v>1</v>
      </c>
      <c r="H2173" s="350" t="s">
        <v>38</v>
      </c>
      <c r="I2173" s="351" t="s">
        <v>43</v>
      </c>
      <c r="J2173" s="351">
        <v>10</v>
      </c>
      <c r="K2173" s="94" t="s">
        <v>43</v>
      </c>
      <c r="L2173" s="94" t="s">
        <v>43</v>
      </c>
      <c r="M2173" s="352" t="s">
        <v>43</v>
      </c>
      <c r="N2173" s="94" t="s">
        <v>43</v>
      </c>
      <c r="O2173" s="94">
        <v>139200</v>
      </c>
      <c r="P2173" s="94">
        <v>117966.10169491501</v>
      </c>
      <c r="Q2173" s="94">
        <v>9437.2881355932204</v>
      </c>
      <c r="R2173" s="350">
        <v>2359.3220338983001</v>
      </c>
      <c r="S2173" s="94" t="s">
        <v>43</v>
      </c>
      <c r="Y2173" s="352"/>
      <c r="Z2173" s="353"/>
      <c r="AA2173" s="353"/>
      <c r="AB2173" s="353"/>
      <c r="AC2173" s="350"/>
      <c r="AG2173" s="354"/>
      <c r="AH2173" s="350"/>
      <c r="AL2173" s="350"/>
      <c r="AM2173" s="351"/>
      <c r="AP2173" s="350"/>
      <c r="AQ2173" s="350"/>
      <c r="AR2173" s="350"/>
      <c r="AS2173" s="350"/>
      <c r="AT2173" s="350"/>
      <c r="AU2173" s="350"/>
      <c r="AV2173" s="350"/>
      <c r="AX2173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100037, '01.01.2015 0:00:00',  '31.01.2015 23:59:59', 1, 'RUR', 10, null, null, null,null,9437.28813559322,2359.3220338983,null);</v>
      </c>
    </row>
    <row r="2174" spans="2:50" s="94" customFormat="1" ht="16.5" customHeight="1" x14ac:dyDescent="0.25">
      <c r="B2174" s="349">
        <v>1</v>
      </c>
      <c r="C2174" s="94">
        <v>100037</v>
      </c>
      <c r="D2174" s="94" t="s">
        <v>1017</v>
      </c>
      <c r="E2174" s="386" t="s">
        <v>166</v>
      </c>
      <c r="F2174" s="386" t="s">
        <v>163</v>
      </c>
      <c r="G2174" s="94">
        <v>1</v>
      </c>
      <c r="H2174" s="350" t="s">
        <v>38</v>
      </c>
      <c r="I2174" s="351">
        <v>7</v>
      </c>
      <c r="J2174" s="351">
        <v>5</v>
      </c>
      <c r="K2174" s="94">
        <v>76176</v>
      </c>
      <c r="L2174" s="94">
        <v>4570.5600000000004</v>
      </c>
      <c r="M2174" s="352">
        <v>1523.52</v>
      </c>
      <c r="N2174" s="94" t="s">
        <v>43</v>
      </c>
      <c r="O2174" s="94" t="s">
        <v>43</v>
      </c>
      <c r="P2174" s="94" t="s">
        <v>43</v>
      </c>
      <c r="Q2174" s="94" t="s">
        <v>43</v>
      </c>
      <c r="R2174" s="350" t="s">
        <v>43</v>
      </c>
      <c r="S2174" s="94" t="s">
        <v>43</v>
      </c>
      <c r="Y2174" s="352"/>
      <c r="Z2174" s="353"/>
      <c r="AA2174" s="353"/>
      <c r="AB2174" s="353"/>
      <c r="AC2174" s="350"/>
      <c r="AG2174" s="354"/>
      <c r="AH2174" s="350"/>
      <c r="AL2174" s="350"/>
      <c r="AM2174" s="351"/>
      <c r="AP2174" s="350"/>
      <c r="AQ2174" s="350"/>
      <c r="AR2174" s="350"/>
      <c r="AS2174" s="350"/>
      <c r="AT2174" s="350"/>
      <c r="AU2174" s="350"/>
      <c r="AV2174" s="350"/>
      <c r="AX2174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100037, '01.02.2015 0:00:00',  '28.02.2015 23:59:59', 1, 'RUR', 5, 7, 4570.56, 1523.52,null,null,null,null);</v>
      </c>
    </row>
    <row r="2175" spans="2:50" s="94" customFormat="1" ht="16.5" customHeight="1" x14ac:dyDescent="0.25">
      <c r="B2175" s="349">
        <v>1</v>
      </c>
      <c r="C2175" s="94">
        <v>100038</v>
      </c>
      <c r="D2175" s="94" t="s">
        <v>1023</v>
      </c>
      <c r="E2175" s="386" t="s">
        <v>165</v>
      </c>
      <c r="F2175" s="386" t="s">
        <v>162</v>
      </c>
      <c r="G2175" s="94">
        <v>1</v>
      </c>
      <c r="H2175" s="350" t="s">
        <v>38</v>
      </c>
      <c r="I2175" s="351" t="s">
        <v>43</v>
      </c>
      <c r="J2175" s="351">
        <v>10</v>
      </c>
      <c r="K2175" s="94" t="s">
        <v>43</v>
      </c>
      <c r="L2175" s="94" t="s">
        <v>43</v>
      </c>
      <c r="M2175" s="352" t="s">
        <v>43</v>
      </c>
      <c r="N2175" s="94" t="s">
        <v>43</v>
      </c>
      <c r="O2175" s="94">
        <v>136200</v>
      </c>
      <c r="P2175" s="94">
        <v>115423.72881355901</v>
      </c>
      <c r="Q2175" s="94">
        <v>9233.8983050847401</v>
      </c>
      <c r="R2175" s="350">
        <v>2308.47457627118</v>
      </c>
      <c r="S2175" s="94" t="s">
        <v>43</v>
      </c>
      <c r="Y2175" s="352"/>
      <c r="Z2175" s="353"/>
      <c r="AA2175" s="353"/>
      <c r="AB2175" s="353"/>
      <c r="AC2175" s="350"/>
      <c r="AG2175" s="354"/>
      <c r="AH2175" s="350"/>
      <c r="AL2175" s="350"/>
      <c r="AM2175" s="351"/>
      <c r="AP2175" s="350"/>
      <c r="AQ2175" s="350"/>
      <c r="AR2175" s="350"/>
      <c r="AS2175" s="350"/>
      <c r="AT2175" s="350"/>
      <c r="AU2175" s="350"/>
      <c r="AV2175" s="350"/>
      <c r="AX2175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100038, '01.01.2015 0:00:00',  '31.01.2015 23:59:59', 1, 'RUR', 10, null, null, null,null,9233.89830508474,2308.47457627118,null);</v>
      </c>
    </row>
    <row r="2176" spans="2:50" s="94" customFormat="1" ht="16.5" customHeight="1" x14ac:dyDescent="0.25">
      <c r="B2176" s="349">
        <v>1</v>
      </c>
      <c r="C2176" s="94">
        <v>100038</v>
      </c>
      <c r="D2176" s="94" t="s">
        <v>1023</v>
      </c>
      <c r="E2176" s="386" t="s">
        <v>166</v>
      </c>
      <c r="F2176" s="386" t="s">
        <v>163</v>
      </c>
      <c r="G2176" s="94">
        <v>1</v>
      </c>
      <c r="H2176" s="350" t="s">
        <v>38</v>
      </c>
      <c r="I2176" s="351">
        <v>7</v>
      </c>
      <c r="J2176" s="351">
        <v>5</v>
      </c>
      <c r="K2176" s="94">
        <v>74456</v>
      </c>
      <c r="L2176" s="94">
        <v>4467.3599999999997</v>
      </c>
      <c r="M2176" s="352">
        <v>1489.12</v>
      </c>
      <c r="N2176" s="94" t="s">
        <v>43</v>
      </c>
      <c r="O2176" s="94" t="s">
        <v>43</v>
      </c>
      <c r="P2176" s="94" t="s">
        <v>43</v>
      </c>
      <c r="Q2176" s="94" t="s">
        <v>43</v>
      </c>
      <c r="R2176" s="350" t="s">
        <v>43</v>
      </c>
      <c r="S2176" s="94" t="s">
        <v>43</v>
      </c>
      <c r="Y2176" s="352"/>
      <c r="Z2176" s="353"/>
      <c r="AA2176" s="353"/>
      <c r="AB2176" s="353"/>
      <c r="AC2176" s="350"/>
      <c r="AG2176" s="354"/>
      <c r="AH2176" s="350"/>
      <c r="AL2176" s="350"/>
      <c r="AM2176" s="351"/>
      <c r="AP2176" s="350"/>
      <c r="AQ2176" s="350"/>
      <c r="AR2176" s="350"/>
      <c r="AS2176" s="350"/>
      <c r="AT2176" s="350"/>
      <c r="AU2176" s="350"/>
      <c r="AV2176" s="350"/>
      <c r="AX2176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100038, '01.02.2015 0:00:00',  '28.02.2015 23:59:59', 1, 'RUR', 5, 7, 4467.36, 1489.12,null,null,null,null);</v>
      </c>
    </row>
    <row r="2177" spans="2:50" s="94" customFormat="1" ht="16.5" customHeight="1" x14ac:dyDescent="0.25">
      <c r="B2177" s="349">
        <v>1</v>
      </c>
      <c r="C2177" s="94">
        <v>100039</v>
      </c>
      <c r="D2177" s="94" t="s">
        <v>1029</v>
      </c>
      <c r="E2177" s="386" t="s">
        <v>165</v>
      </c>
      <c r="F2177" s="386" t="s">
        <v>162</v>
      </c>
      <c r="G2177" s="94">
        <v>1</v>
      </c>
      <c r="H2177" s="350" t="s">
        <v>38</v>
      </c>
      <c r="I2177" s="351">
        <v>7</v>
      </c>
      <c r="J2177" s="351">
        <v>4</v>
      </c>
      <c r="K2177" s="94">
        <v>5084</v>
      </c>
      <c r="L2177" s="94">
        <v>406.72</v>
      </c>
      <c r="M2177" s="352">
        <v>101.68</v>
      </c>
      <c r="N2177" s="94" t="s">
        <v>43</v>
      </c>
      <c r="O2177" s="94" t="s">
        <v>43</v>
      </c>
      <c r="P2177" s="94" t="s">
        <v>43</v>
      </c>
      <c r="Q2177" s="94" t="s">
        <v>43</v>
      </c>
      <c r="R2177" s="350" t="s">
        <v>43</v>
      </c>
      <c r="S2177" s="94" t="s">
        <v>43</v>
      </c>
      <c r="Y2177" s="352"/>
      <c r="Z2177" s="353"/>
      <c r="AA2177" s="353"/>
      <c r="AB2177" s="353"/>
      <c r="AC2177" s="350"/>
      <c r="AG2177" s="354"/>
      <c r="AH2177" s="350"/>
      <c r="AL2177" s="350"/>
      <c r="AM2177" s="351"/>
      <c r="AP2177" s="350"/>
      <c r="AQ2177" s="350"/>
      <c r="AR2177" s="350"/>
      <c r="AS2177" s="350"/>
      <c r="AT2177" s="350"/>
      <c r="AU2177" s="350"/>
      <c r="AV2177" s="350"/>
      <c r="AX2177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100039, '01.01.2015 0:00:00',  '31.01.2015 23:59:59', 1, 'RUR', 4, 7, 406.72, 101.68,null,null,null,null);</v>
      </c>
    </row>
    <row r="2178" spans="2:50" s="94" customFormat="1" ht="16.5" customHeight="1" x14ac:dyDescent="0.25">
      <c r="B2178" s="349">
        <v>1</v>
      </c>
      <c r="C2178" s="94">
        <v>100039</v>
      </c>
      <c r="D2178" s="94" t="s">
        <v>1029</v>
      </c>
      <c r="E2178" s="386" t="s">
        <v>165</v>
      </c>
      <c r="F2178" s="386" t="s">
        <v>162</v>
      </c>
      <c r="G2178" s="94">
        <v>1</v>
      </c>
      <c r="H2178" s="350" t="s">
        <v>38</v>
      </c>
      <c r="I2178" s="351" t="s">
        <v>43</v>
      </c>
      <c r="J2178" s="351">
        <v>10</v>
      </c>
      <c r="K2178" s="94" t="s">
        <v>43</v>
      </c>
      <c r="L2178" s="94" t="s">
        <v>43</v>
      </c>
      <c r="M2178" s="352" t="s">
        <v>43</v>
      </c>
      <c r="N2178" s="94" t="s">
        <v>43</v>
      </c>
      <c r="O2178" s="94">
        <v>55800</v>
      </c>
      <c r="P2178" s="94">
        <v>47288.135593220301</v>
      </c>
      <c r="Q2178" s="94">
        <v>3783.05084745762</v>
      </c>
      <c r="R2178" s="350">
        <v>945.76271186440601</v>
      </c>
      <c r="S2178" s="94" t="s">
        <v>43</v>
      </c>
      <c r="Y2178" s="352"/>
      <c r="Z2178" s="353"/>
      <c r="AA2178" s="353"/>
      <c r="AB2178" s="353"/>
      <c r="AC2178" s="350"/>
      <c r="AG2178" s="354"/>
      <c r="AH2178" s="350"/>
      <c r="AL2178" s="350"/>
      <c r="AM2178" s="351"/>
      <c r="AP2178" s="350"/>
      <c r="AQ2178" s="350"/>
      <c r="AR2178" s="350"/>
      <c r="AS2178" s="350"/>
      <c r="AT2178" s="350"/>
      <c r="AU2178" s="350"/>
      <c r="AV2178" s="350"/>
      <c r="AX2178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100039, '01.01.2015 0:00:00',  '31.01.2015 23:59:59', 1, 'RUR', 10, null, null, null,null,3783.05084745762,945.762711864406,null);</v>
      </c>
    </row>
    <row r="2179" spans="2:50" s="94" customFormat="1" ht="16.5" customHeight="1" x14ac:dyDescent="0.25">
      <c r="B2179" s="349">
        <v>1</v>
      </c>
      <c r="C2179" s="94">
        <v>100039</v>
      </c>
      <c r="D2179" s="94" t="s">
        <v>1029</v>
      </c>
      <c r="E2179" s="386" t="s">
        <v>166</v>
      </c>
      <c r="F2179" s="386" t="s">
        <v>163</v>
      </c>
      <c r="G2179" s="94">
        <v>1</v>
      </c>
      <c r="H2179" s="350" t="s">
        <v>38</v>
      </c>
      <c r="I2179" s="351">
        <v>7</v>
      </c>
      <c r="J2179" s="351">
        <v>5</v>
      </c>
      <c r="K2179" s="94">
        <v>101680</v>
      </c>
      <c r="L2179" s="94">
        <v>6100.8</v>
      </c>
      <c r="M2179" s="352">
        <v>2033.6</v>
      </c>
      <c r="N2179" s="94" t="s">
        <v>43</v>
      </c>
      <c r="O2179" s="94" t="s">
        <v>43</v>
      </c>
      <c r="P2179" s="94" t="s">
        <v>43</v>
      </c>
      <c r="Q2179" s="94" t="s">
        <v>43</v>
      </c>
      <c r="R2179" s="350" t="s">
        <v>43</v>
      </c>
      <c r="S2179" s="94" t="s">
        <v>43</v>
      </c>
      <c r="Y2179" s="352"/>
      <c r="Z2179" s="353"/>
      <c r="AA2179" s="353"/>
      <c r="AB2179" s="353"/>
      <c r="AC2179" s="350"/>
      <c r="AG2179" s="354"/>
      <c r="AH2179" s="350"/>
      <c r="AL2179" s="350"/>
      <c r="AM2179" s="351"/>
      <c r="AP2179" s="350"/>
      <c r="AQ2179" s="350"/>
      <c r="AR2179" s="350"/>
      <c r="AS2179" s="350"/>
      <c r="AT2179" s="350"/>
      <c r="AU2179" s="350"/>
      <c r="AV2179" s="350"/>
      <c r="AX217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100039, '01.02.2015 0:00:00',  '28.02.2015 23:59:59', 1, 'RUR', 5, 7, 6100.8, 2033.6,null,null,null,null);</v>
      </c>
    </row>
    <row r="2180" spans="2:50" s="94" customFormat="1" ht="16.5" customHeight="1" x14ac:dyDescent="0.25">
      <c r="B2180" s="349">
        <v>1</v>
      </c>
      <c r="C2180" s="94">
        <v>100039</v>
      </c>
      <c r="D2180" s="94" t="s">
        <v>1029</v>
      </c>
      <c r="E2180" s="386" t="s">
        <v>166</v>
      </c>
      <c r="F2180" s="386" t="s">
        <v>163</v>
      </c>
      <c r="G2180" s="94">
        <v>1</v>
      </c>
      <c r="H2180" s="350" t="s">
        <v>38</v>
      </c>
      <c r="I2180" s="351" t="s">
        <v>43</v>
      </c>
      <c r="J2180" s="351">
        <v>10</v>
      </c>
      <c r="K2180" s="94" t="s">
        <v>43</v>
      </c>
      <c r="L2180" s="94" t="s">
        <v>43</v>
      </c>
      <c r="M2180" s="352" t="s">
        <v>43</v>
      </c>
      <c r="N2180" s="94" t="s">
        <v>43</v>
      </c>
      <c r="O2180" s="94">
        <v>139500</v>
      </c>
      <c r="P2180" s="94">
        <v>118220.33898304999</v>
      </c>
      <c r="Q2180" s="94">
        <v>9457.6271186440608</v>
      </c>
      <c r="R2180" s="350">
        <v>2364.4067796610102</v>
      </c>
      <c r="S2180" s="94" t="s">
        <v>43</v>
      </c>
      <c r="Y2180" s="352"/>
      <c r="Z2180" s="353"/>
      <c r="AA2180" s="353"/>
      <c r="AB2180" s="353"/>
      <c r="AC2180" s="350"/>
      <c r="AG2180" s="354"/>
      <c r="AH2180" s="350"/>
      <c r="AL2180" s="350"/>
      <c r="AM2180" s="351"/>
      <c r="AP2180" s="350"/>
      <c r="AQ2180" s="350"/>
      <c r="AR2180" s="350"/>
      <c r="AS2180" s="350"/>
      <c r="AT2180" s="350"/>
      <c r="AU2180" s="350"/>
      <c r="AV2180" s="350"/>
      <c r="AX218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100039, '01.02.2015 0:00:00',  '28.02.2015 23:59:59', 1, 'RUR', 10, null, null, null,null,9457.62711864406,2364.40677966101,null);</v>
      </c>
    </row>
    <row r="2181" spans="2:50" s="94" customFormat="1" ht="16.5" customHeight="1" x14ac:dyDescent="0.25">
      <c r="B2181" s="349">
        <v>1</v>
      </c>
      <c r="C2181" s="94">
        <v>100040</v>
      </c>
      <c r="D2181" s="94" t="s">
        <v>1035</v>
      </c>
      <c r="E2181" s="386" t="s">
        <v>165</v>
      </c>
      <c r="F2181" s="386" t="s">
        <v>162</v>
      </c>
      <c r="G2181" s="94">
        <v>1</v>
      </c>
      <c r="H2181" s="350" t="s">
        <v>38</v>
      </c>
      <c r="I2181" s="351">
        <v>7</v>
      </c>
      <c r="J2181" s="351">
        <v>4</v>
      </c>
      <c r="K2181" s="94">
        <v>5084</v>
      </c>
      <c r="L2181" s="94">
        <v>406.72</v>
      </c>
      <c r="M2181" s="352">
        <v>101.68</v>
      </c>
      <c r="N2181" s="94" t="s">
        <v>43</v>
      </c>
      <c r="O2181" s="94" t="s">
        <v>43</v>
      </c>
      <c r="P2181" s="94" t="s">
        <v>43</v>
      </c>
      <c r="Q2181" s="94" t="s">
        <v>43</v>
      </c>
      <c r="R2181" s="350" t="s">
        <v>43</v>
      </c>
      <c r="S2181" s="94" t="s">
        <v>43</v>
      </c>
      <c r="Y2181" s="352"/>
      <c r="Z2181" s="353"/>
      <c r="AA2181" s="353"/>
      <c r="AB2181" s="353"/>
      <c r="AC2181" s="350"/>
      <c r="AG2181" s="354"/>
      <c r="AH2181" s="350"/>
      <c r="AL2181" s="350"/>
      <c r="AM2181" s="351"/>
      <c r="AP2181" s="350"/>
      <c r="AQ2181" s="350"/>
      <c r="AR2181" s="350"/>
      <c r="AS2181" s="350"/>
      <c r="AT2181" s="350"/>
      <c r="AU2181" s="350"/>
      <c r="AV2181" s="350"/>
      <c r="AX218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100040, '01.01.2015 0:00:00',  '31.01.2015 23:59:59', 1, 'RUR', 4, 7, 406.72, 101.68,null,null,null,null);</v>
      </c>
    </row>
    <row r="2182" spans="2:50" s="94" customFormat="1" ht="16.5" customHeight="1" x14ac:dyDescent="0.25">
      <c r="B2182" s="349">
        <v>1</v>
      </c>
      <c r="C2182" s="94">
        <v>100040</v>
      </c>
      <c r="D2182" s="94" t="s">
        <v>1035</v>
      </c>
      <c r="E2182" s="386" t="s">
        <v>165</v>
      </c>
      <c r="F2182" s="386" t="s">
        <v>162</v>
      </c>
      <c r="G2182" s="94">
        <v>1</v>
      </c>
      <c r="H2182" s="350" t="s">
        <v>38</v>
      </c>
      <c r="I2182" s="351" t="s">
        <v>43</v>
      </c>
      <c r="J2182" s="351">
        <v>10</v>
      </c>
      <c r="K2182" s="94" t="s">
        <v>43</v>
      </c>
      <c r="L2182" s="94" t="s">
        <v>43</v>
      </c>
      <c r="M2182" s="352" t="s">
        <v>43</v>
      </c>
      <c r="N2182" s="94" t="s">
        <v>43</v>
      </c>
      <c r="O2182" s="94">
        <v>55800</v>
      </c>
      <c r="P2182" s="94">
        <v>47288.135593220301</v>
      </c>
      <c r="Q2182" s="94">
        <v>3783.05084745762</v>
      </c>
      <c r="R2182" s="350">
        <v>945.76271186440601</v>
      </c>
      <c r="S2182" s="94" t="s">
        <v>43</v>
      </c>
      <c r="Y2182" s="352"/>
      <c r="Z2182" s="353"/>
      <c r="AA2182" s="353"/>
      <c r="AB2182" s="353"/>
      <c r="AC2182" s="350"/>
      <c r="AG2182" s="354"/>
      <c r="AH2182" s="350"/>
      <c r="AL2182" s="350"/>
      <c r="AM2182" s="351"/>
      <c r="AP2182" s="350"/>
      <c r="AQ2182" s="350"/>
      <c r="AR2182" s="350"/>
      <c r="AS2182" s="350"/>
      <c r="AT2182" s="350"/>
      <c r="AU2182" s="350"/>
      <c r="AV2182" s="350"/>
      <c r="AX2182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100040, '01.01.2015 0:00:00',  '31.01.2015 23:59:59', 1, 'RUR', 10, null, null, null,null,3783.05084745762,945.762711864406,null);</v>
      </c>
    </row>
    <row r="2183" spans="2:50" s="94" customFormat="1" ht="16.5" customHeight="1" x14ac:dyDescent="0.25">
      <c r="B2183" s="349">
        <v>1</v>
      </c>
      <c r="C2183" s="94">
        <v>100040</v>
      </c>
      <c r="D2183" s="94" t="s">
        <v>1035</v>
      </c>
      <c r="E2183" s="386" t="s">
        <v>166</v>
      </c>
      <c r="F2183" s="386" t="s">
        <v>163</v>
      </c>
      <c r="G2183" s="94">
        <v>1</v>
      </c>
      <c r="H2183" s="350" t="s">
        <v>38</v>
      </c>
      <c r="I2183" s="351">
        <v>7</v>
      </c>
      <c r="J2183" s="351">
        <v>5</v>
      </c>
      <c r="K2183" s="94">
        <v>701592</v>
      </c>
      <c r="L2183" s="94">
        <v>42095.519999999997</v>
      </c>
      <c r="M2183" s="352">
        <v>14031.84</v>
      </c>
      <c r="N2183" s="94" t="s">
        <v>43</v>
      </c>
      <c r="O2183" s="94" t="s">
        <v>43</v>
      </c>
      <c r="P2183" s="94" t="s">
        <v>43</v>
      </c>
      <c r="Q2183" s="94" t="s">
        <v>43</v>
      </c>
      <c r="R2183" s="350" t="s">
        <v>43</v>
      </c>
      <c r="S2183" s="94" t="s">
        <v>43</v>
      </c>
      <c r="Y2183" s="352"/>
      <c r="Z2183" s="353"/>
      <c r="AA2183" s="353"/>
      <c r="AB2183" s="353"/>
      <c r="AC2183" s="350"/>
      <c r="AG2183" s="354"/>
      <c r="AH2183" s="350"/>
      <c r="AL2183" s="350"/>
      <c r="AM2183" s="351"/>
      <c r="AP2183" s="350"/>
      <c r="AQ2183" s="350"/>
      <c r="AR2183" s="350"/>
      <c r="AS2183" s="350"/>
      <c r="AT2183" s="350"/>
      <c r="AU2183" s="350"/>
      <c r="AV2183" s="350"/>
      <c r="AX2183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100040, '01.02.2015 0:00:00',  '28.02.2015 23:59:59', 1, 'RUR', 5, 7, 42095.52, 14031.84,null,null,null,null);</v>
      </c>
    </row>
    <row r="2184" spans="2:50" s="94" customFormat="1" ht="16.5" customHeight="1" x14ac:dyDescent="0.25">
      <c r="B2184" s="349">
        <v>1</v>
      </c>
      <c r="C2184" s="94">
        <v>100040</v>
      </c>
      <c r="D2184" s="94" t="s">
        <v>1035</v>
      </c>
      <c r="E2184" s="386" t="s">
        <v>166</v>
      </c>
      <c r="F2184" s="386" t="s">
        <v>163</v>
      </c>
      <c r="G2184" s="94">
        <v>1</v>
      </c>
      <c r="H2184" s="350" t="s">
        <v>38</v>
      </c>
      <c r="I2184" s="351" t="s">
        <v>43</v>
      </c>
      <c r="J2184" s="351">
        <v>10</v>
      </c>
      <c r="K2184" s="94" t="s">
        <v>43</v>
      </c>
      <c r="L2184" s="94" t="s">
        <v>43</v>
      </c>
      <c r="M2184" s="352" t="s">
        <v>43</v>
      </c>
      <c r="N2184" s="94" t="s">
        <v>43</v>
      </c>
      <c r="O2184" s="94">
        <v>418500</v>
      </c>
      <c r="P2184" s="94">
        <v>354661.01694915199</v>
      </c>
      <c r="Q2184" s="94">
        <v>28372.881355932201</v>
      </c>
      <c r="R2184" s="350">
        <v>7093.2203389830502</v>
      </c>
      <c r="S2184" s="94" t="s">
        <v>43</v>
      </c>
      <c r="Y2184" s="352"/>
      <c r="Z2184" s="353"/>
      <c r="AA2184" s="353"/>
      <c r="AB2184" s="353"/>
      <c r="AC2184" s="350"/>
      <c r="AG2184" s="354"/>
      <c r="AH2184" s="350"/>
      <c r="AL2184" s="350"/>
      <c r="AM2184" s="351"/>
      <c r="AP2184" s="350"/>
      <c r="AQ2184" s="350"/>
      <c r="AR2184" s="350"/>
      <c r="AS2184" s="350"/>
      <c r="AT2184" s="350"/>
      <c r="AU2184" s="350"/>
      <c r="AV2184" s="350"/>
      <c r="AX2184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100040, '01.02.2015 0:00:00',  '28.02.2015 23:59:59', 1, 'RUR', 10, null, null, null,null,28372.8813559322,7093.22033898305,null);</v>
      </c>
    </row>
    <row r="2185" spans="2:50" s="94" customFormat="1" ht="16.5" customHeight="1" x14ac:dyDescent="0.25">
      <c r="B2185" s="349">
        <v>1</v>
      </c>
      <c r="C2185" s="94">
        <v>100041</v>
      </c>
      <c r="D2185" s="94" t="s">
        <v>1041</v>
      </c>
      <c r="E2185" s="386" t="s">
        <v>165</v>
      </c>
      <c r="F2185" s="386" t="s">
        <v>162</v>
      </c>
      <c r="G2185" s="94">
        <v>1</v>
      </c>
      <c r="H2185" s="350" t="s">
        <v>38</v>
      </c>
      <c r="I2185" s="351">
        <v>7</v>
      </c>
      <c r="J2185" s="351">
        <v>4</v>
      </c>
      <c r="K2185" s="94">
        <v>5084</v>
      </c>
      <c r="L2185" s="94">
        <v>406.72</v>
      </c>
      <c r="M2185" s="352">
        <v>101.68</v>
      </c>
      <c r="N2185" s="94" t="s">
        <v>43</v>
      </c>
      <c r="O2185" s="94" t="s">
        <v>43</v>
      </c>
      <c r="P2185" s="94" t="s">
        <v>43</v>
      </c>
      <c r="Q2185" s="94" t="s">
        <v>43</v>
      </c>
      <c r="R2185" s="350" t="s">
        <v>43</v>
      </c>
      <c r="S2185" s="94" t="s">
        <v>43</v>
      </c>
      <c r="Y2185" s="352"/>
      <c r="Z2185" s="353"/>
      <c r="AA2185" s="353"/>
      <c r="AB2185" s="353"/>
      <c r="AC2185" s="350"/>
      <c r="AG2185" s="354"/>
      <c r="AH2185" s="350"/>
      <c r="AL2185" s="350"/>
      <c r="AM2185" s="351"/>
      <c r="AP2185" s="350"/>
      <c r="AQ2185" s="350"/>
      <c r="AR2185" s="350"/>
      <c r="AS2185" s="350"/>
      <c r="AT2185" s="350"/>
      <c r="AU2185" s="350"/>
      <c r="AV2185" s="350"/>
      <c r="AX2185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100041, '01.01.2015 0:00:00',  '31.01.2015 23:59:59', 1, 'RUR', 4, 7, 406.72, 101.68,null,null,null,null);</v>
      </c>
    </row>
    <row r="2186" spans="2:50" s="94" customFormat="1" ht="16.5" customHeight="1" x14ac:dyDescent="0.25">
      <c r="B2186" s="349">
        <v>1</v>
      </c>
      <c r="C2186" s="94">
        <v>100041</v>
      </c>
      <c r="D2186" s="94" t="s">
        <v>1041</v>
      </c>
      <c r="E2186" s="386" t="s">
        <v>165</v>
      </c>
      <c r="F2186" s="386" t="s">
        <v>162</v>
      </c>
      <c r="G2186" s="94">
        <v>1</v>
      </c>
      <c r="H2186" s="350" t="s">
        <v>38</v>
      </c>
      <c r="I2186" s="351" t="s">
        <v>43</v>
      </c>
      <c r="J2186" s="351">
        <v>10</v>
      </c>
      <c r="K2186" s="94" t="s">
        <v>43</v>
      </c>
      <c r="L2186" s="94" t="s">
        <v>43</v>
      </c>
      <c r="M2186" s="352" t="s">
        <v>43</v>
      </c>
      <c r="N2186" s="94" t="s">
        <v>43</v>
      </c>
      <c r="O2186" s="94">
        <v>139500</v>
      </c>
      <c r="P2186" s="94">
        <v>118220.33898304999</v>
      </c>
      <c r="Q2186" s="94">
        <v>9457.6271186440608</v>
      </c>
      <c r="R2186" s="350">
        <v>2364.4067796610102</v>
      </c>
      <c r="S2186" s="94" t="s">
        <v>43</v>
      </c>
      <c r="Y2186" s="352"/>
      <c r="Z2186" s="353"/>
      <c r="AA2186" s="353"/>
      <c r="AB2186" s="353"/>
      <c r="AC2186" s="350"/>
      <c r="AG2186" s="354"/>
      <c r="AH2186" s="350"/>
      <c r="AL2186" s="350"/>
      <c r="AM2186" s="351"/>
      <c r="AP2186" s="350"/>
      <c r="AQ2186" s="350"/>
      <c r="AR2186" s="350"/>
      <c r="AS2186" s="350"/>
      <c r="AT2186" s="350"/>
      <c r="AU2186" s="350"/>
      <c r="AV2186" s="350"/>
      <c r="AX2186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100041, '01.01.2015 0:00:00',  '31.01.2015 23:59:59', 1, 'RUR', 10, null, null, null,null,9457.62711864406,2364.40677966101,null);</v>
      </c>
    </row>
    <row r="2187" spans="2:50" s="94" customFormat="1" ht="16.5" customHeight="1" x14ac:dyDescent="0.25">
      <c r="B2187" s="349">
        <v>1</v>
      </c>
      <c r="C2187" s="94">
        <v>100041</v>
      </c>
      <c r="D2187" s="94" t="s">
        <v>1041</v>
      </c>
      <c r="E2187" s="386" t="s">
        <v>166</v>
      </c>
      <c r="F2187" s="386" t="s">
        <v>163</v>
      </c>
      <c r="G2187" s="94">
        <v>1</v>
      </c>
      <c r="H2187" s="350" t="s">
        <v>38</v>
      </c>
      <c r="I2187" s="351">
        <v>7</v>
      </c>
      <c r="J2187" s="351">
        <v>5</v>
      </c>
      <c r="K2187" s="94">
        <v>1199824</v>
      </c>
      <c r="L2187" s="94">
        <v>71989.440000000002</v>
      </c>
      <c r="M2187" s="352">
        <v>23996.48</v>
      </c>
      <c r="N2187" s="94" t="s">
        <v>43</v>
      </c>
      <c r="O2187" s="94" t="s">
        <v>43</v>
      </c>
      <c r="P2187" s="94" t="s">
        <v>43</v>
      </c>
      <c r="Q2187" s="94" t="s">
        <v>43</v>
      </c>
      <c r="R2187" s="350" t="s">
        <v>43</v>
      </c>
      <c r="S2187" s="94" t="s">
        <v>43</v>
      </c>
      <c r="Y2187" s="352"/>
      <c r="Z2187" s="353"/>
      <c r="AA2187" s="353"/>
      <c r="AB2187" s="353"/>
      <c r="AC2187" s="350"/>
      <c r="AG2187" s="354"/>
      <c r="AH2187" s="350"/>
      <c r="AL2187" s="350"/>
      <c r="AM2187" s="351"/>
      <c r="AP2187" s="350"/>
      <c r="AQ2187" s="350"/>
      <c r="AR2187" s="350"/>
      <c r="AS2187" s="350"/>
      <c r="AT2187" s="350"/>
      <c r="AU2187" s="350"/>
      <c r="AV2187" s="350"/>
      <c r="AX2187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100041, '01.02.2015 0:00:00',  '28.02.2015 23:59:59', 1, 'RUR', 5, 7, 71989.44, 23996.48,null,null,null,null);</v>
      </c>
    </row>
    <row r="2188" spans="2:50" s="94" customFormat="1" ht="16.5" customHeight="1" x14ac:dyDescent="0.25">
      <c r="B2188" s="349">
        <v>1</v>
      </c>
      <c r="C2188" s="94">
        <v>100041</v>
      </c>
      <c r="D2188" s="94" t="s">
        <v>1041</v>
      </c>
      <c r="E2188" s="386" t="s">
        <v>166</v>
      </c>
      <c r="F2188" s="386" t="s">
        <v>163</v>
      </c>
      <c r="G2188" s="94">
        <v>1</v>
      </c>
      <c r="H2188" s="350" t="s">
        <v>38</v>
      </c>
      <c r="I2188" s="351" t="s">
        <v>43</v>
      </c>
      <c r="J2188" s="351">
        <v>10</v>
      </c>
      <c r="K2188" s="94" t="s">
        <v>43</v>
      </c>
      <c r="L2188" s="94" t="s">
        <v>43</v>
      </c>
      <c r="M2188" s="352" t="s">
        <v>43</v>
      </c>
      <c r="N2188" s="94" t="s">
        <v>43</v>
      </c>
      <c r="O2188" s="94">
        <v>418500</v>
      </c>
      <c r="P2188" s="94">
        <v>354661.01694915199</v>
      </c>
      <c r="Q2188" s="94">
        <v>28372.881355932201</v>
      </c>
      <c r="R2188" s="350">
        <v>7093.2203389830502</v>
      </c>
      <c r="S2188" s="94" t="s">
        <v>43</v>
      </c>
      <c r="Y2188" s="352"/>
      <c r="Z2188" s="353"/>
      <c r="AA2188" s="353"/>
      <c r="AB2188" s="353"/>
      <c r="AC2188" s="350"/>
      <c r="AG2188" s="354"/>
      <c r="AH2188" s="350"/>
      <c r="AL2188" s="350"/>
      <c r="AM2188" s="351"/>
      <c r="AP2188" s="350"/>
      <c r="AQ2188" s="350"/>
      <c r="AR2188" s="350"/>
      <c r="AS2188" s="350"/>
      <c r="AT2188" s="350"/>
      <c r="AU2188" s="350"/>
      <c r="AV2188" s="350"/>
      <c r="AX2188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100041, '01.02.2015 0:00:00',  '28.02.2015 23:59:59', 1, 'RUR', 10, null, null, null,null,28372.8813559322,7093.22033898305,null);</v>
      </c>
    </row>
    <row r="2189" spans="2:50" s="94" customFormat="1" ht="16.5" customHeight="1" x14ac:dyDescent="0.25">
      <c r="B2189" s="349">
        <v>1</v>
      </c>
      <c r="C2189" s="94">
        <v>100042</v>
      </c>
      <c r="D2189" s="94" t="s">
        <v>1044</v>
      </c>
      <c r="E2189" s="386" t="s">
        <v>165</v>
      </c>
      <c r="F2189" s="386" t="s">
        <v>162</v>
      </c>
      <c r="G2189" s="94">
        <v>1</v>
      </c>
      <c r="H2189" s="350" t="s">
        <v>38</v>
      </c>
      <c r="I2189" s="351" t="s">
        <v>43</v>
      </c>
      <c r="J2189" s="351">
        <v>10</v>
      </c>
      <c r="K2189" s="94" t="s">
        <v>43</v>
      </c>
      <c r="L2189" s="94" t="s">
        <v>43</v>
      </c>
      <c r="M2189" s="352" t="s">
        <v>43</v>
      </c>
      <c r="N2189" s="94" t="s">
        <v>43</v>
      </c>
      <c r="O2189" s="94">
        <v>148800</v>
      </c>
      <c r="P2189" s="94">
        <v>126101.694915254</v>
      </c>
      <c r="Q2189" s="94">
        <v>10088.135593220301</v>
      </c>
      <c r="R2189" s="350">
        <v>2522.0338983050801</v>
      </c>
      <c r="S2189" s="94" t="s">
        <v>43</v>
      </c>
      <c r="Y2189" s="352"/>
      <c r="Z2189" s="353"/>
      <c r="AA2189" s="353"/>
      <c r="AB2189" s="353"/>
      <c r="AC2189" s="350"/>
      <c r="AG2189" s="354"/>
      <c r="AH2189" s="350"/>
      <c r="AL2189" s="350"/>
      <c r="AM2189" s="351"/>
      <c r="AP2189" s="350"/>
      <c r="AQ2189" s="350"/>
      <c r="AR2189" s="350"/>
      <c r="AS2189" s="350"/>
      <c r="AT2189" s="350"/>
      <c r="AU2189" s="350"/>
      <c r="AV2189" s="350"/>
      <c r="AX218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100042, '01.01.2015 0:00:00',  '31.01.2015 23:59:59', 1, 'RUR', 10, null, null, null,null,10088.1355932203,2522.03389830508,null);</v>
      </c>
    </row>
    <row r="2190" spans="2:50" s="94" customFormat="1" ht="16.5" customHeight="1" x14ac:dyDescent="0.25">
      <c r="B2190" s="349">
        <v>1</v>
      </c>
      <c r="C2190" s="94">
        <v>100042</v>
      </c>
      <c r="D2190" s="94" t="s">
        <v>1044</v>
      </c>
      <c r="E2190" s="386" t="s">
        <v>166</v>
      </c>
      <c r="F2190" s="386" t="s">
        <v>163</v>
      </c>
      <c r="G2190" s="94">
        <v>1</v>
      </c>
      <c r="H2190" s="350" t="s">
        <v>38</v>
      </c>
      <c r="I2190" s="351">
        <v>2</v>
      </c>
      <c r="J2190" s="351">
        <v>1</v>
      </c>
      <c r="K2190" s="94">
        <v>5084</v>
      </c>
      <c r="L2190" s="94">
        <v>406.72</v>
      </c>
      <c r="M2190" s="352">
        <v>101.68</v>
      </c>
      <c r="N2190" s="94" t="s">
        <v>43</v>
      </c>
      <c r="O2190" s="94" t="s">
        <v>43</v>
      </c>
      <c r="P2190" s="94" t="s">
        <v>43</v>
      </c>
      <c r="Q2190" s="94" t="s">
        <v>43</v>
      </c>
      <c r="R2190" s="350" t="s">
        <v>43</v>
      </c>
      <c r="S2190" s="94" t="s">
        <v>43</v>
      </c>
      <c r="Y2190" s="352"/>
      <c r="Z2190" s="353"/>
      <c r="AA2190" s="353"/>
      <c r="AB2190" s="353"/>
      <c r="AC2190" s="350"/>
      <c r="AG2190" s="354"/>
      <c r="AH2190" s="350"/>
      <c r="AL2190" s="350"/>
      <c r="AM2190" s="351"/>
      <c r="AP2190" s="350"/>
      <c r="AQ2190" s="350"/>
      <c r="AR2190" s="350"/>
      <c r="AS2190" s="350"/>
      <c r="AT2190" s="350"/>
      <c r="AU2190" s="350"/>
      <c r="AV2190" s="350"/>
      <c r="AX219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100042, '01.02.2015 0:00:00',  '28.02.2015 23:59:59', 1, 'RUR', 1, 2, 406.72, 101.68,null,null,null,null);</v>
      </c>
    </row>
    <row r="2191" spans="2:50" s="94" customFormat="1" ht="16.5" customHeight="1" x14ac:dyDescent="0.25">
      <c r="B2191" s="349">
        <v>1</v>
      </c>
      <c r="C2191" s="94">
        <v>100042</v>
      </c>
      <c r="D2191" s="94" t="s">
        <v>1044</v>
      </c>
      <c r="E2191" s="386" t="s">
        <v>166</v>
      </c>
      <c r="F2191" s="386" t="s">
        <v>163</v>
      </c>
      <c r="G2191" s="94">
        <v>1</v>
      </c>
      <c r="H2191" s="350" t="s">
        <v>38</v>
      </c>
      <c r="I2191" s="351">
        <v>7</v>
      </c>
      <c r="J2191" s="351">
        <v>5</v>
      </c>
      <c r="K2191" s="94">
        <v>76260</v>
      </c>
      <c r="L2191" s="94">
        <v>4575.6000000000004</v>
      </c>
      <c r="M2191" s="352">
        <v>1525.2</v>
      </c>
      <c r="N2191" s="94" t="s">
        <v>43</v>
      </c>
      <c r="O2191" s="94" t="s">
        <v>43</v>
      </c>
      <c r="P2191" s="94" t="s">
        <v>43</v>
      </c>
      <c r="Q2191" s="94" t="s">
        <v>43</v>
      </c>
      <c r="R2191" s="350" t="s">
        <v>43</v>
      </c>
      <c r="S2191" s="94" t="s">
        <v>43</v>
      </c>
      <c r="Y2191" s="352"/>
      <c r="Z2191" s="353"/>
      <c r="AA2191" s="353"/>
      <c r="AB2191" s="353"/>
      <c r="AC2191" s="350"/>
      <c r="AG2191" s="354"/>
      <c r="AH2191" s="350"/>
      <c r="AL2191" s="350"/>
      <c r="AM2191" s="351"/>
      <c r="AP2191" s="350"/>
      <c r="AQ2191" s="350"/>
      <c r="AR2191" s="350"/>
      <c r="AS2191" s="350"/>
      <c r="AT2191" s="350"/>
      <c r="AU2191" s="350"/>
      <c r="AV2191" s="350"/>
      <c r="AX219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100042, '01.02.2015 0:00:00',  '28.02.2015 23:59:59', 1, 'RUR', 5, 7, 4575.6, 1525.2,null,null,null,null);</v>
      </c>
    </row>
    <row r="2192" spans="2:50" s="94" customFormat="1" ht="16.5" customHeight="1" x14ac:dyDescent="0.25">
      <c r="B2192" s="349">
        <v>1</v>
      </c>
      <c r="C2192" s="94">
        <v>100043</v>
      </c>
      <c r="D2192" s="94" t="s">
        <v>1048</v>
      </c>
      <c r="E2192" s="386" t="s">
        <v>165</v>
      </c>
      <c r="F2192" s="386" t="s">
        <v>162</v>
      </c>
      <c r="G2192" s="94">
        <v>1</v>
      </c>
      <c r="H2192" s="350" t="s">
        <v>38</v>
      </c>
      <c r="I2192" s="351" t="s">
        <v>43</v>
      </c>
      <c r="J2192" s="351">
        <v>10</v>
      </c>
      <c r="K2192" s="94" t="s">
        <v>43</v>
      </c>
      <c r="L2192" s="94" t="s">
        <v>43</v>
      </c>
      <c r="M2192" s="352" t="s">
        <v>43</v>
      </c>
      <c r="N2192" s="94" t="s">
        <v>43</v>
      </c>
      <c r="O2192" s="94">
        <v>288300</v>
      </c>
      <c r="P2192" s="94">
        <v>244322.033898305</v>
      </c>
      <c r="Q2192" s="94">
        <v>19545.762711864401</v>
      </c>
      <c r="R2192" s="350">
        <v>4886.4406779661003</v>
      </c>
      <c r="S2192" s="94" t="s">
        <v>43</v>
      </c>
      <c r="Y2192" s="352"/>
      <c r="Z2192" s="353"/>
      <c r="AA2192" s="353"/>
      <c r="AB2192" s="353"/>
      <c r="AC2192" s="350"/>
      <c r="AG2192" s="354"/>
      <c r="AH2192" s="350"/>
      <c r="AL2192" s="350"/>
      <c r="AM2192" s="351"/>
      <c r="AP2192" s="350"/>
      <c r="AQ2192" s="350"/>
      <c r="AR2192" s="350"/>
      <c r="AS2192" s="350"/>
      <c r="AT2192" s="350"/>
      <c r="AU2192" s="350"/>
      <c r="AV2192" s="350"/>
      <c r="AX2192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100043, '01.01.2015 0:00:00',  '31.01.2015 23:59:59', 1, 'RUR', 10, null, null, null,null,19545.7627118644,4886.4406779661,null);</v>
      </c>
    </row>
    <row r="2193" spans="2:50" s="94" customFormat="1" ht="16.5" customHeight="1" x14ac:dyDescent="0.25">
      <c r="B2193" s="349">
        <v>1</v>
      </c>
      <c r="C2193" s="94">
        <v>100043</v>
      </c>
      <c r="D2193" s="94" t="s">
        <v>1048</v>
      </c>
      <c r="E2193" s="386" t="s">
        <v>166</v>
      </c>
      <c r="F2193" s="386" t="s">
        <v>163</v>
      </c>
      <c r="G2193" s="94">
        <v>1</v>
      </c>
      <c r="H2193" s="350" t="s">
        <v>38</v>
      </c>
      <c r="I2193" s="351">
        <v>7</v>
      </c>
      <c r="J2193" s="351">
        <v>5</v>
      </c>
      <c r="K2193" s="94">
        <v>157604</v>
      </c>
      <c r="L2193" s="94">
        <v>9456.24</v>
      </c>
      <c r="M2193" s="352">
        <v>3152.08</v>
      </c>
      <c r="N2193" s="94" t="s">
        <v>43</v>
      </c>
      <c r="O2193" s="94" t="s">
        <v>43</v>
      </c>
      <c r="P2193" s="94" t="s">
        <v>43</v>
      </c>
      <c r="Q2193" s="94" t="s">
        <v>43</v>
      </c>
      <c r="R2193" s="350" t="s">
        <v>43</v>
      </c>
      <c r="S2193" s="94" t="s">
        <v>43</v>
      </c>
      <c r="Y2193" s="352"/>
      <c r="Z2193" s="353"/>
      <c r="AA2193" s="353"/>
      <c r="AB2193" s="353"/>
      <c r="AC2193" s="350"/>
      <c r="AG2193" s="354"/>
      <c r="AH2193" s="350"/>
      <c r="AL2193" s="350"/>
      <c r="AM2193" s="351"/>
      <c r="AP2193" s="350"/>
      <c r="AQ2193" s="350"/>
      <c r="AR2193" s="350"/>
      <c r="AS2193" s="350"/>
      <c r="AT2193" s="350"/>
      <c r="AU2193" s="350"/>
      <c r="AV2193" s="350"/>
      <c r="AX2193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100043, '01.02.2015 0:00:00',  '28.02.2015 23:59:59', 1, 'RUR', 5, 7, 9456.24, 3152.08,null,null,null,null);</v>
      </c>
    </row>
    <row r="2194" spans="2:50" s="94" customFormat="1" ht="16.5" customHeight="1" x14ac:dyDescent="0.25">
      <c r="B2194" s="349">
        <v>1</v>
      </c>
      <c r="C2194" s="94">
        <v>100044</v>
      </c>
      <c r="D2194" s="94" t="s">
        <v>1054</v>
      </c>
      <c r="E2194" s="386" t="s">
        <v>165</v>
      </c>
      <c r="F2194" s="386" t="s">
        <v>162</v>
      </c>
      <c r="G2194" s="94">
        <v>1</v>
      </c>
      <c r="H2194" s="350" t="s">
        <v>38</v>
      </c>
      <c r="I2194" s="351">
        <v>7</v>
      </c>
      <c r="J2194" s="351">
        <v>4</v>
      </c>
      <c r="K2194" s="94">
        <v>5084</v>
      </c>
      <c r="L2194" s="94">
        <v>406.72</v>
      </c>
      <c r="M2194" s="352">
        <v>101.68</v>
      </c>
      <c r="N2194" s="94" t="s">
        <v>43</v>
      </c>
      <c r="O2194" s="94" t="s">
        <v>43</v>
      </c>
      <c r="P2194" s="94" t="s">
        <v>43</v>
      </c>
      <c r="Q2194" s="94" t="s">
        <v>43</v>
      </c>
      <c r="R2194" s="350" t="s">
        <v>43</v>
      </c>
      <c r="S2194" s="94" t="s">
        <v>43</v>
      </c>
      <c r="Y2194" s="352"/>
      <c r="Z2194" s="353"/>
      <c r="AA2194" s="353"/>
      <c r="AB2194" s="353"/>
      <c r="AC2194" s="350"/>
      <c r="AG2194" s="354"/>
      <c r="AH2194" s="350"/>
      <c r="AL2194" s="350"/>
      <c r="AM2194" s="351"/>
      <c r="AP2194" s="350"/>
      <c r="AQ2194" s="350"/>
      <c r="AR2194" s="350"/>
      <c r="AS2194" s="350"/>
      <c r="AT2194" s="350"/>
      <c r="AU2194" s="350"/>
      <c r="AV2194" s="350"/>
      <c r="AX2194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100044, '01.01.2015 0:00:00',  '31.01.2015 23:59:59', 1, 'RUR', 4, 7, 406.72, 101.68,null,null,null,null);</v>
      </c>
    </row>
    <row r="2195" spans="2:50" s="94" customFormat="1" ht="16.5" customHeight="1" x14ac:dyDescent="0.25">
      <c r="B2195" s="349">
        <v>1</v>
      </c>
      <c r="C2195" s="94">
        <v>100044</v>
      </c>
      <c r="D2195" s="94" t="s">
        <v>1054</v>
      </c>
      <c r="E2195" s="386" t="s">
        <v>165</v>
      </c>
      <c r="F2195" s="386" t="s">
        <v>162</v>
      </c>
      <c r="G2195" s="94">
        <v>1</v>
      </c>
      <c r="H2195" s="350" t="s">
        <v>38</v>
      </c>
      <c r="I2195" s="351" t="s">
        <v>43</v>
      </c>
      <c r="J2195" s="351">
        <v>10</v>
      </c>
      <c r="K2195" s="94" t="s">
        <v>43</v>
      </c>
      <c r="L2195" s="94" t="s">
        <v>43</v>
      </c>
      <c r="M2195" s="352" t="s">
        <v>43</v>
      </c>
      <c r="N2195" s="94" t="s">
        <v>43</v>
      </c>
      <c r="O2195" s="94">
        <v>55800</v>
      </c>
      <c r="P2195" s="94">
        <v>47288.135593220301</v>
      </c>
      <c r="Q2195" s="94">
        <v>3783.05084745762</v>
      </c>
      <c r="R2195" s="350">
        <v>945.76271186440601</v>
      </c>
      <c r="S2195" s="94" t="s">
        <v>43</v>
      </c>
      <c r="Y2195" s="352"/>
      <c r="Z2195" s="353"/>
      <c r="AA2195" s="353"/>
      <c r="AB2195" s="353"/>
      <c r="AC2195" s="350"/>
      <c r="AG2195" s="354"/>
      <c r="AH2195" s="350"/>
      <c r="AL2195" s="350"/>
      <c r="AM2195" s="351"/>
      <c r="AP2195" s="350"/>
      <c r="AQ2195" s="350"/>
      <c r="AR2195" s="350"/>
      <c r="AS2195" s="350"/>
      <c r="AT2195" s="350"/>
      <c r="AU2195" s="350"/>
      <c r="AV2195" s="350"/>
      <c r="AX2195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100044, '01.01.2015 0:00:00',  '31.01.2015 23:59:59', 1, 'RUR', 10, null, null, null,null,3783.05084745762,945.762711864406,null);</v>
      </c>
    </row>
    <row r="2196" spans="2:50" s="94" customFormat="1" ht="16.5" customHeight="1" x14ac:dyDescent="0.25">
      <c r="B2196" s="349">
        <v>1</v>
      </c>
      <c r="C2196" s="94">
        <v>100044</v>
      </c>
      <c r="D2196" s="94" t="s">
        <v>1054</v>
      </c>
      <c r="E2196" s="386" t="s">
        <v>166</v>
      </c>
      <c r="F2196" s="386" t="s">
        <v>163</v>
      </c>
      <c r="G2196" s="94">
        <v>1</v>
      </c>
      <c r="H2196" s="350" t="s">
        <v>38</v>
      </c>
      <c r="I2196" s="351">
        <v>7</v>
      </c>
      <c r="J2196" s="351">
        <v>5</v>
      </c>
      <c r="K2196" s="94">
        <v>691424</v>
      </c>
      <c r="L2196" s="94">
        <v>41485.440000000002</v>
      </c>
      <c r="M2196" s="352">
        <v>13828.48</v>
      </c>
      <c r="N2196" s="94" t="s">
        <v>43</v>
      </c>
      <c r="O2196" s="94" t="s">
        <v>43</v>
      </c>
      <c r="P2196" s="94" t="s">
        <v>43</v>
      </c>
      <c r="Q2196" s="94" t="s">
        <v>43</v>
      </c>
      <c r="R2196" s="350" t="s">
        <v>43</v>
      </c>
      <c r="S2196" s="94" t="s">
        <v>43</v>
      </c>
      <c r="Y2196" s="352"/>
      <c r="Z2196" s="353"/>
      <c r="AA2196" s="353"/>
      <c r="AB2196" s="353"/>
      <c r="AC2196" s="350"/>
      <c r="AG2196" s="354"/>
      <c r="AH2196" s="350"/>
      <c r="AL2196" s="350"/>
      <c r="AM2196" s="351"/>
      <c r="AP2196" s="350"/>
      <c r="AQ2196" s="350"/>
      <c r="AR2196" s="350"/>
      <c r="AS2196" s="350"/>
      <c r="AT2196" s="350"/>
      <c r="AU2196" s="350"/>
      <c r="AV2196" s="350"/>
      <c r="AX2196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100044, '01.02.2015 0:00:00',  '28.02.2015 23:59:59', 1, 'RUR', 5, 7, 41485.44, 13828.48,null,null,null,null);</v>
      </c>
    </row>
    <row r="2197" spans="2:50" s="94" customFormat="1" ht="16.5" customHeight="1" x14ac:dyDescent="0.25">
      <c r="B2197" s="349">
        <v>1</v>
      </c>
      <c r="C2197" s="94">
        <v>100044</v>
      </c>
      <c r="D2197" s="94" t="s">
        <v>1054</v>
      </c>
      <c r="E2197" s="386" t="s">
        <v>166</v>
      </c>
      <c r="F2197" s="386" t="s">
        <v>163</v>
      </c>
      <c r="G2197" s="94">
        <v>1</v>
      </c>
      <c r="H2197" s="350" t="s">
        <v>38</v>
      </c>
      <c r="I2197" s="351" t="s">
        <v>43</v>
      </c>
      <c r="J2197" s="351">
        <v>10</v>
      </c>
      <c r="K2197" s="94" t="s">
        <v>43</v>
      </c>
      <c r="L2197" s="94" t="s">
        <v>43</v>
      </c>
      <c r="M2197" s="352" t="s">
        <v>43</v>
      </c>
      <c r="N2197" s="94" t="s">
        <v>43</v>
      </c>
      <c r="O2197" s="94">
        <v>418500</v>
      </c>
      <c r="P2197" s="94">
        <v>354661.01694915199</v>
      </c>
      <c r="Q2197" s="94">
        <v>28372.881355932201</v>
      </c>
      <c r="R2197" s="350">
        <v>7093.2203389830502</v>
      </c>
      <c r="S2197" s="94" t="s">
        <v>43</v>
      </c>
      <c r="Y2197" s="352"/>
      <c r="Z2197" s="353"/>
      <c r="AA2197" s="353"/>
      <c r="AB2197" s="353"/>
      <c r="AC2197" s="350"/>
      <c r="AG2197" s="354"/>
      <c r="AH2197" s="350"/>
      <c r="AL2197" s="350"/>
      <c r="AM2197" s="351"/>
      <c r="AP2197" s="350"/>
      <c r="AQ2197" s="350"/>
      <c r="AR2197" s="350"/>
      <c r="AS2197" s="350"/>
      <c r="AT2197" s="350"/>
      <c r="AU2197" s="350"/>
      <c r="AV2197" s="350"/>
      <c r="AX2197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100044, '01.02.2015 0:00:00',  '28.02.2015 23:59:59', 1, 'RUR', 10, null, null, null,null,28372.8813559322,7093.22033898305,null);</v>
      </c>
    </row>
    <row r="2198" spans="2:50" s="94" customFormat="1" ht="16.5" customHeight="1" x14ac:dyDescent="0.25">
      <c r="B2198" s="349">
        <v>1</v>
      </c>
      <c r="C2198" s="94">
        <v>100045</v>
      </c>
      <c r="D2198" s="94" t="s">
        <v>1057</v>
      </c>
      <c r="E2198" s="386" t="s">
        <v>165</v>
      </c>
      <c r="F2198" s="386" t="s">
        <v>162</v>
      </c>
      <c r="G2198" s="94">
        <v>1</v>
      </c>
      <c r="H2198" s="350" t="s">
        <v>59</v>
      </c>
      <c r="I2198" s="351">
        <v>7</v>
      </c>
      <c r="J2198" s="351">
        <v>5</v>
      </c>
      <c r="K2198" s="94">
        <v>86428</v>
      </c>
      <c r="L2198" s="94">
        <v>5185.68</v>
      </c>
      <c r="M2198" s="352">
        <v>1728.56</v>
      </c>
      <c r="N2198" s="94" t="s">
        <v>43</v>
      </c>
      <c r="O2198" s="94" t="s">
        <v>43</v>
      </c>
      <c r="P2198" s="94" t="s">
        <v>43</v>
      </c>
      <c r="Q2198" s="94" t="s">
        <v>43</v>
      </c>
      <c r="R2198" s="350" t="s">
        <v>43</v>
      </c>
      <c r="S2198" s="94" t="s">
        <v>43</v>
      </c>
      <c r="Y2198" s="352"/>
      <c r="Z2198" s="353"/>
      <c r="AA2198" s="353"/>
      <c r="AB2198" s="353"/>
      <c r="AC2198" s="350"/>
      <c r="AG2198" s="354"/>
      <c r="AH2198" s="350"/>
      <c r="AL2198" s="350"/>
      <c r="AM2198" s="351"/>
      <c r="AP2198" s="350"/>
      <c r="AQ2198" s="350"/>
      <c r="AR2198" s="350"/>
      <c r="AS2198" s="350"/>
      <c r="AT2198" s="350"/>
      <c r="AU2198" s="350"/>
      <c r="AV2198" s="350"/>
      <c r="AX2198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'01.01.2015 0:00:00',  '31.01.2015 23:59:59', 1, 'USD', 5, 7, 5185.68, 1728.56,null,null,null,null);</v>
      </c>
    </row>
    <row r="2199" spans="2:50" s="94" customFormat="1" ht="16.5" customHeight="1" x14ac:dyDescent="0.25">
      <c r="B2199" s="349">
        <v>1</v>
      </c>
      <c r="C2199" s="94">
        <v>100045</v>
      </c>
      <c r="D2199" s="94" t="s">
        <v>1057</v>
      </c>
      <c r="E2199" s="386" t="s">
        <v>165</v>
      </c>
      <c r="F2199" s="386" t="s">
        <v>162</v>
      </c>
      <c r="G2199" s="94">
        <v>0</v>
      </c>
      <c r="H2199" s="350" t="s">
        <v>38</v>
      </c>
      <c r="I2199" s="351">
        <v>7</v>
      </c>
      <c r="J2199" s="351">
        <v>5</v>
      </c>
      <c r="K2199" s="94">
        <v>93000</v>
      </c>
      <c r="L2199" s="94">
        <v>5580</v>
      </c>
      <c r="M2199" s="352">
        <v>1860</v>
      </c>
      <c r="N2199" s="94" t="s">
        <v>43</v>
      </c>
      <c r="O2199" s="94" t="s">
        <v>43</v>
      </c>
      <c r="P2199" s="94" t="s">
        <v>43</v>
      </c>
      <c r="Q2199" s="94" t="s">
        <v>43</v>
      </c>
      <c r="R2199" s="350" t="s">
        <v>43</v>
      </c>
      <c r="S2199" s="94" t="s">
        <v>43</v>
      </c>
      <c r="Y2199" s="352"/>
      <c r="Z2199" s="353"/>
      <c r="AA2199" s="353"/>
      <c r="AB2199" s="353"/>
      <c r="AC2199" s="350"/>
      <c r="AG2199" s="354"/>
      <c r="AH2199" s="350"/>
      <c r="AL2199" s="350"/>
      <c r="AM2199" s="351"/>
      <c r="AP2199" s="350"/>
      <c r="AQ2199" s="350"/>
      <c r="AR2199" s="350"/>
      <c r="AS2199" s="350"/>
      <c r="AT2199" s="350"/>
      <c r="AU2199" s="350"/>
      <c r="AV2199" s="350"/>
      <c r="AX219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'01.01.2015 0:00:00',  '31.01.2015 23:59:59', 0, 'RUR', 5, 7, 5580, 1860,null,null,null,null);</v>
      </c>
    </row>
    <row r="2200" spans="2:50" s="94" customFormat="1" ht="16.5" customHeight="1" x14ac:dyDescent="0.25">
      <c r="B2200" s="349">
        <v>1</v>
      </c>
      <c r="C2200" s="94">
        <v>100045</v>
      </c>
      <c r="D2200" s="94" t="s">
        <v>1057</v>
      </c>
      <c r="E2200" s="386" t="s">
        <v>165</v>
      </c>
      <c r="F2200" s="386" t="s">
        <v>162</v>
      </c>
      <c r="G2200" s="94">
        <v>1</v>
      </c>
      <c r="H2200" s="350" t="s">
        <v>38</v>
      </c>
      <c r="I2200" s="351">
        <v>7</v>
      </c>
      <c r="J2200" s="351">
        <v>5</v>
      </c>
      <c r="K2200" s="94">
        <v>462644</v>
      </c>
      <c r="L2200" s="94">
        <v>27758.639999999999</v>
      </c>
      <c r="M2200" s="352">
        <v>9252.8799999999992</v>
      </c>
      <c r="N2200" s="94" t="s">
        <v>43</v>
      </c>
      <c r="O2200" s="94" t="s">
        <v>43</v>
      </c>
      <c r="P2200" s="94" t="s">
        <v>43</v>
      </c>
      <c r="Q2200" s="94" t="s">
        <v>43</v>
      </c>
      <c r="R2200" s="350" t="s">
        <v>43</v>
      </c>
      <c r="S2200" s="94" t="s">
        <v>43</v>
      </c>
      <c r="Y2200" s="352"/>
      <c r="Z2200" s="353"/>
      <c r="AA2200" s="353"/>
      <c r="AB2200" s="353"/>
      <c r="AC2200" s="350"/>
      <c r="AG2200" s="354"/>
      <c r="AH2200" s="350"/>
      <c r="AL2200" s="350"/>
      <c r="AM2200" s="351"/>
      <c r="AP2200" s="350"/>
      <c r="AQ2200" s="350"/>
      <c r="AR2200" s="350"/>
      <c r="AS2200" s="350"/>
      <c r="AT2200" s="350"/>
      <c r="AU2200" s="350"/>
      <c r="AV2200" s="350"/>
      <c r="AX220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'01.01.2015 0:00:00',  '31.01.2015 23:59:59', 1, 'RUR', 5, 7, 27758.64, 9252.88,null,null,null,null);</v>
      </c>
    </row>
    <row r="2201" spans="2:50" s="94" customFormat="1" ht="16.5" customHeight="1" x14ac:dyDescent="0.25">
      <c r="B2201" s="349">
        <v>1</v>
      </c>
      <c r="C2201" s="94">
        <v>100045</v>
      </c>
      <c r="D2201" s="94" t="s">
        <v>1057</v>
      </c>
      <c r="E2201" s="386" t="s">
        <v>165</v>
      </c>
      <c r="F2201" s="386" t="s">
        <v>162</v>
      </c>
      <c r="G2201" s="94">
        <v>1</v>
      </c>
      <c r="H2201" s="350" t="s">
        <v>38</v>
      </c>
      <c r="I2201" s="351" t="s">
        <v>43</v>
      </c>
      <c r="J2201" s="351">
        <v>10</v>
      </c>
      <c r="K2201" s="94" t="s">
        <v>43</v>
      </c>
      <c r="L2201" s="94" t="s">
        <v>43</v>
      </c>
      <c r="M2201" s="352" t="s">
        <v>43</v>
      </c>
      <c r="N2201" s="94" t="s">
        <v>43</v>
      </c>
      <c r="O2201" s="94">
        <v>334800</v>
      </c>
      <c r="P2201" s="94">
        <v>283728.81355932198</v>
      </c>
      <c r="Q2201" s="94">
        <v>22698.305084745702</v>
      </c>
      <c r="R2201" s="350">
        <v>5674.57627118644</v>
      </c>
      <c r="S2201" s="94" t="s">
        <v>43</v>
      </c>
      <c r="Y2201" s="352"/>
      <c r="Z2201" s="353"/>
      <c r="AA2201" s="353"/>
      <c r="AB2201" s="353"/>
      <c r="AC2201" s="350"/>
      <c r="AG2201" s="354"/>
      <c r="AH2201" s="350"/>
      <c r="AL2201" s="350"/>
      <c r="AM2201" s="351"/>
      <c r="AP2201" s="350"/>
      <c r="AQ2201" s="350"/>
      <c r="AR2201" s="350"/>
      <c r="AS2201" s="350"/>
      <c r="AT2201" s="350"/>
      <c r="AU2201" s="350"/>
      <c r="AV2201" s="350"/>
      <c r="AX220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'01.01.2015 0:00:00',  '31.01.2015 23:59:59', 1, 'RUR', 10, null, null, null,null,22698.3050847457,5674.57627118644,null);</v>
      </c>
    </row>
    <row r="2202" spans="2:50" s="94" customFormat="1" ht="16.5" customHeight="1" x14ac:dyDescent="0.25">
      <c r="B2202" s="349">
        <v>1</v>
      </c>
      <c r="C2202" s="94">
        <v>100045</v>
      </c>
      <c r="D2202" s="94" t="s">
        <v>1057</v>
      </c>
      <c r="E2202" s="386" t="s">
        <v>165</v>
      </c>
      <c r="F2202" s="386" t="s">
        <v>162</v>
      </c>
      <c r="G2202" s="94">
        <v>0</v>
      </c>
      <c r="H2202" s="350" t="s">
        <v>38</v>
      </c>
      <c r="I2202" s="351" t="s">
        <v>43</v>
      </c>
      <c r="J2202" s="351">
        <v>10</v>
      </c>
      <c r="K2202" s="94" t="s">
        <v>43</v>
      </c>
      <c r="L2202" s="94" t="s">
        <v>43</v>
      </c>
      <c r="M2202" s="352" t="s">
        <v>43</v>
      </c>
      <c r="N2202" s="94" t="s">
        <v>43</v>
      </c>
      <c r="O2202" s="94">
        <v>46500</v>
      </c>
      <c r="P2202" s="94">
        <v>46500</v>
      </c>
      <c r="Q2202" s="94">
        <v>3720</v>
      </c>
      <c r="R2202" s="350">
        <v>930</v>
      </c>
      <c r="S2202" s="94" t="s">
        <v>43</v>
      </c>
      <c r="Y2202" s="352"/>
      <c r="Z2202" s="353"/>
      <c r="AA2202" s="353"/>
      <c r="AB2202" s="353"/>
      <c r="AC2202" s="350"/>
      <c r="AG2202" s="354"/>
      <c r="AH2202" s="350"/>
      <c r="AL2202" s="350"/>
      <c r="AM2202" s="351"/>
      <c r="AP2202" s="350"/>
      <c r="AQ2202" s="350"/>
      <c r="AR2202" s="350"/>
      <c r="AS2202" s="350"/>
      <c r="AT2202" s="350"/>
      <c r="AU2202" s="350"/>
      <c r="AV2202" s="350"/>
      <c r="AX2202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'01.01.2015 0:00:00',  '31.01.2015 23:59:59', 0, 'RUR', 10, null, null, null,null,3720,930,null);</v>
      </c>
    </row>
    <row r="2203" spans="2:50" s="94" customFormat="1" ht="16.5" customHeight="1" x14ac:dyDescent="0.25">
      <c r="B2203" s="349">
        <v>1</v>
      </c>
      <c r="C2203" s="94">
        <v>100045</v>
      </c>
      <c r="D2203" s="94" t="s">
        <v>1057</v>
      </c>
      <c r="E2203" s="386" t="s">
        <v>165</v>
      </c>
      <c r="F2203" s="386" t="s">
        <v>162</v>
      </c>
      <c r="G2203" s="94">
        <v>1</v>
      </c>
      <c r="H2203" s="350" t="s">
        <v>59</v>
      </c>
      <c r="I2203" s="351" t="s">
        <v>43</v>
      </c>
      <c r="J2203" s="351">
        <v>10</v>
      </c>
      <c r="K2203" s="94" t="s">
        <v>43</v>
      </c>
      <c r="L2203" s="94" t="s">
        <v>43</v>
      </c>
      <c r="M2203" s="352" t="s">
        <v>43</v>
      </c>
      <c r="N2203" s="94" t="s">
        <v>43</v>
      </c>
      <c r="O2203" s="94">
        <v>55800</v>
      </c>
      <c r="P2203" s="94">
        <v>47288.135593220301</v>
      </c>
      <c r="Q2203" s="94">
        <v>3783.05084745762</v>
      </c>
      <c r="R2203" s="350">
        <v>945.76271186440601</v>
      </c>
      <c r="S2203" s="94" t="s">
        <v>43</v>
      </c>
      <c r="Y2203" s="352"/>
      <c r="Z2203" s="353"/>
      <c r="AA2203" s="353"/>
      <c r="AB2203" s="353"/>
      <c r="AC2203" s="350"/>
      <c r="AG2203" s="354"/>
      <c r="AH2203" s="350"/>
      <c r="AL2203" s="350"/>
      <c r="AM2203" s="351"/>
      <c r="AP2203" s="350"/>
      <c r="AQ2203" s="350"/>
      <c r="AR2203" s="350"/>
      <c r="AS2203" s="350"/>
      <c r="AT2203" s="350"/>
      <c r="AU2203" s="350"/>
      <c r="AV2203" s="350"/>
      <c r="AX2203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'01.01.2015 0:00:00',  '31.01.2015 23:59:59', 1, 'USD', 10, null, null, null,null,3783.05084745762,945.762711864406,null);</v>
      </c>
    </row>
    <row r="2204" spans="2:50" s="94" customFormat="1" ht="16.5" customHeight="1" x14ac:dyDescent="0.25">
      <c r="B2204" s="349">
        <v>1</v>
      </c>
      <c r="C2204" s="94">
        <v>100045</v>
      </c>
      <c r="D2204" s="94" t="s">
        <v>1057</v>
      </c>
      <c r="E2204" s="386" t="s">
        <v>166</v>
      </c>
      <c r="F2204" s="386" t="s">
        <v>163</v>
      </c>
      <c r="G2204" s="94">
        <v>1</v>
      </c>
      <c r="H2204" s="350" t="s">
        <v>38</v>
      </c>
      <c r="I2204" s="351">
        <v>7</v>
      </c>
      <c r="J2204" s="351">
        <v>5</v>
      </c>
      <c r="K2204" s="94">
        <v>30504</v>
      </c>
      <c r="L2204" s="94">
        <v>1830.24</v>
      </c>
      <c r="M2204" s="352">
        <v>610.08000000000004</v>
      </c>
      <c r="N2204" s="94" t="s">
        <v>43</v>
      </c>
      <c r="O2204" s="94" t="s">
        <v>43</v>
      </c>
      <c r="P2204" s="94" t="s">
        <v>43</v>
      </c>
      <c r="Q2204" s="94" t="s">
        <v>43</v>
      </c>
      <c r="R2204" s="350" t="s">
        <v>43</v>
      </c>
      <c r="S2204" s="94" t="s">
        <v>43</v>
      </c>
      <c r="Y2204" s="352"/>
      <c r="Z2204" s="353"/>
      <c r="AA2204" s="353"/>
      <c r="AB2204" s="353"/>
      <c r="AC2204" s="350"/>
      <c r="AG2204" s="354"/>
      <c r="AH2204" s="350"/>
      <c r="AL2204" s="350"/>
      <c r="AM2204" s="351"/>
      <c r="AP2204" s="350"/>
      <c r="AQ2204" s="350"/>
      <c r="AR2204" s="350"/>
      <c r="AS2204" s="350"/>
      <c r="AT2204" s="350"/>
      <c r="AU2204" s="350"/>
      <c r="AV2204" s="350"/>
      <c r="AX2204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100045, '01.02.2015 0:00:00',  '28.02.2015 23:59:59', 1, 'RUR', 5, 7, 1830.24, 610.08,null,null,null,null);</v>
      </c>
    </row>
    <row r="2205" spans="2:50" s="94" customFormat="1" ht="16.5" customHeight="1" x14ac:dyDescent="0.25">
      <c r="B2205" s="349">
        <v>1</v>
      </c>
      <c r="C2205" s="94">
        <v>100046</v>
      </c>
      <c r="D2205" s="94" t="s">
        <v>1066</v>
      </c>
      <c r="E2205" s="386" t="s">
        <v>165</v>
      </c>
      <c r="F2205" s="386" t="s">
        <v>162</v>
      </c>
      <c r="G2205" s="94">
        <v>1</v>
      </c>
      <c r="H2205" s="350" t="s">
        <v>38</v>
      </c>
      <c r="I2205" s="351">
        <v>7</v>
      </c>
      <c r="J2205" s="351">
        <v>5</v>
      </c>
      <c r="K2205" s="94">
        <v>686088</v>
      </c>
      <c r="L2205" s="94">
        <v>41165.279999999999</v>
      </c>
      <c r="M2205" s="352">
        <v>13721.76</v>
      </c>
      <c r="N2205" s="94" t="s">
        <v>43</v>
      </c>
      <c r="O2205" s="94" t="s">
        <v>43</v>
      </c>
      <c r="P2205" s="94" t="s">
        <v>43</v>
      </c>
      <c r="Q2205" s="94" t="s">
        <v>43</v>
      </c>
      <c r="R2205" s="350" t="s">
        <v>43</v>
      </c>
      <c r="S2205" s="94" t="s">
        <v>43</v>
      </c>
      <c r="Y2205" s="352"/>
      <c r="Z2205" s="353"/>
      <c r="AA2205" s="353"/>
      <c r="AB2205" s="353"/>
      <c r="AC2205" s="350"/>
      <c r="AG2205" s="354"/>
      <c r="AH2205" s="350"/>
      <c r="AL2205" s="350"/>
      <c r="AM2205" s="351"/>
      <c r="AP2205" s="350"/>
      <c r="AQ2205" s="350"/>
      <c r="AR2205" s="350"/>
      <c r="AS2205" s="350"/>
      <c r="AT2205" s="350"/>
      <c r="AU2205" s="350"/>
      <c r="AV2205" s="350"/>
      <c r="AX2205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100046, '01.01.2015 0:00:00',  '31.01.2015 23:59:59', 1, 'RUR', 5, 7, 41165.28, 13721.76,null,null,null,null);</v>
      </c>
    </row>
    <row r="2206" spans="2:50" s="94" customFormat="1" ht="16.5" customHeight="1" x14ac:dyDescent="0.25">
      <c r="B2206" s="349">
        <v>1</v>
      </c>
      <c r="C2206" s="94">
        <v>100046</v>
      </c>
      <c r="D2206" s="94" t="s">
        <v>1066</v>
      </c>
      <c r="E2206" s="386" t="s">
        <v>165</v>
      </c>
      <c r="F2206" s="386" t="s">
        <v>162</v>
      </c>
      <c r="G2206" s="94">
        <v>1</v>
      </c>
      <c r="H2206" s="350" t="s">
        <v>38</v>
      </c>
      <c r="I2206" s="351" t="s">
        <v>43</v>
      </c>
      <c r="J2206" s="351">
        <v>10</v>
      </c>
      <c r="K2206" s="94" t="s">
        <v>43</v>
      </c>
      <c r="L2206" s="94" t="s">
        <v>43</v>
      </c>
      <c r="M2206" s="352" t="s">
        <v>43</v>
      </c>
      <c r="N2206" s="94" t="s">
        <v>43</v>
      </c>
      <c r="O2206" s="94">
        <v>474000</v>
      </c>
      <c r="P2206" s="94">
        <v>401694.91525423701</v>
      </c>
      <c r="Q2206" s="94">
        <v>32135.593220338898</v>
      </c>
      <c r="R2206" s="350">
        <v>8033.8983050847401</v>
      </c>
      <c r="S2206" s="94" t="s">
        <v>43</v>
      </c>
      <c r="Y2206" s="352"/>
      <c r="Z2206" s="353"/>
      <c r="AA2206" s="353"/>
      <c r="AB2206" s="353"/>
      <c r="AC2206" s="350"/>
      <c r="AG2206" s="354"/>
      <c r="AH2206" s="350"/>
      <c r="AL2206" s="350"/>
      <c r="AM2206" s="351"/>
      <c r="AP2206" s="350"/>
      <c r="AQ2206" s="350"/>
      <c r="AR2206" s="350"/>
      <c r="AS2206" s="350"/>
      <c r="AT2206" s="350"/>
      <c r="AU2206" s="350"/>
      <c r="AV2206" s="350"/>
      <c r="AX2206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100046, '01.01.2015 0:00:00',  '31.01.2015 23:59:59', 1, 'RUR', 10, null, null, null,null,32135.5932203389,8033.89830508474,null);</v>
      </c>
    </row>
    <row r="2207" spans="2:50" s="94" customFormat="1" ht="16.5" customHeight="1" x14ac:dyDescent="0.25">
      <c r="B2207" s="349">
        <v>1</v>
      </c>
      <c r="C2207" s="94">
        <v>100046</v>
      </c>
      <c r="D2207" s="94" t="s">
        <v>1066</v>
      </c>
      <c r="E2207" s="386" t="s">
        <v>166</v>
      </c>
      <c r="F2207" s="386" t="s">
        <v>163</v>
      </c>
      <c r="G2207" s="94">
        <v>1</v>
      </c>
      <c r="H2207" s="350" t="s">
        <v>38</v>
      </c>
      <c r="I2207" s="351">
        <v>7</v>
      </c>
      <c r="J2207" s="351">
        <v>5</v>
      </c>
      <c r="K2207" s="94">
        <v>30504</v>
      </c>
      <c r="L2207" s="94">
        <v>1830.24</v>
      </c>
      <c r="M2207" s="352">
        <v>610.08000000000004</v>
      </c>
      <c r="N2207" s="94" t="s">
        <v>43</v>
      </c>
      <c r="O2207" s="94" t="s">
        <v>43</v>
      </c>
      <c r="P2207" s="94" t="s">
        <v>43</v>
      </c>
      <c r="Q2207" s="94" t="s">
        <v>43</v>
      </c>
      <c r="R2207" s="350" t="s">
        <v>43</v>
      </c>
      <c r="S2207" s="94" t="s">
        <v>43</v>
      </c>
      <c r="Y2207" s="352"/>
      <c r="Z2207" s="353"/>
      <c r="AA2207" s="353"/>
      <c r="AB2207" s="353"/>
      <c r="AC2207" s="350"/>
      <c r="AG2207" s="354"/>
      <c r="AH2207" s="350"/>
      <c r="AL2207" s="350"/>
      <c r="AM2207" s="351"/>
      <c r="AP2207" s="350"/>
      <c r="AQ2207" s="350"/>
      <c r="AR2207" s="350"/>
      <c r="AS2207" s="350"/>
      <c r="AT2207" s="350"/>
      <c r="AU2207" s="350"/>
      <c r="AV2207" s="350"/>
      <c r="AX2207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100046, '01.02.2015 0:00:00',  '28.02.2015 23:59:59', 1, 'RUR', 5, 7, 1830.24, 610.08,null,null,null,null);</v>
      </c>
    </row>
    <row r="2208" spans="2:50" s="94" customFormat="1" ht="16.5" customHeight="1" x14ac:dyDescent="0.25">
      <c r="B2208" s="349">
        <v>1</v>
      </c>
      <c r="C2208" s="94">
        <v>100047</v>
      </c>
      <c r="D2208" s="94" t="s">
        <v>1072</v>
      </c>
      <c r="E2208" s="386" t="s">
        <v>165</v>
      </c>
      <c r="F2208" s="386" t="s">
        <v>162</v>
      </c>
      <c r="G2208" s="94">
        <v>1</v>
      </c>
      <c r="H2208" s="350" t="s">
        <v>38</v>
      </c>
      <c r="I2208" s="351">
        <v>7</v>
      </c>
      <c r="J2208" s="351">
        <v>4</v>
      </c>
      <c r="K2208" s="94">
        <v>5084</v>
      </c>
      <c r="L2208" s="94">
        <v>406.72</v>
      </c>
      <c r="M2208" s="352">
        <v>101.68</v>
      </c>
      <c r="N2208" s="94" t="s">
        <v>43</v>
      </c>
      <c r="O2208" s="94" t="s">
        <v>43</v>
      </c>
      <c r="P2208" s="94" t="s">
        <v>43</v>
      </c>
      <c r="Q2208" s="94" t="s">
        <v>43</v>
      </c>
      <c r="R2208" s="350" t="s">
        <v>43</v>
      </c>
      <c r="S2208" s="94" t="s">
        <v>43</v>
      </c>
      <c r="Y2208" s="352"/>
      <c r="Z2208" s="353"/>
      <c r="AA2208" s="353"/>
      <c r="AB2208" s="353"/>
      <c r="AC2208" s="350"/>
      <c r="AG2208" s="354"/>
      <c r="AH2208" s="350"/>
      <c r="AL2208" s="350"/>
      <c r="AM2208" s="351"/>
      <c r="AP2208" s="350"/>
      <c r="AQ2208" s="350"/>
      <c r="AR2208" s="350"/>
      <c r="AS2208" s="350"/>
      <c r="AT2208" s="350"/>
      <c r="AU2208" s="350"/>
      <c r="AV2208" s="350"/>
      <c r="AX2208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100047, '01.01.2015 0:00:00',  '31.01.2015 23:59:59', 1, 'RUR', 4, 7, 406.72, 101.68,null,null,null,null);</v>
      </c>
    </row>
    <row r="2209" spans="2:50" s="94" customFormat="1" ht="16.5" customHeight="1" x14ac:dyDescent="0.25">
      <c r="B2209" s="349">
        <v>1</v>
      </c>
      <c r="C2209" s="94">
        <v>100047</v>
      </c>
      <c r="D2209" s="94" t="s">
        <v>1072</v>
      </c>
      <c r="E2209" s="386" t="s">
        <v>165</v>
      </c>
      <c r="F2209" s="386" t="s">
        <v>162</v>
      </c>
      <c r="G2209" s="94">
        <v>1</v>
      </c>
      <c r="H2209" s="350" t="s">
        <v>38</v>
      </c>
      <c r="I2209" s="351" t="s">
        <v>43</v>
      </c>
      <c r="J2209" s="351">
        <v>10</v>
      </c>
      <c r="K2209" s="94" t="s">
        <v>43</v>
      </c>
      <c r="L2209" s="94" t="s">
        <v>43</v>
      </c>
      <c r="M2209" s="352" t="s">
        <v>43</v>
      </c>
      <c r="N2209" s="94" t="s">
        <v>43</v>
      </c>
      <c r="O2209" s="94">
        <v>55800</v>
      </c>
      <c r="P2209" s="94">
        <v>47288.135593220301</v>
      </c>
      <c r="Q2209" s="94">
        <v>3783.05084745762</v>
      </c>
      <c r="R2209" s="350">
        <v>945.76271186440601</v>
      </c>
      <c r="S2209" s="94" t="s">
        <v>43</v>
      </c>
      <c r="Y2209" s="352"/>
      <c r="Z2209" s="353"/>
      <c r="AA2209" s="353"/>
      <c r="AB2209" s="353"/>
      <c r="AC2209" s="350"/>
      <c r="AG2209" s="354"/>
      <c r="AH2209" s="350"/>
      <c r="AL2209" s="350"/>
      <c r="AM2209" s="351"/>
      <c r="AP2209" s="350"/>
      <c r="AQ2209" s="350"/>
      <c r="AR2209" s="350"/>
      <c r="AS2209" s="350"/>
      <c r="AT2209" s="350"/>
      <c r="AU2209" s="350"/>
      <c r="AV2209" s="350"/>
      <c r="AX220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100047, '01.01.2015 0:00:00',  '31.01.2015 23:59:59', 1, 'RUR', 10, null, null, null,null,3783.05084745762,945.762711864406,null);</v>
      </c>
    </row>
    <row r="2210" spans="2:50" s="94" customFormat="1" ht="16.5" customHeight="1" x14ac:dyDescent="0.25">
      <c r="B2210" s="349">
        <v>1</v>
      </c>
      <c r="C2210" s="94">
        <v>100047</v>
      </c>
      <c r="D2210" s="94" t="s">
        <v>1072</v>
      </c>
      <c r="E2210" s="386" t="s">
        <v>166</v>
      </c>
      <c r="F2210" s="386" t="s">
        <v>163</v>
      </c>
      <c r="G2210" s="94">
        <v>1</v>
      </c>
      <c r="H2210" s="350" t="s">
        <v>38</v>
      </c>
      <c r="I2210" s="351">
        <v>7</v>
      </c>
      <c r="J2210" s="351">
        <v>5</v>
      </c>
      <c r="K2210" s="94">
        <v>698640</v>
      </c>
      <c r="L2210" s="94">
        <v>41918.400000000001</v>
      </c>
      <c r="M2210" s="352">
        <v>13972.8</v>
      </c>
      <c r="N2210" s="94" t="s">
        <v>43</v>
      </c>
      <c r="O2210" s="94" t="s">
        <v>43</v>
      </c>
      <c r="P2210" s="94" t="s">
        <v>43</v>
      </c>
      <c r="Q2210" s="94" t="s">
        <v>43</v>
      </c>
      <c r="R2210" s="350" t="s">
        <v>43</v>
      </c>
      <c r="S2210" s="94" t="s">
        <v>43</v>
      </c>
      <c r="Y2210" s="352"/>
      <c r="Z2210" s="353"/>
      <c r="AA2210" s="353"/>
      <c r="AB2210" s="353"/>
      <c r="AC2210" s="350"/>
      <c r="AG2210" s="354"/>
      <c r="AH2210" s="350"/>
      <c r="AL2210" s="350"/>
      <c r="AM2210" s="351"/>
      <c r="AP2210" s="350"/>
      <c r="AQ2210" s="350"/>
      <c r="AR2210" s="350"/>
      <c r="AS2210" s="350"/>
      <c r="AT2210" s="350"/>
      <c r="AU2210" s="350"/>
      <c r="AV2210" s="350"/>
      <c r="AX221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100047, '01.02.2015 0:00:00',  '28.02.2015 23:59:59', 1, 'RUR', 5, 7, 41918.4, 13972.8,null,null,null,null);</v>
      </c>
    </row>
    <row r="2211" spans="2:50" s="94" customFormat="1" ht="16.5" customHeight="1" x14ac:dyDescent="0.25">
      <c r="B2211" s="349">
        <v>1</v>
      </c>
      <c r="C2211" s="94">
        <v>100047</v>
      </c>
      <c r="D2211" s="94" t="s">
        <v>1072</v>
      </c>
      <c r="E2211" s="386" t="s">
        <v>166</v>
      </c>
      <c r="F2211" s="386" t="s">
        <v>163</v>
      </c>
      <c r="G2211" s="94">
        <v>1</v>
      </c>
      <c r="H2211" s="350" t="s">
        <v>38</v>
      </c>
      <c r="I2211" s="351" t="s">
        <v>43</v>
      </c>
      <c r="J2211" s="351">
        <v>10</v>
      </c>
      <c r="K2211" s="94" t="s">
        <v>43</v>
      </c>
      <c r="L2211" s="94" t="s">
        <v>43</v>
      </c>
      <c r="M2211" s="352" t="s">
        <v>43</v>
      </c>
      <c r="N2211" s="94" t="s">
        <v>43</v>
      </c>
      <c r="O2211" s="94">
        <v>416700</v>
      </c>
      <c r="P2211" s="94">
        <v>353135.59322033799</v>
      </c>
      <c r="Q2211" s="94">
        <v>28250.8474576271</v>
      </c>
      <c r="R2211" s="350">
        <v>7062.7118644067696</v>
      </c>
      <c r="S2211" s="94" t="s">
        <v>43</v>
      </c>
      <c r="Y2211" s="352"/>
      <c r="Z2211" s="353"/>
      <c r="AA2211" s="353"/>
      <c r="AB2211" s="353"/>
      <c r="AC2211" s="350"/>
      <c r="AG2211" s="354"/>
      <c r="AH2211" s="350"/>
      <c r="AL2211" s="350"/>
      <c r="AM2211" s="351"/>
      <c r="AP2211" s="350"/>
      <c r="AQ2211" s="350"/>
      <c r="AR2211" s="350"/>
      <c r="AS2211" s="350"/>
      <c r="AT2211" s="350"/>
      <c r="AU2211" s="350"/>
      <c r="AV2211" s="350"/>
      <c r="AX221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100047, '01.02.2015 0:00:00',  '28.02.2015 23:59:59', 1, 'RUR', 10, null, null, null,null,28250.8474576271,7062.71186440677,null);</v>
      </c>
    </row>
    <row r="2212" spans="2:50" s="94" customFormat="1" ht="16.5" customHeight="1" x14ac:dyDescent="0.25">
      <c r="B2212" s="349">
        <v>1</v>
      </c>
      <c r="C2212" s="94">
        <v>100048</v>
      </c>
      <c r="D2212" s="94" t="s">
        <v>1078</v>
      </c>
      <c r="E2212" s="386" t="s">
        <v>165</v>
      </c>
      <c r="F2212" s="386" t="s">
        <v>162</v>
      </c>
      <c r="G2212" s="94">
        <v>1</v>
      </c>
      <c r="H2212" s="350" t="s">
        <v>38</v>
      </c>
      <c r="I2212" s="351">
        <v>7</v>
      </c>
      <c r="J2212" s="351">
        <v>4</v>
      </c>
      <c r="K2212" s="94">
        <v>5084</v>
      </c>
      <c r="L2212" s="94">
        <v>406.72</v>
      </c>
      <c r="M2212" s="352">
        <v>101.68</v>
      </c>
      <c r="N2212" s="94" t="s">
        <v>43</v>
      </c>
      <c r="O2212" s="94" t="s">
        <v>43</v>
      </c>
      <c r="P2212" s="94" t="s">
        <v>43</v>
      </c>
      <c r="Q2212" s="94" t="s">
        <v>43</v>
      </c>
      <c r="R2212" s="350" t="s">
        <v>43</v>
      </c>
      <c r="S2212" s="94" t="s">
        <v>43</v>
      </c>
      <c r="Y2212" s="352"/>
      <c r="Z2212" s="353"/>
      <c r="AA2212" s="353"/>
      <c r="AB2212" s="353"/>
      <c r="AC2212" s="350"/>
      <c r="AG2212" s="354"/>
      <c r="AH2212" s="350"/>
      <c r="AL2212" s="350"/>
      <c r="AM2212" s="351"/>
      <c r="AP2212" s="350"/>
      <c r="AQ2212" s="350"/>
      <c r="AR2212" s="350"/>
      <c r="AS2212" s="350"/>
      <c r="AT2212" s="350"/>
      <c r="AU2212" s="350"/>
      <c r="AV2212" s="350"/>
      <c r="AX2212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100048, '01.01.2015 0:00:00',  '31.01.2015 23:59:59', 1, 'RUR', 4, 7, 406.72, 101.68,null,null,null,null);</v>
      </c>
    </row>
    <row r="2213" spans="2:50" s="94" customFormat="1" ht="16.5" customHeight="1" x14ac:dyDescent="0.25">
      <c r="B2213" s="349">
        <v>1</v>
      </c>
      <c r="C2213" s="94">
        <v>100048</v>
      </c>
      <c r="D2213" s="94" t="s">
        <v>1078</v>
      </c>
      <c r="E2213" s="386" t="s">
        <v>165</v>
      </c>
      <c r="F2213" s="386" t="s">
        <v>162</v>
      </c>
      <c r="G2213" s="94">
        <v>1</v>
      </c>
      <c r="H2213" s="350" t="s">
        <v>38</v>
      </c>
      <c r="I2213" s="351" t="s">
        <v>43</v>
      </c>
      <c r="J2213" s="351">
        <v>10</v>
      </c>
      <c r="K2213" s="94" t="s">
        <v>43</v>
      </c>
      <c r="L2213" s="94" t="s">
        <v>43</v>
      </c>
      <c r="M2213" s="352" t="s">
        <v>43</v>
      </c>
      <c r="N2213" s="94" t="s">
        <v>43</v>
      </c>
      <c r="O2213" s="94">
        <v>55800</v>
      </c>
      <c r="P2213" s="94">
        <v>47288.135593220301</v>
      </c>
      <c r="Q2213" s="94">
        <v>3783.05084745762</v>
      </c>
      <c r="R2213" s="350">
        <v>945.76271186440601</v>
      </c>
      <c r="S2213" s="94" t="s">
        <v>43</v>
      </c>
      <c r="Y2213" s="352"/>
      <c r="Z2213" s="353"/>
      <c r="AA2213" s="353"/>
      <c r="AB2213" s="353"/>
      <c r="AC2213" s="350"/>
      <c r="AG2213" s="354"/>
      <c r="AH2213" s="350"/>
      <c r="AL2213" s="350"/>
      <c r="AM2213" s="351"/>
      <c r="AP2213" s="350"/>
      <c r="AQ2213" s="350"/>
      <c r="AR2213" s="350"/>
      <c r="AS2213" s="350"/>
      <c r="AT2213" s="350"/>
      <c r="AU2213" s="350"/>
      <c r="AV2213" s="350"/>
      <c r="AX2213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100048, '01.01.2015 0:00:00',  '31.01.2015 23:59:59', 1, 'RUR', 10, null, null, null,null,3783.05084745762,945.762711864406,null);</v>
      </c>
    </row>
    <row r="2214" spans="2:50" s="94" customFormat="1" ht="16.5" customHeight="1" x14ac:dyDescent="0.25">
      <c r="B2214" s="349">
        <v>1</v>
      </c>
      <c r="C2214" s="94">
        <v>100048</v>
      </c>
      <c r="D2214" s="94" t="s">
        <v>1078</v>
      </c>
      <c r="E2214" s="386" t="s">
        <v>166</v>
      </c>
      <c r="F2214" s="386" t="s">
        <v>163</v>
      </c>
      <c r="G2214" s="94">
        <v>1</v>
      </c>
      <c r="H2214" s="350" t="s">
        <v>38</v>
      </c>
      <c r="I2214" s="351">
        <v>7</v>
      </c>
      <c r="J2214" s="351">
        <v>5</v>
      </c>
      <c r="K2214" s="94">
        <v>686340</v>
      </c>
      <c r="L2214" s="94">
        <v>41180.400000000001</v>
      </c>
      <c r="M2214" s="352">
        <v>13726.8</v>
      </c>
      <c r="N2214" s="94" t="s">
        <v>43</v>
      </c>
      <c r="O2214" s="94" t="s">
        <v>43</v>
      </c>
      <c r="P2214" s="94" t="s">
        <v>43</v>
      </c>
      <c r="Q2214" s="94" t="s">
        <v>43</v>
      </c>
      <c r="R2214" s="350" t="s">
        <v>43</v>
      </c>
      <c r="S2214" s="94" t="s">
        <v>43</v>
      </c>
      <c r="Y2214" s="352"/>
      <c r="Z2214" s="353"/>
      <c r="AA2214" s="353"/>
      <c r="AB2214" s="353"/>
      <c r="AC2214" s="350"/>
      <c r="AG2214" s="354"/>
      <c r="AH2214" s="350"/>
      <c r="AL2214" s="350"/>
      <c r="AM2214" s="351"/>
      <c r="AP2214" s="350"/>
      <c r="AQ2214" s="350"/>
      <c r="AR2214" s="350"/>
      <c r="AS2214" s="350"/>
      <c r="AT2214" s="350"/>
      <c r="AU2214" s="350"/>
      <c r="AV2214" s="350"/>
      <c r="AX2214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100048, '01.02.2015 0:00:00',  '28.02.2015 23:59:59', 1, 'RUR', 5, 7, 41180.4, 13726.8,null,null,null,null);</v>
      </c>
    </row>
    <row r="2215" spans="2:50" s="94" customFormat="1" ht="16.5" customHeight="1" x14ac:dyDescent="0.25">
      <c r="B2215" s="349">
        <v>1</v>
      </c>
      <c r="C2215" s="94">
        <v>100048</v>
      </c>
      <c r="D2215" s="94" t="s">
        <v>1078</v>
      </c>
      <c r="E2215" s="386" t="s">
        <v>166</v>
      </c>
      <c r="F2215" s="386" t="s">
        <v>163</v>
      </c>
      <c r="G2215" s="94">
        <v>1</v>
      </c>
      <c r="H2215" s="350" t="s">
        <v>38</v>
      </c>
      <c r="I2215" s="351" t="s">
        <v>43</v>
      </c>
      <c r="J2215" s="351">
        <v>10</v>
      </c>
      <c r="K2215" s="94" t="s">
        <v>43</v>
      </c>
      <c r="L2215" s="94" t="s">
        <v>43</v>
      </c>
      <c r="M2215" s="352" t="s">
        <v>43</v>
      </c>
      <c r="N2215" s="94" t="s">
        <v>43</v>
      </c>
      <c r="O2215" s="94">
        <v>418500</v>
      </c>
      <c r="P2215" s="94">
        <v>354661.01694915199</v>
      </c>
      <c r="Q2215" s="94">
        <v>28372.881355932201</v>
      </c>
      <c r="R2215" s="350">
        <v>7093.2203389830502</v>
      </c>
      <c r="S2215" s="94" t="s">
        <v>43</v>
      </c>
      <c r="Y2215" s="352"/>
      <c r="Z2215" s="353"/>
      <c r="AA2215" s="353"/>
      <c r="AB2215" s="353"/>
      <c r="AC2215" s="350"/>
      <c r="AG2215" s="354"/>
      <c r="AH2215" s="350"/>
      <c r="AL2215" s="350"/>
      <c r="AM2215" s="351"/>
      <c r="AP2215" s="350"/>
      <c r="AQ2215" s="350"/>
      <c r="AR2215" s="350"/>
      <c r="AS2215" s="350"/>
      <c r="AT2215" s="350"/>
      <c r="AU2215" s="350"/>
      <c r="AV2215" s="350"/>
      <c r="AX2215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100048, '01.02.2015 0:00:00',  '28.02.2015 23:59:59', 1, 'RUR', 10, null, null, null,null,28372.8813559322,7093.22033898305,null);</v>
      </c>
    </row>
    <row r="2216" spans="2:50" s="94" customFormat="1" ht="16.5" customHeight="1" x14ac:dyDescent="0.25">
      <c r="B2216" s="349">
        <v>1</v>
      </c>
      <c r="C2216" s="94">
        <v>100049</v>
      </c>
      <c r="D2216" s="94" t="s">
        <v>1081</v>
      </c>
      <c r="E2216" s="386" t="s">
        <v>165</v>
      </c>
      <c r="F2216" s="386" t="s">
        <v>162</v>
      </c>
      <c r="G2216" s="94">
        <v>1</v>
      </c>
      <c r="H2216" s="350" t="s">
        <v>38</v>
      </c>
      <c r="I2216" s="351">
        <v>7</v>
      </c>
      <c r="J2216" s="351">
        <v>5</v>
      </c>
      <c r="K2216" s="94">
        <v>671088</v>
      </c>
      <c r="L2216" s="94">
        <v>40265.279999999999</v>
      </c>
      <c r="M2216" s="352">
        <v>13421.76</v>
      </c>
      <c r="N2216" s="94" t="s">
        <v>43</v>
      </c>
      <c r="O2216" s="94" t="s">
        <v>43</v>
      </c>
      <c r="P2216" s="94" t="s">
        <v>43</v>
      </c>
      <c r="Q2216" s="94" t="s">
        <v>43</v>
      </c>
      <c r="R2216" s="350" t="s">
        <v>43</v>
      </c>
      <c r="S2216" s="94" t="s">
        <v>43</v>
      </c>
      <c r="Y2216" s="352"/>
      <c r="Z2216" s="353"/>
      <c r="AA2216" s="353"/>
      <c r="AB2216" s="353"/>
      <c r="AC2216" s="350"/>
      <c r="AG2216" s="354"/>
      <c r="AH2216" s="350"/>
      <c r="AL2216" s="350"/>
      <c r="AM2216" s="351"/>
      <c r="AP2216" s="350"/>
      <c r="AQ2216" s="350"/>
      <c r="AR2216" s="350"/>
      <c r="AS2216" s="350"/>
      <c r="AT2216" s="350"/>
      <c r="AU2216" s="350"/>
      <c r="AV2216" s="350"/>
      <c r="AX2216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100049, '01.01.2015 0:00:00',  '31.01.2015 23:59:59', 1, 'RUR', 5, 7, 40265.28, 13421.76,null,null,null,null);</v>
      </c>
    </row>
    <row r="2217" spans="2:50" s="94" customFormat="1" ht="16.5" customHeight="1" x14ac:dyDescent="0.25">
      <c r="B2217" s="349">
        <v>1</v>
      </c>
      <c r="C2217" s="94">
        <v>100049</v>
      </c>
      <c r="D2217" s="94" t="s">
        <v>1081</v>
      </c>
      <c r="E2217" s="386" t="s">
        <v>165</v>
      </c>
      <c r="F2217" s="386" t="s">
        <v>162</v>
      </c>
      <c r="G2217" s="94">
        <v>1</v>
      </c>
      <c r="H2217" s="350" t="s">
        <v>38</v>
      </c>
      <c r="I2217" s="351">
        <v>12</v>
      </c>
      <c r="J2217" s="351">
        <v>1</v>
      </c>
      <c r="K2217" s="94">
        <v>5084</v>
      </c>
      <c r="L2217" s="94">
        <v>406.72</v>
      </c>
      <c r="M2217" s="352">
        <v>101.68</v>
      </c>
      <c r="N2217" s="94" t="s">
        <v>43</v>
      </c>
      <c r="O2217" s="94" t="s">
        <v>43</v>
      </c>
      <c r="P2217" s="94" t="s">
        <v>43</v>
      </c>
      <c r="Q2217" s="94" t="s">
        <v>43</v>
      </c>
      <c r="R2217" s="350" t="s">
        <v>43</v>
      </c>
      <c r="S2217" s="94" t="s">
        <v>43</v>
      </c>
      <c r="Y2217" s="352"/>
      <c r="Z2217" s="353"/>
      <c r="AA2217" s="353"/>
      <c r="AB2217" s="353"/>
      <c r="AC2217" s="350"/>
      <c r="AG2217" s="354"/>
      <c r="AH2217" s="350"/>
      <c r="AL2217" s="350"/>
      <c r="AM2217" s="351"/>
      <c r="AP2217" s="350"/>
      <c r="AQ2217" s="350"/>
      <c r="AR2217" s="350"/>
      <c r="AS2217" s="350"/>
      <c r="AT2217" s="350"/>
      <c r="AU2217" s="350"/>
      <c r="AV2217" s="350"/>
      <c r="AX2217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100049, '01.01.2015 0:00:00',  '31.01.2015 23:59:59', 1, 'RUR', 1, 12, 406.72, 101.68,null,null,null,null);</v>
      </c>
    </row>
    <row r="2218" spans="2:50" s="94" customFormat="1" ht="16.5" customHeight="1" x14ac:dyDescent="0.25">
      <c r="B2218" s="349">
        <v>1</v>
      </c>
      <c r="C2218" s="94">
        <v>100049</v>
      </c>
      <c r="D2218" s="94" t="s">
        <v>1081</v>
      </c>
      <c r="E2218" s="386" t="s">
        <v>165</v>
      </c>
      <c r="F2218" s="386" t="s">
        <v>162</v>
      </c>
      <c r="G2218" s="94">
        <v>1</v>
      </c>
      <c r="H2218" s="350" t="s">
        <v>38</v>
      </c>
      <c r="I2218" s="351" t="s">
        <v>43</v>
      </c>
      <c r="J2218" s="351">
        <v>10</v>
      </c>
      <c r="K2218" s="94" t="s">
        <v>43</v>
      </c>
      <c r="L2218" s="94" t="s">
        <v>43</v>
      </c>
      <c r="M2218" s="352" t="s">
        <v>43</v>
      </c>
      <c r="N2218" s="94" t="s">
        <v>43</v>
      </c>
      <c r="O2218" s="94">
        <v>474300</v>
      </c>
      <c r="P2218" s="94">
        <v>401949.152542372</v>
      </c>
      <c r="Q2218" s="94">
        <v>32155.932203389799</v>
      </c>
      <c r="R2218" s="350">
        <v>8038.9830508474497</v>
      </c>
      <c r="S2218" s="94" t="s">
        <v>43</v>
      </c>
      <c r="Y2218" s="352"/>
      <c r="Z2218" s="353"/>
      <c r="AA2218" s="353"/>
      <c r="AB2218" s="353"/>
      <c r="AC2218" s="350"/>
      <c r="AG2218" s="354"/>
      <c r="AH2218" s="350"/>
      <c r="AL2218" s="350"/>
      <c r="AM2218" s="351"/>
      <c r="AP2218" s="350"/>
      <c r="AQ2218" s="350"/>
      <c r="AR2218" s="350"/>
      <c r="AS2218" s="350"/>
      <c r="AT2218" s="350"/>
      <c r="AU2218" s="350"/>
      <c r="AV2218" s="350"/>
      <c r="AX2218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100049, '01.01.2015 0:00:00',  '31.01.2015 23:59:59', 1, 'RUR', 10, null, null, null,null,32155.9322033898,8038.98305084745,null);</v>
      </c>
    </row>
    <row r="2219" spans="2:50" s="94" customFormat="1" ht="16.5" customHeight="1" x14ac:dyDescent="0.25">
      <c r="B2219" s="349">
        <v>1</v>
      </c>
      <c r="C2219" s="94">
        <v>100049</v>
      </c>
      <c r="D2219" s="94" t="s">
        <v>1081</v>
      </c>
      <c r="E2219" s="386" t="s">
        <v>166</v>
      </c>
      <c r="F2219" s="386" t="s">
        <v>163</v>
      </c>
      <c r="G2219" s="94">
        <v>1</v>
      </c>
      <c r="H2219" s="350" t="s">
        <v>38</v>
      </c>
      <c r="I2219" s="351">
        <v>7</v>
      </c>
      <c r="J2219" s="351">
        <v>5</v>
      </c>
      <c r="K2219" s="94">
        <v>30504</v>
      </c>
      <c r="L2219" s="94">
        <v>1830.24</v>
      </c>
      <c r="M2219" s="352">
        <v>610.08000000000004</v>
      </c>
      <c r="N2219" s="94" t="s">
        <v>43</v>
      </c>
      <c r="O2219" s="94" t="s">
        <v>43</v>
      </c>
      <c r="P2219" s="94" t="s">
        <v>43</v>
      </c>
      <c r="Q2219" s="94" t="s">
        <v>43</v>
      </c>
      <c r="R2219" s="350" t="s">
        <v>43</v>
      </c>
      <c r="S2219" s="94" t="s">
        <v>43</v>
      </c>
      <c r="Y2219" s="352"/>
      <c r="Z2219" s="353"/>
      <c r="AA2219" s="353"/>
      <c r="AB2219" s="353"/>
      <c r="AC2219" s="350"/>
      <c r="AG2219" s="354"/>
      <c r="AH2219" s="350"/>
      <c r="AL2219" s="350"/>
      <c r="AM2219" s="351"/>
      <c r="AP2219" s="350"/>
      <c r="AQ2219" s="350"/>
      <c r="AR2219" s="350"/>
      <c r="AS2219" s="350"/>
      <c r="AT2219" s="350"/>
      <c r="AU2219" s="350"/>
      <c r="AV2219" s="350"/>
      <c r="AX221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100049, '01.02.2015 0:00:00',  '28.02.2015 23:59:59', 1, 'RUR', 5, 7, 1830.24, 610.08,null,null,null,null);</v>
      </c>
    </row>
    <row r="2220" spans="2:50" s="94" customFormat="1" ht="16.5" customHeight="1" x14ac:dyDescent="0.25">
      <c r="B2220" s="349">
        <v>1</v>
      </c>
      <c r="C2220" s="94">
        <v>100050</v>
      </c>
      <c r="D2220" s="94" t="s">
        <v>1087</v>
      </c>
      <c r="E2220" s="386" t="s">
        <v>165</v>
      </c>
      <c r="F2220" s="386" t="s">
        <v>162</v>
      </c>
      <c r="G2220" s="94">
        <v>1</v>
      </c>
      <c r="H2220" s="350" t="s">
        <v>38</v>
      </c>
      <c r="I2220" s="351" t="s">
        <v>43</v>
      </c>
      <c r="J2220" s="351">
        <v>10</v>
      </c>
      <c r="K2220" s="94" t="s">
        <v>43</v>
      </c>
      <c r="L2220" s="94" t="s">
        <v>43</v>
      </c>
      <c r="M2220" s="352" t="s">
        <v>43</v>
      </c>
      <c r="N2220" s="94" t="s">
        <v>43</v>
      </c>
      <c r="O2220" s="94">
        <v>139500</v>
      </c>
      <c r="P2220" s="94">
        <v>118220.33898304999</v>
      </c>
      <c r="Q2220" s="94">
        <v>9457.6271186440608</v>
      </c>
      <c r="R2220" s="350">
        <v>2364.4067796610102</v>
      </c>
      <c r="S2220" s="94" t="s">
        <v>43</v>
      </c>
      <c r="Y2220" s="352"/>
      <c r="Z2220" s="353"/>
      <c r="AA2220" s="353"/>
      <c r="AB2220" s="353"/>
      <c r="AC2220" s="350"/>
      <c r="AG2220" s="354"/>
      <c r="AH2220" s="350"/>
      <c r="AL2220" s="350"/>
      <c r="AM2220" s="351"/>
      <c r="AP2220" s="350"/>
      <c r="AQ2220" s="350"/>
      <c r="AR2220" s="350"/>
      <c r="AS2220" s="350"/>
      <c r="AT2220" s="350"/>
      <c r="AU2220" s="350"/>
      <c r="AV2220" s="350"/>
      <c r="AX222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100050, '01.01.2015 0:00:00',  '31.01.2015 23:59:59', 1, 'RUR', 10, null, null, null,null,9457.62711864406,2364.40677966101,null);</v>
      </c>
    </row>
    <row r="2221" spans="2:50" s="94" customFormat="1" ht="16.5" customHeight="1" x14ac:dyDescent="0.25">
      <c r="B2221" s="349">
        <v>1</v>
      </c>
      <c r="C2221" s="94">
        <v>100050</v>
      </c>
      <c r="D2221" s="94" t="s">
        <v>1087</v>
      </c>
      <c r="E2221" s="386" t="s">
        <v>166</v>
      </c>
      <c r="F2221" s="386" t="s">
        <v>163</v>
      </c>
      <c r="G2221" s="94">
        <v>1</v>
      </c>
      <c r="H2221" s="350" t="s">
        <v>38</v>
      </c>
      <c r="I2221" s="351">
        <v>7</v>
      </c>
      <c r="J2221" s="351">
        <v>5</v>
      </c>
      <c r="K2221" s="94">
        <v>76260</v>
      </c>
      <c r="L2221" s="94">
        <v>4575.6000000000004</v>
      </c>
      <c r="M2221" s="352">
        <v>1525.2</v>
      </c>
      <c r="N2221" s="94" t="s">
        <v>43</v>
      </c>
      <c r="O2221" s="94" t="s">
        <v>43</v>
      </c>
      <c r="P2221" s="94" t="s">
        <v>43</v>
      </c>
      <c r="Q2221" s="94" t="s">
        <v>43</v>
      </c>
      <c r="R2221" s="350" t="s">
        <v>43</v>
      </c>
      <c r="S2221" s="94" t="s">
        <v>43</v>
      </c>
      <c r="Y2221" s="352"/>
      <c r="Z2221" s="353"/>
      <c r="AA2221" s="353"/>
      <c r="AB2221" s="353"/>
      <c r="AC2221" s="350"/>
      <c r="AG2221" s="354"/>
      <c r="AH2221" s="350"/>
      <c r="AL2221" s="350"/>
      <c r="AM2221" s="351"/>
      <c r="AP2221" s="350"/>
      <c r="AQ2221" s="350"/>
      <c r="AR2221" s="350"/>
      <c r="AS2221" s="350"/>
      <c r="AT2221" s="350"/>
      <c r="AU2221" s="350"/>
      <c r="AV2221" s="350"/>
      <c r="AX222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100050, '01.02.2015 0:00:00',  '28.02.2015 23:59:59', 1, 'RUR', 5, 7, 4575.6, 1525.2,null,null,null,null);</v>
      </c>
    </row>
    <row r="2222" spans="2:50" s="94" customFormat="1" ht="16.5" customHeight="1" x14ac:dyDescent="0.25">
      <c r="B2222" s="349">
        <v>1</v>
      </c>
      <c r="C2222" s="94">
        <v>100051</v>
      </c>
      <c r="D2222" s="94" t="s">
        <v>1088</v>
      </c>
      <c r="E2222" s="386" t="s">
        <v>165</v>
      </c>
      <c r="F2222" s="386" t="s">
        <v>162</v>
      </c>
      <c r="G2222" s="94">
        <v>1</v>
      </c>
      <c r="H2222" s="350" t="s">
        <v>38</v>
      </c>
      <c r="I2222" s="351">
        <v>7</v>
      </c>
      <c r="J2222" s="351">
        <v>5</v>
      </c>
      <c r="K2222" s="94">
        <v>686340</v>
      </c>
      <c r="L2222" s="94">
        <v>41180.400000000001</v>
      </c>
      <c r="M2222" s="352">
        <v>13726.8</v>
      </c>
      <c r="N2222" s="94" t="s">
        <v>43</v>
      </c>
      <c r="O2222" s="94" t="s">
        <v>43</v>
      </c>
      <c r="P2222" s="94" t="s">
        <v>43</v>
      </c>
      <c r="Q2222" s="94" t="s">
        <v>43</v>
      </c>
      <c r="R2222" s="350" t="s">
        <v>43</v>
      </c>
      <c r="S2222" s="94" t="s">
        <v>43</v>
      </c>
      <c r="Y2222" s="352"/>
      <c r="Z2222" s="353"/>
      <c r="AA2222" s="353"/>
      <c r="AB2222" s="353"/>
      <c r="AC2222" s="350"/>
      <c r="AG2222" s="354"/>
      <c r="AH2222" s="350"/>
      <c r="AL2222" s="350"/>
      <c r="AM2222" s="351"/>
      <c r="AP2222" s="350"/>
      <c r="AQ2222" s="350"/>
      <c r="AR2222" s="350"/>
      <c r="AS2222" s="350"/>
      <c r="AT2222" s="350"/>
      <c r="AU2222" s="350"/>
      <c r="AV2222" s="350"/>
      <c r="AX2222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100051, '01.01.2015 0:00:00',  '31.01.2015 23:59:59', 1, 'RUR', 5, 7, 41180.4, 13726.8,null,null,null,null);</v>
      </c>
    </row>
    <row r="2223" spans="2:50" s="94" customFormat="1" ht="16.5" customHeight="1" x14ac:dyDescent="0.25">
      <c r="B2223" s="349">
        <v>1</v>
      </c>
      <c r="C2223" s="94">
        <v>100051</v>
      </c>
      <c r="D2223" s="94" t="s">
        <v>1088</v>
      </c>
      <c r="E2223" s="386" t="s">
        <v>165</v>
      </c>
      <c r="F2223" s="386" t="s">
        <v>162</v>
      </c>
      <c r="G2223" s="94">
        <v>1</v>
      </c>
      <c r="H2223" s="350" t="s">
        <v>38</v>
      </c>
      <c r="I2223" s="351" t="s">
        <v>43</v>
      </c>
      <c r="J2223" s="351">
        <v>10</v>
      </c>
      <c r="K2223" s="94" t="s">
        <v>43</v>
      </c>
      <c r="L2223" s="94" t="s">
        <v>43</v>
      </c>
      <c r="M2223" s="352" t="s">
        <v>43</v>
      </c>
      <c r="N2223" s="94" t="s">
        <v>43</v>
      </c>
      <c r="O2223" s="94">
        <v>474300</v>
      </c>
      <c r="P2223" s="94">
        <v>401949.152542372</v>
      </c>
      <c r="Q2223" s="94">
        <v>32155.932203389799</v>
      </c>
      <c r="R2223" s="350">
        <v>8038.9830508474497</v>
      </c>
      <c r="S2223" s="94" t="s">
        <v>43</v>
      </c>
      <c r="Y2223" s="352"/>
      <c r="Z2223" s="353"/>
      <c r="AA2223" s="353"/>
      <c r="AB2223" s="353"/>
      <c r="AC2223" s="350"/>
      <c r="AG2223" s="354"/>
      <c r="AH2223" s="350"/>
      <c r="AL2223" s="350"/>
      <c r="AM2223" s="351"/>
      <c r="AP2223" s="350"/>
      <c r="AQ2223" s="350"/>
      <c r="AR2223" s="350"/>
      <c r="AS2223" s="350"/>
      <c r="AT2223" s="350"/>
      <c r="AU2223" s="350"/>
      <c r="AV2223" s="350"/>
      <c r="AX2223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100051, '01.01.2015 0:00:00',  '31.01.2015 23:59:59', 1, 'RUR', 10, null, null, null,null,32155.9322033898,8038.98305084745,null);</v>
      </c>
    </row>
    <row r="2224" spans="2:50" s="94" customFormat="1" ht="16.5" customHeight="1" x14ac:dyDescent="0.25">
      <c r="B2224" s="349">
        <v>1</v>
      </c>
      <c r="C2224" s="94">
        <v>100051</v>
      </c>
      <c r="D2224" s="94" t="s">
        <v>1088</v>
      </c>
      <c r="E2224" s="386" t="s">
        <v>166</v>
      </c>
      <c r="F2224" s="386" t="s">
        <v>163</v>
      </c>
      <c r="G2224" s="94">
        <v>1</v>
      </c>
      <c r="H2224" s="350" t="s">
        <v>38</v>
      </c>
      <c r="I2224" s="351">
        <v>7</v>
      </c>
      <c r="J2224" s="351">
        <v>5</v>
      </c>
      <c r="K2224" s="94">
        <v>30504</v>
      </c>
      <c r="L2224" s="94">
        <v>1830.24</v>
      </c>
      <c r="M2224" s="352">
        <v>610.08000000000004</v>
      </c>
      <c r="N2224" s="94" t="s">
        <v>43</v>
      </c>
      <c r="O2224" s="94" t="s">
        <v>43</v>
      </c>
      <c r="P2224" s="94" t="s">
        <v>43</v>
      </c>
      <c r="Q2224" s="94" t="s">
        <v>43</v>
      </c>
      <c r="R2224" s="350" t="s">
        <v>43</v>
      </c>
      <c r="S2224" s="94" t="s">
        <v>43</v>
      </c>
      <c r="Y2224" s="352"/>
      <c r="Z2224" s="353"/>
      <c r="AA2224" s="353"/>
      <c r="AB2224" s="353"/>
      <c r="AC2224" s="350"/>
      <c r="AG2224" s="354"/>
      <c r="AH2224" s="350"/>
      <c r="AL2224" s="350"/>
      <c r="AM2224" s="351"/>
      <c r="AP2224" s="350"/>
      <c r="AQ2224" s="350"/>
      <c r="AR2224" s="350"/>
      <c r="AS2224" s="350"/>
      <c r="AT2224" s="350"/>
      <c r="AU2224" s="350"/>
      <c r="AV2224" s="350"/>
      <c r="AX2224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100051, '01.02.2015 0:00:00',  '28.02.2015 23:59:59', 1, 'RUR', 5, 7, 1830.24, 610.08,null,null,null,null);</v>
      </c>
    </row>
    <row r="2225" spans="2:50" s="94" customFormat="1" ht="16.5" customHeight="1" x14ac:dyDescent="0.25">
      <c r="B2225" s="349">
        <v>1</v>
      </c>
      <c r="C2225" s="94">
        <v>100052</v>
      </c>
      <c r="D2225" s="94" t="s">
        <v>1089</v>
      </c>
      <c r="E2225" s="386" t="s">
        <v>165</v>
      </c>
      <c r="F2225" s="386" t="s">
        <v>162</v>
      </c>
      <c r="G2225" s="94">
        <v>1</v>
      </c>
      <c r="H2225" s="350" t="s">
        <v>38</v>
      </c>
      <c r="I2225" s="351">
        <v>7</v>
      </c>
      <c r="J2225" s="351">
        <v>5</v>
      </c>
      <c r="K2225" s="94">
        <v>686340</v>
      </c>
      <c r="L2225" s="94">
        <v>41180.400000000001</v>
      </c>
      <c r="M2225" s="352">
        <v>13726.8</v>
      </c>
      <c r="N2225" s="94" t="s">
        <v>43</v>
      </c>
      <c r="O2225" s="94" t="s">
        <v>43</v>
      </c>
      <c r="P2225" s="94" t="s">
        <v>43</v>
      </c>
      <c r="Q2225" s="94" t="s">
        <v>43</v>
      </c>
      <c r="R2225" s="350" t="s">
        <v>43</v>
      </c>
      <c r="S2225" s="94" t="s">
        <v>43</v>
      </c>
      <c r="Y2225" s="352"/>
      <c r="Z2225" s="353"/>
      <c r="AA2225" s="353"/>
      <c r="AB2225" s="353"/>
      <c r="AC2225" s="350"/>
      <c r="AG2225" s="354"/>
      <c r="AH2225" s="350"/>
      <c r="AL2225" s="350"/>
      <c r="AM2225" s="351"/>
      <c r="AP2225" s="350"/>
      <c r="AQ2225" s="350"/>
      <c r="AR2225" s="350"/>
      <c r="AS2225" s="350"/>
      <c r="AT2225" s="350"/>
      <c r="AU2225" s="350"/>
      <c r="AV2225" s="350"/>
      <c r="AX2225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100052, '01.01.2015 0:00:00',  '31.01.2015 23:59:59', 1, 'RUR', 5, 7, 41180.4, 13726.8,null,null,null,null);</v>
      </c>
    </row>
    <row r="2226" spans="2:50" s="94" customFormat="1" ht="16.5" customHeight="1" x14ac:dyDescent="0.25">
      <c r="B2226" s="349">
        <v>1</v>
      </c>
      <c r="C2226" s="94">
        <v>100052</v>
      </c>
      <c r="D2226" s="94" t="s">
        <v>1089</v>
      </c>
      <c r="E2226" s="386" t="s">
        <v>165</v>
      </c>
      <c r="F2226" s="386" t="s">
        <v>162</v>
      </c>
      <c r="G2226" s="94">
        <v>1</v>
      </c>
      <c r="H2226" s="350" t="s">
        <v>38</v>
      </c>
      <c r="I2226" s="351" t="s">
        <v>43</v>
      </c>
      <c r="J2226" s="351">
        <v>10</v>
      </c>
      <c r="K2226" s="94" t="s">
        <v>43</v>
      </c>
      <c r="L2226" s="94" t="s">
        <v>43</v>
      </c>
      <c r="M2226" s="352" t="s">
        <v>43</v>
      </c>
      <c r="N2226" s="94" t="s">
        <v>43</v>
      </c>
      <c r="O2226" s="94">
        <v>474300</v>
      </c>
      <c r="P2226" s="94">
        <v>401949.152542372</v>
      </c>
      <c r="Q2226" s="94">
        <v>32155.932203389799</v>
      </c>
      <c r="R2226" s="350">
        <v>8038.9830508474497</v>
      </c>
      <c r="S2226" s="94" t="s">
        <v>43</v>
      </c>
      <c r="Y2226" s="352"/>
      <c r="Z2226" s="353"/>
      <c r="AA2226" s="353"/>
      <c r="AB2226" s="353"/>
      <c r="AC2226" s="350"/>
      <c r="AG2226" s="354"/>
      <c r="AH2226" s="350"/>
      <c r="AL2226" s="350"/>
      <c r="AM2226" s="351"/>
      <c r="AP2226" s="350"/>
      <c r="AQ2226" s="350"/>
      <c r="AR2226" s="350"/>
      <c r="AS2226" s="350"/>
      <c r="AT2226" s="350"/>
      <c r="AU2226" s="350"/>
      <c r="AV2226" s="350"/>
      <c r="AX2226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100052, '01.01.2015 0:00:00',  '31.01.2015 23:59:59', 1, 'RUR', 10, null, null, null,null,32155.9322033898,8038.98305084745,null);</v>
      </c>
    </row>
    <row r="2227" spans="2:50" s="94" customFormat="1" ht="16.5" customHeight="1" x14ac:dyDescent="0.25">
      <c r="B2227" s="349">
        <v>1</v>
      </c>
      <c r="C2227" s="94">
        <v>100052</v>
      </c>
      <c r="D2227" s="94" t="s">
        <v>1089</v>
      </c>
      <c r="E2227" s="386" t="s">
        <v>166</v>
      </c>
      <c r="F2227" s="386" t="s">
        <v>163</v>
      </c>
      <c r="G2227" s="94">
        <v>1</v>
      </c>
      <c r="H2227" s="350" t="s">
        <v>38</v>
      </c>
      <c r="I2227" s="351">
        <v>7</v>
      </c>
      <c r="J2227" s="351">
        <v>5</v>
      </c>
      <c r="K2227" s="94">
        <v>30504</v>
      </c>
      <c r="L2227" s="94">
        <v>1830.24</v>
      </c>
      <c r="M2227" s="352">
        <v>610.08000000000004</v>
      </c>
      <c r="N2227" s="94" t="s">
        <v>43</v>
      </c>
      <c r="O2227" s="94" t="s">
        <v>43</v>
      </c>
      <c r="P2227" s="94" t="s">
        <v>43</v>
      </c>
      <c r="Q2227" s="94" t="s">
        <v>43</v>
      </c>
      <c r="R2227" s="350" t="s">
        <v>43</v>
      </c>
      <c r="S2227" s="94" t="s">
        <v>43</v>
      </c>
      <c r="Y2227" s="352"/>
      <c r="Z2227" s="353"/>
      <c r="AA2227" s="353"/>
      <c r="AB2227" s="353"/>
      <c r="AC2227" s="350"/>
      <c r="AG2227" s="354"/>
      <c r="AH2227" s="350"/>
      <c r="AL2227" s="350"/>
      <c r="AM2227" s="351"/>
      <c r="AP2227" s="350"/>
      <c r="AQ2227" s="350"/>
      <c r="AR2227" s="350"/>
      <c r="AS2227" s="350"/>
      <c r="AT2227" s="350"/>
      <c r="AU2227" s="350"/>
      <c r="AV2227" s="350"/>
      <c r="AX2227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100052, '01.02.2015 0:00:00',  '28.02.2015 23:59:59', 1, 'RUR', 5, 7, 1830.24, 610.08,null,null,null,null);</v>
      </c>
    </row>
    <row r="2228" spans="2:50" s="94" customFormat="1" ht="16.5" customHeight="1" x14ac:dyDescent="0.25">
      <c r="B2228" s="349">
        <v>1</v>
      </c>
      <c r="C2228" s="94">
        <v>100053</v>
      </c>
      <c r="D2228" s="94" t="s">
        <v>1090</v>
      </c>
      <c r="E2228" s="386" t="s">
        <v>165</v>
      </c>
      <c r="F2228" s="386" t="s">
        <v>162</v>
      </c>
      <c r="G2228" s="94">
        <v>1</v>
      </c>
      <c r="H2228" s="350" t="s">
        <v>38</v>
      </c>
      <c r="I2228" s="351">
        <v>7</v>
      </c>
      <c r="J2228" s="351">
        <v>5</v>
      </c>
      <c r="K2228" s="94">
        <v>10988</v>
      </c>
      <c r="L2228" s="94">
        <v>659.28</v>
      </c>
      <c r="M2228" s="352">
        <v>219.76</v>
      </c>
      <c r="N2228" s="94" t="s">
        <v>43</v>
      </c>
      <c r="O2228" s="94" t="s">
        <v>43</v>
      </c>
      <c r="P2228" s="94" t="s">
        <v>43</v>
      </c>
      <c r="Q2228" s="94" t="s">
        <v>43</v>
      </c>
      <c r="R2228" s="350" t="s">
        <v>43</v>
      </c>
      <c r="S2228" s="94" t="s">
        <v>43</v>
      </c>
      <c r="Y2228" s="352"/>
      <c r="Z2228" s="353"/>
      <c r="AA2228" s="353"/>
      <c r="AB2228" s="353"/>
      <c r="AC2228" s="350"/>
      <c r="AG2228" s="354"/>
      <c r="AH2228" s="350"/>
      <c r="AL2228" s="350"/>
      <c r="AM2228" s="351"/>
      <c r="AP2228" s="350"/>
      <c r="AQ2228" s="350"/>
      <c r="AR2228" s="350"/>
      <c r="AS2228" s="350"/>
      <c r="AT2228" s="350"/>
      <c r="AU2228" s="350"/>
      <c r="AV2228" s="350"/>
      <c r="AX2228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100053, '01.01.2015 0:00:00',  '31.01.2015 23:59:59', 1, 'RUR', 5, 7, 659.28, 219.76,null,null,null,null);</v>
      </c>
    </row>
    <row r="2229" spans="2:50" s="94" customFormat="1" ht="16.5" customHeight="1" x14ac:dyDescent="0.25">
      <c r="B2229" s="349">
        <v>1</v>
      </c>
      <c r="C2229" s="94">
        <v>100053</v>
      </c>
      <c r="D2229" s="94" t="s">
        <v>1090</v>
      </c>
      <c r="E2229" s="386" t="s">
        <v>165</v>
      </c>
      <c r="F2229" s="386" t="s">
        <v>162</v>
      </c>
      <c r="G2229" s="94">
        <v>1</v>
      </c>
      <c r="H2229" s="350" t="s">
        <v>38</v>
      </c>
      <c r="I2229" s="351" t="s">
        <v>43</v>
      </c>
      <c r="J2229" s="351">
        <v>10</v>
      </c>
      <c r="K2229" s="94" t="s">
        <v>43</v>
      </c>
      <c r="L2229" s="94" t="s">
        <v>43</v>
      </c>
      <c r="M2229" s="352" t="s">
        <v>43</v>
      </c>
      <c r="N2229" s="94" t="s">
        <v>43</v>
      </c>
      <c r="O2229" s="94">
        <v>49610</v>
      </c>
      <c r="P2229" s="94">
        <v>42042.372881355899</v>
      </c>
      <c r="Q2229" s="94">
        <v>3363.3898305084699</v>
      </c>
      <c r="R2229" s="350">
        <v>840.84745762711805</v>
      </c>
      <c r="S2229" s="94" t="s">
        <v>43</v>
      </c>
      <c r="Y2229" s="352"/>
      <c r="Z2229" s="353"/>
      <c r="AA2229" s="353"/>
      <c r="AB2229" s="353"/>
      <c r="AC2229" s="350"/>
      <c r="AG2229" s="354"/>
      <c r="AH2229" s="350"/>
      <c r="AL2229" s="350"/>
      <c r="AM2229" s="351"/>
      <c r="AP2229" s="350"/>
      <c r="AQ2229" s="350"/>
      <c r="AR2229" s="350"/>
      <c r="AS2229" s="350"/>
      <c r="AT2229" s="350"/>
      <c r="AU2229" s="350"/>
      <c r="AV2229" s="350"/>
      <c r="AX2229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100053, '01.01.2015 0:00:00',  '31.01.2015 23:59:59', 1, 'RUR', 10, null, null, null,null,3363.38983050847,840.847457627118,null);</v>
      </c>
    </row>
    <row r="2230" spans="2:50" s="94" customFormat="1" ht="16.5" customHeight="1" x14ac:dyDescent="0.25">
      <c r="B2230" s="349">
        <v>1</v>
      </c>
      <c r="C2230" s="94">
        <v>100053</v>
      </c>
      <c r="D2230" s="94" t="s">
        <v>1090</v>
      </c>
      <c r="E2230" s="386" t="s">
        <v>166</v>
      </c>
      <c r="F2230" s="386" t="s">
        <v>163</v>
      </c>
      <c r="G2230" s="94">
        <v>1</v>
      </c>
      <c r="H2230" s="350" t="s">
        <v>38</v>
      </c>
      <c r="I2230" s="351">
        <v>7</v>
      </c>
      <c r="J2230" s="351">
        <v>5</v>
      </c>
      <c r="K2230" s="94">
        <v>11726</v>
      </c>
      <c r="L2230" s="94">
        <v>703.56</v>
      </c>
      <c r="M2230" s="352">
        <v>234.52</v>
      </c>
      <c r="N2230" s="94" t="s">
        <v>43</v>
      </c>
      <c r="O2230" s="94" t="s">
        <v>43</v>
      </c>
      <c r="P2230" s="94" t="s">
        <v>43</v>
      </c>
      <c r="Q2230" s="94" t="s">
        <v>43</v>
      </c>
      <c r="R2230" s="350" t="s">
        <v>43</v>
      </c>
      <c r="S2230" s="94" t="s">
        <v>43</v>
      </c>
      <c r="Y2230" s="352"/>
      <c r="Z2230" s="353"/>
      <c r="AA2230" s="353"/>
      <c r="AB2230" s="353"/>
      <c r="AC2230" s="350"/>
      <c r="AG2230" s="354"/>
      <c r="AH2230" s="350"/>
      <c r="AL2230" s="350"/>
      <c r="AM2230" s="351"/>
      <c r="AP2230" s="350"/>
      <c r="AQ2230" s="350"/>
      <c r="AR2230" s="350"/>
      <c r="AS2230" s="350"/>
      <c r="AT2230" s="350"/>
      <c r="AU2230" s="350"/>
      <c r="AV2230" s="350"/>
      <c r="AX2230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100053, '01.02.2015 0:00:00',  '28.02.2015 23:59:59', 1, 'RUR', 5, 7, 703.56, 234.52,null,null,null,null);</v>
      </c>
    </row>
    <row r="2231" spans="2:50" s="94" customFormat="1" ht="16.5" customHeight="1" x14ac:dyDescent="0.25">
      <c r="B2231" s="349">
        <v>1</v>
      </c>
      <c r="C2231" s="94">
        <v>100053</v>
      </c>
      <c r="D2231" s="94" t="s">
        <v>1090</v>
      </c>
      <c r="E2231" s="386" t="s">
        <v>166</v>
      </c>
      <c r="F2231" s="386" t="s">
        <v>163</v>
      </c>
      <c r="G2231" s="94">
        <v>1</v>
      </c>
      <c r="H2231" s="350" t="s">
        <v>38</v>
      </c>
      <c r="I2231" s="351" t="s">
        <v>43</v>
      </c>
      <c r="J2231" s="351">
        <v>10</v>
      </c>
      <c r="K2231" s="94" t="s">
        <v>43</v>
      </c>
      <c r="L2231" s="94" t="s">
        <v>43</v>
      </c>
      <c r="M2231" s="352" t="s">
        <v>43</v>
      </c>
      <c r="N2231" s="94" t="s">
        <v>43</v>
      </c>
      <c r="O2231" s="94">
        <v>5125</v>
      </c>
      <c r="P2231" s="94">
        <v>4343.2203389830502</v>
      </c>
      <c r="Q2231" s="94">
        <v>347.45762711864398</v>
      </c>
      <c r="R2231" s="350">
        <v>86.864406779660996</v>
      </c>
      <c r="S2231" s="94" t="s">
        <v>43</v>
      </c>
      <c r="Y2231" s="352"/>
      <c r="Z2231" s="353"/>
      <c r="AA2231" s="353"/>
      <c r="AB2231" s="353"/>
      <c r="AC2231" s="350"/>
      <c r="AG2231" s="354"/>
      <c r="AH2231" s="350"/>
      <c r="AL2231" s="350"/>
      <c r="AM2231" s="351"/>
      <c r="AP2231" s="350"/>
      <c r="AQ2231" s="350"/>
      <c r="AR2231" s="350"/>
      <c r="AS2231" s="350"/>
      <c r="AT2231" s="350"/>
      <c r="AU2231" s="350"/>
      <c r="AV2231" s="350"/>
      <c r="AX2231" s="163" t="str">
        <f t="shared" si="266"/>
        <v>insert into XXXX_COMMISSION_PART (ID,CONTRACT_ID,FROM_DT,TILL_DT,NDS,CURRENCY,REWARD_TYPE,DISCOUNT_TYPE,REWARD_TO_CHARGE,DELKREDERE_TO_CHARGE,DKV_TO_CHARGE,REWARD_TO_PAY,DELKREDERE_TO_PAY,DKV_TO_PAY) values (s_xxxx_commission_part.NEXTVAL, 100053, '01.02.2015 0:00:00',  '28.02.2015 23:59:59', 1, 'RUR', 10, null, null, null,null,347.457627118644,86.864406779661,null);</v>
      </c>
    </row>
    <row r="2232" spans="2:50" s="94" customFormat="1" ht="16.5" customHeight="1" x14ac:dyDescent="0.25">
      <c r="B2232" s="349">
        <v>1</v>
      </c>
      <c r="C2232" s="94">
        <v>100054</v>
      </c>
      <c r="D2232" s="94" t="s">
        <v>1095</v>
      </c>
      <c r="E2232" s="386" t="s">
        <v>165</v>
      </c>
      <c r="F2232" s="386" t="s">
        <v>162</v>
      </c>
      <c r="G2232" s="94">
        <v>1</v>
      </c>
      <c r="H2232" s="350" t="s">
        <v>38</v>
      </c>
      <c r="I2232" s="351" t="s">
        <v>43</v>
      </c>
      <c r="J2232" s="351">
        <v>10</v>
      </c>
      <c r="K2232" s="94" t="s">
        <v>43</v>
      </c>
      <c r="L2232" s="94" t="s">
        <v>43</v>
      </c>
      <c r="M2232" s="352" t="s">
        <v>43</v>
      </c>
      <c r="N2232" s="94" t="s">
        <v>43</v>
      </c>
      <c r="O2232" s="94">
        <v>28450</v>
      </c>
      <c r="P2232" s="94">
        <v>24110.169491525401</v>
      </c>
      <c r="Q2232" s="94">
        <v>1928.81355932203</v>
      </c>
      <c r="R2232" s="350">
        <v>482.203389830508</v>
      </c>
      <c r="S2232" s="94" t="s">
        <v>43</v>
      </c>
      <c r="Y2232" s="352"/>
      <c r="Z2232" s="353"/>
      <c r="AA2232" s="353"/>
      <c r="AB2232" s="353"/>
      <c r="AC2232" s="350"/>
      <c r="AG2232" s="354"/>
      <c r="AH2232" s="350"/>
      <c r="AL2232" s="350"/>
      <c r="AM2232" s="351"/>
      <c r="AP2232" s="350"/>
      <c r="AQ2232" s="350"/>
      <c r="AR2232" s="350"/>
      <c r="AS2232" s="350"/>
      <c r="AT2232" s="350"/>
      <c r="AU2232" s="350"/>
      <c r="AV2232" s="350"/>
      <c r="AX2232" s="163" t="str">
        <f t="shared" ref="AX2232:AX2295" si="267">IF(B2232=0,"insert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"&amp;A2232&amp;", "&amp;C2232&amp;", '"&amp;D2232&amp;"', date'"&amp;E2232&amp;"', date'"&amp;F2232&amp;"', "&amp;G2232&amp;", "&amp;H2232&amp;", '"&amp;I2232&amp;"',date'"&amp;O2232&amp;"',"&amp;J2232&amp;", "&amp;K2232&amp;", "&amp;K2232&amp;", '"&amp;L2232&amp;"', "&amp;M2232&amp;", "&amp;N2232&amp;", date'"&amp;P2232&amp;"', date'"&amp;Q2232&amp;"', "&amp;R2232&amp;", "&amp;S2232&amp;", to_date('"&amp;T2232&amp;"','YYYY-MM-DD HH24:MI:SS'), "&amp;U2232&amp;", "&amp;V2232&amp;", "&amp;W2232&amp;", "&amp;X2232&amp;", "&amp;AL2232&amp;", '"&amp;AN2232&amp;"', "&amp;AG2232&amp;","&amp;AM2232&amp;","&amp;AS2232&amp;","&amp;AT2232&amp;","&amp;AU2232&amp;");"&amp;
IF(LEN(AC2232)&gt;0,"insert into xxxx_oebs_cash_payment_test (ID, INVOICE_ID, OEBS_PAYMENT, DOC_DATE, COMISS_DATE) values (s_xxxx_oebs_cash_payment_test.NEXTVAL, "&amp;H2232&amp;", "&amp;AC2232&amp;", to_date('"&amp;T2232&amp;"','YYYY-MM-DD HH24:MI:SS'), "&amp;AF2232&amp;" );","")&amp;
IF(LEN(AD2232)&gt;0,"insert into xxxx_oebs_cash_payment_test (ID, INVOICE_ID, OEBS_PAYMENT, DOC_DATE, COMISS_DATE) values (s_xxxx_oebs_cash_payment_test.NEXTVAL, "&amp;H2232&amp;", "&amp;AD2232&amp;", to_date('"&amp;T2232&amp;"','YYYY-MM-DD HH24:MI:SS'), "&amp;AF2232&amp;" );","")&amp;
IF(LEN(AE2232)&gt;0,"insert into xxxx_oebs_cash_payment_test (ID, INVOICE_ID, OEBS_PAYMENT, DOC_DATE, COMISS_DATE) values (s_xxxx_oebs_cash_payment_test.NEXTVAL, "&amp;H2232&amp;", "&amp;AE2232&amp;", to_date('"&amp;T2232&amp;"','YYYY-MM-DD HH24:MI:SS'), "&amp;AF2232&amp;" );","")&amp;
IF(LEN(AH2232)&gt;0,"insert into xxxx_client_discount_m  (ID,CLIENT_ID,CLIENT_AVG_DISCOUNT,DT) values (s_xxxx_client_discount_m.NEXTVAL,"&amp;X2232&amp;", "&amp;AH2232&amp;", "&amp;AI2232&amp;");","")&amp;
IF(LEN(AJ2232)&gt;0,"insert into xxxx_client_discount_m  (ID,CLIENT_ID,CLIENT_AVG_DISCOUNT,DT) values (s_xxxx_client_discount_m.NEXTVAL,"&amp;X2232&amp;", "&amp;AJ2232&amp;", "&amp;AK2232&amp;");","")&amp;
IF(LEN(AO2232)&gt;0,"insert into xxxx_contract_signed_attr (ID, CONTRACT_ID, CODE, KEY_NUM) values (s_xxxx_contract_signed_attr.NEXTVAL, "&amp;C2232&amp;", 'SUPERCOMMISSION_BONUS' , "&amp;AO2232&amp;" );","")&amp;
IF(LEN(AP2232)&gt;0,"insert into xxxx_loyal_clients_contr_attr (ID, CONTRACT_ID, CLIENT_ID, LC_TURNOVER, COLLATERAL_FIRST_DT, COLLATERAL_END_DT) values (s_xxxx_loyal_clients_contr_atr.NEXTVAL, "&amp;C2232&amp;", "&amp;X2232&amp;", "&amp;AP2232&amp;", "&amp;AQ2232&amp;", "&amp;AR2232&amp;" );",""),"insert into XXXX_COMMISSION_PART (ID,CONTRACT_ID,FROM_DT,TILL_DT,NDS,CURRENCY,REWARD_TYPE,DISCOUNT_TYPE,REWARD_TO_CHARGE,DELKREDERE_TO_CHARGE,DKV_TO_CHARGE,REWARD_TO_PAY,DELKREDERE_TO_PAY,DKV_TO_PAY) values "&amp;"(s_xxxx_commission_part.NEXTVAL, "&amp;C2232&amp;", "&amp;E2232&amp;",  "&amp;F2232&amp;", "&amp;G2232&amp;", '"&amp;H2232&amp;"', "&amp;J2232&amp;", "&amp;I2232&amp;", "&amp;L2232&amp;", "&amp;M2232&amp;","&amp;N2232&amp;","&amp;Q2232&amp;","&amp;R2232&amp;","&amp;S2232&amp;");")</f>
        <v>insert into XXXX_COMMISSION_PART (ID,CONTRACT_ID,FROM_DT,TILL_DT,NDS,CURRENCY,REWARD_TYPE,DISCOUNT_TYPE,REWARD_TO_CHARGE,DELKREDERE_TO_CHARGE,DKV_TO_CHARGE,REWARD_TO_PAY,DELKREDERE_TO_PAY,DKV_TO_PAY) values (s_xxxx_commission_part.NEXTVAL, 100054, '01.01.2015 0:00:00',  '31.01.2015 23:59:59', 1, 'RUR', 10, null, null, null,null,1928.81355932203,482.203389830508,null);</v>
      </c>
    </row>
    <row r="2233" spans="2:50" s="94" customFormat="1" ht="16.5" customHeight="1" x14ac:dyDescent="0.25">
      <c r="B2233" s="349">
        <v>1</v>
      </c>
      <c r="C2233" s="94">
        <v>100054</v>
      </c>
      <c r="D2233" s="94" t="s">
        <v>1095</v>
      </c>
      <c r="E2233" s="386" t="s">
        <v>166</v>
      </c>
      <c r="F2233" s="386" t="s">
        <v>163</v>
      </c>
      <c r="G2233" s="94">
        <v>1</v>
      </c>
      <c r="H2233" s="350" t="s">
        <v>38</v>
      </c>
      <c r="I2233" s="351">
        <v>1</v>
      </c>
      <c r="J2233" s="351">
        <v>1</v>
      </c>
      <c r="K2233" s="94">
        <v>656</v>
      </c>
      <c r="L2233" s="94">
        <v>52.48</v>
      </c>
      <c r="M2233" s="352">
        <v>13.12</v>
      </c>
      <c r="N2233" s="94" t="s">
        <v>43</v>
      </c>
      <c r="O2233" s="94" t="s">
        <v>43</v>
      </c>
      <c r="P2233" s="94" t="s">
        <v>43</v>
      </c>
      <c r="Q2233" s="94" t="s">
        <v>43</v>
      </c>
      <c r="R2233" s="350" t="s">
        <v>43</v>
      </c>
      <c r="S2233" s="94" t="s">
        <v>43</v>
      </c>
      <c r="Y2233" s="352"/>
      <c r="Z2233" s="353"/>
      <c r="AA2233" s="353"/>
      <c r="AB2233" s="353"/>
      <c r="AC2233" s="350"/>
      <c r="AG2233" s="354"/>
      <c r="AH2233" s="350"/>
      <c r="AL2233" s="350"/>
      <c r="AM2233" s="351"/>
      <c r="AP2233" s="350"/>
      <c r="AQ2233" s="350"/>
      <c r="AR2233" s="350"/>
      <c r="AS2233" s="350"/>
      <c r="AT2233" s="350"/>
      <c r="AU2233" s="350"/>
      <c r="AV2233" s="350"/>
      <c r="AX223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100054, '01.02.2015 0:00:00',  '28.02.2015 23:59:59', 1, 'RUR', 1, 1, 52.48, 13.12,null,null,null,null);</v>
      </c>
    </row>
    <row r="2234" spans="2:50" s="94" customFormat="1" ht="16.5" customHeight="1" x14ac:dyDescent="0.25">
      <c r="B2234" s="349">
        <v>1</v>
      </c>
      <c r="C2234" s="94">
        <v>100054</v>
      </c>
      <c r="D2234" s="94" t="s">
        <v>1095</v>
      </c>
      <c r="E2234" s="386" t="s">
        <v>166</v>
      </c>
      <c r="F2234" s="386" t="s">
        <v>163</v>
      </c>
      <c r="G2234" s="94">
        <v>1</v>
      </c>
      <c r="H2234" s="350" t="s">
        <v>38</v>
      </c>
      <c r="I2234" s="351">
        <v>2</v>
      </c>
      <c r="J2234" s="351">
        <v>1</v>
      </c>
      <c r="K2234" s="94">
        <v>574</v>
      </c>
      <c r="L2234" s="94">
        <v>45.92</v>
      </c>
      <c r="M2234" s="352">
        <v>11.48</v>
      </c>
      <c r="N2234" s="94" t="s">
        <v>43</v>
      </c>
      <c r="O2234" s="94" t="s">
        <v>43</v>
      </c>
      <c r="P2234" s="94" t="s">
        <v>43</v>
      </c>
      <c r="Q2234" s="94" t="s">
        <v>43</v>
      </c>
      <c r="R2234" s="350" t="s">
        <v>43</v>
      </c>
      <c r="S2234" s="94" t="s">
        <v>43</v>
      </c>
      <c r="Y2234" s="352"/>
      <c r="Z2234" s="353"/>
      <c r="AA2234" s="353"/>
      <c r="AB2234" s="353"/>
      <c r="AC2234" s="350"/>
      <c r="AG2234" s="354"/>
      <c r="AH2234" s="350"/>
      <c r="AL2234" s="350"/>
      <c r="AM2234" s="351"/>
      <c r="AP2234" s="350"/>
      <c r="AQ2234" s="350"/>
      <c r="AR2234" s="350"/>
      <c r="AS2234" s="350"/>
      <c r="AT2234" s="350"/>
      <c r="AU2234" s="350"/>
      <c r="AV2234" s="350"/>
      <c r="AX223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100054, '01.02.2015 0:00:00',  '28.02.2015 23:59:59', 1, 'RUR', 1, 2, 45.92, 11.48,null,null,null,null);</v>
      </c>
    </row>
    <row r="2235" spans="2:50" s="94" customFormat="1" ht="16.5" customHeight="1" x14ac:dyDescent="0.25">
      <c r="B2235" s="349">
        <v>1</v>
      </c>
      <c r="C2235" s="94">
        <v>100054</v>
      </c>
      <c r="D2235" s="94" t="s">
        <v>1095</v>
      </c>
      <c r="E2235" s="386" t="s">
        <v>166</v>
      </c>
      <c r="F2235" s="386" t="s">
        <v>163</v>
      </c>
      <c r="G2235" s="94">
        <v>1</v>
      </c>
      <c r="H2235" s="350" t="s">
        <v>38</v>
      </c>
      <c r="I2235" s="351">
        <v>3</v>
      </c>
      <c r="J2235" s="351">
        <v>1</v>
      </c>
      <c r="K2235" s="94">
        <v>492</v>
      </c>
      <c r="L2235" s="94">
        <v>39.36</v>
      </c>
      <c r="M2235" s="352">
        <v>9.84</v>
      </c>
      <c r="N2235" s="94" t="s">
        <v>43</v>
      </c>
      <c r="O2235" s="94" t="s">
        <v>43</v>
      </c>
      <c r="P2235" s="94" t="s">
        <v>43</v>
      </c>
      <c r="Q2235" s="94" t="s">
        <v>43</v>
      </c>
      <c r="R2235" s="350" t="s">
        <v>43</v>
      </c>
      <c r="S2235" s="94" t="s">
        <v>43</v>
      </c>
      <c r="Y2235" s="352"/>
      <c r="Z2235" s="353"/>
      <c r="AA2235" s="353"/>
      <c r="AB2235" s="353"/>
      <c r="AC2235" s="350"/>
      <c r="AG2235" s="354"/>
      <c r="AH2235" s="350"/>
      <c r="AL2235" s="350"/>
      <c r="AM2235" s="351"/>
      <c r="AP2235" s="350"/>
      <c r="AQ2235" s="350"/>
      <c r="AR2235" s="350"/>
      <c r="AS2235" s="350"/>
      <c r="AT2235" s="350"/>
      <c r="AU2235" s="350"/>
      <c r="AV2235" s="350"/>
      <c r="AX223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100054, '01.02.2015 0:00:00',  '28.02.2015 23:59:59', 1, 'RUR', 1, 3, 39.36, 9.84,null,null,null,null);</v>
      </c>
    </row>
    <row r="2236" spans="2:50" s="94" customFormat="1" ht="16.5" customHeight="1" x14ac:dyDescent="0.25">
      <c r="B2236" s="349">
        <v>1</v>
      </c>
      <c r="C2236" s="94">
        <v>100054</v>
      </c>
      <c r="D2236" s="94" t="s">
        <v>1095</v>
      </c>
      <c r="E2236" s="386" t="s">
        <v>166</v>
      </c>
      <c r="F2236" s="386" t="s">
        <v>163</v>
      </c>
      <c r="G2236" s="94">
        <v>1</v>
      </c>
      <c r="H2236" s="350" t="s">
        <v>38</v>
      </c>
      <c r="I2236" s="351">
        <v>11</v>
      </c>
      <c r="J2236" s="351">
        <v>1</v>
      </c>
      <c r="K2236" s="94">
        <v>820</v>
      </c>
      <c r="L2236" s="94">
        <v>65.599999999999994</v>
      </c>
      <c r="M2236" s="352">
        <v>16.399999999999999</v>
      </c>
      <c r="N2236" s="94" t="s">
        <v>43</v>
      </c>
      <c r="O2236" s="94" t="s">
        <v>43</v>
      </c>
      <c r="P2236" s="94" t="s">
        <v>43</v>
      </c>
      <c r="Q2236" s="94" t="s">
        <v>43</v>
      </c>
      <c r="R2236" s="350" t="s">
        <v>43</v>
      </c>
      <c r="S2236" s="94" t="s">
        <v>43</v>
      </c>
      <c r="Y2236" s="352"/>
      <c r="Z2236" s="353"/>
      <c r="AA2236" s="353"/>
      <c r="AB2236" s="353"/>
      <c r="AC2236" s="350"/>
      <c r="AG2236" s="354"/>
      <c r="AH2236" s="350"/>
      <c r="AL2236" s="350"/>
      <c r="AM2236" s="351"/>
      <c r="AP2236" s="350"/>
      <c r="AQ2236" s="350"/>
      <c r="AR2236" s="350"/>
      <c r="AS2236" s="350"/>
      <c r="AT2236" s="350"/>
      <c r="AU2236" s="350"/>
      <c r="AV2236" s="350"/>
      <c r="AX2236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100054, '01.02.2015 0:00:00',  '28.02.2015 23:59:59', 1, 'RUR', 1, 11, 65.6, 16.4,null,null,null,null);</v>
      </c>
    </row>
    <row r="2237" spans="2:50" s="94" customFormat="1" ht="16.5" customHeight="1" x14ac:dyDescent="0.25">
      <c r="B2237" s="349">
        <v>1</v>
      </c>
      <c r="C2237" s="94">
        <v>100054</v>
      </c>
      <c r="D2237" s="94" t="s">
        <v>1095</v>
      </c>
      <c r="E2237" s="386" t="s">
        <v>166</v>
      </c>
      <c r="F2237" s="386" t="s">
        <v>163</v>
      </c>
      <c r="G2237" s="94">
        <v>1</v>
      </c>
      <c r="H2237" s="350" t="s">
        <v>38</v>
      </c>
      <c r="I2237" s="351">
        <v>12</v>
      </c>
      <c r="J2237" s="351">
        <v>1</v>
      </c>
      <c r="K2237" s="94">
        <v>820</v>
      </c>
      <c r="L2237" s="94">
        <v>65.599999999999994</v>
      </c>
      <c r="M2237" s="352">
        <v>16.399999999999999</v>
      </c>
      <c r="N2237" s="94" t="s">
        <v>43</v>
      </c>
      <c r="O2237" s="94" t="s">
        <v>43</v>
      </c>
      <c r="P2237" s="94" t="s">
        <v>43</v>
      </c>
      <c r="Q2237" s="94" t="s">
        <v>43</v>
      </c>
      <c r="R2237" s="350" t="s">
        <v>43</v>
      </c>
      <c r="S2237" s="94" t="s">
        <v>43</v>
      </c>
      <c r="Y2237" s="352"/>
      <c r="Z2237" s="353"/>
      <c r="AA2237" s="353"/>
      <c r="AB2237" s="353"/>
      <c r="AC2237" s="350"/>
      <c r="AG2237" s="354"/>
      <c r="AH2237" s="350"/>
      <c r="AL2237" s="350"/>
      <c r="AM2237" s="351"/>
      <c r="AP2237" s="350"/>
      <c r="AQ2237" s="350"/>
      <c r="AR2237" s="350"/>
      <c r="AS2237" s="350"/>
      <c r="AT2237" s="350"/>
      <c r="AU2237" s="350"/>
      <c r="AV2237" s="350"/>
      <c r="AX2237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100054, '01.02.2015 0:00:00',  '28.02.2015 23:59:59', 1, 'RUR', 1, 12, 65.6, 16.4,null,null,null,null);</v>
      </c>
    </row>
    <row r="2238" spans="2:50" s="94" customFormat="1" ht="16.5" customHeight="1" x14ac:dyDescent="0.25">
      <c r="B2238" s="349">
        <v>1</v>
      </c>
      <c r="C2238" s="94">
        <v>100054</v>
      </c>
      <c r="D2238" s="94" t="s">
        <v>1095</v>
      </c>
      <c r="E2238" s="386" t="s">
        <v>166</v>
      </c>
      <c r="F2238" s="386" t="s">
        <v>163</v>
      </c>
      <c r="G2238" s="94">
        <v>1</v>
      </c>
      <c r="H2238" s="350" t="s">
        <v>38</v>
      </c>
      <c r="I2238" s="351">
        <v>14</v>
      </c>
      <c r="J2238" s="351">
        <v>1</v>
      </c>
      <c r="K2238" s="94">
        <v>738</v>
      </c>
      <c r="L2238" s="94">
        <v>59.04</v>
      </c>
      <c r="M2238" s="352">
        <v>14.76</v>
      </c>
      <c r="N2238" s="94" t="s">
        <v>43</v>
      </c>
      <c r="O2238" s="94" t="s">
        <v>43</v>
      </c>
      <c r="P2238" s="94" t="s">
        <v>43</v>
      </c>
      <c r="Q2238" s="94" t="s">
        <v>43</v>
      </c>
      <c r="R2238" s="350" t="s">
        <v>43</v>
      </c>
      <c r="S2238" s="94" t="s">
        <v>43</v>
      </c>
      <c r="Y2238" s="352"/>
      <c r="Z2238" s="353"/>
      <c r="AA2238" s="353"/>
      <c r="AB2238" s="353"/>
      <c r="AC2238" s="350"/>
      <c r="AG2238" s="354"/>
      <c r="AH2238" s="350"/>
      <c r="AL2238" s="350"/>
      <c r="AM2238" s="351"/>
      <c r="AP2238" s="350"/>
      <c r="AQ2238" s="350"/>
      <c r="AR2238" s="350"/>
      <c r="AS2238" s="350"/>
      <c r="AT2238" s="350"/>
      <c r="AU2238" s="350"/>
      <c r="AV2238" s="350"/>
      <c r="AX2238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100054, '01.02.2015 0:00:00',  '28.02.2015 23:59:59', 1, 'RUR', 1, 14, 59.04, 14.76,null,null,null,null);</v>
      </c>
    </row>
    <row r="2239" spans="2:50" s="94" customFormat="1" ht="16.5" customHeight="1" x14ac:dyDescent="0.25">
      <c r="B2239" s="349">
        <v>1</v>
      </c>
      <c r="C2239" s="94">
        <v>100055</v>
      </c>
      <c r="D2239" s="94" t="s">
        <v>1099</v>
      </c>
      <c r="E2239" s="386" t="s">
        <v>165</v>
      </c>
      <c r="F2239" s="386" t="s">
        <v>162</v>
      </c>
      <c r="G2239" s="94">
        <v>0</v>
      </c>
      <c r="H2239" s="350" t="s">
        <v>180</v>
      </c>
      <c r="I2239" s="351" t="s">
        <v>43</v>
      </c>
      <c r="J2239" s="351">
        <v>10</v>
      </c>
      <c r="K2239" s="94" t="s">
        <v>43</v>
      </c>
      <c r="L2239" s="94" t="s">
        <v>43</v>
      </c>
      <c r="M2239" s="352" t="s">
        <v>43</v>
      </c>
      <c r="N2239" s="94" t="s">
        <v>43</v>
      </c>
      <c r="O2239" s="94">
        <v>2250</v>
      </c>
      <c r="P2239" s="94">
        <v>2250</v>
      </c>
      <c r="Q2239" s="94">
        <v>180</v>
      </c>
      <c r="R2239" s="350">
        <v>45</v>
      </c>
      <c r="S2239" s="94" t="s">
        <v>43</v>
      </c>
      <c r="Y2239" s="352"/>
      <c r="Z2239" s="353"/>
      <c r="AA2239" s="353"/>
      <c r="AB2239" s="353"/>
      <c r="AC2239" s="350"/>
      <c r="AG2239" s="354"/>
      <c r="AH2239" s="350"/>
      <c r="AL2239" s="350"/>
      <c r="AM2239" s="351"/>
      <c r="AP2239" s="350"/>
      <c r="AQ2239" s="350"/>
      <c r="AR2239" s="350"/>
      <c r="AS2239" s="350"/>
      <c r="AT2239" s="350"/>
      <c r="AU2239" s="350"/>
      <c r="AV2239" s="350"/>
      <c r="AX2239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100055, '01.01.2015 0:00:00',  '31.01.2015 23:59:59', 0, 'EUR', 10, null, null, null,null,180,45,null);</v>
      </c>
    </row>
    <row r="2240" spans="2:50" s="94" customFormat="1" ht="16.5" customHeight="1" x14ac:dyDescent="0.25">
      <c r="B2240" s="349">
        <v>1</v>
      </c>
      <c r="C2240" s="94">
        <v>100055</v>
      </c>
      <c r="D2240" s="94" t="s">
        <v>1099</v>
      </c>
      <c r="E2240" s="386" t="s">
        <v>165</v>
      </c>
      <c r="F2240" s="386" t="s">
        <v>162</v>
      </c>
      <c r="G2240" s="94">
        <v>1</v>
      </c>
      <c r="H2240" s="350" t="s">
        <v>38</v>
      </c>
      <c r="I2240" s="351" t="s">
        <v>43</v>
      </c>
      <c r="J2240" s="351">
        <v>10</v>
      </c>
      <c r="K2240" s="94" t="s">
        <v>43</v>
      </c>
      <c r="L2240" s="94" t="s">
        <v>43</v>
      </c>
      <c r="M2240" s="352" t="s">
        <v>43</v>
      </c>
      <c r="N2240" s="94" t="s">
        <v>43</v>
      </c>
      <c r="O2240" s="94">
        <v>11070</v>
      </c>
      <c r="P2240" s="94">
        <v>9381.3559322033798</v>
      </c>
      <c r="Q2240" s="94">
        <v>750.50847457627106</v>
      </c>
      <c r="R2240" s="350">
        <v>187.627118644067</v>
      </c>
      <c r="S2240" s="94" t="s">
        <v>43</v>
      </c>
      <c r="Y2240" s="352"/>
      <c r="Z2240" s="353"/>
      <c r="AA2240" s="353"/>
      <c r="AB2240" s="353"/>
      <c r="AC2240" s="350"/>
      <c r="AG2240" s="354"/>
      <c r="AH2240" s="350"/>
      <c r="AL2240" s="350"/>
      <c r="AM2240" s="351"/>
      <c r="AP2240" s="350"/>
      <c r="AQ2240" s="350"/>
      <c r="AR2240" s="350"/>
      <c r="AS2240" s="350"/>
      <c r="AT2240" s="350"/>
      <c r="AU2240" s="350"/>
      <c r="AV2240" s="350"/>
      <c r="AX2240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100055, '01.01.2015 0:00:00',  '31.01.2015 23:59:59', 1, 'RUR', 10, null, null, null,null,750.508474576271,187.627118644067,null);</v>
      </c>
    </row>
    <row r="2241" spans="2:50" s="94" customFormat="1" ht="16.5" customHeight="1" x14ac:dyDescent="0.25">
      <c r="B2241" s="349">
        <v>1</v>
      </c>
      <c r="C2241" s="94">
        <v>100055</v>
      </c>
      <c r="D2241" s="94" t="s">
        <v>1099</v>
      </c>
      <c r="E2241" s="386" t="s">
        <v>165</v>
      </c>
      <c r="F2241" s="386" t="s">
        <v>162</v>
      </c>
      <c r="G2241" s="94">
        <v>1</v>
      </c>
      <c r="H2241" s="350" t="s">
        <v>180</v>
      </c>
      <c r="I2241" s="351" t="s">
        <v>43</v>
      </c>
      <c r="J2241" s="351">
        <v>10</v>
      </c>
      <c r="K2241" s="94" t="s">
        <v>43</v>
      </c>
      <c r="L2241" s="94" t="s">
        <v>43</v>
      </c>
      <c r="M2241" s="352" t="s">
        <v>43</v>
      </c>
      <c r="N2241" s="94" t="s">
        <v>43</v>
      </c>
      <c r="O2241" s="94">
        <v>2255</v>
      </c>
      <c r="P2241" s="94">
        <v>1911.0169491525401</v>
      </c>
      <c r="Q2241" s="94">
        <v>152.88135593220301</v>
      </c>
      <c r="R2241" s="350">
        <v>38.220338983050802</v>
      </c>
      <c r="S2241" s="94" t="s">
        <v>43</v>
      </c>
      <c r="Y2241" s="352"/>
      <c r="Z2241" s="353"/>
      <c r="AA2241" s="353"/>
      <c r="AB2241" s="353"/>
      <c r="AC2241" s="350"/>
      <c r="AG2241" s="354"/>
      <c r="AH2241" s="350"/>
      <c r="AL2241" s="350"/>
      <c r="AM2241" s="351"/>
      <c r="AP2241" s="350"/>
      <c r="AQ2241" s="350"/>
      <c r="AR2241" s="350"/>
      <c r="AS2241" s="350"/>
      <c r="AT2241" s="350"/>
      <c r="AU2241" s="350"/>
      <c r="AV2241" s="350"/>
      <c r="AX2241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100055, '01.01.2015 0:00:00',  '31.01.2015 23:59:59', 1, 'EUR', 10, null, null, null,null,152.881355932203,38.2203389830508,null);</v>
      </c>
    </row>
    <row r="2242" spans="2:50" s="94" customFormat="1" ht="16.5" customHeight="1" x14ac:dyDescent="0.25">
      <c r="B2242" s="349">
        <v>1</v>
      </c>
      <c r="C2242" s="94">
        <v>100055</v>
      </c>
      <c r="D2242" s="94" t="s">
        <v>1099</v>
      </c>
      <c r="E2242" s="386" t="s">
        <v>165</v>
      </c>
      <c r="F2242" s="386" t="s">
        <v>162</v>
      </c>
      <c r="G2242" s="94">
        <v>1</v>
      </c>
      <c r="H2242" s="350" t="s">
        <v>59</v>
      </c>
      <c r="I2242" s="351" t="s">
        <v>43</v>
      </c>
      <c r="J2242" s="351">
        <v>10</v>
      </c>
      <c r="K2242" s="94" t="s">
        <v>43</v>
      </c>
      <c r="L2242" s="94" t="s">
        <v>43</v>
      </c>
      <c r="M2242" s="352" t="s">
        <v>43</v>
      </c>
      <c r="N2242" s="94" t="s">
        <v>43</v>
      </c>
      <c r="O2242" s="94">
        <v>3485</v>
      </c>
      <c r="P2242" s="94">
        <v>2953.3898305084699</v>
      </c>
      <c r="Q2242" s="94">
        <v>236.27118644067701</v>
      </c>
      <c r="R2242" s="350">
        <v>59.067796610169403</v>
      </c>
      <c r="S2242" s="94" t="s">
        <v>43</v>
      </c>
      <c r="Y2242" s="352"/>
      <c r="Z2242" s="353"/>
      <c r="AA2242" s="353"/>
      <c r="AB2242" s="353"/>
      <c r="AC2242" s="350"/>
      <c r="AG2242" s="354"/>
      <c r="AH2242" s="350"/>
      <c r="AL2242" s="350"/>
      <c r="AM2242" s="351"/>
      <c r="AP2242" s="350"/>
      <c r="AQ2242" s="350"/>
      <c r="AR2242" s="350"/>
      <c r="AS2242" s="350"/>
      <c r="AT2242" s="350"/>
      <c r="AU2242" s="350"/>
      <c r="AV2242" s="350"/>
      <c r="AX2242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100055, '01.01.2015 0:00:00',  '31.01.2015 23:59:59', 1, 'USD', 10, null, null, null,null,236.271186440677,59.0677966101694,null);</v>
      </c>
    </row>
    <row r="2243" spans="2:50" s="94" customFormat="1" ht="16.5" customHeight="1" x14ac:dyDescent="0.25">
      <c r="B2243" s="349">
        <v>1</v>
      </c>
      <c r="C2243" s="94">
        <v>100055</v>
      </c>
      <c r="D2243" s="94" t="s">
        <v>1099</v>
      </c>
      <c r="E2243" s="386" t="s">
        <v>165</v>
      </c>
      <c r="F2243" s="386" t="s">
        <v>162</v>
      </c>
      <c r="G2243" s="94">
        <v>0</v>
      </c>
      <c r="H2243" s="350" t="s">
        <v>38</v>
      </c>
      <c r="I2243" s="351" t="s">
        <v>43</v>
      </c>
      <c r="J2243" s="351">
        <v>10</v>
      </c>
      <c r="K2243" s="94" t="s">
        <v>43</v>
      </c>
      <c r="L2243" s="94" t="s">
        <v>43</v>
      </c>
      <c r="M2243" s="352" t="s">
        <v>43</v>
      </c>
      <c r="N2243" s="94" t="s">
        <v>43</v>
      </c>
      <c r="O2243" s="94">
        <v>2500</v>
      </c>
      <c r="P2243" s="94">
        <v>2500</v>
      </c>
      <c r="Q2243" s="94">
        <v>200</v>
      </c>
      <c r="R2243" s="350">
        <v>50</v>
      </c>
      <c r="S2243" s="94" t="s">
        <v>43</v>
      </c>
      <c r="Y2243" s="352"/>
      <c r="Z2243" s="353"/>
      <c r="AA2243" s="353"/>
      <c r="AB2243" s="353"/>
      <c r="AC2243" s="350"/>
      <c r="AG2243" s="354"/>
      <c r="AH2243" s="350"/>
      <c r="AL2243" s="350"/>
      <c r="AM2243" s="351"/>
      <c r="AP2243" s="350"/>
      <c r="AQ2243" s="350"/>
      <c r="AR2243" s="350"/>
      <c r="AS2243" s="350"/>
      <c r="AT2243" s="350"/>
      <c r="AU2243" s="350"/>
      <c r="AV2243" s="350"/>
      <c r="AX224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100055, '01.01.2015 0:00:00',  '31.01.2015 23:59:59', 0, 'RUR', 10, null, null, null,null,200,50,null);</v>
      </c>
    </row>
    <row r="2244" spans="2:50" s="94" customFormat="1" ht="16.5" customHeight="1" x14ac:dyDescent="0.25">
      <c r="B2244" s="349">
        <v>1</v>
      </c>
      <c r="C2244" s="94">
        <v>100056</v>
      </c>
      <c r="D2244" s="94" t="s">
        <v>1105</v>
      </c>
      <c r="E2244" s="386" t="s">
        <v>165</v>
      </c>
      <c r="F2244" s="386" t="s">
        <v>162</v>
      </c>
      <c r="G2244" s="94">
        <v>1</v>
      </c>
      <c r="H2244" s="350" t="s">
        <v>38</v>
      </c>
      <c r="I2244" s="351" t="s">
        <v>43</v>
      </c>
      <c r="J2244" s="351">
        <v>10</v>
      </c>
      <c r="K2244" s="94" t="s">
        <v>43</v>
      </c>
      <c r="L2244" s="94" t="s">
        <v>43</v>
      </c>
      <c r="M2244" s="352" t="s">
        <v>43</v>
      </c>
      <c r="N2244" s="94" t="s">
        <v>43</v>
      </c>
      <c r="O2244" s="94">
        <v>12505</v>
      </c>
      <c r="P2244" s="94">
        <v>10597.4576271186</v>
      </c>
      <c r="Q2244" s="94">
        <v>847.79661016949103</v>
      </c>
      <c r="R2244" s="350">
        <v>211.94915254237199</v>
      </c>
      <c r="S2244" s="94" t="s">
        <v>43</v>
      </c>
      <c r="Y2244" s="352"/>
      <c r="Z2244" s="353"/>
      <c r="AA2244" s="353"/>
      <c r="AB2244" s="353"/>
      <c r="AC2244" s="350"/>
      <c r="AG2244" s="354"/>
      <c r="AH2244" s="350"/>
      <c r="AL2244" s="350"/>
      <c r="AM2244" s="351"/>
      <c r="AP2244" s="350"/>
      <c r="AQ2244" s="350"/>
      <c r="AR2244" s="350"/>
      <c r="AS2244" s="350"/>
      <c r="AT2244" s="350"/>
      <c r="AU2244" s="350"/>
      <c r="AV2244" s="350"/>
      <c r="AX224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100056, '01.01.2015 0:00:00',  '31.01.2015 23:59:59', 1, 'RUR', 10, null, null, null,null,847.796610169491,211.949152542372,null);</v>
      </c>
    </row>
    <row r="2245" spans="2:50" s="94" customFormat="1" ht="16.5" customHeight="1" x14ac:dyDescent="0.25">
      <c r="B2245" s="349">
        <v>1</v>
      </c>
      <c r="C2245" s="94">
        <v>100057</v>
      </c>
      <c r="D2245" s="94" t="s">
        <v>1106</v>
      </c>
      <c r="E2245" s="386" t="s">
        <v>165</v>
      </c>
      <c r="F2245" s="386" t="s">
        <v>162</v>
      </c>
      <c r="G2245" s="94">
        <v>1</v>
      </c>
      <c r="H2245" s="350" t="s">
        <v>38</v>
      </c>
      <c r="I2245" s="351" t="s">
        <v>43</v>
      </c>
      <c r="J2245" s="351">
        <v>10</v>
      </c>
      <c r="K2245" s="94" t="s">
        <v>43</v>
      </c>
      <c r="L2245" s="94" t="s">
        <v>43</v>
      </c>
      <c r="M2245" s="352" t="s">
        <v>43</v>
      </c>
      <c r="N2245" s="94" t="s">
        <v>43</v>
      </c>
      <c r="O2245" s="94">
        <v>19065</v>
      </c>
      <c r="P2245" s="94">
        <v>16156.779661016901</v>
      </c>
      <c r="Q2245" s="94">
        <v>1292.54237288135</v>
      </c>
      <c r="R2245" s="350">
        <v>323.13559322033802</v>
      </c>
      <c r="S2245" s="94" t="s">
        <v>43</v>
      </c>
      <c r="Y2245" s="352"/>
      <c r="Z2245" s="353"/>
      <c r="AA2245" s="353"/>
      <c r="AB2245" s="353"/>
      <c r="AC2245" s="350"/>
      <c r="AG2245" s="354"/>
      <c r="AH2245" s="350"/>
      <c r="AL2245" s="350"/>
      <c r="AM2245" s="351"/>
      <c r="AP2245" s="350"/>
      <c r="AQ2245" s="350"/>
      <c r="AR2245" s="350"/>
      <c r="AS2245" s="350"/>
      <c r="AT2245" s="350"/>
      <c r="AU2245" s="350"/>
      <c r="AV2245" s="350"/>
      <c r="AX224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100057, '01.01.2015 0:00:00',  '31.01.2015 23:59:59', 1, 'RUR', 10, null, null, null,null,1292.54237288135,323.135593220338,null);</v>
      </c>
    </row>
    <row r="2246" spans="2:50" s="94" customFormat="1" ht="16.5" customHeight="1" x14ac:dyDescent="0.25">
      <c r="B2246" s="349">
        <v>1</v>
      </c>
      <c r="C2246" s="94">
        <v>100058</v>
      </c>
      <c r="D2246" s="94" t="s">
        <v>1107</v>
      </c>
      <c r="E2246" s="386" t="s">
        <v>165</v>
      </c>
      <c r="F2246" s="386" t="s">
        <v>162</v>
      </c>
      <c r="G2246" s="94">
        <v>1</v>
      </c>
      <c r="H2246" s="350" t="s">
        <v>38</v>
      </c>
      <c r="I2246" s="351" t="s">
        <v>43</v>
      </c>
      <c r="J2246" s="351">
        <v>10</v>
      </c>
      <c r="K2246" s="94" t="s">
        <v>43</v>
      </c>
      <c r="L2246" s="94" t="s">
        <v>43</v>
      </c>
      <c r="M2246" s="352" t="s">
        <v>43</v>
      </c>
      <c r="N2246" s="94" t="s">
        <v>43</v>
      </c>
      <c r="O2246" s="94">
        <v>15990</v>
      </c>
      <c r="P2246" s="94">
        <v>13550.8474576271</v>
      </c>
      <c r="Q2246" s="94">
        <v>1084.06779661016</v>
      </c>
      <c r="R2246" s="350">
        <v>271.016949152542</v>
      </c>
      <c r="S2246" s="94" t="s">
        <v>43</v>
      </c>
      <c r="Y2246" s="352"/>
      <c r="Z2246" s="353"/>
      <c r="AA2246" s="353"/>
      <c r="AB2246" s="353"/>
      <c r="AC2246" s="350"/>
      <c r="AG2246" s="354"/>
      <c r="AH2246" s="350"/>
      <c r="AL2246" s="350"/>
      <c r="AM2246" s="351"/>
      <c r="AP2246" s="350"/>
      <c r="AQ2246" s="350"/>
      <c r="AR2246" s="350"/>
      <c r="AS2246" s="350"/>
      <c r="AT2246" s="350"/>
      <c r="AU2246" s="350"/>
      <c r="AV2246" s="350"/>
      <c r="AX2246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100058, '01.01.2015 0:00:00',  '31.01.2015 23:59:59', 1, 'RUR', 10, null, null, null,null,1084.06779661016,271.016949152542,null);</v>
      </c>
    </row>
    <row r="2247" spans="2:50" s="94" customFormat="1" ht="16.5" customHeight="1" x14ac:dyDescent="0.25">
      <c r="B2247" s="349">
        <v>1</v>
      </c>
      <c r="C2247" s="94">
        <v>100059</v>
      </c>
      <c r="D2247" s="94" t="s">
        <v>1108</v>
      </c>
      <c r="E2247" s="386" t="s">
        <v>165</v>
      </c>
      <c r="F2247" s="386" t="s">
        <v>162</v>
      </c>
      <c r="G2247" s="94">
        <v>1</v>
      </c>
      <c r="H2247" s="350" t="s">
        <v>38</v>
      </c>
      <c r="I2247" s="351" t="s">
        <v>43</v>
      </c>
      <c r="J2247" s="351">
        <v>10</v>
      </c>
      <c r="K2247" s="94" t="s">
        <v>43</v>
      </c>
      <c r="L2247" s="94" t="s">
        <v>43</v>
      </c>
      <c r="M2247" s="352" t="s">
        <v>43</v>
      </c>
      <c r="N2247" s="94" t="s">
        <v>43</v>
      </c>
      <c r="O2247" s="94">
        <v>6765</v>
      </c>
      <c r="P2247" s="94">
        <v>5733.05084745762</v>
      </c>
      <c r="Q2247" s="94">
        <v>343.98305084745698</v>
      </c>
      <c r="R2247" s="350">
        <v>114.661016949152</v>
      </c>
      <c r="S2247" s="94" t="s">
        <v>43</v>
      </c>
      <c r="Y2247" s="352"/>
      <c r="Z2247" s="353"/>
      <c r="AA2247" s="353"/>
      <c r="AB2247" s="353"/>
      <c r="AC2247" s="350"/>
      <c r="AG2247" s="354"/>
      <c r="AH2247" s="350"/>
      <c r="AL2247" s="350"/>
      <c r="AM2247" s="351"/>
      <c r="AP2247" s="350"/>
      <c r="AQ2247" s="350"/>
      <c r="AR2247" s="350"/>
      <c r="AS2247" s="350"/>
      <c r="AT2247" s="350"/>
      <c r="AU2247" s="350"/>
      <c r="AV2247" s="350"/>
      <c r="AX2247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100059, '01.01.2015 0:00:00',  '31.01.2015 23:59:59', 1, 'RUR', 10, null, null, null,null,343.983050847457,114.661016949152,null);</v>
      </c>
    </row>
    <row r="2248" spans="2:50" s="94" customFormat="1" ht="16.5" customHeight="1" x14ac:dyDescent="0.25">
      <c r="B2248" s="349">
        <v>1</v>
      </c>
      <c r="C2248" s="94">
        <v>100059</v>
      </c>
      <c r="D2248" s="94" t="s">
        <v>1108</v>
      </c>
      <c r="E2248" s="386" t="s">
        <v>166</v>
      </c>
      <c r="F2248" s="386" t="s">
        <v>163</v>
      </c>
      <c r="G2248" s="94">
        <v>1</v>
      </c>
      <c r="H2248" s="350" t="s">
        <v>38</v>
      </c>
      <c r="I2248" s="351">
        <v>7</v>
      </c>
      <c r="J2248" s="351">
        <v>5</v>
      </c>
      <c r="K2248" s="94">
        <v>492</v>
      </c>
      <c r="L2248" s="94">
        <v>29.52</v>
      </c>
      <c r="M2248" s="352">
        <v>9.84</v>
      </c>
      <c r="N2248" s="94" t="s">
        <v>43</v>
      </c>
      <c r="O2248" s="94" t="s">
        <v>43</v>
      </c>
      <c r="P2248" s="94" t="s">
        <v>43</v>
      </c>
      <c r="Q2248" s="94" t="s">
        <v>43</v>
      </c>
      <c r="R2248" s="350" t="s">
        <v>43</v>
      </c>
      <c r="S2248" s="94" t="s">
        <v>43</v>
      </c>
      <c r="Y2248" s="352"/>
      <c r="Z2248" s="353"/>
      <c r="AA2248" s="353"/>
      <c r="AB2248" s="353"/>
      <c r="AC2248" s="350"/>
      <c r="AG2248" s="354"/>
      <c r="AH2248" s="350"/>
      <c r="AL2248" s="350"/>
      <c r="AM2248" s="351"/>
      <c r="AP2248" s="350"/>
      <c r="AQ2248" s="350"/>
      <c r="AR2248" s="350"/>
      <c r="AS2248" s="350"/>
      <c r="AT2248" s="350"/>
      <c r="AU2248" s="350"/>
      <c r="AV2248" s="350"/>
      <c r="AX2248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100059, '01.02.2015 0:00:00',  '28.02.2015 23:59:59', 1, 'RUR', 5, 7, 29.52, 9.84,null,null,null,null);</v>
      </c>
    </row>
    <row r="2249" spans="2:50" s="94" customFormat="1" ht="16.5" customHeight="1" x14ac:dyDescent="0.25">
      <c r="B2249" s="349">
        <v>1</v>
      </c>
      <c r="C2249" s="94">
        <v>100060</v>
      </c>
      <c r="D2249" s="94" t="s">
        <v>1109</v>
      </c>
      <c r="E2249" s="386" t="s">
        <v>165</v>
      </c>
      <c r="F2249" s="386" t="s">
        <v>162</v>
      </c>
      <c r="G2249" s="94">
        <v>1</v>
      </c>
      <c r="H2249" s="350" t="s">
        <v>38</v>
      </c>
      <c r="I2249" s="351" t="s">
        <v>43</v>
      </c>
      <c r="J2249" s="351">
        <v>10</v>
      </c>
      <c r="K2249" s="94" t="s">
        <v>43</v>
      </c>
      <c r="L2249" s="94" t="s">
        <v>43</v>
      </c>
      <c r="M2249" s="352" t="s">
        <v>43</v>
      </c>
      <c r="N2249" s="94" t="s">
        <v>43</v>
      </c>
      <c r="O2249" s="94">
        <v>6765</v>
      </c>
      <c r="P2249" s="94">
        <v>5733.05084745762</v>
      </c>
      <c r="Q2249" s="94" t="s">
        <v>43</v>
      </c>
      <c r="R2249" s="350" t="s">
        <v>43</v>
      </c>
      <c r="S2249" s="94" t="s">
        <v>43</v>
      </c>
      <c r="Y2249" s="352"/>
      <c r="Z2249" s="353"/>
      <c r="AA2249" s="353"/>
      <c r="AB2249" s="353"/>
      <c r="AC2249" s="350"/>
      <c r="AG2249" s="354"/>
      <c r="AH2249" s="350"/>
      <c r="AL2249" s="350"/>
      <c r="AM2249" s="351"/>
      <c r="AP2249" s="350"/>
      <c r="AQ2249" s="350"/>
      <c r="AR2249" s="350"/>
      <c r="AS2249" s="350"/>
      <c r="AT2249" s="350"/>
      <c r="AU2249" s="350"/>
      <c r="AV2249" s="350"/>
      <c r="AX2249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100060, '01.01.2015 0:00:00',  '31.01.2015 23:59:59', 1, 'RUR', 10, null, null, null,null,null,null,null);</v>
      </c>
    </row>
    <row r="2250" spans="2:50" s="94" customFormat="1" ht="16.5" customHeight="1" x14ac:dyDescent="0.25">
      <c r="B2250" s="349">
        <v>1</v>
      </c>
      <c r="C2250" s="94">
        <v>100060</v>
      </c>
      <c r="D2250" s="94" t="s">
        <v>1109</v>
      </c>
      <c r="E2250" s="386" t="s">
        <v>166</v>
      </c>
      <c r="F2250" s="386" t="s">
        <v>163</v>
      </c>
      <c r="G2250" s="94">
        <v>1</v>
      </c>
      <c r="H2250" s="350" t="s">
        <v>38</v>
      </c>
      <c r="I2250" s="351">
        <v>7</v>
      </c>
      <c r="J2250" s="351">
        <v>5</v>
      </c>
      <c r="K2250" s="94">
        <v>492</v>
      </c>
      <c r="L2250" s="94">
        <v>29.52</v>
      </c>
      <c r="M2250" s="352">
        <v>9.84</v>
      </c>
      <c r="N2250" s="94" t="s">
        <v>43</v>
      </c>
      <c r="O2250" s="94" t="s">
        <v>43</v>
      </c>
      <c r="P2250" s="94" t="s">
        <v>43</v>
      </c>
      <c r="Q2250" s="94">
        <v>29.52</v>
      </c>
      <c r="R2250" s="350">
        <v>9.84</v>
      </c>
      <c r="S2250" s="94" t="s">
        <v>43</v>
      </c>
      <c r="Y2250" s="352"/>
      <c r="Z2250" s="353"/>
      <c r="AA2250" s="353"/>
      <c r="AB2250" s="353"/>
      <c r="AC2250" s="350"/>
      <c r="AG2250" s="354"/>
      <c r="AH2250" s="350"/>
      <c r="AL2250" s="350"/>
      <c r="AM2250" s="351"/>
      <c r="AP2250" s="350"/>
      <c r="AQ2250" s="350"/>
      <c r="AR2250" s="350"/>
      <c r="AS2250" s="350"/>
      <c r="AT2250" s="350"/>
      <c r="AU2250" s="350"/>
      <c r="AV2250" s="350"/>
      <c r="AX2250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100060, '01.02.2015 0:00:00',  '28.02.2015 23:59:59', 1, 'RUR', 5, 7, 29.52, 9.84,null,29.52,9.84,null);</v>
      </c>
    </row>
    <row r="2251" spans="2:50" s="94" customFormat="1" ht="16.5" customHeight="1" x14ac:dyDescent="0.25">
      <c r="B2251" s="349">
        <v>1</v>
      </c>
      <c r="C2251" s="94">
        <v>100061</v>
      </c>
      <c r="D2251" s="94" t="s">
        <v>1110</v>
      </c>
      <c r="E2251" s="386" t="s">
        <v>165</v>
      </c>
      <c r="F2251" s="386" t="s">
        <v>162</v>
      </c>
      <c r="G2251" s="94">
        <v>1</v>
      </c>
      <c r="H2251" s="350" t="s">
        <v>38</v>
      </c>
      <c r="I2251" s="351" t="s">
        <v>43</v>
      </c>
      <c r="J2251" s="351">
        <v>10</v>
      </c>
      <c r="K2251" s="94" t="s">
        <v>43</v>
      </c>
      <c r="L2251" s="94" t="s">
        <v>43</v>
      </c>
      <c r="M2251" s="352" t="s">
        <v>43</v>
      </c>
      <c r="N2251" s="94" t="s">
        <v>43</v>
      </c>
      <c r="O2251" s="94">
        <v>6765</v>
      </c>
      <c r="P2251" s="94">
        <v>5733.05084745762</v>
      </c>
      <c r="Q2251" s="94" t="s">
        <v>43</v>
      </c>
      <c r="R2251" s="350">
        <v>114.661016949152</v>
      </c>
      <c r="S2251" s="94" t="s">
        <v>43</v>
      </c>
      <c r="Y2251" s="352"/>
      <c r="Z2251" s="353"/>
      <c r="AA2251" s="353"/>
      <c r="AB2251" s="353"/>
      <c r="AC2251" s="350"/>
      <c r="AG2251" s="354"/>
      <c r="AH2251" s="350"/>
      <c r="AL2251" s="350"/>
      <c r="AM2251" s="351"/>
      <c r="AP2251" s="350"/>
      <c r="AQ2251" s="350"/>
      <c r="AR2251" s="350"/>
      <c r="AS2251" s="350"/>
      <c r="AT2251" s="350"/>
      <c r="AU2251" s="350"/>
      <c r="AV2251" s="350"/>
      <c r="AX2251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100061, '01.01.2015 0:00:00',  '31.01.2015 23:59:59', 1, 'RUR', 10, null, null, null,null,null,114.661016949152,null);</v>
      </c>
    </row>
    <row r="2252" spans="2:50" s="94" customFormat="1" ht="16.5" customHeight="1" x14ac:dyDescent="0.25">
      <c r="B2252" s="349">
        <v>1</v>
      </c>
      <c r="C2252" s="94">
        <v>100061</v>
      </c>
      <c r="D2252" s="94" t="s">
        <v>1110</v>
      </c>
      <c r="E2252" s="386" t="s">
        <v>166</v>
      </c>
      <c r="F2252" s="386" t="s">
        <v>163</v>
      </c>
      <c r="G2252" s="94">
        <v>1</v>
      </c>
      <c r="H2252" s="350" t="s">
        <v>38</v>
      </c>
      <c r="I2252" s="351">
        <v>7</v>
      </c>
      <c r="J2252" s="351">
        <v>5</v>
      </c>
      <c r="K2252" s="94">
        <v>492</v>
      </c>
      <c r="L2252" s="94">
        <v>29.52</v>
      </c>
      <c r="M2252" s="352">
        <v>9.84</v>
      </c>
      <c r="N2252" s="94" t="s">
        <v>43</v>
      </c>
      <c r="O2252" s="94" t="s">
        <v>43</v>
      </c>
      <c r="P2252" s="94" t="s">
        <v>43</v>
      </c>
      <c r="Q2252" s="94" t="s">
        <v>43</v>
      </c>
      <c r="R2252" s="350" t="s">
        <v>43</v>
      </c>
      <c r="S2252" s="94" t="s">
        <v>43</v>
      </c>
      <c r="Y2252" s="352"/>
      <c r="Z2252" s="353"/>
      <c r="AA2252" s="353"/>
      <c r="AB2252" s="353"/>
      <c r="AC2252" s="350"/>
      <c r="AG2252" s="354"/>
      <c r="AH2252" s="350"/>
      <c r="AL2252" s="350"/>
      <c r="AM2252" s="351"/>
      <c r="AP2252" s="350"/>
      <c r="AQ2252" s="350"/>
      <c r="AR2252" s="350"/>
      <c r="AS2252" s="350"/>
      <c r="AT2252" s="350"/>
      <c r="AU2252" s="350"/>
      <c r="AV2252" s="350"/>
      <c r="AX2252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100061, '01.02.2015 0:00:00',  '28.02.2015 23:59:59', 1, 'RUR', 5, 7, 29.52, 9.84,null,null,null,null);</v>
      </c>
    </row>
    <row r="2253" spans="2:50" s="94" customFormat="1" ht="16.5" customHeight="1" x14ac:dyDescent="0.25">
      <c r="B2253" s="349">
        <v>1</v>
      </c>
      <c r="C2253" s="94">
        <v>100062</v>
      </c>
      <c r="D2253" s="94" t="s">
        <v>1111</v>
      </c>
      <c r="E2253" s="386" t="s">
        <v>165</v>
      </c>
      <c r="F2253" s="386" t="s">
        <v>162</v>
      </c>
      <c r="G2253" s="94">
        <v>1</v>
      </c>
      <c r="H2253" s="350" t="s">
        <v>38</v>
      </c>
      <c r="I2253" s="351" t="s">
        <v>43</v>
      </c>
      <c r="J2253" s="351">
        <v>10</v>
      </c>
      <c r="K2253" s="94" t="s">
        <v>43</v>
      </c>
      <c r="L2253" s="94" t="s">
        <v>43</v>
      </c>
      <c r="M2253" s="352" t="s">
        <v>43</v>
      </c>
      <c r="N2253" s="94" t="s">
        <v>43</v>
      </c>
      <c r="O2253" s="94">
        <v>139500</v>
      </c>
      <c r="P2253" s="94">
        <v>118220.33898304999</v>
      </c>
      <c r="Q2253" s="94">
        <v>9457.6271186440608</v>
      </c>
      <c r="R2253" s="350">
        <v>2364.4067796610102</v>
      </c>
      <c r="S2253" s="94" t="s">
        <v>43</v>
      </c>
      <c r="Y2253" s="352"/>
      <c r="Z2253" s="353"/>
      <c r="AA2253" s="353"/>
      <c r="AB2253" s="353"/>
      <c r="AC2253" s="350"/>
      <c r="AG2253" s="354"/>
      <c r="AH2253" s="350"/>
      <c r="AL2253" s="350"/>
      <c r="AM2253" s="351"/>
      <c r="AP2253" s="350"/>
      <c r="AQ2253" s="350"/>
      <c r="AR2253" s="350"/>
      <c r="AS2253" s="350"/>
      <c r="AT2253" s="350"/>
      <c r="AU2253" s="350"/>
      <c r="AV2253" s="350"/>
      <c r="AX225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100062, '01.01.2015 0:00:00',  '31.01.2015 23:59:59', 1, 'RUR', 10, null, null, null,null,9457.62711864406,2364.40677966101,null);</v>
      </c>
    </row>
    <row r="2254" spans="2:50" s="94" customFormat="1" ht="16.5" customHeight="1" x14ac:dyDescent="0.25">
      <c r="B2254" s="349">
        <v>1</v>
      </c>
      <c r="C2254" s="94">
        <v>100062</v>
      </c>
      <c r="D2254" s="94" t="s">
        <v>1111</v>
      </c>
      <c r="E2254" s="386" t="s">
        <v>166</v>
      </c>
      <c r="F2254" s="386" t="s">
        <v>163</v>
      </c>
      <c r="G2254" s="94">
        <v>1</v>
      </c>
      <c r="H2254" s="350" t="s">
        <v>38</v>
      </c>
      <c r="I2254" s="351">
        <v>7</v>
      </c>
      <c r="J2254" s="351">
        <v>5</v>
      </c>
      <c r="K2254" s="94">
        <v>50840</v>
      </c>
      <c r="L2254" s="94">
        <v>3050.4</v>
      </c>
      <c r="M2254" s="352">
        <v>1016.8</v>
      </c>
      <c r="N2254" s="94" t="s">
        <v>43</v>
      </c>
      <c r="O2254" s="94" t="s">
        <v>43</v>
      </c>
      <c r="P2254" s="94" t="s">
        <v>43</v>
      </c>
      <c r="Q2254" s="94" t="s">
        <v>43</v>
      </c>
      <c r="R2254" s="350" t="s">
        <v>43</v>
      </c>
      <c r="S2254" s="94" t="s">
        <v>43</v>
      </c>
      <c r="Y2254" s="352"/>
      <c r="Z2254" s="353"/>
      <c r="AA2254" s="353"/>
      <c r="AB2254" s="353"/>
      <c r="AC2254" s="350"/>
      <c r="AG2254" s="354"/>
      <c r="AH2254" s="350"/>
      <c r="AL2254" s="350"/>
      <c r="AM2254" s="351"/>
      <c r="AP2254" s="350"/>
      <c r="AQ2254" s="350"/>
      <c r="AR2254" s="350"/>
      <c r="AS2254" s="350"/>
      <c r="AT2254" s="350"/>
      <c r="AU2254" s="350"/>
      <c r="AV2254" s="350"/>
      <c r="AX225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100062, '01.02.2015 0:00:00',  '28.02.2015 23:59:59', 1, 'RUR', 5, 7, 3050.4, 1016.8,null,null,null,null);</v>
      </c>
    </row>
    <row r="2255" spans="2:50" s="94" customFormat="1" ht="16.5" customHeight="1" x14ac:dyDescent="0.25">
      <c r="B2255" s="349">
        <v>1</v>
      </c>
      <c r="C2255" s="94">
        <v>100063</v>
      </c>
      <c r="D2255" s="94" t="s">
        <v>1114</v>
      </c>
      <c r="E2255" s="386" t="s">
        <v>165</v>
      </c>
      <c r="F2255" s="386" t="s">
        <v>162</v>
      </c>
      <c r="G2255" s="94">
        <v>1</v>
      </c>
      <c r="H2255" s="350" t="s">
        <v>38</v>
      </c>
      <c r="I2255" s="351" t="s">
        <v>43</v>
      </c>
      <c r="J2255" s="351">
        <v>10</v>
      </c>
      <c r="K2255" s="94" t="s">
        <v>43</v>
      </c>
      <c r="L2255" s="94" t="s">
        <v>43</v>
      </c>
      <c r="M2255" s="352" t="s">
        <v>43</v>
      </c>
      <c r="N2255" s="94" t="s">
        <v>43</v>
      </c>
      <c r="O2255" s="94">
        <v>20785</v>
      </c>
      <c r="P2255" s="94">
        <v>17614.406779661</v>
      </c>
      <c r="Q2255" s="94">
        <v>1409.1525423728799</v>
      </c>
      <c r="R2255" s="350">
        <v>352.28813559321998</v>
      </c>
      <c r="S2255" s="94" t="s">
        <v>43</v>
      </c>
      <c r="Y2255" s="352"/>
      <c r="Z2255" s="353"/>
      <c r="AA2255" s="353"/>
      <c r="AB2255" s="353"/>
      <c r="AC2255" s="350"/>
      <c r="AG2255" s="354"/>
      <c r="AH2255" s="350"/>
      <c r="AL2255" s="350"/>
      <c r="AM2255" s="351"/>
      <c r="AP2255" s="350"/>
      <c r="AQ2255" s="350"/>
      <c r="AR2255" s="350"/>
      <c r="AS2255" s="350"/>
      <c r="AT2255" s="350"/>
      <c r="AU2255" s="350"/>
      <c r="AV2255" s="350"/>
      <c r="AX225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100063, '01.01.2015 0:00:00',  '31.01.2015 23:59:59', 1, 'RUR', 10, null, null, null,null,1409.15254237288,352.28813559322,null);</v>
      </c>
    </row>
    <row r="2256" spans="2:50" s="94" customFormat="1" ht="16.5" customHeight="1" x14ac:dyDescent="0.25">
      <c r="B2256" s="349">
        <v>1</v>
      </c>
      <c r="C2256" s="94">
        <v>100064</v>
      </c>
      <c r="D2256" s="94" t="s">
        <v>1115</v>
      </c>
      <c r="E2256" s="386" t="s">
        <v>165</v>
      </c>
      <c r="F2256" s="386" t="s">
        <v>162</v>
      </c>
      <c r="G2256" s="94">
        <v>1</v>
      </c>
      <c r="H2256" s="350" t="s">
        <v>38</v>
      </c>
      <c r="I2256" s="351">
        <v>71</v>
      </c>
      <c r="J2256" s="351">
        <v>1</v>
      </c>
      <c r="K2256" s="94">
        <v>820</v>
      </c>
      <c r="L2256" s="94">
        <v>16.481999999999999</v>
      </c>
      <c r="M2256" s="352">
        <v>0</v>
      </c>
      <c r="N2256" s="94" t="s">
        <v>43</v>
      </c>
      <c r="O2256" s="94" t="s">
        <v>43</v>
      </c>
      <c r="P2256" s="94" t="s">
        <v>43</v>
      </c>
      <c r="Q2256" s="94" t="s">
        <v>43</v>
      </c>
      <c r="R2256" s="350">
        <v>0</v>
      </c>
      <c r="S2256" s="94" t="s">
        <v>43</v>
      </c>
      <c r="Y2256" s="352"/>
      <c r="Z2256" s="353"/>
      <c r="AA2256" s="353"/>
      <c r="AB2256" s="353"/>
      <c r="AC2256" s="350"/>
      <c r="AG2256" s="354"/>
      <c r="AH2256" s="350"/>
      <c r="AL2256" s="350"/>
      <c r="AM2256" s="351"/>
      <c r="AP2256" s="350"/>
      <c r="AQ2256" s="350"/>
      <c r="AR2256" s="350"/>
      <c r="AS2256" s="350"/>
      <c r="AT2256" s="350"/>
      <c r="AU2256" s="350"/>
      <c r="AV2256" s="350"/>
      <c r="AX2256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100064, '01.01.2015 0:00:00',  '31.01.2015 23:59:59', 1, 'RUR', 1, 71, 16.482, 0,null,null,0,null);</v>
      </c>
    </row>
    <row r="2257" spans="2:50" s="94" customFormat="1" ht="16.5" customHeight="1" x14ac:dyDescent="0.25">
      <c r="B2257" s="349">
        <v>1</v>
      </c>
      <c r="C2257" s="94">
        <v>100064</v>
      </c>
      <c r="D2257" s="94" t="s">
        <v>1115</v>
      </c>
      <c r="E2257" s="386" t="s">
        <v>165</v>
      </c>
      <c r="F2257" s="386" t="s">
        <v>162</v>
      </c>
      <c r="G2257" s="94">
        <v>1</v>
      </c>
      <c r="H2257" s="350" t="s">
        <v>38</v>
      </c>
      <c r="I2257" s="351" t="s">
        <v>43</v>
      </c>
      <c r="J2257" s="351">
        <v>10</v>
      </c>
      <c r="K2257" s="94" t="s">
        <v>43</v>
      </c>
      <c r="L2257" s="94" t="s">
        <v>43</v>
      </c>
      <c r="M2257" s="352" t="s">
        <v>43</v>
      </c>
      <c r="N2257" s="94" t="s">
        <v>43</v>
      </c>
      <c r="O2257" s="94">
        <v>6625.6</v>
      </c>
      <c r="P2257" s="94">
        <v>5614.9152542372804</v>
      </c>
      <c r="Q2257" s="94">
        <v>449.193220338983</v>
      </c>
      <c r="R2257" s="350">
        <v>112.298305084745</v>
      </c>
      <c r="S2257" s="94" t="s">
        <v>43</v>
      </c>
      <c r="Y2257" s="352"/>
      <c r="Z2257" s="353"/>
      <c r="AA2257" s="353"/>
      <c r="AB2257" s="353"/>
      <c r="AC2257" s="350"/>
      <c r="AG2257" s="354"/>
      <c r="AH2257" s="350"/>
      <c r="AL2257" s="350"/>
      <c r="AM2257" s="351"/>
      <c r="AP2257" s="350"/>
      <c r="AQ2257" s="350"/>
      <c r="AR2257" s="350"/>
      <c r="AS2257" s="350"/>
      <c r="AT2257" s="350"/>
      <c r="AU2257" s="350"/>
      <c r="AV2257" s="350"/>
      <c r="AX2257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100064, '01.01.2015 0:00:00',  '31.01.2015 23:59:59', 1, 'RUR', 10, null, null, null,null,449.193220338983,112.298305084745,null);</v>
      </c>
    </row>
    <row r="2258" spans="2:50" s="94" customFormat="1" ht="16.5" customHeight="1" x14ac:dyDescent="0.25">
      <c r="B2258" s="349">
        <v>1</v>
      </c>
      <c r="C2258" s="94">
        <v>100065</v>
      </c>
      <c r="D2258" s="94" t="s">
        <v>1121</v>
      </c>
      <c r="E2258" s="386" t="s">
        <v>165</v>
      </c>
      <c r="F2258" s="386" t="s">
        <v>162</v>
      </c>
      <c r="G2258" s="94">
        <v>1</v>
      </c>
      <c r="H2258" s="350" t="s">
        <v>38</v>
      </c>
      <c r="I2258" s="351" t="s">
        <v>43</v>
      </c>
      <c r="J2258" s="351">
        <v>10</v>
      </c>
      <c r="K2258" s="94" t="s">
        <v>43</v>
      </c>
      <c r="L2258" s="94" t="s">
        <v>43</v>
      </c>
      <c r="M2258" s="352" t="s">
        <v>43</v>
      </c>
      <c r="N2258" s="94" t="s">
        <v>43</v>
      </c>
      <c r="O2258" s="94">
        <v>11111</v>
      </c>
      <c r="P2258" s="94">
        <v>9416.1016949152508</v>
      </c>
      <c r="Q2258" s="94">
        <v>753.28813559321998</v>
      </c>
      <c r="R2258" s="350">
        <v>188.32203389830499</v>
      </c>
      <c r="S2258" s="94" t="s">
        <v>43</v>
      </c>
      <c r="Y2258" s="352"/>
      <c r="Z2258" s="353"/>
      <c r="AA2258" s="353"/>
      <c r="AB2258" s="353"/>
      <c r="AC2258" s="350"/>
      <c r="AG2258" s="354"/>
      <c r="AH2258" s="350"/>
      <c r="AL2258" s="350"/>
      <c r="AM2258" s="351"/>
      <c r="AP2258" s="350"/>
      <c r="AQ2258" s="350"/>
      <c r="AR2258" s="350"/>
      <c r="AS2258" s="350"/>
      <c r="AT2258" s="350"/>
      <c r="AU2258" s="350"/>
      <c r="AV2258" s="350"/>
      <c r="AX2258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100065, '01.01.2015 0:00:00',  '31.01.2015 23:59:59', 1, 'RUR', 10, null, null, null,null,753.28813559322,188.322033898305,null);</v>
      </c>
    </row>
    <row r="2259" spans="2:50" s="94" customFormat="1" ht="16.5" customHeight="1" x14ac:dyDescent="0.25">
      <c r="B2259" s="349">
        <v>1</v>
      </c>
      <c r="C2259" s="94">
        <v>100066</v>
      </c>
      <c r="D2259" s="94" t="s">
        <v>1124</v>
      </c>
      <c r="E2259" s="386" t="s">
        <v>165</v>
      </c>
      <c r="F2259" s="386" t="s">
        <v>162</v>
      </c>
      <c r="G2259" s="94">
        <v>1</v>
      </c>
      <c r="H2259" s="350" t="s">
        <v>38</v>
      </c>
      <c r="I2259" s="351" t="s">
        <v>43</v>
      </c>
      <c r="J2259" s="351">
        <v>10</v>
      </c>
      <c r="K2259" s="94" t="s">
        <v>43</v>
      </c>
      <c r="L2259" s="94" t="s">
        <v>43</v>
      </c>
      <c r="M2259" s="352" t="s">
        <v>43</v>
      </c>
      <c r="N2259" s="94" t="s">
        <v>43</v>
      </c>
      <c r="O2259" s="94">
        <v>16133.5</v>
      </c>
      <c r="P2259" s="94">
        <v>13672.4576271186</v>
      </c>
      <c r="Q2259" s="94">
        <v>683.62288135593201</v>
      </c>
      <c r="R2259" s="350">
        <v>273.44915254237202</v>
      </c>
      <c r="S2259" s="94" t="s">
        <v>43</v>
      </c>
      <c r="Y2259" s="352"/>
      <c r="Z2259" s="353"/>
      <c r="AA2259" s="353"/>
      <c r="AB2259" s="353"/>
      <c r="AC2259" s="350"/>
      <c r="AG2259" s="354"/>
      <c r="AH2259" s="350"/>
      <c r="AL2259" s="350"/>
      <c r="AM2259" s="351"/>
      <c r="AP2259" s="350"/>
      <c r="AQ2259" s="350"/>
      <c r="AR2259" s="350"/>
      <c r="AS2259" s="350"/>
      <c r="AT2259" s="350"/>
      <c r="AU2259" s="350"/>
      <c r="AV2259" s="350"/>
      <c r="AX2259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100066, '01.01.2015 0:00:00',  '31.01.2015 23:59:59', 1, 'RUR', 10, null, null, null,null,683.622881355932,273.449152542372,null);</v>
      </c>
    </row>
    <row r="2260" spans="2:50" s="94" customFormat="1" ht="16.5" customHeight="1" x14ac:dyDescent="0.25">
      <c r="B2260" s="349">
        <v>1</v>
      </c>
      <c r="C2260" s="94">
        <v>100067</v>
      </c>
      <c r="D2260" s="94" t="s">
        <v>1127</v>
      </c>
      <c r="E2260" s="386" t="s">
        <v>165</v>
      </c>
      <c r="F2260" s="386" t="s">
        <v>162</v>
      </c>
      <c r="G2260" s="94">
        <v>1</v>
      </c>
      <c r="H2260" s="350" t="s">
        <v>38</v>
      </c>
      <c r="I2260" s="351" t="s">
        <v>43</v>
      </c>
      <c r="J2260" s="351">
        <v>10</v>
      </c>
      <c r="K2260" s="94" t="s">
        <v>43</v>
      </c>
      <c r="L2260" s="94" t="s">
        <v>43</v>
      </c>
      <c r="M2260" s="352" t="s">
        <v>43</v>
      </c>
      <c r="N2260" s="94" t="s">
        <v>43</v>
      </c>
      <c r="O2260" s="94">
        <v>9807.2000000000007</v>
      </c>
      <c r="P2260" s="94">
        <v>8311.1864406779605</v>
      </c>
      <c r="Q2260" s="94">
        <v>415.55932203389801</v>
      </c>
      <c r="R2260" s="350">
        <v>166.22372881355901</v>
      </c>
      <c r="S2260" s="94" t="s">
        <v>43</v>
      </c>
      <c r="Y2260" s="352"/>
      <c r="Z2260" s="353"/>
      <c r="AA2260" s="353"/>
      <c r="AB2260" s="353"/>
      <c r="AC2260" s="350"/>
      <c r="AG2260" s="354"/>
      <c r="AH2260" s="350"/>
      <c r="AL2260" s="350"/>
      <c r="AM2260" s="351"/>
      <c r="AP2260" s="350"/>
      <c r="AQ2260" s="350"/>
      <c r="AR2260" s="350"/>
      <c r="AS2260" s="350"/>
      <c r="AT2260" s="350"/>
      <c r="AU2260" s="350"/>
      <c r="AV2260" s="350"/>
      <c r="AX2260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100067, '01.01.2015 0:00:00',  '31.01.2015 23:59:59', 1, 'RUR', 10, null, null, null,null,415.559322033898,166.223728813559,null);</v>
      </c>
    </row>
    <row r="2261" spans="2:50" s="94" customFormat="1" ht="16.5" customHeight="1" x14ac:dyDescent="0.25">
      <c r="B2261" s="349">
        <v>1</v>
      </c>
      <c r="C2261" s="94">
        <v>100068</v>
      </c>
      <c r="D2261" s="94" t="s">
        <v>1130</v>
      </c>
      <c r="E2261" s="386" t="s">
        <v>165</v>
      </c>
      <c r="F2261" s="386" t="s">
        <v>162</v>
      </c>
      <c r="G2261" s="94">
        <v>1</v>
      </c>
      <c r="H2261" s="350" t="s">
        <v>38</v>
      </c>
      <c r="I2261" s="351" t="s">
        <v>43</v>
      </c>
      <c r="J2261" s="351">
        <v>10</v>
      </c>
      <c r="K2261" s="94" t="s">
        <v>43</v>
      </c>
      <c r="L2261" s="94" t="s">
        <v>43</v>
      </c>
      <c r="M2261" s="352" t="s">
        <v>43</v>
      </c>
      <c r="N2261" s="94" t="s">
        <v>43</v>
      </c>
      <c r="O2261" s="94">
        <v>8659.2000000000007</v>
      </c>
      <c r="P2261" s="94">
        <v>7338.3050847457598</v>
      </c>
      <c r="Q2261" s="94">
        <v>587.064406779661</v>
      </c>
      <c r="R2261" s="350">
        <v>146.76610169491499</v>
      </c>
      <c r="S2261" s="94" t="s">
        <v>43</v>
      </c>
      <c r="Y2261" s="352"/>
      <c r="Z2261" s="353"/>
      <c r="AA2261" s="353"/>
      <c r="AB2261" s="353"/>
      <c r="AC2261" s="350"/>
      <c r="AG2261" s="354"/>
      <c r="AH2261" s="350"/>
      <c r="AL2261" s="350"/>
      <c r="AM2261" s="351"/>
      <c r="AP2261" s="350"/>
      <c r="AQ2261" s="350"/>
      <c r="AR2261" s="350"/>
      <c r="AS2261" s="350"/>
      <c r="AT2261" s="350"/>
      <c r="AU2261" s="350"/>
      <c r="AV2261" s="350"/>
      <c r="AX2261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100068, '01.01.2015 0:00:00',  '31.01.2015 23:59:59', 1, 'RUR', 10, null, null, null,null,587.064406779661,146.766101694915,null);</v>
      </c>
    </row>
    <row r="2262" spans="2:50" s="94" customFormat="1" ht="16.5" customHeight="1" x14ac:dyDescent="0.25">
      <c r="B2262" s="349">
        <v>1</v>
      </c>
      <c r="C2262" s="94">
        <v>100069</v>
      </c>
      <c r="D2262" s="94" t="s">
        <v>1133</v>
      </c>
      <c r="E2262" s="386" t="s">
        <v>165</v>
      </c>
      <c r="F2262" s="386" t="s">
        <v>162</v>
      </c>
      <c r="G2262" s="94">
        <v>1</v>
      </c>
      <c r="H2262" s="350" t="s">
        <v>38</v>
      </c>
      <c r="I2262" s="351" t="s">
        <v>43</v>
      </c>
      <c r="J2262" s="351">
        <v>10</v>
      </c>
      <c r="K2262" s="94" t="s">
        <v>43</v>
      </c>
      <c r="L2262" s="94" t="s">
        <v>43</v>
      </c>
      <c r="M2262" s="352" t="s">
        <v>43</v>
      </c>
      <c r="N2262" s="94" t="s">
        <v>43</v>
      </c>
      <c r="O2262" s="94">
        <v>9807.2000000000007</v>
      </c>
      <c r="P2262" s="94">
        <v>8311.1864406779605</v>
      </c>
      <c r="Q2262" s="94">
        <v>664.89491525423705</v>
      </c>
      <c r="R2262" s="350">
        <v>166.22372881355901</v>
      </c>
      <c r="S2262" s="94" t="s">
        <v>43</v>
      </c>
      <c r="Y2262" s="352"/>
      <c r="Z2262" s="353"/>
      <c r="AA2262" s="353"/>
      <c r="AB2262" s="353"/>
      <c r="AC2262" s="350"/>
      <c r="AG2262" s="354"/>
      <c r="AH2262" s="350"/>
      <c r="AL2262" s="350"/>
      <c r="AM2262" s="351"/>
      <c r="AP2262" s="350"/>
      <c r="AQ2262" s="350"/>
      <c r="AR2262" s="350"/>
      <c r="AS2262" s="350"/>
      <c r="AT2262" s="350"/>
      <c r="AU2262" s="350"/>
      <c r="AV2262" s="350"/>
      <c r="AX2262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100069, '01.01.2015 0:00:00',  '31.01.2015 23:59:59', 1, 'RUR', 10, null, null, null,null,664.894915254237,166.223728813559,null);</v>
      </c>
    </row>
    <row r="2263" spans="2:50" s="94" customFormat="1" ht="16.5" customHeight="1" x14ac:dyDescent="0.25">
      <c r="B2263" s="349">
        <v>1</v>
      </c>
      <c r="C2263" s="94">
        <v>100070</v>
      </c>
      <c r="D2263" s="94" t="s">
        <v>1135</v>
      </c>
      <c r="E2263" s="386" t="s">
        <v>165</v>
      </c>
      <c r="F2263" s="386" t="s">
        <v>162</v>
      </c>
      <c r="G2263" s="94">
        <v>1</v>
      </c>
      <c r="H2263" s="350" t="s">
        <v>38</v>
      </c>
      <c r="I2263" s="351" t="s">
        <v>43</v>
      </c>
      <c r="J2263" s="351">
        <v>10</v>
      </c>
      <c r="K2263" s="94" t="s">
        <v>43</v>
      </c>
      <c r="L2263" s="94" t="s">
        <v>43</v>
      </c>
      <c r="M2263" s="352" t="s">
        <v>43</v>
      </c>
      <c r="N2263" s="94" t="s">
        <v>43</v>
      </c>
      <c r="O2263" s="94">
        <v>8659.2000000000007</v>
      </c>
      <c r="P2263" s="94">
        <v>7338.3050847457598</v>
      </c>
      <c r="Q2263" s="94">
        <v>366.91525423728802</v>
      </c>
      <c r="R2263" s="350">
        <v>146.76610169491499</v>
      </c>
      <c r="S2263" s="94" t="s">
        <v>43</v>
      </c>
      <c r="Y2263" s="352"/>
      <c r="Z2263" s="353"/>
      <c r="AA2263" s="353"/>
      <c r="AB2263" s="353"/>
      <c r="AC2263" s="350"/>
      <c r="AG2263" s="354"/>
      <c r="AH2263" s="350"/>
      <c r="AL2263" s="350"/>
      <c r="AM2263" s="351"/>
      <c r="AP2263" s="350"/>
      <c r="AQ2263" s="350"/>
      <c r="AR2263" s="350"/>
      <c r="AS2263" s="350"/>
      <c r="AT2263" s="350"/>
      <c r="AU2263" s="350"/>
      <c r="AV2263" s="350"/>
      <c r="AX226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100070, '01.01.2015 0:00:00',  '31.01.2015 23:59:59', 1, 'RUR', 10, null, null, null,null,366.915254237288,146.766101694915,null);</v>
      </c>
    </row>
    <row r="2264" spans="2:50" s="94" customFormat="1" ht="16.5" customHeight="1" x14ac:dyDescent="0.25">
      <c r="B2264" s="349">
        <v>1</v>
      </c>
      <c r="C2264" s="94">
        <v>100071</v>
      </c>
      <c r="D2264" s="94" t="s">
        <v>1137</v>
      </c>
      <c r="E2264" s="386" t="s">
        <v>165</v>
      </c>
      <c r="F2264" s="386" t="s">
        <v>162</v>
      </c>
      <c r="G2264" s="94">
        <v>1</v>
      </c>
      <c r="H2264" s="350" t="s">
        <v>38</v>
      </c>
      <c r="I2264" s="351" t="s">
        <v>43</v>
      </c>
      <c r="J2264" s="351">
        <v>10</v>
      </c>
      <c r="K2264" s="94" t="s">
        <v>43</v>
      </c>
      <c r="L2264" s="94" t="s">
        <v>43</v>
      </c>
      <c r="M2264" s="352" t="s">
        <v>43</v>
      </c>
      <c r="N2264" s="94" t="s">
        <v>43</v>
      </c>
      <c r="O2264" s="94">
        <v>11111</v>
      </c>
      <c r="P2264" s="94">
        <v>9416.1016949152508</v>
      </c>
      <c r="Q2264" s="94">
        <v>470.80508474576197</v>
      </c>
      <c r="R2264" s="350">
        <v>188.32203389830499</v>
      </c>
      <c r="S2264" s="94" t="s">
        <v>43</v>
      </c>
      <c r="Y2264" s="352"/>
      <c r="Z2264" s="353"/>
      <c r="AA2264" s="353"/>
      <c r="AB2264" s="353"/>
      <c r="AC2264" s="350"/>
      <c r="AG2264" s="354"/>
      <c r="AH2264" s="350"/>
      <c r="AL2264" s="350"/>
      <c r="AM2264" s="351"/>
      <c r="AP2264" s="350"/>
      <c r="AQ2264" s="350"/>
      <c r="AR2264" s="350"/>
      <c r="AS2264" s="350"/>
      <c r="AT2264" s="350"/>
      <c r="AU2264" s="350"/>
      <c r="AV2264" s="350"/>
      <c r="AX226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100071, '01.01.2015 0:00:00',  '31.01.2015 23:59:59', 1, 'RUR', 10, null, null, null,null,470.805084745762,188.322033898305,null);</v>
      </c>
    </row>
    <row r="2265" spans="2:50" s="94" customFormat="1" ht="16.5" customHeight="1" x14ac:dyDescent="0.25">
      <c r="B2265" s="349">
        <v>1</v>
      </c>
      <c r="C2265" s="94">
        <v>100072</v>
      </c>
      <c r="D2265" s="94" t="s">
        <v>1139</v>
      </c>
      <c r="E2265" s="386" t="s">
        <v>165</v>
      </c>
      <c r="F2265" s="386" t="s">
        <v>162</v>
      </c>
      <c r="G2265" s="94">
        <v>1</v>
      </c>
      <c r="H2265" s="350" t="s">
        <v>38</v>
      </c>
      <c r="I2265" s="351" t="s">
        <v>43</v>
      </c>
      <c r="J2265" s="351">
        <v>10</v>
      </c>
      <c r="K2265" s="94" t="s">
        <v>43</v>
      </c>
      <c r="L2265" s="94" t="s">
        <v>43</v>
      </c>
      <c r="M2265" s="352" t="s">
        <v>43</v>
      </c>
      <c r="N2265" s="94" t="s">
        <v>43</v>
      </c>
      <c r="O2265" s="94">
        <v>16133.5</v>
      </c>
      <c r="P2265" s="94">
        <v>13672.4576271186</v>
      </c>
      <c r="Q2265" s="94">
        <v>1093.7966101694899</v>
      </c>
      <c r="R2265" s="350">
        <v>273.44915254237202</v>
      </c>
      <c r="S2265" s="94" t="s">
        <v>43</v>
      </c>
      <c r="Y2265" s="352"/>
      <c r="Z2265" s="353"/>
      <c r="AA2265" s="353"/>
      <c r="AB2265" s="353"/>
      <c r="AC2265" s="350"/>
      <c r="AG2265" s="354"/>
      <c r="AH2265" s="350"/>
      <c r="AL2265" s="350"/>
      <c r="AM2265" s="351"/>
      <c r="AP2265" s="350"/>
      <c r="AQ2265" s="350"/>
      <c r="AR2265" s="350"/>
      <c r="AS2265" s="350"/>
      <c r="AT2265" s="350"/>
      <c r="AU2265" s="350"/>
      <c r="AV2265" s="350"/>
      <c r="AX226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100072, '01.01.2015 0:00:00',  '31.01.2015 23:59:59', 1, 'RUR', 10, null, null, null,null,1093.79661016949,273.449152542372,null);</v>
      </c>
    </row>
    <row r="2266" spans="2:50" s="94" customFormat="1" ht="16.5" customHeight="1" x14ac:dyDescent="0.25">
      <c r="B2266" s="349">
        <v>1</v>
      </c>
      <c r="C2266" s="94">
        <v>100073</v>
      </c>
      <c r="D2266" s="94" t="s">
        <v>1141</v>
      </c>
      <c r="E2266" s="386" t="s">
        <v>165</v>
      </c>
      <c r="F2266" s="386" t="s">
        <v>162</v>
      </c>
      <c r="G2266" s="94">
        <v>1</v>
      </c>
      <c r="H2266" s="350" t="s">
        <v>38</v>
      </c>
      <c r="I2266" s="351" t="s">
        <v>43</v>
      </c>
      <c r="J2266" s="351">
        <v>10</v>
      </c>
      <c r="K2266" s="94" t="s">
        <v>43</v>
      </c>
      <c r="L2266" s="94" t="s">
        <v>43</v>
      </c>
      <c r="M2266" s="352" t="s">
        <v>43</v>
      </c>
      <c r="N2266" s="94" t="s">
        <v>43</v>
      </c>
      <c r="O2266" s="94">
        <v>1620</v>
      </c>
      <c r="P2266" s="94">
        <v>1372.8813559322</v>
      </c>
      <c r="Q2266" s="94">
        <v>109.83050847457601</v>
      </c>
      <c r="R2266" s="350">
        <v>27.457627118644002</v>
      </c>
      <c r="S2266" s="94" t="s">
        <v>43</v>
      </c>
      <c r="Y2266" s="352"/>
      <c r="Z2266" s="353"/>
      <c r="AA2266" s="353"/>
      <c r="AB2266" s="353"/>
      <c r="AC2266" s="350"/>
      <c r="AG2266" s="354"/>
      <c r="AH2266" s="350"/>
      <c r="AL2266" s="350"/>
      <c r="AM2266" s="351"/>
      <c r="AP2266" s="350"/>
      <c r="AQ2266" s="350"/>
      <c r="AR2266" s="350"/>
      <c r="AS2266" s="350"/>
      <c r="AT2266" s="350"/>
      <c r="AU2266" s="350"/>
      <c r="AV2266" s="350"/>
      <c r="AX2266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100073, '01.01.2015 0:00:00',  '31.01.2015 23:59:59', 1, 'RUR', 10, null, null, null,null,109.830508474576,27.457627118644,null);</v>
      </c>
    </row>
    <row r="2267" spans="2:50" s="94" customFormat="1" ht="16.5" customHeight="1" x14ac:dyDescent="0.25">
      <c r="B2267" s="349">
        <v>1</v>
      </c>
      <c r="C2267" s="94">
        <v>100073</v>
      </c>
      <c r="D2267" s="94" t="s">
        <v>1141</v>
      </c>
      <c r="E2267" s="386" t="s">
        <v>166</v>
      </c>
      <c r="F2267" s="386" t="s">
        <v>163</v>
      </c>
      <c r="G2267" s="94">
        <v>1</v>
      </c>
      <c r="H2267" s="350" t="s">
        <v>38</v>
      </c>
      <c r="I2267" s="351">
        <v>7</v>
      </c>
      <c r="J2267" s="351">
        <v>5</v>
      </c>
      <c r="K2267" s="94">
        <v>1230</v>
      </c>
      <c r="L2267" s="94">
        <v>73.8</v>
      </c>
      <c r="M2267" s="352">
        <v>24.6</v>
      </c>
      <c r="N2267" s="94" t="s">
        <v>43</v>
      </c>
      <c r="O2267" s="94" t="s">
        <v>43</v>
      </c>
      <c r="P2267" s="94" t="s">
        <v>43</v>
      </c>
      <c r="Q2267" s="94" t="s">
        <v>43</v>
      </c>
      <c r="R2267" s="350" t="s">
        <v>43</v>
      </c>
      <c r="S2267" s="94" t="s">
        <v>43</v>
      </c>
      <c r="Y2267" s="352"/>
      <c r="Z2267" s="353"/>
      <c r="AA2267" s="353"/>
      <c r="AB2267" s="353"/>
      <c r="AC2267" s="350"/>
      <c r="AG2267" s="354"/>
      <c r="AH2267" s="350"/>
      <c r="AL2267" s="350"/>
      <c r="AM2267" s="351"/>
      <c r="AP2267" s="350"/>
      <c r="AQ2267" s="350"/>
      <c r="AR2267" s="350"/>
      <c r="AS2267" s="350"/>
      <c r="AT2267" s="350"/>
      <c r="AU2267" s="350"/>
      <c r="AV2267" s="350"/>
      <c r="AX2267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100073, '01.02.2015 0:00:00',  '28.02.2015 23:59:59', 1, 'RUR', 5, 7, 73.8, 24.6,null,null,null,null);</v>
      </c>
    </row>
    <row r="2268" spans="2:50" s="94" customFormat="1" ht="16.5" customHeight="1" x14ac:dyDescent="0.25">
      <c r="B2268" s="349">
        <v>1</v>
      </c>
      <c r="C2268" s="94">
        <v>100074</v>
      </c>
      <c r="D2268" s="94" t="s">
        <v>1145</v>
      </c>
      <c r="E2268" s="386" t="s">
        <v>165</v>
      </c>
      <c r="F2268" s="386" t="s">
        <v>162</v>
      </c>
      <c r="G2268" s="94">
        <v>1</v>
      </c>
      <c r="H2268" s="350" t="s">
        <v>38</v>
      </c>
      <c r="I2268" s="351" t="s">
        <v>43</v>
      </c>
      <c r="J2268" s="351">
        <v>10</v>
      </c>
      <c r="K2268" s="94" t="s">
        <v>43</v>
      </c>
      <c r="L2268" s="94" t="s">
        <v>43</v>
      </c>
      <c r="M2268" s="352" t="s">
        <v>43</v>
      </c>
      <c r="N2268" s="94" t="s">
        <v>43</v>
      </c>
      <c r="O2268" s="94">
        <v>1620</v>
      </c>
      <c r="P2268" s="94">
        <v>1372.8813559322</v>
      </c>
      <c r="Q2268" s="94">
        <v>109.83050847457601</v>
      </c>
      <c r="R2268" s="350">
        <v>27.457627118644002</v>
      </c>
      <c r="S2268" s="94" t="s">
        <v>43</v>
      </c>
      <c r="Y2268" s="352"/>
      <c r="Z2268" s="353"/>
      <c r="AA2268" s="353"/>
      <c r="AB2268" s="353"/>
      <c r="AC2268" s="350"/>
      <c r="AG2268" s="354"/>
      <c r="AH2268" s="350"/>
      <c r="AL2268" s="350"/>
      <c r="AM2268" s="351"/>
      <c r="AP2268" s="350"/>
      <c r="AQ2268" s="350"/>
      <c r="AR2268" s="350"/>
      <c r="AS2268" s="350"/>
      <c r="AT2268" s="350"/>
      <c r="AU2268" s="350"/>
      <c r="AV2268" s="350"/>
      <c r="AX2268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'01.01.2015 0:00:00',  '31.01.2015 23:59:59', 1, 'RUR', 10, null, null, null,null,109.830508474576,27.457627118644,null);</v>
      </c>
    </row>
    <row r="2269" spans="2:50" s="94" customFormat="1" ht="16.5" customHeight="1" x14ac:dyDescent="0.25">
      <c r="B2269" s="349">
        <v>1</v>
      </c>
      <c r="C2269" s="94">
        <v>100074</v>
      </c>
      <c r="D2269" s="94" t="s">
        <v>1145</v>
      </c>
      <c r="E2269" s="386" t="s">
        <v>166</v>
      </c>
      <c r="F2269" s="386" t="s">
        <v>163</v>
      </c>
      <c r="G2269" s="94">
        <v>1</v>
      </c>
      <c r="H2269" s="350" t="s">
        <v>38</v>
      </c>
      <c r="I2269" s="351">
        <v>1</v>
      </c>
      <c r="J2269" s="351">
        <v>1</v>
      </c>
      <c r="K2269" s="94">
        <v>820</v>
      </c>
      <c r="L2269" s="94">
        <v>65.599999999999994</v>
      </c>
      <c r="M2269" s="352">
        <v>16.399999999999999</v>
      </c>
      <c r="N2269" s="94" t="s">
        <v>43</v>
      </c>
      <c r="O2269" s="94" t="s">
        <v>43</v>
      </c>
      <c r="P2269" s="94" t="s">
        <v>43</v>
      </c>
      <c r="Q2269" s="94" t="s">
        <v>43</v>
      </c>
      <c r="R2269" s="350" t="s">
        <v>43</v>
      </c>
      <c r="S2269" s="94" t="s">
        <v>43</v>
      </c>
      <c r="Y2269" s="352"/>
      <c r="Z2269" s="353"/>
      <c r="AA2269" s="353"/>
      <c r="AB2269" s="353"/>
      <c r="AC2269" s="350"/>
      <c r="AG2269" s="354"/>
      <c r="AH2269" s="350"/>
      <c r="AL2269" s="350"/>
      <c r="AM2269" s="351"/>
      <c r="AP2269" s="350"/>
      <c r="AQ2269" s="350"/>
      <c r="AR2269" s="350"/>
      <c r="AS2269" s="350"/>
      <c r="AT2269" s="350"/>
      <c r="AU2269" s="350"/>
      <c r="AV2269" s="350"/>
      <c r="AX2269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'01.02.2015 0:00:00',  '28.02.2015 23:59:59', 1, 'RUR', 1, 1, 65.6, 16.4,null,null,null,null);</v>
      </c>
    </row>
    <row r="2270" spans="2:50" s="94" customFormat="1" ht="16.5" customHeight="1" x14ac:dyDescent="0.25">
      <c r="B2270" s="349">
        <v>1</v>
      </c>
      <c r="C2270" s="94">
        <v>100074</v>
      </c>
      <c r="D2270" s="94" t="s">
        <v>1145</v>
      </c>
      <c r="E2270" s="386" t="s">
        <v>166</v>
      </c>
      <c r="F2270" s="386" t="s">
        <v>163</v>
      </c>
      <c r="G2270" s="94">
        <v>1</v>
      </c>
      <c r="H2270" s="350" t="s">
        <v>38</v>
      </c>
      <c r="I2270" s="351">
        <v>2</v>
      </c>
      <c r="J2270" s="351">
        <v>1</v>
      </c>
      <c r="K2270" s="94">
        <v>738</v>
      </c>
      <c r="L2270" s="94">
        <v>59.04</v>
      </c>
      <c r="M2270" s="352">
        <v>14.76</v>
      </c>
      <c r="N2270" s="94" t="s">
        <v>43</v>
      </c>
      <c r="O2270" s="94" t="s">
        <v>43</v>
      </c>
      <c r="P2270" s="94" t="s">
        <v>43</v>
      </c>
      <c r="Q2270" s="94" t="s">
        <v>43</v>
      </c>
      <c r="R2270" s="350" t="s">
        <v>43</v>
      </c>
      <c r="S2270" s="94" t="s">
        <v>43</v>
      </c>
      <c r="Y2270" s="352"/>
      <c r="Z2270" s="353"/>
      <c r="AA2270" s="353"/>
      <c r="AB2270" s="353"/>
      <c r="AC2270" s="350"/>
      <c r="AG2270" s="354"/>
      <c r="AH2270" s="350"/>
      <c r="AL2270" s="350"/>
      <c r="AM2270" s="351"/>
      <c r="AP2270" s="350"/>
      <c r="AQ2270" s="350"/>
      <c r="AR2270" s="350"/>
      <c r="AS2270" s="350"/>
      <c r="AT2270" s="350"/>
      <c r="AU2270" s="350"/>
      <c r="AV2270" s="350"/>
      <c r="AX2270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'01.02.2015 0:00:00',  '28.02.2015 23:59:59', 1, 'RUR', 1, 2, 59.04, 14.76,null,null,null,null);</v>
      </c>
    </row>
    <row r="2271" spans="2:50" s="94" customFormat="1" ht="16.5" customHeight="1" x14ac:dyDescent="0.25">
      <c r="B2271" s="349">
        <v>1</v>
      </c>
      <c r="C2271" s="94">
        <v>100074</v>
      </c>
      <c r="D2271" s="94" t="s">
        <v>1145</v>
      </c>
      <c r="E2271" s="386" t="s">
        <v>166</v>
      </c>
      <c r="F2271" s="386" t="s">
        <v>163</v>
      </c>
      <c r="G2271" s="94">
        <v>1</v>
      </c>
      <c r="H2271" s="350" t="s">
        <v>38</v>
      </c>
      <c r="I2271" s="351">
        <v>3</v>
      </c>
      <c r="J2271" s="351">
        <v>1</v>
      </c>
      <c r="K2271" s="94">
        <v>656</v>
      </c>
      <c r="L2271" s="94">
        <v>52.48</v>
      </c>
      <c r="M2271" s="352">
        <v>13.12</v>
      </c>
      <c r="N2271" s="94" t="s">
        <v>43</v>
      </c>
      <c r="O2271" s="94" t="s">
        <v>43</v>
      </c>
      <c r="P2271" s="94" t="s">
        <v>43</v>
      </c>
      <c r="Q2271" s="94" t="s">
        <v>43</v>
      </c>
      <c r="R2271" s="350" t="s">
        <v>43</v>
      </c>
      <c r="S2271" s="94" t="s">
        <v>43</v>
      </c>
      <c r="Y2271" s="352"/>
      <c r="Z2271" s="353"/>
      <c r="AA2271" s="353"/>
      <c r="AB2271" s="353"/>
      <c r="AC2271" s="350"/>
      <c r="AG2271" s="354"/>
      <c r="AH2271" s="350"/>
      <c r="AL2271" s="350"/>
      <c r="AM2271" s="351"/>
      <c r="AP2271" s="350"/>
      <c r="AQ2271" s="350"/>
      <c r="AR2271" s="350"/>
      <c r="AS2271" s="350"/>
      <c r="AT2271" s="350"/>
      <c r="AU2271" s="350"/>
      <c r="AV2271" s="350"/>
      <c r="AX2271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'01.02.2015 0:00:00',  '28.02.2015 23:59:59', 1, 'RUR', 1, 3, 52.48, 13.12,null,null,null,null);</v>
      </c>
    </row>
    <row r="2272" spans="2:50" s="94" customFormat="1" ht="16.5" customHeight="1" x14ac:dyDescent="0.25">
      <c r="B2272" s="349">
        <v>1</v>
      </c>
      <c r="C2272" s="94">
        <v>100074</v>
      </c>
      <c r="D2272" s="94" t="s">
        <v>1145</v>
      </c>
      <c r="E2272" s="386" t="s">
        <v>166</v>
      </c>
      <c r="F2272" s="386" t="s">
        <v>163</v>
      </c>
      <c r="G2272" s="94">
        <v>1</v>
      </c>
      <c r="H2272" s="350" t="s">
        <v>38</v>
      </c>
      <c r="I2272" s="351">
        <v>11</v>
      </c>
      <c r="J2272" s="351">
        <v>1</v>
      </c>
      <c r="K2272" s="94">
        <v>574</v>
      </c>
      <c r="L2272" s="94">
        <v>45.92</v>
      </c>
      <c r="M2272" s="352">
        <v>11.48</v>
      </c>
      <c r="N2272" s="94" t="s">
        <v>43</v>
      </c>
      <c r="O2272" s="94" t="s">
        <v>43</v>
      </c>
      <c r="P2272" s="94" t="s">
        <v>43</v>
      </c>
      <c r="Q2272" s="94" t="s">
        <v>43</v>
      </c>
      <c r="R2272" s="350" t="s">
        <v>43</v>
      </c>
      <c r="S2272" s="94" t="s">
        <v>43</v>
      </c>
      <c r="Y2272" s="352"/>
      <c r="Z2272" s="353"/>
      <c r="AA2272" s="353"/>
      <c r="AB2272" s="353"/>
      <c r="AC2272" s="350"/>
      <c r="AG2272" s="354"/>
      <c r="AH2272" s="350"/>
      <c r="AL2272" s="350"/>
      <c r="AM2272" s="351"/>
      <c r="AP2272" s="350"/>
      <c r="AQ2272" s="350"/>
      <c r="AR2272" s="350"/>
      <c r="AS2272" s="350"/>
      <c r="AT2272" s="350"/>
      <c r="AU2272" s="350"/>
      <c r="AV2272" s="350"/>
      <c r="AX2272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'01.02.2015 0:00:00',  '28.02.2015 23:59:59', 1, 'RUR', 1, 11, 45.92, 11.48,null,null,null,null);</v>
      </c>
    </row>
    <row r="2273" spans="2:50" s="94" customFormat="1" ht="16.5" customHeight="1" x14ac:dyDescent="0.25">
      <c r="B2273" s="349">
        <v>1</v>
      </c>
      <c r="C2273" s="94">
        <v>100074</v>
      </c>
      <c r="D2273" s="94" t="s">
        <v>1145</v>
      </c>
      <c r="E2273" s="386" t="s">
        <v>166</v>
      </c>
      <c r="F2273" s="386" t="s">
        <v>163</v>
      </c>
      <c r="G2273" s="94">
        <v>1</v>
      </c>
      <c r="H2273" s="350" t="s">
        <v>38</v>
      </c>
      <c r="I2273" s="351">
        <v>12</v>
      </c>
      <c r="J2273" s="351">
        <v>1</v>
      </c>
      <c r="K2273" s="94">
        <v>492</v>
      </c>
      <c r="L2273" s="94">
        <v>39.36</v>
      </c>
      <c r="M2273" s="352">
        <v>9.84</v>
      </c>
      <c r="N2273" s="94" t="s">
        <v>43</v>
      </c>
      <c r="O2273" s="94" t="s">
        <v>43</v>
      </c>
      <c r="P2273" s="94" t="s">
        <v>43</v>
      </c>
      <c r="Q2273" s="94" t="s">
        <v>43</v>
      </c>
      <c r="R2273" s="350" t="s">
        <v>43</v>
      </c>
      <c r="S2273" s="94" t="s">
        <v>43</v>
      </c>
      <c r="Y2273" s="352"/>
      <c r="Z2273" s="353"/>
      <c r="AA2273" s="353"/>
      <c r="AB2273" s="353"/>
      <c r="AC2273" s="350"/>
      <c r="AG2273" s="354"/>
      <c r="AH2273" s="350"/>
      <c r="AL2273" s="350"/>
      <c r="AM2273" s="351"/>
      <c r="AP2273" s="350"/>
      <c r="AQ2273" s="350"/>
      <c r="AR2273" s="350"/>
      <c r="AS2273" s="350"/>
      <c r="AT2273" s="350"/>
      <c r="AU2273" s="350"/>
      <c r="AV2273" s="350"/>
      <c r="AX227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'01.02.2015 0:00:00',  '28.02.2015 23:59:59', 1, 'RUR', 1, 12, 39.36, 9.84,null,null,null,null);</v>
      </c>
    </row>
    <row r="2274" spans="2:50" s="94" customFormat="1" ht="16.5" customHeight="1" x14ac:dyDescent="0.25">
      <c r="B2274" s="349">
        <v>1</v>
      </c>
      <c r="C2274" s="94">
        <v>100074</v>
      </c>
      <c r="D2274" s="94" t="s">
        <v>1145</v>
      </c>
      <c r="E2274" s="386" t="s">
        <v>166</v>
      </c>
      <c r="F2274" s="386" t="s">
        <v>163</v>
      </c>
      <c r="G2274" s="94">
        <v>1</v>
      </c>
      <c r="H2274" s="350" t="s">
        <v>38</v>
      </c>
      <c r="I2274" s="351">
        <v>14</v>
      </c>
      <c r="J2274" s="351">
        <v>1</v>
      </c>
      <c r="K2274" s="94">
        <v>410</v>
      </c>
      <c r="L2274" s="94">
        <v>32.799999999999997</v>
      </c>
      <c r="M2274" s="352">
        <v>8.1999999999999993</v>
      </c>
      <c r="N2274" s="94" t="s">
        <v>43</v>
      </c>
      <c r="O2274" s="94" t="s">
        <v>43</v>
      </c>
      <c r="P2274" s="94" t="s">
        <v>43</v>
      </c>
      <c r="Q2274" s="94" t="s">
        <v>43</v>
      </c>
      <c r="R2274" s="350" t="s">
        <v>43</v>
      </c>
      <c r="S2274" s="94" t="s">
        <v>43</v>
      </c>
      <c r="Y2274" s="352"/>
      <c r="Z2274" s="353"/>
      <c r="AA2274" s="353"/>
      <c r="AB2274" s="353"/>
      <c r="AC2274" s="350"/>
      <c r="AG2274" s="354"/>
      <c r="AH2274" s="350"/>
      <c r="AL2274" s="350"/>
      <c r="AM2274" s="351"/>
      <c r="AP2274" s="350"/>
      <c r="AQ2274" s="350"/>
      <c r="AR2274" s="350"/>
      <c r="AS2274" s="350"/>
      <c r="AT2274" s="350"/>
      <c r="AU2274" s="350"/>
      <c r="AV2274" s="350"/>
      <c r="AX227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100074, '01.02.2015 0:00:00',  '28.02.2015 23:59:59', 1, 'RUR', 1, 14, 32.8, 8.2,null,null,null,null);</v>
      </c>
    </row>
    <row r="2275" spans="2:50" s="94" customFormat="1" ht="16.5" customHeight="1" x14ac:dyDescent="0.25">
      <c r="B2275" s="349">
        <v>1</v>
      </c>
      <c r="C2275" s="94">
        <v>100075</v>
      </c>
      <c r="D2275" s="94" t="s">
        <v>1147</v>
      </c>
      <c r="E2275" s="386" t="s">
        <v>165</v>
      </c>
      <c r="F2275" s="386" t="s">
        <v>162</v>
      </c>
      <c r="G2275" s="94">
        <v>1</v>
      </c>
      <c r="H2275" s="350" t="s">
        <v>38</v>
      </c>
      <c r="I2275" s="351" t="s">
        <v>43</v>
      </c>
      <c r="J2275" s="351">
        <v>10</v>
      </c>
      <c r="K2275" s="94" t="s">
        <v>43</v>
      </c>
      <c r="L2275" s="94" t="s">
        <v>43</v>
      </c>
      <c r="M2275" s="352" t="s">
        <v>43</v>
      </c>
      <c r="N2275" s="94" t="s">
        <v>43</v>
      </c>
      <c r="O2275" s="94">
        <v>1620</v>
      </c>
      <c r="P2275" s="94">
        <v>1372.8813559322</v>
      </c>
      <c r="Q2275" s="94">
        <v>109.83050847457601</v>
      </c>
      <c r="R2275" s="350">
        <v>27.457627118644002</v>
      </c>
      <c r="S2275" s="94" t="s">
        <v>43</v>
      </c>
      <c r="Y2275" s="352"/>
      <c r="Z2275" s="353"/>
      <c r="AA2275" s="353"/>
      <c r="AB2275" s="353"/>
      <c r="AC2275" s="350"/>
      <c r="AG2275" s="354"/>
      <c r="AH2275" s="350"/>
      <c r="AL2275" s="350"/>
      <c r="AM2275" s="351"/>
      <c r="AP2275" s="350"/>
      <c r="AQ2275" s="350"/>
      <c r="AR2275" s="350"/>
      <c r="AS2275" s="350"/>
      <c r="AT2275" s="350"/>
      <c r="AU2275" s="350"/>
      <c r="AV2275" s="350"/>
      <c r="AX227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'01.01.2015 0:00:00',  '31.01.2015 23:59:59', 1, 'RUR', 10, null, null, null,null,109.830508474576,27.457627118644,null);</v>
      </c>
    </row>
    <row r="2276" spans="2:50" s="94" customFormat="1" ht="16.5" customHeight="1" x14ac:dyDescent="0.25">
      <c r="B2276" s="349">
        <v>1</v>
      </c>
      <c r="C2276" s="94">
        <v>100075</v>
      </c>
      <c r="D2276" s="94" t="s">
        <v>1147</v>
      </c>
      <c r="E2276" s="386" t="s">
        <v>166</v>
      </c>
      <c r="F2276" s="386" t="s">
        <v>163</v>
      </c>
      <c r="G2276" s="94">
        <v>1</v>
      </c>
      <c r="H2276" s="350" t="s">
        <v>38</v>
      </c>
      <c r="I2276" s="351">
        <v>1</v>
      </c>
      <c r="J2276" s="351">
        <v>1</v>
      </c>
      <c r="K2276" s="94">
        <v>410</v>
      </c>
      <c r="L2276" s="94">
        <v>32.799999999999997</v>
      </c>
      <c r="M2276" s="352">
        <v>8.1999999999999993</v>
      </c>
      <c r="N2276" s="94" t="s">
        <v>43</v>
      </c>
      <c r="O2276" s="94" t="s">
        <v>43</v>
      </c>
      <c r="P2276" s="94" t="s">
        <v>43</v>
      </c>
      <c r="Q2276" s="94" t="s">
        <v>43</v>
      </c>
      <c r="R2276" s="350" t="s">
        <v>43</v>
      </c>
      <c r="S2276" s="94" t="s">
        <v>43</v>
      </c>
      <c r="Y2276" s="352"/>
      <c r="Z2276" s="353"/>
      <c r="AA2276" s="353"/>
      <c r="AB2276" s="353"/>
      <c r="AC2276" s="350"/>
      <c r="AG2276" s="354"/>
      <c r="AH2276" s="350"/>
      <c r="AL2276" s="350"/>
      <c r="AM2276" s="351"/>
      <c r="AP2276" s="350"/>
      <c r="AQ2276" s="350"/>
      <c r="AR2276" s="350"/>
      <c r="AS2276" s="350"/>
      <c r="AT2276" s="350"/>
      <c r="AU2276" s="350"/>
      <c r="AV2276" s="350"/>
      <c r="AX2276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'01.02.2015 0:00:00',  '28.02.2015 23:59:59', 1, 'RUR', 1, 1, 32.8, 8.2,null,null,null,null);</v>
      </c>
    </row>
    <row r="2277" spans="2:50" s="94" customFormat="1" ht="16.5" customHeight="1" x14ac:dyDescent="0.25">
      <c r="B2277" s="349">
        <v>1</v>
      </c>
      <c r="C2277" s="94">
        <v>100075</v>
      </c>
      <c r="D2277" s="94" t="s">
        <v>1147</v>
      </c>
      <c r="E2277" s="386" t="s">
        <v>166</v>
      </c>
      <c r="F2277" s="386" t="s">
        <v>163</v>
      </c>
      <c r="G2277" s="94">
        <v>1</v>
      </c>
      <c r="H2277" s="350" t="s">
        <v>38</v>
      </c>
      <c r="I2277" s="351">
        <v>2</v>
      </c>
      <c r="J2277" s="351">
        <v>1</v>
      </c>
      <c r="K2277" s="94">
        <v>492</v>
      </c>
      <c r="L2277" s="94">
        <v>39.36</v>
      </c>
      <c r="M2277" s="352">
        <v>9.84</v>
      </c>
      <c r="N2277" s="94" t="s">
        <v>43</v>
      </c>
      <c r="O2277" s="94" t="s">
        <v>43</v>
      </c>
      <c r="P2277" s="94" t="s">
        <v>43</v>
      </c>
      <c r="Q2277" s="94" t="s">
        <v>43</v>
      </c>
      <c r="R2277" s="350" t="s">
        <v>43</v>
      </c>
      <c r="S2277" s="94" t="s">
        <v>43</v>
      </c>
      <c r="Y2277" s="352"/>
      <c r="Z2277" s="353"/>
      <c r="AA2277" s="353"/>
      <c r="AB2277" s="353"/>
      <c r="AC2277" s="350"/>
      <c r="AG2277" s="354"/>
      <c r="AH2277" s="350"/>
      <c r="AL2277" s="350"/>
      <c r="AM2277" s="351"/>
      <c r="AP2277" s="350"/>
      <c r="AQ2277" s="350"/>
      <c r="AR2277" s="350"/>
      <c r="AS2277" s="350"/>
      <c r="AT2277" s="350"/>
      <c r="AU2277" s="350"/>
      <c r="AV2277" s="350"/>
      <c r="AX2277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'01.02.2015 0:00:00',  '28.02.2015 23:59:59', 1, 'RUR', 1, 2, 39.36, 9.84,null,null,null,null);</v>
      </c>
    </row>
    <row r="2278" spans="2:50" s="94" customFormat="1" ht="16.5" customHeight="1" x14ac:dyDescent="0.25">
      <c r="B2278" s="349">
        <v>1</v>
      </c>
      <c r="C2278" s="94">
        <v>100075</v>
      </c>
      <c r="D2278" s="94" t="s">
        <v>1147</v>
      </c>
      <c r="E2278" s="386" t="s">
        <v>166</v>
      </c>
      <c r="F2278" s="386" t="s">
        <v>163</v>
      </c>
      <c r="G2278" s="94">
        <v>1</v>
      </c>
      <c r="H2278" s="350" t="s">
        <v>38</v>
      </c>
      <c r="I2278" s="351">
        <v>3</v>
      </c>
      <c r="J2278" s="351">
        <v>1</v>
      </c>
      <c r="K2278" s="94">
        <v>574</v>
      </c>
      <c r="L2278" s="94">
        <v>45.92</v>
      </c>
      <c r="M2278" s="352">
        <v>11.48</v>
      </c>
      <c r="N2278" s="94" t="s">
        <v>43</v>
      </c>
      <c r="O2278" s="94" t="s">
        <v>43</v>
      </c>
      <c r="P2278" s="94" t="s">
        <v>43</v>
      </c>
      <c r="Q2278" s="94" t="s">
        <v>43</v>
      </c>
      <c r="R2278" s="350" t="s">
        <v>43</v>
      </c>
      <c r="S2278" s="94" t="s">
        <v>43</v>
      </c>
      <c r="Y2278" s="352"/>
      <c r="Z2278" s="353"/>
      <c r="AA2278" s="353"/>
      <c r="AB2278" s="353"/>
      <c r="AC2278" s="350"/>
      <c r="AG2278" s="354"/>
      <c r="AH2278" s="350"/>
      <c r="AL2278" s="350"/>
      <c r="AM2278" s="351"/>
      <c r="AP2278" s="350"/>
      <c r="AQ2278" s="350"/>
      <c r="AR2278" s="350"/>
      <c r="AS2278" s="350"/>
      <c r="AT2278" s="350"/>
      <c r="AU2278" s="350"/>
      <c r="AV2278" s="350"/>
      <c r="AX2278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'01.02.2015 0:00:00',  '28.02.2015 23:59:59', 1, 'RUR', 1, 3, 45.92, 11.48,null,null,null,null);</v>
      </c>
    </row>
    <row r="2279" spans="2:50" s="94" customFormat="1" ht="16.5" customHeight="1" x14ac:dyDescent="0.25">
      <c r="B2279" s="349">
        <v>1</v>
      </c>
      <c r="C2279" s="94">
        <v>100075</v>
      </c>
      <c r="D2279" s="94" t="s">
        <v>1147</v>
      </c>
      <c r="E2279" s="386" t="s">
        <v>166</v>
      </c>
      <c r="F2279" s="386" t="s">
        <v>163</v>
      </c>
      <c r="G2279" s="94">
        <v>1</v>
      </c>
      <c r="H2279" s="350" t="s">
        <v>38</v>
      </c>
      <c r="I2279" s="351">
        <v>11</v>
      </c>
      <c r="J2279" s="351">
        <v>1</v>
      </c>
      <c r="K2279" s="94">
        <v>656</v>
      </c>
      <c r="L2279" s="94">
        <v>52.48</v>
      </c>
      <c r="M2279" s="352">
        <v>13.12</v>
      </c>
      <c r="N2279" s="94" t="s">
        <v>43</v>
      </c>
      <c r="O2279" s="94" t="s">
        <v>43</v>
      </c>
      <c r="P2279" s="94" t="s">
        <v>43</v>
      </c>
      <c r="Q2279" s="94" t="s">
        <v>43</v>
      </c>
      <c r="R2279" s="350" t="s">
        <v>43</v>
      </c>
      <c r="S2279" s="94" t="s">
        <v>43</v>
      </c>
      <c r="Y2279" s="352"/>
      <c r="Z2279" s="353"/>
      <c r="AA2279" s="353"/>
      <c r="AB2279" s="353"/>
      <c r="AC2279" s="350"/>
      <c r="AG2279" s="354"/>
      <c r="AH2279" s="350"/>
      <c r="AL2279" s="350"/>
      <c r="AM2279" s="351"/>
      <c r="AP2279" s="350"/>
      <c r="AQ2279" s="350"/>
      <c r="AR2279" s="350"/>
      <c r="AS2279" s="350"/>
      <c r="AT2279" s="350"/>
      <c r="AU2279" s="350"/>
      <c r="AV2279" s="350"/>
      <c r="AX2279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'01.02.2015 0:00:00',  '28.02.2015 23:59:59', 1, 'RUR', 1, 11, 52.48, 13.12,null,null,null,null);</v>
      </c>
    </row>
    <row r="2280" spans="2:50" s="94" customFormat="1" ht="16.5" customHeight="1" x14ac:dyDescent="0.25">
      <c r="B2280" s="349">
        <v>1</v>
      </c>
      <c r="C2280" s="94">
        <v>100075</v>
      </c>
      <c r="D2280" s="94" t="s">
        <v>1147</v>
      </c>
      <c r="E2280" s="386" t="s">
        <v>166</v>
      </c>
      <c r="F2280" s="386" t="s">
        <v>163</v>
      </c>
      <c r="G2280" s="94">
        <v>1</v>
      </c>
      <c r="H2280" s="350" t="s">
        <v>38</v>
      </c>
      <c r="I2280" s="351">
        <v>12</v>
      </c>
      <c r="J2280" s="351">
        <v>1</v>
      </c>
      <c r="K2280" s="94">
        <v>738</v>
      </c>
      <c r="L2280" s="94">
        <v>59.04</v>
      </c>
      <c r="M2280" s="352">
        <v>14.76</v>
      </c>
      <c r="N2280" s="94" t="s">
        <v>43</v>
      </c>
      <c r="O2280" s="94" t="s">
        <v>43</v>
      </c>
      <c r="P2280" s="94" t="s">
        <v>43</v>
      </c>
      <c r="Q2280" s="94" t="s">
        <v>43</v>
      </c>
      <c r="R2280" s="350" t="s">
        <v>43</v>
      </c>
      <c r="S2280" s="94" t="s">
        <v>43</v>
      </c>
      <c r="Y2280" s="352"/>
      <c r="Z2280" s="353"/>
      <c r="AA2280" s="353"/>
      <c r="AB2280" s="353"/>
      <c r="AC2280" s="350"/>
      <c r="AG2280" s="354"/>
      <c r="AH2280" s="350"/>
      <c r="AL2280" s="350"/>
      <c r="AM2280" s="351"/>
      <c r="AP2280" s="350"/>
      <c r="AQ2280" s="350"/>
      <c r="AR2280" s="350"/>
      <c r="AS2280" s="350"/>
      <c r="AT2280" s="350"/>
      <c r="AU2280" s="350"/>
      <c r="AV2280" s="350"/>
      <c r="AX2280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'01.02.2015 0:00:00',  '28.02.2015 23:59:59', 1, 'RUR', 1, 12, 59.04, 14.76,null,null,null,null);</v>
      </c>
    </row>
    <row r="2281" spans="2:50" s="94" customFormat="1" ht="16.5" customHeight="1" x14ac:dyDescent="0.25">
      <c r="B2281" s="349">
        <v>1</v>
      </c>
      <c r="C2281" s="94">
        <v>100075</v>
      </c>
      <c r="D2281" s="94" t="s">
        <v>1147</v>
      </c>
      <c r="E2281" s="386" t="s">
        <v>166</v>
      </c>
      <c r="F2281" s="386" t="s">
        <v>163</v>
      </c>
      <c r="G2281" s="94">
        <v>1</v>
      </c>
      <c r="H2281" s="350" t="s">
        <v>38</v>
      </c>
      <c r="I2281" s="351">
        <v>14</v>
      </c>
      <c r="J2281" s="351">
        <v>1</v>
      </c>
      <c r="K2281" s="94">
        <v>820</v>
      </c>
      <c r="L2281" s="94">
        <v>65.599999999999994</v>
      </c>
      <c r="M2281" s="352">
        <v>16.399999999999999</v>
      </c>
      <c r="N2281" s="94" t="s">
        <v>43</v>
      </c>
      <c r="O2281" s="94" t="s">
        <v>43</v>
      </c>
      <c r="P2281" s="94" t="s">
        <v>43</v>
      </c>
      <c r="Q2281" s="94" t="s">
        <v>43</v>
      </c>
      <c r="R2281" s="350" t="s">
        <v>43</v>
      </c>
      <c r="S2281" s="94" t="s">
        <v>43</v>
      </c>
      <c r="Y2281" s="352"/>
      <c r="Z2281" s="353"/>
      <c r="AA2281" s="353"/>
      <c r="AB2281" s="353"/>
      <c r="AC2281" s="350"/>
      <c r="AG2281" s="354"/>
      <c r="AH2281" s="350"/>
      <c r="AL2281" s="350"/>
      <c r="AM2281" s="351"/>
      <c r="AP2281" s="350"/>
      <c r="AQ2281" s="350"/>
      <c r="AR2281" s="350"/>
      <c r="AS2281" s="350"/>
      <c r="AT2281" s="350"/>
      <c r="AU2281" s="350"/>
      <c r="AV2281" s="350"/>
      <c r="AX2281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100075, '01.02.2015 0:00:00',  '28.02.2015 23:59:59', 1, 'RUR', 1, 14, 65.6, 16.4,null,null,null,null);</v>
      </c>
    </row>
    <row r="2282" spans="2:50" s="94" customFormat="1" ht="16.5" customHeight="1" x14ac:dyDescent="0.25">
      <c r="B2282" s="349">
        <v>1</v>
      </c>
      <c r="C2282" s="94">
        <v>100076</v>
      </c>
      <c r="D2282" s="94" t="s">
        <v>1148</v>
      </c>
      <c r="E2282" s="386" t="s">
        <v>165</v>
      </c>
      <c r="F2282" s="386" t="s">
        <v>162</v>
      </c>
      <c r="G2282" s="94">
        <v>1</v>
      </c>
      <c r="H2282" s="350" t="s">
        <v>38</v>
      </c>
      <c r="I2282" s="351" t="s">
        <v>43</v>
      </c>
      <c r="J2282" s="351">
        <v>10</v>
      </c>
      <c r="K2282" s="94" t="s">
        <v>43</v>
      </c>
      <c r="L2282" s="94" t="s">
        <v>43</v>
      </c>
      <c r="M2282" s="352" t="s">
        <v>43</v>
      </c>
      <c r="N2282" s="94" t="s">
        <v>43</v>
      </c>
      <c r="O2282" s="94">
        <v>1620</v>
      </c>
      <c r="P2282" s="94">
        <v>1372.8813559322</v>
      </c>
      <c r="Q2282" s="94">
        <v>109.83050847457601</v>
      </c>
      <c r="R2282" s="350">
        <v>27.457627118644002</v>
      </c>
      <c r="S2282" s="94" t="s">
        <v>43</v>
      </c>
      <c r="Y2282" s="352"/>
      <c r="Z2282" s="353"/>
      <c r="AA2282" s="353"/>
      <c r="AB2282" s="353"/>
      <c r="AC2282" s="350"/>
      <c r="AG2282" s="354"/>
      <c r="AH2282" s="350"/>
      <c r="AL2282" s="350"/>
      <c r="AM2282" s="351"/>
      <c r="AP2282" s="350"/>
      <c r="AQ2282" s="350"/>
      <c r="AR2282" s="350"/>
      <c r="AS2282" s="350"/>
      <c r="AT2282" s="350"/>
      <c r="AU2282" s="350"/>
      <c r="AV2282" s="350"/>
      <c r="AX2282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100076, '01.01.2015 0:00:00',  '31.01.2015 23:59:59', 1, 'RUR', 10, null, null, null,null,109.830508474576,27.457627118644,null);</v>
      </c>
    </row>
    <row r="2283" spans="2:50" s="94" customFormat="1" ht="16.5" customHeight="1" x14ac:dyDescent="0.25">
      <c r="B2283" s="349">
        <v>1</v>
      </c>
      <c r="C2283" s="94">
        <v>100077</v>
      </c>
      <c r="D2283" s="94" t="s">
        <v>1149</v>
      </c>
      <c r="E2283" s="386" t="s">
        <v>165</v>
      </c>
      <c r="F2283" s="386" t="s">
        <v>162</v>
      </c>
      <c r="G2283" s="94">
        <v>1</v>
      </c>
      <c r="H2283" s="350" t="s">
        <v>38</v>
      </c>
      <c r="I2283" s="351">
        <v>7</v>
      </c>
      <c r="J2283" s="351">
        <v>5</v>
      </c>
      <c r="K2283" s="94">
        <v>49200</v>
      </c>
      <c r="L2283" s="94">
        <v>2952</v>
      </c>
      <c r="M2283" s="352">
        <v>984</v>
      </c>
      <c r="N2283" s="94" t="s">
        <v>43</v>
      </c>
      <c r="O2283" s="94" t="s">
        <v>43</v>
      </c>
      <c r="P2283" s="94" t="s">
        <v>43</v>
      </c>
      <c r="Q2283" s="94">
        <v>2952</v>
      </c>
      <c r="R2283" s="350">
        <v>984</v>
      </c>
      <c r="S2283" s="94" t="s">
        <v>43</v>
      </c>
      <c r="Y2283" s="352"/>
      <c r="Z2283" s="353"/>
      <c r="AA2283" s="353"/>
      <c r="AB2283" s="353"/>
      <c r="AC2283" s="350"/>
      <c r="AG2283" s="354"/>
      <c r="AH2283" s="350"/>
      <c r="AL2283" s="350"/>
      <c r="AM2283" s="351"/>
      <c r="AP2283" s="350"/>
      <c r="AQ2283" s="350"/>
      <c r="AR2283" s="350"/>
      <c r="AS2283" s="350"/>
      <c r="AT2283" s="350"/>
      <c r="AU2283" s="350"/>
      <c r="AV2283" s="350"/>
      <c r="AX228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100077, '01.01.2015 0:00:00',  '31.01.2015 23:59:59', 1, 'RUR', 5, 7, 2952, 984,null,2952,984,null);</v>
      </c>
    </row>
    <row r="2284" spans="2:50" s="94" customFormat="1" ht="16.5" customHeight="1" x14ac:dyDescent="0.25">
      <c r="B2284" s="349">
        <v>1</v>
      </c>
      <c r="C2284" s="94">
        <v>100077</v>
      </c>
      <c r="D2284" s="94" t="s">
        <v>1149</v>
      </c>
      <c r="E2284" s="386" t="s">
        <v>165</v>
      </c>
      <c r="F2284" s="386" t="s">
        <v>162</v>
      </c>
      <c r="G2284" s="94">
        <v>1</v>
      </c>
      <c r="H2284" s="350" t="s">
        <v>38</v>
      </c>
      <c r="I2284" s="351" t="s">
        <v>43</v>
      </c>
      <c r="J2284" s="351">
        <v>10</v>
      </c>
      <c r="K2284" s="94" t="s">
        <v>43</v>
      </c>
      <c r="L2284" s="94" t="s">
        <v>43</v>
      </c>
      <c r="M2284" s="352" t="s">
        <v>43</v>
      </c>
      <c r="N2284" s="94" t="s">
        <v>43</v>
      </c>
      <c r="O2284" s="94">
        <v>19440</v>
      </c>
      <c r="P2284" s="94">
        <v>16474.576271186401</v>
      </c>
      <c r="Q2284" s="94" t="s">
        <v>43</v>
      </c>
      <c r="R2284" s="350" t="s">
        <v>43</v>
      </c>
      <c r="S2284" s="94" t="s">
        <v>43</v>
      </c>
      <c r="Y2284" s="352"/>
      <c r="Z2284" s="353"/>
      <c r="AA2284" s="353"/>
      <c r="AB2284" s="353"/>
      <c r="AC2284" s="350"/>
      <c r="AG2284" s="354"/>
      <c r="AH2284" s="350"/>
      <c r="AL2284" s="350"/>
      <c r="AM2284" s="351"/>
      <c r="AP2284" s="350"/>
      <c r="AQ2284" s="350"/>
      <c r="AR2284" s="350"/>
      <c r="AS2284" s="350"/>
      <c r="AT2284" s="350"/>
      <c r="AU2284" s="350"/>
      <c r="AV2284" s="350"/>
      <c r="AX228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100077, '01.01.2015 0:00:00',  '31.01.2015 23:59:59', 1, 'RUR', 10, null, null, null,null,null,null,null);</v>
      </c>
    </row>
    <row r="2285" spans="2:50" s="94" customFormat="1" ht="16.5" customHeight="1" x14ac:dyDescent="0.25">
      <c r="B2285" s="349">
        <v>1</v>
      </c>
      <c r="C2285" s="94">
        <v>100078</v>
      </c>
      <c r="D2285" s="94" t="s">
        <v>1151</v>
      </c>
      <c r="E2285" s="386" t="s">
        <v>165</v>
      </c>
      <c r="F2285" s="386" t="s">
        <v>162</v>
      </c>
      <c r="G2285" s="94">
        <v>1</v>
      </c>
      <c r="H2285" s="350" t="s">
        <v>38</v>
      </c>
      <c r="I2285" s="351">
        <v>7</v>
      </c>
      <c r="J2285" s="351">
        <v>5</v>
      </c>
      <c r="K2285" s="94">
        <v>34440</v>
      </c>
      <c r="L2285" s="94">
        <v>2066.4</v>
      </c>
      <c r="M2285" s="352">
        <v>688.8</v>
      </c>
      <c r="N2285" s="94" t="s">
        <v>43</v>
      </c>
      <c r="O2285" s="94" t="s">
        <v>43</v>
      </c>
      <c r="P2285" s="94" t="s">
        <v>43</v>
      </c>
      <c r="Q2285" s="94" t="s">
        <v>43</v>
      </c>
      <c r="R2285" s="350" t="s">
        <v>43</v>
      </c>
      <c r="S2285" s="94" t="s">
        <v>43</v>
      </c>
      <c r="Y2285" s="352"/>
      <c r="Z2285" s="353"/>
      <c r="AA2285" s="353"/>
      <c r="AB2285" s="353"/>
      <c r="AC2285" s="350"/>
      <c r="AG2285" s="354"/>
      <c r="AH2285" s="350"/>
      <c r="AL2285" s="350"/>
      <c r="AM2285" s="351"/>
      <c r="AP2285" s="350"/>
      <c r="AQ2285" s="350"/>
      <c r="AR2285" s="350"/>
      <c r="AS2285" s="350"/>
      <c r="AT2285" s="350"/>
      <c r="AU2285" s="350"/>
      <c r="AV2285" s="350"/>
      <c r="AX228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100078, '01.01.2015 0:00:00',  '31.01.2015 23:59:59', 1, 'RUR', 5, 7, 2066.4, 688.8,null,null,null,null);</v>
      </c>
    </row>
    <row r="2286" spans="2:50" s="94" customFormat="1" ht="16.5" customHeight="1" x14ac:dyDescent="0.25">
      <c r="B2286" s="349">
        <v>1</v>
      </c>
      <c r="C2286" s="94">
        <v>100078</v>
      </c>
      <c r="D2286" s="94" t="s">
        <v>1151</v>
      </c>
      <c r="E2286" s="386" t="s">
        <v>165</v>
      </c>
      <c r="F2286" s="386" t="s">
        <v>162</v>
      </c>
      <c r="G2286" s="94">
        <v>1</v>
      </c>
      <c r="H2286" s="350" t="s">
        <v>38</v>
      </c>
      <c r="I2286" s="351" t="s">
        <v>43</v>
      </c>
      <c r="J2286" s="351">
        <v>10</v>
      </c>
      <c r="K2286" s="94" t="s">
        <v>43</v>
      </c>
      <c r="L2286" s="94" t="s">
        <v>43</v>
      </c>
      <c r="M2286" s="352" t="s">
        <v>43</v>
      </c>
      <c r="N2286" s="94" t="s">
        <v>43</v>
      </c>
      <c r="O2286" s="94">
        <v>102000</v>
      </c>
      <c r="P2286" s="94">
        <v>86440.677966101604</v>
      </c>
      <c r="Q2286" s="94">
        <v>6915.2542372881298</v>
      </c>
      <c r="R2286" s="350">
        <v>1728.81355932203</v>
      </c>
      <c r="S2286" s="94" t="s">
        <v>43</v>
      </c>
      <c r="Y2286" s="352"/>
      <c r="Z2286" s="353"/>
      <c r="AA2286" s="353"/>
      <c r="AB2286" s="353"/>
      <c r="AC2286" s="350"/>
      <c r="AG2286" s="354"/>
      <c r="AH2286" s="350"/>
      <c r="AL2286" s="350"/>
      <c r="AM2286" s="351"/>
      <c r="AP2286" s="350"/>
      <c r="AQ2286" s="350"/>
      <c r="AR2286" s="350"/>
      <c r="AS2286" s="350"/>
      <c r="AT2286" s="350"/>
      <c r="AU2286" s="350"/>
      <c r="AV2286" s="350"/>
      <c r="AX2286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100078, '01.01.2015 0:00:00',  '31.01.2015 23:59:59', 1, 'RUR', 10, null, null, null,null,6915.25423728813,1728.81355932203,null);</v>
      </c>
    </row>
    <row r="2287" spans="2:50" s="94" customFormat="1" ht="16.5" customHeight="1" x14ac:dyDescent="0.25">
      <c r="B2287" s="349">
        <v>1</v>
      </c>
      <c r="C2287" s="94">
        <v>100079</v>
      </c>
      <c r="D2287" s="94" t="s">
        <v>1156</v>
      </c>
      <c r="E2287" s="386" t="s">
        <v>165</v>
      </c>
      <c r="F2287" s="386" t="s">
        <v>162</v>
      </c>
      <c r="G2287" s="94">
        <v>1</v>
      </c>
      <c r="H2287" s="350" t="s">
        <v>38</v>
      </c>
      <c r="I2287" s="351">
        <v>7</v>
      </c>
      <c r="J2287" s="351">
        <v>5</v>
      </c>
      <c r="K2287" s="94">
        <v>29028000</v>
      </c>
      <c r="L2287" s="94">
        <v>1741680</v>
      </c>
      <c r="M2287" s="352">
        <v>580560</v>
      </c>
      <c r="N2287" s="94" t="s">
        <v>43</v>
      </c>
      <c r="O2287" s="94" t="s">
        <v>43</v>
      </c>
      <c r="P2287" s="94" t="s">
        <v>43</v>
      </c>
      <c r="Q2287" s="94" t="s">
        <v>43</v>
      </c>
      <c r="R2287" s="350" t="s">
        <v>43</v>
      </c>
      <c r="S2287" s="94" t="s">
        <v>43</v>
      </c>
      <c r="Y2287" s="352"/>
      <c r="Z2287" s="353"/>
      <c r="AA2287" s="353"/>
      <c r="AB2287" s="353"/>
      <c r="AC2287" s="350"/>
      <c r="AG2287" s="354"/>
      <c r="AH2287" s="350"/>
      <c r="AL2287" s="350"/>
      <c r="AM2287" s="351"/>
      <c r="AP2287" s="350"/>
      <c r="AQ2287" s="350"/>
      <c r="AR2287" s="350"/>
      <c r="AS2287" s="350"/>
      <c r="AT2287" s="350"/>
      <c r="AU2287" s="350"/>
      <c r="AV2287" s="350"/>
      <c r="AX2287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100079, '01.01.2015 0:00:00',  '31.01.2015 23:59:59', 1, 'RUR', 5, 7, 1741680, 580560,null,null,null,null);</v>
      </c>
    </row>
    <row r="2288" spans="2:50" s="94" customFormat="1" ht="16.5" customHeight="1" x14ac:dyDescent="0.25">
      <c r="B2288" s="349">
        <v>1</v>
      </c>
      <c r="C2288" s="94">
        <v>100079</v>
      </c>
      <c r="D2288" s="94" t="s">
        <v>1156</v>
      </c>
      <c r="E2288" s="386" t="s">
        <v>165</v>
      </c>
      <c r="F2288" s="386" t="s">
        <v>162</v>
      </c>
      <c r="G2288" s="94">
        <v>1</v>
      </c>
      <c r="H2288" s="350" t="s">
        <v>38</v>
      </c>
      <c r="I2288" s="351" t="s">
        <v>43</v>
      </c>
      <c r="J2288" s="351">
        <v>10</v>
      </c>
      <c r="K2288" s="94" t="s">
        <v>43</v>
      </c>
      <c r="L2288" s="94" t="s">
        <v>43</v>
      </c>
      <c r="M2288" s="352" t="s">
        <v>43</v>
      </c>
      <c r="N2288" s="94" t="s">
        <v>43</v>
      </c>
      <c r="O2288" s="94">
        <v>8496000</v>
      </c>
      <c r="P2288" s="94">
        <v>7200000</v>
      </c>
      <c r="Q2288" s="94">
        <v>576000</v>
      </c>
      <c r="R2288" s="350">
        <v>144000</v>
      </c>
      <c r="S2288" s="94" t="s">
        <v>43</v>
      </c>
      <c r="Y2288" s="352"/>
      <c r="Z2288" s="353"/>
      <c r="AA2288" s="353"/>
      <c r="AB2288" s="353"/>
      <c r="AC2288" s="350"/>
      <c r="AG2288" s="354"/>
      <c r="AH2288" s="350"/>
      <c r="AL2288" s="350"/>
      <c r="AM2288" s="351"/>
      <c r="AP2288" s="350"/>
      <c r="AQ2288" s="350"/>
      <c r="AR2288" s="350"/>
      <c r="AS2288" s="350"/>
      <c r="AT2288" s="350"/>
      <c r="AU2288" s="350"/>
      <c r="AV2288" s="350"/>
      <c r="AX2288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100079, '01.01.2015 0:00:00',  '31.01.2015 23:59:59', 1, 'RUR', 10, null, null, null,null,576000,144000,null);</v>
      </c>
    </row>
    <row r="2289" spans="2:50" s="94" customFormat="1" ht="16.5" customHeight="1" x14ac:dyDescent="0.25">
      <c r="B2289" s="349">
        <v>1</v>
      </c>
      <c r="C2289" s="94">
        <v>100080</v>
      </c>
      <c r="D2289" s="94" t="s">
        <v>1157</v>
      </c>
      <c r="E2289" s="386" t="s">
        <v>165</v>
      </c>
      <c r="F2289" s="386" t="s">
        <v>162</v>
      </c>
      <c r="G2289" s="94">
        <v>1</v>
      </c>
      <c r="H2289" s="350" t="s">
        <v>38</v>
      </c>
      <c r="I2289" s="351">
        <v>7</v>
      </c>
      <c r="J2289" s="351">
        <v>5</v>
      </c>
      <c r="K2289" s="94">
        <v>26999994</v>
      </c>
      <c r="L2289" s="94">
        <v>1619999.64</v>
      </c>
      <c r="M2289" s="352">
        <v>539999.88</v>
      </c>
      <c r="N2289" s="94" t="s">
        <v>43</v>
      </c>
      <c r="O2289" s="94" t="s">
        <v>43</v>
      </c>
      <c r="P2289" s="94" t="s">
        <v>43</v>
      </c>
      <c r="Q2289" s="94" t="s">
        <v>43</v>
      </c>
      <c r="R2289" s="350" t="s">
        <v>43</v>
      </c>
      <c r="S2289" s="94" t="s">
        <v>43</v>
      </c>
      <c r="Y2289" s="352"/>
      <c r="Z2289" s="353"/>
      <c r="AA2289" s="353"/>
      <c r="AB2289" s="353"/>
      <c r="AC2289" s="350"/>
      <c r="AG2289" s="354"/>
      <c r="AH2289" s="350"/>
      <c r="AL2289" s="350"/>
      <c r="AM2289" s="351"/>
      <c r="AP2289" s="350"/>
      <c r="AQ2289" s="350"/>
      <c r="AR2289" s="350"/>
      <c r="AS2289" s="350"/>
      <c r="AT2289" s="350"/>
      <c r="AU2289" s="350"/>
      <c r="AV2289" s="350"/>
      <c r="AX2289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100080, '01.01.2015 0:00:00',  '31.01.2015 23:59:59', 1, 'RUR', 5, 7, 1619999.64, 539999.88,null,null,null,null);</v>
      </c>
    </row>
    <row r="2290" spans="2:50" s="94" customFormat="1" ht="16.5" customHeight="1" x14ac:dyDescent="0.25">
      <c r="B2290" s="349">
        <v>1</v>
      </c>
      <c r="C2290" s="94">
        <v>100080</v>
      </c>
      <c r="D2290" s="94" t="s">
        <v>1157</v>
      </c>
      <c r="E2290" s="386" t="s">
        <v>165</v>
      </c>
      <c r="F2290" s="386" t="s">
        <v>162</v>
      </c>
      <c r="G2290" s="94">
        <v>1</v>
      </c>
      <c r="H2290" s="350" t="s">
        <v>38</v>
      </c>
      <c r="I2290" s="351" t="s">
        <v>43</v>
      </c>
      <c r="J2290" s="351">
        <v>10</v>
      </c>
      <c r="K2290" s="94" t="s">
        <v>43</v>
      </c>
      <c r="L2290" s="94" t="s">
        <v>43</v>
      </c>
      <c r="M2290" s="352" t="s">
        <v>43</v>
      </c>
      <c r="N2290" s="94" t="s">
        <v>43</v>
      </c>
      <c r="O2290" s="94">
        <v>6372000</v>
      </c>
      <c r="P2290" s="94">
        <v>5400000</v>
      </c>
      <c r="Q2290" s="94">
        <v>432000</v>
      </c>
      <c r="R2290" s="350">
        <v>108000</v>
      </c>
      <c r="S2290" s="94" t="s">
        <v>43</v>
      </c>
      <c r="Y2290" s="352"/>
      <c r="Z2290" s="353"/>
      <c r="AA2290" s="353"/>
      <c r="AB2290" s="353"/>
      <c r="AC2290" s="350"/>
      <c r="AG2290" s="354"/>
      <c r="AH2290" s="350"/>
      <c r="AL2290" s="350"/>
      <c r="AM2290" s="351"/>
      <c r="AP2290" s="350"/>
      <c r="AQ2290" s="350"/>
      <c r="AR2290" s="350"/>
      <c r="AS2290" s="350"/>
      <c r="AT2290" s="350"/>
      <c r="AU2290" s="350"/>
      <c r="AV2290" s="350"/>
      <c r="AX2290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100080, '01.01.2015 0:00:00',  '31.01.2015 23:59:59', 1, 'RUR', 10, null, null, null,null,432000,108000,null);</v>
      </c>
    </row>
    <row r="2291" spans="2:50" s="94" customFormat="1" ht="16.5" customHeight="1" x14ac:dyDescent="0.25">
      <c r="B2291" s="349">
        <v>1</v>
      </c>
      <c r="C2291" s="94">
        <v>100081</v>
      </c>
      <c r="D2291" s="94" t="s">
        <v>1160</v>
      </c>
      <c r="E2291" s="386" t="s">
        <v>165</v>
      </c>
      <c r="F2291" s="386" t="s">
        <v>162</v>
      </c>
      <c r="G2291" s="94">
        <v>1</v>
      </c>
      <c r="H2291" s="350" t="s">
        <v>38</v>
      </c>
      <c r="I2291" s="351">
        <v>7</v>
      </c>
      <c r="J2291" s="351">
        <v>5</v>
      </c>
      <c r="K2291" s="94">
        <v>113160000</v>
      </c>
      <c r="L2291" s="94">
        <v>6789600</v>
      </c>
      <c r="M2291" s="352">
        <v>2263200</v>
      </c>
      <c r="N2291" s="94" t="s">
        <v>43</v>
      </c>
      <c r="O2291" s="94" t="s">
        <v>43</v>
      </c>
      <c r="P2291" s="94" t="s">
        <v>43</v>
      </c>
      <c r="Q2291" s="94" t="s">
        <v>43</v>
      </c>
      <c r="R2291" s="350" t="s">
        <v>43</v>
      </c>
      <c r="S2291" s="94" t="s">
        <v>43</v>
      </c>
      <c r="Y2291" s="352"/>
      <c r="Z2291" s="353"/>
      <c r="AA2291" s="353"/>
      <c r="AB2291" s="353"/>
      <c r="AC2291" s="350"/>
      <c r="AG2291" s="354"/>
      <c r="AH2291" s="350"/>
      <c r="AL2291" s="350"/>
      <c r="AM2291" s="351"/>
      <c r="AP2291" s="350"/>
      <c r="AQ2291" s="350"/>
      <c r="AR2291" s="350"/>
      <c r="AS2291" s="350"/>
      <c r="AT2291" s="350"/>
      <c r="AU2291" s="350"/>
      <c r="AV2291" s="350"/>
      <c r="AX2291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100081, '01.01.2015 0:00:00',  '31.01.2015 23:59:59', 1, 'RUR', 5, 7, 6789600, 2263200,null,null,null,null);</v>
      </c>
    </row>
    <row r="2292" spans="2:50" s="94" customFormat="1" ht="16.5" customHeight="1" x14ac:dyDescent="0.25">
      <c r="B2292" s="349">
        <v>1</v>
      </c>
      <c r="C2292" s="94">
        <v>100081</v>
      </c>
      <c r="D2292" s="94" t="s">
        <v>1160</v>
      </c>
      <c r="E2292" s="386" t="s">
        <v>165</v>
      </c>
      <c r="F2292" s="386" t="s">
        <v>162</v>
      </c>
      <c r="G2292" s="94">
        <v>1</v>
      </c>
      <c r="H2292" s="350" t="s">
        <v>38</v>
      </c>
      <c r="I2292" s="351" t="s">
        <v>43</v>
      </c>
      <c r="J2292" s="351">
        <v>10</v>
      </c>
      <c r="K2292" s="94" t="s">
        <v>43</v>
      </c>
      <c r="L2292" s="94" t="s">
        <v>43</v>
      </c>
      <c r="M2292" s="352" t="s">
        <v>43</v>
      </c>
      <c r="N2292" s="94" t="s">
        <v>43</v>
      </c>
      <c r="O2292" s="94">
        <v>33120000</v>
      </c>
      <c r="P2292" s="94">
        <v>28067796.6101694</v>
      </c>
      <c r="Q2292" s="94">
        <v>2245423.72881355</v>
      </c>
      <c r="R2292" s="350">
        <v>561355.93220338901</v>
      </c>
      <c r="S2292" s="94" t="s">
        <v>43</v>
      </c>
      <c r="Y2292" s="352"/>
      <c r="Z2292" s="353"/>
      <c r="AA2292" s="353"/>
      <c r="AB2292" s="353"/>
      <c r="AC2292" s="350"/>
      <c r="AG2292" s="354"/>
      <c r="AH2292" s="350"/>
      <c r="AL2292" s="350"/>
      <c r="AM2292" s="351"/>
      <c r="AP2292" s="350"/>
      <c r="AQ2292" s="350"/>
      <c r="AR2292" s="350"/>
      <c r="AS2292" s="350"/>
      <c r="AT2292" s="350"/>
      <c r="AU2292" s="350"/>
      <c r="AV2292" s="350"/>
      <c r="AX2292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100081, '01.01.2015 0:00:00',  '31.01.2015 23:59:59', 1, 'RUR', 10, null, null, null,null,2245423.72881355,561355.932203389,null);</v>
      </c>
    </row>
    <row r="2293" spans="2:50" s="94" customFormat="1" ht="16.5" customHeight="1" x14ac:dyDescent="0.25">
      <c r="B2293" s="349">
        <v>1</v>
      </c>
      <c r="C2293" s="94">
        <v>100082</v>
      </c>
      <c r="D2293" s="94" t="s">
        <v>1164</v>
      </c>
      <c r="E2293" s="386" t="s">
        <v>165</v>
      </c>
      <c r="F2293" s="386" t="s">
        <v>162</v>
      </c>
      <c r="G2293" s="94">
        <v>1</v>
      </c>
      <c r="H2293" s="350" t="s">
        <v>38</v>
      </c>
      <c r="I2293" s="351">
        <v>7</v>
      </c>
      <c r="J2293" s="351">
        <v>5</v>
      </c>
      <c r="K2293" s="94">
        <v>110999994</v>
      </c>
      <c r="L2293" s="94">
        <v>6659999.6399999997</v>
      </c>
      <c r="M2293" s="352">
        <v>2219999.88</v>
      </c>
      <c r="N2293" s="94" t="s">
        <v>43</v>
      </c>
      <c r="O2293" s="94" t="s">
        <v>43</v>
      </c>
      <c r="P2293" s="94" t="s">
        <v>43</v>
      </c>
      <c r="Q2293" s="94" t="s">
        <v>43</v>
      </c>
      <c r="R2293" s="350" t="s">
        <v>43</v>
      </c>
      <c r="S2293" s="94" t="s">
        <v>43</v>
      </c>
      <c r="Y2293" s="352"/>
      <c r="Z2293" s="353"/>
      <c r="AA2293" s="353"/>
      <c r="AB2293" s="353"/>
      <c r="AC2293" s="350"/>
      <c r="AG2293" s="354"/>
      <c r="AH2293" s="350"/>
      <c r="AL2293" s="350"/>
      <c r="AM2293" s="351"/>
      <c r="AP2293" s="350"/>
      <c r="AQ2293" s="350"/>
      <c r="AR2293" s="350"/>
      <c r="AS2293" s="350"/>
      <c r="AT2293" s="350"/>
      <c r="AU2293" s="350"/>
      <c r="AV2293" s="350"/>
      <c r="AX2293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100082, '01.01.2015 0:00:00',  '31.01.2015 23:59:59', 1, 'RUR', 5, 7, 6659999.64, 2219999.88,null,null,null,null);</v>
      </c>
    </row>
    <row r="2294" spans="2:50" s="94" customFormat="1" ht="16.5" customHeight="1" x14ac:dyDescent="0.25">
      <c r="B2294" s="349">
        <v>1</v>
      </c>
      <c r="C2294" s="94">
        <v>100082</v>
      </c>
      <c r="D2294" s="94" t="s">
        <v>1164</v>
      </c>
      <c r="E2294" s="386" t="s">
        <v>165</v>
      </c>
      <c r="F2294" s="386" t="s">
        <v>162</v>
      </c>
      <c r="G2294" s="94">
        <v>1</v>
      </c>
      <c r="H2294" s="350" t="s">
        <v>38</v>
      </c>
      <c r="I2294" s="351" t="s">
        <v>43</v>
      </c>
      <c r="J2294" s="351">
        <v>10</v>
      </c>
      <c r="K2294" s="94" t="s">
        <v>43</v>
      </c>
      <c r="L2294" s="94" t="s">
        <v>43</v>
      </c>
      <c r="M2294" s="352" t="s">
        <v>43</v>
      </c>
      <c r="N2294" s="94" t="s">
        <v>43</v>
      </c>
      <c r="O2294" s="94">
        <v>24840000</v>
      </c>
      <c r="P2294" s="94">
        <v>21050847.457627099</v>
      </c>
      <c r="Q2294" s="94">
        <v>1684067.79661016</v>
      </c>
      <c r="R2294" s="350">
        <v>421016.94915254199</v>
      </c>
      <c r="S2294" s="94" t="s">
        <v>43</v>
      </c>
      <c r="Y2294" s="352"/>
      <c r="Z2294" s="353"/>
      <c r="AA2294" s="353"/>
      <c r="AB2294" s="353"/>
      <c r="AC2294" s="350"/>
      <c r="AG2294" s="354"/>
      <c r="AH2294" s="350"/>
      <c r="AL2294" s="350"/>
      <c r="AM2294" s="351"/>
      <c r="AP2294" s="350"/>
      <c r="AQ2294" s="350"/>
      <c r="AR2294" s="350"/>
      <c r="AS2294" s="350"/>
      <c r="AT2294" s="350"/>
      <c r="AU2294" s="350"/>
      <c r="AV2294" s="350"/>
      <c r="AX2294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100082, '01.01.2015 0:00:00',  '31.01.2015 23:59:59', 1, 'RUR', 10, null, null, null,null,1684067.79661016,421016.949152542,null);</v>
      </c>
    </row>
    <row r="2295" spans="2:50" s="94" customFormat="1" ht="16.5" customHeight="1" x14ac:dyDescent="0.25">
      <c r="B2295" s="349">
        <v>1</v>
      </c>
      <c r="C2295" s="94">
        <v>100083</v>
      </c>
      <c r="D2295" s="94" t="s">
        <v>1170</v>
      </c>
      <c r="E2295" s="386" t="s">
        <v>165</v>
      </c>
      <c r="F2295" s="386" t="s">
        <v>162</v>
      </c>
      <c r="G2295" s="94">
        <v>1</v>
      </c>
      <c r="H2295" s="350" t="s">
        <v>38</v>
      </c>
      <c r="I2295" s="351">
        <v>7</v>
      </c>
      <c r="J2295" s="351">
        <v>5</v>
      </c>
      <c r="K2295" s="94">
        <v>113160000</v>
      </c>
      <c r="L2295" s="94">
        <v>6789600</v>
      </c>
      <c r="M2295" s="352">
        <v>2263200</v>
      </c>
      <c r="N2295" s="94" t="s">
        <v>43</v>
      </c>
      <c r="O2295" s="94" t="s">
        <v>43</v>
      </c>
      <c r="P2295" s="94" t="s">
        <v>43</v>
      </c>
      <c r="Q2295" s="94" t="s">
        <v>43</v>
      </c>
      <c r="R2295" s="350" t="s">
        <v>43</v>
      </c>
      <c r="S2295" s="94" t="s">
        <v>43</v>
      </c>
      <c r="Y2295" s="352"/>
      <c r="Z2295" s="353"/>
      <c r="AA2295" s="353"/>
      <c r="AB2295" s="353"/>
      <c r="AC2295" s="350"/>
      <c r="AG2295" s="354"/>
      <c r="AH2295" s="350"/>
      <c r="AL2295" s="350"/>
      <c r="AM2295" s="351"/>
      <c r="AP2295" s="350"/>
      <c r="AQ2295" s="350"/>
      <c r="AR2295" s="350"/>
      <c r="AS2295" s="350"/>
      <c r="AT2295" s="350"/>
      <c r="AU2295" s="350"/>
      <c r="AV2295" s="350"/>
      <c r="AX2295" s="163" t="str">
        <f t="shared" si="267"/>
        <v>insert into XXXX_COMMISSION_PART (ID,CONTRACT_ID,FROM_DT,TILL_DT,NDS,CURRENCY,REWARD_TYPE,DISCOUNT_TYPE,REWARD_TO_CHARGE,DELKREDERE_TO_CHARGE,DKV_TO_CHARGE,REWARD_TO_PAY,DELKREDERE_TO_PAY,DKV_TO_PAY) values (s_xxxx_commission_part.NEXTVAL, 100083, '01.01.2015 0:00:00',  '31.01.2015 23:59:59', 1, 'RUR', 5, 7, 6789600, 2263200,null,null,null,null);</v>
      </c>
    </row>
    <row r="2296" spans="2:50" s="94" customFormat="1" ht="16.5" customHeight="1" x14ac:dyDescent="0.25">
      <c r="B2296" s="349">
        <v>1</v>
      </c>
      <c r="C2296" s="94">
        <v>100083</v>
      </c>
      <c r="D2296" s="94" t="s">
        <v>1170</v>
      </c>
      <c r="E2296" s="386" t="s">
        <v>165</v>
      </c>
      <c r="F2296" s="386" t="s">
        <v>162</v>
      </c>
      <c r="G2296" s="94">
        <v>1</v>
      </c>
      <c r="H2296" s="350" t="s">
        <v>38</v>
      </c>
      <c r="I2296" s="351" t="s">
        <v>43</v>
      </c>
      <c r="J2296" s="351">
        <v>10</v>
      </c>
      <c r="K2296" s="94" t="s">
        <v>43</v>
      </c>
      <c r="L2296" s="94" t="s">
        <v>43</v>
      </c>
      <c r="M2296" s="352" t="s">
        <v>43</v>
      </c>
      <c r="N2296" s="94" t="s">
        <v>43</v>
      </c>
      <c r="O2296" s="94">
        <v>33120000</v>
      </c>
      <c r="P2296" s="94">
        <v>28067796.6101694</v>
      </c>
      <c r="Q2296" s="94">
        <v>2245423.72881355</v>
      </c>
      <c r="R2296" s="350">
        <v>561355.93220338901</v>
      </c>
      <c r="S2296" s="94" t="s">
        <v>43</v>
      </c>
      <c r="Y2296" s="352"/>
      <c r="Z2296" s="353"/>
      <c r="AA2296" s="353"/>
      <c r="AB2296" s="353"/>
      <c r="AC2296" s="350"/>
      <c r="AG2296" s="354"/>
      <c r="AH2296" s="350"/>
      <c r="AL2296" s="350"/>
      <c r="AM2296" s="351"/>
      <c r="AP2296" s="350"/>
      <c r="AQ2296" s="350"/>
      <c r="AR2296" s="350"/>
      <c r="AS2296" s="350"/>
      <c r="AT2296" s="350"/>
      <c r="AU2296" s="350"/>
      <c r="AV2296" s="350"/>
      <c r="AX2296" s="163" t="str">
        <f t="shared" ref="AX2296:AX2359" si="268">IF(B2296=0,"insert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"&amp;A2296&amp;", "&amp;C2296&amp;", '"&amp;D2296&amp;"', date'"&amp;E2296&amp;"', date'"&amp;F2296&amp;"', "&amp;G2296&amp;", "&amp;H2296&amp;", '"&amp;I2296&amp;"',date'"&amp;O2296&amp;"',"&amp;J2296&amp;", "&amp;K2296&amp;", "&amp;K2296&amp;", '"&amp;L2296&amp;"', "&amp;M2296&amp;", "&amp;N2296&amp;", date'"&amp;P2296&amp;"', date'"&amp;Q2296&amp;"', "&amp;R2296&amp;", "&amp;S2296&amp;", to_date('"&amp;T2296&amp;"','YYYY-MM-DD HH24:MI:SS'), "&amp;U2296&amp;", "&amp;V2296&amp;", "&amp;W2296&amp;", "&amp;X2296&amp;", "&amp;AL2296&amp;", '"&amp;AN2296&amp;"', "&amp;AG2296&amp;","&amp;AM2296&amp;","&amp;AS2296&amp;","&amp;AT2296&amp;","&amp;AU2296&amp;");"&amp;
IF(LEN(AC2296)&gt;0,"insert into xxxx_oebs_cash_payment_test (ID, INVOICE_ID, OEBS_PAYMENT, DOC_DATE, COMISS_DATE) values (s_xxxx_oebs_cash_payment_test.NEXTVAL, "&amp;H2296&amp;", "&amp;AC2296&amp;", to_date('"&amp;T2296&amp;"','YYYY-MM-DD HH24:MI:SS'), "&amp;AF2296&amp;" );","")&amp;
IF(LEN(AD2296)&gt;0,"insert into xxxx_oebs_cash_payment_test (ID, INVOICE_ID, OEBS_PAYMENT, DOC_DATE, COMISS_DATE) values (s_xxxx_oebs_cash_payment_test.NEXTVAL, "&amp;H2296&amp;", "&amp;AD2296&amp;", to_date('"&amp;T2296&amp;"','YYYY-MM-DD HH24:MI:SS'), "&amp;AF2296&amp;" );","")&amp;
IF(LEN(AE2296)&gt;0,"insert into xxxx_oebs_cash_payment_test (ID, INVOICE_ID, OEBS_PAYMENT, DOC_DATE, COMISS_DATE) values (s_xxxx_oebs_cash_payment_test.NEXTVAL, "&amp;H2296&amp;", "&amp;AE2296&amp;", to_date('"&amp;T2296&amp;"','YYYY-MM-DD HH24:MI:SS'), "&amp;AF2296&amp;" );","")&amp;
IF(LEN(AH2296)&gt;0,"insert into xxxx_client_discount_m  (ID,CLIENT_ID,CLIENT_AVG_DISCOUNT,DT) values (s_xxxx_client_discount_m.NEXTVAL,"&amp;X2296&amp;", "&amp;AH2296&amp;", "&amp;AI2296&amp;");","")&amp;
IF(LEN(AJ2296)&gt;0,"insert into xxxx_client_discount_m  (ID,CLIENT_ID,CLIENT_AVG_DISCOUNT,DT) values (s_xxxx_client_discount_m.NEXTVAL,"&amp;X2296&amp;", "&amp;AJ2296&amp;", "&amp;AK2296&amp;");","")&amp;
IF(LEN(AO2296)&gt;0,"insert into xxxx_contract_signed_attr (ID, CONTRACT_ID, CODE, KEY_NUM) values (s_xxxx_contract_signed_attr.NEXTVAL, "&amp;C2296&amp;", 'SUPERCOMMISSION_BONUS' , "&amp;AO2296&amp;" );","")&amp;
IF(LEN(AP2296)&gt;0,"insert into xxxx_loyal_clients_contr_attr (ID, CONTRACT_ID, CLIENT_ID, LC_TURNOVER, COLLATERAL_FIRST_DT, COLLATERAL_END_DT) values (s_xxxx_loyal_clients_contr_atr.NEXTVAL, "&amp;C2296&amp;", "&amp;X2296&amp;", "&amp;AP2296&amp;", "&amp;AQ2296&amp;", "&amp;AR2296&amp;" );",""),"insert into XXXX_COMMISSION_PART (ID,CONTRACT_ID,FROM_DT,TILL_DT,NDS,CURRENCY,REWARD_TYPE,DISCOUNT_TYPE,REWARD_TO_CHARGE,DELKREDERE_TO_CHARGE,DKV_TO_CHARGE,REWARD_TO_PAY,DELKREDERE_TO_PAY,DKV_TO_PAY) values "&amp;"(s_xxxx_commission_part.NEXTVAL, "&amp;C2296&amp;", "&amp;E2296&amp;",  "&amp;F2296&amp;", "&amp;G2296&amp;", '"&amp;H2296&amp;"', "&amp;J2296&amp;", "&amp;I2296&amp;", "&amp;L2296&amp;", "&amp;M2296&amp;","&amp;N2296&amp;","&amp;Q2296&amp;","&amp;R2296&amp;","&amp;S2296&amp;");")</f>
        <v>insert into XXXX_COMMISSION_PART (ID,CONTRACT_ID,FROM_DT,TILL_DT,NDS,CURRENCY,REWARD_TYPE,DISCOUNT_TYPE,REWARD_TO_CHARGE,DELKREDERE_TO_CHARGE,DKV_TO_CHARGE,REWARD_TO_PAY,DELKREDERE_TO_PAY,DKV_TO_PAY) values (s_xxxx_commission_part.NEXTVAL, 100083, '01.01.2015 0:00:00',  '31.01.2015 23:59:59', 1, 'RUR', 10, null, null, null,null,2245423.72881355,561355.932203389,null);</v>
      </c>
    </row>
    <row r="2297" spans="2:50" s="94" customFormat="1" ht="16.5" customHeight="1" x14ac:dyDescent="0.25">
      <c r="B2297" s="349">
        <v>1</v>
      </c>
      <c r="C2297" s="94">
        <v>100084</v>
      </c>
      <c r="D2297" s="94" t="s">
        <v>1171</v>
      </c>
      <c r="E2297" s="386" t="s">
        <v>165</v>
      </c>
      <c r="F2297" s="386" t="s">
        <v>162</v>
      </c>
      <c r="G2297" s="94">
        <v>1</v>
      </c>
      <c r="H2297" s="350" t="s">
        <v>38</v>
      </c>
      <c r="I2297" s="351" t="s">
        <v>43</v>
      </c>
      <c r="J2297" s="351">
        <v>10</v>
      </c>
      <c r="K2297" s="94" t="s">
        <v>43</v>
      </c>
      <c r="L2297" s="94" t="s">
        <v>43</v>
      </c>
      <c r="M2297" s="352" t="s">
        <v>43</v>
      </c>
      <c r="N2297" s="94" t="s">
        <v>43</v>
      </c>
      <c r="O2297" s="94">
        <v>20520</v>
      </c>
      <c r="P2297" s="94">
        <v>17389.830508474501</v>
      </c>
      <c r="Q2297" s="94">
        <v>1391.18644067796</v>
      </c>
      <c r="R2297" s="350">
        <v>347.79661016949098</v>
      </c>
      <c r="S2297" s="94" t="s">
        <v>43</v>
      </c>
      <c r="Y2297" s="352"/>
      <c r="Z2297" s="353"/>
      <c r="AA2297" s="353"/>
      <c r="AB2297" s="353"/>
      <c r="AC2297" s="350"/>
      <c r="AG2297" s="354"/>
      <c r="AH2297" s="350"/>
      <c r="AL2297" s="350"/>
      <c r="AM2297" s="351"/>
      <c r="AP2297" s="350"/>
      <c r="AQ2297" s="350"/>
      <c r="AR2297" s="350"/>
      <c r="AS2297" s="350"/>
      <c r="AT2297" s="350"/>
      <c r="AU2297" s="350"/>
      <c r="AV2297" s="350"/>
      <c r="AX229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100084, '01.01.2015 0:00:00',  '31.01.2015 23:59:59', 1, 'RUR', 10, null, null, null,null,1391.18644067796,347.796610169491,null);</v>
      </c>
    </row>
    <row r="2298" spans="2:50" s="94" customFormat="1" ht="16.5" customHeight="1" x14ac:dyDescent="0.25">
      <c r="B2298" s="349">
        <v>1</v>
      </c>
      <c r="C2298" s="94">
        <v>100084</v>
      </c>
      <c r="D2298" s="94" t="s">
        <v>1171</v>
      </c>
      <c r="E2298" s="386" t="s">
        <v>166</v>
      </c>
      <c r="F2298" s="386" t="s">
        <v>163</v>
      </c>
      <c r="G2298" s="94">
        <v>1</v>
      </c>
      <c r="H2298" s="350" t="s">
        <v>38</v>
      </c>
      <c r="I2298" s="351" t="s">
        <v>43</v>
      </c>
      <c r="J2298" s="351">
        <v>10</v>
      </c>
      <c r="K2298" s="94" t="s">
        <v>43</v>
      </c>
      <c r="L2298" s="94" t="s">
        <v>43</v>
      </c>
      <c r="M2298" s="352" t="s">
        <v>43</v>
      </c>
      <c r="N2298" s="94" t="s">
        <v>43</v>
      </c>
      <c r="O2298" s="94">
        <v>43020</v>
      </c>
      <c r="P2298" s="94">
        <v>36457.627118643999</v>
      </c>
      <c r="Q2298" s="94">
        <v>2916.6101694915201</v>
      </c>
      <c r="R2298" s="350">
        <v>729.15254237288104</v>
      </c>
      <c r="S2298" s="94" t="s">
        <v>43</v>
      </c>
      <c r="Y2298" s="352"/>
      <c r="Z2298" s="353"/>
      <c r="AA2298" s="353"/>
      <c r="AB2298" s="353"/>
      <c r="AC2298" s="350"/>
      <c r="AG2298" s="354"/>
      <c r="AH2298" s="350"/>
      <c r="AL2298" s="350"/>
      <c r="AM2298" s="351"/>
      <c r="AP2298" s="350"/>
      <c r="AQ2298" s="350"/>
      <c r="AR2298" s="350"/>
      <c r="AS2298" s="350"/>
      <c r="AT2298" s="350"/>
      <c r="AU2298" s="350"/>
      <c r="AV2298" s="350"/>
      <c r="AX229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100084, '01.02.2015 0:00:00',  '28.02.2015 23:59:59', 1, 'RUR', 10, null, null, null,null,2916.61016949152,729.152542372881,null);</v>
      </c>
    </row>
    <row r="2299" spans="2:50" s="94" customFormat="1" ht="16.5" customHeight="1" x14ac:dyDescent="0.25">
      <c r="B2299" s="349">
        <v>1</v>
      </c>
      <c r="C2299" s="94">
        <v>100085</v>
      </c>
      <c r="D2299" s="94" t="s">
        <v>1178</v>
      </c>
      <c r="E2299" s="386" t="s">
        <v>165</v>
      </c>
      <c r="F2299" s="386" t="s">
        <v>162</v>
      </c>
      <c r="G2299" s="94">
        <v>0</v>
      </c>
      <c r="H2299" s="350" t="s">
        <v>38</v>
      </c>
      <c r="I2299" s="351" t="s">
        <v>43</v>
      </c>
      <c r="J2299" s="351">
        <v>10</v>
      </c>
      <c r="K2299" s="94" t="s">
        <v>43</v>
      </c>
      <c r="L2299" s="94" t="s">
        <v>43</v>
      </c>
      <c r="M2299" s="352" t="s">
        <v>43</v>
      </c>
      <c r="N2299" s="94" t="s">
        <v>43</v>
      </c>
      <c r="O2299" s="94">
        <v>38000</v>
      </c>
      <c r="P2299" s="94">
        <v>38000</v>
      </c>
      <c r="Q2299" s="94">
        <v>3040</v>
      </c>
      <c r="R2299" s="350">
        <v>760</v>
      </c>
      <c r="S2299" s="94" t="s">
        <v>43</v>
      </c>
      <c r="Y2299" s="352"/>
      <c r="Z2299" s="353"/>
      <c r="AA2299" s="353"/>
      <c r="AB2299" s="353"/>
      <c r="AC2299" s="350"/>
      <c r="AG2299" s="354"/>
      <c r="AH2299" s="350"/>
      <c r="AL2299" s="350"/>
      <c r="AM2299" s="351"/>
      <c r="AP2299" s="350"/>
      <c r="AQ2299" s="350"/>
      <c r="AR2299" s="350"/>
      <c r="AS2299" s="350"/>
      <c r="AT2299" s="350"/>
      <c r="AU2299" s="350"/>
      <c r="AV2299" s="350"/>
      <c r="AX229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100085, '01.01.2015 0:00:00',  '31.01.2015 23:59:59', 0, 'RUR', 10, null, null, null,null,3040,760,null);</v>
      </c>
    </row>
    <row r="2300" spans="2:50" s="94" customFormat="1" ht="16.5" customHeight="1" x14ac:dyDescent="0.25">
      <c r="B2300" s="349">
        <v>1</v>
      </c>
      <c r="C2300" s="94">
        <v>100085</v>
      </c>
      <c r="D2300" s="94" t="s">
        <v>1178</v>
      </c>
      <c r="E2300" s="386" t="s">
        <v>166</v>
      </c>
      <c r="F2300" s="386" t="s">
        <v>163</v>
      </c>
      <c r="G2300" s="94">
        <v>0</v>
      </c>
      <c r="H2300" s="350" t="s">
        <v>38</v>
      </c>
      <c r="I2300" s="351" t="s">
        <v>43</v>
      </c>
      <c r="J2300" s="351">
        <v>10</v>
      </c>
      <c r="K2300" s="94" t="s">
        <v>43</v>
      </c>
      <c r="L2300" s="94" t="s">
        <v>43</v>
      </c>
      <c r="M2300" s="352" t="s">
        <v>43</v>
      </c>
      <c r="N2300" s="94" t="s">
        <v>43</v>
      </c>
      <c r="O2300" s="94">
        <v>72000</v>
      </c>
      <c r="P2300" s="94">
        <v>72000</v>
      </c>
      <c r="Q2300" s="94">
        <v>5760</v>
      </c>
      <c r="R2300" s="350">
        <v>1440</v>
      </c>
      <c r="S2300" s="94" t="s">
        <v>43</v>
      </c>
      <c r="Y2300" s="352"/>
      <c r="Z2300" s="353"/>
      <c r="AA2300" s="353"/>
      <c r="AB2300" s="353"/>
      <c r="AC2300" s="350"/>
      <c r="AG2300" s="354"/>
      <c r="AH2300" s="350"/>
      <c r="AL2300" s="350"/>
      <c r="AM2300" s="351"/>
      <c r="AP2300" s="350"/>
      <c r="AQ2300" s="350"/>
      <c r="AR2300" s="350"/>
      <c r="AS2300" s="350"/>
      <c r="AT2300" s="350"/>
      <c r="AU2300" s="350"/>
      <c r="AV2300" s="350"/>
      <c r="AX2300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100085, '01.02.2015 0:00:00',  '28.02.2015 23:59:59', 0, 'RUR', 10, null, null, null,null,5760,1440,null);</v>
      </c>
    </row>
    <row r="2301" spans="2:50" s="94" customFormat="1" ht="16.5" customHeight="1" x14ac:dyDescent="0.25">
      <c r="B2301" s="349">
        <v>1</v>
      </c>
      <c r="C2301" s="94">
        <v>100086</v>
      </c>
      <c r="D2301" s="94" t="s">
        <v>1179</v>
      </c>
      <c r="E2301" s="386" t="s">
        <v>165</v>
      </c>
      <c r="F2301" s="386" t="s">
        <v>162</v>
      </c>
      <c r="G2301" s="94">
        <v>1</v>
      </c>
      <c r="H2301" s="350" t="s">
        <v>38</v>
      </c>
      <c r="I2301" s="351" t="s">
        <v>43</v>
      </c>
      <c r="J2301" s="351">
        <v>10</v>
      </c>
      <c r="K2301" s="94" t="s">
        <v>43</v>
      </c>
      <c r="L2301" s="94" t="s">
        <v>43</v>
      </c>
      <c r="M2301" s="352" t="s">
        <v>43</v>
      </c>
      <c r="N2301" s="94" t="s">
        <v>43</v>
      </c>
      <c r="O2301" s="94">
        <v>42000</v>
      </c>
      <c r="P2301" s="94">
        <v>35593.220338983003</v>
      </c>
      <c r="Q2301" s="94">
        <v>2847.4576271186402</v>
      </c>
      <c r="R2301" s="350">
        <v>711.86440677966095</v>
      </c>
      <c r="S2301" s="94" t="s">
        <v>43</v>
      </c>
      <c r="Y2301" s="352"/>
      <c r="Z2301" s="353"/>
      <c r="AA2301" s="353"/>
      <c r="AB2301" s="353"/>
      <c r="AC2301" s="350"/>
      <c r="AG2301" s="354"/>
      <c r="AH2301" s="350"/>
      <c r="AL2301" s="350"/>
      <c r="AM2301" s="351"/>
      <c r="AP2301" s="350"/>
      <c r="AQ2301" s="350"/>
      <c r="AR2301" s="350"/>
      <c r="AS2301" s="350"/>
      <c r="AT2301" s="350"/>
      <c r="AU2301" s="350"/>
      <c r="AV2301" s="350"/>
      <c r="AX2301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100086, '01.01.2015 0:00:00',  '31.01.2015 23:59:59', 1, 'RUR', 10, null, null, null,null,2847.45762711864,711.864406779661,null);</v>
      </c>
    </row>
    <row r="2302" spans="2:50" s="94" customFormat="1" ht="16.5" customHeight="1" x14ac:dyDescent="0.25">
      <c r="B2302" s="349">
        <v>1</v>
      </c>
      <c r="C2302" s="94">
        <v>100086</v>
      </c>
      <c r="D2302" s="94" t="s">
        <v>1179</v>
      </c>
      <c r="E2302" s="386" t="s">
        <v>166</v>
      </c>
      <c r="F2302" s="386" t="s">
        <v>163</v>
      </c>
      <c r="G2302" s="94">
        <v>1</v>
      </c>
      <c r="H2302" s="350" t="s">
        <v>59</v>
      </c>
      <c r="I2302" s="351" t="s">
        <v>43</v>
      </c>
      <c r="J2302" s="351">
        <v>10</v>
      </c>
      <c r="K2302" s="94" t="s">
        <v>43</v>
      </c>
      <c r="L2302" s="94" t="s">
        <v>43</v>
      </c>
      <c r="M2302" s="352" t="s">
        <v>43</v>
      </c>
      <c r="N2302" s="94" t="s">
        <v>43</v>
      </c>
      <c r="O2302" s="94">
        <v>2170</v>
      </c>
      <c r="P2302" s="94">
        <v>1838.9830508474499</v>
      </c>
      <c r="Q2302" s="94">
        <v>147.118644067796</v>
      </c>
      <c r="R2302" s="350">
        <v>36.779661016949099</v>
      </c>
      <c r="S2302" s="94" t="s">
        <v>43</v>
      </c>
      <c r="Y2302" s="352"/>
      <c r="Z2302" s="353"/>
      <c r="AA2302" s="353"/>
      <c r="AB2302" s="353"/>
      <c r="AC2302" s="350"/>
      <c r="AG2302" s="354"/>
      <c r="AH2302" s="350"/>
      <c r="AL2302" s="350"/>
      <c r="AM2302" s="351"/>
      <c r="AP2302" s="350"/>
      <c r="AQ2302" s="350"/>
      <c r="AR2302" s="350"/>
      <c r="AS2302" s="350"/>
      <c r="AT2302" s="350"/>
      <c r="AU2302" s="350"/>
      <c r="AV2302" s="350"/>
      <c r="AX2302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100086, '01.02.2015 0:00:00',  '28.02.2015 23:59:59', 1, 'USD', 10, null, null, null,null,147.118644067796,36.7796610169491,null);</v>
      </c>
    </row>
    <row r="2303" spans="2:50" s="94" customFormat="1" ht="16.5" customHeight="1" x14ac:dyDescent="0.25">
      <c r="B2303" s="349">
        <v>1</v>
      </c>
      <c r="C2303" s="94">
        <v>100086</v>
      </c>
      <c r="D2303" s="94" t="s">
        <v>1179</v>
      </c>
      <c r="E2303" s="386" t="s">
        <v>166</v>
      </c>
      <c r="F2303" s="386" t="s">
        <v>163</v>
      </c>
      <c r="G2303" s="94">
        <v>1</v>
      </c>
      <c r="H2303" s="350" t="s">
        <v>38</v>
      </c>
      <c r="I2303" s="351" t="s">
        <v>43</v>
      </c>
      <c r="J2303" s="351">
        <v>10</v>
      </c>
      <c r="K2303" s="94" t="s">
        <v>43</v>
      </c>
      <c r="L2303" s="94" t="s">
        <v>43</v>
      </c>
      <c r="M2303" s="352" t="s">
        <v>43</v>
      </c>
      <c r="N2303" s="94" t="s">
        <v>43</v>
      </c>
      <c r="O2303" s="94">
        <v>14000</v>
      </c>
      <c r="P2303" s="94">
        <v>11864.406779661</v>
      </c>
      <c r="Q2303" s="94">
        <v>949.15254237288104</v>
      </c>
      <c r="R2303" s="350">
        <v>237.28813559322001</v>
      </c>
      <c r="S2303" s="94" t="s">
        <v>43</v>
      </c>
      <c r="Y2303" s="352"/>
      <c r="Z2303" s="353"/>
      <c r="AA2303" s="353"/>
      <c r="AB2303" s="353"/>
      <c r="AC2303" s="350"/>
      <c r="AG2303" s="354"/>
      <c r="AH2303" s="350"/>
      <c r="AL2303" s="350"/>
      <c r="AM2303" s="351"/>
      <c r="AP2303" s="350"/>
      <c r="AQ2303" s="350"/>
      <c r="AR2303" s="350"/>
      <c r="AS2303" s="350"/>
      <c r="AT2303" s="350"/>
      <c r="AU2303" s="350"/>
      <c r="AV2303" s="350"/>
      <c r="AX2303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100086, '01.02.2015 0:00:00',  '28.02.2015 23:59:59', 1, 'RUR', 10, null, null, null,null,949.152542372881,237.28813559322,null);</v>
      </c>
    </row>
    <row r="2304" spans="2:50" s="94" customFormat="1" ht="16.5" customHeight="1" x14ac:dyDescent="0.25">
      <c r="B2304" s="349">
        <v>1</v>
      </c>
      <c r="C2304" s="94">
        <v>100087</v>
      </c>
      <c r="D2304" s="94" t="s">
        <v>1189</v>
      </c>
      <c r="E2304" s="386" t="s">
        <v>165</v>
      </c>
      <c r="F2304" s="386" t="s">
        <v>162</v>
      </c>
      <c r="G2304" s="94">
        <v>1</v>
      </c>
      <c r="H2304" s="350" t="s">
        <v>38</v>
      </c>
      <c r="I2304" s="351" t="s">
        <v>43</v>
      </c>
      <c r="J2304" s="351">
        <v>10</v>
      </c>
      <c r="K2304" s="94" t="s">
        <v>43</v>
      </c>
      <c r="L2304" s="94" t="s">
        <v>43</v>
      </c>
      <c r="M2304" s="352" t="s">
        <v>43</v>
      </c>
      <c r="N2304" s="94" t="s">
        <v>43</v>
      </c>
      <c r="O2304" s="94">
        <v>28000</v>
      </c>
      <c r="P2304" s="94">
        <v>23728.813559321999</v>
      </c>
      <c r="Q2304" s="94">
        <v>1898.30508474576</v>
      </c>
      <c r="R2304" s="350">
        <v>474.57627118644001</v>
      </c>
      <c r="S2304" s="94" t="s">
        <v>43</v>
      </c>
      <c r="Y2304" s="352"/>
      <c r="Z2304" s="353"/>
      <c r="AA2304" s="353"/>
      <c r="AB2304" s="353"/>
      <c r="AC2304" s="350"/>
      <c r="AG2304" s="354"/>
      <c r="AH2304" s="350"/>
      <c r="AL2304" s="350"/>
      <c r="AM2304" s="351"/>
      <c r="AP2304" s="350"/>
      <c r="AQ2304" s="350"/>
      <c r="AR2304" s="350"/>
      <c r="AS2304" s="350"/>
      <c r="AT2304" s="350"/>
      <c r="AU2304" s="350"/>
      <c r="AV2304" s="350"/>
      <c r="AX2304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100087, '01.01.2015 0:00:00',  '31.01.2015 23:59:59', 1, 'RUR', 10, null, null, null,null,1898.30508474576,474.57627118644,null);</v>
      </c>
    </row>
    <row r="2305" spans="2:50" s="94" customFormat="1" ht="16.5" customHeight="1" x14ac:dyDescent="0.25">
      <c r="B2305" s="349">
        <v>1</v>
      </c>
      <c r="C2305" s="94">
        <v>100087</v>
      </c>
      <c r="D2305" s="94" t="s">
        <v>1189</v>
      </c>
      <c r="E2305" s="386" t="s">
        <v>166</v>
      </c>
      <c r="F2305" s="386" t="s">
        <v>163</v>
      </c>
      <c r="G2305" s="94">
        <v>1</v>
      </c>
      <c r="H2305" s="350" t="s">
        <v>38</v>
      </c>
      <c r="I2305" s="351" t="s">
        <v>43</v>
      </c>
      <c r="J2305" s="351">
        <v>10</v>
      </c>
      <c r="K2305" s="94" t="s">
        <v>43</v>
      </c>
      <c r="L2305" s="94" t="s">
        <v>43</v>
      </c>
      <c r="M2305" s="352" t="s">
        <v>43</v>
      </c>
      <c r="N2305" s="94" t="s">
        <v>43</v>
      </c>
      <c r="O2305" s="94">
        <v>20000</v>
      </c>
      <c r="P2305" s="94">
        <v>16949.152542372802</v>
      </c>
      <c r="Q2305" s="94">
        <v>1355.93220338983</v>
      </c>
      <c r="R2305" s="350">
        <v>338.98305084745698</v>
      </c>
      <c r="S2305" s="94" t="s">
        <v>43</v>
      </c>
      <c r="Y2305" s="352"/>
      <c r="Z2305" s="353"/>
      <c r="AA2305" s="353"/>
      <c r="AB2305" s="353"/>
      <c r="AC2305" s="350"/>
      <c r="AG2305" s="354"/>
      <c r="AH2305" s="350"/>
      <c r="AL2305" s="350"/>
      <c r="AM2305" s="351"/>
      <c r="AP2305" s="350"/>
      <c r="AQ2305" s="350"/>
      <c r="AR2305" s="350"/>
      <c r="AS2305" s="350"/>
      <c r="AT2305" s="350"/>
      <c r="AU2305" s="350"/>
      <c r="AV2305" s="350"/>
      <c r="AX2305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100087, '01.02.2015 0:00:00',  '28.02.2015 23:59:59', 1, 'RUR', 10, null, null, null,null,1355.93220338983,338.983050847457,null);</v>
      </c>
    </row>
    <row r="2306" spans="2:50" s="94" customFormat="1" ht="16.5" customHeight="1" x14ac:dyDescent="0.25">
      <c r="B2306" s="349">
        <v>1</v>
      </c>
      <c r="C2306" s="94">
        <v>100087</v>
      </c>
      <c r="D2306" s="94" t="s">
        <v>1189</v>
      </c>
      <c r="E2306" s="386" t="s">
        <v>166</v>
      </c>
      <c r="F2306" s="386" t="s">
        <v>163</v>
      </c>
      <c r="G2306" s="94">
        <v>1</v>
      </c>
      <c r="H2306" s="350" t="s">
        <v>180</v>
      </c>
      <c r="I2306" s="351" t="s">
        <v>43</v>
      </c>
      <c r="J2306" s="351">
        <v>10</v>
      </c>
      <c r="K2306" s="94" t="s">
        <v>43</v>
      </c>
      <c r="L2306" s="94" t="s">
        <v>43</v>
      </c>
      <c r="M2306" s="352" t="s">
        <v>43</v>
      </c>
      <c r="N2306" s="94" t="s">
        <v>43</v>
      </c>
      <c r="O2306" s="94">
        <v>1500</v>
      </c>
      <c r="P2306" s="94">
        <v>1271.18644067796</v>
      </c>
      <c r="Q2306" s="94">
        <v>101.694915254237</v>
      </c>
      <c r="R2306" s="350">
        <v>25.4237288135593</v>
      </c>
      <c r="S2306" s="94" t="s">
        <v>43</v>
      </c>
      <c r="Y2306" s="352"/>
      <c r="Z2306" s="353"/>
      <c r="AA2306" s="353"/>
      <c r="AB2306" s="353"/>
      <c r="AC2306" s="350"/>
      <c r="AG2306" s="354"/>
      <c r="AH2306" s="350"/>
      <c r="AL2306" s="350"/>
      <c r="AM2306" s="351"/>
      <c r="AP2306" s="350"/>
      <c r="AQ2306" s="350"/>
      <c r="AR2306" s="350"/>
      <c r="AS2306" s="350"/>
      <c r="AT2306" s="350"/>
      <c r="AU2306" s="350"/>
      <c r="AV2306" s="350"/>
      <c r="AX2306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100087, '01.02.2015 0:00:00',  '28.02.2015 23:59:59', 1, 'EUR', 10, null, null, null,null,101.694915254237,25.4237288135593,null);</v>
      </c>
    </row>
    <row r="2307" spans="2:50" s="94" customFormat="1" ht="16.5" customHeight="1" x14ac:dyDescent="0.25">
      <c r="B2307" s="349">
        <v>1</v>
      </c>
      <c r="C2307" s="94">
        <v>100088</v>
      </c>
      <c r="D2307" s="94" t="s">
        <v>1196</v>
      </c>
      <c r="E2307" s="386" t="s">
        <v>165</v>
      </c>
      <c r="F2307" s="386" t="s">
        <v>162</v>
      </c>
      <c r="G2307" s="94">
        <v>1</v>
      </c>
      <c r="H2307" s="350" t="s">
        <v>38</v>
      </c>
      <c r="I2307" s="351" t="s">
        <v>43</v>
      </c>
      <c r="J2307" s="351">
        <v>10</v>
      </c>
      <c r="K2307" s="94" t="s">
        <v>43</v>
      </c>
      <c r="L2307" s="94" t="s">
        <v>43</v>
      </c>
      <c r="M2307" s="352" t="s">
        <v>43</v>
      </c>
      <c r="N2307" s="94" t="s">
        <v>43</v>
      </c>
      <c r="O2307" s="94">
        <v>4644</v>
      </c>
      <c r="P2307" s="94">
        <v>3935.5932203389798</v>
      </c>
      <c r="Q2307" s="94">
        <v>314.84745762711799</v>
      </c>
      <c r="R2307" s="350">
        <v>78.711864406779597</v>
      </c>
      <c r="S2307" s="94" t="s">
        <v>43</v>
      </c>
      <c r="Y2307" s="352"/>
      <c r="Z2307" s="353"/>
      <c r="AA2307" s="353"/>
      <c r="AB2307" s="353"/>
      <c r="AC2307" s="350"/>
      <c r="AG2307" s="354"/>
      <c r="AH2307" s="350"/>
      <c r="AL2307" s="350"/>
      <c r="AM2307" s="351"/>
      <c r="AP2307" s="350"/>
      <c r="AQ2307" s="350"/>
      <c r="AR2307" s="350"/>
      <c r="AS2307" s="350"/>
      <c r="AT2307" s="350"/>
      <c r="AU2307" s="350"/>
      <c r="AV2307" s="350"/>
      <c r="AX230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100088, '01.01.2015 0:00:00',  '31.01.2015 23:59:59', 1, 'RUR', 10, null, null, null,null,314.847457627118,78.7118644067796,null);</v>
      </c>
    </row>
    <row r="2308" spans="2:50" s="94" customFormat="1" ht="16.5" customHeight="1" x14ac:dyDescent="0.25">
      <c r="B2308" s="349">
        <v>1</v>
      </c>
      <c r="C2308" s="94">
        <v>100088</v>
      </c>
      <c r="D2308" s="94" t="s">
        <v>1196</v>
      </c>
      <c r="E2308" s="386" t="s">
        <v>166</v>
      </c>
      <c r="F2308" s="386" t="s">
        <v>163</v>
      </c>
      <c r="G2308" s="94">
        <v>1</v>
      </c>
      <c r="H2308" s="350" t="s">
        <v>38</v>
      </c>
      <c r="I2308" s="351" t="s">
        <v>43</v>
      </c>
      <c r="J2308" s="351">
        <v>10</v>
      </c>
      <c r="K2308" s="94" t="s">
        <v>43</v>
      </c>
      <c r="L2308" s="94" t="s">
        <v>43</v>
      </c>
      <c r="M2308" s="352" t="s">
        <v>43</v>
      </c>
      <c r="N2308" s="94" t="s">
        <v>43</v>
      </c>
      <c r="O2308" s="94">
        <v>20520</v>
      </c>
      <c r="P2308" s="94">
        <v>17389.830508474501</v>
      </c>
      <c r="Q2308" s="94">
        <v>1391.18644067796</v>
      </c>
      <c r="R2308" s="350">
        <v>347.79661016949098</v>
      </c>
      <c r="S2308" s="94" t="s">
        <v>43</v>
      </c>
      <c r="Y2308" s="352"/>
      <c r="Z2308" s="353"/>
      <c r="AA2308" s="353"/>
      <c r="AB2308" s="353"/>
      <c r="AC2308" s="350"/>
      <c r="AG2308" s="354"/>
      <c r="AH2308" s="350"/>
      <c r="AL2308" s="350"/>
      <c r="AM2308" s="351"/>
      <c r="AP2308" s="350"/>
      <c r="AQ2308" s="350"/>
      <c r="AR2308" s="350"/>
      <c r="AS2308" s="350"/>
      <c r="AT2308" s="350"/>
      <c r="AU2308" s="350"/>
      <c r="AV2308" s="350"/>
      <c r="AX230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100088, '01.02.2015 0:00:00',  '28.02.2015 23:59:59', 1, 'RUR', 10, null, null, null,null,1391.18644067796,347.796610169491,null);</v>
      </c>
    </row>
    <row r="2309" spans="2:50" s="94" customFormat="1" ht="16.5" customHeight="1" x14ac:dyDescent="0.25">
      <c r="B2309" s="349">
        <v>1</v>
      </c>
      <c r="C2309" s="94">
        <v>100089</v>
      </c>
      <c r="D2309" s="94" t="s">
        <v>1202</v>
      </c>
      <c r="E2309" s="386" t="s">
        <v>165</v>
      </c>
      <c r="F2309" s="386" t="s">
        <v>162</v>
      </c>
      <c r="G2309" s="94">
        <v>1</v>
      </c>
      <c r="H2309" s="350" t="s">
        <v>38</v>
      </c>
      <c r="I2309" s="351" t="s">
        <v>43</v>
      </c>
      <c r="J2309" s="351">
        <v>10</v>
      </c>
      <c r="K2309" s="94" t="s">
        <v>43</v>
      </c>
      <c r="L2309" s="94" t="s">
        <v>43</v>
      </c>
      <c r="M2309" s="352" t="s">
        <v>43</v>
      </c>
      <c r="N2309" s="94" t="s">
        <v>43</v>
      </c>
      <c r="O2309" s="94">
        <v>10512</v>
      </c>
      <c r="P2309" s="94">
        <v>8908.4745762711791</v>
      </c>
      <c r="Q2309" s="94">
        <v>712.67796610169398</v>
      </c>
      <c r="R2309" s="350">
        <v>178.16949152542301</v>
      </c>
      <c r="S2309" s="94" t="s">
        <v>43</v>
      </c>
      <c r="Y2309" s="352"/>
      <c r="Z2309" s="353"/>
      <c r="AA2309" s="353"/>
      <c r="AB2309" s="353"/>
      <c r="AC2309" s="350"/>
      <c r="AG2309" s="354"/>
      <c r="AH2309" s="350"/>
      <c r="AL2309" s="350"/>
      <c r="AM2309" s="351"/>
      <c r="AP2309" s="350"/>
      <c r="AQ2309" s="350"/>
      <c r="AR2309" s="350"/>
      <c r="AS2309" s="350"/>
      <c r="AT2309" s="350"/>
      <c r="AU2309" s="350"/>
      <c r="AV2309" s="350"/>
      <c r="AX230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100089, '01.01.2015 0:00:00',  '31.01.2015 23:59:59', 1, 'RUR', 10, null, null, null,null,712.677966101694,178.169491525423,null);</v>
      </c>
    </row>
    <row r="2310" spans="2:50" s="94" customFormat="1" ht="16.5" customHeight="1" x14ac:dyDescent="0.25">
      <c r="B2310" s="349">
        <v>1</v>
      </c>
      <c r="C2310" s="94">
        <v>100089</v>
      </c>
      <c r="D2310" s="94" t="s">
        <v>1202</v>
      </c>
      <c r="E2310" s="386" t="s">
        <v>166</v>
      </c>
      <c r="F2310" s="386" t="s">
        <v>163</v>
      </c>
      <c r="G2310" s="94">
        <v>1</v>
      </c>
      <c r="H2310" s="350" t="s">
        <v>38</v>
      </c>
      <c r="I2310" s="351" t="s">
        <v>43</v>
      </c>
      <c r="J2310" s="351">
        <v>10</v>
      </c>
      <c r="K2310" s="94" t="s">
        <v>43</v>
      </c>
      <c r="L2310" s="94" t="s">
        <v>43</v>
      </c>
      <c r="M2310" s="352" t="s">
        <v>43</v>
      </c>
      <c r="N2310" s="94" t="s">
        <v>43</v>
      </c>
      <c r="O2310" s="94">
        <v>62280</v>
      </c>
      <c r="P2310" s="94">
        <v>52779.661016949103</v>
      </c>
      <c r="Q2310" s="94">
        <v>4222.3728813559301</v>
      </c>
      <c r="R2310" s="350">
        <v>1055.59322033898</v>
      </c>
      <c r="S2310" s="94" t="s">
        <v>43</v>
      </c>
      <c r="Y2310" s="352"/>
      <c r="Z2310" s="353"/>
      <c r="AA2310" s="353"/>
      <c r="AB2310" s="353"/>
      <c r="AC2310" s="350"/>
      <c r="AG2310" s="354"/>
      <c r="AH2310" s="350"/>
      <c r="AL2310" s="350"/>
      <c r="AM2310" s="351"/>
      <c r="AP2310" s="350"/>
      <c r="AQ2310" s="350"/>
      <c r="AR2310" s="350"/>
      <c r="AS2310" s="350"/>
      <c r="AT2310" s="350"/>
      <c r="AU2310" s="350"/>
      <c r="AV2310" s="350"/>
      <c r="AX2310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100089, '01.02.2015 0:00:00',  '28.02.2015 23:59:59', 1, 'RUR', 10, null, null, null,null,4222.37288135593,1055.59322033898,null);</v>
      </c>
    </row>
    <row r="2311" spans="2:50" s="94" customFormat="1" ht="16.5" customHeight="1" x14ac:dyDescent="0.25">
      <c r="B2311" s="349">
        <v>1</v>
      </c>
      <c r="C2311" s="94">
        <v>100090</v>
      </c>
      <c r="D2311" s="94" t="s">
        <v>1209</v>
      </c>
      <c r="E2311" s="386" t="s">
        <v>1465</v>
      </c>
      <c r="F2311" s="386" t="s">
        <v>1467</v>
      </c>
      <c r="G2311" s="94">
        <v>1</v>
      </c>
      <c r="H2311" s="350" t="s">
        <v>38</v>
      </c>
      <c r="I2311" s="351" t="s">
        <v>43</v>
      </c>
      <c r="J2311" s="351">
        <v>2</v>
      </c>
      <c r="K2311" s="94">
        <v>41000000</v>
      </c>
      <c r="L2311" s="94">
        <v>1620000</v>
      </c>
      <c r="M2311" s="352">
        <v>0</v>
      </c>
      <c r="N2311" s="94" t="s">
        <v>43</v>
      </c>
      <c r="O2311" s="94">
        <v>50000000</v>
      </c>
      <c r="P2311" s="94">
        <v>41000000</v>
      </c>
      <c r="Q2311" s="94">
        <v>1620000</v>
      </c>
      <c r="R2311" s="350">
        <v>0</v>
      </c>
      <c r="S2311" s="94" t="s">
        <v>43</v>
      </c>
      <c r="Y2311" s="352"/>
      <c r="Z2311" s="353"/>
      <c r="AA2311" s="353"/>
      <c r="AB2311" s="353"/>
      <c r="AC2311" s="350"/>
      <c r="AG2311" s="354"/>
      <c r="AH2311" s="350"/>
      <c r="AL2311" s="350"/>
      <c r="AM2311" s="351"/>
      <c r="AP2311" s="350"/>
      <c r="AQ2311" s="350"/>
      <c r="AR2311" s="350"/>
      <c r="AS2311" s="350"/>
      <c r="AT2311" s="350"/>
      <c r="AU2311" s="350"/>
      <c r="AV2311" s="350"/>
      <c r="AX2311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100090, '01.09.2014 0:00:00',  '28.02.2015 0:00    ', 1, 'RUR', 2, null, 1620000, 0,null,1620000,0,null);</v>
      </c>
    </row>
    <row r="2312" spans="2:50" s="94" customFormat="1" ht="16.5" customHeight="1" x14ac:dyDescent="0.25">
      <c r="B2312" s="349">
        <v>1</v>
      </c>
      <c r="C2312" s="94">
        <v>100090</v>
      </c>
      <c r="D2312" s="94" t="s">
        <v>1209</v>
      </c>
      <c r="E2312" s="386" t="s">
        <v>165</v>
      </c>
      <c r="F2312" s="386" t="s">
        <v>162</v>
      </c>
      <c r="G2312" s="94">
        <v>1</v>
      </c>
      <c r="H2312" s="350" t="s">
        <v>38</v>
      </c>
      <c r="I2312" s="351">
        <v>7</v>
      </c>
      <c r="J2312" s="351">
        <v>5</v>
      </c>
      <c r="K2312" s="94">
        <v>24600000</v>
      </c>
      <c r="L2312" s="94">
        <v>1476000</v>
      </c>
      <c r="M2312" s="352">
        <v>492000</v>
      </c>
      <c r="N2312" s="94" t="s">
        <v>43</v>
      </c>
      <c r="O2312" s="94" t="s">
        <v>43</v>
      </c>
      <c r="P2312" s="94" t="s">
        <v>43</v>
      </c>
      <c r="Q2312" s="94" t="s">
        <v>43</v>
      </c>
      <c r="R2312" s="350" t="s">
        <v>43</v>
      </c>
      <c r="S2312" s="94" t="s">
        <v>43</v>
      </c>
      <c r="Y2312" s="352"/>
      <c r="Z2312" s="353"/>
      <c r="AA2312" s="353"/>
      <c r="AB2312" s="353"/>
      <c r="AC2312" s="350"/>
      <c r="AG2312" s="354"/>
      <c r="AH2312" s="350"/>
      <c r="AL2312" s="350"/>
      <c r="AM2312" s="351"/>
      <c r="AP2312" s="350"/>
      <c r="AQ2312" s="350"/>
      <c r="AR2312" s="350"/>
      <c r="AS2312" s="350"/>
      <c r="AT2312" s="350"/>
      <c r="AU2312" s="350"/>
      <c r="AV2312" s="350"/>
      <c r="AX2312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100090, '01.01.2015 0:00:00',  '31.01.2015 23:59:59', 1, 'RUR', 5, 7, 1476000, 492000,null,null,null,null);</v>
      </c>
    </row>
    <row r="2313" spans="2:50" s="94" customFormat="1" ht="16.5" customHeight="1" x14ac:dyDescent="0.25">
      <c r="B2313" s="349">
        <v>1</v>
      </c>
      <c r="C2313" s="94">
        <v>100090</v>
      </c>
      <c r="D2313" s="94" t="s">
        <v>1209</v>
      </c>
      <c r="E2313" s="386" t="s">
        <v>165</v>
      </c>
      <c r="F2313" s="386" t="s">
        <v>162</v>
      </c>
      <c r="G2313" s="94">
        <v>1</v>
      </c>
      <c r="H2313" s="350" t="s">
        <v>38</v>
      </c>
      <c r="I2313" s="351" t="s">
        <v>43</v>
      </c>
      <c r="J2313" s="351">
        <v>10</v>
      </c>
      <c r="K2313" s="94" t="s">
        <v>43</v>
      </c>
      <c r="L2313" s="94" t="s">
        <v>43</v>
      </c>
      <c r="M2313" s="352" t="s">
        <v>43</v>
      </c>
      <c r="N2313" s="94" t="s">
        <v>43</v>
      </c>
      <c r="O2313" s="94">
        <v>100000000</v>
      </c>
      <c r="P2313" s="94">
        <v>84745762.711864397</v>
      </c>
      <c r="Q2313" s="94">
        <v>6779661.0169491498</v>
      </c>
      <c r="R2313" s="350">
        <v>1694915.25423728</v>
      </c>
      <c r="S2313" s="94" t="s">
        <v>43</v>
      </c>
      <c r="Y2313" s="352"/>
      <c r="Z2313" s="353"/>
      <c r="AA2313" s="353"/>
      <c r="AB2313" s="353"/>
      <c r="AC2313" s="350"/>
      <c r="AG2313" s="354"/>
      <c r="AH2313" s="350"/>
      <c r="AL2313" s="350"/>
      <c r="AM2313" s="351"/>
      <c r="AP2313" s="350"/>
      <c r="AQ2313" s="350"/>
      <c r="AR2313" s="350"/>
      <c r="AS2313" s="350"/>
      <c r="AT2313" s="350"/>
      <c r="AU2313" s="350"/>
      <c r="AV2313" s="350"/>
      <c r="AX2313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100090, '01.01.2015 0:00:00',  '31.01.2015 23:59:59', 1, 'RUR', 10, null, null, null,null,6779661.01694915,1694915.25423728,null);</v>
      </c>
    </row>
    <row r="2314" spans="2:50" s="94" customFormat="1" ht="16.5" customHeight="1" x14ac:dyDescent="0.25">
      <c r="B2314" s="349">
        <v>1</v>
      </c>
      <c r="C2314" s="94">
        <v>100090</v>
      </c>
      <c r="D2314" s="94" t="s">
        <v>1209</v>
      </c>
      <c r="E2314" s="386" t="s">
        <v>166</v>
      </c>
      <c r="F2314" s="386" t="s">
        <v>163</v>
      </c>
      <c r="G2314" s="94">
        <v>1</v>
      </c>
      <c r="H2314" s="350" t="s">
        <v>38</v>
      </c>
      <c r="I2314" s="351">
        <v>1</v>
      </c>
      <c r="J2314" s="351">
        <v>1</v>
      </c>
      <c r="K2314" s="94">
        <v>4920000</v>
      </c>
      <c r="L2314" s="94">
        <v>393600</v>
      </c>
      <c r="M2314" s="352">
        <v>98400</v>
      </c>
      <c r="N2314" s="94" t="s">
        <v>43</v>
      </c>
      <c r="O2314" s="94" t="s">
        <v>43</v>
      </c>
      <c r="P2314" s="94" t="s">
        <v>43</v>
      </c>
      <c r="Q2314" s="94" t="s">
        <v>43</v>
      </c>
      <c r="R2314" s="350" t="s">
        <v>43</v>
      </c>
      <c r="S2314" s="94" t="s">
        <v>43</v>
      </c>
      <c r="Y2314" s="352"/>
      <c r="Z2314" s="353"/>
      <c r="AA2314" s="353"/>
      <c r="AB2314" s="353"/>
      <c r="AC2314" s="350"/>
      <c r="AG2314" s="354"/>
      <c r="AH2314" s="350"/>
      <c r="AL2314" s="350"/>
      <c r="AM2314" s="351"/>
      <c r="AP2314" s="350"/>
      <c r="AQ2314" s="350"/>
      <c r="AR2314" s="350"/>
      <c r="AS2314" s="350"/>
      <c r="AT2314" s="350"/>
      <c r="AU2314" s="350"/>
      <c r="AV2314" s="350"/>
      <c r="AX2314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100090, '01.02.2015 0:00:00',  '28.02.2015 23:59:59', 1, 'RUR', 1, 1, 393600, 98400,null,null,null,null);</v>
      </c>
    </row>
    <row r="2315" spans="2:50" ht="16.5" customHeight="1" x14ac:dyDescent="0.25">
      <c r="B2315" s="349">
        <v>1</v>
      </c>
      <c r="C2315" s="163">
        <v>100090</v>
      </c>
      <c r="D2315" s="163" t="s">
        <v>1209</v>
      </c>
      <c r="E2315" s="183" t="s">
        <v>166</v>
      </c>
      <c r="F2315" s="183" t="s">
        <v>163</v>
      </c>
      <c r="G2315" s="163">
        <v>1</v>
      </c>
      <c r="H2315" s="259" t="s">
        <v>38</v>
      </c>
      <c r="I2315" s="189">
        <v>2</v>
      </c>
      <c r="J2315" s="189">
        <v>1</v>
      </c>
      <c r="K2315" s="163">
        <v>5740000</v>
      </c>
      <c r="L2315" s="163">
        <v>459200</v>
      </c>
      <c r="M2315" s="2">
        <v>114800</v>
      </c>
      <c r="N2315" s="163" t="s">
        <v>43</v>
      </c>
      <c r="O2315" s="163" t="s">
        <v>43</v>
      </c>
      <c r="P2315" s="163" t="s">
        <v>43</v>
      </c>
      <c r="Q2315" s="163" t="s">
        <v>43</v>
      </c>
      <c r="R2315" s="220" t="s">
        <v>43</v>
      </c>
      <c r="S2315" s="163" t="s">
        <v>43</v>
      </c>
      <c r="AX2315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100090, '01.02.2015 0:00:00',  '28.02.2015 23:59:59', 1, 'RUR', 1, 2, 459200, 114800,null,null,null,null);</v>
      </c>
    </row>
    <row r="2316" spans="2:50" ht="16.5" customHeight="1" x14ac:dyDescent="0.25">
      <c r="B2316" s="349">
        <v>1</v>
      </c>
      <c r="C2316" s="163">
        <v>100090</v>
      </c>
      <c r="D2316" s="163" t="s">
        <v>1209</v>
      </c>
      <c r="E2316" s="183" t="s">
        <v>166</v>
      </c>
      <c r="F2316" s="183" t="s">
        <v>163</v>
      </c>
      <c r="G2316" s="163">
        <v>1</v>
      </c>
      <c r="H2316" s="259" t="s">
        <v>38</v>
      </c>
      <c r="I2316" s="189">
        <v>3</v>
      </c>
      <c r="J2316" s="189">
        <v>1</v>
      </c>
      <c r="K2316" s="163">
        <v>5740000</v>
      </c>
      <c r="L2316" s="163">
        <v>459200</v>
      </c>
      <c r="M2316" s="2">
        <v>114800</v>
      </c>
      <c r="N2316" s="163" t="s">
        <v>43</v>
      </c>
      <c r="O2316" s="163" t="s">
        <v>43</v>
      </c>
      <c r="P2316" s="163" t="s">
        <v>43</v>
      </c>
      <c r="Q2316" s="163" t="s">
        <v>43</v>
      </c>
      <c r="R2316" s="220" t="s">
        <v>43</v>
      </c>
      <c r="S2316" s="163" t="s">
        <v>43</v>
      </c>
      <c r="AX2316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100090, '01.02.2015 0:00:00',  '28.02.2015 23:59:59', 1, 'RUR', 1, 3, 459200, 114800,null,null,null,null);</v>
      </c>
    </row>
    <row r="2317" spans="2:50" ht="16.5" customHeight="1" x14ac:dyDescent="0.25">
      <c r="B2317" s="349">
        <v>1</v>
      </c>
      <c r="C2317" s="163">
        <v>100091</v>
      </c>
      <c r="D2317" s="163" t="s">
        <v>1213</v>
      </c>
      <c r="E2317" s="183" t="s">
        <v>1465</v>
      </c>
      <c r="F2317" s="183" t="s">
        <v>1467</v>
      </c>
      <c r="G2317" s="163">
        <v>1</v>
      </c>
      <c r="H2317" s="259" t="s">
        <v>38</v>
      </c>
      <c r="I2317" s="189" t="s">
        <v>43</v>
      </c>
      <c r="J2317" s="189">
        <v>2</v>
      </c>
      <c r="K2317" s="163">
        <v>114800000</v>
      </c>
      <c r="L2317" s="163">
        <v>6656000</v>
      </c>
      <c r="M2317" s="2">
        <v>0</v>
      </c>
      <c r="N2317" s="163" t="s">
        <v>43</v>
      </c>
      <c r="O2317" s="163">
        <v>140000000</v>
      </c>
      <c r="P2317" s="163">
        <v>114800000</v>
      </c>
      <c r="Q2317" s="163">
        <v>6656000</v>
      </c>
      <c r="R2317" s="220">
        <v>0</v>
      </c>
      <c r="S2317" s="163" t="s">
        <v>43</v>
      </c>
      <c r="AX231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100091, '01.09.2014 0:00:00',  '28.02.2015 0:00    ', 1, 'RUR', 2, null, 6656000, 0,null,6656000,0,null);</v>
      </c>
    </row>
    <row r="2318" spans="2:50" ht="16.5" customHeight="1" x14ac:dyDescent="0.25">
      <c r="B2318" s="349">
        <v>1</v>
      </c>
      <c r="C2318" s="163">
        <v>100091</v>
      </c>
      <c r="D2318" s="163" t="s">
        <v>1213</v>
      </c>
      <c r="E2318" s="183" t="s">
        <v>165</v>
      </c>
      <c r="F2318" s="183" t="s">
        <v>162</v>
      </c>
      <c r="G2318" s="163">
        <v>1</v>
      </c>
      <c r="H2318" s="259" t="s">
        <v>38</v>
      </c>
      <c r="I2318" s="189">
        <v>7</v>
      </c>
      <c r="J2318" s="189">
        <v>5</v>
      </c>
      <c r="K2318" s="163">
        <v>20500000</v>
      </c>
      <c r="L2318" s="163">
        <v>1230000</v>
      </c>
      <c r="M2318" s="2">
        <v>410000</v>
      </c>
      <c r="N2318" s="163" t="s">
        <v>43</v>
      </c>
      <c r="O2318" s="163" t="s">
        <v>43</v>
      </c>
      <c r="P2318" s="163" t="s">
        <v>43</v>
      </c>
      <c r="Q2318" s="163" t="s">
        <v>43</v>
      </c>
      <c r="R2318" s="220" t="s">
        <v>43</v>
      </c>
      <c r="S2318" s="163" t="s">
        <v>43</v>
      </c>
      <c r="AX231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100091, '01.01.2015 0:00:00',  '31.01.2015 23:59:59', 1, 'RUR', 5, 7, 1230000, 410000,null,null,null,null);</v>
      </c>
    </row>
    <row r="2319" spans="2:50" ht="16.5" customHeight="1" x14ac:dyDescent="0.25">
      <c r="B2319" s="349">
        <v>1</v>
      </c>
      <c r="C2319" s="163">
        <v>100091</v>
      </c>
      <c r="D2319" s="163" t="s">
        <v>1213</v>
      </c>
      <c r="E2319" s="183" t="s">
        <v>165</v>
      </c>
      <c r="F2319" s="183" t="s">
        <v>162</v>
      </c>
      <c r="G2319" s="163">
        <v>1</v>
      </c>
      <c r="H2319" s="259" t="s">
        <v>38</v>
      </c>
      <c r="I2319" s="189" t="s">
        <v>43</v>
      </c>
      <c r="J2319" s="189">
        <v>10</v>
      </c>
      <c r="K2319" s="163" t="s">
        <v>43</v>
      </c>
      <c r="L2319" s="163" t="s">
        <v>43</v>
      </c>
      <c r="M2319" s="2" t="s">
        <v>43</v>
      </c>
      <c r="N2319" s="163" t="s">
        <v>43</v>
      </c>
      <c r="O2319" s="163">
        <v>240000000</v>
      </c>
      <c r="P2319" s="163">
        <v>203389830.50847399</v>
      </c>
      <c r="Q2319" s="163">
        <v>16271186.4406779</v>
      </c>
      <c r="R2319" s="220">
        <v>4067796.6101694899</v>
      </c>
      <c r="S2319" s="163" t="s">
        <v>43</v>
      </c>
      <c r="AX231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100091, '01.01.2015 0:00:00',  '31.01.2015 23:59:59', 1, 'RUR', 10, null, null, null,null,16271186.4406779,4067796.61016949,null);</v>
      </c>
    </row>
    <row r="2320" spans="2:50" ht="16.5" customHeight="1" x14ac:dyDescent="0.25">
      <c r="B2320" s="349">
        <v>1</v>
      </c>
      <c r="C2320" s="163">
        <v>100091</v>
      </c>
      <c r="D2320" s="163" t="s">
        <v>1213</v>
      </c>
      <c r="E2320" s="183" t="s">
        <v>166</v>
      </c>
      <c r="F2320" s="183" t="s">
        <v>163</v>
      </c>
      <c r="G2320" s="163">
        <v>1</v>
      </c>
      <c r="H2320" s="259" t="s">
        <v>38</v>
      </c>
      <c r="I2320" s="189">
        <v>7</v>
      </c>
      <c r="J2320" s="189">
        <v>5</v>
      </c>
      <c r="K2320" s="163">
        <v>94300000</v>
      </c>
      <c r="L2320" s="163">
        <v>5658000</v>
      </c>
      <c r="M2320" s="2">
        <v>1886000</v>
      </c>
      <c r="N2320" s="163" t="s">
        <v>43</v>
      </c>
      <c r="O2320" s="163" t="s">
        <v>43</v>
      </c>
      <c r="P2320" s="163" t="s">
        <v>43</v>
      </c>
      <c r="Q2320" s="163" t="s">
        <v>43</v>
      </c>
      <c r="R2320" s="220" t="s">
        <v>43</v>
      </c>
      <c r="S2320" s="163" t="s">
        <v>43</v>
      </c>
      <c r="AX2320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100091, '01.02.2015 0:00:00',  '28.02.2015 23:59:59', 1, 'RUR', 5, 7, 5658000, 1886000,null,null,null,null);</v>
      </c>
    </row>
    <row r="2321" spans="2:50" ht="16.5" customHeight="1" x14ac:dyDescent="0.25">
      <c r="B2321" s="349">
        <v>1</v>
      </c>
      <c r="C2321" s="163">
        <v>100091</v>
      </c>
      <c r="D2321" s="163" t="s">
        <v>1213</v>
      </c>
      <c r="E2321" s="183" t="s">
        <v>166</v>
      </c>
      <c r="F2321" s="183" t="s">
        <v>163</v>
      </c>
      <c r="G2321" s="163">
        <v>1</v>
      </c>
      <c r="H2321" s="259" t="s">
        <v>38</v>
      </c>
      <c r="I2321" s="189" t="s">
        <v>43</v>
      </c>
      <c r="J2321" s="189">
        <v>10</v>
      </c>
      <c r="K2321" s="163" t="s">
        <v>43</v>
      </c>
      <c r="L2321" s="163" t="s">
        <v>43</v>
      </c>
      <c r="M2321" s="2" t="s">
        <v>43</v>
      </c>
      <c r="N2321" s="163" t="s">
        <v>43</v>
      </c>
      <c r="O2321" s="163">
        <v>40000000</v>
      </c>
      <c r="P2321" s="163">
        <v>33898305.084745698</v>
      </c>
      <c r="Q2321" s="163">
        <v>2711864.4067796599</v>
      </c>
      <c r="R2321" s="220">
        <v>677966.10169491498</v>
      </c>
      <c r="S2321" s="163" t="s">
        <v>43</v>
      </c>
      <c r="AX2321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100091, '01.02.2015 0:00:00',  '28.02.2015 23:59:59', 1, 'RUR', 10, null, null, null,null,2711864.40677966,677966.101694915,null);</v>
      </c>
    </row>
    <row r="2322" spans="2:50" ht="16.5" customHeight="1" x14ac:dyDescent="0.25">
      <c r="B2322" s="349">
        <v>1</v>
      </c>
      <c r="C2322" s="163">
        <v>100092</v>
      </c>
      <c r="D2322" s="163" t="s">
        <v>1220</v>
      </c>
      <c r="E2322" s="183" t="s">
        <v>1465</v>
      </c>
      <c r="F2322" s="183" t="s">
        <v>1467</v>
      </c>
      <c r="G2322" s="163">
        <v>1</v>
      </c>
      <c r="H2322" s="259" t="s">
        <v>38</v>
      </c>
      <c r="I2322" s="189" t="s">
        <v>43</v>
      </c>
      <c r="J2322" s="189">
        <v>2</v>
      </c>
      <c r="K2322" s="163">
        <v>133000000</v>
      </c>
      <c r="L2322" s="163">
        <v>8110000</v>
      </c>
      <c r="M2322" s="2">
        <v>0</v>
      </c>
      <c r="N2322" s="163" t="s">
        <v>43</v>
      </c>
      <c r="O2322" s="163">
        <v>160000000</v>
      </c>
      <c r="P2322" s="163">
        <v>133000000</v>
      </c>
      <c r="Q2322" s="163">
        <v>8110000</v>
      </c>
      <c r="R2322" s="220">
        <v>0</v>
      </c>
      <c r="S2322" s="163" t="s">
        <v>43</v>
      </c>
      <c r="AX2322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'01.09.2014 0:00:00',  '28.02.2015 0:00    ', 1, 'RUR', 2, null, 8110000, 0,null,8110000,0,null);</v>
      </c>
    </row>
    <row r="2323" spans="2:50" ht="16.5" customHeight="1" x14ac:dyDescent="0.25">
      <c r="B2323" s="349">
        <v>1</v>
      </c>
      <c r="C2323" s="163">
        <v>100092</v>
      </c>
      <c r="D2323" s="163" t="s">
        <v>1220</v>
      </c>
      <c r="E2323" s="183" t="s">
        <v>165</v>
      </c>
      <c r="F2323" s="183" t="s">
        <v>162</v>
      </c>
      <c r="G2323" s="163">
        <v>0</v>
      </c>
      <c r="H2323" s="259" t="s">
        <v>38</v>
      </c>
      <c r="I2323" s="189">
        <v>7</v>
      </c>
      <c r="J2323" s="189">
        <v>5</v>
      </c>
      <c r="K2323" s="163">
        <v>10000000</v>
      </c>
      <c r="L2323" s="163">
        <v>600000</v>
      </c>
      <c r="M2323" s="2">
        <v>200000</v>
      </c>
      <c r="N2323" s="163" t="s">
        <v>43</v>
      </c>
      <c r="O2323" s="163" t="s">
        <v>43</v>
      </c>
      <c r="P2323" s="163" t="s">
        <v>43</v>
      </c>
      <c r="Q2323" s="163" t="s">
        <v>43</v>
      </c>
      <c r="R2323" s="220" t="s">
        <v>43</v>
      </c>
      <c r="S2323" s="163" t="s">
        <v>43</v>
      </c>
      <c r="AX2323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'01.01.2015 0:00:00',  '31.01.2015 23:59:59', 0, 'RUR', 5, 7, 600000, 200000,null,null,null,null);</v>
      </c>
    </row>
    <row r="2324" spans="2:50" ht="16.5" customHeight="1" x14ac:dyDescent="0.25">
      <c r="B2324" s="349">
        <v>1</v>
      </c>
      <c r="C2324" s="163">
        <v>100092</v>
      </c>
      <c r="D2324" s="163" t="s">
        <v>1220</v>
      </c>
      <c r="E2324" s="183" t="s">
        <v>165</v>
      </c>
      <c r="F2324" s="183" t="s">
        <v>162</v>
      </c>
      <c r="G2324" s="163">
        <v>1</v>
      </c>
      <c r="H2324" s="259" t="s">
        <v>38</v>
      </c>
      <c r="I2324" s="189">
        <v>7</v>
      </c>
      <c r="J2324" s="189">
        <v>5</v>
      </c>
      <c r="K2324" s="163">
        <v>12300000</v>
      </c>
      <c r="L2324" s="163">
        <v>738000</v>
      </c>
      <c r="M2324" s="2">
        <v>246000</v>
      </c>
      <c r="N2324" s="163" t="s">
        <v>43</v>
      </c>
      <c r="O2324" s="163" t="s">
        <v>43</v>
      </c>
      <c r="P2324" s="163" t="s">
        <v>43</v>
      </c>
      <c r="Q2324" s="163" t="s">
        <v>43</v>
      </c>
      <c r="R2324" s="220" t="s">
        <v>43</v>
      </c>
      <c r="S2324" s="163" t="s">
        <v>43</v>
      </c>
      <c r="AX2324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'01.01.2015 0:00:00',  '31.01.2015 23:59:59', 1, 'RUR', 5, 7, 738000, 246000,null,null,null,null);</v>
      </c>
    </row>
    <row r="2325" spans="2:50" ht="16.5" customHeight="1" x14ac:dyDescent="0.25">
      <c r="B2325" s="349">
        <v>1</v>
      </c>
      <c r="C2325" s="163">
        <v>100092</v>
      </c>
      <c r="D2325" s="163" t="s">
        <v>1220</v>
      </c>
      <c r="E2325" s="183" t="s">
        <v>165</v>
      </c>
      <c r="F2325" s="183" t="s">
        <v>162</v>
      </c>
      <c r="G2325" s="163">
        <v>1</v>
      </c>
      <c r="H2325" s="259" t="s">
        <v>59</v>
      </c>
      <c r="I2325" s="189" t="s">
        <v>43</v>
      </c>
      <c r="J2325" s="189">
        <v>10</v>
      </c>
      <c r="K2325" s="163" t="s">
        <v>43</v>
      </c>
      <c r="L2325" s="163" t="s">
        <v>43</v>
      </c>
      <c r="M2325" s="2" t="s">
        <v>43</v>
      </c>
      <c r="N2325" s="163" t="s">
        <v>43</v>
      </c>
      <c r="O2325" s="163">
        <v>1000000</v>
      </c>
      <c r="P2325" s="163">
        <v>847457.62711864396</v>
      </c>
      <c r="Q2325" s="163">
        <v>67796.610169491498</v>
      </c>
      <c r="R2325" s="220">
        <v>16949.152542372802</v>
      </c>
      <c r="S2325" s="163" t="s">
        <v>43</v>
      </c>
      <c r="AX2325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'01.01.2015 0:00:00',  '31.01.2015 23:59:59', 1, 'USD', 10, null, null, null,null,67796.6101694915,16949.1525423728,null);</v>
      </c>
    </row>
    <row r="2326" spans="2:50" ht="16.5" customHeight="1" x14ac:dyDescent="0.25">
      <c r="B2326" s="349">
        <v>1</v>
      </c>
      <c r="C2326" s="163">
        <v>100092</v>
      </c>
      <c r="D2326" s="163" t="s">
        <v>1220</v>
      </c>
      <c r="E2326" s="183" t="s">
        <v>165</v>
      </c>
      <c r="F2326" s="183" t="s">
        <v>162</v>
      </c>
      <c r="G2326" s="163">
        <v>1</v>
      </c>
      <c r="H2326" s="259" t="s">
        <v>38</v>
      </c>
      <c r="I2326" s="189" t="s">
        <v>43</v>
      </c>
      <c r="J2326" s="189">
        <v>10</v>
      </c>
      <c r="K2326" s="163" t="s">
        <v>43</v>
      </c>
      <c r="L2326" s="163" t="s">
        <v>43</v>
      </c>
      <c r="M2326" s="2" t="s">
        <v>43</v>
      </c>
      <c r="N2326" s="163" t="s">
        <v>43</v>
      </c>
      <c r="O2326" s="163">
        <v>210000000</v>
      </c>
      <c r="P2326" s="163">
        <v>177966101.694915</v>
      </c>
      <c r="Q2326" s="163">
        <v>14237288.1355932</v>
      </c>
      <c r="R2326" s="220">
        <v>3559322.0338983</v>
      </c>
      <c r="S2326" s="163" t="s">
        <v>43</v>
      </c>
      <c r="AX2326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'01.01.2015 0:00:00',  '31.01.2015 23:59:59', 1, 'RUR', 10, null, null, null,null,14237288.1355932,3559322.0338983,null);</v>
      </c>
    </row>
    <row r="2327" spans="2:50" ht="16.5" customHeight="1" x14ac:dyDescent="0.25">
      <c r="B2327" s="349">
        <v>1</v>
      </c>
      <c r="C2327" s="163">
        <v>100092</v>
      </c>
      <c r="D2327" s="163" t="s">
        <v>1220</v>
      </c>
      <c r="E2327" s="183" t="s">
        <v>165</v>
      </c>
      <c r="F2327" s="183" t="s">
        <v>162</v>
      </c>
      <c r="G2327" s="163">
        <v>0</v>
      </c>
      <c r="H2327" s="259" t="s">
        <v>38</v>
      </c>
      <c r="I2327" s="189" t="s">
        <v>43</v>
      </c>
      <c r="J2327" s="189">
        <v>10</v>
      </c>
      <c r="K2327" s="163" t="s">
        <v>43</v>
      </c>
      <c r="L2327" s="163" t="s">
        <v>43</v>
      </c>
      <c r="M2327" s="2" t="s">
        <v>43</v>
      </c>
      <c r="N2327" s="163" t="s">
        <v>43</v>
      </c>
      <c r="O2327" s="163">
        <v>20000000</v>
      </c>
      <c r="P2327" s="163">
        <v>20000000</v>
      </c>
      <c r="Q2327" s="163">
        <v>1600000</v>
      </c>
      <c r="R2327" s="220">
        <v>400000</v>
      </c>
      <c r="S2327" s="163" t="s">
        <v>43</v>
      </c>
      <c r="AX232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'01.01.2015 0:00:00',  '31.01.2015 23:59:59', 0, 'RUR', 10, null, null, null,null,1600000,400000,null);</v>
      </c>
    </row>
    <row r="2328" spans="2:50" ht="16.5" customHeight="1" x14ac:dyDescent="0.25">
      <c r="B2328" s="349">
        <v>1</v>
      </c>
      <c r="C2328" s="163">
        <v>100092</v>
      </c>
      <c r="D2328" s="163" t="s">
        <v>1220</v>
      </c>
      <c r="E2328" s="183" t="s">
        <v>166</v>
      </c>
      <c r="F2328" s="183" t="s">
        <v>163</v>
      </c>
      <c r="G2328" s="163">
        <v>1</v>
      </c>
      <c r="H2328" s="259" t="s">
        <v>59</v>
      </c>
      <c r="I2328" s="189">
        <v>7</v>
      </c>
      <c r="J2328" s="189">
        <v>5</v>
      </c>
      <c r="K2328" s="163">
        <v>1230000</v>
      </c>
      <c r="L2328" s="163">
        <v>73800</v>
      </c>
      <c r="M2328" s="2">
        <v>24600</v>
      </c>
      <c r="N2328" s="163" t="s">
        <v>43</v>
      </c>
      <c r="O2328" s="163" t="s">
        <v>43</v>
      </c>
      <c r="P2328" s="163" t="s">
        <v>43</v>
      </c>
      <c r="Q2328" s="163" t="s">
        <v>43</v>
      </c>
      <c r="R2328" s="220" t="s">
        <v>43</v>
      </c>
      <c r="S2328" s="163" t="s">
        <v>43</v>
      </c>
      <c r="AX232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'01.02.2015 0:00:00',  '28.02.2015 23:59:59', 1, 'USD', 5, 7, 73800, 24600,null,null,null,null);</v>
      </c>
    </row>
    <row r="2329" spans="2:50" ht="16.5" customHeight="1" x14ac:dyDescent="0.25">
      <c r="B2329" s="349">
        <v>1</v>
      </c>
      <c r="C2329" s="163">
        <v>100092</v>
      </c>
      <c r="D2329" s="163" t="s">
        <v>1220</v>
      </c>
      <c r="E2329" s="183" t="s">
        <v>166</v>
      </c>
      <c r="F2329" s="183" t="s">
        <v>163</v>
      </c>
      <c r="G2329" s="163">
        <v>1</v>
      </c>
      <c r="H2329" s="259" t="s">
        <v>38</v>
      </c>
      <c r="I2329" s="189">
        <v>7</v>
      </c>
      <c r="J2329" s="189">
        <v>5</v>
      </c>
      <c r="K2329" s="163">
        <v>73800000</v>
      </c>
      <c r="L2329" s="163">
        <v>4428000</v>
      </c>
      <c r="M2329" s="2">
        <v>1476000</v>
      </c>
      <c r="N2329" s="163" t="s">
        <v>43</v>
      </c>
      <c r="O2329" s="163" t="s">
        <v>43</v>
      </c>
      <c r="P2329" s="163" t="s">
        <v>43</v>
      </c>
      <c r="Q2329" s="163" t="s">
        <v>43</v>
      </c>
      <c r="R2329" s="220" t="s">
        <v>43</v>
      </c>
      <c r="S2329" s="163" t="s">
        <v>43</v>
      </c>
      <c r="AX232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'01.02.2015 0:00:00',  '28.02.2015 23:59:59', 1, 'RUR', 5, 7, 4428000, 1476000,null,null,null,null);</v>
      </c>
    </row>
    <row r="2330" spans="2:50" ht="16.5" customHeight="1" x14ac:dyDescent="0.25">
      <c r="B2330" s="349">
        <v>1</v>
      </c>
      <c r="C2330" s="163">
        <v>100092</v>
      </c>
      <c r="D2330" s="163" t="s">
        <v>1220</v>
      </c>
      <c r="E2330" s="183" t="s">
        <v>166</v>
      </c>
      <c r="F2330" s="183" t="s">
        <v>163</v>
      </c>
      <c r="G2330" s="163">
        <v>1</v>
      </c>
      <c r="H2330" s="259" t="s">
        <v>59</v>
      </c>
      <c r="I2330" s="189" t="s">
        <v>43</v>
      </c>
      <c r="J2330" s="189">
        <v>10</v>
      </c>
      <c r="K2330" s="163" t="s">
        <v>43</v>
      </c>
      <c r="L2330" s="163" t="s">
        <v>43</v>
      </c>
      <c r="M2330" s="2" t="s">
        <v>43</v>
      </c>
      <c r="N2330" s="163" t="s">
        <v>43</v>
      </c>
      <c r="O2330" s="163">
        <v>2000000</v>
      </c>
      <c r="P2330" s="163">
        <v>1694915.25423728</v>
      </c>
      <c r="Q2330" s="163">
        <v>135593.220338983</v>
      </c>
      <c r="R2330" s="220">
        <v>33898.305084745698</v>
      </c>
      <c r="S2330" s="163" t="s">
        <v>43</v>
      </c>
      <c r="AX2330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100092, '01.02.2015 0:00:00',  '28.02.2015 23:59:59', 1, 'USD', 10, null, null, null,null,135593.220338983,33898.3050847457,null);</v>
      </c>
    </row>
    <row r="2331" spans="2:50" ht="16.5" customHeight="1" x14ac:dyDescent="0.25">
      <c r="B2331" s="349">
        <v>1</v>
      </c>
      <c r="C2331" s="163">
        <v>100093</v>
      </c>
      <c r="D2331" s="163" t="s">
        <v>1228</v>
      </c>
      <c r="E2331" s="183" t="s">
        <v>165</v>
      </c>
      <c r="F2331" s="183" t="s">
        <v>162</v>
      </c>
      <c r="G2331" s="163">
        <v>1</v>
      </c>
      <c r="H2331" s="259" t="s">
        <v>38</v>
      </c>
      <c r="I2331" s="189">
        <v>11</v>
      </c>
      <c r="J2331" s="189">
        <v>1</v>
      </c>
      <c r="K2331" s="163">
        <v>24600000</v>
      </c>
      <c r="L2331" s="163">
        <v>1968000</v>
      </c>
      <c r="M2331" s="2">
        <v>492000</v>
      </c>
      <c r="N2331" s="163" t="s">
        <v>43</v>
      </c>
      <c r="O2331" s="163" t="s">
        <v>43</v>
      </c>
      <c r="P2331" s="163" t="s">
        <v>43</v>
      </c>
      <c r="Q2331" s="163" t="s">
        <v>43</v>
      </c>
      <c r="R2331" s="220" t="s">
        <v>43</v>
      </c>
      <c r="S2331" s="163" t="s">
        <v>43</v>
      </c>
      <c r="AX2331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100093, '01.01.2015 0:00:00',  '31.01.2015 23:59:59', 1, 'RUR', 1, 11, 1968000, 492000,null,null,null,null);</v>
      </c>
    </row>
    <row r="2332" spans="2:50" ht="16.5" customHeight="1" x14ac:dyDescent="0.25">
      <c r="B2332" s="349">
        <v>1</v>
      </c>
      <c r="C2332" s="163">
        <v>100093</v>
      </c>
      <c r="D2332" s="163" t="s">
        <v>1228</v>
      </c>
      <c r="E2332" s="183" t="s">
        <v>165</v>
      </c>
      <c r="F2332" s="183" t="s">
        <v>162</v>
      </c>
      <c r="G2332" s="163">
        <v>1</v>
      </c>
      <c r="H2332" s="259" t="s">
        <v>38</v>
      </c>
      <c r="I2332" s="189">
        <v>14</v>
      </c>
      <c r="J2332" s="189">
        <v>1</v>
      </c>
      <c r="K2332" s="163">
        <v>24600000</v>
      </c>
      <c r="L2332" s="163">
        <v>1968000</v>
      </c>
      <c r="M2332" s="2">
        <v>492000</v>
      </c>
      <c r="N2332" s="163" t="s">
        <v>43</v>
      </c>
      <c r="O2332" s="163" t="s">
        <v>43</v>
      </c>
      <c r="P2332" s="163" t="s">
        <v>43</v>
      </c>
      <c r="Q2332" s="163" t="s">
        <v>43</v>
      </c>
      <c r="R2332" s="220" t="s">
        <v>43</v>
      </c>
      <c r="S2332" s="163" t="s">
        <v>43</v>
      </c>
      <c r="AX2332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100093, '01.01.2015 0:00:00',  '31.01.2015 23:59:59', 1, 'RUR', 1, 14, 1968000, 492000,null,null,null,null);</v>
      </c>
    </row>
    <row r="2333" spans="2:50" ht="16.5" customHeight="1" x14ac:dyDescent="0.25">
      <c r="B2333" s="349">
        <v>1</v>
      </c>
      <c r="C2333" s="163">
        <v>100093</v>
      </c>
      <c r="D2333" s="163" t="s">
        <v>1228</v>
      </c>
      <c r="E2333" s="183" t="s">
        <v>165</v>
      </c>
      <c r="F2333" s="183" t="s">
        <v>162</v>
      </c>
      <c r="G2333" s="163">
        <v>1</v>
      </c>
      <c r="H2333" s="259" t="s">
        <v>38</v>
      </c>
      <c r="I2333" s="189" t="s">
        <v>43</v>
      </c>
      <c r="J2333" s="189">
        <v>10</v>
      </c>
      <c r="K2333" s="163" t="s">
        <v>43</v>
      </c>
      <c r="L2333" s="163" t="s">
        <v>43</v>
      </c>
      <c r="M2333" s="2" t="s">
        <v>43</v>
      </c>
      <c r="N2333" s="163" t="s">
        <v>43</v>
      </c>
      <c r="O2333" s="163">
        <v>184000000</v>
      </c>
      <c r="P2333" s="163">
        <v>155932203.38982999</v>
      </c>
      <c r="Q2333" s="163">
        <v>12474576.2711864</v>
      </c>
      <c r="R2333" s="220">
        <v>3118644.0677966098</v>
      </c>
      <c r="S2333" s="163" t="s">
        <v>43</v>
      </c>
      <c r="AX2333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100093, '01.01.2015 0:00:00',  '31.01.2015 23:59:59', 1, 'RUR', 10, null, null, null,null,12474576.2711864,3118644.06779661,null);</v>
      </c>
    </row>
    <row r="2334" spans="2:50" ht="16.5" customHeight="1" x14ac:dyDescent="0.25">
      <c r="B2334" s="349">
        <v>1</v>
      </c>
      <c r="C2334" s="163">
        <v>100093</v>
      </c>
      <c r="D2334" s="163" t="s">
        <v>1228</v>
      </c>
      <c r="E2334" s="183" t="s">
        <v>166</v>
      </c>
      <c r="F2334" s="183" t="s">
        <v>163</v>
      </c>
      <c r="G2334" s="163">
        <v>1</v>
      </c>
      <c r="H2334" s="259" t="s">
        <v>38</v>
      </c>
      <c r="I2334" s="189">
        <v>7</v>
      </c>
      <c r="J2334" s="189">
        <v>5</v>
      </c>
      <c r="K2334" s="163">
        <v>14760000</v>
      </c>
      <c r="L2334" s="163">
        <v>885600</v>
      </c>
      <c r="M2334" s="2">
        <v>295200</v>
      </c>
      <c r="N2334" s="163" t="s">
        <v>43</v>
      </c>
      <c r="O2334" s="163" t="s">
        <v>43</v>
      </c>
      <c r="P2334" s="163" t="s">
        <v>43</v>
      </c>
      <c r="Q2334" s="163" t="s">
        <v>43</v>
      </c>
      <c r="R2334" s="220" t="s">
        <v>43</v>
      </c>
      <c r="S2334" s="163" t="s">
        <v>43</v>
      </c>
      <c r="AX2334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100093, '01.02.2015 0:00:00',  '28.02.2015 23:59:59', 1, 'RUR', 5, 7, 885600, 295200,null,null,null,null);</v>
      </c>
    </row>
    <row r="2335" spans="2:50" ht="16.5" customHeight="1" x14ac:dyDescent="0.25">
      <c r="B2335" s="349">
        <v>1</v>
      </c>
      <c r="C2335" s="163">
        <v>100093</v>
      </c>
      <c r="D2335" s="163" t="s">
        <v>1228</v>
      </c>
      <c r="E2335" s="183" t="s">
        <v>166</v>
      </c>
      <c r="F2335" s="183" t="s">
        <v>163</v>
      </c>
      <c r="G2335" s="163">
        <v>1</v>
      </c>
      <c r="H2335" s="259" t="s">
        <v>38</v>
      </c>
      <c r="I2335" s="189">
        <v>11</v>
      </c>
      <c r="J2335" s="189">
        <v>1</v>
      </c>
      <c r="K2335" s="163">
        <v>5740000</v>
      </c>
      <c r="L2335" s="163">
        <v>459200</v>
      </c>
      <c r="M2335" s="2">
        <v>114800</v>
      </c>
      <c r="N2335" s="163" t="s">
        <v>43</v>
      </c>
      <c r="O2335" s="163" t="s">
        <v>43</v>
      </c>
      <c r="P2335" s="163" t="s">
        <v>43</v>
      </c>
      <c r="Q2335" s="163" t="s">
        <v>43</v>
      </c>
      <c r="R2335" s="220" t="s">
        <v>43</v>
      </c>
      <c r="S2335" s="163" t="s">
        <v>43</v>
      </c>
      <c r="AX2335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100093, '01.02.2015 0:00:00',  '28.02.2015 23:59:59', 1, 'RUR', 1, 11, 459200, 114800,null,null,null,null);</v>
      </c>
    </row>
    <row r="2336" spans="2:50" ht="16.5" customHeight="1" x14ac:dyDescent="0.25">
      <c r="B2336" s="349">
        <v>1</v>
      </c>
      <c r="C2336" s="163">
        <v>100093</v>
      </c>
      <c r="D2336" s="163" t="s">
        <v>1228</v>
      </c>
      <c r="E2336" s="183" t="s">
        <v>166</v>
      </c>
      <c r="F2336" s="183" t="s">
        <v>163</v>
      </c>
      <c r="G2336" s="163">
        <v>1</v>
      </c>
      <c r="H2336" s="259" t="s">
        <v>38</v>
      </c>
      <c r="I2336" s="189">
        <v>14</v>
      </c>
      <c r="J2336" s="189">
        <v>1</v>
      </c>
      <c r="K2336" s="163">
        <v>5740000</v>
      </c>
      <c r="L2336" s="163">
        <v>459200</v>
      </c>
      <c r="M2336" s="2">
        <v>114800</v>
      </c>
      <c r="N2336" s="163" t="s">
        <v>43</v>
      </c>
      <c r="O2336" s="163" t="s">
        <v>43</v>
      </c>
      <c r="P2336" s="163" t="s">
        <v>43</v>
      </c>
      <c r="Q2336" s="163" t="s">
        <v>43</v>
      </c>
      <c r="R2336" s="220" t="s">
        <v>43</v>
      </c>
      <c r="S2336" s="163" t="s">
        <v>43</v>
      </c>
      <c r="AX2336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100093, '01.02.2015 0:00:00',  '28.02.2015 23:59:59', 1, 'RUR', 1, 14, 459200, 114800,null,null,null,null);</v>
      </c>
    </row>
    <row r="2337" spans="2:50" ht="16.5" customHeight="1" x14ac:dyDescent="0.25">
      <c r="B2337" s="349">
        <v>1</v>
      </c>
      <c r="C2337" s="163">
        <v>100094</v>
      </c>
      <c r="D2337" s="163" t="s">
        <v>1232</v>
      </c>
      <c r="E2337" s="183" t="s">
        <v>1465</v>
      </c>
      <c r="F2337" s="183" t="s">
        <v>1467</v>
      </c>
      <c r="G2337" s="163">
        <v>1</v>
      </c>
      <c r="H2337" s="259" t="s">
        <v>38</v>
      </c>
      <c r="I2337" s="189" t="s">
        <v>43</v>
      </c>
      <c r="J2337" s="189">
        <v>2</v>
      </c>
      <c r="K2337" s="163">
        <v>41600000</v>
      </c>
      <c r="L2337" s="163">
        <v>1656000</v>
      </c>
      <c r="M2337" s="2">
        <v>0</v>
      </c>
      <c r="N2337" s="163" t="s">
        <v>43</v>
      </c>
      <c r="O2337" s="163">
        <v>47000000</v>
      </c>
      <c r="P2337" s="163">
        <v>41600000</v>
      </c>
      <c r="Q2337" s="163">
        <v>1656000</v>
      </c>
      <c r="R2337" s="220">
        <v>0</v>
      </c>
      <c r="S2337" s="163" t="s">
        <v>43</v>
      </c>
      <c r="AX233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100094, '01.09.2014 0:00:00',  '28.02.2015 0:00    ', 1, 'RUR', 2, null, 1656000, 0,null,1656000,0,null);</v>
      </c>
    </row>
    <row r="2338" spans="2:50" ht="16.5" customHeight="1" x14ac:dyDescent="0.25">
      <c r="B2338" s="349">
        <v>1</v>
      </c>
      <c r="C2338" s="163">
        <v>100094</v>
      </c>
      <c r="D2338" s="163" t="s">
        <v>1232</v>
      </c>
      <c r="E2338" s="183" t="s">
        <v>165</v>
      </c>
      <c r="F2338" s="183" t="s">
        <v>162</v>
      </c>
      <c r="G2338" s="163">
        <v>1</v>
      </c>
      <c r="H2338" s="259" t="s">
        <v>38</v>
      </c>
      <c r="I2338" s="189">
        <v>7</v>
      </c>
      <c r="J2338" s="189">
        <v>5</v>
      </c>
      <c r="K2338" s="163">
        <v>24600000</v>
      </c>
      <c r="L2338" s="163">
        <v>1476000</v>
      </c>
      <c r="M2338" s="2">
        <v>492000</v>
      </c>
      <c r="N2338" s="163" t="s">
        <v>43</v>
      </c>
      <c r="O2338" s="163" t="s">
        <v>43</v>
      </c>
      <c r="P2338" s="163" t="s">
        <v>43</v>
      </c>
      <c r="Q2338" s="163" t="s">
        <v>43</v>
      </c>
      <c r="R2338" s="220" t="s">
        <v>43</v>
      </c>
      <c r="S2338" s="163" t="s">
        <v>43</v>
      </c>
      <c r="AX233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100094, '01.01.2015 0:00:00',  '31.01.2015 23:59:59', 1, 'RUR', 5, 7, 1476000, 492000,null,null,null,null);</v>
      </c>
    </row>
    <row r="2339" spans="2:50" ht="16.5" customHeight="1" x14ac:dyDescent="0.25">
      <c r="B2339" s="349">
        <v>1</v>
      </c>
      <c r="C2339" s="163">
        <v>100094</v>
      </c>
      <c r="D2339" s="163" t="s">
        <v>1232</v>
      </c>
      <c r="E2339" s="183" t="s">
        <v>165</v>
      </c>
      <c r="F2339" s="183" t="s">
        <v>162</v>
      </c>
      <c r="G2339" s="163">
        <v>1</v>
      </c>
      <c r="H2339" s="259" t="s">
        <v>38</v>
      </c>
      <c r="I2339" s="189" t="s">
        <v>43</v>
      </c>
      <c r="J2339" s="189">
        <v>10</v>
      </c>
      <c r="K2339" s="163" t="s">
        <v>43</v>
      </c>
      <c r="L2339" s="163" t="s">
        <v>43</v>
      </c>
      <c r="M2339" s="2" t="s">
        <v>43</v>
      </c>
      <c r="N2339" s="163" t="s">
        <v>43</v>
      </c>
      <c r="O2339" s="163">
        <v>94000000</v>
      </c>
      <c r="P2339" s="163">
        <v>79661016.949152499</v>
      </c>
      <c r="Q2339" s="163">
        <v>6372881.3559322003</v>
      </c>
      <c r="R2339" s="220">
        <v>1593220.3389830501</v>
      </c>
      <c r="S2339" s="163" t="s">
        <v>43</v>
      </c>
      <c r="AX233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100094, '01.01.2015 0:00:00',  '31.01.2015 23:59:59', 1, 'RUR', 10, null, null, null,null,6372881.3559322,1593220.33898305,null);</v>
      </c>
    </row>
    <row r="2340" spans="2:50" ht="16.5" customHeight="1" x14ac:dyDescent="0.25">
      <c r="B2340" s="349">
        <v>1</v>
      </c>
      <c r="C2340" s="163">
        <v>100094</v>
      </c>
      <c r="D2340" s="163" t="s">
        <v>1232</v>
      </c>
      <c r="E2340" s="183" t="s">
        <v>166</v>
      </c>
      <c r="F2340" s="183" t="s">
        <v>163</v>
      </c>
      <c r="G2340" s="163">
        <v>1</v>
      </c>
      <c r="H2340" s="259" t="s">
        <v>38</v>
      </c>
      <c r="I2340" s="189">
        <v>3</v>
      </c>
      <c r="J2340" s="189">
        <v>1</v>
      </c>
      <c r="K2340" s="163">
        <v>7000000</v>
      </c>
      <c r="L2340" s="163">
        <v>560000</v>
      </c>
      <c r="M2340" s="2">
        <v>140000</v>
      </c>
      <c r="N2340" s="163" t="s">
        <v>43</v>
      </c>
      <c r="O2340" s="163" t="s">
        <v>43</v>
      </c>
      <c r="P2340" s="163" t="s">
        <v>43</v>
      </c>
      <c r="Q2340" s="163" t="s">
        <v>43</v>
      </c>
      <c r="R2340" s="220" t="s">
        <v>43</v>
      </c>
      <c r="S2340" s="163" t="s">
        <v>43</v>
      </c>
      <c r="AX2340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100094, '01.02.2015 0:00:00',  '28.02.2015 23:59:59', 1, 'RUR', 1, 3, 560000, 140000,null,null,null,null);</v>
      </c>
    </row>
    <row r="2341" spans="2:50" ht="16.5" customHeight="1" x14ac:dyDescent="0.25">
      <c r="B2341" s="349">
        <v>1</v>
      </c>
      <c r="C2341" s="163">
        <v>100094</v>
      </c>
      <c r="D2341" s="163" t="s">
        <v>1232</v>
      </c>
      <c r="E2341" s="183" t="s">
        <v>166</v>
      </c>
      <c r="F2341" s="183" t="s">
        <v>163</v>
      </c>
      <c r="G2341" s="163">
        <v>1</v>
      </c>
      <c r="H2341" s="259" t="s">
        <v>38</v>
      </c>
      <c r="I2341" s="189">
        <v>7</v>
      </c>
      <c r="J2341" s="189">
        <v>5</v>
      </c>
      <c r="K2341" s="163">
        <v>10000000</v>
      </c>
      <c r="L2341" s="163">
        <v>600000</v>
      </c>
      <c r="M2341" s="2">
        <v>200000</v>
      </c>
      <c r="N2341" s="163" t="s">
        <v>43</v>
      </c>
      <c r="O2341" s="163" t="s">
        <v>43</v>
      </c>
      <c r="P2341" s="163" t="s">
        <v>43</v>
      </c>
      <c r="Q2341" s="163" t="s">
        <v>43</v>
      </c>
      <c r="R2341" s="220" t="s">
        <v>43</v>
      </c>
      <c r="S2341" s="163" t="s">
        <v>43</v>
      </c>
      <c r="AX2341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100094, '01.02.2015 0:00:00',  '28.02.2015 23:59:59', 1, 'RUR', 5, 7, 600000, 200000,null,null,null,null);</v>
      </c>
    </row>
    <row r="2342" spans="2:50" ht="16.5" customHeight="1" x14ac:dyDescent="0.25">
      <c r="B2342" s="349">
        <v>1</v>
      </c>
      <c r="C2342" s="163">
        <v>100095</v>
      </c>
      <c r="D2342" s="163" t="s">
        <v>1236</v>
      </c>
      <c r="E2342" s="183" t="s">
        <v>1465</v>
      </c>
      <c r="F2342" s="183" t="s">
        <v>1467</v>
      </c>
      <c r="G2342" s="163">
        <v>1</v>
      </c>
      <c r="H2342" s="259" t="s">
        <v>38</v>
      </c>
      <c r="I2342" s="189" t="s">
        <v>43</v>
      </c>
      <c r="J2342" s="189">
        <v>2</v>
      </c>
      <c r="K2342" s="163">
        <v>41600001</v>
      </c>
      <c r="L2342" s="163">
        <v>1656000.06</v>
      </c>
      <c r="M2342" s="2">
        <v>0</v>
      </c>
      <c r="N2342" s="163" t="s">
        <v>43</v>
      </c>
      <c r="O2342" s="163">
        <v>47000001</v>
      </c>
      <c r="P2342" s="163">
        <v>41600001</v>
      </c>
      <c r="Q2342" s="163">
        <v>1656000.06</v>
      </c>
      <c r="R2342" s="220">
        <v>0</v>
      </c>
      <c r="S2342" s="163" t="s">
        <v>43</v>
      </c>
      <c r="AX2342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100095, '01.09.2014 0:00:00',  '28.02.2015 0:00    ', 1, 'RUR', 2, null, 1656000.06, 0,null,1656000.06,0,null);</v>
      </c>
    </row>
    <row r="2343" spans="2:50" ht="16.5" customHeight="1" x14ac:dyDescent="0.25">
      <c r="B2343" s="349">
        <v>1</v>
      </c>
      <c r="C2343" s="163">
        <v>100095</v>
      </c>
      <c r="D2343" s="163" t="s">
        <v>1236</v>
      </c>
      <c r="E2343" s="183" t="s">
        <v>165</v>
      </c>
      <c r="F2343" s="183" t="s">
        <v>162</v>
      </c>
      <c r="G2343" s="163">
        <v>1</v>
      </c>
      <c r="H2343" s="259" t="s">
        <v>38</v>
      </c>
      <c r="I2343" s="189">
        <v>7</v>
      </c>
      <c r="J2343" s="189">
        <v>5</v>
      </c>
      <c r="K2343" s="163">
        <v>24600000</v>
      </c>
      <c r="L2343" s="163">
        <v>1476000</v>
      </c>
      <c r="M2343" s="2">
        <v>492000</v>
      </c>
      <c r="N2343" s="163" t="s">
        <v>43</v>
      </c>
      <c r="O2343" s="163" t="s">
        <v>43</v>
      </c>
      <c r="P2343" s="163" t="s">
        <v>43</v>
      </c>
      <c r="Q2343" s="163" t="s">
        <v>43</v>
      </c>
      <c r="R2343" s="220" t="s">
        <v>43</v>
      </c>
      <c r="S2343" s="163" t="s">
        <v>43</v>
      </c>
      <c r="AX2343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100095, '01.01.2015 0:00:00',  '31.01.2015 23:59:59', 1, 'RUR', 5, 7, 1476000, 492000,null,null,null,null);</v>
      </c>
    </row>
    <row r="2344" spans="2:50" ht="16.5" customHeight="1" x14ac:dyDescent="0.25">
      <c r="B2344" s="349">
        <v>1</v>
      </c>
      <c r="C2344" s="163">
        <v>100095</v>
      </c>
      <c r="D2344" s="163" t="s">
        <v>1236</v>
      </c>
      <c r="E2344" s="183" t="s">
        <v>165</v>
      </c>
      <c r="F2344" s="183" t="s">
        <v>162</v>
      </c>
      <c r="G2344" s="163">
        <v>1</v>
      </c>
      <c r="H2344" s="259" t="s">
        <v>38</v>
      </c>
      <c r="I2344" s="189" t="s">
        <v>43</v>
      </c>
      <c r="J2344" s="189">
        <v>10</v>
      </c>
      <c r="K2344" s="163" t="s">
        <v>43</v>
      </c>
      <c r="L2344" s="163" t="s">
        <v>43</v>
      </c>
      <c r="M2344" s="2" t="s">
        <v>43</v>
      </c>
      <c r="N2344" s="163" t="s">
        <v>43</v>
      </c>
      <c r="O2344" s="163">
        <v>94000002</v>
      </c>
      <c r="P2344" s="163">
        <v>79661018.644067705</v>
      </c>
      <c r="Q2344" s="163">
        <v>6372881.49152542</v>
      </c>
      <c r="R2344" s="220">
        <v>1593220.3728813501</v>
      </c>
      <c r="S2344" s="163" t="s">
        <v>43</v>
      </c>
      <c r="AX2344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100095, '01.01.2015 0:00:00',  '31.01.2015 23:59:59', 1, 'RUR', 10, null, null, null,null,6372881.49152542,1593220.37288135,null);</v>
      </c>
    </row>
    <row r="2345" spans="2:50" ht="16.5" customHeight="1" x14ac:dyDescent="0.25">
      <c r="B2345" s="349">
        <v>1</v>
      </c>
      <c r="C2345" s="163">
        <v>100095</v>
      </c>
      <c r="D2345" s="163" t="s">
        <v>1236</v>
      </c>
      <c r="E2345" s="183" t="s">
        <v>166</v>
      </c>
      <c r="F2345" s="183" t="s">
        <v>163</v>
      </c>
      <c r="G2345" s="163">
        <v>1</v>
      </c>
      <c r="H2345" s="259" t="s">
        <v>38</v>
      </c>
      <c r="I2345" s="189">
        <v>1</v>
      </c>
      <c r="J2345" s="189">
        <v>1</v>
      </c>
      <c r="K2345" s="163">
        <v>7000000</v>
      </c>
      <c r="L2345" s="163">
        <v>560000</v>
      </c>
      <c r="M2345" s="2">
        <v>140000</v>
      </c>
      <c r="N2345" s="163" t="s">
        <v>43</v>
      </c>
      <c r="O2345" s="163" t="s">
        <v>43</v>
      </c>
      <c r="P2345" s="163" t="s">
        <v>43</v>
      </c>
      <c r="Q2345" s="163" t="s">
        <v>43</v>
      </c>
      <c r="R2345" s="220" t="s">
        <v>43</v>
      </c>
      <c r="S2345" s="163" t="s">
        <v>43</v>
      </c>
      <c r="AX2345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100095, '01.02.2015 0:00:00',  '28.02.2015 23:59:59', 1, 'RUR', 1, 1, 560000, 140000,null,null,null,null);</v>
      </c>
    </row>
    <row r="2346" spans="2:50" ht="16.5" customHeight="1" x14ac:dyDescent="0.25">
      <c r="B2346" s="349">
        <v>1</v>
      </c>
      <c r="C2346" s="163">
        <v>100095</v>
      </c>
      <c r="D2346" s="163" t="s">
        <v>1236</v>
      </c>
      <c r="E2346" s="183" t="s">
        <v>166</v>
      </c>
      <c r="F2346" s="183" t="s">
        <v>163</v>
      </c>
      <c r="G2346" s="163">
        <v>1</v>
      </c>
      <c r="H2346" s="259" t="s">
        <v>38</v>
      </c>
      <c r="I2346" s="189">
        <v>7</v>
      </c>
      <c r="J2346" s="189">
        <v>5</v>
      </c>
      <c r="K2346" s="163">
        <v>10000001</v>
      </c>
      <c r="L2346" s="163">
        <v>600000.06000000006</v>
      </c>
      <c r="M2346" s="2">
        <v>200000.02</v>
      </c>
      <c r="N2346" s="163" t="s">
        <v>43</v>
      </c>
      <c r="O2346" s="163" t="s">
        <v>43</v>
      </c>
      <c r="P2346" s="163" t="s">
        <v>43</v>
      </c>
      <c r="Q2346" s="163" t="s">
        <v>43</v>
      </c>
      <c r="R2346" s="220" t="s">
        <v>43</v>
      </c>
      <c r="S2346" s="163" t="s">
        <v>43</v>
      </c>
      <c r="AX2346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100095, '01.02.2015 0:00:00',  '28.02.2015 23:59:59', 1, 'RUR', 5, 7, 600000.06, 200000.02,null,null,null,null);</v>
      </c>
    </row>
    <row r="2347" spans="2:50" ht="16.5" customHeight="1" x14ac:dyDescent="0.25">
      <c r="B2347" s="349">
        <v>1</v>
      </c>
      <c r="C2347" s="163">
        <v>100096</v>
      </c>
      <c r="D2347" s="163" t="s">
        <v>1243</v>
      </c>
      <c r="E2347" s="183" t="s">
        <v>1465</v>
      </c>
      <c r="F2347" s="183" t="s">
        <v>1467</v>
      </c>
      <c r="G2347" s="163">
        <v>1</v>
      </c>
      <c r="H2347" s="259" t="s">
        <v>38</v>
      </c>
      <c r="I2347" s="189" t="s">
        <v>43</v>
      </c>
      <c r="J2347" s="189">
        <v>2</v>
      </c>
      <c r="K2347" s="163">
        <v>34600005</v>
      </c>
      <c r="L2347" s="163">
        <v>1236000.3</v>
      </c>
      <c r="M2347" s="2">
        <v>0</v>
      </c>
      <c r="N2347" s="163" t="s">
        <v>43</v>
      </c>
      <c r="O2347" s="163">
        <v>40000005</v>
      </c>
      <c r="P2347" s="163">
        <v>34600005</v>
      </c>
      <c r="Q2347" s="163">
        <v>1236000.3</v>
      </c>
      <c r="R2347" s="220">
        <v>0</v>
      </c>
      <c r="S2347" s="163" t="s">
        <v>43</v>
      </c>
      <c r="AX234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100096, '01.09.2014 0:00:00',  '28.02.2015 0:00    ', 1, 'RUR', 2, null, 1236000.3, 0,null,1236000.3,0,null);</v>
      </c>
    </row>
    <row r="2348" spans="2:50" ht="16.5" customHeight="1" x14ac:dyDescent="0.25">
      <c r="B2348" s="349">
        <v>1</v>
      </c>
      <c r="C2348" s="163">
        <v>100096</v>
      </c>
      <c r="D2348" s="163" t="s">
        <v>1243</v>
      </c>
      <c r="E2348" s="183" t="s">
        <v>165</v>
      </c>
      <c r="F2348" s="183" t="s">
        <v>162</v>
      </c>
      <c r="G2348" s="163">
        <v>1</v>
      </c>
      <c r="H2348" s="259" t="s">
        <v>38</v>
      </c>
      <c r="I2348" s="189">
        <v>7</v>
      </c>
      <c r="J2348" s="189">
        <v>5</v>
      </c>
      <c r="K2348" s="163">
        <v>24600000</v>
      </c>
      <c r="L2348" s="163">
        <v>1476000</v>
      </c>
      <c r="M2348" s="2">
        <v>492000</v>
      </c>
      <c r="N2348" s="163" t="s">
        <v>43</v>
      </c>
      <c r="O2348" s="163" t="s">
        <v>43</v>
      </c>
      <c r="P2348" s="163" t="s">
        <v>43</v>
      </c>
      <c r="Q2348" s="163" t="s">
        <v>43</v>
      </c>
      <c r="R2348" s="220" t="s">
        <v>43</v>
      </c>
      <c r="S2348" s="163" t="s">
        <v>43</v>
      </c>
      <c r="AX234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100096, '01.01.2015 0:00:00',  '31.01.2015 23:59:59', 1, 'RUR', 5, 7, 1476000, 492000,null,null,null,null);</v>
      </c>
    </row>
    <row r="2349" spans="2:50" ht="16.5" customHeight="1" x14ac:dyDescent="0.25">
      <c r="B2349" s="349">
        <v>1</v>
      </c>
      <c r="C2349" s="163">
        <v>100096</v>
      </c>
      <c r="D2349" s="163" t="s">
        <v>1243</v>
      </c>
      <c r="E2349" s="183" t="s">
        <v>165</v>
      </c>
      <c r="F2349" s="183" t="s">
        <v>162</v>
      </c>
      <c r="G2349" s="163">
        <v>1</v>
      </c>
      <c r="H2349" s="259" t="s">
        <v>38</v>
      </c>
      <c r="I2349" s="189" t="s">
        <v>43</v>
      </c>
      <c r="J2349" s="189">
        <v>10</v>
      </c>
      <c r="K2349" s="163" t="s">
        <v>43</v>
      </c>
      <c r="L2349" s="163" t="s">
        <v>43</v>
      </c>
      <c r="M2349" s="2" t="s">
        <v>43</v>
      </c>
      <c r="N2349" s="163" t="s">
        <v>43</v>
      </c>
      <c r="O2349" s="163">
        <v>80000010</v>
      </c>
      <c r="P2349" s="163">
        <v>67796618.644067705</v>
      </c>
      <c r="Q2349" s="163">
        <v>5423729.49152542</v>
      </c>
      <c r="R2349" s="220">
        <v>1355932.3728813501</v>
      </c>
      <c r="S2349" s="163" t="s">
        <v>43</v>
      </c>
      <c r="AX234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100096, '01.01.2015 0:00:00',  '31.01.2015 23:59:59', 1, 'RUR', 10, null, null, null,null,5423729.49152542,1355932.37288135,null);</v>
      </c>
    </row>
    <row r="2350" spans="2:50" ht="16.5" customHeight="1" x14ac:dyDescent="0.25">
      <c r="B2350" s="349">
        <v>1</v>
      </c>
      <c r="C2350" s="163">
        <v>100096</v>
      </c>
      <c r="D2350" s="163" t="s">
        <v>1243</v>
      </c>
      <c r="E2350" s="183" t="s">
        <v>166</v>
      </c>
      <c r="F2350" s="183" t="s">
        <v>163</v>
      </c>
      <c r="G2350" s="163">
        <v>1</v>
      </c>
      <c r="H2350" s="259" t="s">
        <v>38</v>
      </c>
      <c r="I2350" s="189">
        <v>1</v>
      </c>
      <c r="J2350" s="189">
        <v>1</v>
      </c>
      <c r="K2350" s="163">
        <v>7000005</v>
      </c>
      <c r="L2350" s="163">
        <v>560000.4</v>
      </c>
      <c r="M2350" s="2">
        <v>140000.1</v>
      </c>
      <c r="N2350" s="163" t="s">
        <v>43</v>
      </c>
      <c r="O2350" s="163" t="s">
        <v>43</v>
      </c>
      <c r="P2350" s="163" t="s">
        <v>43</v>
      </c>
      <c r="Q2350" s="163" t="s">
        <v>43</v>
      </c>
      <c r="R2350" s="220" t="s">
        <v>43</v>
      </c>
      <c r="S2350" s="163" t="s">
        <v>43</v>
      </c>
      <c r="AX2350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100096, '01.02.2015 0:00:00',  '28.02.2015 23:59:59', 1, 'RUR', 1, 1, 560000.4, 140000.1,null,null,null,null);</v>
      </c>
    </row>
    <row r="2351" spans="2:50" ht="16.5" customHeight="1" x14ac:dyDescent="0.25">
      <c r="B2351" s="349">
        <v>1</v>
      </c>
      <c r="C2351" s="163">
        <v>100096</v>
      </c>
      <c r="D2351" s="163" t="s">
        <v>1243</v>
      </c>
      <c r="E2351" s="183" t="s">
        <v>166</v>
      </c>
      <c r="F2351" s="183" t="s">
        <v>163</v>
      </c>
      <c r="G2351" s="163">
        <v>1</v>
      </c>
      <c r="H2351" s="259" t="s">
        <v>38</v>
      </c>
      <c r="I2351" s="189">
        <v>7</v>
      </c>
      <c r="J2351" s="189">
        <v>5</v>
      </c>
      <c r="K2351" s="163">
        <v>3000000</v>
      </c>
      <c r="L2351" s="163">
        <v>180000</v>
      </c>
      <c r="M2351" s="2">
        <v>60000</v>
      </c>
      <c r="N2351" s="163" t="s">
        <v>43</v>
      </c>
      <c r="O2351" s="163" t="s">
        <v>43</v>
      </c>
      <c r="P2351" s="163" t="s">
        <v>43</v>
      </c>
      <c r="Q2351" s="163" t="s">
        <v>43</v>
      </c>
      <c r="R2351" s="220" t="s">
        <v>43</v>
      </c>
      <c r="S2351" s="163" t="s">
        <v>43</v>
      </c>
      <c r="AX2351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100096, '01.02.2015 0:00:00',  '28.02.2015 23:59:59', 1, 'RUR', 5, 7, 180000, 60000,null,null,null,null);</v>
      </c>
    </row>
    <row r="2352" spans="2:50" ht="16.5" customHeight="1" x14ac:dyDescent="0.25">
      <c r="B2352" s="349">
        <v>1</v>
      </c>
      <c r="C2352" s="163">
        <v>100097</v>
      </c>
      <c r="D2352" s="163" t="s">
        <v>1250</v>
      </c>
      <c r="E2352" s="183" t="s">
        <v>1465</v>
      </c>
      <c r="F2352" s="183" t="s">
        <v>1467</v>
      </c>
      <c r="G2352" s="163">
        <v>1</v>
      </c>
      <c r="H2352" s="259" t="s">
        <v>38</v>
      </c>
      <c r="I2352" s="189" t="s">
        <v>43</v>
      </c>
      <c r="J2352" s="189">
        <v>2</v>
      </c>
      <c r="K2352" s="163">
        <v>52890000</v>
      </c>
      <c r="L2352" s="163">
        <v>2333400</v>
      </c>
      <c r="M2352" s="2">
        <v>0</v>
      </c>
      <c r="N2352" s="163" t="s">
        <v>43</v>
      </c>
      <c r="O2352" s="163">
        <v>64500000</v>
      </c>
      <c r="P2352" s="163">
        <v>52890000</v>
      </c>
      <c r="Q2352" s="163">
        <v>2333400</v>
      </c>
      <c r="R2352" s="220">
        <v>0</v>
      </c>
      <c r="S2352" s="163" t="s">
        <v>43</v>
      </c>
      <c r="AX2352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100097, '01.09.2014 0:00:00',  '28.02.2015 0:00    ', 1, 'RUR', 2, null, 2333400, 0,null,2333400,0,null);</v>
      </c>
    </row>
    <row r="2353" spans="2:50" ht="16.5" customHeight="1" x14ac:dyDescent="0.25">
      <c r="B2353" s="349">
        <v>1</v>
      </c>
      <c r="C2353" s="163">
        <v>100097</v>
      </c>
      <c r="D2353" s="163" t="s">
        <v>1250</v>
      </c>
      <c r="E2353" s="183" t="s">
        <v>165</v>
      </c>
      <c r="F2353" s="183" t="s">
        <v>162</v>
      </c>
      <c r="G2353" s="163">
        <v>1</v>
      </c>
      <c r="H2353" s="259" t="s">
        <v>38</v>
      </c>
      <c r="I2353" s="189">
        <v>7</v>
      </c>
      <c r="J2353" s="189">
        <v>5</v>
      </c>
      <c r="K2353" s="163">
        <v>61500000</v>
      </c>
      <c r="L2353" s="163">
        <v>3690000</v>
      </c>
      <c r="M2353" s="2">
        <v>1230000</v>
      </c>
      <c r="N2353" s="163" t="s">
        <v>43</v>
      </c>
      <c r="O2353" s="163" t="s">
        <v>43</v>
      </c>
      <c r="P2353" s="163" t="s">
        <v>43</v>
      </c>
      <c r="Q2353" s="163" t="s">
        <v>43</v>
      </c>
      <c r="R2353" s="220" t="s">
        <v>43</v>
      </c>
      <c r="S2353" s="163" t="s">
        <v>43</v>
      </c>
      <c r="AX2353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100097, '01.01.2015 0:00:00',  '31.01.2015 23:59:59', 1, 'RUR', 5, 7, 3690000, 1230000,null,null,null,null);</v>
      </c>
    </row>
    <row r="2354" spans="2:50" ht="16.5" customHeight="1" x14ac:dyDescent="0.25">
      <c r="B2354" s="349">
        <v>1</v>
      </c>
      <c r="C2354" s="163">
        <v>100097</v>
      </c>
      <c r="D2354" s="163" t="s">
        <v>1250</v>
      </c>
      <c r="E2354" s="183" t="s">
        <v>165</v>
      </c>
      <c r="F2354" s="183" t="s">
        <v>162</v>
      </c>
      <c r="G2354" s="163">
        <v>1</v>
      </c>
      <c r="H2354" s="259" t="s">
        <v>38</v>
      </c>
      <c r="I2354" s="189" t="s">
        <v>43</v>
      </c>
      <c r="J2354" s="189">
        <v>10</v>
      </c>
      <c r="K2354" s="163" t="s">
        <v>43</v>
      </c>
      <c r="L2354" s="163" t="s">
        <v>43</v>
      </c>
      <c r="M2354" s="2" t="s">
        <v>43</v>
      </c>
      <c r="N2354" s="163" t="s">
        <v>43</v>
      </c>
      <c r="O2354" s="163">
        <v>89000000</v>
      </c>
      <c r="P2354" s="163">
        <v>75423728.813559294</v>
      </c>
      <c r="Q2354" s="163">
        <v>6033898.3050847398</v>
      </c>
      <c r="R2354" s="220">
        <v>1508474.5762711801</v>
      </c>
      <c r="S2354" s="163" t="s">
        <v>43</v>
      </c>
      <c r="AX2354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100097, '01.01.2015 0:00:00',  '31.01.2015 23:59:59', 1, 'RUR', 10, null, null, null,null,6033898.30508474,1508474.57627118,null);</v>
      </c>
    </row>
    <row r="2355" spans="2:50" ht="16.5" customHeight="1" x14ac:dyDescent="0.25">
      <c r="B2355" s="349">
        <v>1</v>
      </c>
      <c r="C2355" s="163">
        <v>100097</v>
      </c>
      <c r="D2355" s="163" t="s">
        <v>1250</v>
      </c>
      <c r="E2355" s="183" t="s">
        <v>166</v>
      </c>
      <c r="F2355" s="183" t="s">
        <v>163</v>
      </c>
      <c r="G2355" s="163">
        <v>1</v>
      </c>
      <c r="H2355" s="259" t="s">
        <v>38</v>
      </c>
      <c r="I2355" s="189">
        <v>1</v>
      </c>
      <c r="J2355" s="189">
        <v>1</v>
      </c>
      <c r="K2355" s="163">
        <v>410000</v>
      </c>
      <c r="L2355" s="163">
        <v>32800</v>
      </c>
      <c r="M2355" s="2">
        <v>8200</v>
      </c>
      <c r="N2355" s="163" t="s">
        <v>43</v>
      </c>
      <c r="O2355" s="163" t="s">
        <v>43</v>
      </c>
      <c r="P2355" s="163" t="s">
        <v>43</v>
      </c>
      <c r="Q2355" s="163" t="s">
        <v>43</v>
      </c>
      <c r="R2355" s="220" t="s">
        <v>43</v>
      </c>
      <c r="S2355" s="163" t="s">
        <v>43</v>
      </c>
      <c r="AX2355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100097, '01.02.2015 0:00:00',  '28.02.2015 23:59:59', 1, 'RUR', 1, 1, 32800, 8200,null,null,null,null);</v>
      </c>
    </row>
    <row r="2356" spans="2:50" ht="16.5" customHeight="1" x14ac:dyDescent="0.25">
      <c r="B2356" s="349">
        <v>1</v>
      </c>
      <c r="C2356" s="163">
        <v>100097</v>
      </c>
      <c r="D2356" s="163" t="s">
        <v>1250</v>
      </c>
      <c r="E2356" s="183" t="s">
        <v>166</v>
      </c>
      <c r="F2356" s="183" t="s">
        <v>163</v>
      </c>
      <c r="G2356" s="163">
        <v>1</v>
      </c>
      <c r="H2356" s="259" t="s">
        <v>38</v>
      </c>
      <c r="I2356" s="189">
        <v>7</v>
      </c>
      <c r="J2356" s="189">
        <v>5</v>
      </c>
      <c r="K2356" s="163">
        <v>73800000</v>
      </c>
      <c r="L2356" s="163">
        <v>4428000</v>
      </c>
      <c r="M2356" s="2">
        <v>1476000</v>
      </c>
      <c r="N2356" s="163" t="s">
        <v>43</v>
      </c>
      <c r="O2356" s="163" t="s">
        <v>43</v>
      </c>
      <c r="P2356" s="163" t="s">
        <v>43</v>
      </c>
      <c r="Q2356" s="163" t="s">
        <v>43</v>
      </c>
      <c r="R2356" s="220" t="s">
        <v>43</v>
      </c>
      <c r="S2356" s="163" t="s">
        <v>43</v>
      </c>
      <c r="AX2356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100097, '01.02.2015 0:00:00',  '28.02.2015 23:59:59', 1, 'RUR', 5, 7, 4428000, 1476000,null,null,null,null);</v>
      </c>
    </row>
    <row r="2357" spans="2:50" ht="16.5" customHeight="1" x14ac:dyDescent="0.25">
      <c r="B2357" s="349">
        <v>1</v>
      </c>
      <c r="C2357" s="163">
        <v>100097</v>
      </c>
      <c r="D2357" s="163" t="s">
        <v>1250</v>
      </c>
      <c r="E2357" s="183" t="s">
        <v>166</v>
      </c>
      <c r="F2357" s="183" t="s">
        <v>163</v>
      </c>
      <c r="G2357" s="163">
        <v>1</v>
      </c>
      <c r="H2357" s="259" t="s">
        <v>38</v>
      </c>
      <c r="I2357" s="189" t="s">
        <v>43</v>
      </c>
      <c r="J2357" s="189">
        <v>10</v>
      </c>
      <c r="K2357" s="163" t="s">
        <v>43</v>
      </c>
      <c r="L2357" s="163" t="s">
        <v>43</v>
      </c>
      <c r="M2357" s="2" t="s">
        <v>43</v>
      </c>
      <c r="N2357" s="163" t="s">
        <v>43</v>
      </c>
      <c r="O2357" s="163">
        <v>40000000</v>
      </c>
      <c r="P2357" s="163">
        <v>33898305.084745698</v>
      </c>
      <c r="Q2357" s="163">
        <v>2711864.4067796599</v>
      </c>
      <c r="R2357" s="220">
        <v>677966.10169491498</v>
      </c>
      <c r="S2357" s="163" t="s">
        <v>43</v>
      </c>
      <c r="AX2357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100097, '01.02.2015 0:00:00',  '28.02.2015 23:59:59', 1, 'RUR', 10, null, null, null,null,2711864.40677966,677966.101694915,null);</v>
      </c>
    </row>
    <row r="2358" spans="2:50" ht="16.5" customHeight="1" x14ac:dyDescent="0.25">
      <c r="B2358" s="349">
        <v>1</v>
      </c>
      <c r="C2358" s="163">
        <v>100098</v>
      </c>
      <c r="D2358" s="163" t="s">
        <v>1254</v>
      </c>
      <c r="E2358" s="183" t="s">
        <v>1465</v>
      </c>
      <c r="F2358" s="183" t="s">
        <v>1467</v>
      </c>
      <c r="G2358" s="163">
        <v>1</v>
      </c>
      <c r="H2358" s="259" t="s">
        <v>38</v>
      </c>
      <c r="I2358" s="189" t="s">
        <v>43</v>
      </c>
      <c r="J2358" s="189">
        <v>2</v>
      </c>
      <c r="K2358" s="163">
        <v>41000000</v>
      </c>
      <c r="L2358" s="163">
        <v>1620000</v>
      </c>
      <c r="M2358" s="2">
        <v>0</v>
      </c>
      <c r="N2358" s="163" t="s">
        <v>43</v>
      </c>
      <c r="O2358" s="163">
        <v>50000000</v>
      </c>
      <c r="P2358" s="163">
        <v>41000000</v>
      </c>
      <c r="Q2358" s="163">
        <v>1620000</v>
      </c>
      <c r="R2358" s="220">
        <v>0</v>
      </c>
      <c r="S2358" s="163" t="s">
        <v>43</v>
      </c>
      <c r="AX2358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100098, '01.09.2014 0:00:00',  '28.02.2015 0:00    ', 1, 'RUR', 2, null, 1620000, 0,null,1620000,0,null);</v>
      </c>
    </row>
    <row r="2359" spans="2:50" ht="16.5" customHeight="1" x14ac:dyDescent="0.25">
      <c r="B2359" s="349">
        <v>1</v>
      </c>
      <c r="C2359" s="163">
        <v>100098</v>
      </c>
      <c r="D2359" s="163" t="s">
        <v>1254</v>
      </c>
      <c r="E2359" s="183" t="s">
        <v>165</v>
      </c>
      <c r="F2359" s="183" t="s">
        <v>162</v>
      </c>
      <c r="G2359" s="163">
        <v>1</v>
      </c>
      <c r="H2359" s="259" t="s">
        <v>38</v>
      </c>
      <c r="I2359" s="189">
        <v>7</v>
      </c>
      <c r="J2359" s="189">
        <v>5</v>
      </c>
      <c r="K2359" s="163">
        <v>24600000</v>
      </c>
      <c r="L2359" s="163">
        <v>1476000</v>
      </c>
      <c r="M2359" s="2">
        <v>492000</v>
      </c>
      <c r="N2359" s="163" t="s">
        <v>43</v>
      </c>
      <c r="O2359" s="163" t="s">
        <v>43</v>
      </c>
      <c r="P2359" s="163" t="s">
        <v>43</v>
      </c>
      <c r="Q2359" s="163" t="s">
        <v>43</v>
      </c>
      <c r="R2359" s="220" t="s">
        <v>43</v>
      </c>
      <c r="S2359" s="163" t="s">
        <v>43</v>
      </c>
      <c r="AX2359" s="163" t="str">
        <f t="shared" si="268"/>
        <v>insert into XXXX_COMMISSION_PART (ID,CONTRACT_ID,FROM_DT,TILL_DT,NDS,CURRENCY,REWARD_TYPE,DISCOUNT_TYPE,REWARD_TO_CHARGE,DELKREDERE_TO_CHARGE,DKV_TO_CHARGE,REWARD_TO_PAY,DELKREDERE_TO_PAY,DKV_TO_PAY) values (s_xxxx_commission_part.NEXTVAL, 100098, '01.01.2015 0:00:00',  '31.01.2015 23:59:59', 1, 'RUR', 5, 7, 1476000, 492000,null,null,null,null);</v>
      </c>
    </row>
    <row r="2360" spans="2:50" ht="16.5" customHeight="1" x14ac:dyDescent="0.25">
      <c r="B2360" s="349">
        <v>1</v>
      </c>
      <c r="C2360" s="163">
        <v>100098</v>
      </c>
      <c r="D2360" s="163" t="s">
        <v>1254</v>
      </c>
      <c r="E2360" s="183" t="s">
        <v>165</v>
      </c>
      <c r="F2360" s="183" t="s">
        <v>162</v>
      </c>
      <c r="G2360" s="163">
        <v>1</v>
      </c>
      <c r="H2360" s="259" t="s">
        <v>38</v>
      </c>
      <c r="I2360" s="189" t="s">
        <v>43</v>
      </c>
      <c r="J2360" s="189">
        <v>10</v>
      </c>
      <c r="K2360" s="163" t="s">
        <v>43</v>
      </c>
      <c r="L2360" s="163" t="s">
        <v>43</v>
      </c>
      <c r="M2360" s="2" t="s">
        <v>43</v>
      </c>
      <c r="N2360" s="163" t="s">
        <v>43</v>
      </c>
      <c r="O2360" s="163">
        <v>100000000</v>
      </c>
      <c r="P2360" s="163">
        <v>84745762.711864397</v>
      </c>
      <c r="Q2360" s="163">
        <v>6779661.0169491498</v>
      </c>
      <c r="R2360" s="220">
        <v>1694915.25423728</v>
      </c>
      <c r="S2360" s="163" t="s">
        <v>43</v>
      </c>
      <c r="AX2360" s="163" t="str">
        <f t="shared" ref="AX2360:AX2423" si="269">IF(B2360=0,"insert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"&amp;A2360&amp;", "&amp;C2360&amp;", '"&amp;D2360&amp;"', date'"&amp;E2360&amp;"', date'"&amp;F2360&amp;"', "&amp;G2360&amp;", "&amp;H2360&amp;", '"&amp;I2360&amp;"',date'"&amp;O2360&amp;"',"&amp;J2360&amp;", "&amp;K2360&amp;", "&amp;K2360&amp;", '"&amp;L2360&amp;"', "&amp;M2360&amp;", "&amp;N2360&amp;", date'"&amp;P2360&amp;"', date'"&amp;Q2360&amp;"', "&amp;R2360&amp;", "&amp;S2360&amp;", to_date('"&amp;T2360&amp;"','YYYY-MM-DD HH24:MI:SS'), "&amp;U2360&amp;", "&amp;V2360&amp;", "&amp;W2360&amp;", "&amp;X2360&amp;", "&amp;AL2360&amp;", '"&amp;AN2360&amp;"', "&amp;AG2360&amp;","&amp;AM2360&amp;","&amp;AS2360&amp;","&amp;AT2360&amp;","&amp;AU2360&amp;");"&amp;
IF(LEN(AC2360)&gt;0,"insert into xxxx_oebs_cash_payment_test (ID, INVOICE_ID, OEBS_PAYMENT, DOC_DATE, COMISS_DATE) values (s_xxxx_oebs_cash_payment_test.NEXTVAL, "&amp;H2360&amp;", "&amp;AC2360&amp;", to_date('"&amp;T2360&amp;"','YYYY-MM-DD HH24:MI:SS'), "&amp;AF2360&amp;" );","")&amp;
IF(LEN(AD2360)&gt;0,"insert into xxxx_oebs_cash_payment_test (ID, INVOICE_ID, OEBS_PAYMENT, DOC_DATE, COMISS_DATE) values (s_xxxx_oebs_cash_payment_test.NEXTVAL, "&amp;H2360&amp;", "&amp;AD2360&amp;", to_date('"&amp;T2360&amp;"','YYYY-MM-DD HH24:MI:SS'), "&amp;AF2360&amp;" );","")&amp;
IF(LEN(AE2360)&gt;0,"insert into xxxx_oebs_cash_payment_test (ID, INVOICE_ID, OEBS_PAYMENT, DOC_DATE, COMISS_DATE) values (s_xxxx_oebs_cash_payment_test.NEXTVAL, "&amp;H2360&amp;", "&amp;AE2360&amp;", to_date('"&amp;T2360&amp;"','YYYY-MM-DD HH24:MI:SS'), "&amp;AF2360&amp;" );","")&amp;
IF(LEN(AH2360)&gt;0,"insert into xxxx_client_discount_m  (ID,CLIENT_ID,CLIENT_AVG_DISCOUNT,DT) values (s_xxxx_client_discount_m.NEXTVAL,"&amp;X2360&amp;", "&amp;AH2360&amp;", "&amp;AI2360&amp;");","")&amp;
IF(LEN(AJ2360)&gt;0,"insert into xxxx_client_discount_m  (ID,CLIENT_ID,CLIENT_AVG_DISCOUNT,DT) values (s_xxxx_client_discount_m.NEXTVAL,"&amp;X2360&amp;", "&amp;AJ2360&amp;", "&amp;AK2360&amp;");","")&amp;
IF(LEN(AO2360)&gt;0,"insert into xxxx_contract_signed_attr (ID, CONTRACT_ID, CODE, KEY_NUM) values (s_xxxx_contract_signed_attr.NEXTVAL, "&amp;C2360&amp;", 'SUPERCOMMISSION_BONUS' , "&amp;AO2360&amp;" );","")&amp;
IF(LEN(AP2360)&gt;0,"insert into xxxx_loyal_clients_contr_attr (ID, CONTRACT_ID, CLIENT_ID, LC_TURNOVER, COLLATERAL_FIRST_DT, COLLATERAL_END_DT) values (s_xxxx_loyal_clients_contr_atr.NEXTVAL, "&amp;C2360&amp;", "&amp;X2360&amp;", "&amp;AP2360&amp;", "&amp;AQ2360&amp;", "&amp;AR2360&amp;" );",""),"insert into XXXX_COMMISSION_PART (ID,CONTRACT_ID,FROM_DT,TILL_DT,NDS,CURRENCY,REWARD_TYPE,DISCOUNT_TYPE,REWARD_TO_CHARGE,DELKREDERE_TO_CHARGE,DKV_TO_CHARGE,REWARD_TO_PAY,DELKREDERE_TO_PAY,DKV_TO_PAY) values "&amp;"(s_xxxx_commission_part.NEXTVAL, "&amp;C2360&amp;", "&amp;E2360&amp;",  "&amp;F2360&amp;", "&amp;G2360&amp;", '"&amp;H2360&amp;"', "&amp;J2360&amp;", "&amp;I2360&amp;", "&amp;L2360&amp;", "&amp;M2360&amp;","&amp;N2360&amp;","&amp;Q2360&amp;","&amp;R2360&amp;","&amp;S2360&amp;");")</f>
        <v>insert into XXXX_COMMISSION_PART (ID,CONTRACT_ID,FROM_DT,TILL_DT,NDS,CURRENCY,REWARD_TYPE,DISCOUNT_TYPE,REWARD_TO_CHARGE,DELKREDERE_TO_CHARGE,DKV_TO_CHARGE,REWARD_TO_PAY,DELKREDERE_TO_PAY,DKV_TO_PAY) values (s_xxxx_commission_part.NEXTVAL, 100098, '01.01.2015 0:00:00',  '31.01.2015 23:59:59', 1, 'RUR', 10, null, null, null,null,6779661.01694915,1694915.25423728,null);</v>
      </c>
    </row>
    <row r="2361" spans="2:50" ht="16.5" customHeight="1" x14ac:dyDescent="0.25">
      <c r="B2361" s="349">
        <v>1</v>
      </c>
      <c r="C2361" s="163">
        <v>100098</v>
      </c>
      <c r="D2361" s="163" t="s">
        <v>1254</v>
      </c>
      <c r="E2361" s="183" t="s">
        <v>166</v>
      </c>
      <c r="F2361" s="183" t="s">
        <v>163</v>
      </c>
      <c r="G2361" s="163">
        <v>1</v>
      </c>
      <c r="H2361" s="259" t="s">
        <v>38</v>
      </c>
      <c r="I2361" s="189">
        <v>1</v>
      </c>
      <c r="J2361" s="189">
        <v>1</v>
      </c>
      <c r="K2361" s="163">
        <v>4920000</v>
      </c>
      <c r="L2361" s="163">
        <v>393600</v>
      </c>
      <c r="M2361" s="2">
        <v>98400</v>
      </c>
      <c r="N2361" s="163" t="s">
        <v>43</v>
      </c>
      <c r="O2361" s="163" t="s">
        <v>43</v>
      </c>
      <c r="P2361" s="163" t="s">
        <v>43</v>
      </c>
      <c r="Q2361" s="163" t="s">
        <v>43</v>
      </c>
      <c r="R2361" s="220" t="s">
        <v>43</v>
      </c>
      <c r="S2361" s="163" t="s">
        <v>43</v>
      </c>
      <c r="AX236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100098, '01.02.2015 0:00:00',  '28.02.2015 23:59:59', 1, 'RUR', 1, 1, 393600, 98400,null,null,null,null);</v>
      </c>
    </row>
    <row r="2362" spans="2:50" ht="16.5" customHeight="1" x14ac:dyDescent="0.25">
      <c r="B2362" s="349">
        <v>1</v>
      </c>
      <c r="C2362" s="163">
        <v>100098</v>
      </c>
      <c r="D2362" s="163" t="s">
        <v>1254</v>
      </c>
      <c r="E2362" s="183" t="s">
        <v>166</v>
      </c>
      <c r="F2362" s="183" t="s">
        <v>163</v>
      </c>
      <c r="G2362" s="163">
        <v>1</v>
      </c>
      <c r="H2362" s="259" t="s">
        <v>38</v>
      </c>
      <c r="I2362" s="189">
        <v>2</v>
      </c>
      <c r="J2362" s="189">
        <v>1</v>
      </c>
      <c r="K2362" s="163">
        <v>5740000</v>
      </c>
      <c r="L2362" s="163">
        <v>459200</v>
      </c>
      <c r="M2362" s="2">
        <v>114800</v>
      </c>
      <c r="N2362" s="163" t="s">
        <v>43</v>
      </c>
      <c r="O2362" s="163" t="s">
        <v>43</v>
      </c>
      <c r="P2362" s="163" t="s">
        <v>43</v>
      </c>
      <c r="Q2362" s="163" t="s">
        <v>43</v>
      </c>
      <c r="R2362" s="220" t="s">
        <v>43</v>
      </c>
      <c r="S2362" s="163" t="s">
        <v>43</v>
      </c>
      <c r="AX236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100098, '01.02.2015 0:00:00',  '28.02.2015 23:59:59', 1, 'RUR', 1, 2, 459200, 114800,null,null,null,null);</v>
      </c>
    </row>
    <row r="2363" spans="2:50" ht="16.5" customHeight="1" x14ac:dyDescent="0.25">
      <c r="B2363" s="349">
        <v>1</v>
      </c>
      <c r="C2363" s="163">
        <v>100098</v>
      </c>
      <c r="D2363" s="163" t="s">
        <v>1254</v>
      </c>
      <c r="E2363" s="183" t="s">
        <v>166</v>
      </c>
      <c r="F2363" s="183" t="s">
        <v>163</v>
      </c>
      <c r="G2363" s="163">
        <v>1</v>
      </c>
      <c r="H2363" s="259" t="s">
        <v>38</v>
      </c>
      <c r="I2363" s="189">
        <v>3</v>
      </c>
      <c r="J2363" s="189">
        <v>1</v>
      </c>
      <c r="K2363" s="163">
        <v>5740000</v>
      </c>
      <c r="L2363" s="163">
        <v>459200</v>
      </c>
      <c r="M2363" s="2">
        <v>114800</v>
      </c>
      <c r="N2363" s="163" t="s">
        <v>43</v>
      </c>
      <c r="O2363" s="163" t="s">
        <v>43</v>
      </c>
      <c r="P2363" s="163" t="s">
        <v>43</v>
      </c>
      <c r="Q2363" s="163" t="s">
        <v>43</v>
      </c>
      <c r="R2363" s="220" t="s">
        <v>43</v>
      </c>
      <c r="S2363" s="163" t="s">
        <v>43</v>
      </c>
      <c r="AX236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100098, '01.02.2015 0:00:00',  '28.02.2015 23:59:59', 1, 'RUR', 1, 3, 459200, 114800,null,null,null,null);</v>
      </c>
    </row>
    <row r="2364" spans="2:50" ht="16.5" customHeight="1" x14ac:dyDescent="0.25">
      <c r="B2364" s="349">
        <v>1</v>
      </c>
      <c r="C2364" s="163">
        <v>100099</v>
      </c>
      <c r="D2364" s="163" t="s">
        <v>1255</v>
      </c>
      <c r="E2364" s="183" t="s">
        <v>1465</v>
      </c>
      <c r="F2364" s="183" t="s">
        <v>1467</v>
      </c>
      <c r="G2364" s="163">
        <v>1</v>
      </c>
      <c r="H2364" s="259" t="s">
        <v>38</v>
      </c>
      <c r="I2364" s="189" t="s">
        <v>43</v>
      </c>
      <c r="J2364" s="189">
        <v>2</v>
      </c>
      <c r="K2364" s="163">
        <v>82000000</v>
      </c>
      <c r="L2364" s="163">
        <v>4360000</v>
      </c>
      <c r="M2364" s="2">
        <v>0</v>
      </c>
      <c r="N2364" s="163" t="s">
        <v>43</v>
      </c>
      <c r="O2364" s="163">
        <v>100000000</v>
      </c>
      <c r="P2364" s="163">
        <v>82000000</v>
      </c>
      <c r="Q2364" s="163">
        <v>4360000</v>
      </c>
      <c r="R2364" s="220">
        <v>0</v>
      </c>
      <c r="S2364" s="163" t="s">
        <v>43</v>
      </c>
      <c r="AX2364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100099, '01.09.2014 0:00:00',  '28.02.2015 0:00    ', 1, 'RUR', 2, null, 4360000, 0,null,4360000,0,null);</v>
      </c>
    </row>
    <row r="2365" spans="2:50" ht="16.5" customHeight="1" x14ac:dyDescent="0.25">
      <c r="B2365" s="349">
        <v>1</v>
      </c>
      <c r="C2365" s="163">
        <v>100099</v>
      </c>
      <c r="D2365" s="163" t="s">
        <v>1255</v>
      </c>
      <c r="E2365" s="183" t="s">
        <v>165</v>
      </c>
      <c r="F2365" s="183" t="s">
        <v>162</v>
      </c>
      <c r="G2365" s="163">
        <v>1</v>
      </c>
      <c r="H2365" s="259" t="s">
        <v>38</v>
      </c>
      <c r="I2365" s="189">
        <v>7</v>
      </c>
      <c r="J2365" s="189">
        <v>5</v>
      </c>
      <c r="K2365" s="163">
        <v>49200000</v>
      </c>
      <c r="L2365" s="163">
        <v>2952000</v>
      </c>
      <c r="M2365" s="2">
        <v>984000</v>
      </c>
      <c r="N2365" s="163" t="s">
        <v>43</v>
      </c>
      <c r="O2365" s="163" t="s">
        <v>43</v>
      </c>
      <c r="P2365" s="163" t="s">
        <v>43</v>
      </c>
      <c r="Q2365" s="163" t="s">
        <v>43</v>
      </c>
      <c r="R2365" s="220" t="s">
        <v>43</v>
      </c>
      <c r="S2365" s="163" t="s">
        <v>43</v>
      </c>
      <c r="AX2365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100099, '01.01.2015 0:00:00',  '31.01.2015 23:59:59', 1, 'RUR', 5, 7, 2952000, 984000,null,null,null,null);</v>
      </c>
    </row>
    <row r="2366" spans="2:50" ht="16.5" customHeight="1" x14ac:dyDescent="0.25">
      <c r="B2366" s="349">
        <v>1</v>
      </c>
      <c r="C2366" s="163">
        <v>100099</v>
      </c>
      <c r="D2366" s="163" t="s">
        <v>1255</v>
      </c>
      <c r="E2366" s="183" t="s">
        <v>165</v>
      </c>
      <c r="F2366" s="183" t="s">
        <v>162</v>
      </c>
      <c r="G2366" s="163">
        <v>1</v>
      </c>
      <c r="H2366" s="259" t="s">
        <v>38</v>
      </c>
      <c r="I2366" s="189" t="s">
        <v>43</v>
      </c>
      <c r="J2366" s="189">
        <v>10</v>
      </c>
      <c r="K2366" s="163" t="s">
        <v>43</v>
      </c>
      <c r="L2366" s="163" t="s">
        <v>43</v>
      </c>
      <c r="M2366" s="2" t="s">
        <v>43</v>
      </c>
      <c r="N2366" s="163" t="s">
        <v>43</v>
      </c>
      <c r="O2366" s="163">
        <v>200000000</v>
      </c>
      <c r="P2366" s="163">
        <v>169491525.42372799</v>
      </c>
      <c r="Q2366" s="163">
        <v>13559322.0338983</v>
      </c>
      <c r="R2366" s="220">
        <v>3389830.5084745698</v>
      </c>
      <c r="S2366" s="163" t="s">
        <v>43</v>
      </c>
      <c r="AX2366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100099, '01.01.2015 0:00:00',  '31.01.2015 23:59:59', 1, 'RUR', 10, null, null, null,null,13559322.0338983,3389830.50847457,null);</v>
      </c>
    </row>
    <row r="2367" spans="2:50" ht="16.5" customHeight="1" x14ac:dyDescent="0.25">
      <c r="B2367" s="349">
        <v>1</v>
      </c>
      <c r="C2367" s="163">
        <v>100099</v>
      </c>
      <c r="D2367" s="163" t="s">
        <v>1255</v>
      </c>
      <c r="E2367" s="183" t="s">
        <v>166</v>
      </c>
      <c r="F2367" s="183" t="s">
        <v>163</v>
      </c>
      <c r="G2367" s="163">
        <v>1</v>
      </c>
      <c r="H2367" s="259" t="s">
        <v>38</v>
      </c>
      <c r="I2367" s="189">
        <v>1</v>
      </c>
      <c r="J2367" s="189">
        <v>1</v>
      </c>
      <c r="K2367" s="163">
        <v>9840000</v>
      </c>
      <c r="L2367" s="163">
        <v>787200</v>
      </c>
      <c r="M2367" s="2">
        <v>196800</v>
      </c>
      <c r="N2367" s="163" t="s">
        <v>43</v>
      </c>
      <c r="O2367" s="163" t="s">
        <v>43</v>
      </c>
      <c r="P2367" s="163" t="s">
        <v>43</v>
      </c>
      <c r="Q2367" s="163" t="s">
        <v>43</v>
      </c>
      <c r="R2367" s="220" t="s">
        <v>43</v>
      </c>
      <c r="S2367" s="163" t="s">
        <v>43</v>
      </c>
      <c r="AX2367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100099, '01.02.2015 0:00:00',  '28.02.2015 23:59:59', 1, 'RUR', 1, 1, 787200, 196800,null,null,null,null);</v>
      </c>
    </row>
    <row r="2368" spans="2:50" ht="16.5" customHeight="1" x14ac:dyDescent="0.25">
      <c r="B2368" s="349">
        <v>1</v>
      </c>
      <c r="C2368" s="163">
        <v>100099</v>
      </c>
      <c r="D2368" s="163" t="s">
        <v>1255</v>
      </c>
      <c r="E2368" s="183" t="s">
        <v>166</v>
      </c>
      <c r="F2368" s="183" t="s">
        <v>163</v>
      </c>
      <c r="G2368" s="163">
        <v>1</v>
      </c>
      <c r="H2368" s="259" t="s">
        <v>38</v>
      </c>
      <c r="I2368" s="189">
        <v>2</v>
      </c>
      <c r="J2368" s="189">
        <v>1</v>
      </c>
      <c r="K2368" s="163">
        <v>11480000</v>
      </c>
      <c r="L2368" s="163">
        <v>918400</v>
      </c>
      <c r="M2368" s="2">
        <v>229600</v>
      </c>
      <c r="N2368" s="163" t="s">
        <v>43</v>
      </c>
      <c r="O2368" s="163" t="s">
        <v>43</v>
      </c>
      <c r="P2368" s="163" t="s">
        <v>43</v>
      </c>
      <c r="Q2368" s="163" t="s">
        <v>43</v>
      </c>
      <c r="R2368" s="220" t="s">
        <v>43</v>
      </c>
      <c r="S2368" s="163" t="s">
        <v>43</v>
      </c>
      <c r="AX2368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100099, '01.02.2015 0:00:00',  '28.02.2015 23:59:59', 1, 'RUR', 1, 2, 918400, 229600,null,null,null,null);</v>
      </c>
    </row>
    <row r="2369" spans="2:50" ht="16.5" customHeight="1" x14ac:dyDescent="0.25">
      <c r="B2369" s="349">
        <v>1</v>
      </c>
      <c r="C2369" s="163">
        <v>100099</v>
      </c>
      <c r="D2369" s="163" t="s">
        <v>1255</v>
      </c>
      <c r="E2369" s="183" t="s">
        <v>166</v>
      </c>
      <c r="F2369" s="183" t="s">
        <v>163</v>
      </c>
      <c r="G2369" s="163">
        <v>1</v>
      </c>
      <c r="H2369" s="259" t="s">
        <v>38</v>
      </c>
      <c r="I2369" s="189">
        <v>3</v>
      </c>
      <c r="J2369" s="189">
        <v>1</v>
      </c>
      <c r="K2369" s="163">
        <v>11480000</v>
      </c>
      <c r="L2369" s="163">
        <v>918400</v>
      </c>
      <c r="M2369" s="2">
        <v>229600</v>
      </c>
      <c r="N2369" s="163" t="s">
        <v>43</v>
      </c>
      <c r="O2369" s="163" t="s">
        <v>43</v>
      </c>
      <c r="P2369" s="163" t="s">
        <v>43</v>
      </c>
      <c r="Q2369" s="163" t="s">
        <v>43</v>
      </c>
      <c r="R2369" s="220" t="s">
        <v>43</v>
      </c>
      <c r="S2369" s="163" t="s">
        <v>43</v>
      </c>
      <c r="AX2369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100099, '01.02.2015 0:00:00',  '28.02.2015 23:59:59', 1, 'RUR', 1, 3, 918400, 229600,null,null,null,null);</v>
      </c>
    </row>
    <row r="2370" spans="2:50" ht="16.5" customHeight="1" x14ac:dyDescent="0.25">
      <c r="B2370" s="349">
        <v>1</v>
      </c>
      <c r="C2370" s="163">
        <v>1000100</v>
      </c>
      <c r="D2370" s="163" t="s">
        <v>1259</v>
      </c>
      <c r="E2370" s="183" t="s">
        <v>1465</v>
      </c>
      <c r="F2370" s="183" t="s">
        <v>1467</v>
      </c>
      <c r="G2370" s="163">
        <v>1</v>
      </c>
      <c r="H2370" s="259" t="s">
        <v>38</v>
      </c>
      <c r="I2370" s="189" t="s">
        <v>43</v>
      </c>
      <c r="J2370" s="189">
        <v>2</v>
      </c>
      <c r="K2370" s="163">
        <v>24600000</v>
      </c>
      <c r="L2370" s="163">
        <v>738000</v>
      </c>
      <c r="M2370" s="2">
        <v>0</v>
      </c>
      <c r="N2370" s="163" t="s">
        <v>43</v>
      </c>
      <c r="O2370" s="163">
        <v>30000000</v>
      </c>
      <c r="P2370" s="163">
        <v>24600000</v>
      </c>
      <c r="Q2370" s="163">
        <v>738000</v>
      </c>
      <c r="R2370" s="220">
        <v>0</v>
      </c>
      <c r="S2370" s="163" t="s">
        <v>43</v>
      </c>
      <c r="AX2370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1000100, '01.09.2014 0:00:00',  '28.02.2015 0:00    ', 1, 'RUR', 2, null, 738000, 0,null,738000,0,null);</v>
      </c>
    </row>
    <row r="2371" spans="2:50" ht="16.5" customHeight="1" x14ac:dyDescent="0.25">
      <c r="B2371" s="349">
        <v>1</v>
      </c>
      <c r="C2371" s="163">
        <v>1000100</v>
      </c>
      <c r="D2371" s="163" t="s">
        <v>1259</v>
      </c>
      <c r="E2371" s="183" t="s">
        <v>165</v>
      </c>
      <c r="F2371" s="183" t="s">
        <v>162</v>
      </c>
      <c r="G2371" s="163">
        <v>1</v>
      </c>
      <c r="H2371" s="259" t="s">
        <v>38</v>
      </c>
      <c r="I2371" s="189">
        <v>7</v>
      </c>
      <c r="J2371" s="189">
        <v>5</v>
      </c>
      <c r="K2371" s="163">
        <v>24600000</v>
      </c>
      <c r="L2371" s="163">
        <v>1476000</v>
      </c>
      <c r="M2371" s="2">
        <v>492000</v>
      </c>
      <c r="N2371" s="163" t="s">
        <v>43</v>
      </c>
      <c r="O2371" s="163" t="s">
        <v>43</v>
      </c>
      <c r="P2371" s="163" t="s">
        <v>43</v>
      </c>
      <c r="Q2371" s="163" t="s">
        <v>43</v>
      </c>
      <c r="R2371" s="220" t="s">
        <v>43</v>
      </c>
      <c r="S2371" s="163" t="s">
        <v>43</v>
      </c>
      <c r="AX237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1000100, '01.01.2015 0:00:00',  '31.01.2015 23:59:59', 1, 'RUR', 5, 7, 1476000, 492000,null,null,null,null);</v>
      </c>
    </row>
    <row r="2372" spans="2:50" ht="16.5" customHeight="1" x14ac:dyDescent="0.25">
      <c r="B2372" s="349">
        <v>1</v>
      </c>
      <c r="C2372" s="163">
        <v>1000100</v>
      </c>
      <c r="D2372" s="163" t="s">
        <v>1259</v>
      </c>
      <c r="E2372" s="183" t="s">
        <v>165</v>
      </c>
      <c r="F2372" s="183" t="s">
        <v>162</v>
      </c>
      <c r="G2372" s="163">
        <v>1</v>
      </c>
      <c r="H2372" s="259" t="s">
        <v>38</v>
      </c>
      <c r="I2372" s="189" t="s">
        <v>43</v>
      </c>
      <c r="J2372" s="189">
        <v>10</v>
      </c>
      <c r="K2372" s="163" t="s">
        <v>43</v>
      </c>
      <c r="L2372" s="163" t="s">
        <v>43</v>
      </c>
      <c r="M2372" s="2" t="s">
        <v>43</v>
      </c>
      <c r="N2372" s="163" t="s">
        <v>43</v>
      </c>
      <c r="O2372" s="163">
        <v>552000000</v>
      </c>
      <c r="P2372" s="163">
        <v>467796610.16949099</v>
      </c>
      <c r="Q2372" s="163">
        <v>37423728.813559301</v>
      </c>
      <c r="R2372" s="220">
        <v>9355932.2033898309</v>
      </c>
      <c r="S2372" s="163" t="s">
        <v>43</v>
      </c>
      <c r="AX237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1000100, '01.01.2015 0:00:00',  '31.01.2015 23:59:59', 1, 'RUR', 10, null, null, null,null,37423728.8135593,9355932.20338983,null);</v>
      </c>
    </row>
    <row r="2373" spans="2:50" ht="16.5" customHeight="1" x14ac:dyDescent="0.25">
      <c r="B2373" s="349">
        <v>1</v>
      </c>
      <c r="C2373" s="163">
        <v>1000101</v>
      </c>
      <c r="D2373" s="163" t="s">
        <v>1263</v>
      </c>
      <c r="E2373" s="183" t="s">
        <v>165</v>
      </c>
      <c r="F2373" s="183" t="s">
        <v>162</v>
      </c>
      <c r="G2373" s="163">
        <v>1</v>
      </c>
      <c r="H2373" s="259" t="s">
        <v>38</v>
      </c>
      <c r="I2373" s="189">
        <v>7</v>
      </c>
      <c r="J2373" s="189">
        <v>5</v>
      </c>
      <c r="K2373" s="163">
        <v>10660000</v>
      </c>
      <c r="L2373" s="163">
        <v>639600</v>
      </c>
      <c r="M2373" s="2">
        <v>213200</v>
      </c>
      <c r="N2373" s="163" t="s">
        <v>43</v>
      </c>
      <c r="O2373" s="163" t="s">
        <v>43</v>
      </c>
      <c r="P2373" s="163" t="s">
        <v>43</v>
      </c>
      <c r="Q2373" s="163" t="s">
        <v>43</v>
      </c>
      <c r="R2373" s="220" t="s">
        <v>43</v>
      </c>
      <c r="S2373" s="163" t="s">
        <v>43</v>
      </c>
      <c r="AX237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1000101, '01.01.2015 0:00:00',  '31.01.2015 23:59:59', 1, 'RUR', 5, 7, 639600, 213200,null,null,null,null);</v>
      </c>
    </row>
    <row r="2374" spans="2:50" ht="16.5" customHeight="1" x14ac:dyDescent="0.25">
      <c r="B2374" s="349">
        <v>1</v>
      </c>
      <c r="C2374" s="163">
        <v>1000101</v>
      </c>
      <c r="D2374" s="163" t="s">
        <v>1263</v>
      </c>
      <c r="E2374" s="183" t="s">
        <v>165</v>
      </c>
      <c r="F2374" s="183" t="s">
        <v>162</v>
      </c>
      <c r="G2374" s="163">
        <v>1</v>
      </c>
      <c r="H2374" s="259" t="s">
        <v>38</v>
      </c>
      <c r="I2374" s="189" t="s">
        <v>43</v>
      </c>
      <c r="J2374" s="189">
        <v>10</v>
      </c>
      <c r="K2374" s="163" t="s">
        <v>43</v>
      </c>
      <c r="L2374" s="163" t="s">
        <v>43</v>
      </c>
      <c r="M2374" s="2" t="s">
        <v>43</v>
      </c>
      <c r="N2374" s="163" t="s">
        <v>43</v>
      </c>
      <c r="O2374" s="163">
        <v>700200000</v>
      </c>
      <c r="P2374" s="163">
        <v>593389830.50847399</v>
      </c>
      <c r="Q2374" s="163">
        <v>47471186.440677904</v>
      </c>
      <c r="R2374" s="220">
        <v>11867796.6101694</v>
      </c>
      <c r="S2374" s="163" t="s">
        <v>43</v>
      </c>
      <c r="AX2374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1000101, '01.01.2015 0:00:00',  '31.01.2015 23:59:59', 1, 'RUR', 10, null, null, null,null,47471186.4406779,11867796.6101694,null);</v>
      </c>
    </row>
    <row r="2375" spans="2:50" ht="16.5" customHeight="1" x14ac:dyDescent="0.25">
      <c r="B2375" s="349">
        <v>1</v>
      </c>
      <c r="C2375" s="163">
        <v>1000102</v>
      </c>
      <c r="D2375" s="163" t="s">
        <v>1267</v>
      </c>
      <c r="E2375" s="183" t="s">
        <v>1465</v>
      </c>
      <c r="F2375" s="183" t="s">
        <v>1467</v>
      </c>
      <c r="G2375" s="163">
        <v>1</v>
      </c>
      <c r="H2375" s="259" t="s">
        <v>38</v>
      </c>
      <c r="I2375" s="189" t="s">
        <v>43</v>
      </c>
      <c r="J2375" s="189">
        <v>2</v>
      </c>
      <c r="K2375" s="163">
        <v>35300020</v>
      </c>
      <c r="L2375" s="163">
        <v>1278001.2</v>
      </c>
      <c r="M2375" s="2">
        <v>0</v>
      </c>
      <c r="N2375" s="163" t="s">
        <v>43</v>
      </c>
      <c r="O2375" s="163">
        <v>40700020</v>
      </c>
      <c r="P2375" s="163">
        <v>35300020</v>
      </c>
      <c r="Q2375" s="163">
        <v>1278001.2</v>
      </c>
      <c r="R2375" s="220">
        <v>0</v>
      </c>
      <c r="S2375" s="163" t="s">
        <v>43</v>
      </c>
      <c r="AX2375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'01.09.2014 0:00:00',  '28.02.2015 0:00    ', 1, 'RUR', 2, null, 1278001.2, 0,null,1278001.2,0,null);</v>
      </c>
    </row>
    <row r="2376" spans="2:50" ht="16.5" customHeight="1" x14ac:dyDescent="0.25">
      <c r="B2376" s="349">
        <v>1</v>
      </c>
      <c r="C2376" s="163">
        <v>1000102</v>
      </c>
      <c r="D2376" s="163" t="s">
        <v>1267</v>
      </c>
      <c r="E2376" s="183" t="s">
        <v>165</v>
      </c>
      <c r="F2376" s="183" t="s">
        <v>162</v>
      </c>
      <c r="G2376" s="163">
        <v>1</v>
      </c>
      <c r="H2376" s="259" t="s">
        <v>38</v>
      </c>
      <c r="I2376" s="189">
        <v>7</v>
      </c>
      <c r="J2376" s="189">
        <v>5</v>
      </c>
      <c r="K2376" s="163">
        <v>24600000</v>
      </c>
      <c r="L2376" s="163">
        <v>1476000</v>
      </c>
      <c r="M2376" s="2">
        <v>492000</v>
      </c>
      <c r="N2376" s="163" t="s">
        <v>43</v>
      </c>
      <c r="O2376" s="163" t="s">
        <v>43</v>
      </c>
      <c r="P2376" s="163" t="s">
        <v>43</v>
      </c>
      <c r="Q2376" s="163" t="s">
        <v>43</v>
      </c>
      <c r="R2376" s="220" t="s">
        <v>43</v>
      </c>
      <c r="S2376" s="163" t="s">
        <v>43</v>
      </c>
      <c r="AX2376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'01.01.2015 0:00:00',  '31.01.2015 23:59:59', 1, 'RUR', 5, 7, 1476000, 492000,null,null,null,null);</v>
      </c>
    </row>
    <row r="2377" spans="2:50" ht="16.5" customHeight="1" x14ac:dyDescent="0.25">
      <c r="B2377" s="349">
        <v>1</v>
      </c>
      <c r="C2377" s="163">
        <v>1000102</v>
      </c>
      <c r="D2377" s="163" t="s">
        <v>1267</v>
      </c>
      <c r="E2377" s="183" t="s">
        <v>165</v>
      </c>
      <c r="F2377" s="183" t="s">
        <v>162</v>
      </c>
      <c r="G2377" s="163">
        <v>1</v>
      </c>
      <c r="H2377" s="259" t="s">
        <v>38</v>
      </c>
      <c r="I2377" s="189" t="s">
        <v>43</v>
      </c>
      <c r="J2377" s="189">
        <v>10</v>
      </c>
      <c r="K2377" s="163" t="s">
        <v>43</v>
      </c>
      <c r="L2377" s="163" t="s">
        <v>43</v>
      </c>
      <c r="M2377" s="2" t="s">
        <v>43</v>
      </c>
      <c r="N2377" s="163" t="s">
        <v>43</v>
      </c>
      <c r="O2377" s="163">
        <v>80000000</v>
      </c>
      <c r="P2377" s="163">
        <v>67796610.1694915</v>
      </c>
      <c r="Q2377" s="163">
        <v>5423728.8135593198</v>
      </c>
      <c r="R2377" s="220">
        <v>1355932.20338983</v>
      </c>
      <c r="S2377" s="163" t="s">
        <v>43</v>
      </c>
      <c r="AX2377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'01.01.2015 0:00:00',  '31.01.2015 23:59:59', 1, 'RUR', 10, null, null, null,null,5423728.81355932,1355932.20338983,null);</v>
      </c>
    </row>
    <row r="2378" spans="2:50" ht="16.5" customHeight="1" x14ac:dyDescent="0.25">
      <c r="B2378" s="349">
        <v>1</v>
      </c>
      <c r="C2378" s="163">
        <v>1000102</v>
      </c>
      <c r="D2378" s="163" t="s">
        <v>1267</v>
      </c>
      <c r="E2378" s="183" t="s">
        <v>165</v>
      </c>
      <c r="F2378" s="183" t="s">
        <v>162</v>
      </c>
      <c r="G2378" s="163">
        <v>1</v>
      </c>
      <c r="H2378" s="259" t="s">
        <v>59</v>
      </c>
      <c r="I2378" s="189" t="s">
        <v>43</v>
      </c>
      <c r="J2378" s="189">
        <v>10</v>
      </c>
      <c r="K2378" s="163" t="s">
        <v>43</v>
      </c>
      <c r="L2378" s="163" t="s">
        <v>43</v>
      </c>
      <c r="M2378" s="2" t="s">
        <v>43</v>
      </c>
      <c r="N2378" s="163" t="s">
        <v>43</v>
      </c>
      <c r="O2378" s="163">
        <v>46668</v>
      </c>
      <c r="P2378" s="163">
        <v>39549.152542372802</v>
      </c>
      <c r="Q2378" s="163">
        <v>3163.9322033898302</v>
      </c>
      <c r="R2378" s="220">
        <v>790.98305084745698</v>
      </c>
      <c r="S2378" s="163" t="s">
        <v>43</v>
      </c>
      <c r="AX2378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'01.01.2015 0:00:00',  '31.01.2015 23:59:59', 1, 'USD', 10, null, null, null,null,3163.93220338983,790.983050847457,null);</v>
      </c>
    </row>
    <row r="2379" spans="2:50" ht="16.5" customHeight="1" x14ac:dyDescent="0.25">
      <c r="B2379" s="349">
        <v>1</v>
      </c>
      <c r="C2379" s="163">
        <v>1000102</v>
      </c>
      <c r="D2379" s="163" t="s">
        <v>1267</v>
      </c>
      <c r="E2379" s="183" t="s">
        <v>166</v>
      </c>
      <c r="F2379" s="183" t="s">
        <v>163</v>
      </c>
      <c r="G2379" s="163">
        <v>1</v>
      </c>
      <c r="H2379" s="259" t="s">
        <v>38</v>
      </c>
      <c r="I2379" s="189">
        <v>1</v>
      </c>
      <c r="J2379" s="189">
        <v>1</v>
      </c>
      <c r="K2379" s="163">
        <v>7000000</v>
      </c>
      <c r="L2379" s="163">
        <v>560000</v>
      </c>
      <c r="M2379" s="2">
        <v>140000</v>
      </c>
      <c r="N2379" s="163" t="s">
        <v>43</v>
      </c>
      <c r="O2379" s="163" t="s">
        <v>43</v>
      </c>
      <c r="P2379" s="163" t="s">
        <v>43</v>
      </c>
      <c r="Q2379" s="163" t="s">
        <v>43</v>
      </c>
      <c r="R2379" s="220" t="s">
        <v>43</v>
      </c>
      <c r="S2379" s="163" t="s">
        <v>43</v>
      </c>
      <c r="AX2379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'01.02.2015 0:00:00',  '28.02.2015 23:59:59', 1, 'RUR', 1, 1, 560000, 140000,null,null,null,null);</v>
      </c>
    </row>
    <row r="2380" spans="2:50" ht="16.5" customHeight="1" x14ac:dyDescent="0.25">
      <c r="B2380" s="349">
        <v>1</v>
      </c>
      <c r="C2380" s="163">
        <v>1000102</v>
      </c>
      <c r="D2380" s="163" t="s">
        <v>1267</v>
      </c>
      <c r="E2380" s="183" t="s">
        <v>166</v>
      </c>
      <c r="F2380" s="183" t="s">
        <v>163</v>
      </c>
      <c r="G2380" s="163">
        <v>1</v>
      </c>
      <c r="H2380" s="259" t="s">
        <v>59</v>
      </c>
      <c r="I2380" s="189">
        <v>7</v>
      </c>
      <c r="J2380" s="189">
        <v>5</v>
      </c>
      <c r="K2380" s="163">
        <v>23334</v>
      </c>
      <c r="L2380" s="163">
        <v>1400.04</v>
      </c>
      <c r="M2380" s="2">
        <v>466.68</v>
      </c>
      <c r="N2380" s="163" t="s">
        <v>43</v>
      </c>
      <c r="O2380" s="163" t="s">
        <v>43</v>
      </c>
      <c r="P2380" s="163" t="s">
        <v>43</v>
      </c>
      <c r="Q2380" s="163" t="s">
        <v>43</v>
      </c>
      <c r="R2380" s="220" t="s">
        <v>43</v>
      </c>
      <c r="S2380" s="163" t="s">
        <v>43</v>
      </c>
      <c r="AX2380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'01.02.2015 0:00:00',  '28.02.2015 23:59:59', 1, 'USD', 5, 7, 1400.04, 466.68,null,null,null,null);</v>
      </c>
    </row>
    <row r="2381" spans="2:50" ht="16.5" customHeight="1" x14ac:dyDescent="0.25">
      <c r="B2381" s="349">
        <v>1</v>
      </c>
      <c r="C2381" s="163">
        <v>1000102</v>
      </c>
      <c r="D2381" s="163" t="s">
        <v>1267</v>
      </c>
      <c r="E2381" s="183" t="s">
        <v>166</v>
      </c>
      <c r="F2381" s="183" t="s">
        <v>163</v>
      </c>
      <c r="G2381" s="163">
        <v>1</v>
      </c>
      <c r="H2381" s="259" t="s">
        <v>38</v>
      </c>
      <c r="I2381" s="189">
        <v>7</v>
      </c>
      <c r="J2381" s="189">
        <v>5</v>
      </c>
      <c r="K2381" s="163">
        <v>3000000</v>
      </c>
      <c r="L2381" s="163">
        <v>180000</v>
      </c>
      <c r="M2381" s="2">
        <v>60000</v>
      </c>
      <c r="N2381" s="163" t="s">
        <v>43</v>
      </c>
      <c r="O2381" s="163" t="s">
        <v>43</v>
      </c>
      <c r="P2381" s="163" t="s">
        <v>43</v>
      </c>
      <c r="Q2381" s="163" t="s">
        <v>43</v>
      </c>
      <c r="R2381" s="220" t="s">
        <v>43</v>
      </c>
      <c r="S2381" s="163" t="s">
        <v>43</v>
      </c>
      <c r="AX238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1000102, '01.02.2015 0:00:00',  '28.02.2015 23:59:59', 1, 'RUR', 5, 7, 180000, 60000,null,null,null,null);</v>
      </c>
    </row>
    <row r="2382" spans="2:50" ht="16.5" customHeight="1" x14ac:dyDescent="0.25">
      <c r="B2382" s="349">
        <v>1</v>
      </c>
      <c r="C2382" s="163">
        <v>1000103</v>
      </c>
      <c r="D2382" s="163" t="s">
        <v>1277</v>
      </c>
      <c r="E2382" s="183" t="s">
        <v>1465</v>
      </c>
      <c r="F2382" s="183" t="s">
        <v>1467</v>
      </c>
      <c r="G2382" s="163">
        <v>1</v>
      </c>
      <c r="H2382" s="259" t="s">
        <v>38</v>
      </c>
      <c r="I2382" s="189" t="s">
        <v>43</v>
      </c>
      <c r="J2382" s="189">
        <v>2</v>
      </c>
      <c r="K2382" s="163">
        <v>43990020</v>
      </c>
      <c r="L2382" s="163">
        <v>1799401.2</v>
      </c>
      <c r="M2382" s="2">
        <v>0</v>
      </c>
      <c r="N2382" s="163" t="s">
        <v>43</v>
      </c>
      <c r="O2382" s="163">
        <v>50200020</v>
      </c>
      <c r="P2382" s="163">
        <v>43990020</v>
      </c>
      <c r="Q2382" s="163">
        <v>1799401.2</v>
      </c>
      <c r="R2382" s="220">
        <v>0</v>
      </c>
      <c r="S2382" s="163" t="s">
        <v>43</v>
      </c>
      <c r="AX238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1000103, '01.09.2014 0:00:00',  '28.02.2015 0:00    ', 1, 'RUR', 2, null, 1799401.2, 0,null,1799401.2,0,null);</v>
      </c>
    </row>
    <row r="2383" spans="2:50" ht="16.5" customHeight="1" x14ac:dyDescent="0.25">
      <c r="B2383" s="349">
        <v>1</v>
      </c>
      <c r="C2383" s="163">
        <v>1000103</v>
      </c>
      <c r="D2383" s="163" t="s">
        <v>1277</v>
      </c>
      <c r="E2383" s="183" t="s">
        <v>165</v>
      </c>
      <c r="F2383" s="183" t="s">
        <v>162</v>
      </c>
      <c r="G2383" s="163">
        <v>1</v>
      </c>
      <c r="H2383" s="259" t="s">
        <v>59</v>
      </c>
      <c r="I2383" s="189">
        <v>7</v>
      </c>
      <c r="J2383" s="189">
        <v>5</v>
      </c>
      <c r="K2383" s="163">
        <v>943000</v>
      </c>
      <c r="L2383" s="163">
        <v>56580</v>
      </c>
      <c r="M2383" s="2">
        <v>18860</v>
      </c>
      <c r="N2383" s="163" t="s">
        <v>43</v>
      </c>
      <c r="O2383" s="163" t="s">
        <v>43</v>
      </c>
      <c r="P2383" s="163" t="s">
        <v>43</v>
      </c>
      <c r="Q2383" s="163" t="s">
        <v>43</v>
      </c>
      <c r="R2383" s="220" t="s">
        <v>43</v>
      </c>
      <c r="S2383" s="163" t="s">
        <v>43</v>
      </c>
      <c r="AX238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1000103, '01.01.2015 0:00:00',  '31.01.2015 23:59:59', 1, 'USD', 5, 7, 56580, 18860,null,null,null,null);</v>
      </c>
    </row>
    <row r="2384" spans="2:50" ht="16.5" customHeight="1" x14ac:dyDescent="0.25">
      <c r="B2384" s="349">
        <v>1</v>
      </c>
      <c r="C2384" s="163">
        <v>1000103</v>
      </c>
      <c r="D2384" s="163" t="s">
        <v>1277</v>
      </c>
      <c r="E2384" s="183" t="s">
        <v>165</v>
      </c>
      <c r="F2384" s="183" t="s">
        <v>162</v>
      </c>
      <c r="G2384" s="163">
        <v>1</v>
      </c>
      <c r="H2384" s="259" t="s">
        <v>59</v>
      </c>
      <c r="I2384" s="189" t="s">
        <v>43</v>
      </c>
      <c r="J2384" s="189">
        <v>10</v>
      </c>
      <c r="K2384" s="163" t="s">
        <v>43</v>
      </c>
      <c r="L2384" s="163" t="s">
        <v>43</v>
      </c>
      <c r="M2384" s="2" t="s">
        <v>43</v>
      </c>
      <c r="N2384" s="163" t="s">
        <v>43</v>
      </c>
      <c r="O2384" s="163">
        <v>3346668</v>
      </c>
      <c r="P2384" s="163">
        <v>2836159.3220338901</v>
      </c>
      <c r="Q2384" s="163">
        <v>226892.74576271101</v>
      </c>
      <c r="R2384" s="220">
        <v>56723.186440677899</v>
      </c>
      <c r="S2384" s="163" t="s">
        <v>43</v>
      </c>
      <c r="AX2384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1000103, '01.01.2015 0:00:00',  '31.01.2015 23:59:59', 1, 'USD', 10, null, null, null,null,226892.745762711,56723.1864406779,null);</v>
      </c>
    </row>
    <row r="2385" spans="2:50" ht="16.5" customHeight="1" x14ac:dyDescent="0.25">
      <c r="B2385" s="349">
        <v>1</v>
      </c>
      <c r="C2385" s="163">
        <v>1000103</v>
      </c>
      <c r="D2385" s="163" t="s">
        <v>1277</v>
      </c>
      <c r="E2385" s="183" t="s">
        <v>166</v>
      </c>
      <c r="F2385" s="183" t="s">
        <v>163</v>
      </c>
      <c r="G2385" s="163">
        <v>1</v>
      </c>
      <c r="H2385" s="259" t="s">
        <v>59</v>
      </c>
      <c r="I2385" s="189">
        <v>1</v>
      </c>
      <c r="J2385" s="189">
        <v>1</v>
      </c>
      <c r="K2385" s="163">
        <v>323334</v>
      </c>
      <c r="L2385" s="163">
        <v>25866.720000000001</v>
      </c>
      <c r="M2385" s="2">
        <v>6466.68</v>
      </c>
      <c r="N2385" s="163" t="s">
        <v>43</v>
      </c>
      <c r="O2385" s="163" t="s">
        <v>43</v>
      </c>
      <c r="P2385" s="163" t="s">
        <v>43</v>
      </c>
      <c r="Q2385" s="163" t="s">
        <v>43</v>
      </c>
      <c r="R2385" s="220" t="s">
        <v>43</v>
      </c>
      <c r="S2385" s="163" t="s">
        <v>43</v>
      </c>
      <c r="AX2385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1000103, '01.02.2015 0:00:00',  '28.02.2015 23:59:59', 1, 'USD', 1, 1, 25866.72, 6466.68,null,null,null,null);</v>
      </c>
    </row>
    <row r="2386" spans="2:50" ht="16.5" customHeight="1" x14ac:dyDescent="0.25">
      <c r="B2386" s="349">
        <v>1</v>
      </c>
      <c r="C2386" s="163">
        <v>1000103</v>
      </c>
      <c r="D2386" s="163" t="s">
        <v>1277</v>
      </c>
      <c r="E2386" s="183" t="s">
        <v>166</v>
      </c>
      <c r="F2386" s="183" t="s">
        <v>163</v>
      </c>
      <c r="G2386" s="163">
        <v>1</v>
      </c>
      <c r="H2386" s="259" t="s">
        <v>59</v>
      </c>
      <c r="I2386" s="189">
        <v>2</v>
      </c>
      <c r="J2386" s="189">
        <v>1</v>
      </c>
      <c r="K2386" s="163">
        <v>200000</v>
      </c>
      <c r="L2386" s="163">
        <v>16000</v>
      </c>
      <c r="M2386" s="2">
        <v>4000</v>
      </c>
      <c r="N2386" s="163" t="s">
        <v>43</v>
      </c>
      <c r="O2386" s="163" t="s">
        <v>43</v>
      </c>
      <c r="P2386" s="163" t="s">
        <v>43</v>
      </c>
      <c r="Q2386" s="163" t="s">
        <v>43</v>
      </c>
      <c r="R2386" s="220" t="s">
        <v>43</v>
      </c>
      <c r="S2386" s="163" t="s">
        <v>43</v>
      </c>
      <c r="AX2386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1000103, '01.02.2015 0:00:00',  '28.02.2015 23:59:59', 1, 'USD', 1, 2, 16000, 4000,null,null,null,null);</v>
      </c>
    </row>
    <row r="2387" spans="2:50" ht="16.5" customHeight="1" x14ac:dyDescent="0.25">
      <c r="B2387" s="349">
        <v>1</v>
      </c>
      <c r="C2387" s="163">
        <v>1000104</v>
      </c>
      <c r="D2387" s="163" t="s">
        <v>1284</v>
      </c>
      <c r="E2387" s="183" t="s">
        <v>1465</v>
      </c>
      <c r="F2387" s="183" t="s">
        <v>1467</v>
      </c>
      <c r="G2387" s="163">
        <v>1</v>
      </c>
      <c r="H2387" s="259" t="s">
        <v>38</v>
      </c>
      <c r="I2387" s="189" t="s">
        <v>43</v>
      </c>
      <c r="J2387" s="189">
        <v>2</v>
      </c>
      <c r="K2387" s="163">
        <v>246000000</v>
      </c>
      <c r="L2387" s="163">
        <v>17150000</v>
      </c>
      <c r="M2387" s="2">
        <v>0</v>
      </c>
      <c r="N2387" s="163" t="s">
        <v>43</v>
      </c>
      <c r="O2387" s="163">
        <v>300000000</v>
      </c>
      <c r="P2387" s="163">
        <v>246000000</v>
      </c>
      <c r="Q2387" s="163">
        <v>17150000</v>
      </c>
      <c r="R2387" s="220">
        <v>0</v>
      </c>
      <c r="S2387" s="163" t="s">
        <v>43</v>
      </c>
      <c r="AX2387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1000104, '01.09.2014 0:00:00',  '28.02.2015 0:00    ', 1, 'RUR', 2, null, 17150000, 0,null,17150000,0,null);</v>
      </c>
    </row>
    <row r="2388" spans="2:50" ht="16.5" customHeight="1" x14ac:dyDescent="0.25">
      <c r="B2388" s="349">
        <v>1</v>
      </c>
      <c r="C2388" s="163">
        <v>1000104</v>
      </c>
      <c r="D2388" s="163" t="s">
        <v>1284</v>
      </c>
      <c r="E2388" s="183" t="s">
        <v>165</v>
      </c>
      <c r="F2388" s="183" t="s">
        <v>162</v>
      </c>
      <c r="G2388" s="163">
        <v>1</v>
      </c>
      <c r="H2388" s="259" t="s">
        <v>38</v>
      </c>
      <c r="I2388" s="189">
        <v>71</v>
      </c>
      <c r="J2388" s="189">
        <v>1</v>
      </c>
      <c r="K2388" s="163">
        <v>90200000</v>
      </c>
      <c r="L2388" s="163">
        <v>7216000</v>
      </c>
      <c r="M2388" s="2">
        <v>0</v>
      </c>
      <c r="N2388" s="163" t="s">
        <v>43</v>
      </c>
      <c r="O2388" s="163" t="s">
        <v>43</v>
      </c>
      <c r="P2388" s="163" t="s">
        <v>43</v>
      </c>
      <c r="Q2388" s="163" t="s">
        <v>43</v>
      </c>
      <c r="R2388" s="220">
        <v>0</v>
      </c>
      <c r="S2388" s="163" t="s">
        <v>43</v>
      </c>
      <c r="AX2388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1000104, '01.01.2015 0:00:00',  '31.01.2015 23:59:59', 1, 'RUR', 1, 71, 7216000, 0,null,null,0,null);</v>
      </c>
    </row>
    <row r="2389" spans="2:50" ht="16.5" customHeight="1" x14ac:dyDescent="0.25">
      <c r="B2389" s="349">
        <v>1</v>
      </c>
      <c r="C2389" s="163">
        <v>1000104</v>
      </c>
      <c r="D2389" s="163" t="s">
        <v>1284</v>
      </c>
      <c r="E2389" s="183" t="s">
        <v>165</v>
      </c>
      <c r="F2389" s="183" t="s">
        <v>162</v>
      </c>
      <c r="G2389" s="163">
        <v>1</v>
      </c>
      <c r="H2389" s="259" t="s">
        <v>38</v>
      </c>
      <c r="I2389" s="189" t="s">
        <v>43</v>
      </c>
      <c r="J2389" s="189">
        <v>10</v>
      </c>
      <c r="K2389" s="163" t="s">
        <v>43</v>
      </c>
      <c r="L2389" s="163" t="s">
        <v>43</v>
      </c>
      <c r="M2389" s="2" t="s">
        <v>43</v>
      </c>
      <c r="N2389" s="163" t="s">
        <v>43</v>
      </c>
      <c r="O2389" s="163">
        <v>1151999998</v>
      </c>
      <c r="P2389" s="163">
        <v>976271184.74576199</v>
      </c>
      <c r="Q2389" s="163">
        <v>78101694.779661</v>
      </c>
      <c r="R2389" s="220">
        <v>19525423.694915202</v>
      </c>
      <c r="S2389" s="163" t="s">
        <v>43</v>
      </c>
      <c r="AX2389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1000104, '01.01.2015 0:00:00',  '31.01.2015 23:59:59', 1, 'RUR', 10, null, null, null,null,78101694.779661,19525423.6949152,null);</v>
      </c>
    </row>
    <row r="2390" spans="2:50" ht="16.5" customHeight="1" x14ac:dyDescent="0.25">
      <c r="B2390" s="349">
        <v>1</v>
      </c>
      <c r="C2390" s="163">
        <v>1000104</v>
      </c>
      <c r="D2390" s="163" t="s">
        <v>1284</v>
      </c>
      <c r="E2390" s="183" t="s">
        <v>166</v>
      </c>
      <c r="F2390" s="183" t="s">
        <v>163</v>
      </c>
      <c r="G2390" s="163">
        <v>1</v>
      </c>
      <c r="H2390" s="259" t="s">
        <v>38</v>
      </c>
      <c r="I2390" s="189">
        <v>7</v>
      </c>
      <c r="J2390" s="189">
        <v>5</v>
      </c>
      <c r="K2390" s="163">
        <v>155800000</v>
      </c>
      <c r="L2390" s="163">
        <v>9348000</v>
      </c>
      <c r="M2390" s="2">
        <v>3116000</v>
      </c>
      <c r="N2390" s="163" t="s">
        <v>43</v>
      </c>
      <c r="O2390" s="163" t="s">
        <v>43</v>
      </c>
      <c r="P2390" s="163" t="s">
        <v>43</v>
      </c>
      <c r="Q2390" s="163" t="s">
        <v>43</v>
      </c>
      <c r="R2390" s="220" t="s">
        <v>43</v>
      </c>
      <c r="S2390" s="163" t="s">
        <v>43</v>
      </c>
      <c r="AX2390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1000104, '01.02.2015 0:00:00',  '28.02.2015 23:59:59', 1, 'RUR', 5, 7, 9348000, 3116000,null,null,null,null);</v>
      </c>
    </row>
    <row r="2391" spans="2:50" ht="16.5" customHeight="1" x14ac:dyDescent="0.25">
      <c r="B2391" s="349">
        <v>1</v>
      </c>
      <c r="C2391" s="163">
        <v>1000104</v>
      </c>
      <c r="D2391" s="163" t="s">
        <v>1284</v>
      </c>
      <c r="E2391" s="183" t="s">
        <v>166</v>
      </c>
      <c r="F2391" s="183" t="s">
        <v>163</v>
      </c>
      <c r="G2391" s="163">
        <v>1</v>
      </c>
      <c r="H2391" s="259" t="s">
        <v>38</v>
      </c>
      <c r="I2391" s="189" t="s">
        <v>43</v>
      </c>
      <c r="J2391" s="189">
        <v>10</v>
      </c>
      <c r="K2391" s="163" t="s">
        <v>43</v>
      </c>
      <c r="L2391" s="163" t="s">
        <v>43</v>
      </c>
      <c r="M2391" s="2" t="s">
        <v>43</v>
      </c>
      <c r="N2391" s="163" t="s">
        <v>43</v>
      </c>
      <c r="O2391" s="163">
        <v>160000000</v>
      </c>
      <c r="P2391" s="163">
        <v>135593220.338983</v>
      </c>
      <c r="Q2391" s="163">
        <v>10847457.627118601</v>
      </c>
      <c r="R2391" s="220">
        <v>2711864.4067796599</v>
      </c>
      <c r="S2391" s="163" t="s">
        <v>43</v>
      </c>
      <c r="AX239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1000104, '01.02.2015 0:00:00',  '28.02.2015 23:59:59', 1, 'RUR', 10, null, null, null,null,10847457.6271186,2711864.40677966,null);</v>
      </c>
    </row>
    <row r="2392" spans="2:50" ht="16.5" customHeight="1" x14ac:dyDescent="0.25">
      <c r="B2392" s="349">
        <v>1</v>
      </c>
      <c r="C2392" s="163">
        <v>1000105</v>
      </c>
      <c r="D2392" s="163" t="s">
        <v>1290</v>
      </c>
      <c r="E2392" s="183" t="s">
        <v>1465</v>
      </c>
      <c r="F2392" s="183" t="s">
        <v>1467</v>
      </c>
      <c r="G2392" s="163">
        <v>1</v>
      </c>
      <c r="H2392" s="259" t="s">
        <v>38</v>
      </c>
      <c r="I2392" s="189" t="s">
        <v>43</v>
      </c>
      <c r="J2392" s="189">
        <v>2</v>
      </c>
      <c r="K2392" s="163">
        <v>246000000</v>
      </c>
      <c r="L2392" s="163">
        <v>17150000</v>
      </c>
      <c r="M2392" s="2">
        <v>0</v>
      </c>
      <c r="N2392" s="163" t="s">
        <v>43</v>
      </c>
      <c r="O2392" s="163">
        <v>300000000</v>
      </c>
      <c r="P2392" s="163">
        <v>246000000</v>
      </c>
      <c r="Q2392" s="163">
        <v>17150000</v>
      </c>
      <c r="R2392" s="220">
        <v>0</v>
      </c>
      <c r="S2392" s="163" t="s">
        <v>43</v>
      </c>
      <c r="AX239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1000105, '01.09.2014 0:00:00',  '28.02.2015 0:00    ', 1, 'RUR', 2, null, 17150000, 0,null,17150000,0,null);</v>
      </c>
    </row>
    <row r="2393" spans="2:50" ht="16.5" customHeight="1" x14ac:dyDescent="0.25">
      <c r="B2393" s="349">
        <v>1</v>
      </c>
      <c r="C2393" s="163">
        <v>1000105</v>
      </c>
      <c r="D2393" s="163" t="s">
        <v>1290</v>
      </c>
      <c r="E2393" s="183" t="s">
        <v>165</v>
      </c>
      <c r="F2393" s="183" t="s">
        <v>162</v>
      </c>
      <c r="G2393" s="163">
        <v>1</v>
      </c>
      <c r="H2393" s="259" t="s">
        <v>38</v>
      </c>
      <c r="I2393" s="189">
        <v>71</v>
      </c>
      <c r="J2393" s="189">
        <v>1</v>
      </c>
      <c r="K2393" s="163">
        <v>90200000</v>
      </c>
      <c r="L2393" s="163">
        <v>7216000</v>
      </c>
      <c r="M2393" s="2">
        <v>0</v>
      </c>
      <c r="N2393" s="163" t="s">
        <v>43</v>
      </c>
      <c r="O2393" s="163" t="s">
        <v>43</v>
      </c>
      <c r="P2393" s="163" t="s">
        <v>43</v>
      </c>
      <c r="Q2393" s="163" t="s">
        <v>43</v>
      </c>
      <c r="R2393" s="220">
        <v>0</v>
      </c>
      <c r="S2393" s="163" t="s">
        <v>43</v>
      </c>
      <c r="AX239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1000105, '01.01.2015 0:00:00',  '31.01.2015 23:59:59', 1, 'RUR', 1, 71, 7216000, 0,null,null,0,null);</v>
      </c>
    </row>
    <row r="2394" spans="2:50" ht="16.5" customHeight="1" x14ac:dyDescent="0.25">
      <c r="B2394" s="349">
        <v>1</v>
      </c>
      <c r="C2394" s="163">
        <v>1000105</v>
      </c>
      <c r="D2394" s="163" t="s">
        <v>1290</v>
      </c>
      <c r="E2394" s="183" t="s">
        <v>165</v>
      </c>
      <c r="F2394" s="183" t="s">
        <v>162</v>
      </c>
      <c r="G2394" s="163">
        <v>1</v>
      </c>
      <c r="H2394" s="259" t="s">
        <v>38</v>
      </c>
      <c r="I2394" s="189" t="s">
        <v>43</v>
      </c>
      <c r="J2394" s="189">
        <v>10</v>
      </c>
      <c r="K2394" s="163" t="s">
        <v>43</v>
      </c>
      <c r="L2394" s="163" t="s">
        <v>43</v>
      </c>
      <c r="M2394" s="2" t="s">
        <v>43</v>
      </c>
      <c r="N2394" s="163" t="s">
        <v>43</v>
      </c>
      <c r="O2394" s="163">
        <v>288000000</v>
      </c>
      <c r="P2394" s="163">
        <v>244067796.61016899</v>
      </c>
      <c r="Q2394" s="163">
        <v>19525423.728813499</v>
      </c>
      <c r="R2394" s="220">
        <v>4881355.9322033804</v>
      </c>
      <c r="S2394" s="163" t="s">
        <v>43</v>
      </c>
      <c r="AX2394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1000105, '01.01.2015 0:00:00',  '31.01.2015 23:59:59', 1, 'RUR', 10, null, null, null,null,19525423.7288135,4881355.93220338,null);</v>
      </c>
    </row>
    <row r="2395" spans="2:50" ht="16.5" customHeight="1" x14ac:dyDescent="0.25">
      <c r="B2395" s="349">
        <v>1</v>
      </c>
      <c r="C2395" s="163">
        <v>1000105</v>
      </c>
      <c r="D2395" s="163" t="s">
        <v>1290</v>
      </c>
      <c r="E2395" s="183" t="s">
        <v>166</v>
      </c>
      <c r="F2395" s="183" t="s">
        <v>163</v>
      </c>
      <c r="G2395" s="163">
        <v>1</v>
      </c>
      <c r="H2395" s="259" t="s">
        <v>38</v>
      </c>
      <c r="I2395" s="189">
        <v>7</v>
      </c>
      <c r="J2395" s="189">
        <v>5</v>
      </c>
      <c r="K2395" s="163">
        <v>155800000</v>
      </c>
      <c r="L2395" s="163">
        <v>9348000</v>
      </c>
      <c r="M2395" s="2">
        <v>3116000</v>
      </c>
      <c r="N2395" s="163" t="s">
        <v>43</v>
      </c>
      <c r="O2395" s="163" t="s">
        <v>43</v>
      </c>
      <c r="P2395" s="163" t="s">
        <v>43</v>
      </c>
      <c r="Q2395" s="163" t="s">
        <v>43</v>
      </c>
      <c r="R2395" s="220" t="s">
        <v>43</v>
      </c>
      <c r="S2395" s="163" t="s">
        <v>43</v>
      </c>
      <c r="AX2395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1000105, '01.02.2015 0:00:00',  '28.02.2015 23:59:59', 1, 'RUR', 5, 7, 9348000, 3116000,null,null,null,null);</v>
      </c>
    </row>
    <row r="2396" spans="2:50" ht="16.5" customHeight="1" x14ac:dyDescent="0.25">
      <c r="B2396" s="349">
        <v>1</v>
      </c>
      <c r="C2396" s="163">
        <v>1000105</v>
      </c>
      <c r="D2396" s="163" t="s">
        <v>1290</v>
      </c>
      <c r="E2396" s="183" t="s">
        <v>166</v>
      </c>
      <c r="F2396" s="183" t="s">
        <v>163</v>
      </c>
      <c r="G2396" s="163">
        <v>1</v>
      </c>
      <c r="H2396" s="259" t="s">
        <v>38</v>
      </c>
      <c r="I2396" s="189" t="s">
        <v>43</v>
      </c>
      <c r="J2396" s="189">
        <v>10</v>
      </c>
      <c r="K2396" s="163" t="s">
        <v>43</v>
      </c>
      <c r="L2396" s="163" t="s">
        <v>43</v>
      </c>
      <c r="M2396" s="2" t="s">
        <v>43</v>
      </c>
      <c r="N2396" s="163" t="s">
        <v>43</v>
      </c>
      <c r="O2396" s="163">
        <v>40000000</v>
      </c>
      <c r="P2396" s="163">
        <v>33898305.084745698</v>
      </c>
      <c r="Q2396" s="163">
        <v>2711864.4067796599</v>
      </c>
      <c r="R2396" s="220">
        <v>677966.10169491498</v>
      </c>
      <c r="S2396" s="163" t="s">
        <v>43</v>
      </c>
      <c r="AX2396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1000105, '01.02.2015 0:00:00',  '28.02.2015 23:59:59', 1, 'RUR', 10, null, null, null,null,2711864.40677966,677966.101694915,null);</v>
      </c>
    </row>
    <row r="2397" spans="2:50" ht="16.5" customHeight="1" x14ac:dyDescent="0.25">
      <c r="B2397" s="349">
        <v>1</v>
      </c>
      <c r="C2397" s="163">
        <v>1000106</v>
      </c>
      <c r="D2397" s="163" t="s">
        <v>1297</v>
      </c>
      <c r="E2397" s="183" t="s">
        <v>1465</v>
      </c>
      <c r="F2397" s="183" t="s">
        <v>1467</v>
      </c>
      <c r="G2397" s="163">
        <v>1</v>
      </c>
      <c r="H2397" s="259" t="s">
        <v>38</v>
      </c>
      <c r="I2397" s="189" t="s">
        <v>43</v>
      </c>
      <c r="J2397" s="189">
        <v>2</v>
      </c>
      <c r="K2397" s="163">
        <v>246000000</v>
      </c>
      <c r="L2397" s="163">
        <v>17150000</v>
      </c>
      <c r="M2397" s="2">
        <v>0</v>
      </c>
      <c r="N2397" s="163" t="s">
        <v>43</v>
      </c>
      <c r="O2397" s="163">
        <v>300000000</v>
      </c>
      <c r="P2397" s="163">
        <v>246000000</v>
      </c>
      <c r="Q2397" s="163">
        <v>17150000</v>
      </c>
      <c r="R2397" s="220">
        <v>0</v>
      </c>
      <c r="S2397" s="163" t="s">
        <v>43</v>
      </c>
      <c r="AX2397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1000106, '01.09.2014 0:00:00',  '28.02.2015 0:00    ', 1, 'RUR', 2, null, 17150000, 0,null,17150000,0,null);</v>
      </c>
    </row>
    <row r="2398" spans="2:50" ht="16.5" customHeight="1" x14ac:dyDescent="0.25">
      <c r="B2398" s="349">
        <v>1</v>
      </c>
      <c r="C2398" s="163">
        <v>1000106</v>
      </c>
      <c r="D2398" s="163" t="s">
        <v>1297</v>
      </c>
      <c r="E2398" s="183" t="s">
        <v>165</v>
      </c>
      <c r="F2398" s="183" t="s">
        <v>162</v>
      </c>
      <c r="G2398" s="163">
        <v>1</v>
      </c>
      <c r="H2398" s="259" t="s">
        <v>38</v>
      </c>
      <c r="I2398" s="189">
        <v>71</v>
      </c>
      <c r="J2398" s="189">
        <v>1</v>
      </c>
      <c r="K2398" s="163">
        <v>90200000</v>
      </c>
      <c r="L2398" s="163">
        <v>6314000</v>
      </c>
      <c r="M2398" s="2">
        <v>0</v>
      </c>
      <c r="N2398" s="163" t="s">
        <v>43</v>
      </c>
      <c r="O2398" s="163" t="s">
        <v>43</v>
      </c>
      <c r="P2398" s="163" t="s">
        <v>43</v>
      </c>
      <c r="Q2398" s="163" t="s">
        <v>43</v>
      </c>
      <c r="R2398" s="220">
        <v>0</v>
      </c>
      <c r="S2398" s="163" t="s">
        <v>43</v>
      </c>
      <c r="AX2398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1000106, '01.01.2015 0:00:00',  '31.01.2015 23:59:59', 1, 'RUR', 1, 71, 6314000, 0,null,null,0,null);</v>
      </c>
    </row>
    <row r="2399" spans="2:50" ht="16.5" customHeight="1" x14ac:dyDescent="0.25">
      <c r="B2399" s="349">
        <v>1</v>
      </c>
      <c r="C2399" s="163">
        <v>1000106</v>
      </c>
      <c r="D2399" s="163" t="s">
        <v>1297</v>
      </c>
      <c r="E2399" s="183" t="s">
        <v>165</v>
      </c>
      <c r="F2399" s="183" t="s">
        <v>162</v>
      </c>
      <c r="G2399" s="163">
        <v>1</v>
      </c>
      <c r="H2399" s="259" t="s">
        <v>38</v>
      </c>
      <c r="I2399" s="189" t="s">
        <v>43</v>
      </c>
      <c r="J2399" s="189">
        <v>10</v>
      </c>
      <c r="K2399" s="163" t="s">
        <v>43</v>
      </c>
      <c r="L2399" s="163" t="s">
        <v>43</v>
      </c>
      <c r="M2399" s="2" t="s">
        <v>43</v>
      </c>
      <c r="N2399" s="163" t="s">
        <v>43</v>
      </c>
      <c r="O2399" s="163">
        <v>288000000</v>
      </c>
      <c r="P2399" s="163">
        <v>244067796.61016899</v>
      </c>
      <c r="Q2399" s="163">
        <v>14644067.7966101</v>
      </c>
      <c r="R2399" s="220">
        <v>4881355.9322033804</v>
      </c>
      <c r="S2399" s="163" t="s">
        <v>43</v>
      </c>
      <c r="AX2399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1000106, '01.01.2015 0:00:00',  '31.01.2015 23:59:59', 1, 'RUR', 10, null, null, null,null,14644067.7966101,4881355.93220338,null);</v>
      </c>
    </row>
    <row r="2400" spans="2:50" ht="16.5" customHeight="1" x14ac:dyDescent="0.25">
      <c r="B2400" s="349">
        <v>1</v>
      </c>
      <c r="C2400" s="163">
        <v>1000106</v>
      </c>
      <c r="D2400" s="163" t="s">
        <v>1297</v>
      </c>
      <c r="E2400" s="183" t="s">
        <v>166</v>
      </c>
      <c r="F2400" s="183" t="s">
        <v>163</v>
      </c>
      <c r="G2400" s="163">
        <v>1</v>
      </c>
      <c r="H2400" s="259" t="s">
        <v>38</v>
      </c>
      <c r="I2400" s="189">
        <v>7</v>
      </c>
      <c r="J2400" s="189">
        <v>5</v>
      </c>
      <c r="K2400" s="163">
        <v>65600000</v>
      </c>
      <c r="L2400" s="163">
        <v>3936000</v>
      </c>
      <c r="M2400" s="2">
        <v>1312000</v>
      </c>
      <c r="N2400" s="163" t="s">
        <v>43</v>
      </c>
      <c r="O2400" s="163" t="s">
        <v>43</v>
      </c>
      <c r="P2400" s="163" t="s">
        <v>43</v>
      </c>
      <c r="Q2400" s="163" t="s">
        <v>43</v>
      </c>
      <c r="R2400" s="220" t="s">
        <v>43</v>
      </c>
      <c r="S2400" s="163" t="s">
        <v>43</v>
      </c>
      <c r="AX2400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1000106, '01.02.2015 0:00:00',  '28.02.2015 23:59:59', 1, 'RUR', 5, 7, 3936000, 1312000,null,null,null,null);</v>
      </c>
    </row>
    <row r="2401" spans="2:50" ht="16.5" customHeight="1" x14ac:dyDescent="0.25">
      <c r="B2401" s="349">
        <v>1</v>
      </c>
      <c r="C2401" s="163">
        <v>1000106</v>
      </c>
      <c r="D2401" s="163" t="s">
        <v>1297</v>
      </c>
      <c r="E2401" s="183" t="s">
        <v>166</v>
      </c>
      <c r="F2401" s="183" t="s">
        <v>163</v>
      </c>
      <c r="G2401" s="163">
        <v>1</v>
      </c>
      <c r="H2401" s="259" t="s">
        <v>38</v>
      </c>
      <c r="I2401" s="189">
        <v>7</v>
      </c>
      <c r="J2401" s="189">
        <v>6</v>
      </c>
      <c r="K2401" s="163">
        <v>90200000</v>
      </c>
      <c r="L2401" s="163">
        <v>4510000</v>
      </c>
      <c r="M2401" s="2">
        <v>1804000</v>
      </c>
      <c r="N2401" s="163" t="s">
        <v>43</v>
      </c>
      <c r="O2401" s="163" t="s">
        <v>43</v>
      </c>
      <c r="P2401" s="163" t="s">
        <v>43</v>
      </c>
      <c r="Q2401" s="163" t="s">
        <v>43</v>
      </c>
      <c r="R2401" s="220" t="s">
        <v>43</v>
      </c>
      <c r="S2401" s="163" t="s">
        <v>43</v>
      </c>
      <c r="AX240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1000106, '01.02.2015 0:00:00',  '28.02.2015 23:59:59', 1, 'RUR', 6, 7, 4510000, 1804000,null,null,null,null);</v>
      </c>
    </row>
    <row r="2402" spans="2:50" ht="16.5" customHeight="1" x14ac:dyDescent="0.25">
      <c r="B2402" s="349">
        <v>1</v>
      </c>
      <c r="C2402" s="163">
        <v>1000106</v>
      </c>
      <c r="D2402" s="163" t="s">
        <v>1297</v>
      </c>
      <c r="E2402" s="183" t="s">
        <v>166</v>
      </c>
      <c r="F2402" s="183" t="s">
        <v>163</v>
      </c>
      <c r="G2402" s="163">
        <v>1</v>
      </c>
      <c r="H2402" s="259" t="s">
        <v>38</v>
      </c>
      <c r="I2402" s="189" t="s">
        <v>43</v>
      </c>
      <c r="J2402" s="189">
        <v>10</v>
      </c>
      <c r="K2402" s="163" t="s">
        <v>43</v>
      </c>
      <c r="L2402" s="163" t="s">
        <v>43</v>
      </c>
      <c r="M2402" s="2" t="s">
        <v>43</v>
      </c>
      <c r="N2402" s="163" t="s">
        <v>43</v>
      </c>
      <c r="O2402" s="163">
        <v>40000000</v>
      </c>
      <c r="P2402" s="163">
        <v>33898305.084745698</v>
      </c>
      <c r="Q2402" s="163">
        <v>2033898.30508474</v>
      </c>
      <c r="R2402" s="220">
        <v>677966.10169491498</v>
      </c>
      <c r="S2402" s="163" t="s">
        <v>43</v>
      </c>
      <c r="AX240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1000106, '01.02.2015 0:00:00',  '28.02.2015 23:59:59', 1, 'RUR', 10, null, null, null,null,2033898.30508474,677966.101694915,null);</v>
      </c>
    </row>
    <row r="2403" spans="2:50" ht="16.5" customHeight="1" x14ac:dyDescent="0.25">
      <c r="B2403" s="349">
        <v>1</v>
      </c>
      <c r="C2403" s="163">
        <v>1000107</v>
      </c>
      <c r="D2403" s="163" t="s">
        <v>1300</v>
      </c>
      <c r="E2403" s="183" t="s">
        <v>1465</v>
      </c>
      <c r="F2403" s="183" t="s">
        <v>1467</v>
      </c>
      <c r="G2403" s="163">
        <v>1</v>
      </c>
      <c r="H2403" s="259" t="s">
        <v>38</v>
      </c>
      <c r="I2403" s="189" t="s">
        <v>43</v>
      </c>
      <c r="J2403" s="189">
        <v>2</v>
      </c>
      <c r="K2403" s="163">
        <v>260400000</v>
      </c>
      <c r="L2403" s="163">
        <v>18302000</v>
      </c>
      <c r="M2403" s="2">
        <v>0</v>
      </c>
      <c r="N2403" s="163" t="s">
        <v>43</v>
      </c>
      <c r="O2403" s="163">
        <v>300000000</v>
      </c>
      <c r="P2403" s="163">
        <v>260400000</v>
      </c>
      <c r="Q2403" s="163">
        <v>18302000</v>
      </c>
      <c r="R2403" s="220">
        <v>0</v>
      </c>
      <c r="S2403" s="163" t="s">
        <v>43</v>
      </c>
      <c r="AX240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'01.09.2014 0:00:00',  '28.02.2015 0:00    ', 1, 'RUR', 2, null, 18302000, 0,null,18302000,0,null);</v>
      </c>
    </row>
    <row r="2404" spans="2:50" ht="16.5" customHeight="1" x14ac:dyDescent="0.25">
      <c r="B2404" s="349">
        <v>1</v>
      </c>
      <c r="C2404" s="163">
        <v>1000107</v>
      </c>
      <c r="D2404" s="163" t="s">
        <v>1300</v>
      </c>
      <c r="E2404" s="183" t="s">
        <v>165</v>
      </c>
      <c r="F2404" s="183" t="s">
        <v>162</v>
      </c>
      <c r="G2404" s="163">
        <v>1</v>
      </c>
      <c r="H2404" s="259" t="s">
        <v>38</v>
      </c>
      <c r="I2404" s="189">
        <v>71</v>
      </c>
      <c r="J2404" s="189">
        <v>1</v>
      </c>
      <c r="K2404" s="163">
        <v>90200000</v>
      </c>
      <c r="L2404" s="163">
        <v>6314000</v>
      </c>
      <c r="M2404" s="2">
        <v>0</v>
      </c>
      <c r="N2404" s="163" t="s">
        <v>43</v>
      </c>
      <c r="O2404" s="163" t="s">
        <v>43</v>
      </c>
      <c r="P2404" s="163" t="s">
        <v>43</v>
      </c>
      <c r="Q2404" s="163" t="s">
        <v>43</v>
      </c>
      <c r="R2404" s="220">
        <v>0</v>
      </c>
      <c r="S2404" s="163" t="s">
        <v>43</v>
      </c>
      <c r="AX2404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'01.01.2015 0:00:00',  '31.01.2015 23:59:59', 1, 'RUR', 1, 71, 6314000, 0,null,null,0,null);</v>
      </c>
    </row>
    <row r="2405" spans="2:50" ht="16.5" customHeight="1" x14ac:dyDescent="0.25">
      <c r="B2405" s="349">
        <v>1</v>
      </c>
      <c r="C2405" s="163">
        <v>1000107</v>
      </c>
      <c r="D2405" s="163" t="s">
        <v>1300</v>
      </c>
      <c r="E2405" s="183" t="s">
        <v>165</v>
      </c>
      <c r="F2405" s="183" t="s">
        <v>162</v>
      </c>
      <c r="G2405" s="163">
        <v>1</v>
      </c>
      <c r="H2405" s="259" t="s">
        <v>59</v>
      </c>
      <c r="I2405" s="189" t="s">
        <v>43</v>
      </c>
      <c r="J2405" s="189">
        <v>10</v>
      </c>
      <c r="K2405" s="163" t="s">
        <v>43</v>
      </c>
      <c r="L2405" s="163" t="s">
        <v>43</v>
      </c>
      <c r="M2405" s="2" t="s">
        <v>43</v>
      </c>
      <c r="N2405" s="163" t="s">
        <v>43</v>
      </c>
      <c r="O2405" s="163">
        <v>2000000</v>
      </c>
      <c r="P2405" s="163">
        <v>1694915.25423728</v>
      </c>
      <c r="Q2405" s="163">
        <v>101694.915254237</v>
      </c>
      <c r="R2405" s="220">
        <v>33898.305084745698</v>
      </c>
      <c r="S2405" s="163" t="s">
        <v>43</v>
      </c>
      <c r="AX2405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'01.01.2015 0:00:00',  '31.01.2015 23:59:59', 1, 'USD', 10, null, null, null,null,101694.915254237,33898.3050847457,null);</v>
      </c>
    </row>
    <row r="2406" spans="2:50" ht="16.5" customHeight="1" x14ac:dyDescent="0.25">
      <c r="B2406" s="349">
        <v>1</v>
      </c>
      <c r="C2406" s="163">
        <v>1000107</v>
      </c>
      <c r="D2406" s="163" t="s">
        <v>1300</v>
      </c>
      <c r="E2406" s="183" t="s">
        <v>165</v>
      </c>
      <c r="F2406" s="183" t="s">
        <v>162</v>
      </c>
      <c r="G2406" s="163">
        <v>1</v>
      </c>
      <c r="H2406" s="259" t="s">
        <v>38</v>
      </c>
      <c r="I2406" s="189" t="s">
        <v>43</v>
      </c>
      <c r="J2406" s="189">
        <v>10</v>
      </c>
      <c r="K2406" s="163" t="s">
        <v>43</v>
      </c>
      <c r="L2406" s="163" t="s">
        <v>43</v>
      </c>
      <c r="M2406" s="2" t="s">
        <v>43</v>
      </c>
      <c r="N2406" s="163" t="s">
        <v>43</v>
      </c>
      <c r="O2406" s="163">
        <v>192000000</v>
      </c>
      <c r="P2406" s="163">
        <v>162711864.40677899</v>
      </c>
      <c r="Q2406" s="163">
        <v>9762711.8644067701</v>
      </c>
      <c r="R2406" s="220">
        <v>3254237.28813559</v>
      </c>
      <c r="S2406" s="163" t="s">
        <v>43</v>
      </c>
      <c r="AX2406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'01.01.2015 0:00:00',  '31.01.2015 23:59:59', 1, 'RUR', 10, null, null, null,null,9762711.86440677,3254237.28813559,null);</v>
      </c>
    </row>
    <row r="2407" spans="2:50" ht="16.5" customHeight="1" x14ac:dyDescent="0.25">
      <c r="B2407" s="349">
        <v>1</v>
      </c>
      <c r="C2407" s="163">
        <v>1000107</v>
      </c>
      <c r="D2407" s="163" t="s">
        <v>1300</v>
      </c>
      <c r="E2407" s="183" t="s">
        <v>165</v>
      </c>
      <c r="F2407" s="183" t="s">
        <v>162</v>
      </c>
      <c r="G2407" s="163">
        <v>0</v>
      </c>
      <c r="H2407" s="259" t="s">
        <v>59</v>
      </c>
      <c r="I2407" s="189" t="s">
        <v>43</v>
      </c>
      <c r="J2407" s="189">
        <v>10</v>
      </c>
      <c r="K2407" s="163" t="s">
        <v>43</v>
      </c>
      <c r="L2407" s="163" t="s">
        <v>43</v>
      </c>
      <c r="M2407" s="2" t="s">
        <v>43</v>
      </c>
      <c r="N2407" s="163" t="s">
        <v>43</v>
      </c>
      <c r="O2407" s="163">
        <v>4000000</v>
      </c>
      <c r="P2407" s="163">
        <v>4000000</v>
      </c>
      <c r="Q2407" s="163">
        <v>240000</v>
      </c>
      <c r="R2407" s="220">
        <v>80000</v>
      </c>
      <c r="S2407" s="163" t="s">
        <v>43</v>
      </c>
      <c r="AX2407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'01.01.2015 0:00:00',  '31.01.2015 23:59:59', 0, 'USD', 10, null, null, null,null,240000,80000,null);</v>
      </c>
    </row>
    <row r="2408" spans="2:50" ht="16.5" customHeight="1" x14ac:dyDescent="0.25">
      <c r="B2408" s="349">
        <v>1</v>
      </c>
      <c r="C2408" s="163">
        <v>1000107</v>
      </c>
      <c r="D2408" s="163" t="s">
        <v>1300</v>
      </c>
      <c r="E2408" s="183" t="s">
        <v>166</v>
      </c>
      <c r="F2408" s="183" t="s">
        <v>163</v>
      </c>
      <c r="G2408" s="163">
        <v>0</v>
      </c>
      <c r="H2408" s="259" t="s">
        <v>38</v>
      </c>
      <c r="I2408" s="189">
        <v>7</v>
      </c>
      <c r="J2408" s="189">
        <v>4</v>
      </c>
      <c r="K2408" s="163">
        <v>80000000</v>
      </c>
      <c r="L2408" s="163">
        <v>6400000</v>
      </c>
      <c r="M2408" s="2">
        <v>1600000</v>
      </c>
      <c r="N2408" s="163" t="s">
        <v>43</v>
      </c>
      <c r="O2408" s="163" t="s">
        <v>43</v>
      </c>
      <c r="P2408" s="163" t="s">
        <v>43</v>
      </c>
      <c r="Q2408" s="163" t="s">
        <v>43</v>
      </c>
      <c r="R2408" s="220" t="s">
        <v>43</v>
      </c>
      <c r="S2408" s="163" t="s">
        <v>43</v>
      </c>
      <c r="AX2408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'01.02.2015 0:00:00',  '28.02.2015 23:59:59', 0, 'RUR', 4, 7, 6400000, 1600000,null,null,null,null);</v>
      </c>
    </row>
    <row r="2409" spans="2:50" ht="16.5" customHeight="1" x14ac:dyDescent="0.25">
      <c r="B2409" s="349">
        <v>1</v>
      </c>
      <c r="C2409" s="163">
        <v>1000107</v>
      </c>
      <c r="D2409" s="163" t="s">
        <v>1300</v>
      </c>
      <c r="E2409" s="183" t="s">
        <v>166</v>
      </c>
      <c r="F2409" s="183" t="s">
        <v>163</v>
      </c>
      <c r="G2409" s="163">
        <v>1</v>
      </c>
      <c r="H2409" s="259" t="s">
        <v>38</v>
      </c>
      <c r="I2409" s="189">
        <v>7</v>
      </c>
      <c r="J2409" s="189">
        <v>6</v>
      </c>
      <c r="K2409" s="163">
        <v>90200000</v>
      </c>
      <c r="L2409" s="163">
        <v>4510000</v>
      </c>
      <c r="M2409" s="2">
        <v>1804000</v>
      </c>
      <c r="N2409" s="163" t="s">
        <v>43</v>
      </c>
      <c r="O2409" s="163" t="s">
        <v>43</v>
      </c>
      <c r="P2409" s="163" t="s">
        <v>43</v>
      </c>
      <c r="Q2409" s="163" t="s">
        <v>43</v>
      </c>
      <c r="R2409" s="220" t="s">
        <v>43</v>
      </c>
      <c r="S2409" s="163" t="s">
        <v>43</v>
      </c>
      <c r="AX2409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1000107, '01.02.2015 0:00:00',  '28.02.2015 23:59:59', 1, 'RUR', 6, 7, 4510000, 1804000,null,null,null,null);</v>
      </c>
    </row>
    <row r="2410" spans="2:50" ht="16.5" customHeight="1" x14ac:dyDescent="0.25">
      <c r="B2410" s="349">
        <v>1</v>
      </c>
      <c r="C2410" s="163">
        <v>1000108</v>
      </c>
      <c r="D2410" s="163" t="s">
        <v>1305</v>
      </c>
      <c r="E2410" s="183" t="s">
        <v>1465</v>
      </c>
      <c r="F2410" s="183" t="s">
        <v>1467</v>
      </c>
      <c r="G2410" s="163">
        <v>1</v>
      </c>
      <c r="H2410" s="259" t="s">
        <v>38</v>
      </c>
      <c r="I2410" s="189" t="s">
        <v>43</v>
      </c>
      <c r="J2410" s="189">
        <v>2</v>
      </c>
      <c r="K2410" s="163">
        <v>140599999</v>
      </c>
      <c r="L2410" s="163">
        <v>8717999.9199999999</v>
      </c>
      <c r="M2410" s="2">
        <v>0</v>
      </c>
      <c r="N2410" s="163" t="s">
        <v>43</v>
      </c>
      <c r="O2410" s="163">
        <v>163999999</v>
      </c>
      <c r="P2410" s="163">
        <v>140599999</v>
      </c>
      <c r="Q2410" s="163">
        <v>8717999.9199999999</v>
      </c>
      <c r="R2410" s="220">
        <v>0</v>
      </c>
      <c r="S2410" s="163" t="s">
        <v>43</v>
      </c>
      <c r="AX2410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1000108, '01.09.2014 0:00:00',  '28.02.2015 0:00    ', 1, 'RUR', 2, null, 8717999.92, 0,null,8717999.92,0,null);</v>
      </c>
    </row>
    <row r="2411" spans="2:50" ht="16.5" customHeight="1" x14ac:dyDescent="0.25">
      <c r="B2411" s="349">
        <v>1</v>
      </c>
      <c r="C2411" s="163">
        <v>1000108</v>
      </c>
      <c r="D2411" s="163" t="s">
        <v>1305</v>
      </c>
      <c r="E2411" s="183" t="s">
        <v>165</v>
      </c>
      <c r="F2411" s="183" t="s">
        <v>162</v>
      </c>
      <c r="G2411" s="163">
        <v>1</v>
      </c>
      <c r="H2411" s="259" t="s">
        <v>38</v>
      </c>
      <c r="I2411" s="189">
        <v>2</v>
      </c>
      <c r="J2411" s="189">
        <v>1</v>
      </c>
      <c r="K2411" s="163">
        <v>57400000</v>
      </c>
      <c r="L2411" s="163">
        <v>4592000</v>
      </c>
      <c r="M2411" s="2">
        <v>1148000</v>
      </c>
      <c r="N2411" s="163" t="s">
        <v>43</v>
      </c>
      <c r="O2411" s="163" t="s">
        <v>43</v>
      </c>
      <c r="P2411" s="163" t="s">
        <v>43</v>
      </c>
      <c r="Q2411" s="163" t="s">
        <v>43</v>
      </c>
      <c r="R2411" s="220" t="s">
        <v>43</v>
      </c>
      <c r="S2411" s="163" t="s">
        <v>43</v>
      </c>
      <c r="AX241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1000108, '01.01.2015 0:00:00',  '31.01.2015 23:59:59', 1, 'RUR', 1, 2, 4592000, 1148000,null,null,null,null);</v>
      </c>
    </row>
    <row r="2412" spans="2:50" ht="16.5" customHeight="1" x14ac:dyDescent="0.25">
      <c r="B2412" s="349">
        <v>1</v>
      </c>
      <c r="C2412" s="163">
        <v>1000108</v>
      </c>
      <c r="D2412" s="163" t="s">
        <v>1305</v>
      </c>
      <c r="E2412" s="183" t="s">
        <v>165</v>
      </c>
      <c r="F2412" s="183" t="s">
        <v>162</v>
      </c>
      <c r="G2412" s="163">
        <v>1</v>
      </c>
      <c r="H2412" s="259" t="s">
        <v>38</v>
      </c>
      <c r="I2412" s="189">
        <v>7</v>
      </c>
      <c r="J2412" s="189">
        <v>5</v>
      </c>
      <c r="K2412" s="163">
        <v>129999996</v>
      </c>
      <c r="L2412" s="163">
        <v>7799999.7599999998</v>
      </c>
      <c r="M2412" s="2">
        <v>2599999.92</v>
      </c>
      <c r="N2412" s="163" t="s">
        <v>43</v>
      </c>
      <c r="O2412" s="163" t="s">
        <v>43</v>
      </c>
      <c r="P2412" s="163" t="s">
        <v>43</v>
      </c>
      <c r="Q2412" s="163" t="s">
        <v>43</v>
      </c>
      <c r="R2412" s="220" t="s">
        <v>43</v>
      </c>
      <c r="S2412" s="163" t="s">
        <v>43</v>
      </c>
      <c r="AX241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1000108, '01.01.2015 0:00:00',  '31.01.2015 23:59:59', 1, 'RUR', 5, 7, 7799999.76, 2599999.92,null,null,null,null);</v>
      </c>
    </row>
    <row r="2413" spans="2:50" ht="16.5" customHeight="1" x14ac:dyDescent="0.25">
      <c r="B2413" s="349">
        <v>1</v>
      </c>
      <c r="C2413" s="163">
        <v>1000108</v>
      </c>
      <c r="D2413" s="163" t="s">
        <v>1305</v>
      </c>
      <c r="E2413" s="183" t="s">
        <v>165</v>
      </c>
      <c r="F2413" s="183" t="s">
        <v>162</v>
      </c>
      <c r="G2413" s="163">
        <v>1</v>
      </c>
      <c r="H2413" s="259" t="s">
        <v>38</v>
      </c>
      <c r="I2413" s="189" t="s">
        <v>43</v>
      </c>
      <c r="J2413" s="189">
        <v>10</v>
      </c>
      <c r="K2413" s="163" t="s">
        <v>43</v>
      </c>
      <c r="L2413" s="163" t="s">
        <v>43</v>
      </c>
      <c r="M2413" s="2" t="s">
        <v>43</v>
      </c>
      <c r="N2413" s="163" t="s">
        <v>43</v>
      </c>
      <c r="O2413" s="163">
        <v>331999999.5</v>
      </c>
      <c r="P2413" s="163">
        <v>281355931.779661</v>
      </c>
      <c r="Q2413" s="163">
        <v>22508474.5423728</v>
      </c>
      <c r="R2413" s="220">
        <v>5627118.6355932197</v>
      </c>
      <c r="S2413" s="163" t="s">
        <v>43</v>
      </c>
      <c r="AX241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1000108, '01.01.2015 0:00:00',  '31.01.2015 23:59:59', 1, 'RUR', 10, null, null, null,null,22508474.5423728,5627118.63559322,null);</v>
      </c>
    </row>
    <row r="2414" spans="2:50" ht="16.5" customHeight="1" x14ac:dyDescent="0.25">
      <c r="B2414" s="349">
        <v>1</v>
      </c>
      <c r="C2414" s="163">
        <v>1000108</v>
      </c>
      <c r="D2414" s="163" t="s">
        <v>1305</v>
      </c>
      <c r="E2414" s="183" t="s">
        <v>166</v>
      </c>
      <c r="F2414" s="183" t="s">
        <v>163</v>
      </c>
      <c r="G2414" s="163">
        <v>1</v>
      </c>
      <c r="H2414" s="259" t="s">
        <v>38</v>
      </c>
      <c r="I2414" s="189">
        <v>1</v>
      </c>
      <c r="J2414" s="189">
        <v>1</v>
      </c>
      <c r="K2414" s="163">
        <v>49200000</v>
      </c>
      <c r="L2414" s="163">
        <v>3936000</v>
      </c>
      <c r="M2414" s="2">
        <v>984000</v>
      </c>
      <c r="N2414" s="163" t="s">
        <v>43</v>
      </c>
      <c r="O2414" s="163" t="s">
        <v>43</v>
      </c>
      <c r="P2414" s="163" t="s">
        <v>43</v>
      </c>
      <c r="Q2414" s="163" t="s">
        <v>43</v>
      </c>
      <c r="R2414" s="220" t="s">
        <v>43</v>
      </c>
      <c r="S2414" s="163" t="s">
        <v>43</v>
      </c>
      <c r="AX2414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1000108, '01.02.2015 0:00:00',  '28.02.2015 23:59:59', 1, 'RUR', 1, 1, 3936000, 984000,null,null,null,null);</v>
      </c>
    </row>
    <row r="2415" spans="2:50" ht="16.5" customHeight="1" x14ac:dyDescent="0.25">
      <c r="B2415" s="349">
        <v>1</v>
      </c>
      <c r="C2415" s="163">
        <v>1000109</v>
      </c>
      <c r="D2415" s="163" t="s">
        <v>1313</v>
      </c>
      <c r="E2415" s="183" t="s">
        <v>1465</v>
      </c>
      <c r="F2415" s="183" t="s">
        <v>1467</v>
      </c>
      <c r="G2415" s="163">
        <v>1</v>
      </c>
      <c r="H2415" s="259" t="s">
        <v>38</v>
      </c>
      <c r="I2415" s="189" t="s">
        <v>43</v>
      </c>
      <c r="J2415" s="189">
        <v>2</v>
      </c>
      <c r="K2415" s="163">
        <v>416000001</v>
      </c>
      <c r="L2415" s="163">
        <v>31610000.09</v>
      </c>
      <c r="M2415" s="2">
        <v>0</v>
      </c>
      <c r="N2415" s="163" t="s">
        <v>43</v>
      </c>
      <c r="O2415" s="163">
        <v>470000001</v>
      </c>
      <c r="P2415" s="163">
        <v>416000001</v>
      </c>
      <c r="Q2415" s="163">
        <v>31610000.09</v>
      </c>
      <c r="R2415" s="220">
        <v>0</v>
      </c>
      <c r="S2415" s="163" t="s">
        <v>43</v>
      </c>
      <c r="AX2415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1000109, '01.09.2014 0:00:00',  '28.02.2015 0:00    ', 1, 'RUR', 2, null, 31610000.09, 0,null,31610000.09,0,null);</v>
      </c>
    </row>
    <row r="2416" spans="2:50" ht="16.5" customHeight="1" x14ac:dyDescent="0.25">
      <c r="B2416" s="349">
        <v>1</v>
      </c>
      <c r="C2416" s="163">
        <v>1000109</v>
      </c>
      <c r="D2416" s="163" t="s">
        <v>1313</v>
      </c>
      <c r="E2416" s="183" t="s">
        <v>165</v>
      </c>
      <c r="F2416" s="183" t="s">
        <v>162</v>
      </c>
      <c r="G2416" s="163">
        <v>1</v>
      </c>
      <c r="H2416" s="259" t="s">
        <v>38</v>
      </c>
      <c r="I2416" s="189">
        <v>7</v>
      </c>
      <c r="J2416" s="189">
        <v>5</v>
      </c>
      <c r="K2416" s="163">
        <v>246000000</v>
      </c>
      <c r="L2416" s="163">
        <v>14760000</v>
      </c>
      <c r="M2416" s="2">
        <v>4920000</v>
      </c>
      <c r="N2416" s="163" t="s">
        <v>43</v>
      </c>
      <c r="O2416" s="163" t="s">
        <v>43</v>
      </c>
      <c r="P2416" s="163" t="s">
        <v>43</v>
      </c>
      <c r="Q2416" s="163" t="s">
        <v>43</v>
      </c>
      <c r="R2416" s="220" t="s">
        <v>43</v>
      </c>
      <c r="S2416" s="163" t="s">
        <v>43</v>
      </c>
      <c r="AX2416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1000109, '01.01.2015 0:00:00',  '31.01.2015 23:59:59', 1, 'RUR', 5, 7, 14760000, 4920000,null,null,null,null);</v>
      </c>
    </row>
    <row r="2417" spans="2:50" ht="16.5" customHeight="1" x14ac:dyDescent="0.25">
      <c r="B2417" s="349">
        <v>1</v>
      </c>
      <c r="C2417" s="163">
        <v>1000109</v>
      </c>
      <c r="D2417" s="163" t="s">
        <v>1313</v>
      </c>
      <c r="E2417" s="183" t="s">
        <v>165</v>
      </c>
      <c r="F2417" s="183" t="s">
        <v>162</v>
      </c>
      <c r="G2417" s="163">
        <v>1</v>
      </c>
      <c r="H2417" s="259" t="s">
        <v>38</v>
      </c>
      <c r="I2417" s="189" t="s">
        <v>43</v>
      </c>
      <c r="J2417" s="189">
        <v>10</v>
      </c>
      <c r="K2417" s="163" t="s">
        <v>43</v>
      </c>
      <c r="L2417" s="163" t="s">
        <v>43</v>
      </c>
      <c r="M2417" s="2" t="s">
        <v>43</v>
      </c>
      <c r="N2417" s="163" t="s">
        <v>43</v>
      </c>
      <c r="O2417" s="163">
        <v>940000006</v>
      </c>
      <c r="P2417" s="163">
        <v>796610174.57627106</v>
      </c>
      <c r="Q2417" s="163">
        <v>63728813.966101602</v>
      </c>
      <c r="R2417" s="220">
        <v>15932203.4915254</v>
      </c>
      <c r="S2417" s="163" t="s">
        <v>43</v>
      </c>
      <c r="AX2417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1000109, '01.01.2015 0:00:00',  '31.01.2015 23:59:59', 1, 'RUR', 10, null, null, null,null,63728813.9661016,15932203.4915254,null);</v>
      </c>
    </row>
    <row r="2418" spans="2:50" ht="16.5" customHeight="1" x14ac:dyDescent="0.25">
      <c r="B2418" s="349">
        <v>1</v>
      </c>
      <c r="C2418" s="163">
        <v>1000109</v>
      </c>
      <c r="D2418" s="163" t="s">
        <v>1313</v>
      </c>
      <c r="E2418" s="183" t="s">
        <v>166</v>
      </c>
      <c r="F2418" s="183" t="s">
        <v>163</v>
      </c>
      <c r="G2418" s="163">
        <v>1</v>
      </c>
      <c r="H2418" s="259" t="s">
        <v>38</v>
      </c>
      <c r="I2418" s="189">
        <v>1</v>
      </c>
      <c r="J2418" s="189">
        <v>1</v>
      </c>
      <c r="K2418" s="163">
        <v>70000000</v>
      </c>
      <c r="L2418" s="163">
        <v>5600000</v>
      </c>
      <c r="M2418" s="2">
        <v>1400000</v>
      </c>
      <c r="N2418" s="163" t="s">
        <v>43</v>
      </c>
      <c r="O2418" s="163" t="s">
        <v>43</v>
      </c>
      <c r="P2418" s="163" t="s">
        <v>43</v>
      </c>
      <c r="Q2418" s="163" t="s">
        <v>43</v>
      </c>
      <c r="R2418" s="220" t="s">
        <v>43</v>
      </c>
      <c r="S2418" s="163" t="s">
        <v>43</v>
      </c>
      <c r="AX2418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1000109, '01.02.2015 0:00:00',  '28.02.2015 23:59:59', 1, 'RUR', 1, 1, 5600000, 1400000,null,null,null,null);</v>
      </c>
    </row>
    <row r="2419" spans="2:50" ht="16.5" customHeight="1" x14ac:dyDescent="0.25">
      <c r="B2419" s="349">
        <v>1</v>
      </c>
      <c r="C2419" s="163">
        <v>1000109</v>
      </c>
      <c r="D2419" s="163" t="s">
        <v>1313</v>
      </c>
      <c r="E2419" s="183" t="s">
        <v>166</v>
      </c>
      <c r="F2419" s="183" t="s">
        <v>163</v>
      </c>
      <c r="G2419" s="163">
        <v>1</v>
      </c>
      <c r="H2419" s="259" t="s">
        <v>38</v>
      </c>
      <c r="I2419" s="189">
        <v>7</v>
      </c>
      <c r="J2419" s="189">
        <v>5</v>
      </c>
      <c r="K2419" s="163">
        <v>100000001</v>
      </c>
      <c r="L2419" s="163">
        <v>6000000.0599999996</v>
      </c>
      <c r="M2419" s="2">
        <v>2000000.02</v>
      </c>
      <c r="N2419" s="163" t="s">
        <v>43</v>
      </c>
      <c r="O2419" s="163" t="s">
        <v>43</v>
      </c>
      <c r="P2419" s="163" t="s">
        <v>43</v>
      </c>
      <c r="Q2419" s="163" t="s">
        <v>43</v>
      </c>
      <c r="R2419" s="220" t="s">
        <v>43</v>
      </c>
      <c r="S2419" s="163" t="s">
        <v>43</v>
      </c>
      <c r="AX2419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1000109, '01.02.2015 0:00:00',  '28.02.2015 23:59:59', 1, 'RUR', 5, 7, 6000000.06, 2000000.02,null,null,null,null);</v>
      </c>
    </row>
    <row r="2420" spans="2:50" ht="16.5" customHeight="1" x14ac:dyDescent="0.25">
      <c r="B2420" s="349">
        <v>1</v>
      </c>
      <c r="C2420" s="163">
        <v>1000110</v>
      </c>
      <c r="D2420" s="163" t="s">
        <v>1320</v>
      </c>
      <c r="E2420" s="183" t="s">
        <v>1465</v>
      </c>
      <c r="F2420" s="183" t="s">
        <v>1467</v>
      </c>
      <c r="G2420" s="163">
        <v>1</v>
      </c>
      <c r="H2420" s="259" t="s">
        <v>38</v>
      </c>
      <c r="I2420" s="189" t="s">
        <v>43</v>
      </c>
      <c r="J2420" s="189">
        <v>2</v>
      </c>
      <c r="K2420" s="163">
        <v>416000001</v>
      </c>
      <c r="L2420" s="163">
        <v>31610000.09</v>
      </c>
      <c r="M2420" s="2">
        <v>0</v>
      </c>
      <c r="N2420" s="163" t="s">
        <v>43</v>
      </c>
      <c r="O2420" s="163">
        <v>470000001</v>
      </c>
      <c r="P2420" s="163">
        <v>416000001</v>
      </c>
      <c r="Q2420" s="163">
        <v>31610000.09</v>
      </c>
      <c r="R2420" s="220">
        <v>0</v>
      </c>
      <c r="S2420" s="163" t="s">
        <v>43</v>
      </c>
      <c r="AX2420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1000110, '01.09.2014 0:00:00',  '28.02.2015 0:00    ', 1, 'RUR', 2, null, 31610000.09, 0,null,31610000.09,0,null);</v>
      </c>
    </row>
    <row r="2421" spans="2:50" ht="16.5" customHeight="1" x14ac:dyDescent="0.25">
      <c r="B2421" s="349">
        <v>1</v>
      </c>
      <c r="C2421" s="163">
        <v>1000110</v>
      </c>
      <c r="D2421" s="163" t="s">
        <v>1320</v>
      </c>
      <c r="E2421" s="183" t="s">
        <v>165</v>
      </c>
      <c r="F2421" s="183" t="s">
        <v>162</v>
      </c>
      <c r="G2421" s="163">
        <v>1</v>
      </c>
      <c r="H2421" s="259" t="s">
        <v>38</v>
      </c>
      <c r="I2421" s="189">
        <v>7</v>
      </c>
      <c r="J2421" s="189">
        <v>5</v>
      </c>
      <c r="K2421" s="163">
        <v>246000000</v>
      </c>
      <c r="L2421" s="163">
        <v>14760000</v>
      </c>
      <c r="M2421" s="2">
        <v>4920000</v>
      </c>
      <c r="N2421" s="163" t="s">
        <v>43</v>
      </c>
      <c r="O2421" s="163" t="s">
        <v>43</v>
      </c>
      <c r="P2421" s="163" t="s">
        <v>43</v>
      </c>
      <c r="Q2421" s="163" t="s">
        <v>43</v>
      </c>
      <c r="R2421" s="220" t="s">
        <v>43</v>
      </c>
      <c r="S2421" s="163" t="s">
        <v>43</v>
      </c>
      <c r="AX2421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1000110, '01.01.2015 0:00:00',  '31.01.2015 23:59:59', 1, 'RUR', 5, 7, 14760000, 4920000,null,null,null,null);</v>
      </c>
    </row>
    <row r="2422" spans="2:50" ht="16.5" customHeight="1" x14ac:dyDescent="0.25">
      <c r="B2422" s="349">
        <v>1</v>
      </c>
      <c r="C2422" s="163">
        <v>1000110</v>
      </c>
      <c r="D2422" s="163" t="s">
        <v>1320</v>
      </c>
      <c r="E2422" s="183" t="s">
        <v>165</v>
      </c>
      <c r="F2422" s="183" t="s">
        <v>162</v>
      </c>
      <c r="G2422" s="163">
        <v>1</v>
      </c>
      <c r="H2422" s="259" t="s">
        <v>38</v>
      </c>
      <c r="I2422" s="189" t="s">
        <v>43</v>
      </c>
      <c r="J2422" s="189">
        <v>10</v>
      </c>
      <c r="K2422" s="163" t="s">
        <v>43</v>
      </c>
      <c r="L2422" s="163" t="s">
        <v>43</v>
      </c>
      <c r="M2422" s="2" t="s">
        <v>43</v>
      </c>
      <c r="N2422" s="163" t="s">
        <v>43</v>
      </c>
      <c r="O2422" s="163">
        <v>940000006</v>
      </c>
      <c r="P2422" s="163">
        <v>796610174.57627106</v>
      </c>
      <c r="Q2422" s="163">
        <v>63728813.966101602</v>
      </c>
      <c r="R2422" s="220">
        <v>15932203.4915254</v>
      </c>
      <c r="S2422" s="163" t="s">
        <v>43</v>
      </c>
      <c r="AX2422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1000110, '01.01.2015 0:00:00',  '31.01.2015 23:59:59', 1, 'RUR', 10, null, null, null,null,63728813.9661016,15932203.4915254,null);</v>
      </c>
    </row>
    <row r="2423" spans="2:50" ht="16.5" customHeight="1" x14ac:dyDescent="0.25">
      <c r="B2423" s="349">
        <v>1</v>
      </c>
      <c r="C2423" s="163">
        <v>1000110</v>
      </c>
      <c r="D2423" s="163" t="s">
        <v>1320</v>
      </c>
      <c r="E2423" s="183" t="s">
        <v>166</v>
      </c>
      <c r="F2423" s="183" t="s">
        <v>163</v>
      </c>
      <c r="G2423" s="163">
        <v>1</v>
      </c>
      <c r="H2423" s="259" t="s">
        <v>38</v>
      </c>
      <c r="I2423" s="189">
        <v>1</v>
      </c>
      <c r="J2423" s="189">
        <v>1</v>
      </c>
      <c r="K2423" s="163">
        <v>70000000</v>
      </c>
      <c r="L2423" s="163">
        <v>5600000</v>
      </c>
      <c r="M2423" s="2">
        <v>1400000</v>
      </c>
      <c r="N2423" s="163" t="s">
        <v>43</v>
      </c>
      <c r="O2423" s="163" t="s">
        <v>43</v>
      </c>
      <c r="P2423" s="163" t="s">
        <v>43</v>
      </c>
      <c r="Q2423" s="163" t="s">
        <v>43</v>
      </c>
      <c r="R2423" s="220" t="s">
        <v>43</v>
      </c>
      <c r="S2423" s="163" t="s">
        <v>43</v>
      </c>
      <c r="AX2423" s="163" t="str">
        <f t="shared" si="269"/>
        <v>insert into XXXX_COMMISSION_PART (ID,CONTRACT_ID,FROM_DT,TILL_DT,NDS,CURRENCY,REWARD_TYPE,DISCOUNT_TYPE,REWARD_TO_CHARGE,DELKREDERE_TO_CHARGE,DKV_TO_CHARGE,REWARD_TO_PAY,DELKREDERE_TO_PAY,DKV_TO_PAY) values (s_xxxx_commission_part.NEXTVAL, 1000110, '01.02.2015 0:00:00',  '28.02.2015 23:59:59', 1, 'RUR', 1, 1, 5600000, 1400000,null,null,null,null);</v>
      </c>
    </row>
    <row r="2424" spans="2:50" ht="16.5" customHeight="1" x14ac:dyDescent="0.25">
      <c r="B2424" s="349">
        <v>1</v>
      </c>
      <c r="C2424" s="163">
        <v>1000110</v>
      </c>
      <c r="D2424" s="163" t="s">
        <v>1320</v>
      </c>
      <c r="E2424" s="183" t="s">
        <v>166</v>
      </c>
      <c r="F2424" s="183" t="s">
        <v>163</v>
      </c>
      <c r="G2424" s="163">
        <v>1</v>
      </c>
      <c r="H2424" s="259" t="s">
        <v>38</v>
      </c>
      <c r="I2424" s="189">
        <v>7</v>
      </c>
      <c r="J2424" s="189">
        <v>5</v>
      </c>
      <c r="K2424" s="163">
        <v>100000001</v>
      </c>
      <c r="L2424" s="163">
        <v>6000000.0599999996</v>
      </c>
      <c r="M2424" s="2">
        <v>2000000.02</v>
      </c>
      <c r="N2424" s="163" t="s">
        <v>43</v>
      </c>
      <c r="O2424" s="163" t="s">
        <v>43</v>
      </c>
      <c r="P2424" s="163" t="s">
        <v>43</v>
      </c>
      <c r="Q2424" s="163" t="s">
        <v>43</v>
      </c>
      <c r="R2424" s="220" t="s">
        <v>43</v>
      </c>
      <c r="S2424" s="163" t="s">
        <v>43</v>
      </c>
      <c r="AX2424" s="163" t="str">
        <f t="shared" ref="AX2424:AX2487" si="270">IF(B2424=0,"insert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"&amp;A2424&amp;", "&amp;C2424&amp;", '"&amp;D2424&amp;"', date'"&amp;E2424&amp;"', date'"&amp;F2424&amp;"', "&amp;G2424&amp;", "&amp;H2424&amp;", '"&amp;I2424&amp;"',date'"&amp;O2424&amp;"',"&amp;J2424&amp;", "&amp;K2424&amp;", "&amp;K2424&amp;", '"&amp;L2424&amp;"', "&amp;M2424&amp;", "&amp;N2424&amp;", date'"&amp;P2424&amp;"', date'"&amp;Q2424&amp;"', "&amp;R2424&amp;", "&amp;S2424&amp;", to_date('"&amp;T2424&amp;"','YYYY-MM-DD HH24:MI:SS'), "&amp;U2424&amp;", "&amp;V2424&amp;", "&amp;W2424&amp;", "&amp;X2424&amp;", "&amp;AL2424&amp;", '"&amp;AN2424&amp;"', "&amp;AG2424&amp;","&amp;AM2424&amp;","&amp;AS2424&amp;","&amp;AT2424&amp;","&amp;AU2424&amp;");"&amp;
IF(LEN(AC2424)&gt;0,"insert into xxxx_oebs_cash_payment_test (ID, INVOICE_ID, OEBS_PAYMENT, DOC_DATE, COMISS_DATE) values (s_xxxx_oebs_cash_payment_test.NEXTVAL, "&amp;H2424&amp;", "&amp;AC2424&amp;", to_date('"&amp;T2424&amp;"','YYYY-MM-DD HH24:MI:SS'), "&amp;AF2424&amp;" );","")&amp;
IF(LEN(AD2424)&gt;0,"insert into xxxx_oebs_cash_payment_test (ID, INVOICE_ID, OEBS_PAYMENT, DOC_DATE, COMISS_DATE) values (s_xxxx_oebs_cash_payment_test.NEXTVAL, "&amp;H2424&amp;", "&amp;AD2424&amp;", to_date('"&amp;T2424&amp;"','YYYY-MM-DD HH24:MI:SS'), "&amp;AF2424&amp;" );","")&amp;
IF(LEN(AE2424)&gt;0,"insert into xxxx_oebs_cash_payment_test (ID, INVOICE_ID, OEBS_PAYMENT, DOC_DATE, COMISS_DATE) values (s_xxxx_oebs_cash_payment_test.NEXTVAL, "&amp;H2424&amp;", "&amp;AE2424&amp;", to_date('"&amp;T2424&amp;"','YYYY-MM-DD HH24:MI:SS'), "&amp;AF2424&amp;" );","")&amp;
IF(LEN(AH2424)&gt;0,"insert into xxxx_client_discount_m  (ID,CLIENT_ID,CLIENT_AVG_DISCOUNT,DT) values (s_xxxx_client_discount_m.NEXTVAL,"&amp;X2424&amp;", "&amp;AH2424&amp;", "&amp;AI2424&amp;");","")&amp;
IF(LEN(AJ2424)&gt;0,"insert into xxxx_client_discount_m  (ID,CLIENT_ID,CLIENT_AVG_DISCOUNT,DT) values (s_xxxx_client_discount_m.NEXTVAL,"&amp;X2424&amp;", "&amp;AJ2424&amp;", "&amp;AK2424&amp;");","")&amp;
IF(LEN(AO2424)&gt;0,"insert into xxxx_contract_signed_attr (ID, CONTRACT_ID, CODE, KEY_NUM) values (s_xxxx_contract_signed_attr.NEXTVAL, "&amp;C2424&amp;", 'SUPERCOMMISSION_BONUS' , "&amp;AO2424&amp;" );","")&amp;
IF(LEN(AP2424)&gt;0,"insert into xxxx_loyal_clients_contr_attr (ID, CONTRACT_ID, CLIENT_ID, LC_TURNOVER, COLLATERAL_FIRST_DT, COLLATERAL_END_DT) values (s_xxxx_loyal_clients_contr_atr.NEXTVAL, "&amp;C2424&amp;", "&amp;X2424&amp;", "&amp;AP2424&amp;", "&amp;AQ2424&amp;", "&amp;AR2424&amp;" );",""),"insert into XXXX_COMMISSION_PART (ID,CONTRACT_ID,FROM_DT,TILL_DT,NDS,CURRENCY,REWARD_TYPE,DISCOUNT_TYPE,REWARD_TO_CHARGE,DELKREDERE_TO_CHARGE,DKV_TO_CHARGE,REWARD_TO_PAY,DELKREDERE_TO_PAY,DKV_TO_PAY) values "&amp;"(s_xxxx_commission_part.NEXTVAL, "&amp;C2424&amp;", "&amp;E2424&amp;",  "&amp;F2424&amp;", "&amp;G2424&amp;", '"&amp;H2424&amp;"', "&amp;J2424&amp;", "&amp;I2424&amp;", "&amp;L2424&amp;", "&amp;M2424&amp;","&amp;N2424&amp;","&amp;Q2424&amp;","&amp;R2424&amp;","&amp;S2424&amp;");")</f>
        <v>insert into XXXX_COMMISSION_PART (ID,CONTRACT_ID,FROM_DT,TILL_DT,NDS,CURRENCY,REWARD_TYPE,DISCOUNT_TYPE,REWARD_TO_CHARGE,DELKREDERE_TO_CHARGE,DKV_TO_CHARGE,REWARD_TO_PAY,DELKREDERE_TO_PAY,DKV_TO_PAY) values (s_xxxx_commission_part.NEXTVAL, 1000110, '01.02.2015 0:00:00',  '28.02.2015 23:59:59', 1, 'RUR', 5, 7, 6000000.06, 2000000.02,null,null,null,null);</v>
      </c>
    </row>
    <row r="2425" spans="2:50" ht="16.5" customHeight="1" x14ac:dyDescent="0.25">
      <c r="B2425" s="349">
        <v>1</v>
      </c>
      <c r="C2425" s="163">
        <v>1000111</v>
      </c>
      <c r="D2425" s="163" t="s">
        <v>1321</v>
      </c>
      <c r="E2425" s="183" t="s">
        <v>1465</v>
      </c>
      <c r="F2425" s="183" t="s">
        <v>1467</v>
      </c>
      <c r="G2425" s="163">
        <v>1</v>
      </c>
      <c r="H2425" s="259" t="s">
        <v>38</v>
      </c>
      <c r="I2425" s="189" t="s">
        <v>43</v>
      </c>
      <c r="J2425" s="189">
        <v>2</v>
      </c>
      <c r="K2425" s="163">
        <v>416000003</v>
      </c>
      <c r="L2425" s="163">
        <v>31610000.27</v>
      </c>
      <c r="M2425" s="2">
        <v>0</v>
      </c>
      <c r="N2425" s="163" t="s">
        <v>43</v>
      </c>
      <c r="O2425" s="163">
        <v>470000003</v>
      </c>
      <c r="P2425" s="163">
        <v>416000003</v>
      </c>
      <c r="Q2425" s="163">
        <v>31610000.27</v>
      </c>
      <c r="R2425" s="220">
        <v>0</v>
      </c>
      <c r="S2425" s="163" t="s">
        <v>43</v>
      </c>
      <c r="AX242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1000111, '01.09.2014 0:00:00',  '28.02.2015 0:00    ', 1, 'RUR', 2, null, 31610000.27, 0,null,31610000.27,0,null);</v>
      </c>
    </row>
    <row r="2426" spans="2:50" ht="16.5" customHeight="1" x14ac:dyDescent="0.25">
      <c r="B2426" s="349">
        <v>1</v>
      </c>
      <c r="C2426" s="163">
        <v>1000111</v>
      </c>
      <c r="D2426" s="163" t="s">
        <v>1321</v>
      </c>
      <c r="E2426" s="183" t="s">
        <v>165</v>
      </c>
      <c r="F2426" s="183" t="s">
        <v>162</v>
      </c>
      <c r="G2426" s="163">
        <v>1</v>
      </c>
      <c r="H2426" s="259" t="s">
        <v>38</v>
      </c>
      <c r="I2426" s="189">
        <v>7</v>
      </c>
      <c r="J2426" s="189">
        <v>5</v>
      </c>
      <c r="K2426" s="163">
        <v>246000000</v>
      </c>
      <c r="L2426" s="163">
        <v>14760000</v>
      </c>
      <c r="M2426" s="2">
        <v>4920000</v>
      </c>
      <c r="N2426" s="163" t="s">
        <v>43</v>
      </c>
      <c r="O2426" s="163" t="s">
        <v>43</v>
      </c>
      <c r="P2426" s="163" t="s">
        <v>43</v>
      </c>
      <c r="Q2426" s="163" t="s">
        <v>43</v>
      </c>
      <c r="R2426" s="220" t="s">
        <v>43</v>
      </c>
      <c r="S2426" s="163" t="s">
        <v>43</v>
      </c>
      <c r="AX242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1000111, '01.01.2015 0:00:00',  '31.01.2015 23:59:59', 1, 'RUR', 5, 7, 14760000, 4920000,null,null,null,null);</v>
      </c>
    </row>
    <row r="2427" spans="2:50" ht="16.5" customHeight="1" x14ac:dyDescent="0.25">
      <c r="B2427" s="349">
        <v>1</v>
      </c>
      <c r="C2427" s="163">
        <v>1000111</v>
      </c>
      <c r="D2427" s="163" t="s">
        <v>1321</v>
      </c>
      <c r="E2427" s="183" t="s">
        <v>165</v>
      </c>
      <c r="F2427" s="183" t="s">
        <v>162</v>
      </c>
      <c r="G2427" s="163">
        <v>1</v>
      </c>
      <c r="H2427" s="259" t="s">
        <v>38</v>
      </c>
      <c r="I2427" s="189" t="s">
        <v>43</v>
      </c>
      <c r="J2427" s="189">
        <v>10</v>
      </c>
      <c r="K2427" s="163" t="s">
        <v>43</v>
      </c>
      <c r="L2427" s="163" t="s">
        <v>43</v>
      </c>
      <c r="M2427" s="2" t="s">
        <v>43</v>
      </c>
      <c r="N2427" s="163" t="s">
        <v>43</v>
      </c>
      <c r="O2427" s="163">
        <v>940000006</v>
      </c>
      <c r="P2427" s="163">
        <v>796610174.57627106</v>
      </c>
      <c r="Q2427" s="163">
        <v>63728813.966101602</v>
      </c>
      <c r="R2427" s="220">
        <v>15932203.4915254</v>
      </c>
      <c r="S2427" s="163" t="s">
        <v>43</v>
      </c>
      <c r="AX242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1000111, '01.01.2015 0:00:00',  '31.01.2015 23:59:59', 1, 'RUR', 10, null, null, null,null,63728813.9661016,15932203.4915254,null);</v>
      </c>
    </row>
    <row r="2428" spans="2:50" ht="16.5" customHeight="1" x14ac:dyDescent="0.25">
      <c r="B2428" s="349">
        <v>1</v>
      </c>
      <c r="C2428" s="163">
        <v>1000111</v>
      </c>
      <c r="D2428" s="163" t="s">
        <v>1321</v>
      </c>
      <c r="E2428" s="183" t="s">
        <v>166</v>
      </c>
      <c r="F2428" s="183" t="s">
        <v>163</v>
      </c>
      <c r="G2428" s="163">
        <v>1</v>
      </c>
      <c r="H2428" s="259" t="s">
        <v>38</v>
      </c>
      <c r="I2428" s="189">
        <v>1</v>
      </c>
      <c r="J2428" s="189">
        <v>1</v>
      </c>
      <c r="K2428" s="163">
        <v>70000000</v>
      </c>
      <c r="L2428" s="163">
        <v>5600000</v>
      </c>
      <c r="M2428" s="2">
        <v>1400000</v>
      </c>
      <c r="N2428" s="163" t="s">
        <v>43</v>
      </c>
      <c r="O2428" s="163" t="s">
        <v>43</v>
      </c>
      <c r="P2428" s="163" t="s">
        <v>43</v>
      </c>
      <c r="Q2428" s="163" t="s">
        <v>43</v>
      </c>
      <c r="R2428" s="220" t="s">
        <v>43</v>
      </c>
      <c r="S2428" s="163" t="s">
        <v>43</v>
      </c>
      <c r="AX2428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1000111, '01.02.2015 0:00:00',  '28.02.2015 23:59:59', 1, 'RUR', 1, 1, 5600000, 1400000,null,null,null,null);</v>
      </c>
    </row>
    <row r="2429" spans="2:50" ht="16.5" customHeight="1" x14ac:dyDescent="0.25">
      <c r="B2429" s="349">
        <v>1</v>
      </c>
      <c r="C2429" s="163">
        <v>1000111</v>
      </c>
      <c r="D2429" s="163" t="s">
        <v>1321</v>
      </c>
      <c r="E2429" s="183" t="s">
        <v>166</v>
      </c>
      <c r="F2429" s="183" t="s">
        <v>163</v>
      </c>
      <c r="G2429" s="163">
        <v>1</v>
      </c>
      <c r="H2429" s="259" t="s">
        <v>38</v>
      </c>
      <c r="I2429" s="189">
        <v>7</v>
      </c>
      <c r="J2429" s="189">
        <v>5</v>
      </c>
      <c r="K2429" s="163">
        <v>100000003</v>
      </c>
      <c r="L2429" s="163">
        <v>6000000.1799999997</v>
      </c>
      <c r="M2429" s="2">
        <v>2000000.06</v>
      </c>
      <c r="N2429" s="163" t="s">
        <v>43</v>
      </c>
      <c r="O2429" s="163" t="s">
        <v>43</v>
      </c>
      <c r="P2429" s="163" t="s">
        <v>43</v>
      </c>
      <c r="Q2429" s="163" t="s">
        <v>43</v>
      </c>
      <c r="R2429" s="220" t="s">
        <v>43</v>
      </c>
      <c r="S2429" s="163" t="s">
        <v>43</v>
      </c>
      <c r="AX2429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1000111, '01.02.2015 0:00:00',  '28.02.2015 23:59:59', 1, 'RUR', 5, 7, 6000000.18, 2000000.06,null,null,null,null);</v>
      </c>
    </row>
    <row r="2430" spans="2:50" ht="16.5" customHeight="1" x14ac:dyDescent="0.25">
      <c r="B2430" s="349">
        <v>1</v>
      </c>
      <c r="C2430" s="163">
        <v>1000112</v>
      </c>
      <c r="D2430" s="163" t="s">
        <v>1325</v>
      </c>
      <c r="E2430" s="183" t="s">
        <v>1465</v>
      </c>
      <c r="F2430" s="183" t="s">
        <v>1467</v>
      </c>
      <c r="G2430" s="163">
        <v>1</v>
      </c>
      <c r="H2430" s="259" t="s">
        <v>38</v>
      </c>
      <c r="I2430" s="189" t="s">
        <v>43</v>
      </c>
      <c r="J2430" s="189">
        <v>2</v>
      </c>
      <c r="K2430" s="163">
        <v>155800000</v>
      </c>
      <c r="L2430" s="163">
        <v>9934000</v>
      </c>
      <c r="M2430" s="2">
        <v>0</v>
      </c>
      <c r="N2430" s="163" t="s">
        <v>43</v>
      </c>
      <c r="O2430" s="163">
        <v>190000000</v>
      </c>
      <c r="P2430" s="163">
        <v>155800000</v>
      </c>
      <c r="Q2430" s="163">
        <v>9934000</v>
      </c>
      <c r="R2430" s="220">
        <v>0</v>
      </c>
      <c r="S2430" s="163" t="s">
        <v>43</v>
      </c>
      <c r="AX2430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1000112, '01.09.2014 0:00:00',  '28.02.2015 0:00    ', 1, 'RUR', 2, null, 9934000, 0,null,9934000,0,null);</v>
      </c>
    </row>
    <row r="2431" spans="2:50" ht="16.5" customHeight="1" x14ac:dyDescent="0.25">
      <c r="B2431" s="349">
        <v>1</v>
      </c>
      <c r="C2431" s="163">
        <v>1000112</v>
      </c>
      <c r="D2431" s="163" t="s">
        <v>1325</v>
      </c>
      <c r="E2431" s="183" t="s">
        <v>165</v>
      </c>
      <c r="F2431" s="183" t="s">
        <v>162</v>
      </c>
      <c r="G2431" s="163">
        <v>1</v>
      </c>
      <c r="H2431" s="259" t="s">
        <v>38</v>
      </c>
      <c r="I2431" s="189">
        <v>7</v>
      </c>
      <c r="J2431" s="189">
        <v>5</v>
      </c>
      <c r="K2431" s="163">
        <v>533000000</v>
      </c>
      <c r="L2431" s="163">
        <v>31980000</v>
      </c>
      <c r="M2431" s="2">
        <v>10660000</v>
      </c>
      <c r="N2431" s="163" t="s">
        <v>43</v>
      </c>
      <c r="O2431" s="163" t="s">
        <v>43</v>
      </c>
      <c r="P2431" s="163" t="s">
        <v>43</v>
      </c>
      <c r="Q2431" s="163" t="s">
        <v>43</v>
      </c>
      <c r="R2431" s="220" t="s">
        <v>43</v>
      </c>
      <c r="S2431" s="163" t="s">
        <v>43</v>
      </c>
      <c r="AX2431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1000112, '01.01.2015 0:00:00',  '31.01.2015 23:59:59', 1, 'RUR', 5, 7, 31980000, 10660000,null,null,null,null);</v>
      </c>
    </row>
    <row r="2432" spans="2:50" ht="16.5" customHeight="1" x14ac:dyDescent="0.25">
      <c r="B2432" s="349">
        <v>1</v>
      </c>
      <c r="C2432" s="163">
        <v>1000112</v>
      </c>
      <c r="D2432" s="163" t="s">
        <v>1325</v>
      </c>
      <c r="E2432" s="183" t="s">
        <v>165</v>
      </c>
      <c r="F2432" s="183" t="s">
        <v>162</v>
      </c>
      <c r="G2432" s="163">
        <v>1</v>
      </c>
      <c r="H2432" s="259" t="s">
        <v>38</v>
      </c>
      <c r="I2432" s="189" t="s">
        <v>43</v>
      </c>
      <c r="J2432" s="189">
        <v>10</v>
      </c>
      <c r="K2432" s="163" t="s">
        <v>43</v>
      </c>
      <c r="L2432" s="163" t="s">
        <v>43</v>
      </c>
      <c r="M2432" s="2" t="s">
        <v>43</v>
      </c>
      <c r="N2432" s="163" t="s">
        <v>43</v>
      </c>
      <c r="O2432" s="163">
        <v>1311999998</v>
      </c>
      <c r="P2432" s="163">
        <v>1111864405.0847399</v>
      </c>
      <c r="Q2432" s="163">
        <v>88949152.406779602</v>
      </c>
      <c r="R2432" s="220">
        <v>22237288.101694901</v>
      </c>
      <c r="S2432" s="163" t="s">
        <v>43</v>
      </c>
      <c r="AX2432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1000112, '01.01.2015 0:00:00',  '31.01.2015 23:59:59', 1, 'RUR', 10, null, null, null,null,88949152.4067796,22237288.1016949,null);</v>
      </c>
    </row>
    <row r="2433" spans="2:50" ht="16.5" customHeight="1" x14ac:dyDescent="0.25">
      <c r="B2433" s="349">
        <v>1</v>
      </c>
      <c r="C2433" s="163">
        <v>1000113</v>
      </c>
      <c r="D2433" s="163" t="s">
        <v>1329</v>
      </c>
      <c r="E2433" s="183" t="s">
        <v>165</v>
      </c>
      <c r="F2433" s="183" t="s">
        <v>162</v>
      </c>
      <c r="G2433" s="163">
        <v>1</v>
      </c>
      <c r="H2433" s="259" t="s">
        <v>38</v>
      </c>
      <c r="I2433" s="189">
        <v>7</v>
      </c>
      <c r="J2433" s="189">
        <v>5</v>
      </c>
      <c r="K2433" s="163">
        <v>49200</v>
      </c>
      <c r="L2433" s="163">
        <v>2952</v>
      </c>
      <c r="M2433" s="2">
        <v>984</v>
      </c>
      <c r="N2433" s="163" t="s">
        <v>43</v>
      </c>
      <c r="O2433" s="163" t="s">
        <v>43</v>
      </c>
      <c r="P2433" s="163" t="s">
        <v>43</v>
      </c>
      <c r="Q2433" s="163" t="s">
        <v>43</v>
      </c>
      <c r="R2433" s="220" t="s">
        <v>43</v>
      </c>
      <c r="S2433" s="163" t="s">
        <v>43</v>
      </c>
      <c r="AX2433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1000113, '01.01.2015 0:00:00',  '31.01.2015 23:59:59', 1, 'RUR', 5, 7, 2952, 984,null,null,null,null);</v>
      </c>
    </row>
    <row r="2434" spans="2:50" ht="16.5" customHeight="1" x14ac:dyDescent="0.25">
      <c r="B2434" s="349">
        <v>1</v>
      </c>
      <c r="C2434" s="163">
        <v>1000113</v>
      </c>
      <c r="D2434" s="163" t="s">
        <v>1329</v>
      </c>
      <c r="E2434" s="183" t="s">
        <v>165</v>
      </c>
      <c r="F2434" s="183" t="s">
        <v>162</v>
      </c>
      <c r="G2434" s="163">
        <v>1</v>
      </c>
      <c r="H2434" s="259" t="s">
        <v>38</v>
      </c>
      <c r="I2434" s="189" t="s">
        <v>43</v>
      </c>
      <c r="J2434" s="189">
        <v>10</v>
      </c>
      <c r="K2434" s="163" t="s">
        <v>43</v>
      </c>
      <c r="L2434" s="163" t="s">
        <v>43</v>
      </c>
      <c r="M2434" s="2" t="s">
        <v>43</v>
      </c>
      <c r="N2434" s="163" t="s">
        <v>43</v>
      </c>
      <c r="O2434" s="163">
        <v>19440</v>
      </c>
      <c r="P2434" s="163">
        <v>16474.576271186401</v>
      </c>
      <c r="Q2434" s="163">
        <v>1317.9661016949101</v>
      </c>
      <c r="R2434" s="220">
        <v>329.49152542372798</v>
      </c>
      <c r="S2434" s="163" t="s">
        <v>43</v>
      </c>
      <c r="AX2434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1000113, '01.01.2015 0:00:00',  '31.01.2015 23:59:59', 1, 'RUR', 10, null, null, null,null,1317.96610169491,329.491525423728,null);</v>
      </c>
    </row>
    <row r="2435" spans="2:50" ht="16.5" customHeight="1" x14ac:dyDescent="0.25">
      <c r="B2435" s="349">
        <v>1</v>
      </c>
      <c r="C2435" s="163">
        <v>1000114</v>
      </c>
      <c r="D2435" s="163" t="s">
        <v>1332</v>
      </c>
      <c r="E2435" s="183" t="s">
        <v>165</v>
      </c>
      <c r="F2435" s="183" t="s">
        <v>162</v>
      </c>
      <c r="G2435" s="163">
        <v>1</v>
      </c>
      <c r="H2435" s="259" t="s">
        <v>38</v>
      </c>
      <c r="I2435" s="189">
        <v>7</v>
      </c>
      <c r="J2435" s="189">
        <v>4</v>
      </c>
      <c r="K2435" s="163">
        <v>5084</v>
      </c>
      <c r="L2435" s="163">
        <v>406.72</v>
      </c>
      <c r="M2435" s="2">
        <v>101.68</v>
      </c>
      <c r="N2435" s="163" t="s">
        <v>43</v>
      </c>
      <c r="O2435" s="163" t="s">
        <v>43</v>
      </c>
      <c r="P2435" s="163" t="s">
        <v>43</v>
      </c>
      <c r="Q2435" s="163" t="s">
        <v>43</v>
      </c>
      <c r="R2435" s="220" t="s">
        <v>43</v>
      </c>
      <c r="S2435" s="163" t="s">
        <v>43</v>
      </c>
      <c r="AX243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1000114, '01.01.2015 0:00:00',  '31.01.2015 23:59:59', 1, 'RUR', 4, 7, 406.72, 101.68,null,null,null,null);</v>
      </c>
    </row>
    <row r="2436" spans="2:50" ht="16.5" customHeight="1" x14ac:dyDescent="0.25">
      <c r="B2436" s="349">
        <v>1</v>
      </c>
      <c r="C2436" s="163">
        <v>1000114</v>
      </c>
      <c r="D2436" s="163" t="s">
        <v>1332</v>
      </c>
      <c r="E2436" s="183" t="s">
        <v>165</v>
      </c>
      <c r="F2436" s="183" t="s">
        <v>162</v>
      </c>
      <c r="G2436" s="163">
        <v>1</v>
      </c>
      <c r="H2436" s="259" t="s">
        <v>38</v>
      </c>
      <c r="I2436" s="189" t="s">
        <v>43</v>
      </c>
      <c r="J2436" s="189">
        <v>10</v>
      </c>
      <c r="K2436" s="163" t="s">
        <v>43</v>
      </c>
      <c r="L2436" s="163" t="s">
        <v>43</v>
      </c>
      <c r="M2436" s="2" t="s">
        <v>43</v>
      </c>
      <c r="N2436" s="163" t="s">
        <v>43</v>
      </c>
      <c r="O2436" s="163">
        <v>55800</v>
      </c>
      <c r="P2436" s="163">
        <v>47288.135593220301</v>
      </c>
      <c r="Q2436" s="163">
        <v>3783.05084745762</v>
      </c>
      <c r="R2436" s="220">
        <v>945.76271186440601</v>
      </c>
      <c r="S2436" s="163" t="s">
        <v>43</v>
      </c>
      <c r="AX243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1000114, '01.01.2015 0:00:00',  '31.01.2015 23:59:59', 1, 'RUR', 10, null, null, null,null,3783.05084745762,945.762711864406,null);</v>
      </c>
    </row>
    <row r="2437" spans="2:50" ht="16.5" customHeight="1" x14ac:dyDescent="0.25">
      <c r="B2437" s="349">
        <v>1</v>
      </c>
      <c r="C2437" s="163">
        <v>1000114</v>
      </c>
      <c r="D2437" s="163" t="s">
        <v>1332</v>
      </c>
      <c r="E2437" s="183" t="s">
        <v>166</v>
      </c>
      <c r="F2437" s="183" t="s">
        <v>163</v>
      </c>
      <c r="G2437" s="163">
        <v>1</v>
      </c>
      <c r="H2437" s="259" t="s">
        <v>38</v>
      </c>
      <c r="I2437" s="189">
        <v>7</v>
      </c>
      <c r="J2437" s="189">
        <v>5</v>
      </c>
      <c r="K2437" s="163">
        <v>703068</v>
      </c>
      <c r="L2437" s="163">
        <v>42184.08</v>
      </c>
      <c r="M2437" s="2">
        <v>14061.36</v>
      </c>
      <c r="N2437" s="163" t="s">
        <v>43</v>
      </c>
      <c r="O2437" s="163" t="s">
        <v>43</v>
      </c>
      <c r="P2437" s="163" t="s">
        <v>43</v>
      </c>
      <c r="Q2437" s="163" t="s">
        <v>43</v>
      </c>
      <c r="R2437" s="220" t="s">
        <v>43</v>
      </c>
      <c r="S2437" s="163" t="s">
        <v>43</v>
      </c>
      <c r="AX243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1000114, '01.02.2015 0:00:00',  '28.02.2015 23:59:59', 1, 'RUR', 5, 7, 42184.08, 14061.36,null,null,null,null);</v>
      </c>
    </row>
    <row r="2438" spans="2:50" ht="16.5" customHeight="1" x14ac:dyDescent="0.25">
      <c r="B2438" s="349">
        <v>1</v>
      </c>
      <c r="C2438" s="163">
        <v>1000114</v>
      </c>
      <c r="D2438" s="163" t="s">
        <v>1332</v>
      </c>
      <c r="E2438" s="183" t="s">
        <v>166</v>
      </c>
      <c r="F2438" s="183" t="s">
        <v>163</v>
      </c>
      <c r="G2438" s="163">
        <v>1</v>
      </c>
      <c r="H2438" s="259" t="s">
        <v>38</v>
      </c>
      <c r="I2438" s="189" t="s">
        <v>43</v>
      </c>
      <c r="J2438" s="189">
        <v>10</v>
      </c>
      <c r="K2438" s="163" t="s">
        <v>43</v>
      </c>
      <c r="L2438" s="163" t="s">
        <v>43</v>
      </c>
      <c r="M2438" s="2" t="s">
        <v>43</v>
      </c>
      <c r="N2438" s="163" t="s">
        <v>43</v>
      </c>
      <c r="O2438" s="163">
        <v>419400</v>
      </c>
      <c r="P2438" s="163">
        <v>355423.72881355899</v>
      </c>
      <c r="Q2438" s="163">
        <v>28433.898305084698</v>
      </c>
      <c r="R2438" s="220">
        <v>7108.47457627118</v>
      </c>
      <c r="S2438" s="163" t="s">
        <v>43</v>
      </c>
      <c r="AX2438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1000114, '01.02.2015 0:00:00',  '28.02.2015 23:59:59', 1, 'RUR', 10, null, null, null,null,28433.8983050847,7108.47457627118,null);</v>
      </c>
    </row>
    <row r="2439" spans="2:50" ht="16.5" customHeight="1" x14ac:dyDescent="0.25">
      <c r="B2439" s="349">
        <v>1</v>
      </c>
      <c r="C2439" s="163">
        <v>1000115</v>
      </c>
      <c r="D2439" s="163" t="s">
        <v>1338</v>
      </c>
      <c r="E2439" s="183" t="s">
        <v>165</v>
      </c>
      <c r="F2439" s="183" t="s">
        <v>162</v>
      </c>
      <c r="G2439" s="163">
        <v>1</v>
      </c>
      <c r="H2439" s="259" t="s">
        <v>38</v>
      </c>
      <c r="I2439" s="189">
        <v>7</v>
      </c>
      <c r="J2439" s="189">
        <v>5</v>
      </c>
      <c r="K2439" s="163">
        <v>687816</v>
      </c>
      <c r="L2439" s="163">
        <v>41268.959999999999</v>
      </c>
      <c r="M2439" s="2">
        <v>13756.32</v>
      </c>
      <c r="N2439" s="163" t="s">
        <v>43</v>
      </c>
      <c r="O2439" s="163" t="s">
        <v>43</v>
      </c>
      <c r="P2439" s="163" t="s">
        <v>43</v>
      </c>
      <c r="Q2439" s="163" t="s">
        <v>43</v>
      </c>
      <c r="R2439" s="220" t="s">
        <v>43</v>
      </c>
      <c r="S2439" s="163" t="s">
        <v>43</v>
      </c>
      <c r="AX2439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1000115, '01.01.2015 0:00:00',  '31.01.2015 23:59:59', 1, 'RUR', 5, 7, 41268.96, 13756.32,null,null,null,null);</v>
      </c>
    </row>
    <row r="2440" spans="2:50" ht="16.5" customHeight="1" x14ac:dyDescent="0.25">
      <c r="B2440" s="349">
        <v>1</v>
      </c>
      <c r="C2440" s="163">
        <v>1000115</v>
      </c>
      <c r="D2440" s="163" t="s">
        <v>1338</v>
      </c>
      <c r="E2440" s="183" t="s">
        <v>165</v>
      </c>
      <c r="F2440" s="183" t="s">
        <v>162</v>
      </c>
      <c r="G2440" s="163">
        <v>1</v>
      </c>
      <c r="H2440" s="259" t="s">
        <v>38</v>
      </c>
      <c r="I2440" s="189" t="s">
        <v>43</v>
      </c>
      <c r="J2440" s="189">
        <v>10</v>
      </c>
      <c r="K2440" s="163" t="s">
        <v>43</v>
      </c>
      <c r="L2440" s="163" t="s">
        <v>43</v>
      </c>
      <c r="M2440" s="2" t="s">
        <v>43</v>
      </c>
      <c r="N2440" s="163" t="s">
        <v>43</v>
      </c>
      <c r="O2440" s="163">
        <v>475200</v>
      </c>
      <c r="P2440" s="163">
        <v>402711.864406779</v>
      </c>
      <c r="Q2440" s="163">
        <v>32216.9491525423</v>
      </c>
      <c r="R2440" s="220">
        <v>8054.2372881355896</v>
      </c>
      <c r="S2440" s="163" t="s">
        <v>43</v>
      </c>
      <c r="AX2440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1000115, '01.01.2015 0:00:00',  '31.01.2015 23:59:59', 1, 'RUR', 10, null, null, null,null,32216.9491525423,8054.23728813559,null);</v>
      </c>
    </row>
    <row r="2441" spans="2:50" ht="16.5" customHeight="1" x14ac:dyDescent="0.25">
      <c r="B2441" s="349">
        <v>1</v>
      </c>
      <c r="C2441" s="163">
        <v>1000115</v>
      </c>
      <c r="D2441" s="163" t="s">
        <v>1338</v>
      </c>
      <c r="E2441" s="183" t="s">
        <v>166</v>
      </c>
      <c r="F2441" s="183" t="s">
        <v>163</v>
      </c>
      <c r="G2441" s="163">
        <v>1</v>
      </c>
      <c r="H2441" s="259" t="s">
        <v>38</v>
      </c>
      <c r="I2441" s="189">
        <v>7</v>
      </c>
      <c r="J2441" s="189">
        <v>5</v>
      </c>
      <c r="K2441" s="163">
        <v>30504</v>
      </c>
      <c r="L2441" s="163">
        <v>1830.24</v>
      </c>
      <c r="M2441" s="2">
        <v>610.08000000000004</v>
      </c>
      <c r="N2441" s="163" t="s">
        <v>43</v>
      </c>
      <c r="O2441" s="163" t="s">
        <v>43</v>
      </c>
      <c r="P2441" s="163" t="s">
        <v>43</v>
      </c>
      <c r="Q2441" s="163" t="s">
        <v>43</v>
      </c>
      <c r="R2441" s="220" t="s">
        <v>43</v>
      </c>
      <c r="S2441" s="163" t="s">
        <v>43</v>
      </c>
      <c r="AX2441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1000115, '01.02.2015 0:00:00',  '28.02.2015 23:59:59', 1, 'RUR', 5, 7, 1830.24, 610.08,null,null,null,null);</v>
      </c>
    </row>
    <row r="2442" spans="2:50" ht="16.5" customHeight="1" x14ac:dyDescent="0.25">
      <c r="B2442" s="349">
        <v>1</v>
      </c>
      <c r="C2442" s="163">
        <v>1000116</v>
      </c>
      <c r="D2442" s="163" t="s">
        <v>1344</v>
      </c>
      <c r="E2442" s="183" t="s">
        <v>165</v>
      </c>
      <c r="F2442" s="183" t="s">
        <v>162</v>
      </c>
      <c r="G2442" s="163">
        <v>1</v>
      </c>
      <c r="H2442" s="259" t="s">
        <v>38</v>
      </c>
      <c r="I2442" s="189">
        <v>7</v>
      </c>
      <c r="J2442" s="189">
        <v>5</v>
      </c>
      <c r="K2442" s="163">
        <v>685584</v>
      </c>
      <c r="L2442" s="163">
        <v>41135.040000000001</v>
      </c>
      <c r="M2442" s="2">
        <v>13711.68</v>
      </c>
      <c r="N2442" s="163" t="s">
        <v>43</v>
      </c>
      <c r="O2442" s="163" t="s">
        <v>43</v>
      </c>
      <c r="P2442" s="163" t="s">
        <v>43</v>
      </c>
      <c r="Q2442" s="163" t="s">
        <v>43</v>
      </c>
      <c r="R2442" s="220" t="s">
        <v>43</v>
      </c>
      <c r="S2442" s="163" t="s">
        <v>43</v>
      </c>
      <c r="AX2442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1000116, '01.01.2015 0:00:00',  '31.01.2015 23:59:59', 1, 'RUR', 5, 7, 41135.04, 13711.68,null,null,null,null);</v>
      </c>
    </row>
    <row r="2443" spans="2:50" ht="16.5" customHeight="1" x14ac:dyDescent="0.25">
      <c r="B2443" s="349">
        <v>1</v>
      </c>
      <c r="C2443" s="163">
        <v>1000116</v>
      </c>
      <c r="D2443" s="163" t="s">
        <v>1344</v>
      </c>
      <c r="E2443" s="183" t="s">
        <v>165</v>
      </c>
      <c r="F2443" s="183" t="s">
        <v>162</v>
      </c>
      <c r="G2443" s="163">
        <v>1</v>
      </c>
      <c r="H2443" s="259" t="s">
        <v>38</v>
      </c>
      <c r="I2443" s="189" t="s">
        <v>43</v>
      </c>
      <c r="J2443" s="189">
        <v>10</v>
      </c>
      <c r="K2443" s="163" t="s">
        <v>43</v>
      </c>
      <c r="L2443" s="163" t="s">
        <v>43</v>
      </c>
      <c r="M2443" s="2" t="s">
        <v>43</v>
      </c>
      <c r="N2443" s="163" t="s">
        <v>43</v>
      </c>
      <c r="O2443" s="163">
        <v>472140</v>
      </c>
      <c r="P2443" s="163">
        <v>400118.64406779601</v>
      </c>
      <c r="Q2443" s="163">
        <v>32009.491525423698</v>
      </c>
      <c r="R2443" s="220">
        <v>8002.3728813559301</v>
      </c>
      <c r="S2443" s="163" t="s">
        <v>43</v>
      </c>
      <c r="AX2443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1000116, '01.01.2015 0:00:00',  '31.01.2015 23:59:59', 1, 'RUR', 10, null, null, null,null,32009.4915254237,8002.37288135593,null);</v>
      </c>
    </row>
    <row r="2444" spans="2:50" ht="16.5" customHeight="1" x14ac:dyDescent="0.25">
      <c r="B2444" s="349">
        <v>1</v>
      </c>
      <c r="C2444" s="163">
        <v>1000116</v>
      </c>
      <c r="D2444" s="163" t="s">
        <v>1344</v>
      </c>
      <c r="E2444" s="183" t="s">
        <v>166</v>
      </c>
      <c r="F2444" s="183" t="s">
        <v>163</v>
      </c>
      <c r="G2444" s="163">
        <v>1</v>
      </c>
      <c r="H2444" s="259" t="s">
        <v>38</v>
      </c>
      <c r="I2444" s="189">
        <v>7</v>
      </c>
      <c r="J2444" s="189">
        <v>5</v>
      </c>
      <c r="K2444" s="163">
        <v>30504</v>
      </c>
      <c r="L2444" s="163">
        <v>1830.24</v>
      </c>
      <c r="M2444" s="2">
        <v>610.08000000000004</v>
      </c>
      <c r="N2444" s="163" t="s">
        <v>43</v>
      </c>
      <c r="O2444" s="163" t="s">
        <v>43</v>
      </c>
      <c r="P2444" s="163" t="s">
        <v>43</v>
      </c>
      <c r="Q2444" s="163" t="s">
        <v>43</v>
      </c>
      <c r="R2444" s="220" t="s">
        <v>43</v>
      </c>
      <c r="S2444" s="163" t="s">
        <v>43</v>
      </c>
      <c r="AX2444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1000116, '01.02.2015 0:00:00',  '28.02.2015 23:59:59', 1, 'RUR', 5, 7, 1830.24, 610.08,null,null,null,null);</v>
      </c>
    </row>
    <row r="2445" spans="2:50" ht="16.5" customHeight="1" x14ac:dyDescent="0.25">
      <c r="B2445" s="349">
        <v>1</v>
      </c>
      <c r="C2445" s="163">
        <v>1000117</v>
      </c>
      <c r="D2445" s="163" t="s">
        <v>1350</v>
      </c>
      <c r="E2445" s="183" t="s">
        <v>165</v>
      </c>
      <c r="F2445" s="183" t="s">
        <v>162</v>
      </c>
      <c r="G2445" s="163">
        <v>1</v>
      </c>
      <c r="H2445" s="259" t="s">
        <v>38</v>
      </c>
      <c r="I2445" s="189">
        <v>7</v>
      </c>
      <c r="J2445" s="189">
        <v>5</v>
      </c>
      <c r="K2445" s="163">
        <v>685583.97</v>
      </c>
      <c r="L2445" s="163">
        <v>41135.038200000003</v>
      </c>
      <c r="M2445" s="2">
        <v>13711.679400000001</v>
      </c>
      <c r="N2445" s="163" t="s">
        <v>43</v>
      </c>
      <c r="O2445" s="163" t="s">
        <v>43</v>
      </c>
      <c r="P2445" s="163" t="s">
        <v>43</v>
      </c>
      <c r="Q2445" s="163" t="s">
        <v>43</v>
      </c>
      <c r="R2445" s="220" t="s">
        <v>43</v>
      </c>
      <c r="S2445" s="163" t="s">
        <v>43</v>
      </c>
      <c r="AX244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1000117, '01.01.2015 0:00:00',  '31.01.2015 23:59:59', 1, 'RUR', 5, 7, 41135.0382, 13711.6794,null,null,null,null);</v>
      </c>
    </row>
    <row r="2446" spans="2:50" ht="16.5" customHeight="1" x14ac:dyDescent="0.25">
      <c r="B2446" s="349">
        <v>1</v>
      </c>
      <c r="C2446" s="163">
        <v>1000117</v>
      </c>
      <c r="D2446" s="163" t="s">
        <v>1350</v>
      </c>
      <c r="E2446" s="183" t="s">
        <v>165</v>
      </c>
      <c r="F2446" s="183" t="s">
        <v>162</v>
      </c>
      <c r="G2446" s="163">
        <v>1</v>
      </c>
      <c r="H2446" s="259" t="s">
        <v>38</v>
      </c>
      <c r="I2446" s="189" t="s">
        <v>43</v>
      </c>
      <c r="J2446" s="189">
        <v>10</v>
      </c>
      <c r="K2446" s="163" t="s">
        <v>43</v>
      </c>
      <c r="L2446" s="163" t="s">
        <v>43</v>
      </c>
      <c r="M2446" s="2" t="s">
        <v>43</v>
      </c>
      <c r="N2446" s="163" t="s">
        <v>43</v>
      </c>
      <c r="O2446" s="163">
        <v>472139.98499999999</v>
      </c>
      <c r="P2446" s="163">
        <v>400118.63135593198</v>
      </c>
      <c r="Q2446" s="163">
        <v>32009.490508474501</v>
      </c>
      <c r="R2446" s="220">
        <v>8002.3726271186397</v>
      </c>
      <c r="S2446" s="163" t="s">
        <v>43</v>
      </c>
      <c r="AX244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1000117, '01.01.2015 0:00:00',  '31.01.2015 23:59:59', 1, 'RUR', 10, null, null, null,null,32009.4905084745,8002.37262711864,null);</v>
      </c>
    </row>
    <row r="2447" spans="2:50" ht="16.5" customHeight="1" x14ac:dyDescent="0.25">
      <c r="B2447" s="349">
        <v>1</v>
      </c>
      <c r="C2447" s="163">
        <v>1000117</v>
      </c>
      <c r="D2447" s="163" t="s">
        <v>1350</v>
      </c>
      <c r="E2447" s="183" t="s">
        <v>166</v>
      </c>
      <c r="F2447" s="183" t="s">
        <v>163</v>
      </c>
      <c r="G2447" s="163">
        <v>1</v>
      </c>
      <c r="H2447" s="259" t="s">
        <v>38</v>
      </c>
      <c r="I2447" s="189">
        <v>7</v>
      </c>
      <c r="J2447" s="189">
        <v>5</v>
      </c>
      <c r="K2447" s="163">
        <v>30504</v>
      </c>
      <c r="L2447" s="163">
        <v>1830.24</v>
      </c>
      <c r="M2447" s="2">
        <v>610.08000000000004</v>
      </c>
      <c r="N2447" s="163" t="s">
        <v>43</v>
      </c>
      <c r="O2447" s="163" t="s">
        <v>43</v>
      </c>
      <c r="P2447" s="163" t="s">
        <v>43</v>
      </c>
      <c r="Q2447" s="163" t="s">
        <v>43</v>
      </c>
      <c r="R2447" s="220" t="s">
        <v>43</v>
      </c>
      <c r="S2447" s="163" t="s">
        <v>43</v>
      </c>
      <c r="AX244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1000117, '01.02.2015 0:00:00',  '28.02.2015 23:59:59', 1, 'RUR', 5, 7, 1830.24, 610.08,null,null,null,null);</v>
      </c>
    </row>
    <row r="2448" spans="2:50" ht="16.5" customHeight="1" x14ac:dyDescent="0.25">
      <c r="B2448" s="349">
        <v>1</v>
      </c>
      <c r="C2448" s="163">
        <v>1000118</v>
      </c>
      <c r="D2448" s="163" t="s">
        <v>1358</v>
      </c>
      <c r="E2448" s="183" t="s">
        <v>1465</v>
      </c>
      <c r="F2448" s="183" t="s">
        <v>1467</v>
      </c>
      <c r="G2448" s="163">
        <v>1</v>
      </c>
      <c r="H2448" s="259" t="s">
        <v>38</v>
      </c>
      <c r="I2448" s="189" t="s">
        <v>43</v>
      </c>
      <c r="J2448" s="189">
        <v>2</v>
      </c>
      <c r="K2448" s="163">
        <v>140599999</v>
      </c>
      <c r="L2448" s="163">
        <v>8717999.9199999999</v>
      </c>
      <c r="M2448" s="2">
        <v>0</v>
      </c>
      <c r="N2448" s="163" t="s">
        <v>43</v>
      </c>
      <c r="O2448" s="163">
        <v>163999999</v>
      </c>
      <c r="P2448" s="163">
        <v>140599999</v>
      </c>
      <c r="Q2448" s="163">
        <v>8717999.9199999999</v>
      </c>
      <c r="R2448" s="220">
        <v>0</v>
      </c>
      <c r="S2448" s="163" t="s">
        <v>43</v>
      </c>
      <c r="AX2448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1000118, '01.09.2014 0:00:00',  '28.02.2015 0:00    ', 1, 'RUR', 2, null, 8717999.92, 0,null,8717999.92,0,null);</v>
      </c>
    </row>
    <row r="2449" spans="2:50" ht="16.5" customHeight="1" x14ac:dyDescent="0.25">
      <c r="B2449" s="349">
        <v>1</v>
      </c>
      <c r="C2449" s="163">
        <v>1000118</v>
      </c>
      <c r="D2449" s="163" t="s">
        <v>1358</v>
      </c>
      <c r="E2449" s="183" t="s">
        <v>165</v>
      </c>
      <c r="F2449" s="183" t="s">
        <v>162</v>
      </c>
      <c r="G2449" s="163">
        <v>1</v>
      </c>
      <c r="H2449" s="259" t="s">
        <v>38</v>
      </c>
      <c r="I2449" s="189">
        <v>2</v>
      </c>
      <c r="J2449" s="189">
        <v>1</v>
      </c>
      <c r="K2449" s="163">
        <v>57400000</v>
      </c>
      <c r="L2449" s="163">
        <v>4592000</v>
      </c>
      <c r="M2449" s="2">
        <v>1148000</v>
      </c>
      <c r="N2449" s="163" t="s">
        <v>43</v>
      </c>
      <c r="O2449" s="163" t="s">
        <v>43</v>
      </c>
      <c r="P2449" s="163" t="s">
        <v>43</v>
      </c>
      <c r="Q2449" s="163" t="s">
        <v>43</v>
      </c>
      <c r="R2449" s="220" t="s">
        <v>43</v>
      </c>
      <c r="S2449" s="163" t="s">
        <v>43</v>
      </c>
      <c r="AX2449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1000118, '01.01.2015 0:00:00',  '31.01.2015 23:59:59', 1, 'RUR', 1, 2, 4592000, 1148000,null,null,null,null);</v>
      </c>
    </row>
    <row r="2450" spans="2:50" ht="16.5" customHeight="1" x14ac:dyDescent="0.25">
      <c r="B2450" s="349">
        <v>1</v>
      </c>
      <c r="C2450" s="163">
        <v>1000118</v>
      </c>
      <c r="D2450" s="163" t="s">
        <v>1358</v>
      </c>
      <c r="E2450" s="183" t="s">
        <v>165</v>
      </c>
      <c r="F2450" s="183" t="s">
        <v>162</v>
      </c>
      <c r="G2450" s="163">
        <v>1</v>
      </c>
      <c r="H2450" s="259" t="s">
        <v>38</v>
      </c>
      <c r="I2450" s="189">
        <v>7</v>
      </c>
      <c r="J2450" s="189">
        <v>5</v>
      </c>
      <c r="K2450" s="163">
        <v>129999996</v>
      </c>
      <c r="L2450" s="163">
        <v>7799999.7599999998</v>
      </c>
      <c r="M2450" s="2">
        <v>2599999.92</v>
      </c>
      <c r="N2450" s="163" t="s">
        <v>43</v>
      </c>
      <c r="O2450" s="163" t="s">
        <v>43</v>
      </c>
      <c r="P2450" s="163" t="s">
        <v>43</v>
      </c>
      <c r="Q2450" s="163" t="s">
        <v>43</v>
      </c>
      <c r="R2450" s="220" t="s">
        <v>43</v>
      </c>
      <c r="S2450" s="163" t="s">
        <v>43</v>
      </c>
      <c r="AX2450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1000118, '01.01.2015 0:00:00',  '31.01.2015 23:59:59', 1, 'RUR', 5, 7, 7799999.76, 2599999.92,null,null,null,null);</v>
      </c>
    </row>
    <row r="2451" spans="2:50" ht="16.5" customHeight="1" x14ac:dyDescent="0.25">
      <c r="B2451" s="349">
        <v>1</v>
      </c>
      <c r="C2451" s="163">
        <v>1000118</v>
      </c>
      <c r="D2451" s="163" t="s">
        <v>1358</v>
      </c>
      <c r="E2451" s="183" t="s">
        <v>165</v>
      </c>
      <c r="F2451" s="183" t="s">
        <v>162</v>
      </c>
      <c r="G2451" s="163">
        <v>1</v>
      </c>
      <c r="H2451" s="259" t="s">
        <v>38</v>
      </c>
      <c r="I2451" s="189" t="s">
        <v>43</v>
      </c>
      <c r="J2451" s="189">
        <v>10</v>
      </c>
      <c r="K2451" s="163" t="s">
        <v>43</v>
      </c>
      <c r="L2451" s="163" t="s">
        <v>43</v>
      </c>
      <c r="M2451" s="2" t="s">
        <v>43</v>
      </c>
      <c r="N2451" s="163" t="s">
        <v>43</v>
      </c>
      <c r="O2451" s="163">
        <v>136999999.5</v>
      </c>
      <c r="P2451" s="163">
        <v>116101694.49152499</v>
      </c>
      <c r="Q2451" s="163">
        <v>9288135.5593220294</v>
      </c>
      <c r="R2451" s="220">
        <v>2322033.8898304999</v>
      </c>
      <c r="S2451" s="163" t="s">
        <v>43</v>
      </c>
      <c r="AX2451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1000118, '01.01.2015 0:00:00',  '31.01.2015 23:59:59', 1, 'RUR', 10, null, null, null,null,9288135.55932203,2322033.8898305,null);</v>
      </c>
    </row>
    <row r="2452" spans="2:50" ht="16.5" customHeight="1" x14ac:dyDescent="0.25">
      <c r="B2452" s="349">
        <v>1</v>
      </c>
      <c r="C2452" s="163">
        <v>1000118</v>
      </c>
      <c r="D2452" s="163" t="s">
        <v>1358</v>
      </c>
      <c r="E2452" s="183" t="s">
        <v>166</v>
      </c>
      <c r="F2452" s="183" t="s">
        <v>163</v>
      </c>
      <c r="G2452" s="163">
        <v>1</v>
      </c>
      <c r="H2452" s="259" t="s">
        <v>38</v>
      </c>
      <c r="I2452" s="189">
        <v>1</v>
      </c>
      <c r="J2452" s="189">
        <v>1</v>
      </c>
      <c r="K2452" s="163">
        <v>49200000</v>
      </c>
      <c r="L2452" s="163">
        <v>3936000</v>
      </c>
      <c r="M2452" s="2">
        <v>984000</v>
      </c>
      <c r="N2452" s="163" t="s">
        <v>43</v>
      </c>
      <c r="O2452" s="163" t="s">
        <v>43</v>
      </c>
      <c r="P2452" s="163" t="s">
        <v>43</v>
      </c>
      <c r="Q2452" s="163" t="s">
        <v>43</v>
      </c>
      <c r="R2452" s="220" t="s">
        <v>43</v>
      </c>
      <c r="S2452" s="163" t="s">
        <v>43</v>
      </c>
      <c r="AX2452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1000118, '01.02.2015 0:00:00',  '28.02.2015 23:59:59', 1, 'RUR', 1, 1, 3936000, 984000,null,null,null,null);</v>
      </c>
    </row>
    <row r="2453" spans="2:50" ht="16.5" customHeight="1" x14ac:dyDescent="0.25">
      <c r="B2453" s="349">
        <v>1</v>
      </c>
      <c r="C2453" s="163">
        <v>1000119</v>
      </c>
      <c r="D2453" s="163" t="s">
        <v>1363</v>
      </c>
      <c r="E2453" s="183" t="s">
        <v>165</v>
      </c>
      <c r="F2453" s="183" t="s">
        <v>162</v>
      </c>
      <c r="G2453" s="163">
        <v>1</v>
      </c>
      <c r="H2453" s="259" t="s">
        <v>38</v>
      </c>
      <c r="I2453" s="189">
        <v>2</v>
      </c>
      <c r="J2453" s="189">
        <v>1</v>
      </c>
      <c r="K2453" s="163">
        <v>57400000</v>
      </c>
      <c r="L2453" s="163">
        <v>4592000</v>
      </c>
      <c r="M2453" s="2">
        <v>1148000</v>
      </c>
      <c r="N2453" s="163" t="s">
        <v>43</v>
      </c>
      <c r="O2453" s="163" t="s">
        <v>43</v>
      </c>
      <c r="P2453" s="163" t="s">
        <v>43</v>
      </c>
      <c r="Q2453" s="163" t="s">
        <v>43</v>
      </c>
      <c r="R2453" s="220" t="s">
        <v>43</v>
      </c>
      <c r="S2453" s="163" t="s">
        <v>43</v>
      </c>
      <c r="AX2453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1000119, '01.01.2015 0:00:00',  '31.01.2015 23:59:59', 1, 'RUR', 1, 2, 4592000, 1148000,null,null,null,null);</v>
      </c>
    </row>
    <row r="2454" spans="2:50" ht="16.5" customHeight="1" x14ac:dyDescent="0.25">
      <c r="B2454" s="349">
        <v>1</v>
      </c>
      <c r="C2454" s="163">
        <v>1000119</v>
      </c>
      <c r="D2454" s="163" t="s">
        <v>1363</v>
      </c>
      <c r="E2454" s="183" t="s">
        <v>165</v>
      </c>
      <c r="F2454" s="183" t="s">
        <v>162</v>
      </c>
      <c r="G2454" s="163">
        <v>1</v>
      </c>
      <c r="H2454" s="259" t="s">
        <v>38</v>
      </c>
      <c r="I2454" s="189">
        <v>7</v>
      </c>
      <c r="J2454" s="189">
        <v>5</v>
      </c>
      <c r="K2454" s="163">
        <v>29999996</v>
      </c>
      <c r="L2454" s="163">
        <v>1799999.76</v>
      </c>
      <c r="M2454" s="2">
        <v>599999.92000000004</v>
      </c>
      <c r="N2454" s="163" t="s">
        <v>43</v>
      </c>
      <c r="O2454" s="163" t="s">
        <v>43</v>
      </c>
      <c r="P2454" s="163" t="s">
        <v>43</v>
      </c>
      <c r="Q2454" s="163" t="s">
        <v>43</v>
      </c>
      <c r="R2454" s="220" t="s">
        <v>43</v>
      </c>
      <c r="S2454" s="163" t="s">
        <v>43</v>
      </c>
      <c r="AX2454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1000119, '01.01.2015 0:00:00',  '31.01.2015 23:59:59', 1, 'RUR', 5, 7, 1799999.76, 599999.92,null,null,null,null);</v>
      </c>
    </row>
    <row r="2455" spans="2:50" ht="16.5" customHeight="1" x14ac:dyDescent="0.25">
      <c r="B2455" s="349">
        <v>1</v>
      </c>
      <c r="C2455" s="163">
        <v>1000119</v>
      </c>
      <c r="D2455" s="163" t="s">
        <v>1363</v>
      </c>
      <c r="E2455" s="183" t="s">
        <v>165</v>
      </c>
      <c r="F2455" s="183" t="s">
        <v>162</v>
      </c>
      <c r="G2455" s="163">
        <v>1</v>
      </c>
      <c r="H2455" s="259" t="s">
        <v>38</v>
      </c>
      <c r="I2455" s="189" t="s">
        <v>43</v>
      </c>
      <c r="J2455" s="189">
        <v>10</v>
      </c>
      <c r="K2455" s="163" t="s">
        <v>43</v>
      </c>
      <c r="L2455" s="163" t="s">
        <v>43</v>
      </c>
      <c r="M2455" s="2" t="s">
        <v>43</v>
      </c>
      <c r="N2455" s="163" t="s">
        <v>43</v>
      </c>
      <c r="O2455" s="163">
        <v>111499999.5</v>
      </c>
      <c r="P2455" s="163">
        <v>94491525</v>
      </c>
      <c r="Q2455" s="163">
        <v>7559322</v>
      </c>
      <c r="R2455" s="220">
        <v>1889830.5</v>
      </c>
      <c r="S2455" s="163" t="s">
        <v>43</v>
      </c>
      <c r="AX245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1000119, '01.01.2015 0:00:00',  '31.01.2015 23:59:59', 1, 'RUR', 10, null, null, null,null,7559322,1889830.5,null);</v>
      </c>
    </row>
    <row r="2456" spans="2:50" ht="16.5" customHeight="1" x14ac:dyDescent="0.25">
      <c r="B2456" s="349">
        <v>1</v>
      </c>
      <c r="C2456" s="163">
        <v>1000119</v>
      </c>
      <c r="D2456" s="163" t="s">
        <v>1363</v>
      </c>
      <c r="E2456" s="183" t="s">
        <v>166</v>
      </c>
      <c r="F2456" s="183" t="s">
        <v>163</v>
      </c>
      <c r="G2456" s="163">
        <v>1</v>
      </c>
      <c r="H2456" s="259" t="s">
        <v>38</v>
      </c>
      <c r="I2456" s="189">
        <v>1</v>
      </c>
      <c r="J2456" s="189">
        <v>1</v>
      </c>
      <c r="K2456" s="163">
        <v>49200000</v>
      </c>
      <c r="L2456" s="163">
        <v>3936000</v>
      </c>
      <c r="M2456" s="2">
        <v>984000</v>
      </c>
      <c r="N2456" s="163" t="s">
        <v>43</v>
      </c>
      <c r="O2456" s="163" t="s">
        <v>43</v>
      </c>
      <c r="P2456" s="163" t="s">
        <v>43</v>
      </c>
      <c r="Q2456" s="163" t="s">
        <v>43</v>
      </c>
      <c r="R2456" s="220" t="s">
        <v>43</v>
      </c>
      <c r="S2456" s="163" t="s">
        <v>43</v>
      </c>
      <c r="AX245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1000119, '01.02.2015 0:00:00',  '28.02.2015 23:59:59', 1, 'RUR', 1, 1, 3936000, 984000,null,null,null,null);</v>
      </c>
    </row>
    <row r="2457" spans="2:50" ht="16.5" customHeight="1" x14ac:dyDescent="0.25">
      <c r="B2457" s="349">
        <v>1</v>
      </c>
      <c r="C2457" s="163">
        <v>1000120</v>
      </c>
      <c r="D2457" s="163" t="s">
        <v>1370</v>
      </c>
      <c r="E2457" s="183" t="s">
        <v>165</v>
      </c>
      <c r="F2457" s="183" t="s">
        <v>162</v>
      </c>
      <c r="G2457" s="163">
        <v>1</v>
      </c>
      <c r="H2457" s="259" t="s">
        <v>38</v>
      </c>
      <c r="I2457" s="189">
        <v>2</v>
      </c>
      <c r="J2457" s="189">
        <v>1</v>
      </c>
      <c r="K2457" s="163">
        <v>57400000</v>
      </c>
      <c r="L2457" s="163">
        <v>4592000</v>
      </c>
      <c r="M2457" s="2">
        <v>1148000</v>
      </c>
      <c r="N2457" s="163" t="s">
        <v>43</v>
      </c>
      <c r="O2457" s="163" t="s">
        <v>43</v>
      </c>
      <c r="P2457" s="163" t="s">
        <v>43</v>
      </c>
      <c r="Q2457" s="163" t="s">
        <v>43</v>
      </c>
      <c r="R2457" s="220" t="s">
        <v>43</v>
      </c>
      <c r="S2457" s="163" t="s">
        <v>43</v>
      </c>
      <c r="AX245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1000120, '01.01.2015 0:00:00',  '31.01.2015 23:59:59', 1, 'RUR', 1, 2, 4592000, 1148000,null,null,null,null);</v>
      </c>
    </row>
    <row r="2458" spans="2:50" ht="16.5" customHeight="1" x14ac:dyDescent="0.25">
      <c r="B2458" s="349">
        <v>1</v>
      </c>
      <c r="C2458" s="163">
        <v>1000120</v>
      </c>
      <c r="D2458" s="163" t="s">
        <v>1370</v>
      </c>
      <c r="E2458" s="183" t="s">
        <v>165</v>
      </c>
      <c r="F2458" s="183" t="s">
        <v>162</v>
      </c>
      <c r="G2458" s="163">
        <v>1</v>
      </c>
      <c r="H2458" s="259" t="s">
        <v>38</v>
      </c>
      <c r="I2458" s="189">
        <v>71</v>
      </c>
      <c r="J2458" s="189">
        <v>1</v>
      </c>
      <c r="K2458" s="163">
        <v>347999996</v>
      </c>
      <c r="L2458" s="163">
        <v>27839999.68</v>
      </c>
      <c r="M2458" s="2">
        <v>0</v>
      </c>
      <c r="N2458" s="163" t="s">
        <v>43</v>
      </c>
      <c r="O2458" s="163" t="s">
        <v>43</v>
      </c>
      <c r="P2458" s="163" t="s">
        <v>43</v>
      </c>
      <c r="Q2458" s="163" t="s">
        <v>43</v>
      </c>
      <c r="R2458" s="220">
        <v>0</v>
      </c>
      <c r="S2458" s="163" t="s">
        <v>43</v>
      </c>
      <c r="AX2458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1000120, '01.01.2015 0:00:00',  '31.01.2015 23:59:59', 1, 'RUR', 1, 71, 27839999.68, 0,null,null,0,null);</v>
      </c>
    </row>
    <row r="2459" spans="2:50" ht="16.5" customHeight="1" x14ac:dyDescent="0.25">
      <c r="B2459" s="349">
        <v>1</v>
      </c>
      <c r="C2459" s="163">
        <v>1000120</v>
      </c>
      <c r="D2459" s="163" t="s">
        <v>1370</v>
      </c>
      <c r="E2459" s="183" t="s">
        <v>165</v>
      </c>
      <c r="F2459" s="183" t="s">
        <v>162</v>
      </c>
      <c r="G2459" s="163">
        <v>1</v>
      </c>
      <c r="H2459" s="259" t="s">
        <v>38</v>
      </c>
      <c r="I2459" s="189" t="s">
        <v>43</v>
      </c>
      <c r="J2459" s="189">
        <v>10</v>
      </c>
      <c r="K2459" s="163" t="s">
        <v>43</v>
      </c>
      <c r="L2459" s="163" t="s">
        <v>43</v>
      </c>
      <c r="M2459" s="2" t="s">
        <v>43</v>
      </c>
      <c r="N2459" s="163" t="s">
        <v>43</v>
      </c>
      <c r="O2459" s="163">
        <v>111499999.5</v>
      </c>
      <c r="P2459" s="163">
        <v>94491525</v>
      </c>
      <c r="Q2459" s="163">
        <v>7559322</v>
      </c>
      <c r="R2459" s="220">
        <v>1889830.5</v>
      </c>
      <c r="S2459" s="163" t="s">
        <v>43</v>
      </c>
      <c r="AX2459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1000120, '01.01.2015 0:00:00',  '31.01.2015 23:59:59', 1, 'RUR', 10, null, null, null,null,7559322,1889830.5,null);</v>
      </c>
    </row>
    <row r="2460" spans="2:50" ht="16.5" customHeight="1" x14ac:dyDescent="0.25">
      <c r="B2460" s="349">
        <v>1</v>
      </c>
      <c r="C2460" s="163">
        <v>1000120</v>
      </c>
      <c r="D2460" s="163" t="s">
        <v>1370</v>
      </c>
      <c r="E2460" s="183" t="s">
        <v>166</v>
      </c>
      <c r="F2460" s="183" t="s">
        <v>163</v>
      </c>
      <c r="G2460" s="163">
        <v>1</v>
      </c>
      <c r="H2460" s="259" t="s">
        <v>38</v>
      </c>
      <c r="I2460" s="189">
        <v>1</v>
      </c>
      <c r="J2460" s="189">
        <v>1</v>
      </c>
      <c r="K2460" s="163">
        <v>49200000</v>
      </c>
      <c r="L2460" s="163">
        <v>3936000</v>
      </c>
      <c r="M2460" s="2">
        <v>984000</v>
      </c>
      <c r="N2460" s="163" t="s">
        <v>43</v>
      </c>
      <c r="O2460" s="163" t="s">
        <v>43</v>
      </c>
      <c r="P2460" s="163" t="s">
        <v>43</v>
      </c>
      <c r="Q2460" s="163" t="s">
        <v>43</v>
      </c>
      <c r="R2460" s="220" t="s">
        <v>43</v>
      </c>
      <c r="S2460" s="163" t="s">
        <v>43</v>
      </c>
      <c r="AX2460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1000120, '01.02.2015 0:00:00',  '28.02.2015 23:59:59', 1, 'RUR', 1, 1, 3936000, 984000,null,null,null,null);</v>
      </c>
    </row>
    <row r="2461" spans="2:50" ht="16.5" customHeight="1" x14ac:dyDescent="0.25">
      <c r="B2461" s="349">
        <v>1</v>
      </c>
      <c r="C2461" s="163">
        <v>1000121</v>
      </c>
      <c r="D2461" s="163" t="s">
        <v>1372</v>
      </c>
      <c r="E2461" s="183" t="s">
        <v>1465</v>
      </c>
      <c r="F2461" s="183" t="s">
        <v>1467</v>
      </c>
      <c r="G2461" s="163">
        <v>1</v>
      </c>
      <c r="H2461" s="259" t="s">
        <v>38</v>
      </c>
      <c r="I2461" s="189" t="s">
        <v>43</v>
      </c>
      <c r="J2461" s="189">
        <v>2</v>
      </c>
      <c r="K2461" s="163">
        <v>106600000</v>
      </c>
      <c r="L2461" s="163">
        <v>6082000</v>
      </c>
      <c r="M2461" s="2">
        <v>0</v>
      </c>
      <c r="N2461" s="163" t="s">
        <v>43</v>
      </c>
      <c r="O2461" s="163">
        <v>130000000</v>
      </c>
      <c r="P2461" s="163">
        <v>106600000</v>
      </c>
      <c r="Q2461" s="163">
        <v>6082000</v>
      </c>
      <c r="R2461" s="220">
        <v>0</v>
      </c>
      <c r="S2461" s="163" t="s">
        <v>43</v>
      </c>
      <c r="AX2461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1000121, '01.09.2014 0:00:00',  '28.02.2015 0:00    ', 1, 'RUR', 2, null, 6082000, 0,null,6082000,0,null);</v>
      </c>
    </row>
    <row r="2462" spans="2:50" ht="16.5" customHeight="1" x14ac:dyDescent="0.25">
      <c r="B2462" s="349">
        <v>1</v>
      </c>
      <c r="C2462" s="163">
        <v>1000121</v>
      </c>
      <c r="D2462" s="163" t="s">
        <v>1372</v>
      </c>
      <c r="E2462" s="183" t="s">
        <v>165</v>
      </c>
      <c r="F2462" s="183" t="s">
        <v>162</v>
      </c>
      <c r="G2462" s="163">
        <v>1</v>
      </c>
      <c r="H2462" s="259" t="s">
        <v>38</v>
      </c>
      <c r="I2462" s="189">
        <v>2</v>
      </c>
      <c r="J2462" s="189">
        <v>1</v>
      </c>
      <c r="K2462" s="163">
        <v>57400000</v>
      </c>
      <c r="L2462" s="163">
        <v>4592000</v>
      </c>
      <c r="M2462" s="2">
        <v>1148000</v>
      </c>
      <c r="N2462" s="163" t="s">
        <v>43</v>
      </c>
      <c r="O2462" s="163" t="s">
        <v>43</v>
      </c>
      <c r="P2462" s="163" t="s">
        <v>43</v>
      </c>
      <c r="Q2462" s="163" t="s">
        <v>43</v>
      </c>
      <c r="R2462" s="220" t="s">
        <v>43</v>
      </c>
      <c r="S2462" s="163" t="s">
        <v>43</v>
      </c>
      <c r="AX2462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1000121, '01.01.2015 0:00:00',  '31.01.2015 23:59:59', 1, 'RUR', 1, 2, 4592000, 1148000,null,null,null,null);</v>
      </c>
    </row>
    <row r="2463" spans="2:50" ht="16.5" customHeight="1" x14ac:dyDescent="0.25">
      <c r="B2463" s="349">
        <v>1</v>
      </c>
      <c r="C2463" s="163">
        <v>1000121</v>
      </c>
      <c r="D2463" s="163" t="s">
        <v>1372</v>
      </c>
      <c r="E2463" s="183" t="s">
        <v>165</v>
      </c>
      <c r="F2463" s="183" t="s">
        <v>162</v>
      </c>
      <c r="G2463" s="163">
        <v>1</v>
      </c>
      <c r="H2463" s="259" t="s">
        <v>38</v>
      </c>
      <c r="I2463" s="189">
        <v>71</v>
      </c>
      <c r="J2463" s="189">
        <v>1</v>
      </c>
      <c r="K2463" s="163">
        <v>551999996</v>
      </c>
      <c r="L2463" s="163">
        <v>44159999.68</v>
      </c>
      <c r="M2463" s="2">
        <v>0</v>
      </c>
      <c r="N2463" s="163" t="s">
        <v>43</v>
      </c>
      <c r="O2463" s="163" t="s">
        <v>43</v>
      </c>
      <c r="P2463" s="163" t="s">
        <v>43</v>
      </c>
      <c r="Q2463" s="163" t="s">
        <v>43</v>
      </c>
      <c r="R2463" s="220">
        <v>0</v>
      </c>
      <c r="S2463" s="163" t="s">
        <v>43</v>
      </c>
      <c r="AX2463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1000121, '01.01.2015 0:00:00',  '31.01.2015 23:59:59', 1, 'RUR', 1, 71, 44159999.68, 0,null,null,0,null);</v>
      </c>
    </row>
    <row r="2464" spans="2:50" ht="16.5" customHeight="1" x14ac:dyDescent="0.25">
      <c r="B2464" s="349">
        <v>1</v>
      </c>
      <c r="C2464" s="163">
        <v>1000121</v>
      </c>
      <c r="D2464" s="163" t="s">
        <v>1372</v>
      </c>
      <c r="E2464" s="183" t="s">
        <v>165</v>
      </c>
      <c r="F2464" s="183" t="s">
        <v>162</v>
      </c>
      <c r="G2464" s="163">
        <v>1</v>
      </c>
      <c r="H2464" s="259" t="s">
        <v>38</v>
      </c>
      <c r="I2464" s="189" t="s">
        <v>43</v>
      </c>
      <c r="J2464" s="189">
        <v>10</v>
      </c>
      <c r="K2464" s="163" t="s">
        <v>43</v>
      </c>
      <c r="L2464" s="163" t="s">
        <v>43</v>
      </c>
      <c r="M2464" s="2" t="s">
        <v>43</v>
      </c>
      <c r="N2464" s="163" t="s">
        <v>43</v>
      </c>
      <c r="O2464" s="163">
        <v>136999999.5</v>
      </c>
      <c r="P2464" s="163">
        <v>116101694.49152499</v>
      </c>
      <c r="Q2464" s="163">
        <v>9288135.5593220294</v>
      </c>
      <c r="R2464" s="220">
        <v>2322033.8898304999</v>
      </c>
      <c r="S2464" s="163" t="s">
        <v>43</v>
      </c>
      <c r="AX2464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1000121, '01.01.2015 0:00:00',  '31.01.2015 23:59:59', 1, 'RUR', 10, null, null, null,null,9288135.55932203,2322033.8898305,null);</v>
      </c>
    </row>
    <row r="2465" spans="2:50" ht="16.5" customHeight="1" x14ac:dyDescent="0.25">
      <c r="B2465" s="349">
        <v>1</v>
      </c>
      <c r="C2465" s="163">
        <v>1000121</v>
      </c>
      <c r="D2465" s="163" t="s">
        <v>1372</v>
      </c>
      <c r="E2465" s="183" t="s">
        <v>166</v>
      </c>
      <c r="F2465" s="183" t="s">
        <v>163</v>
      </c>
      <c r="G2465" s="163">
        <v>1</v>
      </c>
      <c r="H2465" s="259" t="s">
        <v>38</v>
      </c>
      <c r="I2465" s="189">
        <v>1</v>
      </c>
      <c r="J2465" s="189">
        <v>1</v>
      </c>
      <c r="K2465" s="163">
        <v>49200000</v>
      </c>
      <c r="L2465" s="163">
        <v>3936000</v>
      </c>
      <c r="M2465" s="2">
        <v>984000</v>
      </c>
      <c r="N2465" s="163" t="s">
        <v>43</v>
      </c>
      <c r="O2465" s="163" t="s">
        <v>43</v>
      </c>
      <c r="P2465" s="163" t="s">
        <v>43</v>
      </c>
      <c r="Q2465" s="163" t="s">
        <v>43</v>
      </c>
      <c r="R2465" s="220" t="s">
        <v>43</v>
      </c>
      <c r="S2465" s="163" t="s">
        <v>43</v>
      </c>
      <c r="AX246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1000121, '01.02.2015 0:00:00',  '28.02.2015 23:59:59', 1, 'RUR', 1, 1, 3936000, 984000,null,null,null,null);</v>
      </c>
    </row>
    <row r="2466" spans="2:50" ht="16.5" customHeight="1" x14ac:dyDescent="0.25">
      <c r="B2466" s="349">
        <v>1</v>
      </c>
      <c r="C2466" s="163">
        <v>1000122</v>
      </c>
      <c r="D2466" s="163" t="s">
        <v>1374</v>
      </c>
      <c r="E2466" s="183" t="s">
        <v>165</v>
      </c>
      <c r="F2466" s="183" t="s">
        <v>162</v>
      </c>
      <c r="G2466" s="163">
        <v>1</v>
      </c>
      <c r="H2466" s="259" t="s">
        <v>38</v>
      </c>
      <c r="I2466" s="189">
        <v>7</v>
      </c>
      <c r="J2466" s="189">
        <v>4</v>
      </c>
      <c r="K2466" s="163">
        <v>20500</v>
      </c>
      <c r="L2466" s="163">
        <v>1640</v>
      </c>
      <c r="M2466" s="2">
        <v>410</v>
      </c>
      <c r="N2466" s="163" t="s">
        <v>43</v>
      </c>
      <c r="O2466" s="163" t="s">
        <v>43</v>
      </c>
      <c r="P2466" s="163" t="s">
        <v>43</v>
      </c>
      <c r="Q2466" s="163" t="s">
        <v>43</v>
      </c>
      <c r="R2466" s="220" t="s">
        <v>43</v>
      </c>
      <c r="S2466" s="163" t="s">
        <v>43</v>
      </c>
      <c r="AX246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1000122, '01.01.2015 0:00:00',  '31.01.2015 23:59:59', 1, 'RUR', 4, 7, 1640, 410,null,null,null,null);</v>
      </c>
    </row>
    <row r="2467" spans="2:50" ht="16.5" customHeight="1" x14ac:dyDescent="0.25">
      <c r="B2467" s="349">
        <v>1</v>
      </c>
      <c r="C2467" s="163">
        <v>1000122</v>
      </c>
      <c r="D2467" s="163" t="s">
        <v>1374</v>
      </c>
      <c r="E2467" s="183" t="s">
        <v>165</v>
      </c>
      <c r="F2467" s="183" t="s">
        <v>162</v>
      </c>
      <c r="G2467" s="163">
        <v>1</v>
      </c>
      <c r="H2467" s="259" t="s">
        <v>38</v>
      </c>
      <c r="I2467" s="189" t="s">
        <v>43</v>
      </c>
      <c r="J2467" s="189">
        <v>10</v>
      </c>
      <c r="K2467" s="163" t="s">
        <v>43</v>
      </c>
      <c r="L2467" s="163" t="s">
        <v>43</v>
      </c>
      <c r="M2467" s="2" t="s">
        <v>43</v>
      </c>
      <c r="N2467" s="163" t="s">
        <v>43</v>
      </c>
      <c r="O2467" s="163">
        <v>300000</v>
      </c>
      <c r="P2467" s="163">
        <v>254237.288135593</v>
      </c>
      <c r="Q2467" s="163">
        <v>20338.983050847401</v>
      </c>
      <c r="R2467" s="220">
        <v>5084.7457627118602</v>
      </c>
      <c r="S2467" s="163" t="s">
        <v>43</v>
      </c>
      <c r="AX246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1000122, '01.01.2015 0:00:00',  '31.01.2015 23:59:59', 1, 'RUR', 10, null, null, null,null,20338.9830508474,5084.74576271186,null);</v>
      </c>
    </row>
    <row r="2468" spans="2:50" ht="16.5" customHeight="1" x14ac:dyDescent="0.25">
      <c r="B2468" s="349">
        <v>1</v>
      </c>
      <c r="C2468" s="163">
        <v>1000122</v>
      </c>
      <c r="D2468" s="163" t="s">
        <v>1374</v>
      </c>
      <c r="E2468" s="183" t="s">
        <v>166</v>
      </c>
      <c r="F2468" s="183" t="s">
        <v>163</v>
      </c>
      <c r="G2468" s="163">
        <v>1</v>
      </c>
      <c r="H2468" s="259" t="s">
        <v>38</v>
      </c>
      <c r="I2468" s="189">
        <v>7</v>
      </c>
      <c r="J2468" s="189">
        <v>5</v>
      </c>
      <c r="K2468" s="163">
        <v>20500</v>
      </c>
      <c r="L2468" s="163">
        <v>1230</v>
      </c>
      <c r="M2468" s="2">
        <v>410</v>
      </c>
      <c r="N2468" s="163" t="s">
        <v>43</v>
      </c>
      <c r="O2468" s="163" t="s">
        <v>43</v>
      </c>
      <c r="P2468" s="163" t="s">
        <v>43</v>
      </c>
      <c r="Q2468" s="163" t="s">
        <v>43</v>
      </c>
      <c r="R2468" s="220" t="s">
        <v>43</v>
      </c>
      <c r="S2468" s="163" t="s">
        <v>43</v>
      </c>
      <c r="AX2468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1000122, '01.02.2015 0:00:00',  '28.02.2015 23:59:59', 1, 'RUR', 5, 7, 1230, 410,null,null,null,null);</v>
      </c>
    </row>
    <row r="2469" spans="2:50" ht="16.5" customHeight="1" x14ac:dyDescent="0.25">
      <c r="B2469" s="349">
        <v>1</v>
      </c>
      <c r="C2469" s="163">
        <v>1000123</v>
      </c>
      <c r="D2469" s="163" t="s">
        <v>1378</v>
      </c>
      <c r="E2469" s="183" t="s">
        <v>1465</v>
      </c>
      <c r="F2469" s="183" t="s">
        <v>1467</v>
      </c>
      <c r="G2469" s="163">
        <v>1</v>
      </c>
      <c r="H2469" s="259" t="s">
        <v>38</v>
      </c>
      <c r="I2469" s="189" t="s">
        <v>43</v>
      </c>
      <c r="J2469" s="189">
        <v>2</v>
      </c>
      <c r="K2469" s="163">
        <v>552199999</v>
      </c>
      <c r="L2469" s="163">
        <v>43867999.909999996</v>
      </c>
      <c r="M2469" s="2">
        <v>0</v>
      </c>
      <c r="N2469" s="163" t="s">
        <v>43</v>
      </c>
      <c r="O2469" s="163">
        <v>655999999</v>
      </c>
      <c r="P2469" s="163">
        <v>552199999</v>
      </c>
      <c r="Q2469" s="163">
        <v>43867999.909999996</v>
      </c>
      <c r="R2469" s="220">
        <v>0</v>
      </c>
      <c r="S2469" s="163" t="s">
        <v>43</v>
      </c>
      <c r="AX2469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1000123, '01.09.2014 0:00:00',  '28.02.2015 0:00    ', 1, 'RUR', 2, null, 43867999.91, 0,null,43867999.91,0,null);</v>
      </c>
    </row>
    <row r="2470" spans="2:50" ht="16.5" customHeight="1" x14ac:dyDescent="0.25">
      <c r="B2470" s="349">
        <v>1</v>
      </c>
      <c r="C2470" s="163">
        <v>1000123</v>
      </c>
      <c r="D2470" s="163" t="s">
        <v>1378</v>
      </c>
      <c r="E2470" s="183" t="s">
        <v>165</v>
      </c>
      <c r="F2470" s="183" t="s">
        <v>162</v>
      </c>
      <c r="G2470" s="163">
        <v>1</v>
      </c>
      <c r="H2470" s="259" t="s">
        <v>38</v>
      </c>
      <c r="I2470" s="189">
        <v>71</v>
      </c>
      <c r="J2470" s="189">
        <v>1</v>
      </c>
      <c r="K2470" s="163">
        <v>1451599996</v>
      </c>
      <c r="L2470" s="163">
        <v>116127999.68000001</v>
      </c>
      <c r="M2470" s="2">
        <v>0</v>
      </c>
      <c r="N2470" s="163" t="s">
        <v>43</v>
      </c>
      <c r="O2470" s="163" t="s">
        <v>43</v>
      </c>
      <c r="P2470" s="163" t="s">
        <v>43</v>
      </c>
      <c r="Q2470" s="163" t="s">
        <v>43</v>
      </c>
      <c r="R2470" s="220">
        <v>0</v>
      </c>
      <c r="S2470" s="163" t="s">
        <v>43</v>
      </c>
      <c r="AX2470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1000123, '01.01.2015 0:00:00',  '31.01.2015 23:59:59', 1, 'RUR', 1, 71, 116127999.68, 0,null,null,0,null);</v>
      </c>
    </row>
    <row r="2471" spans="2:50" ht="16.5" customHeight="1" x14ac:dyDescent="0.25">
      <c r="B2471" s="349">
        <v>1</v>
      </c>
      <c r="C2471" s="163">
        <v>1000123</v>
      </c>
      <c r="D2471" s="163" t="s">
        <v>1378</v>
      </c>
      <c r="E2471" s="183" t="s">
        <v>165</v>
      </c>
      <c r="F2471" s="183" t="s">
        <v>162</v>
      </c>
      <c r="G2471" s="163">
        <v>1</v>
      </c>
      <c r="H2471" s="259" t="s">
        <v>38</v>
      </c>
      <c r="I2471" s="189" t="s">
        <v>43</v>
      </c>
      <c r="J2471" s="189">
        <v>10</v>
      </c>
      <c r="K2471" s="163" t="s">
        <v>43</v>
      </c>
      <c r="L2471" s="163" t="s">
        <v>43</v>
      </c>
      <c r="M2471" s="2" t="s">
        <v>43</v>
      </c>
      <c r="N2471" s="163" t="s">
        <v>43</v>
      </c>
      <c r="O2471" s="163">
        <v>1311999998</v>
      </c>
      <c r="P2471" s="163">
        <v>1111864405.0847399</v>
      </c>
      <c r="Q2471" s="163">
        <v>88949152.406779602</v>
      </c>
      <c r="R2471" s="220">
        <v>22237288.101694901</v>
      </c>
      <c r="S2471" s="163" t="s">
        <v>43</v>
      </c>
      <c r="AX2471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1000123, '01.01.2015 0:00:00',  '31.01.2015 23:59:59', 1, 'RUR', 10, null, null, null,null,88949152.4067796,22237288.1016949,null);</v>
      </c>
    </row>
    <row r="2472" spans="2:50" ht="16.5" customHeight="1" x14ac:dyDescent="0.25">
      <c r="B2472" s="349">
        <v>1</v>
      </c>
      <c r="C2472" s="163">
        <v>1000124</v>
      </c>
      <c r="D2472" s="163" t="s">
        <v>1381</v>
      </c>
      <c r="E2472" s="183" t="s">
        <v>165</v>
      </c>
      <c r="F2472" s="183" t="s">
        <v>162</v>
      </c>
      <c r="G2472" s="163">
        <v>1</v>
      </c>
      <c r="H2472" s="259" t="s">
        <v>38</v>
      </c>
      <c r="I2472" s="189" t="s">
        <v>43</v>
      </c>
      <c r="J2472" s="189">
        <v>10</v>
      </c>
      <c r="K2472" s="163" t="s">
        <v>43</v>
      </c>
      <c r="L2472" s="163" t="s">
        <v>43</v>
      </c>
      <c r="M2472" s="2" t="s">
        <v>43</v>
      </c>
      <c r="N2472" s="163" t="s">
        <v>43</v>
      </c>
      <c r="O2472" s="163">
        <v>21500</v>
      </c>
      <c r="P2472" s="163">
        <v>18220.338983050799</v>
      </c>
      <c r="Q2472" s="163">
        <v>1457.6271186440599</v>
      </c>
      <c r="R2472" s="220">
        <v>364.406779661016</v>
      </c>
      <c r="S2472" s="163" t="s">
        <v>43</v>
      </c>
      <c r="AX2472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1000124, '01.01.2015 0:00:00',  '31.01.2015 23:59:59', 1, 'RUR', 10, null, null, null,null,1457.62711864406,364.406779661016,null);</v>
      </c>
    </row>
    <row r="2473" spans="2:50" ht="16.5" customHeight="1" x14ac:dyDescent="0.25">
      <c r="B2473" s="349">
        <v>1</v>
      </c>
      <c r="C2473" s="163">
        <v>1000125</v>
      </c>
      <c r="D2473" s="163" t="s">
        <v>1385</v>
      </c>
      <c r="E2473" s="183" t="s">
        <v>165</v>
      </c>
      <c r="F2473" s="183" t="s">
        <v>162</v>
      </c>
      <c r="G2473" s="163">
        <v>1</v>
      </c>
      <c r="H2473" s="259" t="s">
        <v>38</v>
      </c>
      <c r="I2473" s="189" t="s">
        <v>43</v>
      </c>
      <c r="J2473" s="189">
        <v>10</v>
      </c>
      <c r="K2473" s="163" t="s">
        <v>43</v>
      </c>
      <c r="L2473" s="163" t="s">
        <v>43</v>
      </c>
      <c r="M2473" s="2" t="s">
        <v>43</v>
      </c>
      <c r="N2473" s="163" t="s">
        <v>43</v>
      </c>
      <c r="O2473" s="163">
        <v>21500</v>
      </c>
      <c r="P2473" s="163">
        <v>18220.338983050799</v>
      </c>
      <c r="Q2473" s="163" t="s">
        <v>43</v>
      </c>
      <c r="R2473" s="220" t="s">
        <v>43</v>
      </c>
      <c r="S2473" s="163" t="s">
        <v>43</v>
      </c>
      <c r="AX2473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1000125, '01.01.2015 0:00:00',  '31.01.2015 23:59:59', 1, 'RUR', 10, null, null, null,null,null,null,null);</v>
      </c>
    </row>
    <row r="2474" spans="2:50" ht="16.5" customHeight="1" x14ac:dyDescent="0.25">
      <c r="B2474" s="349">
        <v>1</v>
      </c>
      <c r="C2474" s="163">
        <v>1000126</v>
      </c>
      <c r="D2474" s="163" t="s">
        <v>1386</v>
      </c>
      <c r="E2474" s="183" t="s">
        <v>1465</v>
      </c>
      <c r="F2474" s="183" t="s">
        <v>1467</v>
      </c>
      <c r="G2474" s="163">
        <v>1</v>
      </c>
      <c r="H2474" s="259" t="s">
        <v>38</v>
      </c>
      <c r="I2474" s="189" t="s">
        <v>43</v>
      </c>
      <c r="J2474" s="189">
        <v>2</v>
      </c>
      <c r="K2474" s="163">
        <v>41601700</v>
      </c>
      <c r="L2474" s="163">
        <v>1656102</v>
      </c>
      <c r="M2474" s="2">
        <v>0</v>
      </c>
      <c r="N2474" s="163" t="s">
        <v>43</v>
      </c>
      <c r="O2474" s="163">
        <v>47001700</v>
      </c>
      <c r="P2474" s="163">
        <v>41601700</v>
      </c>
      <c r="Q2474" s="163">
        <v>1656102</v>
      </c>
      <c r="R2474" s="220">
        <v>0</v>
      </c>
      <c r="S2474" s="163" t="s">
        <v>43</v>
      </c>
      <c r="AX2474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1000126, '01.09.2014 0:00:00',  '28.02.2015 0:00    ', 1, 'RUR', 2, null, 1656102, 0,null,1656102,0,null);</v>
      </c>
    </row>
    <row r="2475" spans="2:50" ht="16.5" customHeight="1" x14ac:dyDescent="0.25">
      <c r="B2475" s="349">
        <v>1</v>
      </c>
      <c r="C2475" s="163">
        <v>1000126</v>
      </c>
      <c r="D2475" s="163" t="s">
        <v>1386</v>
      </c>
      <c r="E2475" s="183" t="s">
        <v>165</v>
      </c>
      <c r="F2475" s="183" t="s">
        <v>162</v>
      </c>
      <c r="G2475" s="163">
        <v>1</v>
      </c>
      <c r="H2475" s="259" t="s">
        <v>38</v>
      </c>
      <c r="I2475" s="189">
        <v>7</v>
      </c>
      <c r="J2475" s="189">
        <v>5</v>
      </c>
      <c r="K2475" s="163">
        <v>24600000</v>
      </c>
      <c r="L2475" s="163">
        <v>1476000</v>
      </c>
      <c r="M2475" s="2">
        <v>492000</v>
      </c>
      <c r="N2475" s="163" t="s">
        <v>43</v>
      </c>
      <c r="O2475" s="163" t="s">
        <v>43</v>
      </c>
      <c r="P2475" s="163" t="s">
        <v>43</v>
      </c>
      <c r="Q2475" s="163" t="s">
        <v>43</v>
      </c>
      <c r="R2475" s="220" t="s">
        <v>43</v>
      </c>
      <c r="S2475" s="163" t="s">
        <v>43</v>
      </c>
      <c r="AX247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1000126, '01.01.2015 0:00:00',  '31.01.2015 23:59:59', 1, 'RUR', 5, 7, 1476000, 492000,null,null,null,null);</v>
      </c>
    </row>
    <row r="2476" spans="2:50" ht="16.5" customHeight="1" x14ac:dyDescent="0.25">
      <c r="B2476" s="349">
        <v>1</v>
      </c>
      <c r="C2476" s="163">
        <v>1000126</v>
      </c>
      <c r="D2476" s="163" t="s">
        <v>1386</v>
      </c>
      <c r="E2476" s="183" t="s">
        <v>165</v>
      </c>
      <c r="F2476" s="183" t="s">
        <v>162</v>
      </c>
      <c r="G2476" s="163">
        <v>1</v>
      </c>
      <c r="H2476" s="259" t="s">
        <v>38</v>
      </c>
      <c r="I2476" s="189" t="s">
        <v>43</v>
      </c>
      <c r="J2476" s="189">
        <v>10</v>
      </c>
      <c r="K2476" s="163" t="s">
        <v>43</v>
      </c>
      <c r="L2476" s="163" t="s">
        <v>43</v>
      </c>
      <c r="M2476" s="2" t="s">
        <v>43</v>
      </c>
      <c r="N2476" s="163" t="s">
        <v>43</v>
      </c>
      <c r="O2476" s="163">
        <v>94003400</v>
      </c>
      <c r="P2476" s="163">
        <v>79663898.305084705</v>
      </c>
      <c r="Q2476" s="163">
        <v>6373111.8644067701</v>
      </c>
      <c r="R2476" s="220">
        <v>1593277.96610169</v>
      </c>
      <c r="S2476" s="163" t="s">
        <v>43</v>
      </c>
      <c r="AX247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1000126, '01.01.2015 0:00:00',  '31.01.2015 23:59:59', 1, 'RUR', 10, null, null, null,null,6373111.86440677,1593277.96610169,null);</v>
      </c>
    </row>
    <row r="2477" spans="2:50" ht="16.5" customHeight="1" x14ac:dyDescent="0.25">
      <c r="B2477" s="349">
        <v>1</v>
      </c>
      <c r="C2477" s="163">
        <v>1000126</v>
      </c>
      <c r="D2477" s="163" t="s">
        <v>1386</v>
      </c>
      <c r="E2477" s="183" t="s">
        <v>166</v>
      </c>
      <c r="F2477" s="183" t="s">
        <v>163</v>
      </c>
      <c r="G2477" s="163">
        <v>1</v>
      </c>
      <c r="H2477" s="259" t="s">
        <v>38</v>
      </c>
      <c r="I2477" s="189">
        <v>1</v>
      </c>
      <c r="J2477" s="189">
        <v>1</v>
      </c>
      <c r="K2477" s="163">
        <v>7000000</v>
      </c>
      <c r="L2477" s="163">
        <v>560000</v>
      </c>
      <c r="M2477" s="2">
        <v>140000</v>
      </c>
      <c r="N2477" s="163" t="s">
        <v>43</v>
      </c>
      <c r="O2477" s="163" t="s">
        <v>43</v>
      </c>
      <c r="P2477" s="163" t="s">
        <v>43</v>
      </c>
      <c r="Q2477" s="163" t="s">
        <v>43</v>
      </c>
      <c r="R2477" s="220" t="s">
        <v>43</v>
      </c>
      <c r="S2477" s="163" t="s">
        <v>43</v>
      </c>
      <c r="AX247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1000126, '01.02.2015 0:00:00',  '28.02.2015 23:59:59', 1, 'RUR', 1, 1, 560000, 140000,null,null,null,null);</v>
      </c>
    </row>
    <row r="2478" spans="2:50" ht="16.5" customHeight="1" x14ac:dyDescent="0.25">
      <c r="B2478" s="349">
        <v>1</v>
      </c>
      <c r="C2478" s="163">
        <v>1000126</v>
      </c>
      <c r="D2478" s="163" t="s">
        <v>1386</v>
      </c>
      <c r="E2478" s="183" t="s">
        <v>166</v>
      </c>
      <c r="F2478" s="183" t="s">
        <v>163</v>
      </c>
      <c r="G2478" s="163">
        <v>1</v>
      </c>
      <c r="H2478" s="259" t="s">
        <v>38</v>
      </c>
      <c r="I2478" s="189">
        <v>7</v>
      </c>
      <c r="J2478" s="189">
        <v>5</v>
      </c>
      <c r="K2478" s="163">
        <v>10001700</v>
      </c>
      <c r="L2478" s="163">
        <v>600102</v>
      </c>
      <c r="M2478" s="2">
        <v>200034</v>
      </c>
      <c r="N2478" s="163" t="s">
        <v>43</v>
      </c>
      <c r="O2478" s="163" t="s">
        <v>43</v>
      </c>
      <c r="P2478" s="163" t="s">
        <v>43</v>
      </c>
      <c r="Q2478" s="163" t="s">
        <v>43</v>
      </c>
      <c r="R2478" s="220" t="s">
        <v>43</v>
      </c>
      <c r="S2478" s="163" t="s">
        <v>43</v>
      </c>
      <c r="AX2478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1000126, '01.02.2015 0:00:00',  '28.02.2015 23:59:59', 1, 'RUR', 5, 7, 600102, 200034,null,null,null,null);</v>
      </c>
    </row>
    <row r="2479" spans="2:50" ht="16.5" customHeight="1" x14ac:dyDescent="0.25">
      <c r="B2479" s="349">
        <v>1</v>
      </c>
      <c r="C2479" s="163">
        <v>1000127</v>
      </c>
      <c r="D2479" s="163" t="s">
        <v>1390</v>
      </c>
      <c r="E2479" s="183" t="s">
        <v>1465</v>
      </c>
      <c r="F2479" s="183" t="s">
        <v>1467</v>
      </c>
      <c r="G2479" s="163">
        <v>1</v>
      </c>
      <c r="H2479" s="259" t="s">
        <v>38</v>
      </c>
      <c r="I2479" s="189" t="s">
        <v>43</v>
      </c>
      <c r="J2479" s="189">
        <v>2</v>
      </c>
      <c r="K2479" s="163">
        <v>41601650</v>
      </c>
      <c r="L2479" s="163">
        <v>1656099</v>
      </c>
      <c r="M2479" s="2">
        <v>0</v>
      </c>
      <c r="N2479" s="163" t="s">
        <v>43</v>
      </c>
      <c r="O2479" s="163">
        <v>47001650</v>
      </c>
      <c r="P2479" s="163">
        <v>41601650</v>
      </c>
      <c r="Q2479" s="163">
        <v>1656099</v>
      </c>
      <c r="R2479" s="220">
        <v>0</v>
      </c>
      <c r="S2479" s="163" t="s">
        <v>43</v>
      </c>
      <c r="AX2479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1000127, '01.09.2014 0:00:00',  '28.02.2015 0:00    ', 1, 'RUR', 2, null, 1656099, 0,null,1656099,0,null);</v>
      </c>
    </row>
    <row r="2480" spans="2:50" ht="16.5" customHeight="1" x14ac:dyDescent="0.25">
      <c r="B2480" s="349">
        <v>1</v>
      </c>
      <c r="C2480" s="163">
        <v>1000127</v>
      </c>
      <c r="D2480" s="163" t="s">
        <v>1390</v>
      </c>
      <c r="E2480" s="183" t="s">
        <v>165</v>
      </c>
      <c r="F2480" s="183" t="s">
        <v>162</v>
      </c>
      <c r="G2480" s="163">
        <v>1</v>
      </c>
      <c r="H2480" s="259" t="s">
        <v>38</v>
      </c>
      <c r="I2480" s="189">
        <v>7</v>
      </c>
      <c r="J2480" s="189">
        <v>5</v>
      </c>
      <c r="K2480" s="163">
        <v>24600000</v>
      </c>
      <c r="L2480" s="163">
        <v>1476000</v>
      </c>
      <c r="M2480" s="2">
        <v>492000</v>
      </c>
      <c r="N2480" s="163" t="s">
        <v>43</v>
      </c>
      <c r="O2480" s="163" t="s">
        <v>43</v>
      </c>
      <c r="P2480" s="163" t="s">
        <v>43</v>
      </c>
      <c r="Q2480" s="163" t="s">
        <v>43</v>
      </c>
      <c r="R2480" s="220" t="s">
        <v>43</v>
      </c>
      <c r="S2480" s="163" t="s">
        <v>43</v>
      </c>
      <c r="AX2480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1000127, '01.01.2015 0:00:00',  '31.01.2015 23:59:59', 1, 'RUR', 5, 7, 1476000, 492000,null,null,null,null);</v>
      </c>
    </row>
    <row r="2481" spans="2:50" ht="16.5" customHeight="1" x14ac:dyDescent="0.25">
      <c r="B2481" s="349">
        <v>1</v>
      </c>
      <c r="C2481" s="163">
        <v>1000127</v>
      </c>
      <c r="D2481" s="163" t="s">
        <v>1390</v>
      </c>
      <c r="E2481" s="183" t="s">
        <v>165</v>
      </c>
      <c r="F2481" s="183" t="s">
        <v>162</v>
      </c>
      <c r="G2481" s="163">
        <v>1</v>
      </c>
      <c r="H2481" s="259" t="s">
        <v>38</v>
      </c>
      <c r="I2481" s="189" t="s">
        <v>43</v>
      </c>
      <c r="J2481" s="189">
        <v>10</v>
      </c>
      <c r="K2481" s="163" t="s">
        <v>43</v>
      </c>
      <c r="L2481" s="163" t="s">
        <v>43</v>
      </c>
      <c r="M2481" s="2" t="s">
        <v>43</v>
      </c>
      <c r="N2481" s="163" t="s">
        <v>43</v>
      </c>
      <c r="O2481" s="163">
        <v>94003300</v>
      </c>
      <c r="P2481" s="163">
        <v>79663813.559322</v>
      </c>
      <c r="Q2481" s="163">
        <v>6373105.0847457601</v>
      </c>
      <c r="R2481" s="220">
        <v>1593276.27118644</v>
      </c>
      <c r="S2481" s="163" t="s">
        <v>43</v>
      </c>
      <c r="AX2481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1000127, '01.01.2015 0:00:00',  '31.01.2015 23:59:59', 1, 'RUR', 10, null, null, null,null,6373105.08474576,1593276.27118644,null);</v>
      </c>
    </row>
    <row r="2482" spans="2:50" ht="16.5" customHeight="1" x14ac:dyDescent="0.25">
      <c r="B2482" s="349">
        <v>1</v>
      </c>
      <c r="C2482" s="163">
        <v>1000127</v>
      </c>
      <c r="D2482" s="163" t="s">
        <v>1390</v>
      </c>
      <c r="E2482" s="183" t="s">
        <v>166</v>
      </c>
      <c r="F2482" s="183" t="s">
        <v>163</v>
      </c>
      <c r="G2482" s="163">
        <v>1</v>
      </c>
      <c r="H2482" s="259" t="s">
        <v>38</v>
      </c>
      <c r="I2482" s="189">
        <v>1</v>
      </c>
      <c r="J2482" s="189">
        <v>1</v>
      </c>
      <c r="K2482" s="163">
        <v>7000000</v>
      </c>
      <c r="L2482" s="163">
        <v>560000</v>
      </c>
      <c r="M2482" s="2">
        <v>140000</v>
      </c>
      <c r="N2482" s="163" t="s">
        <v>43</v>
      </c>
      <c r="O2482" s="163" t="s">
        <v>43</v>
      </c>
      <c r="P2482" s="163" t="s">
        <v>43</v>
      </c>
      <c r="Q2482" s="163" t="s">
        <v>43</v>
      </c>
      <c r="R2482" s="220" t="s">
        <v>43</v>
      </c>
      <c r="S2482" s="163" t="s">
        <v>43</v>
      </c>
      <c r="AX2482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1000127, '01.02.2015 0:00:00',  '28.02.2015 23:59:59', 1, 'RUR', 1, 1, 560000, 140000,null,null,null,null);</v>
      </c>
    </row>
    <row r="2483" spans="2:50" ht="16.5" customHeight="1" x14ac:dyDescent="0.25">
      <c r="B2483" s="349">
        <v>1</v>
      </c>
      <c r="C2483" s="163">
        <v>1000127</v>
      </c>
      <c r="D2483" s="163" t="s">
        <v>1390</v>
      </c>
      <c r="E2483" s="183" t="s">
        <v>166</v>
      </c>
      <c r="F2483" s="183" t="s">
        <v>163</v>
      </c>
      <c r="G2483" s="163">
        <v>1</v>
      </c>
      <c r="H2483" s="259" t="s">
        <v>38</v>
      </c>
      <c r="I2483" s="189">
        <v>7</v>
      </c>
      <c r="J2483" s="189">
        <v>5</v>
      </c>
      <c r="K2483" s="163">
        <v>10001650</v>
      </c>
      <c r="L2483" s="163">
        <v>600099</v>
      </c>
      <c r="M2483" s="2">
        <v>200033</v>
      </c>
      <c r="N2483" s="163" t="s">
        <v>43</v>
      </c>
      <c r="O2483" s="163" t="s">
        <v>43</v>
      </c>
      <c r="P2483" s="163" t="s">
        <v>43</v>
      </c>
      <c r="Q2483" s="163" t="s">
        <v>43</v>
      </c>
      <c r="R2483" s="220" t="s">
        <v>43</v>
      </c>
      <c r="S2483" s="163" t="s">
        <v>43</v>
      </c>
      <c r="AX2483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1000127, '01.02.2015 0:00:00',  '28.02.2015 23:59:59', 1, 'RUR', 5, 7, 600099, 200033,null,null,null,null);</v>
      </c>
    </row>
    <row r="2484" spans="2:50" ht="16.5" customHeight="1" x14ac:dyDescent="0.25">
      <c r="B2484" s="349">
        <v>1</v>
      </c>
      <c r="C2484" s="163">
        <v>1000128</v>
      </c>
      <c r="D2484" s="163" t="s">
        <v>1394</v>
      </c>
      <c r="E2484" s="183" t="s">
        <v>165</v>
      </c>
      <c r="F2484" s="183" t="s">
        <v>162</v>
      </c>
      <c r="G2484" s="163">
        <v>1</v>
      </c>
      <c r="H2484" s="259" t="s">
        <v>38</v>
      </c>
      <c r="I2484" s="189" t="s">
        <v>43</v>
      </c>
      <c r="J2484" s="189">
        <v>10</v>
      </c>
      <c r="K2484" s="163" t="s">
        <v>43</v>
      </c>
      <c r="L2484" s="163" t="s">
        <v>43</v>
      </c>
      <c r="M2484" s="2" t="s">
        <v>43</v>
      </c>
      <c r="N2484" s="163" t="s">
        <v>43</v>
      </c>
      <c r="O2484" s="163">
        <v>6765</v>
      </c>
      <c r="P2484" s="163">
        <v>5733.05084745762</v>
      </c>
      <c r="Q2484" s="163">
        <v>458.64406779660999</v>
      </c>
      <c r="R2484" s="220">
        <v>114.661016949152</v>
      </c>
      <c r="S2484" s="163" t="s">
        <v>43</v>
      </c>
      <c r="AX2484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1000128, '01.01.2015 0:00:00',  '31.01.2015 23:59:59', 1, 'RUR', 10, null, null, null,null,458.64406779661,114.661016949152,null);</v>
      </c>
    </row>
    <row r="2485" spans="2:50" ht="16.5" customHeight="1" x14ac:dyDescent="0.25">
      <c r="B2485" s="349">
        <v>1</v>
      </c>
      <c r="C2485" s="163">
        <v>1000128</v>
      </c>
      <c r="D2485" s="163" t="s">
        <v>1394</v>
      </c>
      <c r="E2485" s="183" t="s">
        <v>166</v>
      </c>
      <c r="F2485" s="183" t="s">
        <v>163</v>
      </c>
      <c r="G2485" s="163">
        <v>1</v>
      </c>
      <c r="H2485" s="259" t="s">
        <v>38</v>
      </c>
      <c r="I2485" s="189">
        <v>7</v>
      </c>
      <c r="J2485" s="189">
        <v>4</v>
      </c>
      <c r="K2485" s="163">
        <v>738</v>
      </c>
      <c r="L2485" s="163">
        <v>59.04</v>
      </c>
      <c r="M2485" s="2">
        <v>14.76</v>
      </c>
      <c r="N2485" s="163" t="s">
        <v>43</v>
      </c>
      <c r="O2485" s="163" t="s">
        <v>43</v>
      </c>
      <c r="P2485" s="163" t="s">
        <v>43</v>
      </c>
      <c r="Q2485" s="163" t="s">
        <v>43</v>
      </c>
      <c r="R2485" s="220" t="s">
        <v>43</v>
      </c>
      <c r="S2485" s="163" t="s">
        <v>43</v>
      </c>
      <c r="AX2485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1000128, '01.02.2015 0:00:00',  '28.02.2015 23:59:59', 1, 'RUR', 4, 7, 59.04, 14.76,null,null,null,null);</v>
      </c>
    </row>
    <row r="2486" spans="2:50" ht="16.5" customHeight="1" x14ac:dyDescent="0.25">
      <c r="B2486" s="349">
        <v>1</v>
      </c>
      <c r="C2486" s="163">
        <v>1000128</v>
      </c>
      <c r="D2486" s="163" t="s">
        <v>1394</v>
      </c>
      <c r="E2486" s="183" t="s">
        <v>166</v>
      </c>
      <c r="F2486" s="183" t="s">
        <v>163</v>
      </c>
      <c r="G2486" s="163">
        <v>1</v>
      </c>
      <c r="H2486" s="259" t="s">
        <v>38</v>
      </c>
      <c r="I2486" s="189">
        <v>7</v>
      </c>
      <c r="J2486" s="189">
        <v>5</v>
      </c>
      <c r="K2486" s="163">
        <v>1312</v>
      </c>
      <c r="L2486" s="163">
        <v>78.72</v>
      </c>
      <c r="M2486" s="2">
        <v>26.24</v>
      </c>
      <c r="N2486" s="163" t="s">
        <v>43</v>
      </c>
      <c r="O2486" s="163" t="s">
        <v>43</v>
      </c>
      <c r="P2486" s="163" t="s">
        <v>43</v>
      </c>
      <c r="Q2486" s="163" t="s">
        <v>43</v>
      </c>
      <c r="R2486" s="220" t="s">
        <v>43</v>
      </c>
      <c r="S2486" s="163" t="s">
        <v>43</v>
      </c>
      <c r="AX2486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1000128, '01.02.2015 0:00:00',  '28.02.2015 23:59:59', 1, 'RUR', 5, 7, 78.72, 26.24,null,null,null,null);</v>
      </c>
    </row>
    <row r="2487" spans="2:50" ht="16.5" customHeight="1" x14ac:dyDescent="0.25">
      <c r="B2487" s="349">
        <v>1</v>
      </c>
      <c r="C2487" s="163">
        <v>1000128</v>
      </c>
      <c r="D2487" s="163" t="s">
        <v>1394</v>
      </c>
      <c r="E2487" s="183" t="s">
        <v>166</v>
      </c>
      <c r="F2487" s="183" t="s">
        <v>163</v>
      </c>
      <c r="G2487" s="163">
        <v>1</v>
      </c>
      <c r="H2487" s="259" t="s">
        <v>38</v>
      </c>
      <c r="I2487" s="189">
        <v>7</v>
      </c>
      <c r="J2487" s="189">
        <v>6</v>
      </c>
      <c r="K2487" s="163">
        <v>656</v>
      </c>
      <c r="L2487" s="163">
        <v>32.799999999999997</v>
      </c>
      <c r="M2487" s="2">
        <v>13.12</v>
      </c>
      <c r="N2487" s="163" t="s">
        <v>43</v>
      </c>
      <c r="O2487" s="163" t="s">
        <v>43</v>
      </c>
      <c r="P2487" s="163" t="s">
        <v>43</v>
      </c>
      <c r="Q2487" s="163" t="s">
        <v>43</v>
      </c>
      <c r="R2487" s="220" t="s">
        <v>43</v>
      </c>
      <c r="S2487" s="163" t="s">
        <v>43</v>
      </c>
      <c r="AX2487" s="163" t="str">
        <f t="shared" si="270"/>
        <v>insert into XXXX_COMMISSION_PART (ID,CONTRACT_ID,FROM_DT,TILL_DT,NDS,CURRENCY,REWARD_TYPE,DISCOUNT_TYPE,REWARD_TO_CHARGE,DELKREDERE_TO_CHARGE,DKV_TO_CHARGE,REWARD_TO_PAY,DELKREDERE_TO_PAY,DKV_TO_PAY) values (s_xxxx_commission_part.NEXTVAL, 1000128, '01.02.2015 0:00:00',  '28.02.2015 23:59:59', 1, 'RUR', 6, 7, 32.8, 13.12,null,null,null,null);</v>
      </c>
    </row>
    <row r="2488" spans="2:50" ht="16.5" customHeight="1" x14ac:dyDescent="0.25">
      <c r="B2488" s="349">
        <v>1</v>
      </c>
      <c r="C2488" s="163">
        <v>1000129</v>
      </c>
      <c r="D2488" s="163" t="s">
        <v>1395</v>
      </c>
      <c r="E2488" s="183" t="s">
        <v>165</v>
      </c>
      <c r="F2488" s="183" t="s">
        <v>162</v>
      </c>
      <c r="G2488" s="163">
        <v>1</v>
      </c>
      <c r="H2488" s="259" t="s">
        <v>38</v>
      </c>
      <c r="I2488" s="189">
        <v>7</v>
      </c>
      <c r="J2488" s="189">
        <v>4</v>
      </c>
      <c r="K2488" s="163">
        <v>2460</v>
      </c>
      <c r="L2488" s="163">
        <v>196.8</v>
      </c>
      <c r="M2488" s="2">
        <v>49.2</v>
      </c>
      <c r="N2488" s="163" t="s">
        <v>43</v>
      </c>
      <c r="O2488" s="163" t="s">
        <v>43</v>
      </c>
      <c r="P2488" s="163" t="s">
        <v>43</v>
      </c>
      <c r="Q2488" s="163" t="s">
        <v>43</v>
      </c>
      <c r="R2488" s="220" t="s">
        <v>43</v>
      </c>
      <c r="S2488" s="163" t="s">
        <v>43</v>
      </c>
      <c r="AX2488" s="163" t="str">
        <f t="shared" ref="AX2488:AX2551" si="271">IF(B2488=0,"insert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"&amp;A2488&amp;", "&amp;C2488&amp;", '"&amp;D2488&amp;"', date'"&amp;E2488&amp;"', date'"&amp;F2488&amp;"', "&amp;G2488&amp;", "&amp;H2488&amp;", '"&amp;I2488&amp;"',date'"&amp;O2488&amp;"',"&amp;J2488&amp;", "&amp;K2488&amp;", "&amp;K2488&amp;", '"&amp;L2488&amp;"', "&amp;M2488&amp;", "&amp;N2488&amp;", date'"&amp;P2488&amp;"', date'"&amp;Q2488&amp;"', "&amp;R2488&amp;", "&amp;S2488&amp;", to_date('"&amp;T2488&amp;"','YYYY-MM-DD HH24:MI:SS'), "&amp;U2488&amp;", "&amp;V2488&amp;", "&amp;W2488&amp;", "&amp;X2488&amp;", "&amp;AL2488&amp;", '"&amp;AN2488&amp;"', "&amp;AG2488&amp;","&amp;AM2488&amp;","&amp;AS2488&amp;","&amp;AT2488&amp;","&amp;AU2488&amp;");"&amp;
IF(LEN(AC2488)&gt;0,"insert into xxxx_oebs_cash_payment_test (ID, INVOICE_ID, OEBS_PAYMENT, DOC_DATE, COMISS_DATE) values (s_xxxx_oebs_cash_payment_test.NEXTVAL, "&amp;H2488&amp;", "&amp;AC2488&amp;", to_date('"&amp;T2488&amp;"','YYYY-MM-DD HH24:MI:SS'), "&amp;AF2488&amp;" );","")&amp;
IF(LEN(AD2488)&gt;0,"insert into xxxx_oebs_cash_payment_test (ID, INVOICE_ID, OEBS_PAYMENT, DOC_DATE, COMISS_DATE) values (s_xxxx_oebs_cash_payment_test.NEXTVAL, "&amp;H2488&amp;", "&amp;AD2488&amp;", to_date('"&amp;T2488&amp;"','YYYY-MM-DD HH24:MI:SS'), "&amp;AF2488&amp;" );","")&amp;
IF(LEN(AE2488)&gt;0,"insert into xxxx_oebs_cash_payment_test (ID, INVOICE_ID, OEBS_PAYMENT, DOC_DATE, COMISS_DATE) values (s_xxxx_oebs_cash_payment_test.NEXTVAL, "&amp;H2488&amp;", "&amp;AE2488&amp;", to_date('"&amp;T2488&amp;"','YYYY-MM-DD HH24:MI:SS'), "&amp;AF2488&amp;" );","")&amp;
IF(LEN(AH2488)&gt;0,"insert into xxxx_client_discount_m  (ID,CLIENT_ID,CLIENT_AVG_DISCOUNT,DT) values (s_xxxx_client_discount_m.NEXTVAL,"&amp;X2488&amp;", "&amp;AH2488&amp;", "&amp;AI2488&amp;");","")&amp;
IF(LEN(AJ2488)&gt;0,"insert into xxxx_client_discount_m  (ID,CLIENT_ID,CLIENT_AVG_DISCOUNT,DT) values (s_xxxx_client_discount_m.NEXTVAL,"&amp;X2488&amp;", "&amp;AJ2488&amp;", "&amp;AK2488&amp;");","")&amp;
IF(LEN(AO2488)&gt;0,"insert into xxxx_contract_signed_attr (ID, CONTRACT_ID, CODE, KEY_NUM) values (s_xxxx_contract_signed_attr.NEXTVAL, "&amp;C2488&amp;", 'SUPERCOMMISSION_BONUS' , "&amp;AO2488&amp;" );","")&amp;
IF(LEN(AP2488)&gt;0,"insert into xxxx_loyal_clients_contr_attr (ID, CONTRACT_ID, CLIENT_ID, LC_TURNOVER, COLLATERAL_FIRST_DT, COLLATERAL_END_DT) values (s_xxxx_loyal_clients_contr_atr.NEXTVAL, "&amp;C2488&amp;", "&amp;X2488&amp;", "&amp;AP2488&amp;", "&amp;AQ2488&amp;", "&amp;AR2488&amp;" );",""),"insert into XXXX_COMMISSION_PART (ID,CONTRACT_ID,FROM_DT,TILL_DT,NDS,CURRENCY,REWARD_TYPE,DISCOUNT_TYPE,REWARD_TO_CHARGE,DELKREDERE_TO_CHARGE,DKV_TO_CHARGE,REWARD_TO_PAY,DELKREDERE_TO_PAY,DKV_TO_PAY) values "&amp;"(s_xxxx_commission_part.NEXTVAL, "&amp;C2488&amp;", "&amp;E2488&amp;",  "&amp;F2488&amp;", "&amp;G2488&amp;", '"&amp;H2488&amp;"', "&amp;J2488&amp;", "&amp;I2488&amp;", "&amp;L2488&amp;", "&amp;M2488&amp;","&amp;N2488&amp;","&amp;Q2488&amp;","&amp;R2488&amp;","&amp;S2488&amp;");")</f>
        <v>insert into XXXX_COMMISSION_PART (ID,CONTRACT_ID,FROM_DT,TILL_DT,NDS,CURRENCY,REWARD_TYPE,DISCOUNT_TYPE,REWARD_TO_CHARGE,DELKREDERE_TO_CHARGE,DKV_TO_CHARGE,REWARD_TO_PAY,DELKREDERE_TO_PAY,DKV_TO_PAY) values (s_xxxx_commission_part.NEXTVAL, 1000129, '01.01.2015 0:00:00',  '31.01.2015 23:59:59', 1, 'RUR', 4, 7, 196.8, 49.2,null,null,null,null);</v>
      </c>
    </row>
    <row r="2489" spans="2:50" ht="16.5" customHeight="1" x14ac:dyDescent="0.25">
      <c r="B2489" s="349">
        <v>1</v>
      </c>
      <c r="C2489" s="163">
        <v>1000129</v>
      </c>
      <c r="D2489" s="163" t="s">
        <v>1395</v>
      </c>
      <c r="E2489" s="183" t="s">
        <v>165</v>
      </c>
      <c r="F2489" s="183" t="s">
        <v>162</v>
      </c>
      <c r="G2489" s="163">
        <v>1</v>
      </c>
      <c r="H2489" s="259" t="s">
        <v>38</v>
      </c>
      <c r="I2489" s="189">
        <v>7</v>
      </c>
      <c r="J2489" s="189">
        <v>5</v>
      </c>
      <c r="K2489" s="163">
        <v>6232</v>
      </c>
      <c r="L2489" s="163">
        <v>373.92</v>
      </c>
      <c r="M2489" s="2">
        <v>124.64</v>
      </c>
      <c r="N2489" s="163" t="s">
        <v>43</v>
      </c>
      <c r="O2489" s="163" t="s">
        <v>43</v>
      </c>
      <c r="P2489" s="163" t="s">
        <v>43</v>
      </c>
      <c r="Q2489" s="163" t="s">
        <v>43</v>
      </c>
      <c r="R2489" s="220" t="s">
        <v>43</v>
      </c>
      <c r="S2489" s="163" t="s">
        <v>43</v>
      </c>
      <c r="AX2489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1000129, '01.01.2015 0:00:00',  '31.01.2015 23:59:59', 1, 'RUR', 5, 7, 373.92, 124.64,null,null,null,null);</v>
      </c>
    </row>
    <row r="2490" spans="2:50" ht="16.5" customHeight="1" x14ac:dyDescent="0.25">
      <c r="B2490" s="349">
        <v>1</v>
      </c>
      <c r="C2490" s="163">
        <v>1000129</v>
      </c>
      <c r="D2490" s="163" t="s">
        <v>1395</v>
      </c>
      <c r="E2490" s="183" t="s">
        <v>165</v>
      </c>
      <c r="F2490" s="183" t="s">
        <v>162</v>
      </c>
      <c r="G2490" s="163">
        <v>1</v>
      </c>
      <c r="H2490" s="259" t="s">
        <v>38</v>
      </c>
      <c r="I2490" s="189" t="s">
        <v>43</v>
      </c>
      <c r="J2490" s="189">
        <v>10</v>
      </c>
      <c r="K2490" s="163" t="s">
        <v>43</v>
      </c>
      <c r="L2490" s="163" t="s">
        <v>43</v>
      </c>
      <c r="M2490" s="2" t="s">
        <v>43</v>
      </c>
      <c r="N2490" s="163" t="s">
        <v>43</v>
      </c>
      <c r="O2490" s="163">
        <v>24430</v>
      </c>
      <c r="P2490" s="163">
        <v>20703.3898305084</v>
      </c>
      <c r="Q2490" s="163">
        <v>1656.2711864406699</v>
      </c>
      <c r="R2490" s="220">
        <v>414.06779661016901</v>
      </c>
      <c r="S2490" s="163" t="s">
        <v>43</v>
      </c>
      <c r="AX2490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1000129, '01.01.2015 0:00:00',  '31.01.2015 23:59:59', 1, 'RUR', 10, null, null, null,null,1656.27118644067,414.067796610169,null);</v>
      </c>
    </row>
    <row r="2491" spans="2:50" ht="16.5" customHeight="1" x14ac:dyDescent="0.25">
      <c r="B2491" s="349">
        <v>1</v>
      </c>
      <c r="C2491" s="163">
        <v>1000129</v>
      </c>
      <c r="D2491" s="163" t="s">
        <v>1395</v>
      </c>
      <c r="E2491" s="183" t="s">
        <v>166</v>
      </c>
      <c r="F2491" s="183" t="s">
        <v>163</v>
      </c>
      <c r="G2491" s="163">
        <v>1</v>
      </c>
      <c r="H2491" s="259" t="s">
        <v>38</v>
      </c>
      <c r="I2491" s="189">
        <v>7</v>
      </c>
      <c r="J2491" s="189">
        <v>5</v>
      </c>
      <c r="K2491" s="163">
        <v>2378</v>
      </c>
      <c r="L2491" s="163">
        <v>142.68</v>
      </c>
      <c r="M2491" s="2">
        <v>47.56</v>
      </c>
      <c r="N2491" s="163" t="s">
        <v>43</v>
      </c>
      <c r="O2491" s="163" t="s">
        <v>43</v>
      </c>
      <c r="P2491" s="163" t="s">
        <v>43</v>
      </c>
      <c r="Q2491" s="163" t="s">
        <v>43</v>
      </c>
      <c r="R2491" s="220" t="s">
        <v>43</v>
      </c>
      <c r="S2491" s="163" t="s">
        <v>43</v>
      </c>
      <c r="AX2491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1000129, '01.02.2015 0:00:00',  '28.02.2015 23:59:59', 1, 'RUR', 5, 7, 142.68, 47.56,null,null,null,null);</v>
      </c>
    </row>
    <row r="2492" spans="2:50" ht="16.5" customHeight="1" x14ac:dyDescent="0.25">
      <c r="B2492" s="349">
        <v>1</v>
      </c>
      <c r="C2492" s="163">
        <v>1000129</v>
      </c>
      <c r="D2492" s="163" t="s">
        <v>1395</v>
      </c>
      <c r="E2492" s="183" t="s">
        <v>166</v>
      </c>
      <c r="F2492" s="183" t="s">
        <v>163</v>
      </c>
      <c r="G2492" s="163">
        <v>1</v>
      </c>
      <c r="H2492" s="259" t="s">
        <v>38</v>
      </c>
      <c r="I2492" s="189" t="s">
        <v>43</v>
      </c>
      <c r="J2492" s="189">
        <v>10</v>
      </c>
      <c r="K2492" s="163" t="s">
        <v>43</v>
      </c>
      <c r="L2492" s="163" t="s">
        <v>43</v>
      </c>
      <c r="M2492" s="2" t="s">
        <v>43</v>
      </c>
      <c r="N2492" s="163" t="s">
        <v>43</v>
      </c>
      <c r="O2492" s="163">
        <v>3895</v>
      </c>
      <c r="P2492" s="163">
        <v>3300.8474576271101</v>
      </c>
      <c r="Q2492" s="163">
        <v>264.06779661016901</v>
      </c>
      <c r="R2492" s="220">
        <v>66.016949152542296</v>
      </c>
      <c r="S2492" s="163" t="s">
        <v>43</v>
      </c>
      <c r="AX2492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1000129, '01.02.2015 0:00:00',  '28.02.2015 23:59:59', 1, 'RUR', 10, null, null, null,null,264.067796610169,66.0169491525423,null);</v>
      </c>
    </row>
    <row r="2493" spans="2:50" ht="16.5" customHeight="1" x14ac:dyDescent="0.25">
      <c r="B2493" s="349">
        <v>1</v>
      </c>
      <c r="C2493" s="163">
        <v>1000130</v>
      </c>
      <c r="D2493" s="163" t="s">
        <v>1402</v>
      </c>
      <c r="E2493" s="183" t="s">
        <v>165</v>
      </c>
      <c r="F2493" s="183" t="s">
        <v>162</v>
      </c>
      <c r="G2493" s="163">
        <v>1</v>
      </c>
      <c r="H2493" s="259" t="s">
        <v>38</v>
      </c>
      <c r="I2493" s="189">
        <v>7</v>
      </c>
      <c r="J2493" s="189">
        <v>5</v>
      </c>
      <c r="K2493" s="163">
        <v>81344</v>
      </c>
      <c r="L2493" s="163">
        <v>4880.6400000000003</v>
      </c>
      <c r="M2493" s="2">
        <v>1626.88</v>
      </c>
      <c r="N2493" s="163" t="s">
        <v>43</v>
      </c>
      <c r="O2493" s="163" t="s">
        <v>43</v>
      </c>
      <c r="P2493" s="163" t="s">
        <v>43</v>
      </c>
      <c r="Q2493" s="163" t="s">
        <v>43</v>
      </c>
      <c r="R2493" s="220" t="s">
        <v>43</v>
      </c>
      <c r="S2493" s="163" t="s">
        <v>43</v>
      </c>
      <c r="AX2493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1000130, '01.01.2015 0:00:00',  '31.01.2015 23:59:59', 1, 'RUR', 5, 7, 4880.64, 1626.88,null,null,null,null);</v>
      </c>
    </row>
    <row r="2494" spans="2:50" ht="16.5" customHeight="1" x14ac:dyDescent="0.25">
      <c r="B2494" s="349">
        <v>1</v>
      </c>
      <c r="C2494" s="163">
        <v>1000130</v>
      </c>
      <c r="D2494" s="163" t="s">
        <v>1402</v>
      </c>
      <c r="E2494" s="183" t="s">
        <v>165</v>
      </c>
      <c r="F2494" s="183" t="s">
        <v>162</v>
      </c>
      <c r="G2494" s="163">
        <v>1</v>
      </c>
      <c r="H2494" s="259" t="s">
        <v>38</v>
      </c>
      <c r="I2494" s="189" t="s">
        <v>43</v>
      </c>
      <c r="J2494" s="189">
        <v>10</v>
      </c>
      <c r="K2494" s="163" t="s">
        <v>43</v>
      </c>
      <c r="L2494" s="163" t="s">
        <v>43</v>
      </c>
      <c r="M2494" s="2" t="s">
        <v>43</v>
      </c>
      <c r="N2494" s="163" t="s">
        <v>43</v>
      </c>
      <c r="O2494" s="163">
        <v>279000</v>
      </c>
      <c r="P2494" s="163">
        <v>236440.67796610101</v>
      </c>
      <c r="Q2494" s="163">
        <v>18915.2542372881</v>
      </c>
      <c r="R2494" s="220">
        <v>4728.8135593220304</v>
      </c>
      <c r="S2494" s="163" t="s">
        <v>43</v>
      </c>
      <c r="AX2494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1000130, '01.01.2015 0:00:00',  '31.01.2015 23:59:59', 1, 'RUR', 10, null, null, null,null,18915.2542372881,4728.81355932203,null);</v>
      </c>
    </row>
    <row r="2495" spans="2:50" ht="16.5" customHeight="1" x14ac:dyDescent="0.25">
      <c r="B2495" s="349">
        <v>1</v>
      </c>
      <c r="C2495" s="163">
        <v>1000130</v>
      </c>
      <c r="D2495" s="163" t="s">
        <v>1402</v>
      </c>
      <c r="E2495" s="183" t="s">
        <v>166</v>
      </c>
      <c r="F2495" s="183" t="s">
        <v>163</v>
      </c>
      <c r="G2495" s="163">
        <v>1</v>
      </c>
      <c r="H2495" s="259" t="s">
        <v>38</v>
      </c>
      <c r="I2495" s="189">
        <v>7</v>
      </c>
      <c r="J2495" s="189">
        <v>5</v>
      </c>
      <c r="K2495" s="163">
        <v>1883540</v>
      </c>
      <c r="L2495" s="163">
        <v>113012.4</v>
      </c>
      <c r="M2495" s="2">
        <v>37670.800000000003</v>
      </c>
      <c r="N2495" s="163" t="s">
        <v>43</v>
      </c>
      <c r="O2495" s="163" t="s">
        <v>43</v>
      </c>
      <c r="P2495" s="163" t="s">
        <v>43</v>
      </c>
      <c r="Q2495" s="163" t="s">
        <v>43</v>
      </c>
      <c r="R2495" s="220" t="s">
        <v>43</v>
      </c>
      <c r="S2495" s="163" t="s">
        <v>43</v>
      </c>
      <c r="AX2495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1000130, '01.02.2015 0:00:00',  '28.02.2015 23:59:59', 1, 'RUR', 5, 7, 113012.4, 37670.8,null,null,null,null);</v>
      </c>
    </row>
    <row r="2496" spans="2:50" ht="16.5" customHeight="1" x14ac:dyDescent="0.25">
      <c r="B2496" s="349">
        <v>1</v>
      </c>
      <c r="C2496" s="163">
        <v>1000130</v>
      </c>
      <c r="D2496" s="163" t="s">
        <v>1402</v>
      </c>
      <c r="E2496" s="183" t="s">
        <v>166</v>
      </c>
      <c r="F2496" s="183" t="s">
        <v>163</v>
      </c>
      <c r="G2496" s="163">
        <v>1</v>
      </c>
      <c r="H2496" s="259" t="s">
        <v>38</v>
      </c>
      <c r="I2496" s="189" t="s">
        <v>43</v>
      </c>
      <c r="J2496" s="189">
        <v>10</v>
      </c>
      <c r="K2496" s="163" t="s">
        <v>43</v>
      </c>
      <c r="L2496" s="163" t="s">
        <v>43</v>
      </c>
      <c r="M2496" s="2" t="s">
        <v>43</v>
      </c>
      <c r="N2496" s="163" t="s">
        <v>43</v>
      </c>
      <c r="O2496" s="163">
        <v>558900</v>
      </c>
      <c r="P2496" s="163">
        <v>473644.06779661</v>
      </c>
      <c r="Q2496" s="163">
        <v>37891.525423728803</v>
      </c>
      <c r="R2496" s="220">
        <v>9472.8813559322007</v>
      </c>
      <c r="S2496" s="163" t="s">
        <v>43</v>
      </c>
      <c r="AX2496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1000130, '01.02.2015 0:00:00',  '28.02.2015 23:59:59', 1, 'RUR', 10, null, null, null,null,37891.5254237288,9472.8813559322,null);</v>
      </c>
    </row>
    <row r="2497" spans="2:50" ht="16.5" customHeight="1" x14ac:dyDescent="0.25">
      <c r="B2497" s="349">
        <v>1</v>
      </c>
      <c r="C2497" s="163">
        <v>1000131</v>
      </c>
      <c r="D2497" s="163" t="s">
        <v>1413</v>
      </c>
      <c r="E2497" s="183" t="s">
        <v>165</v>
      </c>
      <c r="F2497" s="183" t="s">
        <v>162</v>
      </c>
      <c r="G2497" s="163">
        <v>1</v>
      </c>
      <c r="H2497" s="259" t="s">
        <v>38</v>
      </c>
      <c r="I2497" s="189">
        <v>7</v>
      </c>
      <c r="J2497" s="189">
        <v>4</v>
      </c>
      <c r="K2497" s="163">
        <v>1088</v>
      </c>
      <c r="L2497" s="163">
        <v>87.04</v>
      </c>
      <c r="M2497" s="2">
        <v>21.76</v>
      </c>
      <c r="N2497" s="163" t="s">
        <v>43</v>
      </c>
      <c r="O2497" s="163" t="s">
        <v>43</v>
      </c>
      <c r="P2497" s="163" t="s">
        <v>43</v>
      </c>
      <c r="Q2497" s="163" t="s">
        <v>43</v>
      </c>
      <c r="R2497" s="220" t="s">
        <v>43</v>
      </c>
      <c r="S2497" s="163" t="s">
        <v>43</v>
      </c>
      <c r="AX2497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1000131, '01.01.2015 0:00:00',  '31.01.2015 23:59:59', 1, 'RUR', 4, 7, 87.04, 21.76,null,null,null,null);</v>
      </c>
    </row>
    <row r="2498" spans="2:50" ht="16.5" customHeight="1" x14ac:dyDescent="0.25">
      <c r="B2498" s="349">
        <v>1</v>
      </c>
      <c r="C2498" s="163">
        <v>1000131</v>
      </c>
      <c r="D2498" s="163" t="s">
        <v>1413</v>
      </c>
      <c r="E2498" s="183" t="s">
        <v>165</v>
      </c>
      <c r="F2498" s="183" t="s">
        <v>162</v>
      </c>
      <c r="G2498" s="163">
        <v>1</v>
      </c>
      <c r="H2498" s="259" t="s">
        <v>38</v>
      </c>
      <c r="I2498" s="189">
        <v>7</v>
      </c>
      <c r="J2498" s="189">
        <v>5</v>
      </c>
      <c r="K2498" s="163">
        <v>6314</v>
      </c>
      <c r="L2498" s="163">
        <v>378.84</v>
      </c>
      <c r="M2498" s="2">
        <v>126.28</v>
      </c>
      <c r="N2498" s="163" t="s">
        <v>43</v>
      </c>
      <c r="O2498" s="163" t="s">
        <v>43</v>
      </c>
      <c r="P2498" s="163" t="s">
        <v>43</v>
      </c>
      <c r="Q2498" s="163" t="s">
        <v>43</v>
      </c>
      <c r="R2498" s="220" t="s">
        <v>43</v>
      </c>
      <c r="S2498" s="163" t="s">
        <v>43</v>
      </c>
      <c r="AX2498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1000131, '01.01.2015 0:00:00',  '31.01.2015 23:59:59', 1, 'RUR', 5, 7, 378.84, 126.28,null,null,null,null);</v>
      </c>
    </row>
    <row r="2499" spans="2:50" ht="16.5" customHeight="1" x14ac:dyDescent="0.25">
      <c r="B2499" s="349">
        <v>1</v>
      </c>
      <c r="C2499" s="163">
        <v>1000131</v>
      </c>
      <c r="D2499" s="163" t="s">
        <v>1413</v>
      </c>
      <c r="E2499" s="183" t="s">
        <v>165</v>
      </c>
      <c r="F2499" s="183" t="s">
        <v>162</v>
      </c>
      <c r="G2499" s="163">
        <v>1</v>
      </c>
      <c r="H2499" s="259" t="s">
        <v>38</v>
      </c>
      <c r="I2499" s="189" t="s">
        <v>43</v>
      </c>
      <c r="J2499" s="189">
        <v>10</v>
      </c>
      <c r="K2499" s="163" t="s">
        <v>43</v>
      </c>
      <c r="L2499" s="163" t="s">
        <v>43</v>
      </c>
      <c r="M2499" s="2" t="s">
        <v>43</v>
      </c>
      <c r="N2499" s="163" t="s">
        <v>43</v>
      </c>
      <c r="O2499" s="163">
        <v>36765</v>
      </c>
      <c r="P2499" s="163">
        <v>31156.779661016899</v>
      </c>
      <c r="Q2499" s="163">
        <v>2492.5423728813498</v>
      </c>
      <c r="R2499" s="220">
        <v>623.13559322033802</v>
      </c>
      <c r="S2499" s="163" t="s">
        <v>43</v>
      </c>
      <c r="AX2499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1000131, '01.01.2015 0:00:00',  '31.01.2015 23:59:59', 1, 'RUR', 10, null, null, null,null,2492.54237288135,623.135593220338,null);</v>
      </c>
    </row>
    <row r="2500" spans="2:50" ht="16.5" customHeight="1" x14ac:dyDescent="0.25">
      <c r="B2500" s="349">
        <v>1</v>
      </c>
      <c r="C2500" s="163">
        <v>1000131</v>
      </c>
      <c r="D2500" s="163" t="s">
        <v>1413</v>
      </c>
      <c r="E2500" s="183" t="s">
        <v>166</v>
      </c>
      <c r="F2500" s="183" t="s">
        <v>163</v>
      </c>
      <c r="G2500" s="163">
        <v>1</v>
      </c>
      <c r="H2500" s="259" t="s">
        <v>38</v>
      </c>
      <c r="I2500" s="189">
        <v>7</v>
      </c>
      <c r="J2500" s="189">
        <v>5</v>
      </c>
      <c r="K2500" s="163">
        <v>2378</v>
      </c>
      <c r="L2500" s="163">
        <v>142.68</v>
      </c>
      <c r="M2500" s="2">
        <v>47.56</v>
      </c>
      <c r="N2500" s="163" t="s">
        <v>43</v>
      </c>
      <c r="O2500" s="163" t="s">
        <v>43</v>
      </c>
      <c r="P2500" s="163" t="s">
        <v>43</v>
      </c>
      <c r="Q2500" s="163" t="s">
        <v>43</v>
      </c>
      <c r="R2500" s="220" t="s">
        <v>43</v>
      </c>
      <c r="S2500" s="163" t="s">
        <v>43</v>
      </c>
      <c r="AX2500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1000131, '01.02.2015 0:00:00',  '28.02.2015 23:59:59', 1, 'RUR', 5, 7, 142.68, 47.56,null,null,null,null);</v>
      </c>
    </row>
    <row r="2501" spans="2:50" ht="16.5" customHeight="1" x14ac:dyDescent="0.25">
      <c r="B2501" s="349">
        <v>1</v>
      </c>
      <c r="C2501" s="163">
        <v>1000131</v>
      </c>
      <c r="D2501" s="163" t="s">
        <v>1413</v>
      </c>
      <c r="E2501" s="183" t="s">
        <v>166</v>
      </c>
      <c r="F2501" s="183" t="s">
        <v>163</v>
      </c>
      <c r="G2501" s="163">
        <v>1</v>
      </c>
      <c r="H2501" s="259" t="s">
        <v>38</v>
      </c>
      <c r="I2501" s="189" t="s">
        <v>43</v>
      </c>
      <c r="J2501" s="189">
        <v>10</v>
      </c>
      <c r="K2501" s="163" t="s">
        <v>43</v>
      </c>
      <c r="L2501" s="163" t="s">
        <v>43</v>
      </c>
      <c r="M2501" s="2" t="s">
        <v>43</v>
      </c>
      <c r="N2501" s="163" t="s">
        <v>43</v>
      </c>
      <c r="O2501" s="163">
        <v>3895</v>
      </c>
      <c r="P2501" s="163">
        <v>3300.8474576271101</v>
      </c>
      <c r="Q2501" s="163">
        <v>264.06779661016901</v>
      </c>
      <c r="R2501" s="220">
        <v>66.016949152542296</v>
      </c>
      <c r="S2501" s="163" t="s">
        <v>43</v>
      </c>
      <c r="AX2501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1000131, '01.02.2015 0:00:00',  '28.02.2015 23:59:59', 1, 'RUR', 10, null, null, null,null,264.067796610169,66.0169491525423,null);</v>
      </c>
    </row>
    <row r="2502" spans="2:50" ht="16.5" customHeight="1" x14ac:dyDescent="0.25">
      <c r="B2502" s="349">
        <v>1</v>
      </c>
      <c r="C2502" s="163">
        <v>1000132</v>
      </c>
      <c r="D2502" s="163" t="s">
        <v>1421</v>
      </c>
      <c r="E2502" s="183" t="s">
        <v>165</v>
      </c>
      <c r="F2502" s="183" t="s">
        <v>162</v>
      </c>
      <c r="G2502" s="163">
        <v>1</v>
      </c>
      <c r="H2502" s="259" t="s">
        <v>38</v>
      </c>
      <c r="I2502" s="189" t="s">
        <v>43</v>
      </c>
      <c r="J2502" s="189">
        <v>10</v>
      </c>
      <c r="K2502" s="163" t="s">
        <v>43</v>
      </c>
      <c r="L2502" s="163" t="s">
        <v>43</v>
      </c>
      <c r="M2502" s="2" t="s">
        <v>43</v>
      </c>
      <c r="N2502" s="163" t="s">
        <v>43</v>
      </c>
      <c r="O2502" s="163">
        <v>36355</v>
      </c>
      <c r="P2502" s="163">
        <v>30809.322033898301</v>
      </c>
      <c r="Q2502" s="163">
        <v>2464.7457627118602</v>
      </c>
      <c r="R2502" s="220">
        <v>616.18644067796595</v>
      </c>
      <c r="S2502" s="163" t="s">
        <v>43</v>
      </c>
      <c r="AX2502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1000132, '01.01.2015 0:00:00',  '31.01.2015 23:59:59', 1, 'RUR', 10, null, null, null,null,2464.74576271186,616.186440677966,null);</v>
      </c>
    </row>
    <row r="2503" spans="2:50" ht="16.5" customHeight="1" x14ac:dyDescent="0.25">
      <c r="B2503" s="349">
        <v>1</v>
      </c>
      <c r="C2503" s="163">
        <v>1000132</v>
      </c>
      <c r="D2503" s="163" t="s">
        <v>1421</v>
      </c>
      <c r="E2503" s="183" t="s">
        <v>166</v>
      </c>
      <c r="F2503" s="183" t="s">
        <v>163</v>
      </c>
      <c r="G2503" s="163">
        <v>1</v>
      </c>
      <c r="H2503" s="259" t="s">
        <v>38</v>
      </c>
      <c r="I2503" s="189">
        <v>7</v>
      </c>
      <c r="J2503" s="189">
        <v>5</v>
      </c>
      <c r="K2503" s="163">
        <v>1312</v>
      </c>
      <c r="L2503" s="163">
        <v>78.72</v>
      </c>
      <c r="M2503" s="2">
        <v>26.24</v>
      </c>
      <c r="N2503" s="163" t="s">
        <v>43</v>
      </c>
      <c r="O2503" s="163" t="s">
        <v>43</v>
      </c>
      <c r="P2503" s="163" t="s">
        <v>43</v>
      </c>
      <c r="Q2503" s="163" t="s">
        <v>43</v>
      </c>
      <c r="R2503" s="220" t="s">
        <v>43</v>
      </c>
      <c r="S2503" s="163" t="s">
        <v>43</v>
      </c>
      <c r="AX2503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1000132, '01.02.2015 0:00:00',  '28.02.2015 23:59:59', 1, 'RUR', 5, 7, 78.72, 26.24,null,null,null,null);</v>
      </c>
    </row>
    <row r="2504" spans="2:50" ht="16.5" customHeight="1" x14ac:dyDescent="0.25">
      <c r="B2504" s="349">
        <v>1</v>
      </c>
      <c r="C2504" s="163">
        <v>1000132</v>
      </c>
      <c r="D2504" s="163" t="s">
        <v>1421</v>
      </c>
      <c r="E2504" s="183" t="s">
        <v>166</v>
      </c>
      <c r="F2504" s="183" t="s">
        <v>163</v>
      </c>
      <c r="G2504" s="163">
        <v>1</v>
      </c>
      <c r="H2504" s="259" t="s">
        <v>38</v>
      </c>
      <c r="I2504" s="189" t="s">
        <v>43</v>
      </c>
      <c r="J2504" s="189">
        <v>10</v>
      </c>
      <c r="K2504" s="163" t="s">
        <v>43</v>
      </c>
      <c r="L2504" s="163" t="s">
        <v>43</v>
      </c>
      <c r="M2504" s="2" t="s">
        <v>43</v>
      </c>
      <c r="N2504" s="163" t="s">
        <v>43</v>
      </c>
      <c r="O2504" s="163">
        <v>2050</v>
      </c>
      <c r="P2504" s="163">
        <v>1737.28813559322</v>
      </c>
      <c r="Q2504" s="163">
        <v>138.98305084745701</v>
      </c>
      <c r="R2504" s="220">
        <v>34.745762711864401</v>
      </c>
      <c r="S2504" s="163" t="s">
        <v>43</v>
      </c>
      <c r="AX2504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1000132, '01.02.2015 0:00:00',  '28.02.2015 23:59:59', 1, 'RUR', 10, null, null, null,null,138.983050847457,34.7457627118644,null);</v>
      </c>
    </row>
    <row r="2505" spans="2:50" ht="16.5" customHeight="1" x14ac:dyDescent="0.25">
      <c r="B2505" s="349">
        <v>1</v>
      </c>
      <c r="C2505" s="163">
        <v>1000133</v>
      </c>
      <c r="D2505" s="163" t="s">
        <v>1426</v>
      </c>
      <c r="E2505" s="183" t="s">
        <v>165</v>
      </c>
      <c r="F2505" s="183" t="s">
        <v>162</v>
      </c>
      <c r="G2505" s="163">
        <v>1</v>
      </c>
      <c r="H2505" s="259" t="s">
        <v>38</v>
      </c>
      <c r="I2505" s="189" t="s">
        <v>43</v>
      </c>
      <c r="J2505" s="189">
        <v>10</v>
      </c>
      <c r="K2505" s="163" t="s">
        <v>43</v>
      </c>
      <c r="L2505" s="163" t="s">
        <v>43</v>
      </c>
      <c r="M2505" s="2" t="s">
        <v>43</v>
      </c>
      <c r="N2505" s="163" t="s">
        <v>43</v>
      </c>
      <c r="O2505" s="163">
        <v>13735</v>
      </c>
      <c r="P2505" s="163">
        <v>11639.830508474501</v>
      </c>
      <c r="Q2505" s="163">
        <v>931.18644067796595</v>
      </c>
      <c r="R2505" s="220">
        <v>232.796610169491</v>
      </c>
      <c r="S2505" s="163" t="s">
        <v>43</v>
      </c>
      <c r="AX2505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'01.01.2015 0:00:00',  '31.01.2015 23:59:59', 1, 'RUR', 10, null, null, null,null,931.186440677966,232.796610169491,null);</v>
      </c>
    </row>
    <row r="2506" spans="2:50" ht="16.5" customHeight="1" x14ac:dyDescent="0.25">
      <c r="B2506" s="349">
        <v>1</v>
      </c>
      <c r="C2506" s="163">
        <v>1000133</v>
      </c>
      <c r="D2506" s="163" t="s">
        <v>1426</v>
      </c>
      <c r="E2506" s="183" t="s">
        <v>166</v>
      </c>
      <c r="F2506" s="183" t="s">
        <v>163</v>
      </c>
      <c r="G2506" s="163">
        <v>1</v>
      </c>
      <c r="H2506" s="259" t="s">
        <v>38</v>
      </c>
      <c r="I2506" s="189">
        <v>1</v>
      </c>
      <c r="J2506" s="189">
        <v>1</v>
      </c>
      <c r="K2506" s="163">
        <v>2296</v>
      </c>
      <c r="L2506" s="163">
        <v>183.68</v>
      </c>
      <c r="M2506" s="2">
        <v>45.92</v>
      </c>
      <c r="N2506" s="163" t="s">
        <v>43</v>
      </c>
      <c r="O2506" s="163" t="s">
        <v>43</v>
      </c>
      <c r="P2506" s="163" t="s">
        <v>43</v>
      </c>
      <c r="Q2506" s="163" t="s">
        <v>43</v>
      </c>
      <c r="R2506" s="220" t="s">
        <v>43</v>
      </c>
      <c r="S2506" s="163" t="s">
        <v>43</v>
      </c>
      <c r="AX2506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'01.02.2015 0:00:00',  '28.02.2015 23:59:59', 1, 'RUR', 1, 1, 183.68, 45.92,null,null,null,null);</v>
      </c>
    </row>
    <row r="2507" spans="2:50" ht="16.5" customHeight="1" x14ac:dyDescent="0.25">
      <c r="B2507" s="349">
        <v>1</v>
      </c>
      <c r="C2507" s="163">
        <v>1000133</v>
      </c>
      <c r="D2507" s="163" t="s">
        <v>1426</v>
      </c>
      <c r="E2507" s="183" t="s">
        <v>166</v>
      </c>
      <c r="F2507" s="183" t="s">
        <v>163</v>
      </c>
      <c r="G2507" s="163">
        <v>1</v>
      </c>
      <c r="H2507" s="259" t="s">
        <v>38</v>
      </c>
      <c r="I2507" s="189">
        <v>2</v>
      </c>
      <c r="J2507" s="189">
        <v>1</v>
      </c>
      <c r="K2507" s="163">
        <v>574</v>
      </c>
      <c r="L2507" s="163">
        <v>45.92</v>
      </c>
      <c r="M2507" s="2">
        <v>11.48</v>
      </c>
      <c r="N2507" s="163" t="s">
        <v>43</v>
      </c>
      <c r="O2507" s="163" t="s">
        <v>43</v>
      </c>
      <c r="P2507" s="163" t="s">
        <v>43</v>
      </c>
      <c r="Q2507" s="163" t="s">
        <v>43</v>
      </c>
      <c r="R2507" s="220" t="s">
        <v>43</v>
      </c>
      <c r="S2507" s="163" t="s">
        <v>43</v>
      </c>
      <c r="AX2507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'01.02.2015 0:00:00',  '28.02.2015 23:59:59', 1, 'RUR', 1, 2, 45.92, 11.48,null,null,null,null);</v>
      </c>
    </row>
    <row r="2508" spans="2:50" ht="16.5" customHeight="1" x14ac:dyDescent="0.25">
      <c r="B2508" s="349">
        <v>1</v>
      </c>
      <c r="C2508" s="163">
        <v>1000133</v>
      </c>
      <c r="D2508" s="163" t="s">
        <v>1426</v>
      </c>
      <c r="E2508" s="183" t="s">
        <v>166</v>
      </c>
      <c r="F2508" s="183" t="s">
        <v>163</v>
      </c>
      <c r="G2508" s="163">
        <v>1</v>
      </c>
      <c r="H2508" s="259" t="s">
        <v>38</v>
      </c>
      <c r="I2508" s="189">
        <v>3</v>
      </c>
      <c r="J2508" s="189">
        <v>1</v>
      </c>
      <c r="K2508" s="163">
        <v>492</v>
      </c>
      <c r="L2508" s="163">
        <v>39.36</v>
      </c>
      <c r="M2508" s="2">
        <v>9.84</v>
      </c>
      <c r="N2508" s="163" t="s">
        <v>43</v>
      </c>
      <c r="O2508" s="163" t="s">
        <v>43</v>
      </c>
      <c r="P2508" s="163" t="s">
        <v>43</v>
      </c>
      <c r="Q2508" s="163" t="s">
        <v>43</v>
      </c>
      <c r="R2508" s="220" t="s">
        <v>43</v>
      </c>
      <c r="S2508" s="163" t="s">
        <v>43</v>
      </c>
      <c r="AX2508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'01.02.2015 0:00:00',  '28.02.2015 23:59:59', 1, 'RUR', 1, 3, 39.36, 9.84,null,null,null,null);</v>
      </c>
    </row>
    <row r="2509" spans="2:50" ht="16.5" customHeight="1" x14ac:dyDescent="0.25">
      <c r="B2509" s="349">
        <v>1</v>
      </c>
      <c r="C2509" s="163">
        <v>1000133</v>
      </c>
      <c r="D2509" s="163" t="s">
        <v>1426</v>
      </c>
      <c r="E2509" s="183" t="s">
        <v>166</v>
      </c>
      <c r="F2509" s="183" t="s">
        <v>163</v>
      </c>
      <c r="G2509" s="163">
        <v>1</v>
      </c>
      <c r="H2509" s="259" t="s">
        <v>38</v>
      </c>
      <c r="I2509" s="189">
        <v>7</v>
      </c>
      <c r="J2509" s="189">
        <v>6</v>
      </c>
      <c r="K2509" s="163">
        <v>738</v>
      </c>
      <c r="L2509" s="163">
        <v>36.9</v>
      </c>
      <c r="M2509" s="2">
        <v>14.76</v>
      </c>
      <c r="N2509" s="163" t="s">
        <v>43</v>
      </c>
      <c r="O2509" s="163" t="s">
        <v>43</v>
      </c>
      <c r="P2509" s="163" t="s">
        <v>43</v>
      </c>
      <c r="Q2509" s="163" t="s">
        <v>43</v>
      </c>
      <c r="R2509" s="220" t="s">
        <v>43</v>
      </c>
      <c r="S2509" s="163" t="s">
        <v>43</v>
      </c>
      <c r="AX2509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'01.02.2015 0:00:00',  '28.02.2015 23:59:59', 1, 'RUR', 6, 7, 36.9, 14.76,null,null,null,null);</v>
      </c>
    </row>
    <row r="2510" spans="2:50" ht="16.5" customHeight="1" x14ac:dyDescent="0.25">
      <c r="B2510" s="349">
        <v>1</v>
      </c>
      <c r="C2510" s="163">
        <v>1000133</v>
      </c>
      <c r="D2510" s="163" t="s">
        <v>1426</v>
      </c>
      <c r="E2510" s="183" t="s">
        <v>166</v>
      </c>
      <c r="F2510" s="183" t="s">
        <v>163</v>
      </c>
      <c r="G2510" s="163">
        <v>1</v>
      </c>
      <c r="H2510" s="259" t="s">
        <v>38</v>
      </c>
      <c r="I2510" s="189">
        <v>12</v>
      </c>
      <c r="J2510" s="189">
        <v>1</v>
      </c>
      <c r="K2510" s="163">
        <v>656</v>
      </c>
      <c r="L2510" s="163">
        <v>52.48</v>
      </c>
      <c r="M2510" s="2">
        <v>13.12</v>
      </c>
      <c r="N2510" s="163" t="s">
        <v>43</v>
      </c>
      <c r="O2510" s="163" t="s">
        <v>43</v>
      </c>
      <c r="P2510" s="163" t="s">
        <v>43</v>
      </c>
      <c r="Q2510" s="163" t="s">
        <v>43</v>
      </c>
      <c r="R2510" s="220" t="s">
        <v>43</v>
      </c>
      <c r="S2510" s="163" t="s">
        <v>43</v>
      </c>
      <c r="AX2510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'01.02.2015 0:00:00',  '28.02.2015 23:59:59', 1, 'RUR', 1, 12, 52.48, 13.12,null,null,null,null);</v>
      </c>
    </row>
    <row r="2511" spans="2:50" ht="16.5" customHeight="1" x14ac:dyDescent="0.25">
      <c r="B2511" s="349">
        <v>1</v>
      </c>
      <c r="C2511" s="163">
        <v>1000133</v>
      </c>
      <c r="D2511" s="163" t="s">
        <v>1426</v>
      </c>
      <c r="E2511" s="183" t="s">
        <v>166</v>
      </c>
      <c r="F2511" s="183" t="s">
        <v>163</v>
      </c>
      <c r="G2511" s="163">
        <v>1</v>
      </c>
      <c r="H2511" s="259" t="s">
        <v>38</v>
      </c>
      <c r="I2511" s="189">
        <v>14</v>
      </c>
      <c r="J2511" s="189">
        <v>1</v>
      </c>
      <c r="K2511" s="163">
        <v>738</v>
      </c>
      <c r="L2511" s="163">
        <v>59.04</v>
      </c>
      <c r="M2511" s="2">
        <v>14.76</v>
      </c>
      <c r="N2511" s="163" t="s">
        <v>43</v>
      </c>
      <c r="O2511" s="163" t="s">
        <v>43</v>
      </c>
      <c r="P2511" s="163" t="s">
        <v>43</v>
      </c>
      <c r="Q2511" s="163" t="s">
        <v>43</v>
      </c>
      <c r="R2511" s="220" t="s">
        <v>43</v>
      </c>
      <c r="S2511" s="163" t="s">
        <v>43</v>
      </c>
      <c r="AX2511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1000133, '01.02.2015 0:00:00',  '28.02.2015 23:59:59', 1, 'RUR', 1, 14, 59.04, 14.76,null,null,null,null);</v>
      </c>
    </row>
    <row r="2512" spans="2:50" ht="16.5" customHeight="1" x14ac:dyDescent="0.25">
      <c r="B2512" s="349">
        <v>1</v>
      </c>
      <c r="C2512" s="163">
        <v>1000134</v>
      </c>
      <c r="D2512" s="163" t="s">
        <v>1429</v>
      </c>
      <c r="E2512" s="183" t="s">
        <v>1465</v>
      </c>
      <c r="F2512" s="183" t="s">
        <v>1467</v>
      </c>
      <c r="G2512" s="163">
        <v>1</v>
      </c>
      <c r="H2512" s="259" t="s">
        <v>38</v>
      </c>
      <c r="I2512" s="189" t="s">
        <v>43</v>
      </c>
      <c r="J2512" s="189">
        <v>2</v>
      </c>
      <c r="K2512" s="163">
        <v>119000000</v>
      </c>
      <c r="L2512" s="163">
        <v>6990000</v>
      </c>
      <c r="M2512" s="2">
        <v>0</v>
      </c>
      <c r="N2512" s="163" t="s">
        <v>43</v>
      </c>
      <c r="O2512" s="163">
        <v>137000000</v>
      </c>
      <c r="P2512" s="163">
        <v>119000000</v>
      </c>
      <c r="Q2512" s="163">
        <v>6990000</v>
      </c>
      <c r="R2512" s="220">
        <v>0</v>
      </c>
      <c r="S2512" s="163" t="s">
        <v>43</v>
      </c>
      <c r="AX2512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1000134, '01.09.2014 0:00:00',  '28.02.2015 0:00    ', 1, 'RUR', 2, null, 6990000, 0,null,6990000,0,null);</v>
      </c>
    </row>
    <row r="2513" spans="2:50" ht="16.5" customHeight="1" x14ac:dyDescent="0.25">
      <c r="B2513" s="349">
        <v>1</v>
      </c>
      <c r="C2513" s="163">
        <v>1000134</v>
      </c>
      <c r="D2513" s="163" t="s">
        <v>1429</v>
      </c>
      <c r="E2513" s="183" t="s">
        <v>165</v>
      </c>
      <c r="F2513" s="183" t="s">
        <v>162</v>
      </c>
      <c r="G2513" s="163">
        <v>1</v>
      </c>
      <c r="H2513" s="259" t="s">
        <v>38</v>
      </c>
      <c r="I2513" s="189">
        <v>7</v>
      </c>
      <c r="J2513" s="189">
        <v>5</v>
      </c>
      <c r="K2513" s="163">
        <v>76200000</v>
      </c>
      <c r="L2513" s="163">
        <v>4572000</v>
      </c>
      <c r="M2513" s="2">
        <v>1524000</v>
      </c>
      <c r="N2513" s="163" t="s">
        <v>43</v>
      </c>
      <c r="O2513" s="163" t="s">
        <v>43</v>
      </c>
      <c r="P2513" s="163" t="s">
        <v>43</v>
      </c>
      <c r="Q2513" s="163" t="s">
        <v>43</v>
      </c>
      <c r="R2513" s="220" t="s">
        <v>43</v>
      </c>
      <c r="S2513" s="163" t="s">
        <v>43</v>
      </c>
      <c r="AX2513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1000134, '01.01.2015 0:00:00',  '31.01.2015 23:59:59', 1, 'RUR', 5, 7, 4572000, 1524000,null,null,null,null);</v>
      </c>
    </row>
    <row r="2514" spans="2:50" ht="16.5" customHeight="1" x14ac:dyDescent="0.25">
      <c r="B2514" s="349">
        <v>1</v>
      </c>
      <c r="C2514" s="163">
        <v>1000134</v>
      </c>
      <c r="D2514" s="163" t="s">
        <v>1429</v>
      </c>
      <c r="E2514" s="183" t="s">
        <v>165</v>
      </c>
      <c r="F2514" s="183" t="s">
        <v>162</v>
      </c>
      <c r="G2514" s="163">
        <v>1</v>
      </c>
      <c r="H2514" s="259" t="s">
        <v>38</v>
      </c>
      <c r="I2514" s="189" t="s">
        <v>43</v>
      </c>
      <c r="J2514" s="189">
        <v>10</v>
      </c>
      <c r="K2514" s="163" t="s">
        <v>43</v>
      </c>
      <c r="L2514" s="163" t="s">
        <v>43</v>
      </c>
      <c r="M2514" s="2" t="s">
        <v>43</v>
      </c>
      <c r="N2514" s="163" t="s">
        <v>43</v>
      </c>
      <c r="O2514" s="163">
        <v>200000000</v>
      </c>
      <c r="P2514" s="163">
        <v>169491525.42372799</v>
      </c>
      <c r="Q2514" s="163">
        <v>13559322.0338983</v>
      </c>
      <c r="R2514" s="220">
        <v>3389830.5084745698</v>
      </c>
      <c r="S2514" s="163" t="s">
        <v>43</v>
      </c>
      <c r="AX2514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1000134, '01.01.2015 0:00:00',  '31.01.2015 23:59:59', 1, 'RUR', 10, null, null, null,null,13559322.0338983,3389830.50847457,null);</v>
      </c>
    </row>
    <row r="2515" spans="2:50" ht="16.5" customHeight="1" x14ac:dyDescent="0.25">
      <c r="B2515" s="349">
        <v>1</v>
      </c>
      <c r="C2515" s="163">
        <v>1000134</v>
      </c>
      <c r="D2515" s="163" t="s">
        <v>1429</v>
      </c>
      <c r="E2515" s="183" t="s">
        <v>166</v>
      </c>
      <c r="F2515" s="183" t="s">
        <v>163</v>
      </c>
      <c r="G2515" s="163">
        <v>1</v>
      </c>
      <c r="H2515" s="259" t="s">
        <v>38</v>
      </c>
      <c r="I2515" s="189">
        <v>1</v>
      </c>
      <c r="J2515" s="189">
        <v>1</v>
      </c>
      <c r="K2515" s="163">
        <v>9840000</v>
      </c>
      <c r="L2515" s="163">
        <v>787200</v>
      </c>
      <c r="M2515" s="2">
        <v>196800</v>
      </c>
      <c r="N2515" s="163" t="s">
        <v>43</v>
      </c>
      <c r="O2515" s="163" t="s">
        <v>43</v>
      </c>
      <c r="P2515" s="163" t="s">
        <v>43</v>
      </c>
      <c r="Q2515" s="163" t="s">
        <v>43</v>
      </c>
      <c r="R2515" s="220" t="s">
        <v>43</v>
      </c>
      <c r="S2515" s="163" t="s">
        <v>43</v>
      </c>
      <c r="AX2515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1000134, '01.02.2015 0:00:00',  '28.02.2015 23:59:59', 1, 'RUR', 1, 1, 787200, 196800,null,null,null,null);</v>
      </c>
    </row>
    <row r="2516" spans="2:50" ht="16.5" customHeight="1" x14ac:dyDescent="0.25">
      <c r="B2516" s="349">
        <v>1</v>
      </c>
      <c r="C2516" s="163">
        <v>1000134</v>
      </c>
      <c r="D2516" s="163" t="s">
        <v>1429</v>
      </c>
      <c r="E2516" s="183" t="s">
        <v>166</v>
      </c>
      <c r="F2516" s="183" t="s">
        <v>163</v>
      </c>
      <c r="G2516" s="163">
        <v>1</v>
      </c>
      <c r="H2516" s="259" t="s">
        <v>38</v>
      </c>
      <c r="I2516" s="189">
        <v>2</v>
      </c>
      <c r="J2516" s="189">
        <v>1</v>
      </c>
      <c r="K2516" s="163">
        <v>21480000</v>
      </c>
      <c r="L2516" s="163">
        <v>1718400</v>
      </c>
      <c r="M2516" s="2">
        <v>429600</v>
      </c>
      <c r="N2516" s="163" t="s">
        <v>43</v>
      </c>
      <c r="O2516" s="163" t="s">
        <v>43</v>
      </c>
      <c r="P2516" s="163" t="s">
        <v>43</v>
      </c>
      <c r="Q2516" s="163" t="s">
        <v>43</v>
      </c>
      <c r="R2516" s="220" t="s">
        <v>43</v>
      </c>
      <c r="S2516" s="163" t="s">
        <v>43</v>
      </c>
      <c r="AX2516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1000134, '01.02.2015 0:00:00',  '28.02.2015 23:59:59', 1, 'RUR', 1, 2, 1718400, 429600,null,null,null,null);</v>
      </c>
    </row>
    <row r="2517" spans="2:50" ht="16.5" customHeight="1" x14ac:dyDescent="0.25">
      <c r="B2517" s="349">
        <v>1</v>
      </c>
      <c r="C2517" s="163">
        <v>1000134</v>
      </c>
      <c r="D2517" s="163" t="s">
        <v>1429</v>
      </c>
      <c r="E2517" s="183" t="s">
        <v>166</v>
      </c>
      <c r="F2517" s="183" t="s">
        <v>163</v>
      </c>
      <c r="G2517" s="163">
        <v>1</v>
      </c>
      <c r="H2517" s="259" t="s">
        <v>38</v>
      </c>
      <c r="I2517" s="189">
        <v>3</v>
      </c>
      <c r="J2517" s="189">
        <v>1</v>
      </c>
      <c r="K2517" s="163">
        <v>11480000</v>
      </c>
      <c r="L2517" s="163">
        <v>918400</v>
      </c>
      <c r="M2517" s="2">
        <v>229600</v>
      </c>
      <c r="N2517" s="163" t="s">
        <v>43</v>
      </c>
      <c r="O2517" s="163" t="s">
        <v>43</v>
      </c>
      <c r="P2517" s="163" t="s">
        <v>43</v>
      </c>
      <c r="Q2517" s="163" t="s">
        <v>43</v>
      </c>
      <c r="R2517" s="220" t="s">
        <v>43</v>
      </c>
      <c r="S2517" s="163" t="s">
        <v>43</v>
      </c>
      <c r="AX2517" s="163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1000134, '01.02.2015 0:00:00',  '28.02.2015 23:59:59', 1, 'RUR', 1, 3, 918400, 229600,null,null,null,null);</v>
      </c>
    </row>
    <row r="2518" spans="2:50" s="394" customFormat="1" ht="16.5" customHeight="1" x14ac:dyDescent="0.25">
      <c r="B2518" s="395">
        <v>1</v>
      </c>
      <c r="C2518" s="394">
        <v>1000135</v>
      </c>
      <c r="D2518" s="394" t="s">
        <v>1432</v>
      </c>
      <c r="E2518" s="396" t="s">
        <v>294</v>
      </c>
      <c r="F2518" s="396" t="s">
        <v>297</v>
      </c>
      <c r="G2518" s="394">
        <v>1</v>
      </c>
      <c r="H2518" s="397" t="s">
        <v>38</v>
      </c>
      <c r="I2518" s="398">
        <v>7</v>
      </c>
      <c r="J2518" s="398">
        <v>5</v>
      </c>
      <c r="K2518" s="394">
        <v>69536</v>
      </c>
      <c r="L2518" s="394">
        <v>4172.16</v>
      </c>
      <c r="M2518" s="399">
        <v>1390.72</v>
      </c>
      <c r="N2518" s="394" t="s">
        <v>43</v>
      </c>
      <c r="O2518" s="394" t="s">
        <v>43</v>
      </c>
      <c r="P2518" s="394" t="s">
        <v>43</v>
      </c>
      <c r="Q2518" s="394" t="s">
        <v>43</v>
      </c>
      <c r="R2518" s="397" t="s">
        <v>43</v>
      </c>
      <c r="S2518" s="394" t="s">
        <v>43</v>
      </c>
      <c r="Y2518" s="399"/>
      <c r="Z2518" s="400"/>
      <c r="AA2518" s="400"/>
      <c r="AB2518" s="400"/>
      <c r="AC2518" s="397"/>
      <c r="AG2518" s="401"/>
      <c r="AH2518" s="397"/>
      <c r="AL2518" s="397"/>
      <c r="AM2518" s="398"/>
      <c r="AP2518" s="397"/>
      <c r="AQ2518" s="397"/>
      <c r="AR2518" s="397"/>
      <c r="AS2518" s="397"/>
      <c r="AT2518" s="397"/>
      <c r="AU2518" s="397"/>
      <c r="AV2518" s="397"/>
      <c r="AX2518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1000135, '01.03.2014 0:00:00',  '31.03.2014 23:59:59', 1, 'RUR', 5, 7, 4172.16, 1390.72,null,null,null,null);</v>
      </c>
    </row>
    <row r="2519" spans="2:50" s="394" customFormat="1" ht="16.5" customHeight="1" x14ac:dyDescent="0.25">
      <c r="B2519" s="395">
        <v>1</v>
      </c>
      <c r="C2519" s="394">
        <v>1000135</v>
      </c>
      <c r="D2519" s="394" t="s">
        <v>1432</v>
      </c>
      <c r="E2519" s="396" t="s">
        <v>294</v>
      </c>
      <c r="F2519" s="396" t="s">
        <v>297</v>
      </c>
      <c r="G2519" s="394">
        <v>1</v>
      </c>
      <c r="H2519" s="397" t="s">
        <v>38</v>
      </c>
      <c r="I2519" s="398" t="s">
        <v>43</v>
      </c>
      <c r="J2519" s="398">
        <v>10</v>
      </c>
      <c r="K2519" s="394" t="s">
        <v>43</v>
      </c>
      <c r="L2519" s="394" t="s">
        <v>43</v>
      </c>
      <c r="M2519" s="399" t="s">
        <v>43</v>
      </c>
      <c r="N2519" s="394" t="s">
        <v>43</v>
      </c>
      <c r="O2519" s="394">
        <v>16605</v>
      </c>
      <c r="P2519" s="394">
        <v>14072.033898305001</v>
      </c>
      <c r="Q2519" s="394">
        <v>1125.7627118644</v>
      </c>
      <c r="R2519" s="397">
        <v>281.44067796610102</v>
      </c>
      <c r="S2519" s="394" t="s">
        <v>43</v>
      </c>
      <c r="Y2519" s="399"/>
      <c r="Z2519" s="400"/>
      <c r="AA2519" s="400"/>
      <c r="AB2519" s="400"/>
      <c r="AC2519" s="397"/>
      <c r="AG2519" s="401"/>
      <c r="AH2519" s="397"/>
      <c r="AL2519" s="397"/>
      <c r="AM2519" s="398"/>
      <c r="AP2519" s="397"/>
      <c r="AQ2519" s="397"/>
      <c r="AR2519" s="397"/>
      <c r="AS2519" s="397"/>
      <c r="AT2519" s="397"/>
      <c r="AU2519" s="397"/>
      <c r="AV2519" s="397"/>
      <c r="AX2519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1000135, '01.03.2014 0:00:00',  '31.03.2014 23:59:59', 1, 'RUR', 10, null, null, null,null,1125.7627118644,281.440677966101,null);</v>
      </c>
    </row>
    <row r="2520" spans="2:50" s="394" customFormat="1" ht="16.5" customHeight="1" x14ac:dyDescent="0.25">
      <c r="B2520" s="395">
        <v>1</v>
      </c>
      <c r="C2520" s="394">
        <v>1000135</v>
      </c>
      <c r="D2520" s="394" t="s">
        <v>1432</v>
      </c>
      <c r="E2520" s="396" t="s">
        <v>165</v>
      </c>
      <c r="F2520" s="396" t="s">
        <v>162</v>
      </c>
      <c r="G2520" s="394">
        <v>1</v>
      </c>
      <c r="H2520" s="397" t="s">
        <v>38</v>
      </c>
      <c r="I2520" s="398" t="s">
        <v>43</v>
      </c>
      <c r="J2520" s="398">
        <v>10</v>
      </c>
      <c r="K2520" s="394" t="s">
        <v>43</v>
      </c>
      <c r="L2520" s="394" t="s">
        <v>43</v>
      </c>
      <c r="M2520" s="399" t="s">
        <v>43</v>
      </c>
      <c r="N2520" s="394" t="s">
        <v>43</v>
      </c>
      <c r="O2520" s="394">
        <v>2050</v>
      </c>
      <c r="P2520" s="394">
        <v>1737.28813559322</v>
      </c>
      <c r="Q2520" s="394">
        <v>138.98305084745701</v>
      </c>
      <c r="R2520" s="397">
        <v>34.745762711864401</v>
      </c>
      <c r="S2520" s="394" t="s">
        <v>43</v>
      </c>
      <c r="Y2520" s="399"/>
      <c r="Z2520" s="400"/>
      <c r="AA2520" s="400"/>
      <c r="AB2520" s="400"/>
      <c r="AC2520" s="397"/>
      <c r="AG2520" s="401"/>
      <c r="AH2520" s="397"/>
      <c r="AL2520" s="397"/>
      <c r="AM2520" s="398"/>
      <c r="AP2520" s="397"/>
      <c r="AQ2520" s="397"/>
      <c r="AR2520" s="397"/>
      <c r="AS2520" s="397"/>
      <c r="AT2520" s="397"/>
      <c r="AU2520" s="397"/>
      <c r="AV2520" s="397"/>
      <c r="AX2520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1000135, '01.01.2015 0:00:00',  '31.01.2015 23:59:59', 1, 'RUR', 10, null, null, null,null,138.983050847457,34.7457627118644,null);</v>
      </c>
    </row>
    <row r="2521" spans="2:50" s="394" customFormat="1" ht="16.5" customHeight="1" x14ac:dyDescent="0.25">
      <c r="B2521" s="395">
        <v>1</v>
      </c>
      <c r="C2521" s="394">
        <v>1000135</v>
      </c>
      <c r="D2521" s="394" t="s">
        <v>1432</v>
      </c>
      <c r="E2521" s="396" t="s">
        <v>166</v>
      </c>
      <c r="F2521" s="396" t="s">
        <v>163</v>
      </c>
      <c r="G2521" s="394">
        <v>1</v>
      </c>
      <c r="H2521" s="397" t="s">
        <v>38</v>
      </c>
      <c r="I2521" s="398">
        <v>7</v>
      </c>
      <c r="J2521" s="398">
        <v>5</v>
      </c>
      <c r="K2521" s="394">
        <v>820</v>
      </c>
      <c r="L2521" s="394">
        <v>49.2</v>
      </c>
      <c r="M2521" s="399">
        <v>16.399999999999999</v>
      </c>
      <c r="N2521" s="394" t="s">
        <v>43</v>
      </c>
      <c r="O2521" s="394" t="s">
        <v>43</v>
      </c>
      <c r="P2521" s="394" t="s">
        <v>43</v>
      </c>
      <c r="Q2521" s="394" t="s">
        <v>43</v>
      </c>
      <c r="R2521" s="397" t="s">
        <v>43</v>
      </c>
      <c r="S2521" s="394" t="s">
        <v>43</v>
      </c>
      <c r="Y2521" s="399"/>
      <c r="Z2521" s="400"/>
      <c r="AA2521" s="400"/>
      <c r="AB2521" s="400"/>
      <c r="AC2521" s="397"/>
      <c r="AG2521" s="401"/>
      <c r="AH2521" s="397"/>
      <c r="AL2521" s="397"/>
      <c r="AM2521" s="398"/>
      <c r="AP2521" s="397"/>
      <c r="AQ2521" s="397"/>
      <c r="AR2521" s="397"/>
      <c r="AS2521" s="397"/>
      <c r="AT2521" s="397"/>
      <c r="AU2521" s="397"/>
      <c r="AV2521" s="397"/>
      <c r="AX2521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1000135, '01.02.2015 0:00:00',  '28.02.2015 23:59:59', 1, 'RUR', 5, 7, 49.2, 16.4,null,null,null,null);</v>
      </c>
    </row>
    <row r="2522" spans="2:50" s="394" customFormat="1" ht="16.5" customHeight="1" x14ac:dyDescent="0.25">
      <c r="B2522" s="395">
        <v>1</v>
      </c>
      <c r="C2522" s="394">
        <v>1000135</v>
      </c>
      <c r="D2522" s="394" t="s">
        <v>1432</v>
      </c>
      <c r="E2522" s="396" t="s">
        <v>1464</v>
      </c>
      <c r="F2522" s="396" t="s">
        <v>1466</v>
      </c>
      <c r="G2522" s="394">
        <v>1</v>
      </c>
      <c r="H2522" s="397" t="s">
        <v>38</v>
      </c>
      <c r="I2522" s="398">
        <v>7</v>
      </c>
      <c r="J2522" s="398">
        <v>5</v>
      </c>
      <c r="K2522" s="394">
        <v>438536</v>
      </c>
      <c r="L2522" s="394">
        <v>26312.16</v>
      </c>
      <c r="M2522" s="399">
        <v>8770.7199999999993</v>
      </c>
      <c r="N2522" s="394" t="s">
        <v>43</v>
      </c>
      <c r="O2522" s="394" t="s">
        <v>43</v>
      </c>
      <c r="P2522" s="394" t="s">
        <v>43</v>
      </c>
      <c r="Q2522" s="394" t="s">
        <v>43</v>
      </c>
      <c r="R2522" s="397" t="s">
        <v>43</v>
      </c>
      <c r="S2522" s="394" t="s">
        <v>43</v>
      </c>
      <c r="Y2522" s="399"/>
      <c r="Z2522" s="400"/>
      <c r="AA2522" s="400"/>
      <c r="AB2522" s="400"/>
      <c r="AC2522" s="397"/>
      <c r="AG2522" s="401"/>
      <c r="AH2522" s="397"/>
      <c r="AL2522" s="397"/>
      <c r="AM2522" s="398"/>
      <c r="AP2522" s="397"/>
      <c r="AQ2522" s="397"/>
      <c r="AR2522" s="397"/>
      <c r="AS2522" s="397"/>
      <c r="AT2522" s="397"/>
      <c r="AU2522" s="397"/>
      <c r="AV2522" s="397"/>
      <c r="AX2522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1000135, '01.03.2015 0:00:00',  '31.03.2015 23:59:59', 1, 'RUR', 5, 7, 26312.16, 8770.72,null,null,null,null);</v>
      </c>
    </row>
    <row r="2523" spans="2:50" s="394" customFormat="1" ht="16.5" customHeight="1" x14ac:dyDescent="0.25">
      <c r="B2523" s="395">
        <v>1</v>
      </c>
      <c r="C2523" s="394">
        <v>1000135</v>
      </c>
      <c r="D2523" s="394" t="s">
        <v>1432</v>
      </c>
      <c r="E2523" s="396" t="s">
        <v>1464</v>
      </c>
      <c r="F2523" s="396" t="s">
        <v>1466</v>
      </c>
      <c r="G2523" s="394">
        <v>1</v>
      </c>
      <c r="H2523" s="397" t="s">
        <v>38</v>
      </c>
      <c r="I2523" s="398" t="s">
        <v>43</v>
      </c>
      <c r="J2523" s="398">
        <v>10</v>
      </c>
      <c r="K2523" s="394" t="s">
        <v>43</v>
      </c>
      <c r="L2523" s="394" t="s">
        <v>43</v>
      </c>
      <c r="M2523" s="399" t="s">
        <v>43</v>
      </c>
      <c r="N2523" s="394" t="s">
        <v>43</v>
      </c>
      <c r="O2523" s="394">
        <v>44280</v>
      </c>
      <c r="P2523" s="394">
        <v>37525.423728813497</v>
      </c>
      <c r="Q2523" s="394">
        <v>3002.0338983050801</v>
      </c>
      <c r="R2523" s="397">
        <v>750.50847457627106</v>
      </c>
      <c r="S2523" s="394" t="s">
        <v>43</v>
      </c>
      <c r="Y2523" s="399"/>
      <c r="Z2523" s="400"/>
      <c r="AA2523" s="400"/>
      <c r="AB2523" s="400"/>
      <c r="AC2523" s="397"/>
      <c r="AG2523" s="401"/>
      <c r="AH2523" s="397"/>
      <c r="AL2523" s="397"/>
      <c r="AM2523" s="398"/>
      <c r="AP2523" s="397"/>
      <c r="AQ2523" s="397"/>
      <c r="AR2523" s="397"/>
      <c r="AS2523" s="397"/>
      <c r="AT2523" s="397"/>
      <c r="AU2523" s="397"/>
      <c r="AV2523" s="397"/>
      <c r="AX2523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1000135, '01.03.2015 0:00:00',  '31.03.2015 23:59:59', 1, 'RUR', 10, null, null, null,null,3002.03389830508,750.508474576271,null);</v>
      </c>
    </row>
    <row r="2524" spans="2:50" s="394" customFormat="1" ht="16.5" customHeight="1" x14ac:dyDescent="0.25">
      <c r="B2524" s="395">
        <v>1</v>
      </c>
      <c r="C2524" s="394">
        <v>1000136</v>
      </c>
      <c r="D2524" s="394" t="s">
        <v>1443</v>
      </c>
      <c r="E2524" s="396" t="s">
        <v>294</v>
      </c>
      <c r="F2524" s="396" t="s">
        <v>297</v>
      </c>
      <c r="G2524" s="394">
        <v>1</v>
      </c>
      <c r="H2524" s="397" t="s">
        <v>38</v>
      </c>
      <c r="I2524" s="398">
        <v>7</v>
      </c>
      <c r="J2524" s="398">
        <v>5</v>
      </c>
      <c r="K2524" s="394">
        <v>69536</v>
      </c>
      <c r="L2524" s="394">
        <v>4172.16</v>
      </c>
      <c r="M2524" s="399">
        <v>1390.72</v>
      </c>
      <c r="N2524" s="394" t="s">
        <v>43</v>
      </c>
      <c r="O2524" s="394" t="s">
        <v>43</v>
      </c>
      <c r="P2524" s="394" t="s">
        <v>43</v>
      </c>
      <c r="Q2524" s="394">
        <v>4172.16</v>
      </c>
      <c r="R2524" s="397">
        <v>1390.72</v>
      </c>
      <c r="S2524" s="394" t="s">
        <v>43</v>
      </c>
      <c r="Y2524" s="399"/>
      <c r="Z2524" s="400"/>
      <c r="AA2524" s="400"/>
      <c r="AB2524" s="400"/>
      <c r="AC2524" s="397"/>
      <c r="AG2524" s="401"/>
      <c r="AH2524" s="397"/>
      <c r="AL2524" s="397"/>
      <c r="AM2524" s="398"/>
      <c r="AP2524" s="397"/>
      <c r="AQ2524" s="397"/>
      <c r="AR2524" s="397"/>
      <c r="AS2524" s="397"/>
      <c r="AT2524" s="397"/>
      <c r="AU2524" s="397"/>
      <c r="AV2524" s="397"/>
      <c r="AX2524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1000136, '01.03.2014 0:00:00',  '31.03.2014 23:59:59', 1, 'RUR', 5, 7, 4172.16, 1390.72,null,4172.16,1390.72,null);</v>
      </c>
    </row>
    <row r="2525" spans="2:50" s="394" customFormat="1" ht="16.5" customHeight="1" x14ac:dyDescent="0.25">
      <c r="B2525" s="395">
        <v>1</v>
      </c>
      <c r="C2525" s="394">
        <v>1000136</v>
      </c>
      <c r="D2525" s="394" t="s">
        <v>1443</v>
      </c>
      <c r="E2525" s="396" t="s">
        <v>294</v>
      </c>
      <c r="F2525" s="396" t="s">
        <v>297</v>
      </c>
      <c r="G2525" s="394">
        <v>1</v>
      </c>
      <c r="H2525" s="397" t="s">
        <v>38</v>
      </c>
      <c r="I2525" s="398" t="s">
        <v>43</v>
      </c>
      <c r="J2525" s="398">
        <v>10</v>
      </c>
      <c r="K2525" s="394" t="s">
        <v>43</v>
      </c>
      <c r="L2525" s="394" t="s">
        <v>43</v>
      </c>
      <c r="M2525" s="399" t="s">
        <v>43</v>
      </c>
      <c r="N2525" s="394" t="s">
        <v>43</v>
      </c>
      <c r="O2525" s="394">
        <v>16605</v>
      </c>
      <c r="P2525" s="394">
        <v>14072.033898305001</v>
      </c>
      <c r="Q2525" s="394" t="s">
        <v>43</v>
      </c>
      <c r="R2525" s="397" t="s">
        <v>43</v>
      </c>
      <c r="S2525" s="394" t="s">
        <v>43</v>
      </c>
      <c r="Y2525" s="399"/>
      <c r="Z2525" s="400"/>
      <c r="AA2525" s="400"/>
      <c r="AB2525" s="400"/>
      <c r="AC2525" s="397"/>
      <c r="AG2525" s="401"/>
      <c r="AH2525" s="397"/>
      <c r="AL2525" s="397"/>
      <c r="AM2525" s="398"/>
      <c r="AP2525" s="397"/>
      <c r="AQ2525" s="397"/>
      <c r="AR2525" s="397"/>
      <c r="AS2525" s="397"/>
      <c r="AT2525" s="397"/>
      <c r="AU2525" s="397"/>
      <c r="AV2525" s="397"/>
      <c r="AX2525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1000136, '01.03.2014 0:00:00',  '31.03.2014 23:59:59', 1, 'RUR', 10, null, null, null,null,null,null,null);</v>
      </c>
    </row>
    <row r="2526" spans="2:50" s="394" customFormat="1" ht="16.5" customHeight="1" x14ac:dyDescent="0.25">
      <c r="B2526" s="395">
        <v>1</v>
      </c>
      <c r="C2526" s="394">
        <v>1000136</v>
      </c>
      <c r="D2526" s="394" t="s">
        <v>1443</v>
      </c>
      <c r="E2526" s="396" t="s">
        <v>165</v>
      </c>
      <c r="F2526" s="396" t="s">
        <v>162</v>
      </c>
      <c r="G2526" s="394">
        <v>1</v>
      </c>
      <c r="H2526" s="397" t="s">
        <v>38</v>
      </c>
      <c r="I2526" s="398" t="s">
        <v>43</v>
      </c>
      <c r="J2526" s="398">
        <v>10</v>
      </c>
      <c r="K2526" s="394" t="s">
        <v>43</v>
      </c>
      <c r="L2526" s="394" t="s">
        <v>43</v>
      </c>
      <c r="M2526" s="399" t="s">
        <v>43</v>
      </c>
      <c r="N2526" s="394" t="s">
        <v>43</v>
      </c>
      <c r="O2526" s="394">
        <v>1845</v>
      </c>
      <c r="P2526" s="394">
        <v>1563.5593220338901</v>
      </c>
      <c r="Q2526" s="394" t="s">
        <v>43</v>
      </c>
      <c r="R2526" s="397" t="s">
        <v>43</v>
      </c>
      <c r="S2526" s="394" t="s">
        <v>43</v>
      </c>
      <c r="Y2526" s="399"/>
      <c r="Z2526" s="400"/>
      <c r="AA2526" s="400"/>
      <c r="AB2526" s="400"/>
      <c r="AC2526" s="397"/>
      <c r="AG2526" s="401"/>
      <c r="AH2526" s="397"/>
      <c r="AL2526" s="397"/>
      <c r="AM2526" s="398"/>
      <c r="AP2526" s="397"/>
      <c r="AQ2526" s="397"/>
      <c r="AR2526" s="397"/>
      <c r="AS2526" s="397"/>
      <c r="AT2526" s="397"/>
      <c r="AU2526" s="397"/>
      <c r="AV2526" s="397"/>
      <c r="AX2526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1000136, '01.01.2015 0:00:00',  '31.01.2015 23:59:59', 1, 'RUR', 10, null, null, null,null,null,null,null);</v>
      </c>
    </row>
    <row r="2527" spans="2:50" s="394" customFormat="1" ht="16.5" customHeight="1" x14ac:dyDescent="0.25">
      <c r="B2527" s="395">
        <v>1</v>
      </c>
      <c r="C2527" s="394">
        <v>1000136</v>
      </c>
      <c r="D2527" s="394" t="s">
        <v>1443</v>
      </c>
      <c r="E2527" s="396" t="s">
        <v>166</v>
      </c>
      <c r="F2527" s="396" t="s">
        <v>163</v>
      </c>
      <c r="G2527" s="394">
        <v>1</v>
      </c>
      <c r="H2527" s="397" t="s">
        <v>38</v>
      </c>
      <c r="I2527" s="398">
        <v>7</v>
      </c>
      <c r="J2527" s="398">
        <v>4</v>
      </c>
      <c r="K2527" s="394">
        <v>738</v>
      </c>
      <c r="L2527" s="394">
        <v>59.04</v>
      </c>
      <c r="M2527" s="399">
        <v>14.76</v>
      </c>
      <c r="N2527" s="394" t="s">
        <v>43</v>
      </c>
      <c r="O2527" s="394" t="s">
        <v>43</v>
      </c>
      <c r="P2527" s="394" t="s">
        <v>43</v>
      </c>
      <c r="Q2527" s="394">
        <v>59.04</v>
      </c>
      <c r="R2527" s="397">
        <v>14.76</v>
      </c>
      <c r="S2527" s="394" t="s">
        <v>43</v>
      </c>
      <c r="Y2527" s="399"/>
      <c r="Z2527" s="400"/>
      <c r="AA2527" s="400"/>
      <c r="AB2527" s="400"/>
      <c r="AC2527" s="397"/>
      <c r="AG2527" s="401"/>
      <c r="AH2527" s="397"/>
      <c r="AL2527" s="397"/>
      <c r="AM2527" s="398"/>
      <c r="AP2527" s="397"/>
      <c r="AQ2527" s="397"/>
      <c r="AR2527" s="397"/>
      <c r="AS2527" s="397"/>
      <c r="AT2527" s="397"/>
      <c r="AU2527" s="397"/>
      <c r="AV2527" s="397"/>
      <c r="AX2527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1000136, '01.02.2015 0:00:00',  '28.02.2015 23:59:59', 1, 'RUR', 4, 7, 59.04, 14.76,null,59.04,14.76,null);</v>
      </c>
    </row>
    <row r="2528" spans="2:50" s="394" customFormat="1" ht="16.5" customHeight="1" x14ac:dyDescent="0.25">
      <c r="B2528" s="395">
        <v>1</v>
      </c>
      <c r="C2528" s="394">
        <v>1000136</v>
      </c>
      <c r="D2528" s="394" t="s">
        <v>1443</v>
      </c>
      <c r="E2528" s="396" t="s">
        <v>1464</v>
      </c>
      <c r="F2528" s="396" t="s">
        <v>1466</v>
      </c>
      <c r="G2528" s="394">
        <v>1</v>
      </c>
      <c r="H2528" s="397" t="s">
        <v>38</v>
      </c>
      <c r="I2528" s="398">
        <v>7</v>
      </c>
      <c r="J2528" s="398">
        <v>5</v>
      </c>
      <c r="K2528" s="394">
        <v>438536</v>
      </c>
      <c r="L2528" s="394">
        <v>26312.16</v>
      </c>
      <c r="M2528" s="399">
        <v>8770.7199999999993</v>
      </c>
      <c r="N2528" s="394" t="s">
        <v>43</v>
      </c>
      <c r="O2528" s="394" t="s">
        <v>43</v>
      </c>
      <c r="P2528" s="394" t="s">
        <v>43</v>
      </c>
      <c r="Q2528" s="394">
        <v>26312.16</v>
      </c>
      <c r="R2528" s="397">
        <v>8770.7199999999993</v>
      </c>
      <c r="S2528" s="394" t="s">
        <v>43</v>
      </c>
      <c r="Y2528" s="399"/>
      <c r="Z2528" s="400"/>
      <c r="AA2528" s="400"/>
      <c r="AB2528" s="400"/>
      <c r="AC2528" s="397"/>
      <c r="AG2528" s="401"/>
      <c r="AH2528" s="397"/>
      <c r="AL2528" s="397"/>
      <c r="AM2528" s="398"/>
      <c r="AP2528" s="397"/>
      <c r="AQ2528" s="397"/>
      <c r="AR2528" s="397"/>
      <c r="AS2528" s="397"/>
      <c r="AT2528" s="397"/>
      <c r="AU2528" s="397"/>
      <c r="AV2528" s="397"/>
      <c r="AX2528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1000136, '01.03.2015 0:00:00',  '31.03.2015 23:59:59', 1, 'RUR', 5, 7, 26312.16, 8770.72,null,26312.16,8770.72,null);</v>
      </c>
    </row>
    <row r="2529" spans="2:50" s="394" customFormat="1" ht="16.5" customHeight="1" x14ac:dyDescent="0.25">
      <c r="B2529" s="395">
        <v>1</v>
      </c>
      <c r="C2529" s="394">
        <v>1000136</v>
      </c>
      <c r="D2529" s="394" t="s">
        <v>1443</v>
      </c>
      <c r="E2529" s="396" t="s">
        <v>1464</v>
      </c>
      <c r="F2529" s="396" t="s">
        <v>1466</v>
      </c>
      <c r="G2529" s="394">
        <v>1</v>
      </c>
      <c r="H2529" s="397" t="s">
        <v>38</v>
      </c>
      <c r="I2529" s="398" t="s">
        <v>43</v>
      </c>
      <c r="J2529" s="398">
        <v>10</v>
      </c>
      <c r="K2529" s="394" t="s">
        <v>43</v>
      </c>
      <c r="L2529" s="394" t="s">
        <v>43</v>
      </c>
      <c r="M2529" s="399" t="s">
        <v>43</v>
      </c>
      <c r="N2529" s="394" t="s">
        <v>43</v>
      </c>
      <c r="O2529" s="394">
        <v>44280</v>
      </c>
      <c r="P2529" s="394">
        <v>37525.423728813497</v>
      </c>
      <c r="Q2529" s="394" t="s">
        <v>43</v>
      </c>
      <c r="R2529" s="397" t="s">
        <v>43</v>
      </c>
      <c r="S2529" s="394" t="s">
        <v>43</v>
      </c>
      <c r="Y2529" s="399"/>
      <c r="Z2529" s="400"/>
      <c r="AA2529" s="400"/>
      <c r="AB2529" s="400"/>
      <c r="AC2529" s="397"/>
      <c r="AG2529" s="401"/>
      <c r="AH2529" s="397"/>
      <c r="AL2529" s="397"/>
      <c r="AM2529" s="398"/>
      <c r="AP2529" s="397"/>
      <c r="AQ2529" s="397"/>
      <c r="AR2529" s="397"/>
      <c r="AS2529" s="397"/>
      <c r="AT2529" s="397"/>
      <c r="AU2529" s="397"/>
      <c r="AV2529" s="397"/>
      <c r="AX2529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1000136, '01.03.2015 0:00:00',  '31.03.2015 23:59:59', 1, 'RUR', 10, null, null, null,null,null,null,null);</v>
      </c>
    </row>
    <row r="2530" spans="2:50" s="394" customFormat="1" ht="16.5" customHeight="1" x14ac:dyDescent="0.25">
      <c r="B2530" s="395">
        <v>1</v>
      </c>
      <c r="C2530" s="394">
        <v>1000137</v>
      </c>
      <c r="D2530" s="394" t="s">
        <v>1444</v>
      </c>
      <c r="E2530" s="396" t="s">
        <v>294</v>
      </c>
      <c r="F2530" s="396" t="s">
        <v>297</v>
      </c>
      <c r="G2530" s="394">
        <v>1</v>
      </c>
      <c r="H2530" s="397" t="s">
        <v>38</v>
      </c>
      <c r="I2530" s="398">
        <v>7</v>
      </c>
      <c r="J2530" s="398">
        <v>5</v>
      </c>
      <c r="K2530" s="394">
        <v>69536</v>
      </c>
      <c r="L2530" s="394">
        <v>4172.16</v>
      </c>
      <c r="M2530" s="399">
        <v>1390.72</v>
      </c>
      <c r="N2530" s="394" t="s">
        <v>43</v>
      </c>
      <c r="O2530" s="394" t="s">
        <v>43</v>
      </c>
      <c r="P2530" s="394" t="s">
        <v>43</v>
      </c>
      <c r="Q2530" s="394" t="s">
        <v>43</v>
      </c>
      <c r="R2530" s="397" t="s">
        <v>43</v>
      </c>
      <c r="S2530" s="394" t="s">
        <v>43</v>
      </c>
      <c r="Y2530" s="399"/>
      <c r="Z2530" s="400"/>
      <c r="AA2530" s="400"/>
      <c r="AB2530" s="400"/>
      <c r="AC2530" s="397"/>
      <c r="AG2530" s="401"/>
      <c r="AH2530" s="397"/>
      <c r="AL2530" s="397"/>
      <c r="AM2530" s="398"/>
      <c r="AP2530" s="397"/>
      <c r="AQ2530" s="397"/>
      <c r="AR2530" s="397"/>
      <c r="AS2530" s="397"/>
      <c r="AT2530" s="397"/>
      <c r="AU2530" s="397"/>
      <c r="AV2530" s="397"/>
      <c r="AX2530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1000137, '01.03.2014 0:00:00',  '31.03.2014 23:59:59', 1, 'RUR', 5, 7, 4172.16, 1390.72,null,null,null,null);</v>
      </c>
    </row>
    <row r="2531" spans="2:50" s="394" customFormat="1" ht="16.5" customHeight="1" x14ac:dyDescent="0.25">
      <c r="B2531" s="395">
        <v>1</v>
      </c>
      <c r="C2531" s="394">
        <v>1000137</v>
      </c>
      <c r="D2531" s="394" t="s">
        <v>1444</v>
      </c>
      <c r="E2531" s="396" t="s">
        <v>294</v>
      </c>
      <c r="F2531" s="396" t="s">
        <v>297</v>
      </c>
      <c r="G2531" s="394">
        <v>1</v>
      </c>
      <c r="H2531" s="397" t="s">
        <v>38</v>
      </c>
      <c r="I2531" s="398" t="s">
        <v>43</v>
      </c>
      <c r="J2531" s="398">
        <v>10</v>
      </c>
      <c r="K2531" s="394" t="s">
        <v>43</v>
      </c>
      <c r="L2531" s="394" t="s">
        <v>43</v>
      </c>
      <c r="M2531" s="399" t="s">
        <v>43</v>
      </c>
      <c r="N2531" s="394" t="s">
        <v>43</v>
      </c>
      <c r="O2531" s="394">
        <v>16605</v>
      </c>
      <c r="P2531" s="394">
        <v>14072.033898305001</v>
      </c>
      <c r="Q2531" s="394">
        <v>1125.7627118644</v>
      </c>
      <c r="R2531" s="397">
        <v>281.44067796610102</v>
      </c>
      <c r="S2531" s="394" t="s">
        <v>43</v>
      </c>
      <c r="Y2531" s="399"/>
      <c r="Z2531" s="400"/>
      <c r="AA2531" s="400"/>
      <c r="AB2531" s="400"/>
      <c r="AC2531" s="397"/>
      <c r="AG2531" s="401"/>
      <c r="AH2531" s="397"/>
      <c r="AL2531" s="397"/>
      <c r="AM2531" s="398"/>
      <c r="AP2531" s="397"/>
      <c r="AQ2531" s="397"/>
      <c r="AR2531" s="397"/>
      <c r="AS2531" s="397"/>
      <c r="AT2531" s="397"/>
      <c r="AU2531" s="397"/>
      <c r="AV2531" s="397"/>
      <c r="AX2531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1000137, '01.03.2014 0:00:00',  '31.03.2014 23:59:59', 1, 'RUR', 10, null, null, null,null,1125.7627118644,281.440677966101,null);</v>
      </c>
    </row>
    <row r="2532" spans="2:50" s="394" customFormat="1" ht="16.5" customHeight="1" x14ac:dyDescent="0.25">
      <c r="B2532" s="395">
        <v>1</v>
      </c>
      <c r="C2532" s="394">
        <v>1000137</v>
      </c>
      <c r="D2532" s="394" t="s">
        <v>1444</v>
      </c>
      <c r="E2532" s="396" t="s">
        <v>165</v>
      </c>
      <c r="F2532" s="396" t="s">
        <v>162</v>
      </c>
      <c r="G2532" s="394">
        <v>1</v>
      </c>
      <c r="H2532" s="397" t="s">
        <v>38</v>
      </c>
      <c r="I2532" s="398" t="s">
        <v>43</v>
      </c>
      <c r="J2532" s="398">
        <v>10</v>
      </c>
      <c r="K2532" s="394" t="s">
        <v>43</v>
      </c>
      <c r="L2532" s="394" t="s">
        <v>43</v>
      </c>
      <c r="M2532" s="399" t="s">
        <v>43</v>
      </c>
      <c r="N2532" s="394" t="s">
        <v>43</v>
      </c>
      <c r="O2532" s="394">
        <v>2050</v>
      </c>
      <c r="P2532" s="394">
        <v>1737.28813559322</v>
      </c>
      <c r="Q2532" s="394">
        <v>138.98305084745701</v>
      </c>
      <c r="R2532" s="397">
        <v>34.745762711864401</v>
      </c>
      <c r="S2532" s="394" t="s">
        <v>43</v>
      </c>
      <c r="Y2532" s="399"/>
      <c r="Z2532" s="400"/>
      <c r="AA2532" s="400"/>
      <c r="AB2532" s="400"/>
      <c r="AC2532" s="397"/>
      <c r="AG2532" s="401"/>
      <c r="AH2532" s="397"/>
      <c r="AL2532" s="397"/>
      <c r="AM2532" s="398"/>
      <c r="AP2532" s="397"/>
      <c r="AQ2532" s="397"/>
      <c r="AR2532" s="397"/>
      <c r="AS2532" s="397"/>
      <c r="AT2532" s="397"/>
      <c r="AU2532" s="397"/>
      <c r="AV2532" s="397"/>
      <c r="AX2532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1000137, '01.01.2015 0:00:00',  '31.01.2015 23:59:59', 1, 'RUR', 10, null, null, null,null,138.983050847457,34.7457627118644,null);</v>
      </c>
    </row>
    <row r="2533" spans="2:50" s="394" customFormat="1" ht="16.5" customHeight="1" x14ac:dyDescent="0.25">
      <c r="B2533" s="395">
        <v>1</v>
      </c>
      <c r="C2533" s="394">
        <v>1000137</v>
      </c>
      <c r="D2533" s="394" t="s">
        <v>1444</v>
      </c>
      <c r="E2533" s="396" t="s">
        <v>166</v>
      </c>
      <c r="F2533" s="396" t="s">
        <v>163</v>
      </c>
      <c r="G2533" s="394">
        <v>1</v>
      </c>
      <c r="H2533" s="397" t="s">
        <v>38</v>
      </c>
      <c r="I2533" s="398">
        <v>7</v>
      </c>
      <c r="J2533" s="398">
        <v>5</v>
      </c>
      <c r="K2533" s="394">
        <v>820</v>
      </c>
      <c r="L2533" s="394">
        <v>49.2</v>
      </c>
      <c r="M2533" s="399">
        <v>16.399999999999999</v>
      </c>
      <c r="N2533" s="394" t="s">
        <v>43</v>
      </c>
      <c r="O2533" s="394" t="s">
        <v>43</v>
      </c>
      <c r="P2533" s="394" t="s">
        <v>43</v>
      </c>
      <c r="Q2533" s="394" t="s">
        <v>43</v>
      </c>
      <c r="R2533" s="397" t="s">
        <v>43</v>
      </c>
      <c r="S2533" s="394" t="s">
        <v>43</v>
      </c>
      <c r="Y2533" s="399"/>
      <c r="Z2533" s="400"/>
      <c r="AA2533" s="400"/>
      <c r="AB2533" s="400"/>
      <c r="AC2533" s="397"/>
      <c r="AG2533" s="401"/>
      <c r="AH2533" s="397"/>
      <c r="AL2533" s="397"/>
      <c r="AM2533" s="398"/>
      <c r="AP2533" s="397"/>
      <c r="AQ2533" s="397"/>
      <c r="AR2533" s="397"/>
      <c r="AS2533" s="397"/>
      <c r="AT2533" s="397"/>
      <c r="AU2533" s="397"/>
      <c r="AV2533" s="397"/>
      <c r="AX2533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1000137, '01.02.2015 0:00:00',  '28.02.2015 23:59:59', 1, 'RUR', 5, 7, 49.2, 16.4,null,null,null,null);</v>
      </c>
    </row>
    <row r="2534" spans="2:50" s="394" customFormat="1" ht="16.5" customHeight="1" x14ac:dyDescent="0.25">
      <c r="B2534" s="395">
        <v>1</v>
      </c>
      <c r="C2534" s="394">
        <v>1000137</v>
      </c>
      <c r="D2534" s="394" t="s">
        <v>1444</v>
      </c>
      <c r="E2534" s="396" t="s">
        <v>1464</v>
      </c>
      <c r="F2534" s="396" t="s">
        <v>1466</v>
      </c>
      <c r="G2534" s="394">
        <v>1</v>
      </c>
      <c r="H2534" s="397" t="s">
        <v>38</v>
      </c>
      <c r="I2534" s="398">
        <v>7</v>
      </c>
      <c r="J2534" s="398">
        <v>5</v>
      </c>
      <c r="K2534" s="394">
        <v>438536</v>
      </c>
      <c r="L2534" s="394">
        <v>26312.16</v>
      </c>
      <c r="M2534" s="399">
        <v>8770.7199999999993</v>
      </c>
      <c r="N2534" s="394" t="s">
        <v>43</v>
      </c>
      <c r="O2534" s="394" t="s">
        <v>43</v>
      </c>
      <c r="P2534" s="394" t="s">
        <v>43</v>
      </c>
      <c r="Q2534" s="394" t="s">
        <v>43</v>
      </c>
      <c r="R2534" s="397" t="s">
        <v>43</v>
      </c>
      <c r="S2534" s="394" t="s">
        <v>43</v>
      </c>
      <c r="Y2534" s="399"/>
      <c r="Z2534" s="400"/>
      <c r="AA2534" s="400"/>
      <c r="AB2534" s="400"/>
      <c r="AC2534" s="397"/>
      <c r="AG2534" s="401"/>
      <c r="AH2534" s="397"/>
      <c r="AL2534" s="397"/>
      <c r="AM2534" s="398"/>
      <c r="AP2534" s="397"/>
      <c r="AQ2534" s="397"/>
      <c r="AR2534" s="397"/>
      <c r="AS2534" s="397"/>
      <c r="AT2534" s="397"/>
      <c r="AU2534" s="397"/>
      <c r="AV2534" s="397"/>
      <c r="AX2534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1000137, '01.03.2015 0:00:00',  '31.03.2015 23:59:59', 1, 'RUR', 5, 7, 26312.16, 8770.72,null,null,null,null);</v>
      </c>
    </row>
    <row r="2535" spans="2:50" s="394" customFormat="1" ht="16.5" customHeight="1" x14ac:dyDescent="0.25">
      <c r="B2535" s="395">
        <v>1</v>
      </c>
      <c r="C2535" s="394">
        <v>1000137</v>
      </c>
      <c r="D2535" s="394" t="s">
        <v>1444</v>
      </c>
      <c r="E2535" s="396" t="s">
        <v>1464</v>
      </c>
      <c r="F2535" s="396" t="s">
        <v>1466</v>
      </c>
      <c r="G2535" s="394">
        <v>1</v>
      </c>
      <c r="H2535" s="397" t="s">
        <v>38</v>
      </c>
      <c r="I2535" s="398" t="s">
        <v>43</v>
      </c>
      <c r="J2535" s="398">
        <v>10</v>
      </c>
      <c r="K2535" s="394" t="s">
        <v>43</v>
      </c>
      <c r="L2535" s="394" t="s">
        <v>43</v>
      </c>
      <c r="M2535" s="399" t="s">
        <v>43</v>
      </c>
      <c r="N2535" s="394" t="s">
        <v>43</v>
      </c>
      <c r="O2535" s="394">
        <v>44280</v>
      </c>
      <c r="P2535" s="394">
        <v>37525.423728813497</v>
      </c>
      <c r="Q2535" s="394">
        <v>3002.0338983050801</v>
      </c>
      <c r="R2535" s="397">
        <v>750.50847457627106</v>
      </c>
      <c r="S2535" s="394" t="s">
        <v>43</v>
      </c>
      <c r="Y2535" s="399"/>
      <c r="Z2535" s="400"/>
      <c r="AA2535" s="400"/>
      <c r="AB2535" s="400"/>
      <c r="AC2535" s="397"/>
      <c r="AG2535" s="401"/>
      <c r="AH2535" s="397"/>
      <c r="AL2535" s="397"/>
      <c r="AM2535" s="398"/>
      <c r="AP2535" s="397"/>
      <c r="AQ2535" s="397"/>
      <c r="AR2535" s="397"/>
      <c r="AS2535" s="397"/>
      <c r="AT2535" s="397"/>
      <c r="AU2535" s="397"/>
      <c r="AV2535" s="397"/>
      <c r="AX2535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1000137, '01.03.2015 0:00:00',  '31.03.2015 23:59:59', 1, 'RUR', 10, null, null, null,null,3002.03389830508,750.508474576271,null);</v>
      </c>
    </row>
    <row r="2536" spans="2:50" s="394" customFormat="1" ht="16.5" customHeight="1" x14ac:dyDescent="0.25">
      <c r="B2536" s="395">
        <v>1</v>
      </c>
      <c r="C2536" s="394">
        <v>1000138</v>
      </c>
      <c r="D2536" s="394" t="s">
        <v>1445</v>
      </c>
      <c r="E2536" s="396" t="s">
        <v>294</v>
      </c>
      <c r="F2536" s="396" t="s">
        <v>297</v>
      </c>
      <c r="G2536" s="394">
        <v>1</v>
      </c>
      <c r="H2536" s="397" t="s">
        <v>38</v>
      </c>
      <c r="I2536" s="398">
        <v>7</v>
      </c>
      <c r="J2536" s="398">
        <v>5</v>
      </c>
      <c r="K2536" s="394">
        <v>69536</v>
      </c>
      <c r="L2536" s="394">
        <v>4172.16</v>
      </c>
      <c r="M2536" s="399">
        <v>1390.72</v>
      </c>
      <c r="N2536" s="394" t="s">
        <v>43</v>
      </c>
      <c r="O2536" s="394" t="s">
        <v>43</v>
      </c>
      <c r="P2536" s="394" t="s">
        <v>43</v>
      </c>
      <c r="Q2536" s="394">
        <v>4172.16</v>
      </c>
      <c r="R2536" s="397">
        <v>1390.72</v>
      </c>
      <c r="S2536" s="394" t="s">
        <v>43</v>
      </c>
      <c r="Y2536" s="399"/>
      <c r="Z2536" s="400"/>
      <c r="AA2536" s="400"/>
      <c r="AB2536" s="400"/>
      <c r="AC2536" s="397"/>
      <c r="AG2536" s="401"/>
      <c r="AH2536" s="397"/>
      <c r="AL2536" s="397"/>
      <c r="AM2536" s="398"/>
      <c r="AP2536" s="397"/>
      <c r="AQ2536" s="397"/>
      <c r="AR2536" s="397"/>
      <c r="AS2536" s="397"/>
      <c r="AT2536" s="397"/>
      <c r="AU2536" s="397"/>
      <c r="AV2536" s="397"/>
      <c r="AX2536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1000138, '01.03.2014 0:00:00',  '31.03.2014 23:59:59', 1, 'RUR', 5, 7, 4172.16, 1390.72,null,4172.16,1390.72,null);</v>
      </c>
    </row>
    <row r="2537" spans="2:50" s="394" customFormat="1" ht="16.5" customHeight="1" x14ac:dyDescent="0.25">
      <c r="B2537" s="395">
        <v>1</v>
      </c>
      <c r="C2537" s="394">
        <v>1000138</v>
      </c>
      <c r="D2537" s="394" t="s">
        <v>1445</v>
      </c>
      <c r="E2537" s="396" t="s">
        <v>294</v>
      </c>
      <c r="F2537" s="396" t="s">
        <v>297</v>
      </c>
      <c r="G2537" s="394">
        <v>1</v>
      </c>
      <c r="H2537" s="397" t="s">
        <v>38</v>
      </c>
      <c r="I2537" s="398" t="s">
        <v>43</v>
      </c>
      <c r="J2537" s="398">
        <v>10</v>
      </c>
      <c r="K2537" s="394" t="s">
        <v>43</v>
      </c>
      <c r="L2537" s="394" t="s">
        <v>43</v>
      </c>
      <c r="M2537" s="399" t="s">
        <v>43</v>
      </c>
      <c r="N2537" s="394" t="s">
        <v>43</v>
      </c>
      <c r="O2537" s="394">
        <v>16605</v>
      </c>
      <c r="P2537" s="394">
        <v>14072.033898305001</v>
      </c>
      <c r="Q2537" s="394" t="s">
        <v>43</v>
      </c>
      <c r="R2537" s="397" t="s">
        <v>43</v>
      </c>
      <c r="S2537" s="394" t="s">
        <v>43</v>
      </c>
      <c r="Y2537" s="399"/>
      <c r="Z2537" s="400"/>
      <c r="AA2537" s="400"/>
      <c r="AB2537" s="400"/>
      <c r="AC2537" s="397"/>
      <c r="AG2537" s="401"/>
      <c r="AH2537" s="397"/>
      <c r="AL2537" s="397"/>
      <c r="AM2537" s="398"/>
      <c r="AP2537" s="397"/>
      <c r="AQ2537" s="397"/>
      <c r="AR2537" s="397"/>
      <c r="AS2537" s="397"/>
      <c r="AT2537" s="397"/>
      <c r="AU2537" s="397"/>
      <c r="AV2537" s="397"/>
      <c r="AX2537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1000138, '01.03.2014 0:00:00',  '31.03.2014 23:59:59', 1, 'RUR', 10, null, null, null,null,null,null,null);</v>
      </c>
    </row>
    <row r="2538" spans="2:50" s="394" customFormat="1" ht="16.5" customHeight="1" x14ac:dyDescent="0.25">
      <c r="B2538" s="395">
        <v>1</v>
      </c>
      <c r="C2538" s="394">
        <v>1000138</v>
      </c>
      <c r="D2538" s="394" t="s">
        <v>1445</v>
      </c>
      <c r="E2538" s="396" t="s">
        <v>165</v>
      </c>
      <c r="F2538" s="396" t="s">
        <v>162</v>
      </c>
      <c r="G2538" s="394">
        <v>1</v>
      </c>
      <c r="H2538" s="397" t="s">
        <v>38</v>
      </c>
      <c r="I2538" s="398" t="s">
        <v>43</v>
      </c>
      <c r="J2538" s="398">
        <v>10</v>
      </c>
      <c r="K2538" s="394" t="s">
        <v>43</v>
      </c>
      <c r="L2538" s="394" t="s">
        <v>43</v>
      </c>
      <c r="M2538" s="399" t="s">
        <v>43</v>
      </c>
      <c r="N2538" s="394" t="s">
        <v>43</v>
      </c>
      <c r="O2538" s="394">
        <v>1845</v>
      </c>
      <c r="P2538" s="394">
        <v>1563.5593220338901</v>
      </c>
      <c r="Q2538" s="394" t="s">
        <v>43</v>
      </c>
      <c r="R2538" s="397" t="s">
        <v>43</v>
      </c>
      <c r="S2538" s="394" t="s">
        <v>43</v>
      </c>
      <c r="Y2538" s="399"/>
      <c r="Z2538" s="400"/>
      <c r="AA2538" s="400"/>
      <c r="AB2538" s="400"/>
      <c r="AC2538" s="397"/>
      <c r="AG2538" s="401"/>
      <c r="AH2538" s="397"/>
      <c r="AL2538" s="397"/>
      <c r="AM2538" s="398"/>
      <c r="AP2538" s="397"/>
      <c r="AQ2538" s="397"/>
      <c r="AR2538" s="397"/>
      <c r="AS2538" s="397"/>
      <c r="AT2538" s="397"/>
      <c r="AU2538" s="397"/>
      <c r="AV2538" s="397"/>
      <c r="AX2538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1000138, '01.01.2015 0:00:00',  '31.01.2015 23:59:59', 1, 'RUR', 10, null, null, null,null,null,null,null);</v>
      </c>
    </row>
    <row r="2539" spans="2:50" s="394" customFormat="1" ht="16.5" customHeight="1" x14ac:dyDescent="0.25">
      <c r="B2539" s="395">
        <v>1</v>
      </c>
      <c r="C2539" s="394">
        <v>1000138</v>
      </c>
      <c r="D2539" s="394" t="s">
        <v>1445</v>
      </c>
      <c r="E2539" s="396" t="s">
        <v>166</v>
      </c>
      <c r="F2539" s="396" t="s">
        <v>163</v>
      </c>
      <c r="G2539" s="394">
        <v>1</v>
      </c>
      <c r="H2539" s="397" t="s">
        <v>38</v>
      </c>
      <c r="I2539" s="398">
        <v>7</v>
      </c>
      <c r="J2539" s="398">
        <v>4</v>
      </c>
      <c r="K2539" s="394">
        <v>738</v>
      </c>
      <c r="L2539" s="394">
        <v>59.04</v>
      </c>
      <c r="M2539" s="399">
        <v>14.76</v>
      </c>
      <c r="N2539" s="394" t="s">
        <v>43</v>
      </c>
      <c r="O2539" s="394" t="s">
        <v>43</v>
      </c>
      <c r="P2539" s="394" t="s">
        <v>43</v>
      </c>
      <c r="Q2539" s="394">
        <v>59.04</v>
      </c>
      <c r="R2539" s="397">
        <v>14.76</v>
      </c>
      <c r="S2539" s="394" t="s">
        <v>43</v>
      </c>
      <c r="Y2539" s="399"/>
      <c r="Z2539" s="400"/>
      <c r="AA2539" s="400"/>
      <c r="AB2539" s="400"/>
      <c r="AC2539" s="397"/>
      <c r="AG2539" s="401"/>
      <c r="AH2539" s="397"/>
      <c r="AL2539" s="397"/>
      <c r="AM2539" s="398"/>
      <c r="AP2539" s="397"/>
      <c r="AQ2539" s="397"/>
      <c r="AR2539" s="397"/>
      <c r="AS2539" s="397"/>
      <c r="AT2539" s="397"/>
      <c r="AU2539" s="397"/>
      <c r="AV2539" s="397"/>
      <c r="AX2539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1000138, '01.02.2015 0:00:00',  '28.02.2015 23:59:59', 1, 'RUR', 4, 7, 59.04, 14.76,null,59.04,14.76,null);</v>
      </c>
    </row>
    <row r="2540" spans="2:50" s="394" customFormat="1" ht="16.5" customHeight="1" x14ac:dyDescent="0.25">
      <c r="B2540" s="395">
        <v>1</v>
      </c>
      <c r="C2540" s="394">
        <v>1000138</v>
      </c>
      <c r="D2540" s="394" t="s">
        <v>1445</v>
      </c>
      <c r="E2540" s="396" t="s">
        <v>1464</v>
      </c>
      <c r="F2540" s="396" t="s">
        <v>1466</v>
      </c>
      <c r="G2540" s="394">
        <v>1</v>
      </c>
      <c r="H2540" s="397" t="s">
        <v>38</v>
      </c>
      <c r="I2540" s="398">
        <v>7</v>
      </c>
      <c r="J2540" s="398">
        <v>5</v>
      </c>
      <c r="K2540" s="394">
        <v>438536</v>
      </c>
      <c r="L2540" s="394">
        <v>26312.16</v>
      </c>
      <c r="M2540" s="399">
        <v>8770.7199999999993</v>
      </c>
      <c r="N2540" s="394" t="s">
        <v>43</v>
      </c>
      <c r="O2540" s="394" t="s">
        <v>43</v>
      </c>
      <c r="P2540" s="394" t="s">
        <v>43</v>
      </c>
      <c r="Q2540" s="394">
        <v>26312.16</v>
      </c>
      <c r="R2540" s="397">
        <v>8770.7199999999993</v>
      </c>
      <c r="S2540" s="394" t="s">
        <v>43</v>
      </c>
      <c r="Y2540" s="399"/>
      <c r="Z2540" s="400"/>
      <c r="AA2540" s="400"/>
      <c r="AB2540" s="400"/>
      <c r="AC2540" s="397"/>
      <c r="AG2540" s="401"/>
      <c r="AH2540" s="397"/>
      <c r="AL2540" s="397"/>
      <c r="AM2540" s="398"/>
      <c r="AP2540" s="397"/>
      <c r="AQ2540" s="397"/>
      <c r="AR2540" s="397"/>
      <c r="AS2540" s="397"/>
      <c r="AT2540" s="397"/>
      <c r="AU2540" s="397"/>
      <c r="AV2540" s="397"/>
      <c r="AX2540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1000138, '01.03.2015 0:00:00',  '31.03.2015 23:59:59', 1, 'RUR', 5, 7, 26312.16, 8770.72,null,26312.16,8770.72,null);</v>
      </c>
    </row>
    <row r="2541" spans="2:50" s="394" customFormat="1" ht="16.5" customHeight="1" x14ac:dyDescent="0.25">
      <c r="B2541" s="395">
        <v>1</v>
      </c>
      <c r="C2541" s="394">
        <v>1000138</v>
      </c>
      <c r="D2541" s="394" t="s">
        <v>1445</v>
      </c>
      <c r="E2541" s="396" t="s">
        <v>1464</v>
      </c>
      <c r="F2541" s="396" t="s">
        <v>1466</v>
      </c>
      <c r="G2541" s="394">
        <v>1</v>
      </c>
      <c r="H2541" s="397" t="s">
        <v>38</v>
      </c>
      <c r="I2541" s="398" t="s">
        <v>43</v>
      </c>
      <c r="J2541" s="398">
        <v>10</v>
      </c>
      <c r="K2541" s="394" t="s">
        <v>43</v>
      </c>
      <c r="L2541" s="394" t="s">
        <v>43</v>
      </c>
      <c r="M2541" s="399" t="s">
        <v>43</v>
      </c>
      <c r="N2541" s="394" t="s">
        <v>43</v>
      </c>
      <c r="O2541" s="394">
        <v>44280</v>
      </c>
      <c r="P2541" s="394">
        <v>37525.423728813497</v>
      </c>
      <c r="Q2541" s="394" t="s">
        <v>43</v>
      </c>
      <c r="R2541" s="397" t="s">
        <v>43</v>
      </c>
      <c r="S2541" s="394" t="s">
        <v>43</v>
      </c>
      <c r="Y2541" s="399"/>
      <c r="Z2541" s="400"/>
      <c r="AA2541" s="400"/>
      <c r="AB2541" s="400"/>
      <c r="AC2541" s="397"/>
      <c r="AG2541" s="401"/>
      <c r="AH2541" s="397"/>
      <c r="AL2541" s="397"/>
      <c r="AM2541" s="398"/>
      <c r="AP2541" s="397"/>
      <c r="AQ2541" s="397"/>
      <c r="AR2541" s="397"/>
      <c r="AS2541" s="397"/>
      <c r="AT2541" s="397"/>
      <c r="AU2541" s="397"/>
      <c r="AV2541" s="397"/>
      <c r="AX2541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1000138, '01.03.2015 0:00:00',  '31.03.2015 23:59:59', 1, 'RUR', 10, null, null, null,null,null,null,null);</v>
      </c>
    </row>
    <row r="2542" spans="2:50" s="394" customFormat="1" ht="16.5" customHeight="1" x14ac:dyDescent="0.25">
      <c r="B2542" s="395">
        <v>1</v>
      </c>
      <c r="C2542" s="394">
        <v>1000139</v>
      </c>
      <c r="D2542" s="394" t="s">
        <v>1446</v>
      </c>
      <c r="E2542" s="396" t="s">
        <v>294</v>
      </c>
      <c r="F2542" s="396" t="s">
        <v>297</v>
      </c>
      <c r="G2542" s="394">
        <v>1</v>
      </c>
      <c r="H2542" s="397" t="s">
        <v>38</v>
      </c>
      <c r="I2542" s="398">
        <v>7</v>
      </c>
      <c r="J2542" s="398">
        <v>5</v>
      </c>
      <c r="K2542" s="394">
        <v>69536</v>
      </c>
      <c r="L2542" s="394">
        <v>4172.16</v>
      </c>
      <c r="M2542" s="399">
        <v>1390.72</v>
      </c>
      <c r="N2542" s="394" t="s">
        <v>43</v>
      </c>
      <c r="O2542" s="394" t="s">
        <v>43</v>
      </c>
      <c r="P2542" s="394" t="s">
        <v>43</v>
      </c>
      <c r="Q2542" s="394" t="s">
        <v>43</v>
      </c>
      <c r="R2542" s="397" t="s">
        <v>43</v>
      </c>
      <c r="S2542" s="394" t="s">
        <v>43</v>
      </c>
      <c r="Y2542" s="399"/>
      <c r="Z2542" s="400"/>
      <c r="AA2542" s="400"/>
      <c r="AB2542" s="400"/>
      <c r="AC2542" s="397"/>
      <c r="AG2542" s="401"/>
      <c r="AH2542" s="397"/>
      <c r="AL2542" s="397"/>
      <c r="AM2542" s="398"/>
      <c r="AP2542" s="397"/>
      <c r="AQ2542" s="397"/>
      <c r="AR2542" s="397"/>
      <c r="AS2542" s="397"/>
      <c r="AT2542" s="397"/>
      <c r="AU2542" s="397"/>
      <c r="AV2542" s="397"/>
      <c r="AX2542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1000139, '01.03.2014 0:00:00',  '31.03.2014 23:59:59', 1, 'RUR', 5, 7, 4172.16, 1390.72,null,null,null,null);</v>
      </c>
    </row>
    <row r="2543" spans="2:50" s="394" customFormat="1" ht="16.5" customHeight="1" x14ac:dyDescent="0.25">
      <c r="B2543" s="395">
        <v>1</v>
      </c>
      <c r="C2543" s="394">
        <v>1000139</v>
      </c>
      <c r="D2543" s="394" t="s">
        <v>1446</v>
      </c>
      <c r="E2543" s="396" t="s">
        <v>294</v>
      </c>
      <c r="F2543" s="396" t="s">
        <v>297</v>
      </c>
      <c r="G2543" s="394">
        <v>1</v>
      </c>
      <c r="H2543" s="397" t="s">
        <v>38</v>
      </c>
      <c r="I2543" s="398" t="s">
        <v>43</v>
      </c>
      <c r="J2543" s="398">
        <v>10</v>
      </c>
      <c r="K2543" s="394" t="s">
        <v>43</v>
      </c>
      <c r="L2543" s="394" t="s">
        <v>43</v>
      </c>
      <c r="M2543" s="399" t="s">
        <v>43</v>
      </c>
      <c r="N2543" s="394" t="s">
        <v>43</v>
      </c>
      <c r="O2543" s="394">
        <v>16605</v>
      </c>
      <c r="P2543" s="394">
        <v>14072.033898305001</v>
      </c>
      <c r="Q2543" s="394">
        <v>1125.7627118644</v>
      </c>
      <c r="R2543" s="397">
        <v>281.44067796610102</v>
      </c>
      <c r="S2543" s="394" t="s">
        <v>43</v>
      </c>
      <c r="Y2543" s="399"/>
      <c r="Z2543" s="400"/>
      <c r="AA2543" s="400"/>
      <c r="AB2543" s="400"/>
      <c r="AC2543" s="397"/>
      <c r="AG2543" s="401"/>
      <c r="AH2543" s="397"/>
      <c r="AL2543" s="397"/>
      <c r="AM2543" s="398"/>
      <c r="AP2543" s="397"/>
      <c r="AQ2543" s="397"/>
      <c r="AR2543" s="397"/>
      <c r="AS2543" s="397"/>
      <c r="AT2543" s="397"/>
      <c r="AU2543" s="397"/>
      <c r="AV2543" s="397"/>
      <c r="AX2543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1000139, '01.03.2014 0:00:00',  '31.03.2014 23:59:59', 1, 'RUR', 10, null, null, null,null,1125.7627118644,281.440677966101,null);</v>
      </c>
    </row>
    <row r="2544" spans="2:50" s="394" customFormat="1" ht="16.5" customHeight="1" x14ac:dyDescent="0.25">
      <c r="B2544" s="395">
        <v>1</v>
      </c>
      <c r="C2544" s="394">
        <v>1000139</v>
      </c>
      <c r="D2544" s="394" t="s">
        <v>1446</v>
      </c>
      <c r="E2544" s="396" t="s">
        <v>165</v>
      </c>
      <c r="F2544" s="396" t="s">
        <v>162</v>
      </c>
      <c r="G2544" s="394">
        <v>1</v>
      </c>
      <c r="H2544" s="397" t="s">
        <v>38</v>
      </c>
      <c r="I2544" s="398" t="s">
        <v>43</v>
      </c>
      <c r="J2544" s="398">
        <v>10</v>
      </c>
      <c r="K2544" s="394" t="s">
        <v>43</v>
      </c>
      <c r="L2544" s="394" t="s">
        <v>43</v>
      </c>
      <c r="M2544" s="399" t="s">
        <v>43</v>
      </c>
      <c r="N2544" s="394" t="s">
        <v>43</v>
      </c>
      <c r="O2544" s="394">
        <v>2050</v>
      </c>
      <c r="P2544" s="394">
        <v>1737.28813559322</v>
      </c>
      <c r="Q2544" s="394">
        <v>138.98305084745701</v>
      </c>
      <c r="R2544" s="397">
        <v>34.745762711864401</v>
      </c>
      <c r="S2544" s="394" t="s">
        <v>43</v>
      </c>
      <c r="Y2544" s="399"/>
      <c r="Z2544" s="400"/>
      <c r="AA2544" s="400"/>
      <c r="AB2544" s="400"/>
      <c r="AC2544" s="397"/>
      <c r="AG2544" s="401"/>
      <c r="AH2544" s="397"/>
      <c r="AL2544" s="397"/>
      <c r="AM2544" s="398"/>
      <c r="AP2544" s="397"/>
      <c r="AQ2544" s="397"/>
      <c r="AR2544" s="397"/>
      <c r="AS2544" s="397"/>
      <c r="AT2544" s="397"/>
      <c r="AU2544" s="397"/>
      <c r="AV2544" s="397"/>
      <c r="AX2544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1000139, '01.01.2015 0:00:00',  '31.01.2015 23:59:59', 1, 'RUR', 10, null, null, null,null,138.983050847457,34.7457627118644,null);</v>
      </c>
    </row>
    <row r="2545" spans="2:50" s="394" customFormat="1" ht="16.5" customHeight="1" x14ac:dyDescent="0.25">
      <c r="B2545" s="395">
        <v>1</v>
      </c>
      <c r="C2545" s="394">
        <v>1000139</v>
      </c>
      <c r="D2545" s="394" t="s">
        <v>1446</v>
      </c>
      <c r="E2545" s="396" t="s">
        <v>1464</v>
      </c>
      <c r="F2545" s="396" t="s">
        <v>1466</v>
      </c>
      <c r="G2545" s="394">
        <v>1</v>
      </c>
      <c r="H2545" s="397" t="s">
        <v>38</v>
      </c>
      <c r="I2545" s="398" t="s">
        <v>43</v>
      </c>
      <c r="J2545" s="398">
        <v>10</v>
      </c>
      <c r="K2545" s="394" t="s">
        <v>43</v>
      </c>
      <c r="L2545" s="394" t="s">
        <v>43</v>
      </c>
      <c r="M2545" s="399" t="s">
        <v>43</v>
      </c>
      <c r="N2545" s="394" t="s">
        <v>43</v>
      </c>
      <c r="O2545" s="394">
        <v>44280</v>
      </c>
      <c r="P2545" s="394">
        <v>37525.423728813497</v>
      </c>
      <c r="Q2545" s="394">
        <v>3002.0338983050801</v>
      </c>
      <c r="R2545" s="397">
        <v>750.50847457627106</v>
      </c>
      <c r="S2545" s="394" t="s">
        <v>43</v>
      </c>
      <c r="Y2545" s="399"/>
      <c r="Z2545" s="400"/>
      <c r="AA2545" s="400"/>
      <c r="AB2545" s="400"/>
      <c r="AC2545" s="397"/>
      <c r="AG2545" s="401"/>
      <c r="AH2545" s="397"/>
      <c r="AL2545" s="397"/>
      <c r="AM2545" s="398"/>
      <c r="AP2545" s="397"/>
      <c r="AQ2545" s="397"/>
      <c r="AR2545" s="397"/>
      <c r="AS2545" s="397"/>
      <c r="AT2545" s="397"/>
      <c r="AU2545" s="397"/>
      <c r="AV2545" s="397"/>
      <c r="AX2545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1000139, '01.03.2015 0:00:00',  '31.03.2015 23:59:59', 1, 'RUR', 10, null, null, null,null,3002.03389830508,750.508474576271,null);</v>
      </c>
    </row>
    <row r="2546" spans="2:50" s="394" customFormat="1" ht="16.5" customHeight="1" x14ac:dyDescent="0.25">
      <c r="B2546" s="395">
        <v>1</v>
      </c>
      <c r="C2546" s="394">
        <v>1000140</v>
      </c>
      <c r="D2546" s="394" t="s">
        <v>1447</v>
      </c>
      <c r="E2546" s="396" t="s">
        <v>294</v>
      </c>
      <c r="F2546" s="396" t="s">
        <v>297</v>
      </c>
      <c r="G2546" s="394">
        <v>1</v>
      </c>
      <c r="H2546" s="397" t="s">
        <v>38</v>
      </c>
      <c r="I2546" s="398">
        <v>7</v>
      </c>
      <c r="J2546" s="398">
        <v>5</v>
      </c>
      <c r="K2546" s="394">
        <v>69536</v>
      </c>
      <c r="L2546" s="394">
        <v>4172.16</v>
      </c>
      <c r="M2546" s="399">
        <v>1390.72</v>
      </c>
      <c r="N2546" s="394" t="s">
        <v>43</v>
      </c>
      <c r="O2546" s="394" t="s">
        <v>43</v>
      </c>
      <c r="P2546" s="394" t="s">
        <v>43</v>
      </c>
      <c r="Q2546" s="394">
        <v>4172.16</v>
      </c>
      <c r="R2546" s="397">
        <v>1390.72</v>
      </c>
      <c r="S2546" s="394" t="s">
        <v>43</v>
      </c>
      <c r="Y2546" s="399"/>
      <c r="Z2546" s="400"/>
      <c r="AA2546" s="400"/>
      <c r="AB2546" s="400"/>
      <c r="AC2546" s="397"/>
      <c r="AG2546" s="401"/>
      <c r="AH2546" s="397"/>
      <c r="AL2546" s="397"/>
      <c r="AM2546" s="398"/>
      <c r="AP2546" s="397"/>
      <c r="AQ2546" s="397"/>
      <c r="AR2546" s="397"/>
      <c r="AS2546" s="397"/>
      <c r="AT2546" s="397"/>
      <c r="AU2546" s="397"/>
      <c r="AV2546" s="397"/>
      <c r="AX2546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1000140, '01.03.2014 0:00:00',  '31.03.2014 23:59:59', 1, 'RUR', 5, 7, 4172.16, 1390.72,null,4172.16,1390.72,null);</v>
      </c>
    </row>
    <row r="2547" spans="2:50" s="394" customFormat="1" ht="16.5" customHeight="1" x14ac:dyDescent="0.25">
      <c r="B2547" s="395">
        <v>1</v>
      </c>
      <c r="C2547" s="394">
        <v>1000140</v>
      </c>
      <c r="D2547" s="394" t="s">
        <v>1447</v>
      </c>
      <c r="E2547" s="396" t="s">
        <v>294</v>
      </c>
      <c r="F2547" s="396" t="s">
        <v>297</v>
      </c>
      <c r="G2547" s="394">
        <v>1</v>
      </c>
      <c r="H2547" s="397" t="s">
        <v>38</v>
      </c>
      <c r="I2547" s="398" t="s">
        <v>43</v>
      </c>
      <c r="J2547" s="398">
        <v>10</v>
      </c>
      <c r="K2547" s="394" t="s">
        <v>43</v>
      </c>
      <c r="L2547" s="394" t="s">
        <v>43</v>
      </c>
      <c r="M2547" s="399" t="s">
        <v>43</v>
      </c>
      <c r="N2547" s="394" t="s">
        <v>43</v>
      </c>
      <c r="O2547" s="394">
        <v>16605</v>
      </c>
      <c r="P2547" s="394">
        <v>14072.033898305001</v>
      </c>
      <c r="Q2547" s="394" t="s">
        <v>43</v>
      </c>
      <c r="R2547" s="397" t="s">
        <v>43</v>
      </c>
      <c r="S2547" s="394" t="s">
        <v>43</v>
      </c>
      <c r="Y2547" s="399"/>
      <c r="Z2547" s="400"/>
      <c r="AA2547" s="400"/>
      <c r="AB2547" s="400"/>
      <c r="AC2547" s="397"/>
      <c r="AG2547" s="401"/>
      <c r="AH2547" s="397"/>
      <c r="AL2547" s="397"/>
      <c r="AM2547" s="398"/>
      <c r="AP2547" s="397"/>
      <c r="AQ2547" s="397"/>
      <c r="AR2547" s="397"/>
      <c r="AS2547" s="397"/>
      <c r="AT2547" s="397"/>
      <c r="AU2547" s="397"/>
      <c r="AV2547" s="397"/>
      <c r="AX2547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1000140, '01.03.2014 0:00:00',  '31.03.2014 23:59:59', 1, 'RUR', 10, null, null, null,null,null,null,null);</v>
      </c>
    </row>
    <row r="2548" spans="2:50" s="394" customFormat="1" ht="16.5" customHeight="1" x14ac:dyDescent="0.25">
      <c r="B2548" s="395">
        <v>1</v>
      </c>
      <c r="C2548" s="394">
        <v>1000140</v>
      </c>
      <c r="D2548" s="394" t="s">
        <v>1447</v>
      </c>
      <c r="E2548" s="396" t="s">
        <v>165</v>
      </c>
      <c r="F2548" s="396" t="s">
        <v>162</v>
      </c>
      <c r="G2548" s="394">
        <v>1</v>
      </c>
      <c r="H2548" s="397" t="s">
        <v>38</v>
      </c>
      <c r="I2548" s="398" t="s">
        <v>43</v>
      </c>
      <c r="J2548" s="398">
        <v>10</v>
      </c>
      <c r="K2548" s="394" t="s">
        <v>43</v>
      </c>
      <c r="L2548" s="394" t="s">
        <v>43</v>
      </c>
      <c r="M2548" s="399" t="s">
        <v>43</v>
      </c>
      <c r="N2548" s="394" t="s">
        <v>43</v>
      </c>
      <c r="O2548" s="394">
        <v>1845</v>
      </c>
      <c r="P2548" s="394">
        <v>1563.5593220338901</v>
      </c>
      <c r="Q2548" s="394" t="s">
        <v>43</v>
      </c>
      <c r="R2548" s="397" t="s">
        <v>43</v>
      </c>
      <c r="S2548" s="394" t="s">
        <v>43</v>
      </c>
      <c r="Y2548" s="399"/>
      <c r="Z2548" s="400"/>
      <c r="AA2548" s="400"/>
      <c r="AB2548" s="400"/>
      <c r="AC2548" s="397"/>
      <c r="AG2548" s="401"/>
      <c r="AH2548" s="397"/>
      <c r="AL2548" s="397"/>
      <c r="AM2548" s="398"/>
      <c r="AP2548" s="397"/>
      <c r="AQ2548" s="397"/>
      <c r="AR2548" s="397"/>
      <c r="AS2548" s="397"/>
      <c r="AT2548" s="397"/>
      <c r="AU2548" s="397"/>
      <c r="AV2548" s="397"/>
      <c r="AX2548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1000140, '01.01.2015 0:00:00',  '31.01.2015 23:59:59', 1, 'RUR', 10, null, null, null,null,null,null,null);</v>
      </c>
    </row>
    <row r="2549" spans="2:50" s="394" customFormat="1" ht="16.5" customHeight="1" x14ac:dyDescent="0.25">
      <c r="B2549" s="395">
        <v>1</v>
      </c>
      <c r="C2549" s="394">
        <v>1000140</v>
      </c>
      <c r="D2549" s="394" t="s">
        <v>1447</v>
      </c>
      <c r="E2549" s="396" t="s">
        <v>1464</v>
      </c>
      <c r="F2549" s="396" t="s">
        <v>1466</v>
      </c>
      <c r="G2549" s="394">
        <v>1</v>
      </c>
      <c r="H2549" s="397" t="s">
        <v>38</v>
      </c>
      <c r="I2549" s="398" t="s">
        <v>43</v>
      </c>
      <c r="J2549" s="398">
        <v>10</v>
      </c>
      <c r="K2549" s="394" t="s">
        <v>43</v>
      </c>
      <c r="L2549" s="394" t="s">
        <v>43</v>
      </c>
      <c r="M2549" s="399" t="s">
        <v>43</v>
      </c>
      <c r="N2549" s="394" t="s">
        <v>43</v>
      </c>
      <c r="O2549" s="394">
        <v>44280</v>
      </c>
      <c r="P2549" s="394">
        <v>37525.423728813497</v>
      </c>
      <c r="Q2549" s="394" t="s">
        <v>43</v>
      </c>
      <c r="R2549" s="397" t="s">
        <v>43</v>
      </c>
      <c r="S2549" s="394" t="s">
        <v>43</v>
      </c>
      <c r="Y2549" s="399"/>
      <c r="Z2549" s="400"/>
      <c r="AA2549" s="400"/>
      <c r="AB2549" s="400"/>
      <c r="AC2549" s="397"/>
      <c r="AG2549" s="401"/>
      <c r="AH2549" s="397"/>
      <c r="AL2549" s="397"/>
      <c r="AM2549" s="398"/>
      <c r="AP2549" s="397"/>
      <c r="AQ2549" s="397"/>
      <c r="AR2549" s="397"/>
      <c r="AS2549" s="397"/>
      <c r="AT2549" s="397"/>
      <c r="AU2549" s="397"/>
      <c r="AV2549" s="397"/>
      <c r="AX2549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1000140, '01.03.2015 0:00:00',  '31.03.2015 23:59:59', 1, 'RUR', 10, null, null, null,null,null,null,null);</v>
      </c>
    </row>
    <row r="2550" spans="2:50" s="394" customFormat="1" ht="16.5" customHeight="1" x14ac:dyDescent="0.25">
      <c r="B2550" s="395">
        <v>1</v>
      </c>
      <c r="C2550" s="394">
        <v>1000141</v>
      </c>
      <c r="D2550" s="394" t="s">
        <v>1448</v>
      </c>
      <c r="E2550" s="396" t="s">
        <v>294</v>
      </c>
      <c r="F2550" s="396" t="s">
        <v>297</v>
      </c>
      <c r="G2550" s="394">
        <v>1</v>
      </c>
      <c r="H2550" s="397" t="s">
        <v>38</v>
      </c>
      <c r="I2550" s="398">
        <v>7</v>
      </c>
      <c r="J2550" s="398">
        <v>5</v>
      </c>
      <c r="K2550" s="394">
        <v>69536</v>
      </c>
      <c r="L2550" s="394">
        <v>4172.16</v>
      </c>
      <c r="M2550" s="399">
        <v>1390.72</v>
      </c>
      <c r="N2550" s="394" t="s">
        <v>43</v>
      </c>
      <c r="O2550" s="394" t="s">
        <v>43</v>
      </c>
      <c r="P2550" s="394" t="s">
        <v>43</v>
      </c>
      <c r="Q2550" s="394" t="s">
        <v>43</v>
      </c>
      <c r="R2550" s="397" t="s">
        <v>43</v>
      </c>
      <c r="S2550" s="394" t="s">
        <v>43</v>
      </c>
      <c r="Y2550" s="399"/>
      <c r="Z2550" s="400"/>
      <c r="AA2550" s="400"/>
      <c r="AB2550" s="400"/>
      <c r="AC2550" s="397"/>
      <c r="AG2550" s="401"/>
      <c r="AH2550" s="397"/>
      <c r="AL2550" s="397"/>
      <c r="AM2550" s="398"/>
      <c r="AP2550" s="397"/>
      <c r="AQ2550" s="397"/>
      <c r="AR2550" s="397"/>
      <c r="AS2550" s="397"/>
      <c r="AT2550" s="397"/>
      <c r="AU2550" s="397"/>
      <c r="AV2550" s="397"/>
      <c r="AX2550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1000141, '01.03.2014 0:00:00',  '31.03.2014 23:59:59', 1, 'RUR', 5, 7, 4172.16, 1390.72,null,null,null,null);</v>
      </c>
    </row>
    <row r="2551" spans="2:50" s="394" customFormat="1" ht="16.5" customHeight="1" x14ac:dyDescent="0.25">
      <c r="B2551" s="395">
        <v>1</v>
      </c>
      <c r="C2551" s="394">
        <v>1000141</v>
      </c>
      <c r="D2551" s="394" t="s">
        <v>1448</v>
      </c>
      <c r="E2551" s="396" t="s">
        <v>294</v>
      </c>
      <c r="F2551" s="396" t="s">
        <v>297</v>
      </c>
      <c r="G2551" s="394">
        <v>1</v>
      </c>
      <c r="H2551" s="397" t="s">
        <v>38</v>
      </c>
      <c r="I2551" s="398" t="s">
        <v>43</v>
      </c>
      <c r="J2551" s="398">
        <v>10</v>
      </c>
      <c r="K2551" s="394" t="s">
        <v>43</v>
      </c>
      <c r="L2551" s="394" t="s">
        <v>43</v>
      </c>
      <c r="M2551" s="399" t="s">
        <v>43</v>
      </c>
      <c r="N2551" s="394" t="s">
        <v>43</v>
      </c>
      <c r="O2551" s="394">
        <v>16605</v>
      </c>
      <c r="P2551" s="394">
        <v>14072.033898305001</v>
      </c>
      <c r="Q2551" s="394">
        <v>1125.7627118644</v>
      </c>
      <c r="R2551" s="397">
        <v>281.44067796610102</v>
      </c>
      <c r="S2551" s="394" t="s">
        <v>43</v>
      </c>
      <c r="Y2551" s="399"/>
      <c r="Z2551" s="400"/>
      <c r="AA2551" s="400"/>
      <c r="AB2551" s="400"/>
      <c r="AC2551" s="397"/>
      <c r="AG2551" s="401"/>
      <c r="AH2551" s="397"/>
      <c r="AL2551" s="397"/>
      <c r="AM2551" s="398"/>
      <c r="AP2551" s="397"/>
      <c r="AQ2551" s="397"/>
      <c r="AR2551" s="397"/>
      <c r="AS2551" s="397"/>
      <c r="AT2551" s="397"/>
      <c r="AU2551" s="397"/>
      <c r="AV2551" s="397"/>
      <c r="AX2551" s="394" t="str">
        <f t="shared" si="271"/>
        <v>insert into XXXX_COMMISSION_PART (ID,CONTRACT_ID,FROM_DT,TILL_DT,NDS,CURRENCY,REWARD_TYPE,DISCOUNT_TYPE,REWARD_TO_CHARGE,DELKREDERE_TO_CHARGE,DKV_TO_CHARGE,REWARD_TO_PAY,DELKREDERE_TO_PAY,DKV_TO_PAY) values (s_xxxx_commission_part.NEXTVAL, 1000141, '01.03.2014 0:00:00',  '31.03.2014 23:59:59', 1, 'RUR', 10, null, null, null,null,1125.7627118644,281.440677966101,null);</v>
      </c>
    </row>
    <row r="2552" spans="2:50" s="394" customFormat="1" ht="16.5" customHeight="1" x14ac:dyDescent="0.25">
      <c r="B2552" s="395">
        <v>1</v>
      </c>
      <c r="C2552" s="394">
        <v>1000141</v>
      </c>
      <c r="D2552" s="394" t="s">
        <v>1448</v>
      </c>
      <c r="E2552" s="396" t="s">
        <v>165</v>
      </c>
      <c r="F2552" s="396" t="s">
        <v>162</v>
      </c>
      <c r="G2552" s="394">
        <v>1</v>
      </c>
      <c r="H2552" s="397" t="s">
        <v>38</v>
      </c>
      <c r="I2552" s="398" t="s">
        <v>43</v>
      </c>
      <c r="J2552" s="398">
        <v>10</v>
      </c>
      <c r="K2552" s="394" t="s">
        <v>43</v>
      </c>
      <c r="L2552" s="394" t="s">
        <v>43</v>
      </c>
      <c r="M2552" s="399" t="s">
        <v>43</v>
      </c>
      <c r="N2552" s="394" t="s">
        <v>43</v>
      </c>
      <c r="O2552" s="394">
        <v>2050</v>
      </c>
      <c r="P2552" s="394">
        <v>1737.28813559322</v>
      </c>
      <c r="Q2552" s="394">
        <v>138.98305084745701</v>
      </c>
      <c r="R2552" s="397">
        <v>34.745762711864401</v>
      </c>
      <c r="S2552" s="394" t="s">
        <v>43</v>
      </c>
      <c r="Y2552" s="399"/>
      <c r="Z2552" s="400"/>
      <c r="AA2552" s="400"/>
      <c r="AB2552" s="400"/>
      <c r="AC2552" s="397"/>
      <c r="AG2552" s="401"/>
      <c r="AH2552" s="397"/>
      <c r="AL2552" s="397"/>
      <c r="AM2552" s="398"/>
      <c r="AP2552" s="397"/>
      <c r="AQ2552" s="397"/>
      <c r="AR2552" s="397"/>
      <c r="AS2552" s="397"/>
      <c r="AT2552" s="397"/>
      <c r="AU2552" s="397"/>
      <c r="AV2552" s="397"/>
      <c r="AX2552" s="394" t="str">
        <f t="shared" ref="AX2552:AX2601" si="272">IF(B2552=0,"insert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"&amp;A2552&amp;", "&amp;C2552&amp;", '"&amp;D2552&amp;"', date'"&amp;E2552&amp;"', date'"&amp;F2552&amp;"', "&amp;G2552&amp;", "&amp;H2552&amp;", '"&amp;I2552&amp;"',date'"&amp;O2552&amp;"',"&amp;J2552&amp;", "&amp;K2552&amp;", "&amp;K2552&amp;", '"&amp;L2552&amp;"', "&amp;M2552&amp;", "&amp;N2552&amp;", date'"&amp;P2552&amp;"', date'"&amp;Q2552&amp;"', "&amp;R2552&amp;", "&amp;S2552&amp;", to_date('"&amp;T2552&amp;"','YYYY-MM-DD HH24:MI:SS'), "&amp;U2552&amp;", "&amp;V2552&amp;", "&amp;W2552&amp;", "&amp;X2552&amp;", "&amp;AL2552&amp;", '"&amp;AN2552&amp;"', "&amp;AG2552&amp;","&amp;AM2552&amp;","&amp;AS2552&amp;","&amp;AT2552&amp;","&amp;AU2552&amp;");"&amp;
IF(LEN(AC2552)&gt;0,"insert into xxxx_oebs_cash_payment_test (ID, INVOICE_ID, OEBS_PAYMENT, DOC_DATE, COMISS_DATE) values (s_xxxx_oebs_cash_payment_test.NEXTVAL, "&amp;H2552&amp;", "&amp;AC2552&amp;", to_date('"&amp;T2552&amp;"','YYYY-MM-DD HH24:MI:SS'), "&amp;AF2552&amp;" );","")&amp;
IF(LEN(AD2552)&gt;0,"insert into xxxx_oebs_cash_payment_test (ID, INVOICE_ID, OEBS_PAYMENT, DOC_DATE, COMISS_DATE) values (s_xxxx_oebs_cash_payment_test.NEXTVAL, "&amp;H2552&amp;", "&amp;AD2552&amp;", to_date('"&amp;T2552&amp;"','YYYY-MM-DD HH24:MI:SS'), "&amp;AF2552&amp;" );","")&amp;
IF(LEN(AE2552)&gt;0,"insert into xxxx_oebs_cash_payment_test (ID, INVOICE_ID, OEBS_PAYMENT, DOC_DATE, COMISS_DATE) values (s_xxxx_oebs_cash_payment_test.NEXTVAL, "&amp;H2552&amp;", "&amp;AE2552&amp;", to_date('"&amp;T2552&amp;"','YYYY-MM-DD HH24:MI:SS'), "&amp;AF2552&amp;" );","")&amp;
IF(LEN(AH2552)&gt;0,"insert into xxxx_client_discount_m  (ID,CLIENT_ID,CLIENT_AVG_DISCOUNT,DT) values (s_xxxx_client_discount_m.NEXTVAL,"&amp;X2552&amp;", "&amp;AH2552&amp;", "&amp;AI2552&amp;");","")&amp;
IF(LEN(AJ2552)&gt;0,"insert into xxxx_client_discount_m  (ID,CLIENT_ID,CLIENT_AVG_DISCOUNT,DT) values (s_xxxx_client_discount_m.NEXTVAL,"&amp;X2552&amp;", "&amp;AJ2552&amp;", "&amp;AK2552&amp;");","")&amp;
IF(LEN(AO2552)&gt;0,"insert into xxxx_contract_signed_attr (ID, CONTRACT_ID, CODE, KEY_NUM) values (s_xxxx_contract_signed_attr.NEXTVAL, "&amp;C2552&amp;", 'SUPERCOMMISSION_BONUS' , "&amp;AO2552&amp;" );","")&amp;
IF(LEN(AP2552)&gt;0,"insert into xxxx_loyal_clients_contr_attr (ID, CONTRACT_ID, CLIENT_ID, LC_TURNOVER, COLLATERAL_FIRST_DT, COLLATERAL_END_DT) values (s_xxxx_loyal_clients_contr_atr.NEXTVAL, "&amp;C2552&amp;", "&amp;X2552&amp;", "&amp;AP2552&amp;", "&amp;AQ2552&amp;", "&amp;AR2552&amp;" );",""),"insert into XXXX_COMMISSION_PART (ID,CONTRACT_ID,FROM_DT,TILL_DT,NDS,CURRENCY,REWARD_TYPE,DISCOUNT_TYPE,REWARD_TO_CHARGE,DELKREDERE_TO_CHARGE,DKV_TO_CHARGE,REWARD_TO_PAY,DELKREDERE_TO_PAY,DKV_TO_PAY) values "&amp;"(s_xxxx_commission_part.NEXTVAL, "&amp;C2552&amp;", "&amp;E2552&amp;",  "&amp;F2552&amp;", "&amp;G2552&amp;", '"&amp;H2552&amp;"', "&amp;J2552&amp;", "&amp;I2552&amp;", "&amp;L2552&amp;", "&amp;M2552&amp;","&amp;N2552&amp;","&amp;Q2552&amp;","&amp;R2552&amp;","&amp;S2552&amp;");")</f>
        <v>insert into XXXX_COMMISSION_PART (ID,CONTRACT_ID,FROM_DT,TILL_DT,NDS,CURRENCY,REWARD_TYPE,DISCOUNT_TYPE,REWARD_TO_CHARGE,DELKREDERE_TO_CHARGE,DKV_TO_CHARGE,REWARD_TO_PAY,DELKREDERE_TO_PAY,DKV_TO_PAY) values (s_xxxx_commission_part.NEXTVAL, 1000141, '01.01.2015 0:00:00',  '31.01.2015 23:59:59', 1, 'RUR', 10, null, null, null,null,138.983050847457,34.7457627118644,null);</v>
      </c>
    </row>
    <row r="2553" spans="2:50" s="394" customFormat="1" ht="16.5" customHeight="1" x14ac:dyDescent="0.25">
      <c r="B2553" s="395">
        <v>1</v>
      </c>
      <c r="C2553" s="394">
        <v>1000141</v>
      </c>
      <c r="D2553" s="394" t="s">
        <v>1448</v>
      </c>
      <c r="E2553" s="396" t="s">
        <v>1464</v>
      </c>
      <c r="F2553" s="396" t="s">
        <v>1466</v>
      </c>
      <c r="G2553" s="394">
        <v>1</v>
      </c>
      <c r="H2553" s="397" t="s">
        <v>38</v>
      </c>
      <c r="I2553" s="398" t="s">
        <v>43</v>
      </c>
      <c r="J2553" s="398">
        <v>10</v>
      </c>
      <c r="K2553" s="394" t="s">
        <v>43</v>
      </c>
      <c r="L2553" s="394" t="s">
        <v>43</v>
      </c>
      <c r="M2553" s="399" t="s">
        <v>43</v>
      </c>
      <c r="N2553" s="394" t="s">
        <v>43</v>
      </c>
      <c r="O2553" s="394">
        <v>44280</v>
      </c>
      <c r="P2553" s="394">
        <v>37525.423728813497</v>
      </c>
      <c r="Q2553" s="394">
        <v>3002.0338983050801</v>
      </c>
      <c r="R2553" s="397">
        <v>750.50847457627106</v>
      </c>
      <c r="S2553" s="394" t="s">
        <v>43</v>
      </c>
      <c r="Y2553" s="399"/>
      <c r="Z2553" s="400"/>
      <c r="AA2553" s="400"/>
      <c r="AB2553" s="400"/>
      <c r="AC2553" s="397"/>
      <c r="AG2553" s="401"/>
      <c r="AH2553" s="397"/>
      <c r="AL2553" s="397"/>
      <c r="AM2553" s="398"/>
      <c r="AP2553" s="397"/>
      <c r="AQ2553" s="397"/>
      <c r="AR2553" s="397"/>
      <c r="AS2553" s="397"/>
      <c r="AT2553" s="397"/>
      <c r="AU2553" s="397"/>
      <c r="AV2553" s="397"/>
      <c r="AX2553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1000141, '01.03.2015 0:00:00',  '31.03.2015 23:59:59', 1, 'RUR', 10, null, null, null,null,3002.03389830508,750.508474576271,null);</v>
      </c>
    </row>
    <row r="2554" spans="2:50" s="394" customFormat="1" ht="16.5" customHeight="1" x14ac:dyDescent="0.25">
      <c r="B2554" s="395">
        <v>1</v>
      </c>
      <c r="C2554" s="394">
        <v>1000142</v>
      </c>
      <c r="D2554" s="394" t="s">
        <v>1449</v>
      </c>
      <c r="E2554" s="396" t="s">
        <v>294</v>
      </c>
      <c r="F2554" s="396" t="s">
        <v>297</v>
      </c>
      <c r="G2554" s="394">
        <v>1</v>
      </c>
      <c r="H2554" s="397" t="s">
        <v>38</v>
      </c>
      <c r="I2554" s="398">
        <v>7</v>
      </c>
      <c r="J2554" s="398">
        <v>5</v>
      </c>
      <c r="K2554" s="394">
        <v>69536</v>
      </c>
      <c r="L2554" s="394">
        <v>4172.16</v>
      </c>
      <c r="M2554" s="399">
        <v>1390.72</v>
      </c>
      <c r="N2554" s="394" t="s">
        <v>43</v>
      </c>
      <c r="O2554" s="394" t="s">
        <v>43</v>
      </c>
      <c r="P2554" s="394" t="s">
        <v>43</v>
      </c>
      <c r="Q2554" s="394">
        <v>4172.16</v>
      </c>
      <c r="R2554" s="397">
        <v>1390.72</v>
      </c>
      <c r="S2554" s="394" t="s">
        <v>43</v>
      </c>
      <c r="Y2554" s="399"/>
      <c r="Z2554" s="400"/>
      <c r="AA2554" s="400"/>
      <c r="AB2554" s="400"/>
      <c r="AC2554" s="397"/>
      <c r="AG2554" s="401"/>
      <c r="AH2554" s="397"/>
      <c r="AL2554" s="397"/>
      <c r="AM2554" s="398"/>
      <c r="AP2554" s="397"/>
      <c r="AQ2554" s="397"/>
      <c r="AR2554" s="397"/>
      <c r="AS2554" s="397"/>
      <c r="AT2554" s="397"/>
      <c r="AU2554" s="397"/>
      <c r="AV2554" s="397"/>
      <c r="AX2554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1000142, '01.03.2014 0:00:00',  '31.03.2014 23:59:59', 1, 'RUR', 5, 7, 4172.16, 1390.72,null,4172.16,1390.72,null);</v>
      </c>
    </row>
    <row r="2555" spans="2:50" s="394" customFormat="1" ht="16.5" customHeight="1" x14ac:dyDescent="0.25">
      <c r="B2555" s="395">
        <v>1</v>
      </c>
      <c r="C2555" s="394">
        <v>1000142</v>
      </c>
      <c r="D2555" s="394" t="s">
        <v>1449</v>
      </c>
      <c r="E2555" s="396" t="s">
        <v>294</v>
      </c>
      <c r="F2555" s="396" t="s">
        <v>297</v>
      </c>
      <c r="G2555" s="394">
        <v>1</v>
      </c>
      <c r="H2555" s="397" t="s">
        <v>38</v>
      </c>
      <c r="I2555" s="398" t="s">
        <v>43</v>
      </c>
      <c r="J2555" s="398">
        <v>10</v>
      </c>
      <c r="K2555" s="394" t="s">
        <v>43</v>
      </c>
      <c r="L2555" s="394" t="s">
        <v>43</v>
      </c>
      <c r="M2555" s="399" t="s">
        <v>43</v>
      </c>
      <c r="N2555" s="394" t="s">
        <v>43</v>
      </c>
      <c r="O2555" s="394">
        <v>16605</v>
      </c>
      <c r="P2555" s="394">
        <v>14072.033898305001</v>
      </c>
      <c r="Q2555" s="394" t="s">
        <v>43</v>
      </c>
      <c r="R2555" s="397" t="s">
        <v>43</v>
      </c>
      <c r="S2555" s="394" t="s">
        <v>43</v>
      </c>
      <c r="Y2555" s="399"/>
      <c r="Z2555" s="400"/>
      <c r="AA2555" s="400"/>
      <c r="AB2555" s="400"/>
      <c r="AC2555" s="397"/>
      <c r="AG2555" s="401"/>
      <c r="AH2555" s="397"/>
      <c r="AL2555" s="397"/>
      <c r="AM2555" s="398"/>
      <c r="AP2555" s="397"/>
      <c r="AQ2555" s="397"/>
      <c r="AR2555" s="397"/>
      <c r="AS2555" s="397"/>
      <c r="AT2555" s="397"/>
      <c r="AU2555" s="397"/>
      <c r="AV2555" s="397"/>
      <c r="AX2555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1000142, '01.03.2014 0:00:00',  '31.03.2014 23:59:59', 1, 'RUR', 10, null, null, null,null,null,null,null);</v>
      </c>
    </row>
    <row r="2556" spans="2:50" s="394" customFormat="1" ht="16.5" customHeight="1" x14ac:dyDescent="0.25">
      <c r="B2556" s="395">
        <v>1</v>
      </c>
      <c r="C2556" s="394">
        <v>1000142</v>
      </c>
      <c r="D2556" s="394" t="s">
        <v>1449</v>
      </c>
      <c r="E2556" s="396" t="s">
        <v>165</v>
      </c>
      <c r="F2556" s="396" t="s">
        <v>162</v>
      </c>
      <c r="G2556" s="394">
        <v>1</v>
      </c>
      <c r="H2556" s="397" t="s">
        <v>38</v>
      </c>
      <c r="I2556" s="398" t="s">
        <v>43</v>
      </c>
      <c r="J2556" s="398">
        <v>10</v>
      </c>
      <c r="K2556" s="394" t="s">
        <v>43</v>
      </c>
      <c r="L2556" s="394" t="s">
        <v>43</v>
      </c>
      <c r="M2556" s="399" t="s">
        <v>43</v>
      </c>
      <c r="N2556" s="394" t="s">
        <v>43</v>
      </c>
      <c r="O2556" s="394">
        <v>1845</v>
      </c>
      <c r="P2556" s="394">
        <v>1563.5593220338901</v>
      </c>
      <c r="Q2556" s="394" t="s">
        <v>43</v>
      </c>
      <c r="R2556" s="397" t="s">
        <v>43</v>
      </c>
      <c r="S2556" s="394" t="s">
        <v>43</v>
      </c>
      <c r="Y2556" s="399"/>
      <c r="Z2556" s="400"/>
      <c r="AA2556" s="400"/>
      <c r="AB2556" s="400"/>
      <c r="AC2556" s="397"/>
      <c r="AG2556" s="401"/>
      <c r="AH2556" s="397"/>
      <c r="AL2556" s="397"/>
      <c r="AM2556" s="398"/>
      <c r="AP2556" s="397"/>
      <c r="AQ2556" s="397"/>
      <c r="AR2556" s="397"/>
      <c r="AS2556" s="397"/>
      <c r="AT2556" s="397"/>
      <c r="AU2556" s="397"/>
      <c r="AV2556" s="397"/>
      <c r="AX2556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1000142, '01.01.2015 0:00:00',  '31.01.2015 23:59:59', 1, 'RUR', 10, null, null, null,null,null,null,null);</v>
      </c>
    </row>
    <row r="2557" spans="2:50" s="394" customFormat="1" ht="16.5" customHeight="1" x14ac:dyDescent="0.25">
      <c r="B2557" s="395">
        <v>1</v>
      </c>
      <c r="C2557" s="394">
        <v>1000142</v>
      </c>
      <c r="D2557" s="394" t="s">
        <v>1449</v>
      </c>
      <c r="E2557" s="396" t="s">
        <v>1464</v>
      </c>
      <c r="F2557" s="396" t="s">
        <v>1466</v>
      </c>
      <c r="G2557" s="394">
        <v>1</v>
      </c>
      <c r="H2557" s="397" t="s">
        <v>38</v>
      </c>
      <c r="I2557" s="398" t="s">
        <v>43</v>
      </c>
      <c r="J2557" s="398">
        <v>10</v>
      </c>
      <c r="K2557" s="394" t="s">
        <v>43</v>
      </c>
      <c r="L2557" s="394" t="s">
        <v>43</v>
      </c>
      <c r="M2557" s="399" t="s">
        <v>43</v>
      </c>
      <c r="N2557" s="394" t="s">
        <v>43</v>
      </c>
      <c r="O2557" s="394">
        <v>44280</v>
      </c>
      <c r="P2557" s="394">
        <v>37525.423728813497</v>
      </c>
      <c r="Q2557" s="394" t="s">
        <v>43</v>
      </c>
      <c r="R2557" s="397" t="s">
        <v>43</v>
      </c>
      <c r="S2557" s="394" t="s">
        <v>43</v>
      </c>
      <c r="Y2557" s="399"/>
      <c r="Z2557" s="400"/>
      <c r="AA2557" s="400"/>
      <c r="AB2557" s="400"/>
      <c r="AC2557" s="397"/>
      <c r="AG2557" s="401"/>
      <c r="AH2557" s="397"/>
      <c r="AL2557" s="397"/>
      <c r="AM2557" s="398"/>
      <c r="AP2557" s="397"/>
      <c r="AQ2557" s="397"/>
      <c r="AR2557" s="397"/>
      <c r="AS2557" s="397"/>
      <c r="AT2557" s="397"/>
      <c r="AU2557" s="397"/>
      <c r="AV2557" s="397"/>
      <c r="AX2557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1000142, '01.03.2015 0:00:00',  '31.03.2015 23:59:59', 1, 'RUR', 10, null, null, null,null,null,null,null);</v>
      </c>
    </row>
    <row r="2558" spans="2:50" s="394" customFormat="1" ht="16.5" customHeight="1" x14ac:dyDescent="0.25">
      <c r="B2558" s="395">
        <v>1</v>
      </c>
      <c r="C2558" s="394">
        <v>1000143</v>
      </c>
      <c r="D2558" s="394" t="s">
        <v>1450</v>
      </c>
      <c r="E2558" s="396" t="s">
        <v>294</v>
      </c>
      <c r="F2558" s="396" t="s">
        <v>297</v>
      </c>
      <c r="G2558" s="394">
        <v>1</v>
      </c>
      <c r="H2558" s="397" t="s">
        <v>38</v>
      </c>
      <c r="I2558" s="398">
        <v>7</v>
      </c>
      <c r="J2558" s="398">
        <v>5</v>
      </c>
      <c r="K2558" s="394">
        <v>69536</v>
      </c>
      <c r="L2558" s="394">
        <v>4172.16</v>
      </c>
      <c r="M2558" s="399">
        <v>1390.72</v>
      </c>
      <c r="N2558" s="394" t="s">
        <v>43</v>
      </c>
      <c r="O2558" s="394" t="s">
        <v>43</v>
      </c>
      <c r="P2558" s="394" t="s">
        <v>43</v>
      </c>
      <c r="Q2558" s="394" t="s">
        <v>43</v>
      </c>
      <c r="R2558" s="397" t="s">
        <v>43</v>
      </c>
      <c r="S2558" s="394" t="s">
        <v>43</v>
      </c>
      <c r="Y2558" s="399"/>
      <c r="Z2558" s="400"/>
      <c r="AA2558" s="400"/>
      <c r="AB2558" s="400"/>
      <c r="AC2558" s="397"/>
      <c r="AG2558" s="401"/>
      <c r="AH2558" s="397"/>
      <c r="AL2558" s="397"/>
      <c r="AM2558" s="398"/>
      <c r="AP2558" s="397"/>
      <c r="AQ2558" s="397"/>
      <c r="AR2558" s="397"/>
      <c r="AS2558" s="397"/>
      <c r="AT2558" s="397"/>
      <c r="AU2558" s="397"/>
      <c r="AV2558" s="397"/>
      <c r="AX2558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1000143, '01.03.2014 0:00:00',  '31.03.2014 23:59:59', 1, 'RUR', 5, 7, 4172.16, 1390.72,null,null,null,null);</v>
      </c>
    </row>
    <row r="2559" spans="2:50" s="394" customFormat="1" ht="16.5" customHeight="1" x14ac:dyDescent="0.25">
      <c r="B2559" s="395">
        <v>1</v>
      </c>
      <c r="C2559" s="394">
        <v>1000143</v>
      </c>
      <c r="D2559" s="394" t="s">
        <v>1450</v>
      </c>
      <c r="E2559" s="396" t="s">
        <v>294</v>
      </c>
      <c r="F2559" s="396" t="s">
        <v>297</v>
      </c>
      <c r="G2559" s="394">
        <v>1</v>
      </c>
      <c r="H2559" s="397" t="s">
        <v>38</v>
      </c>
      <c r="I2559" s="398" t="s">
        <v>43</v>
      </c>
      <c r="J2559" s="398">
        <v>10</v>
      </c>
      <c r="K2559" s="394" t="s">
        <v>43</v>
      </c>
      <c r="L2559" s="394" t="s">
        <v>43</v>
      </c>
      <c r="M2559" s="399" t="s">
        <v>43</v>
      </c>
      <c r="N2559" s="394" t="s">
        <v>43</v>
      </c>
      <c r="O2559" s="394">
        <v>16605</v>
      </c>
      <c r="P2559" s="394">
        <v>14072.033898305001</v>
      </c>
      <c r="Q2559" s="394">
        <v>1125.7627118644</v>
      </c>
      <c r="R2559" s="397">
        <v>281.44067796610102</v>
      </c>
      <c r="S2559" s="394" t="s">
        <v>43</v>
      </c>
      <c r="Y2559" s="399"/>
      <c r="Z2559" s="400"/>
      <c r="AA2559" s="400"/>
      <c r="AB2559" s="400"/>
      <c r="AC2559" s="397"/>
      <c r="AG2559" s="401"/>
      <c r="AH2559" s="397"/>
      <c r="AL2559" s="397"/>
      <c r="AM2559" s="398"/>
      <c r="AP2559" s="397"/>
      <c r="AQ2559" s="397"/>
      <c r="AR2559" s="397"/>
      <c r="AS2559" s="397"/>
      <c r="AT2559" s="397"/>
      <c r="AU2559" s="397"/>
      <c r="AV2559" s="397"/>
      <c r="AX2559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1000143, '01.03.2014 0:00:00',  '31.03.2014 23:59:59', 1, 'RUR', 10, null, null, null,null,1125.7627118644,281.440677966101,null);</v>
      </c>
    </row>
    <row r="2560" spans="2:50" s="394" customFormat="1" ht="16.5" customHeight="1" x14ac:dyDescent="0.25">
      <c r="B2560" s="395">
        <v>1</v>
      </c>
      <c r="C2560" s="394">
        <v>1000143</v>
      </c>
      <c r="D2560" s="394" t="s">
        <v>1450</v>
      </c>
      <c r="E2560" s="396" t="s">
        <v>165</v>
      </c>
      <c r="F2560" s="396" t="s">
        <v>162</v>
      </c>
      <c r="G2560" s="394">
        <v>1</v>
      </c>
      <c r="H2560" s="397" t="s">
        <v>38</v>
      </c>
      <c r="I2560" s="398" t="s">
        <v>43</v>
      </c>
      <c r="J2560" s="398">
        <v>10</v>
      </c>
      <c r="K2560" s="394" t="s">
        <v>43</v>
      </c>
      <c r="L2560" s="394" t="s">
        <v>43</v>
      </c>
      <c r="M2560" s="399" t="s">
        <v>43</v>
      </c>
      <c r="N2560" s="394" t="s">
        <v>43</v>
      </c>
      <c r="O2560" s="394">
        <v>2050</v>
      </c>
      <c r="P2560" s="394">
        <v>1737.28813559322</v>
      </c>
      <c r="Q2560" s="394">
        <v>138.98305084745701</v>
      </c>
      <c r="R2560" s="397">
        <v>34.745762711864401</v>
      </c>
      <c r="S2560" s="394" t="s">
        <v>43</v>
      </c>
      <c r="Y2560" s="399"/>
      <c r="Z2560" s="400"/>
      <c r="AA2560" s="400"/>
      <c r="AB2560" s="400"/>
      <c r="AC2560" s="397"/>
      <c r="AG2560" s="401"/>
      <c r="AH2560" s="397"/>
      <c r="AL2560" s="397"/>
      <c r="AM2560" s="398"/>
      <c r="AP2560" s="397"/>
      <c r="AQ2560" s="397"/>
      <c r="AR2560" s="397"/>
      <c r="AS2560" s="397"/>
      <c r="AT2560" s="397"/>
      <c r="AU2560" s="397"/>
      <c r="AV2560" s="397"/>
      <c r="AX2560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1000143, '01.01.2015 0:00:00',  '31.01.2015 23:59:59', 1, 'RUR', 10, null, null, null,null,138.983050847457,34.7457627118644,null);</v>
      </c>
    </row>
    <row r="2561" spans="2:50" s="394" customFormat="1" ht="16.5" customHeight="1" x14ac:dyDescent="0.25">
      <c r="B2561" s="395">
        <v>1</v>
      </c>
      <c r="C2561" s="394">
        <v>1000143</v>
      </c>
      <c r="D2561" s="394" t="s">
        <v>1450</v>
      </c>
      <c r="E2561" s="396" t="s">
        <v>1464</v>
      </c>
      <c r="F2561" s="396" t="s">
        <v>1466</v>
      </c>
      <c r="G2561" s="394">
        <v>1</v>
      </c>
      <c r="H2561" s="397" t="s">
        <v>38</v>
      </c>
      <c r="I2561" s="398" t="s">
        <v>43</v>
      </c>
      <c r="J2561" s="398">
        <v>10</v>
      </c>
      <c r="K2561" s="394" t="s">
        <v>43</v>
      </c>
      <c r="L2561" s="394" t="s">
        <v>43</v>
      </c>
      <c r="M2561" s="399" t="s">
        <v>43</v>
      </c>
      <c r="N2561" s="394" t="s">
        <v>43</v>
      </c>
      <c r="O2561" s="394">
        <v>44280</v>
      </c>
      <c r="P2561" s="394">
        <v>37525.423728813497</v>
      </c>
      <c r="Q2561" s="394">
        <v>3002.0338983050801</v>
      </c>
      <c r="R2561" s="397">
        <v>750.50847457627106</v>
      </c>
      <c r="S2561" s="394" t="s">
        <v>43</v>
      </c>
      <c r="Y2561" s="399"/>
      <c r="Z2561" s="400"/>
      <c r="AA2561" s="400"/>
      <c r="AB2561" s="400"/>
      <c r="AC2561" s="397"/>
      <c r="AG2561" s="401"/>
      <c r="AH2561" s="397"/>
      <c r="AL2561" s="397"/>
      <c r="AM2561" s="398"/>
      <c r="AP2561" s="397"/>
      <c r="AQ2561" s="397"/>
      <c r="AR2561" s="397"/>
      <c r="AS2561" s="397"/>
      <c r="AT2561" s="397"/>
      <c r="AU2561" s="397"/>
      <c r="AV2561" s="397"/>
      <c r="AX2561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1000143, '01.03.2015 0:00:00',  '31.03.2015 23:59:59', 1, 'RUR', 10, null, null, null,null,3002.03389830508,750.508474576271,null);</v>
      </c>
    </row>
    <row r="2562" spans="2:50" s="394" customFormat="1" ht="16.5" customHeight="1" x14ac:dyDescent="0.25">
      <c r="B2562" s="395">
        <v>1</v>
      </c>
      <c r="C2562" s="394">
        <v>1000144</v>
      </c>
      <c r="D2562" s="394" t="s">
        <v>1451</v>
      </c>
      <c r="E2562" s="396" t="s">
        <v>294</v>
      </c>
      <c r="F2562" s="396" t="s">
        <v>297</v>
      </c>
      <c r="G2562" s="394">
        <v>1</v>
      </c>
      <c r="H2562" s="397" t="s">
        <v>38</v>
      </c>
      <c r="I2562" s="398">
        <v>7</v>
      </c>
      <c r="J2562" s="398">
        <v>5</v>
      </c>
      <c r="K2562" s="394">
        <v>69536</v>
      </c>
      <c r="L2562" s="394">
        <v>4172.16</v>
      </c>
      <c r="M2562" s="399">
        <v>1390.72</v>
      </c>
      <c r="N2562" s="394" t="s">
        <v>43</v>
      </c>
      <c r="O2562" s="394" t="s">
        <v>43</v>
      </c>
      <c r="P2562" s="394" t="s">
        <v>43</v>
      </c>
      <c r="Q2562" s="394">
        <v>4172.16</v>
      </c>
      <c r="R2562" s="397">
        <v>1390.72</v>
      </c>
      <c r="S2562" s="394" t="s">
        <v>43</v>
      </c>
      <c r="Y2562" s="399"/>
      <c r="Z2562" s="400"/>
      <c r="AA2562" s="400"/>
      <c r="AB2562" s="400"/>
      <c r="AC2562" s="397"/>
      <c r="AG2562" s="401"/>
      <c r="AH2562" s="397"/>
      <c r="AL2562" s="397"/>
      <c r="AM2562" s="398"/>
      <c r="AP2562" s="397"/>
      <c r="AQ2562" s="397"/>
      <c r="AR2562" s="397"/>
      <c r="AS2562" s="397"/>
      <c r="AT2562" s="397"/>
      <c r="AU2562" s="397"/>
      <c r="AV2562" s="397"/>
      <c r="AX2562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1000144, '01.03.2014 0:00:00',  '31.03.2014 23:59:59', 1, 'RUR', 5, 7, 4172.16, 1390.72,null,4172.16,1390.72,null);</v>
      </c>
    </row>
    <row r="2563" spans="2:50" s="394" customFormat="1" ht="16.5" customHeight="1" x14ac:dyDescent="0.25">
      <c r="B2563" s="395">
        <v>1</v>
      </c>
      <c r="C2563" s="394">
        <v>1000144</v>
      </c>
      <c r="D2563" s="394" t="s">
        <v>1451</v>
      </c>
      <c r="E2563" s="396" t="s">
        <v>294</v>
      </c>
      <c r="F2563" s="396" t="s">
        <v>297</v>
      </c>
      <c r="G2563" s="394">
        <v>1</v>
      </c>
      <c r="H2563" s="397" t="s">
        <v>38</v>
      </c>
      <c r="I2563" s="398" t="s">
        <v>43</v>
      </c>
      <c r="J2563" s="398">
        <v>10</v>
      </c>
      <c r="K2563" s="394" t="s">
        <v>43</v>
      </c>
      <c r="L2563" s="394" t="s">
        <v>43</v>
      </c>
      <c r="M2563" s="399" t="s">
        <v>43</v>
      </c>
      <c r="N2563" s="394" t="s">
        <v>43</v>
      </c>
      <c r="O2563" s="394">
        <v>16605</v>
      </c>
      <c r="P2563" s="394">
        <v>14072.033898305001</v>
      </c>
      <c r="Q2563" s="394" t="s">
        <v>43</v>
      </c>
      <c r="R2563" s="397" t="s">
        <v>43</v>
      </c>
      <c r="S2563" s="394" t="s">
        <v>43</v>
      </c>
      <c r="Y2563" s="399"/>
      <c r="Z2563" s="400"/>
      <c r="AA2563" s="400"/>
      <c r="AB2563" s="400"/>
      <c r="AC2563" s="397"/>
      <c r="AG2563" s="401"/>
      <c r="AH2563" s="397"/>
      <c r="AL2563" s="397"/>
      <c r="AM2563" s="398"/>
      <c r="AP2563" s="397"/>
      <c r="AQ2563" s="397"/>
      <c r="AR2563" s="397"/>
      <c r="AS2563" s="397"/>
      <c r="AT2563" s="397"/>
      <c r="AU2563" s="397"/>
      <c r="AV2563" s="397"/>
      <c r="AX2563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1000144, '01.03.2014 0:00:00',  '31.03.2014 23:59:59', 1, 'RUR', 10, null, null, null,null,null,null,null);</v>
      </c>
    </row>
    <row r="2564" spans="2:50" s="394" customFormat="1" ht="16.5" customHeight="1" x14ac:dyDescent="0.25">
      <c r="B2564" s="395">
        <v>1</v>
      </c>
      <c r="C2564" s="394">
        <v>1000144</v>
      </c>
      <c r="D2564" s="394" t="s">
        <v>1451</v>
      </c>
      <c r="E2564" s="396" t="s">
        <v>165</v>
      </c>
      <c r="F2564" s="396" t="s">
        <v>162</v>
      </c>
      <c r="G2564" s="394">
        <v>1</v>
      </c>
      <c r="H2564" s="397" t="s">
        <v>38</v>
      </c>
      <c r="I2564" s="398" t="s">
        <v>43</v>
      </c>
      <c r="J2564" s="398">
        <v>10</v>
      </c>
      <c r="K2564" s="394" t="s">
        <v>43</v>
      </c>
      <c r="L2564" s="394" t="s">
        <v>43</v>
      </c>
      <c r="M2564" s="399" t="s">
        <v>43</v>
      </c>
      <c r="N2564" s="394" t="s">
        <v>43</v>
      </c>
      <c r="O2564" s="394">
        <v>1845</v>
      </c>
      <c r="P2564" s="394">
        <v>1563.5593220338901</v>
      </c>
      <c r="Q2564" s="394" t="s">
        <v>43</v>
      </c>
      <c r="R2564" s="397" t="s">
        <v>43</v>
      </c>
      <c r="S2564" s="394" t="s">
        <v>43</v>
      </c>
      <c r="Y2564" s="399"/>
      <c r="Z2564" s="400"/>
      <c r="AA2564" s="400"/>
      <c r="AB2564" s="400"/>
      <c r="AC2564" s="397"/>
      <c r="AG2564" s="401"/>
      <c r="AH2564" s="397"/>
      <c r="AL2564" s="397"/>
      <c r="AM2564" s="398"/>
      <c r="AP2564" s="397"/>
      <c r="AQ2564" s="397"/>
      <c r="AR2564" s="397"/>
      <c r="AS2564" s="397"/>
      <c r="AT2564" s="397"/>
      <c r="AU2564" s="397"/>
      <c r="AV2564" s="397"/>
      <c r="AX2564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1000144, '01.01.2015 0:00:00',  '31.01.2015 23:59:59', 1, 'RUR', 10, null, null, null,null,null,null,null);</v>
      </c>
    </row>
    <row r="2565" spans="2:50" s="394" customFormat="1" ht="16.5" customHeight="1" x14ac:dyDescent="0.25">
      <c r="B2565" s="395">
        <v>1</v>
      </c>
      <c r="C2565" s="394">
        <v>1000144</v>
      </c>
      <c r="D2565" s="394" t="s">
        <v>1451</v>
      </c>
      <c r="E2565" s="396" t="s">
        <v>1464</v>
      </c>
      <c r="F2565" s="396" t="s">
        <v>1466</v>
      </c>
      <c r="G2565" s="394">
        <v>1</v>
      </c>
      <c r="H2565" s="397" t="s">
        <v>38</v>
      </c>
      <c r="I2565" s="398" t="s">
        <v>43</v>
      </c>
      <c r="J2565" s="398">
        <v>10</v>
      </c>
      <c r="K2565" s="394" t="s">
        <v>43</v>
      </c>
      <c r="L2565" s="394" t="s">
        <v>43</v>
      </c>
      <c r="M2565" s="399" t="s">
        <v>43</v>
      </c>
      <c r="N2565" s="394" t="s">
        <v>43</v>
      </c>
      <c r="O2565" s="394">
        <v>44280</v>
      </c>
      <c r="P2565" s="394">
        <v>37525.423728813497</v>
      </c>
      <c r="Q2565" s="394" t="s">
        <v>43</v>
      </c>
      <c r="R2565" s="397" t="s">
        <v>43</v>
      </c>
      <c r="S2565" s="394" t="s">
        <v>43</v>
      </c>
      <c r="Y2565" s="399"/>
      <c r="Z2565" s="400"/>
      <c r="AA2565" s="400"/>
      <c r="AB2565" s="400"/>
      <c r="AC2565" s="397"/>
      <c r="AG2565" s="401"/>
      <c r="AH2565" s="397"/>
      <c r="AL2565" s="397"/>
      <c r="AM2565" s="398"/>
      <c r="AP2565" s="397"/>
      <c r="AQ2565" s="397"/>
      <c r="AR2565" s="397"/>
      <c r="AS2565" s="397"/>
      <c r="AT2565" s="397"/>
      <c r="AU2565" s="397"/>
      <c r="AV2565" s="397"/>
      <c r="AX2565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1000144, '01.03.2015 0:00:00',  '31.03.2015 23:59:59', 1, 'RUR', 10, null, null, null,null,null,null,null);</v>
      </c>
    </row>
    <row r="2566" spans="2:50" s="394" customFormat="1" ht="16.5" customHeight="1" x14ac:dyDescent="0.25">
      <c r="B2566" s="395">
        <v>1</v>
      </c>
      <c r="C2566" s="394">
        <v>1000145</v>
      </c>
      <c r="D2566" s="394" t="s">
        <v>1452</v>
      </c>
      <c r="E2566" s="396" t="s">
        <v>294</v>
      </c>
      <c r="F2566" s="396" t="s">
        <v>297</v>
      </c>
      <c r="G2566" s="394">
        <v>1</v>
      </c>
      <c r="H2566" s="397" t="s">
        <v>38</v>
      </c>
      <c r="I2566" s="398">
        <v>7</v>
      </c>
      <c r="J2566" s="398">
        <v>5</v>
      </c>
      <c r="K2566" s="394">
        <v>69536</v>
      </c>
      <c r="L2566" s="394">
        <v>4172.16</v>
      </c>
      <c r="M2566" s="399">
        <v>1390.72</v>
      </c>
      <c r="N2566" s="394" t="s">
        <v>43</v>
      </c>
      <c r="O2566" s="394" t="s">
        <v>43</v>
      </c>
      <c r="P2566" s="394" t="s">
        <v>43</v>
      </c>
      <c r="Q2566" s="394" t="s">
        <v>43</v>
      </c>
      <c r="R2566" s="397" t="s">
        <v>43</v>
      </c>
      <c r="S2566" s="394" t="s">
        <v>43</v>
      </c>
      <c r="Y2566" s="399"/>
      <c r="Z2566" s="400"/>
      <c r="AA2566" s="400"/>
      <c r="AB2566" s="400"/>
      <c r="AC2566" s="397"/>
      <c r="AG2566" s="401"/>
      <c r="AH2566" s="397"/>
      <c r="AL2566" s="397"/>
      <c r="AM2566" s="398"/>
      <c r="AP2566" s="397"/>
      <c r="AQ2566" s="397"/>
      <c r="AR2566" s="397"/>
      <c r="AS2566" s="397"/>
      <c r="AT2566" s="397"/>
      <c r="AU2566" s="397"/>
      <c r="AV2566" s="397"/>
      <c r="AX2566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1000145, '01.03.2014 0:00:00',  '31.03.2014 23:59:59', 1, 'RUR', 5, 7, 4172.16, 1390.72,null,null,null,null);</v>
      </c>
    </row>
    <row r="2567" spans="2:50" s="394" customFormat="1" ht="16.5" customHeight="1" x14ac:dyDescent="0.25">
      <c r="B2567" s="395">
        <v>1</v>
      </c>
      <c r="C2567" s="394">
        <v>1000145</v>
      </c>
      <c r="D2567" s="394" t="s">
        <v>1452</v>
      </c>
      <c r="E2567" s="396" t="s">
        <v>294</v>
      </c>
      <c r="F2567" s="396" t="s">
        <v>297</v>
      </c>
      <c r="G2567" s="394">
        <v>1</v>
      </c>
      <c r="H2567" s="397" t="s">
        <v>38</v>
      </c>
      <c r="I2567" s="398" t="s">
        <v>43</v>
      </c>
      <c r="J2567" s="398">
        <v>10</v>
      </c>
      <c r="K2567" s="394" t="s">
        <v>43</v>
      </c>
      <c r="L2567" s="394" t="s">
        <v>43</v>
      </c>
      <c r="M2567" s="399" t="s">
        <v>43</v>
      </c>
      <c r="N2567" s="394" t="s">
        <v>43</v>
      </c>
      <c r="O2567" s="394">
        <v>16605</v>
      </c>
      <c r="P2567" s="394">
        <v>14072.033898305001</v>
      </c>
      <c r="Q2567" s="394">
        <v>1125.7627118644</v>
      </c>
      <c r="R2567" s="397">
        <v>281.44067796610102</v>
      </c>
      <c r="S2567" s="394" t="s">
        <v>43</v>
      </c>
      <c r="Y2567" s="399"/>
      <c r="Z2567" s="400"/>
      <c r="AA2567" s="400"/>
      <c r="AB2567" s="400"/>
      <c r="AC2567" s="397"/>
      <c r="AG2567" s="401"/>
      <c r="AH2567" s="397"/>
      <c r="AL2567" s="397"/>
      <c r="AM2567" s="398"/>
      <c r="AP2567" s="397"/>
      <c r="AQ2567" s="397"/>
      <c r="AR2567" s="397"/>
      <c r="AS2567" s="397"/>
      <c r="AT2567" s="397"/>
      <c r="AU2567" s="397"/>
      <c r="AV2567" s="397"/>
      <c r="AX2567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1000145, '01.03.2014 0:00:00',  '31.03.2014 23:59:59', 1, 'RUR', 10, null, null, null,null,1125.7627118644,281.440677966101,null);</v>
      </c>
    </row>
    <row r="2568" spans="2:50" s="394" customFormat="1" ht="16.5" customHeight="1" x14ac:dyDescent="0.25">
      <c r="B2568" s="395">
        <v>1</v>
      </c>
      <c r="C2568" s="394">
        <v>1000145</v>
      </c>
      <c r="D2568" s="394" t="s">
        <v>1452</v>
      </c>
      <c r="E2568" s="396" t="s">
        <v>165</v>
      </c>
      <c r="F2568" s="396" t="s">
        <v>162</v>
      </c>
      <c r="G2568" s="394">
        <v>1</v>
      </c>
      <c r="H2568" s="397" t="s">
        <v>38</v>
      </c>
      <c r="I2568" s="398" t="s">
        <v>43</v>
      </c>
      <c r="J2568" s="398">
        <v>10</v>
      </c>
      <c r="K2568" s="394" t="s">
        <v>43</v>
      </c>
      <c r="L2568" s="394" t="s">
        <v>43</v>
      </c>
      <c r="M2568" s="399" t="s">
        <v>43</v>
      </c>
      <c r="N2568" s="394" t="s">
        <v>43</v>
      </c>
      <c r="O2568" s="394">
        <v>2050</v>
      </c>
      <c r="P2568" s="394">
        <v>1737.28813559322</v>
      </c>
      <c r="Q2568" s="394">
        <v>138.98305084745701</v>
      </c>
      <c r="R2568" s="397">
        <v>34.745762711864401</v>
      </c>
      <c r="S2568" s="394" t="s">
        <v>43</v>
      </c>
      <c r="Y2568" s="399"/>
      <c r="Z2568" s="400"/>
      <c r="AA2568" s="400"/>
      <c r="AB2568" s="400"/>
      <c r="AC2568" s="397"/>
      <c r="AG2568" s="401"/>
      <c r="AH2568" s="397"/>
      <c r="AL2568" s="397"/>
      <c r="AM2568" s="398"/>
      <c r="AP2568" s="397"/>
      <c r="AQ2568" s="397"/>
      <c r="AR2568" s="397"/>
      <c r="AS2568" s="397"/>
      <c r="AT2568" s="397"/>
      <c r="AU2568" s="397"/>
      <c r="AV2568" s="397"/>
      <c r="AX2568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1000145, '01.01.2015 0:00:00',  '31.01.2015 23:59:59', 1, 'RUR', 10, null, null, null,null,138.983050847457,34.7457627118644,null);</v>
      </c>
    </row>
    <row r="2569" spans="2:50" s="394" customFormat="1" ht="16.5" customHeight="1" x14ac:dyDescent="0.25">
      <c r="B2569" s="395">
        <v>1</v>
      </c>
      <c r="C2569" s="394">
        <v>1000145</v>
      </c>
      <c r="D2569" s="394" t="s">
        <v>1452</v>
      </c>
      <c r="E2569" s="396" t="s">
        <v>166</v>
      </c>
      <c r="F2569" s="396" t="s">
        <v>163</v>
      </c>
      <c r="G2569" s="394">
        <v>1</v>
      </c>
      <c r="H2569" s="397" t="s">
        <v>38</v>
      </c>
      <c r="I2569" s="398">
        <v>7</v>
      </c>
      <c r="J2569" s="398">
        <v>5</v>
      </c>
      <c r="K2569" s="394">
        <v>820</v>
      </c>
      <c r="L2569" s="394">
        <v>49.2</v>
      </c>
      <c r="M2569" s="399">
        <v>16.399999999999999</v>
      </c>
      <c r="N2569" s="394" t="s">
        <v>43</v>
      </c>
      <c r="O2569" s="394" t="s">
        <v>43</v>
      </c>
      <c r="P2569" s="394" t="s">
        <v>43</v>
      </c>
      <c r="Q2569" s="394" t="s">
        <v>43</v>
      </c>
      <c r="R2569" s="397" t="s">
        <v>43</v>
      </c>
      <c r="S2569" s="394" t="s">
        <v>43</v>
      </c>
      <c r="Y2569" s="399"/>
      <c r="Z2569" s="400"/>
      <c r="AA2569" s="400"/>
      <c r="AB2569" s="400"/>
      <c r="AC2569" s="397"/>
      <c r="AG2569" s="401"/>
      <c r="AH2569" s="397"/>
      <c r="AL2569" s="397"/>
      <c r="AM2569" s="398"/>
      <c r="AP2569" s="397"/>
      <c r="AQ2569" s="397"/>
      <c r="AR2569" s="397"/>
      <c r="AS2569" s="397"/>
      <c r="AT2569" s="397"/>
      <c r="AU2569" s="397"/>
      <c r="AV2569" s="397"/>
      <c r="AX2569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1000145, '01.02.2015 0:00:00',  '28.02.2015 23:59:59', 1, 'RUR', 5, 7, 49.2, 16.4,null,null,null,null);</v>
      </c>
    </row>
    <row r="2570" spans="2:50" s="394" customFormat="1" ht="16.5" customHeight="1" x14ac:dyDescent="0.25">
      <c r="B2570" s="395">
        <v>1</v>
      </c>
      <c r="C2570" s="394">
        <v>1000145</v>
      </c>
      <c r="D2570" s="394" t="s">
        <v>1452</v>
      </c>
      <c r="E2570" s="396" t="s">
        <v>1464</v>
      </c>
      <c r="F2570" s="396" t="s">
        <v>1466</v>
      </c>
      <c r="G2570" s="394">
        <v>1</v>
      </c>
      <c r="H2570" s="397" t="s">
        <v>38</v>
      </c>
      <c r="I2570" s="398">
        <v>7</v>
      </c>
      <c r="J2570" s="398">
        <v>5</v>
      </c>
      <c r="K2570" s="394">
        <v>438536</v>
      </c>
      <c r="L2570" s="394">
        <v>26312.16</v>
      </c>
      <c r="M2570" s="399">
        <v>8770.7199999999993</v>
      </c>
      <c r="N2570" s="394" t="s">
        <v>43</v>
      </c>
      <c r="O2570" s="394" t="s">
        <v>43</v>
      </c>
      <c r="P2570" s="394" t="s">
        <v>43</v>
      </c>
      <c r="Q2570" s="394" t="s">
        <v>43</v>
      </c>
      <c r="R2570" s="397" t="s">
        <v>43</v>
      </c>
      <c r="S2570" s="394" t="s">
        <v>43</v>
      </c>
      <c r="Y2570" s="399"/>
      <c r="Z2570" s="400"/>
      <c r="AA2570" s="400"/>
      <c r="AB2570" s="400"/>
      <c r="AC2570" s="397"/>
      <c r="AG2570" s="401"/>
      <c r="AH2570" s="397"/>
      <c r="AL2570" s="397"/>
      <c r="AM2570" s="398"/>
      <c r="AP2570" s="397"/>
      <c r="AQ2570" s="397"/>
      <c r="AR2570" s="397"/>
      <c r="AS2570" s="397"/>
      <c r="AT2570" s="397"/>
      <c r="AU2570" s="397"/>
      <c r="AV2570" s="397"/>
      <c r="AX2570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1000145, '01.03.2015 0:00:00',  '31.03.2015 23:59:59', 1, 'RUR', 5, 7, 26312.16, 8770.72,null,null,null,null);</v>
      </c>
    </row>
    <row r="2571" spans="2:50" s="394" customFormat="1" ht="16.5" customHeight="1" x14ac:dyDescent="0.25">
      <c r="B2571" s="395">
        <v>1</v>
      </c>
      <c r="C2571" s="394">
        <v>1000145</v>
      </c>
      <c r="D2571" s="394" t="s">
        <v>1452</v>
      </c>
      <c r="E2571" s="396" t="s">
        <v>1464</v>
      </c>
      <c r="F2571" s="396" t="s">
        <v>1466</v>
      </c>
      <c r="G2571" s="394">
        <v>1</v>
      </c>
      <c r="H2571" s="397" t="s">
        <v>38</v>
      </c>
      <c r="I2571" s="398" t="s">
        <v>43</v>
      </c>
      <c r="J2571" s="398">
        <v>10</v>
      </c>
      <c r="K2571" s="394" t="s">
        <v>43</v>
      </c>
      <c r="L2571" s="394" t="s">
        <v>43</v>
      </c>
      <c r="M2571" s="399" t="s">
        <v>43</v>
      </c>
      <c r="N2571" s="394" t="s">
        <v>43</v>
      </c>
      <c r="O2571" s="394">
        <v>44280</v>
      </c>
      <c r="P2571" s="394">
        <v>37525.423728813497</v>
      </c>
      <c r="Q2571" s="394">
        <v>3002.0338983050801</v>
      </c>
      <c r="R2571" s="397">
        <v>750.50847457627106</v>
      </c>
      <c r="S2571" s="394" t="s">
        <v>43</v>
      </c>
      <c r="Y2571" s="399"/>
      <c r="Z2571" s="400"/>
      <c r="AA2571" s="400"/>
      <c r="AB2571" s="400"/>
      <c r="AC2571" s="397"/>
      <c r="AG2571" s="401"/>
      <c r="AH2571" s="397"/>
      <c r="AL2571" s="397"/>
      <c r="AM2571" s="398"/>
      <c r="AP2571" s="397"/>
      <c r="AQ2571" s="397"/>
      <c r="AR2571" s="397"/>
      <c r="AS2571" s="397"/>
      <c r="AT2571" s="397"/>
      <c r="AU2571" s="397"/>
      <c r="AV2571" s="397"/>
      <c r="AX2571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1000145, '01.03.2015 0:00:00',  '31.03.2015 23:59:59', 1, 'RUR', 10, null, null, null,null,3002.03389830508,750.508474576271,null);</v>
      </c>
    </row>
    <row r="2572" spans="2:50" s="394" customFormat="1" ht="16.5" customHeight="1" x14ac:dyDescent="0.25">
      <c r="B2572" s="395">
        <v>1</v>
      </c>
      <c r="C2572" s="394">
        <v>1000146</v>
      </c>
      <c r="D2572" s="394" t="s">
        <v>1453</v>
      </c>
      <c r="E2572" s="396" t="s">
        <v>294</v>
      </c>
      <c r="F2572" s="396" t="s">
        <v>297</v>
      </c>
      <c r="G2572" s="394">
        <v>1</v>
      </c>
      <c r="H2572" s="397" t="s">
        <v>38</v>
      </c>
      <c r="I2572" s="398">
        <v>7</v>
      </c>
      <c r="J2572" s="398">
        <v>5</v>
      </c>
      <c r="K2572" s="394">
        <v>69536</v>
      </c>
      <c r="L2572" s="394">
        <v>4172.16</v>
      </c>
      <c r="M2572" s="399">
        <v>1390.72</v>
      </c>
      <c r="N2572" s="394" t="s">
        <v>43</v>
      </c>
      <c r="O2572" s="394" t="s">
        <v>43</v>
      </c>
      <c r="P2572" s="394" t="s">
        <v>43</v>
      </c>
      <c r="Q2572" s="394">
        <v>4172.16</v>
      </c>
      <c r="R2572" s="397">
        <v>1390.72</v>
      </c>
      <c r="S2572" s="394" t="s">
        <v>43</v>
      </c>
      <c r="Y2572" s="399"/>
      <c r="Z2572" s="400"/>
      <c r="AA2572" s="400"/>
      <c r="AB2572" s="400"/>
      <c r="AC2572" s="397"/>
      <c r="AG2572" s="401"/>
      <c r="AH2572" s="397"/>
      <c r="AL2572" s="397"/>
      <c r="AM2572" s="398"/>
      <c r="AP2572" s="397"/>
      <c r="AQ2572" s="397"/>
      <c r="AR2572" s="397"/>
      <c r="AS2572" s="397"/>
      <c r="AT2572" s="397"/>
      <c r="AU2572" s="397"/>
      <c r="AV2572" s="397"/>
      <c r="AX2572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1000146, '01.03.2014 0:00:00',  '31.03.2014 23:59:59', 1, 'RUR', 5, 7, 4172.16, 1390.72,null,4172.16,1390.72,null);</v>
      </c>
    </row>
    <row r="2573" spans="2:50" s="394" customFormat="1" ht="16.5" customHeight="1" x14ac:dyDescent="0.25">
      <c r="B2573" s="395">
        <v>1</v>
      </c>
      <c r="C2573" s="394">
        <v>1000146</v>
      </c>
      <c r="D2573" s="394" t="s">
        <v>1453</v>
      </c>
      <c r="E2573" s="396" t="s">
        <v>294</v>
      </c>
      <c r="F2573" s="396" t="s">
        <v>297</v>
      </c>
      <c r="G2573" s="394">
        <v>1</v>
      </c>
      <c r="H2573" s="397" t="s">
        <v>38</v>
      </c>
      <c r="I2573" s="398" t="s">
        <v>43</v>
      </c>
      <c r="J2573" s="398">
        <v>10</v>
      </c>
      <c r="K2573" s="394" t="s">
        <v>43</v>
      </c>
      <c r="L2573" s="394" t="s">
        <v>43</v>
      </c>
      <c r="M2573" s="399" t="s">
        <v>43</v>
      </c>
      <c r="N2573" s="394" t="s">
        <v>43</v>
      </c>
      <c r="O2573" s="394">
        <v>16605</v>
      </c>
      <c r="P2573" s="394">
        <v>14072.033898305001</v>
      </c>
      <c r="Q2573" s="394" t="s">
        <v>43</v>
      </c>
      <c r="R2573" s="397" t="s">
        <v>43</v>
      </c>
      <c r="S2573" s="394" t="s">
        <v>43</v>
      </c>
      <c r="Y2573" s="399"/>
      <c r="Z2573" s="400"/>
      <c r="AA2573" s="400"/>
      <c r="AB2573" s="400"/>
      <c r="AC2573" s="397"/>
      <c r="AG2573" s="401"/>
      <c r="AH2573" s="397"/>
      <c r="AL2573" s="397"/>
      <c r="AM2573" s="398"/>
      <c r="AP2573" s="397"/>
      <c r="AQ2573" s="397"/>
      <c r="AR2573" s="397"/>
      <c r="AS2573" s="397"/>
      <c r="AT2573" s="397"/>
      <c r="AU2573" s="397"/>
      <c r="AV2573" s="397"/>
      <c r="AX2573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1000146, '01.03.2014 0:00:00',  '31.03.2014 23:59:59', 1, 'RUR', 10, null, null, null,null,null,null,null);</v>
      </c>
    </row>
    <row r="2574" spans="2:50" s="394" customFormat="1" ht="16.5" customHeight="1" x14ac:dyDescent="0.25">
      <c r="B2574" s="395">
        <v>1</v>
      </c>
      <c r="C2574" s="394">
        <v>1000146</v>
      </c>
      <c r="D2574" s="394" t="s">
        <v>1453</v>
      </c>
      <c r="E2574" s="396" t="s">
        <v>165</v>
      </c>
      <c r="F2574" s="396" t="s">
        <v>162</v>
      </c>
      <c r="G2574" s="394">
        <v>1</v>
      </c>
      <c r="H2574" s="397" t="s">
        <v>38</v>
      </c>
      <c r="I2574" s="398" t="s">
        <v>43</v>
      </c>
      <c r="J2574" s="398">
        <v>10</v>
      </c>
      <c r="K2574" s="394" t="s">
        <v>43</v>
      </c>
      <c r="L2574" s="394" t="s">
        <v>43</v>
      </c>
      <c r="M2574" s="399" t="s">
        <v>43</v>
      </c>
      <c r="N2574" s="394" t="s">
        <v>43</v>
      </c>
      <c r="O2574" s="394">
        <v>1845</v>
      </c>
      <c r="P2574" s="394">
        <v>1563.5593220338901</v>
      </c>
      <c r="Q2574" s="394" t="s">
        <v>43</v>
      </c>
      <c r="R2574" s="397" t="s">
        <v>43</v>
      </c>
      <c r="S2574" s="394" t="s">
        <v>43</v>
      </c>
      <c r="Y2574" s="399"/>
      <c r="Z2574" s="400"/>
      <c r="AA2574" s="400"/>
      <c r="AB2574" s="400"/>
      <c r="AC2574" s="397"/>
      <c r="AG2574" s="401"/>
      <c r="AH2574" s="397"/>
      <c r="AL2574" s="397"/>
      <c r="AM2574" s="398"/>
      <c r="AP2574" s="397"/>
      <c r="AQ2574" s="397"/>
      <c r="AR2574" s="397"/>
      <c r="AS2574" s="397"/>
      <c r="AT2574" s="397"/>
      <c r="AU2574" s="397"/>
      <c r="AV2574" s="397"/>
      <c r="AX2574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1000146, '01.01.2015 0:00:00',  '31.01.2015 23:59:59', 1, 'RUR', 10, null, null, null,null,null,null,null);</v>
      </c>
    </row>
    <row r="2575" spans="2:50" s="394" customFormat="1" ht="16.5" customHeight="1" x14ac:dyDescent="0.25">
      <c r="B2575" s="395">
        <v>1</v>
      </c>
      <c r="C2575" s="394">
        <v>1000146</v>
      </c>
      <c r="D2575" s="394" t="s">
        <v>1453</v>
      </c>
      <c r="E2575" s="396" t="s">
        <v>166</v>
      </c>
      <c r="F2575" s="396" t="s">
        <v>163</v>
      </c>
      <c r="G2575" s="394">
        <v>1</v>
      </c>
      <c r="H2575" s="397" t="s">
        <v>38</v>
      </c>
      <c r="I2575" s="398">
        <v>7</v>
      </c>
      <c r="J2575" s="398">
        <v>4</v>
      </c>
      <c r="K2575" s="394">
        <v>738</v>
      </c>
      <c r="L2575" s="394">
        <v>59.04</v>
      </c>
      <c r="M2575" s="399">
        <v>14.76</v>
      </c>
      <c r="N2575" s="394" t="s">
        <v>43</v>
      </c>
      <c r="O2575" s="394" t="s">
        <v>43</v>
      </c>
      <c r="P2575" s="394" t="s">
        <v>43</v>
      </c>
      <c r="Q2575" s="394">
        <v>59.04</v>
      </c>
      <c r="R2575" s="397">
        <v>14.76</v>
      </c>
      <c r="S2575" s="394" t="s">
        <v>43</v>
      </c>
      <c r="Y2575" s="399"/>
      <c r="Z2575" s="400"/>
      <c r="AA2575" s="400"/>
      <c r="AB2575" s="400"/>
      <c r="AC2575" s="397"/>
      <c r="AG2575" s="401"/>
      <c r="AH2575" s="397"/>
      <c r="AL2575" s="397"/>
      <c r="AM2575" s="398"/>
      <c r="AP2575" s="397"/>
      <c r="AQ2575" s="397"/>
      <c r="AR2575" s="397"/>
      <c r="AS2575" s="397"/>
      <c r="AT2575" s="397"/>
      <c r="AU2575" s="397"/>
      <c r="AV2575" s="397"/>
      <c r="AX2575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1000146, '01.02.2015 0:00:00',  '28.02.2015 23:59:59', 1, 'RUR', 4, 7, 59.04, 14.76,null,59.04,14.76,null);</v>
      </c>
    </row>
    <row r="2576" spans="2:50" s="394" customFormat="1" ht="16.5" customHeight="1" x14ac:dyDescent="0.25">
      <c r="B2576" s="395">
        <v>1</v>
      </c>
      <c r="C2576" s="394">
        <v>1000146</v>
      </c>
      <c r="D2576" s="394" t="s">
        <v>1453</v>
      </c>
      <c r="E2576" s="396" t="s">
        <v>1464</v>
      </c>
      <c r="F2576" s="396" t="s">
        <v>1466</v>
      </c>
      <c r="G2576" s="394">
        <v>1</v>
      </c>
      <c r="H2576" s="397" t="s">
        <v>38</v>
      </c>
      <c r="I2576" s="398">
        <v>7</v>
      </c>
      <c r="J2576" s="398">
        <v>5</v>
      </c>
      <c r="K2576" s="394">
        <v>438536</v>
      </c>
      <c r="L2576" s="394">
        <v>26312.16</v>
      </c>
      <c r="M2576" s="399">
        <v>8770.7199999999993</v>
      </c>
      <c r="N2576" s="394" t="s">
        <v>43</v>
      </c>
      <c r="O2576" s="394" t="s">
        <v>43</v>
      </c>
      <c r="P2576" s="394" t="s">
        <v>43</v>
      </c>
      <c r="Q2576" s="394">
        <v>26312.16</v>
      </c>
      <c r="R2576" s="397">
        <v>8770.7199999999993</v>
      </c>
      <c r="S2576" s="394" t="s">
        <v>43</v>
      </c>
      <c r="Y2576" s="399"/>
      <c r="Z2576" s="400"/>
      <c r="AA2576" s="400"/>
      <c r="AB2576" s="400"/>
      <c r="AC2576" s="397"/>
      <c r="AG2576" s="401"/>
      <c r="AH2576" s="397"/>
      <c r="AL2576" s="397"/>
      <c r="AM2576" s="398"/>
      <c r="AP2576" s="397"/>
      <c r="AQ2576" s="397"/>
      <c r="AR2576" s="397"/>
      <c r="AS2576" s="397"/>
      <c r="AT2576" s="397"/>
      <c r="AU2576" s="397"/>
      <c r="AV2576" s="397"/>
      <c r="AX2576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1000146, '01.03.2015 0:00:00',  '31.03.2015 23:59:59', 1, 'RUR', 5, 7, 26312.16, 8770.72,null,26312.16,8770.72,null);</v>
      </c>
    </row>
    <row r="2577" spans="2:50" s="394" customFormat="1" ht="16.5" customHeight="1" x14ac:dyDescent="0.25">
      <c r="B2577" s="395">
        <v>1</v>
      </c>
      <c r="C2577" s="394">
        <v>1000146</v>
      </c>
      <c r="D2577" s="394" t="s">
        <v>1453</v>
      </c>
      <c r="E2577" s="396" t="s">
        <v>1464</v>
      </c>
      <c r="F2577" s="396" t="s">
        <v>1466</v>
      </c>
      <c r="G2577" s="394">
        <v>1</v>
      </c>
      <c r="H2577" s="397" t="s">
        <v>38</v>
      </c>
      <c r="I2577" s="398" t="s">
        <v>43</v>
      </c>
      <c r="J2577" s="398">
        <v>10</v>
      </c>
      <c r="K2577" s="394" t="s">
        <v>43</v>
      </c>
      <c r="L2577" s="394" t="s">
        <v>43</v>
      </c>
      <c r="M2577" s="399" t="s">
        <v>43</v>
      </c>
      <c r="N2577" s="394" t="s">
        <v>43</v>
      </c>
      <c r="O2577" s="394">
        <v>44280</v>
      </c>
      <c r="P2577" s="394">
        <v>37525.423728813497</v>
      </c>
      <c r="Q2577" s="394" t="s">
        <v>43</v>
      </c>
      <c r="R2577" s="397" t="s">
        <v>43</v>
      </c>
      <c r="S2577" s="394" t="s">
        <v>43</v>
      </c>
      <c r="Y2577" s="399"/>
      <c r="Z2577" s="400"/>
      <c r="AA2577" s="400"/>
      <c r="AB2577" s="400"/>
      <c r="AC2577" s="397"/>
      <c r="AG2577" s="401"/>
      <c r="AH2577" s="397"/>
      <c r="AL2577" s="397"/>
      <c r="AM2577" s="398"/>
      <c r="AP2577" s="397"/>
      <c r="AQ2577" s="397"/>
      <c r="AR2577" s="397"/>
      <c r="AS2577" s="397"/>
      <c r="AT2577" s="397"/>
      <c r="AU2577" s="397"/>
      <c r="AV2577" s="397"/>
      <c r="AX2577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1000146, '01.03.2015 0:00:00',  '31.03.2015 23:59:59', 1, 'RUR', 10, null, null, null,null,null,null,null);</v>
      </c>
    </row>
    <row r="2578" spans="2:50" s="394" customFormat="1" ht="16.5" customHeight="1" x14ac:dyDescent="0.25">
      <c r="B2578" s="395">
        <v>1</v>
      </c>
      <c r="C2578" s="394">
        <v>1000147</v>
      </c>
      <c r="D2578" s="394" t="s">
        <v>1454</v>
      </c>
      <c r="E2578" s="396" t="s">
        <v>294</v>
      </c>
      <c r="F2578" s="396" t="s">
        <v>297</v>
      </c>
      <c r="G2578" s="394">
        <v>1</v>
      </c>
      <c r="H2578" s="397" t="s">
        <v>38</v>
      </c>
      <c r="I2578" s="398">
        <v>7</v>
      </c>
      <c r="J2578" s="398">
        <v>5</v>
      </c>
      <c r="K2578" s="394">
        <v>69536</v>
      </c>
      <c r="L2578" s="394">
        <v>4172.16</v>
      </c>
      <c r="M2578" s="399">
        <v>1390.72</v>
      </c>
      <c r="N2578" s="394" t="s">
        <v>43</v>
      </c>
      <c r="O2578" s="394" t="s">
        <v>43</v>
      </c>
      <c r="P2578" s="394" t="s">
        <v>43</v>
      </c>
      <c r="Q2578" s="394" t="s">
        <v>43</v>
      </c>
      <c r="R2578" s="397" t="s">
        <v>43</v>
      </c>
      <c r="S2578" s="394" t="s">
        <v>43</v>
      </c>
      <c r="Y2578" s="399"/>
      <c r="Z2578" s="400"/>
      <c r="AA2578" s="400"/>
      <c r="AB2578" s="400"/>
      <c r="AC2578" s="397"/>
      <c r="AG2578" s="401"/>
      <c r="AH2578" s="397"/>
      <c r="AL2578" s="397"/>
      <c r="AM2578" s="398"/>
      <c r="AP2578" s="397"/>
      <c r="AQ2578" s="397"/>
      <c r="AR2578" s="397"/>
      <c r="AS2578" s="397"/>
      <c r="AT2578" s="397"/>
      <c r="AU2578" s="397"/>
      <c r="AV2578" s="397"/>
      <c r="AX2578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1000147, '01.03.2014 0:00:00',  '31.03.2014 23:59:59', 1, 'RUR', 5, 7, 4172.16, 1390.72,null,null,null,null);</v>
      </c>
    </row>
    <row r="2579" spans="2:50" s="394" customFormat="1" ht="16.5" customHeight="1" x14ac:dyDescent="0.25">
      <c r="B2579" s="395">
        <v>1</v>
      </c>
      <c r="C2579" s="394">
        <v>1000147</v>
      </c>
      <c r="D2579" s="394" t="s">
        <v>1454</v>
      </c>
      <c r="E2579" s="396" t="s">
        <v>294</v>
      </c>
      <c r="F2579" s="396" t="s">
        <v>297</v>
      </c>
      <c r="G2579" s="394">
        <v>1</v>
      </c>
      <c r="H2579" s="397" t="s">
        <v>38</v>
      </c>
      <c r="I2579" s="398" t="s">
        <v>43</v>
      </c>
      <c r="J2579" s="398">
        <v>10</v>
      </c>
      <c r="K2579" s="394" t="s">
        <v>43</v>
      </c>
      <c r="L2579" s="394" t="s">
        <v>43</v>
      </c>
      <c r="M2579" s="399" t="s">
        <v>43</v>
      </c>
      <c r="N2579" s="394" t="s">
        <v>43</v>
      </c>
      <c r="O2579" s="394">
        <v>16605</v>
      </c>
      <c r="P2579" s="394">
        <v>14072.033898305001</v>
      </c>
      <c r="Q2579" s="394">
        <v>1125.7627118644</v>
      </c>
      <c r="R2579" s="397">
        <v>281.44067796610102</v>
      </c>
      <c r="S2579" s="394" t="s">
        <v>43</v>
      </c>
      <c r="Y2579" s="399"/>
      <c r="Z2579" s="400"/>
      <c r="AA2579" s="400"/>
      <c r="AB2579" s="400"/>
      <c r="AC2579" s="397"/>
      <c r="AG2579" s="401"/>
      <c r="AH2579" s="397"/>
      <c r="AL2579" s="397"/>
      <c r="AM2579" s="398"/>
      <c r="AP2579" s="397"/>
      <c r="AQ2579" s="397"/>
      <c r="AR2579" s="397"/>
      <c r="AS2579" s="397"/>
      <c r="AT2579" s="397"/>
      <c r="AU2579" s="397"/>
      <c r="AV2579" s="397"/>
      <c r="AX2579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1000147, '01.03.2014 0:00:00',  '31.03.2014 23:59:59', 1, 'RUR', 10, null, null, null,null,1125.7627118644,281.440677966101,null);</v>
      </c>
    </row>
    <row r="2580" spans="2:50" s="394" customFormat="1" ht="16.5" customHeight="1" x14ac:dyDescent="0.25">
      <c r="B2580" s="395">
        <v>1</v>
      </c>
      <c r="C2580" s="394">
        <v>1000147</v>
      </c>
      <c r="D2580" s="394" t="s">
        <v>1454</v>
      </c>
      <c r="E2580" s="396" t="s">
        <v>165</v>
      </c>
      <c r="F2580" s="396" t="s">
        <v>162</v>
      </c>
      <c r="G2580" s="394">
        <v>1</v>
      </c>
      <c r="H2580" s="397" t="s">
        <v>38</v>
      </c>
      <c r="I2580" s="398" t="s">
        <v>43</v>
      </c>
      <c r="J2580" s="398">
        <v>10</v>
      </c>
      <c r="K2580" s="394" t="s">
        <v>43</v>
      </c>
      <c r="L2580" s="394" t="s">
        <v>43</v>
      </c>
      <c r="M2580" s="399" t="s">
        <v>43</v>
      </c>
      <c r="N2580" s="394" t="s">
        <v>43</v>
      </c>
      <c r="O2580" s="394">
        <v>2050</v>
      </c>
      <c r="P2580" s="394">
        <v>1737.28813559322</v>
      </c>
      <c r="Q2580" s="394">
        <v>138.98305084745701</v>
      </c>
      <c r="R2580" s="397">
        <v>34.745762711864401</v>
      </c>
      <c r="S2580" s="394" t="s">
        <v>43</v>
      </c>
      <c r="Y2580" s="399"/>
      <c r="Z2580" s="400"/>
      <c r="AA2580" s="400"/>
      <c r="AB2580" s="400"/>
      <c r="AC2580" s="397"/>
      <c r="AG2580" s="401"/>
      <c r="AH2580" s="397"/>
      <c r="AL2580" s="397"/>
      <c r="AM2580" s="398"/>
      <c r="AP2580" s="397"/>
      <c r="AQ2580" s="397"/>
      <c r="AR2580" s="397"/>
      <c r="AS2580" s="397"/>
      <c r="AT2580" s="397"/>
      <c r="AU2580" s="397"/>
      <c r="AV2580" s="397"/>
      <c r="AX2580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1000147, '01.01.2015 0:00:00',  '31.01.2015 23:59:59', 1, 'RUR', 10, null, null, null,null,138.983050847457,34.7457627118644,null);</v>
      </c>
    </row>
    <row r="2581" spans="2:50" s="394" customFormat="1" ht="16.5" customHeight="1" x14ac:dyDescent="0.25">
      <c r="B2581" s="395">
        <v>1</v>
      </c>
      <c r="C2581" s="394">
        <v>1000147</v>
      </c>
      <c r="D2581" s="394" t="s">
        <v>1454</v>
      </c>
      <c r="E2581" s="396" t="s">
        <v>1464</v>
      </c>
      <c r="F2581" s="396" t="s">
        <v>1466</v>
      </c>
      <c r="G2581" s="394">
        <v>1</v>
      </c>
      <c r="H2581" s="397" t="s">
        <v>38</v>
      </c>
      <c r="I2581" s="398" t="s">
        <v>43</v>
      </c>
      <c r="J2581" s="398">
        <v>10</v>
      </c>
      <c r="K2581" s="394" t="s">
        <v>43</v>
      </c>
      <c r="L2581" s="394" t="s">
        <v>43</v>
      </c>
      <c r="M2581" s="399" t="s">
        <v>43</v>
      </c>
      <c r="N2581" s="394" t="s">
        <v>43</v>
      </c>
      <c r="O2581" s="394">
        <v>44280</v>
      </c>
      <c r="P2581" s="394">
        <v>37525.423728813497</v>
      </c>
      <c r="Q2581" s="394">
        <v>3002.0338983050801</v>
      </c>
      <c r="R2581" s="397">
        <v>750.50847457627106</v>
      </c>
      <c r="S2581" s="394" t="s">
        <v>43</v>
      </c>
      <c r="Y2581" s="399"/>
      <c r="Z2581" s="400"/>
      <c r="AA2581" s="400"/>
      <c r="AB2581" s="400"/>
      <c r="AC2581" s="397"/>
      <c r="AG2581" s="401"/>
      <c r="AH2581" s="397"/>
      <c r="AL2581" s="397"/>
      <c r="AM2581" s="398"/>
      <c r="AP2581" s="397"/>
      <c r="AQ2581" s="397"/>
      <c r="AR2581" s="397"/>
      <c r="AS2581" s="397"/>
      <c r="AT2581" s="397"/>
      <c r="AU2581" s="397"/>
      <c r="AV2581" s="397"/>
      <c r="AX2581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1000147, '01.03.2015 0:00:00',  '31.03.2015 23:59:59', 1, 'RUR', 10, null, null, null,null,3002.03389830508,750.508474576271,null);</v>
      </c>
    </row>
    <row r="2582" spans="2:50" s="394" customFormat="1" ht="16.5" customHeight="1" x14ac:dyDescent="0.25">
      <c r="B2582" s="395">
        <v>1</v>
      </c>
      <c r="C2582" s="394">
        <v>1000148</v>
      </c>
      <c r="D2582" s="394" t="s">
        <v>1455</v>
      </c>
      <c r="E2582" s="396" t="s">
        <v>294</v>
      </c>
      <c r="F2582" s="396" t="s">
        <v>297</v>
      </c>
      <c r="G2582" s="394">
        <v>1</v>
      </c>
      <c r="H2582" s="397" t="s">
        <v>38</v>
      </c>
      <c r="I2582" s="398">
        <v>7</v>
      </c>
      <c r="J2582" s="398">
        <v>5</v>
      </c>
      <c r="K2582" s="394">
        <v>69536</v>
      </c>
      <c r="L2582" s="394">
        <v>4172.16</v>
      </c>
      <c r="M2582" s="399">
        <v>1390.72</v>
      </c>
      <c r="N2582" s="394" t="s">
        <v>43</v>
      </c>
      <c r="O2582" s="394" t="s">
        <v>43</v>
      </c>
      <c r="P2582" s="394" t="s">
        <v>43</v>
      </c>
      <c r="Q2582" s="394">
        <v>4172.16</v>
      </c>
      <c r="R2582" s="397">
        <v>1390.72</v>
      </c>
      <c r="S2582" s="394" t="s">
        <v>43</v>
      </c>
      <c r="Y2582" s="399"/>
      <c r="Z2582" s="400"/>
      <c r="AA2582" s="400"/>
      <c r="AB2582" s="400"/>
      <c r="AC2582" s="397"/>
      <c r="AG2582" s="401"/>
      <c r="AH2582" s="397"/>
      <c r="AL2582" s="397"/>
      <c r="AM2582" s="398"/>
      <c r="AP2582" s="397"/>
      <c r="AQ2582" s="397"/>
      <c r="AR2582" s="397"/>
      <c r="AS2582" s="397"/>
      <c r="AT2582" s="397"/>
      <c r="AU2582" s="397"/>
      <c r="AV2582" s="397"/>
      <c r="AX2582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1000148, '01.03.2014 0:00:00',  '31.03.2014 23:59:59', 1, 'RUR', 5, 7, 4172.16, 1390.72,null,4172.16,1390.72,null);</v>
      </c>
    </row>
    <row r="2583" spans="2:50" s="394" customFormat="1" ht="16.5" customHeight="1" x14ac:dyDescent="0.25">
      <c r="B2583" s="395">
        <v>1</v>
      </c>
      <c r="C2583" s="394">
        <v>1000148</v>
      </c>
      <c r="D2583" s="394" t="s">
        <v>1455</v>
      </c>
      <c r="E2583" s="396" t="s">
        <v>294</v>
      </c>
      <c r="F2583" s="396" t="s">
        <v>297</v>
      </c>
      <c r="G2583" s="394">
        <v>1</v>
      </c>
      <c r="H2583" s="397" t="s">
        <v>38</v>
      </c>
      <c r="I2583" s="398" t="s">
        <v>43</v>
      </c>
      <c r="J2583" s="398">
        <v>10</v>
      </c>
      <c r="K2583" s="394" t="s">
        <v>43</v>
      </c>
      <c r="L2583" s="394" t="s">
        <v>43</v>
      </c>
      <c r="M2583" s="399" t="s">
        <v>43</v>
      </c>
      <c r="N2583" s="394" t="s">
        <v>43</v>
      </c>
      <c r="O2583" s="394">
        <v>16605</v>
      </c>
      <c r="P2583" s="394">
        <v>14072.033898305001</v>
      </c>
      <c r="Q2583" s="394" t="s">
        <v>43</v>
      </c>
      <c r="R2583" s="397" t="s">
        <v>43</v>
      </c>
      <c r="S2583" s="394" t="s">
        <v>43</v>
      </c>
      <c r="Y2583" s="399"/>
      <c r="Z2583" s="400"/>
      <c r="AA2583" s="400"/>
      <c r="AB2583" s="400"/>
      <c r="AC2583" s="397"/>
      <c r="AG2583" s="401"/>
      <c r="AH2583" s="397"/>
      <c r="AL2583" s="397"/>
      <c r="AM2583" s="398"/>
      <c r="AP2583" s="397"/>
      <c r="AQ2583" s="397"/>
      <c r="AR2583" s="397"/>
      <c r="AS2583" s="397"/>
      <c r="AT2583" s="397"/>
      <c r="AU2583" s="397"/>
      <c r="AV2583" s="397"/>
      <c r="AX2583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1000148, '01.03.2014 0:00:00',  '31.03.2014 23:59:59', 1, 'RUR', 10, null, null, null,null,null,null,null);</v>
      </c>
    </row>
    <row r="2584" spans="2:50" s="394" customFormat="1" ht="16.5" customHeight="1" x14ac:dyDescent="0.25">
      <c r="B2584" s="395">
        <v>1</v>
      </c>
      <c r="C2584" s="394">
        <v>1000148</v>
      </c>
      <c r="D2584" s="394" t="s">
        <v>1455</v>
      </c>
      <c r="E2584" s="396" t="s">
        <v>165</v>
      </c>
      <c r="F2584" s="396" t="s">
        <v>162</v>
      </c>
      <c r="G2584" s="394">
        <v>1</v>
      </c>
      <c r="H2584" s="397" t="s">
        <v>38</v>
      </c>
      <c r="I2584" s="398" t="s">
        <v>43</v>
      </c>
      <c r="J2584" s="398">
        <v>10</v>
      </c>
      <c r="K2584" s="394" t="s">
        <v>43</v>
      </c>
      <c r="L2584" s="394" t="s">
        <v>43</v>
      </c>
      <c r="M2584" s="399" t="s">
        <v>43</v>
      </c>
      <c r="N2584" s="394" t="s">
        <v>43</v>
      </c>
      <c r="O2584" s="394">
        <v>1845</v>
      </c>
      <c r="P2584" s="394">
        <v>1563.5593220338901</v>
      </c>
      <c r="Q2584" s="394" t="s">
        <v>43</v>
      </c>
      <c r="R2584" s="397" t="s">
        <v>43</v>
      </c>
      <c r="S2584" s="394" t="s">
        <v>43</v>
      </c>
      <c r="Y2584" s="399"/>
      <c r="Z2584" s="400"/>
      <c r="AA2584" s="400"/>
      <c r="AB2584" s="400"/>
      <c r="AC2584" s="397"/>
      <c r="AG2584" s="401"/>
      <c r="AH2584" s="397"/>
      <c r="AL2584" s="397"/>
      <c r="AM2584" s="398"/>
      <c r="AP2584" s="397"/>
      <c r="AQ2584" s="397"/>
      <c r="AR2584" s="397"/>
      <c r="AS2584" s="397"/>
      <c r="AT2584" s="397"/>
      <c r="AU2584" s="397"/>
      <c r="AV2584" s="397"/>
      <c r="AX2584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1000148, '01.01.2015 0:00:00',  '31.01.2015 23:59:59', 1, 'RUR', 10, null, null, null,null,null,null,null);</v>
      </c>
    </row>
    <row r="2585" spans="2:50" s="394" customFormat="1" ht="16.5" customHeight="1" x14ac:dyDescent="0.25">
      <c r="B2585" s="395">
        <v>1</v>
      </c>
      <c r="C2585" s="394">
        <v>1000148</v>
      </c>
      <c r="D2585" s="394" t="s">
        <v>1455</v>
      </c>
      <c r="E2585" s="396" t="s">
        <v>1464</v>
      </c>
      <c r="F2585" s="396" t="s">
        <v>1466</v>
      </c>
      <c r="G2585" s="394">
        <v>1</v>
      </c>
      <c r="H2585" s="397" t="s">
        <v>38</v>
      </c>
      <c r="I2585" s="398" t="s">
        <v>43</v>
      </c>
      <c r="J2585" s="398">
        <v>10</v>
      </c>
      <c r="K2585" s="394" t="s">
        <v>43</v>
      </c>
      <c r="L2585" s="394" t="s">
        <v>43</v>
      </c>
      <c r="M2585" s="399" t="s">
        <v>43</v>
      </c>
      <c r="N2585" s="394" t="s">
        <v>43</v>
      </c>
      <c r="O2585" s="394">
        <v>44280</v>
      </c>
      <c r="P2585" s="394">
        <v>37525.423728813497</v>
      </c>
      <c r="Q2585" s="394" t="s">
        <v>43</v>
      </c>
      <c r="R2585" s="397" t="s">
        <v>43</v>
      </c>
      <c r="S2585" s="394" t="s">
        <v>43</v>
      </c>
      <c r="Y2585" s="399"/>
      <c r="Z2585" s="400"/>
      <c r="AA2585" s="400"/>
      <c r="AB2585" s="400"/>
      <c r="AC2585" s="397"/>
      <c r="AG2585" s="401"/>
      <c r="AH2585" s="397"/>
      <c r="AL2585" s="397"/>
      <c r="AM2585" s="398"/>
      <c r="AP2585" s="397"/>
      <c r="AQ2585" s="397"/>
      <c r="AR2585" s="397"/>
      <c r="AS2585" s="397"/>
      <c r="AT2585" s="397"/>
      <c r="AU2585" s="397"/>
      <c r="AV2585" s="397"/>
      <c r="AX2585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1000148, '01.03.2015 0:00:00',  '31.03.2015 23:59:59', 1, 'RUR', 10, null, null, null,null,null,null,null);</v>
      </c>
    </row>
    <row r="2586" spans="2:50" s="394" customFormat="1" ht="16.5" customHeight="1" x14ac:dyDescent="0.25">
      <c r="B2586" s="395">
        <v>1</v>
      </c>
      <c r="C2586" s="394">
        <v>1000149</v>
      </c>
      <c r="D2586" s="394" t="s">
        <v>1456</v>
      </c>
      <c r="E2586" s="396" t="s">
        <v>294</v>
      </c>
      <c r="F2586" s="396" t="s">
        <v>297</v>
      </c>
      <c r="G2586" s="394">
        <v>1</v>
      </c>
      <c r="H2586" s="397" t="s">
        <v>38</v>
      </c>
      <c r="I2586" s="398">
        <v>7</v>
      </c>
      <c r="J2586" s="398">
        <v>5</v>
      </c>
      <c r="K2586" s="394">
        <v>69536</v>
      </c>
      <c r="L2586" s="394">
        <v>4172.16</v>
      </c>
      <c r="M2586" s="399">
        <v>1390.72</v>
      </c>
      <c r="N2586" s="394" t="s">
        <v>43</v>
      </c>
      <c r="O2586" s="394" t="s">
        <v>43</v>
      </c>
      <c r="P2586" s="394" t="s">
        <v>43</v>
      </c>
      <c r="Q2586" s="394" t="s">
        <v>43</v>
      </c>
      <c r="R2586" s="397" t="s">
        <v>43</v>
      </c>
      <c r="S2586" s="394" t="s">
        <v>43</v>
      </c>
      <c r="Y2586" s="399"/>
      <c r="Z2586" s="400"/>
      <c r="AA2586" s="400"/>
      <c r="AB2586" s="400"/>
      <c r="AC2586" s="397"/>
      <c r="AG2586" s="401"/>
      <c r="AH2586" s="397"/>
      <c r="AL2586" s="397"/>
      <c r="AM2586" s="398"/>
      <c r="AP2586" s="397"/>
      <c r="AQ2586" s="397"/>
      <c r="AR2586" s="397"/>
      <c r="AS2586" s="397"/>
      <c r="AT2586" s="397"/>
      <c r="AU2586" s="397"/>
      <c r="AV2586" s="397"/>
      <c r="AX2586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1000149, '01.03.2014 0:00:00',  '31.03.2014 23:59:59', 1, 'RUR', 5, 7, 4172.16, 1390.72,null,null,null,null);</v>
      </c>
    </row>
    <row r="2587" spans="2:50" s="394" customFormat="1" ht="16.5" customHeight="1" x14ac:dyDescent="0.25">
      <c r="B2587" s="395">
        <v>1</v>
      </c>
      <c r="C2587" s="394">
        <v>1000149</v>
      </c>
      <c r="D2587" s="394" t="s">
        <v>1456</v>
      </c>
      <c r="E2587" s="396" t="s">
        <v>294</v>
      </c>
      <c r="F2587" s="396" t="s">
        <v>297</v>
      </c>
      <c r="G2587" s="394">
        <v>1</v>
      </c>
      <c r="H2587" s="397" t="s">
        <v>38</v>
      </c>
      <c r="I2587" s="398" t="s">
        <v>43</v>
      </c>
      <c r="J2587" s="398">
        <v>10</v>
      </c>
      <c r="K2587" s="394" t="s">
        <v>43</v>
      </c>
      <c r="L2587" s="394" t="s">
        <v>43</v>
      </c>
      <c r="M2587" s="399" t="s">
        <v>43</v>
      </c>
      <c r="N2587" s="394" t="s">
        <v>43</v>
      </c>
      <c r="O2587" s="394">
        <v>16605</v>
      </c>
      <c r="P2587" s="394">
        <v>14072.033898305001</v>
      </c>
      <c r="Q2587" s="394">
        <v>1125.7627118644</v>
      </c>
      <c r="R2587" s="397">
        <v>281.44067796610102</v>
      </c>
      <c r="S2587" s="394" t="s">
        <v>43</v>
      </c>
      <c r="Y2587" s="399"/>
      <c r="Z2587" s="400"/>
      <c r="AA2587" s="400"/>
      <c r="AB2587" s="400"/>
      <c r="AC2587" s="397"/>
      <c r="AG2587" s="401"/>
      <c r="AH2587" s="397"/>
      <c r="AL2587" s="397"/>
      <c r="AM2587" s="398"/>
      <c r="AP2587" s="397"/>
      <c r="AQ2587" s="397"/>
      <c r="AR2587" s="397"/>
      <c r="AS2587" s="397"/>
      <c r="AT2587" s="397"/>
      <c r="AU2587" s="397"/>
      <c r="AV2587" s="397"/>
      <c r="AX2587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1000149, '01.03.2014 0:00:00',  '31.03.2014 23:59:59', 1, 'RUR', 10, null, null, null,null,1125.7627118644,281.440677966101,null);</v>
      </c>
    </row>
    <row r="2588" spans="2:50" s="394" customFormat="1" ht="16.5" customHeight="1" x14ac:dyDescent="0.25">
      <c r="B2588" s="395">
        <v>1</v>
      </c>
      <c r="C2588" s="394">
        <v>1000149</v>
      </c>
      <c r="D2588" s="394" t="s">
        <v>1456</v>
      </c>
      <c r="E2588" s="396" t="s">
        <v>165</v>
      </c>
      <c r="F2588" s="396" t="s">
        <v>162</v>
      </c>
      <c r="G2588" s="394">
        <v>1</v>
      </c>
      <c r="H2588" s="397" t="s">
        <v>38</v>
      </c>
      <c r="I2588" s="398" t="s">
        <v>43</v>
      </c>
      <c r="J2588" s="398">
        <v>10</v>
      </c>
      <c r="K2588" s="394" t="s">
        <v>43</v>
      </c>
      <c r="L2588" s="394" t="s">
        <v>43</v>
      </c>
      <c r="M2588" s="399" t="s">
        <v>43</v>
      </c>
      <c r="N2588" s="394" t="s">
        <v>43</v>
      </c>
      <c r="O2588" s="394">
        <v>2050</v>
      </c>
      <c r="P2588" s="394">
        <v>1737.28813559322</v>
      </c>
      <c r="Q2588" s="394">
        <v>138.98305084745701</v>
      </c>
      <c r="R2588" s="397">
        <v>34.745762711864401</v>
      </c>
      <c r="S2588" s="394" t="s">
        <v>43</v>
      </c>
      <c r="Y2588" s="399"/>
      <c r="Z2588" s="400"/>
      <c r="AA2588" s="400"/>
      <c r="AB2588" s="400"/>
      <c r="AC2588" s="397"/>
      <c r="AG2588" s="401"/>
      <c r="AH2588" s="397"/>
      <c r="AL2588" s="397"/>
      <c r="AM2588" s="398"/>
      <c r="AP2588" s="397"/>
      <c r="AQ2588" s="397"/>
      <c r="AR2588" s="397"/>
      <c r="AS2588" s="397"/>
      <c r="AT2588" s="397"/>
      <c r="AU2588" s="397"/>
      <c r="AV2588" s="397"/>
      <c r="AX2588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1000149, '01.01.2015 0:00:00',  '31.01.2015 23:59:59', 1, 'RUR', 10, null, null, null,null,138.983050847457,34.7457627118644,null);</v>
      </c>
    </row>
    <row r="2589" spans="2:50" s="394" customFormat="1" ht="16.5" customHeight="1" x14ac:dyDescent="0.25">
      <c r="B2589" s="395">
        <v>1</v>
      </c>
      <c r="C2589" s="394">
        <v>1000149</v>
      </c>
      <c r="D2589" s="394" t="s">
        <v>1456</v>
      </c>
      <c r="E2589" s="396" t="s">
        <v>1464</v>
      </c>
      <c r="F2589" s="396" t="s">
        <v>1466</v>
      </c>
      <c r="G2589" s="394">
        <v>1</v>
      </c>
      <c r="H2589" s="397" t="s">
        <v>38</v>
      </c>
      <c r="I2589" s="398" t="s">
        <v>43</v>
      </c>
      <c r="J2589" s="398">
        <v>10</v>
      </c>
      <c r="K2589" s="394" t="s">
        <v>43</v>
      </c>
      <c r="L2589" s="394" t="s">
        <v>43</v>
      </c>
      <c r="M2589" s="399" t="s">
        <v>43</v>
      </c>
      <c r="N2589" s="394" t="s">
        <v>43</v>
      </c>
      <c r="O2589" s="394">
        <v>44280</v>
      </c>
      <c r="P2589" s="394">
        <v>37525.423728813497</v>
      </c>
      <c r="Q2589" s="394">
        <v>3002.0338983050801</v>
      </c>
      <c r="R2589" s="397">
        <v>750.50847457627106</v>
      </c>
      <c r="S2589" s="394" t="s">
        <v>43</v>
      </c>
      <c r="Y2589" s="399"/>
      <c r="Z2589" s="400"/>
      <c r="AA2589" s="400"/>
      <c r="AB2589" s="400"/>
      <c r="AC2589" s="397"/>
      <c r="AG2589" s="401"/>
      <c r="AH2589" s="397"/>
      <c r="AL2589" s="397"/>
      <c r="AM2589" s="398"/>
      <c r="AP2589" s="397"/>
      <c r="AQ2589" s="397"/>
      <c r="AR2589" s="397"/>
      <c r="AS2589" s="397"/>
      <c r="AT2589" s="397"/>
      <c r="AU2589" s="397"/>
      <c r="AV2589" s="397"/>
      <c r="AX2589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1000149, '01.03.2015 0:00:00',  '31.03.2015 23:59:59', 1, 'RUR', 10, null, null, null,null,3002.03389830508,750.508474576271,null);</v>
      </c>
    </row>
    <row r="2590" spans="2:50" s="394" customFormat="1" ht="16.5" customHeight="1" x14ac:dyDescent="0.25">
      <c r="B2590" s="395">
        <v>1</v>
      </c>
      <c r="C2590" s="394">
        <v>1000150</v>
      </c>
      <c r="D2590" s="394" t="s">
        <v>1457</v>
      </c>
      <c r="E2590" s="396" t="s">
        <v>294</v>
      </c>
      <c r="F2590" s="396" t="s">
        <v>297</v>
      </c>
      <c r="G2590" s="394">
        <v>1</v>
      </c>
      <c r="H2590" s="397" t="s">
        <v>38</v>
      </c>
      <c r="I2590" s="398">
        <v>7</v>
      </c>
      <c r="J2590" s="398">
        <v>5</v>
      </c>
      <c r="K2590" s="394">
        <v>69536</v>
      </c>
      <c r="L2590" s="394">
        <v>4172.16</v>
      </c>
      <c r="M2590" s="399">
        <v>1390.72</v>
      </c>
      <c r="N2590" s="394" t="s">
        <v>43</v>
      </c>
      <c r="O2590" s="394" t="s">
        <v>43</v>
      </c>
      <c r="P2590" s="394" t="s">
        <v>43</v>
      </c>
      <c r="Q2590" s="394">
        <v>4172.16</v>
      </c>
      <c r="R2590" s="397">
        <v>1390.72</v>
      </c>
      <c r="S2590" s="394" t="s">
        <v>43</v>
      </c>
      <c r="Y2590" s="399"/>
      <c r="Z2590" s="400"/>
      <c r="AA2590" s="400"/>
      <c r="AB2590" s="400"/>
      <c r="AC2590" s="397"/>
      <c r="AG2590" s="401"/>
      <c r="AH2590" s="397"/>
      <c r="AL2590" s="397"/>
      <c r="AM2590" s="398"/>
      <c r="AP2590" s="397"/>
      <c r="AQ2590" s="397"/>
      <c r="AR2590" s="397"/>
      <c r="AS2590" s="397"/>
      <c r="AT2590" s="397"/>
      <c r="AU2590" s="397"/>
      <c r="AV2590" s="397"/>
      <c r="AX2590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1000150, '01.03.2014 0:00:00',  '31.03.2014 23:59:59', 1, 'RUR', 5, 7, 4172.16, 1390.72,null,4172.16,1390.72,null);</v>
      </c>
    </row>
    <row r="2591" spans="2:50" s="394" customFormat="1" ht="16.5" customHeight="1" x14ac:dyDescent="0.25">
      <c r="B2591" s="395">
        <v>1</v>
      </c>
      <c r="C2591" s="394">
        <v>1000150</v>
      </c>
      <c r="D2591" s="394" t="s">
        <v>1457</v>
      </c>
      <c r="E2591" s="396" t="s">
        <v>294</v>
      </c>
      <c r="F2591" s="396" t="s">
        <v>297</v>
      </c>
      <c r="G2591" s="394">
        <v>1</v>
      </c>
      <c r="H2591" s="397" t="s">
        <v>38</v>
      </c>
      <c r="I2591" s="398" t="s">
        <v>43</v>
      </c>
      <c r="J2591" s="398">
        <v>10</v>
      </c>
      <c r="K2591" s="394" t="s">
        <v>43</v>
      </c>
      <c r="L2591" s="394" t="s">
        <v>43</v>
      </c>
      <c r="M2591" s="399" t="s">
        <v>43</v>
      </c>
      <c r="N2591" s="394" t="s">
        <v>43</v>
      </c>
      <c r="O2591" s="394">
        <v>16605</v>
      </c>
      <c r="P2591" s="394">
        <v>14072.033898305001</v>
      </c>
      <c r="Q2591" s="394" t="s">
        <v>43</v>
      </c>
      <c r="R2591" s="397" t="s">
        <v>43</v>
      </c>
      <c r="S2591" s="394" t="s">
        <v>43</v>
      </c>
      <c r="Y2591" s="399"/>
      <c r="Z2591" s="400"/>
      <c r="AA2591" s="400"/>
      <c r="AB2591" s="400"/>
      <c r="AC2591" s="397"/>
      <c r="AG2591" s="401"/>
      <c r="AH2591" s="397"/>
      <c r="AL2591" s="397"/>
      <c r="AM2591" s="398"/>
      <c r="AP2591" s="397"/>
      <c r="AQ2591" s="397"/>
      <c r="AR2591" s="397"/>
      <c r="AS2591" s="397"/>
      <c r="AT2591" s="397"/>
      <c r="AU2591" s="397"/>
      <c r="AV2591" s="397"/>
      <c r="AX2591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1000150, '01.03.2014 0:00:00',  '31.03.2014 23:59:59', 1, 'RUR', 10, null, null, null,null,null,null,null);</v>
      </c>
    </row>
    <row r="2592" spans="2:50" s="394" customFormat="1" ht="16.5" customHeight="1" x14ac:dyDescent="0.25">
      <c r="B2592" s="395">
        <v>1</v>
      </c>
      <c r="C2592" s="394">
        <v>1000150</v>
      </c>
      <c r="D2592" s="394" t="s">
        <v>1457</v>
      </c>
      <c r="E2592" s="396" t="s">
        <v>165</v>
      </c>
      <c r="F2592" s="396" t="s">
        <v>162</v>
      </c>
      <c r="G2592" s="394">
        <v>1</v>
      </c>
      <c r="H2592" s="397" t="s">
        <v>38</v>
      </c>
      <c r="I2592" s="398" t="s">
        <v>43</v>
      </c>
      <c r="J2592" s="398">
        <v>10</v>
      </c>
      <c r="K2592" s="394" t="s">
        <v>43</v>
      </c>
      <c r="L2592" s="394" t="s">
        <v>43</v>
      </c>
      <c r="M2592" s="399" t="s">
        <v>43</v>
      </c>
      <c r="N2592" s="394" t="s">
        <v>43</v>
      </c>
      <c r="O2592" s="394">
        <v>1845</v>
      </c>
      <c r="P2592" s="394">
        <v>1563.5593220338901</v>
      </c>
      <c r="Q2592" s="394" t="s">
        <v>43</v>
      </c>
      <c r="R2592" s="397" t="s">
        <v>43</v>
      </c>
      <c r="S2592" s="394" t="s">
        <v>43</v>
      </c>
      <c r="Y2592" s="399"/>
      <c r="Z2592" s="400"/>
      <c r="AA2592" s="400"/>
      <c r="AB2592" s="400"/>
      <c r="AC2592" s="397"/>
      <c r="AG2592" s="401"/>
      <c r="AH2592" s="397"/>
      <c r="AL2592" s="397"/>
      <c r="AM2592" s="398"/>
      <c r="AP2592" s="397"/>
      <c r="AQ2592" s="397"/>
      <c r="AR2592" s="397"/>
      <c r="AS2592" s="397"/>
      <c r="AT2592" s="397"/>
      <c r="AU2592" s="397"/>
      <c r="AV2592" s="397"/>
      <c r="AX2592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1000150, '01.01.2015 0:00:00',  '31.01.2015 23:59:59', 1, 'RUR', 10, null, null, null,null,null,null,null);</v>
      </c>
    </row>
    <row r="2593" spans="2:50" s="394" customFormat="1" ht="16.5" customHeight="1" x14ac:dyDescent="0.25">
      <c r="B2593" s="395">
        <v>1</v>
      </c>
      <c r="C2593" s="394">
        <v>1000150</v>
      </c>
      <c r="D2593" s="394" t="s">
        <v>1457</v>
      </c>
      <c r="E2593" s="396" t="s">
        <v>1464</v>
      </c>
      <c r="F2593" s="396" t="s">
        <v>1466</v>
      </c>
      <c r="G2593" s="394">
        <v>1</v>
      </c>
      <c r="H2593" s="397" t="s">
        <v>38</v>
      </c>
      <c r="I2593" s="398" t="s">
        <v>43</v>
      </c>
      <c r="J2593" s="398">
        <v>10</v>
      </c>
      <c r="K2593" s="394" t="s">
        <v>43</v>
      </c>
      <c r="L2593" s="394" t="s">
        <v>43</v>
      </c>
      <c r="M2593" s="399" t="s">
        <v>43</v>
      </c>
      <c r="N2593" s="394" t="s">
        <v>43</v>
      </c>
      <c r="O2593" s="394">
        <v>44280</v>
      </c>
      <c r="P2593" s="394">
        <v>37525.423728813497</v>
      </c>
      <c r="Q2593" s="394" t="s">
        <v>43</v>
      </c>
      <c r="R2593" s="397" t="s">
        <v>43</v>
      </c>
      <c r="S2593" s="394" t="s">
        <v>43</v>
      </c>
      <c r="Y2593" s="399"/>
      <c r="Z2593" s="400"/>
      <c r="AA2593" s="400"/>
      <c r="AB2593" s="400"/>
      <c r="AC2593" s="397"/>
      <c r="AG2593" s="401"/>
      <c r="AH2593" s="397"/>
      <c r="AL2593" s="397"/>
      <c r="AM2593" s="398"/>
      <c r="AP2593" s="397"/>
      <c r="AQ2593" s="397"/>
      <c r="AR2593" s="397"/>
      <c r="AS2593" s="397"/>
      <c r="AT2593" s="397"/>
      <c r="AU2593" s="397"/>
      <c r="AV2593" s="397"/>
      <c r="AX2593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1000150, '01.03.2015 0:00:00',  '31.03.2015 23:59:59', 1, 'RUR', 10, null, null, null,null,null,null,null);</v>
      </c>
    </row>
    <row r="2594" spans="2:50" s="394" customFormat="1" ht="16.5" customHeight="1" x14ac:dyDescent="0.25">
      <c r="B2594" s="395">
        <v>1</v>
      </c>
      <c r="C2594" s="394">
        <v>1000151</v>
      </c>
      <c r="D2594" s="394" t="s">
        <v>1458</v>
      </c>
      <c r="E2594" s="396" t="s">
        <v>294</v>
      </c>
      <c r="F2594" s="396" t="s">
        <v>297</v>
      </c>
      <c r="G2594" s="394">
        <v>1</v>
      </c>
      <c r="H2594" s="397" t="s">
        <v>38</v>
      </c>
      <c r="I2594" s="398">
        <v>7</v>
      </c>
      <c r="J2594" s="398">
        <v>5</v>
      </c>
      <c r="K2594" s="394">
        <v>69536</v>
      </c>
      <c r="L2594" s="394">
        <v>4172.16</v>
      </c>
      <c r="M2594" s="399">
        <v>1390.72</v>
      </c>
      <c r="N2594" s="394" t="s">
        <v>43</v>
      </c>
      <c r="O2594" s="394" t="s">
        <v>43</v>
      </c>
      <c r="P2594" s="394" t="s">
        <v>43</v>
      </c>
      <c r="Q2594" s="394" t="s">
        <v>43</v>
      </c>
      <c r="R2594" s="397" t="s">
        <v>43</v>
      </c>
      <c r="S2594" s="394" t="s">
        <v>43</v>
      </c>
      <c r="Y2594" s="399"/>
      <c r="Z2594" s="400"/>
      <c r="AA2594" s="400"/>
      <c r="AB2594" s="400"/>
      <c r="AC2594" s="397"/>
      <c r="AG2594" s="401"/>
      <c r="AH2594" s="397"/>
      <c r="AL2594" s="397"/>
      <c r="AM2594" s="398"/>
      <c r="AP2594" s="397"/>
      <c r="AQ2594" s="397"/>
      <c r="AR2594" s="397"/>
      <c r="AS2594" s="397"/>
      <c r="AT2594" s="397"/>
      <c r="AU2594" s="397"/>
      <c r="AV2594" s="397"/>
      <c r="AX2594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1000151, '01.03.2014 0:00:00',  '31.03.2014 23:59:59', 1, 'RUR', 5, 7, 4172.16, 1390.72,null,null,null,null);</v>
      </c>
    </row>
    <row r="2595" spans="2:50" s="394" customFormat="1" ht="16.5" customHeight="1" x14ac:dyDescent="0.25">
      <c r="B2595" s="395">
        <v>1</v>
      </c>
      <c r="C2595" s="394">
        <v>1000151</v>
      </c>
      <c r="D2595" s="394" t="s">
        <v>1458</v>
      </c>
      <c r="E2595" s="396" t="s">
        <v>294</v>
      </c>
      <c r="F2595" s="396" t="s">
        <v>297</v>
      </c>
      <c r="G2595" s="394">
        <v>1</v>
      </c>
      <c r="H2595" s="397" t="s">
        <v>38</v>
      </c>
      <c r="I2595" s="398" t="s">
        <v>43</v>
      </c>
      <c r="J2595" s="398">
        <v>10</v>
      </c>
      <c r="K2595" s="394" t="s">
        <v>43</v>
      </c>
      <c r="L2595" s="394" t="s">
        <v>43</v>
      </c>
      <c r="M2595" s="399" t="s">
        <v>43</v>
      </c>
      <c r="N2595" s="394" t="s">
        <v>43</v>
      </c>
      <c r="O2595" s="394">
        <v>16605</v>
      </c>
      <c r="P2595" s="394">
        <v>14072.033898305001</v>
      </c>
      <c r="Q2595" s="394">
        <v>1125.7627118644</v>
      </c>
      <c r="R2595" s="397">
        <v>281.44067796610102</v>
      </c>
      <c r="S2595" s="394" t="s">
        <v>43</v>
      </c>
      <c r="Y2595" s="399"/>
      <c r="Z2595" s="400"/>
      <c r="AA2595" s="400"/>
      <c r="AB2595" s="400"/>
      <c r="AC2595" s="397"/>
      <c r="AG2595" s="401"/>
      <c r="AH2595" s="397"/>
      <c r="AL2595" s="397"/>
      <c r="AM2595" s="398"/>
      <c r="AP2595" s="397"/>
      <c r="AQ2595" s="397"/>
      <c r="AR2595" s="397"/>
      <c r="AS2595" s="397"/>
      <c r="AT2595" s="397"/>
      <c r="AU2595" s="397"/>
      <c r="AV2595" s="397"/>
      <c r="AX2595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1000151, '01.03.2014 0:00:00',  '31.03.2014 23:59:59', 1, 'RUR', 10, null, null, null,null,1125.7627118644,281.440677966101,null);</v>
      </c>
    </row>
    <row r="2596" spans="2:50" s="394" customFormat="1" ht="16.5" customHeight="1" x14ac:dyDescent="0.25">
      <c r="B2596" s="395">
        <v>1</v>
      </c>
      <c r="C2596" s="394">
        <v>1000151</v>
      </c>
      <c r="D2596" s="394" t="s">
        <v>1458</v>
      </c>
      <c r="E2596" s="396" t="s">
        <v>165</v>
      </c>
      <c r="F2596" s="396" t="s">
        <v>162</v>
      </c>
      <c r="G2596" s="394">
        <v>1</v>
      </c>
      <c r="H2596" s="397" t="s">
        <v>38</v>
      </c>
      <c r="I2596" s="398" t="s">
        <v>43</v>
      </c>
      <c r="J2596" s="398">
        <v>10</v>
      </c>
      <c r="K2596" s="394" t="s">
        <v>43</v>
      </c>
      <c r="L2596" s="394" t="s">
        <v>43</v>
      </c>
      <c r="M2596" s="399" t="s">
        <v>43</v>
      </c>
      <c r="N2596" s="394" t="s">
        <v>43</v>
      </c>
      <c r="O2596" s="394">
        <v>2050</v>
      </c>
      <c r="P2596" s="394">
        <v>1737.28813559322</v>
      </c>
      <c r="Q2596" s="394">
        <v>138.98305084745701</v>
      </c>
      <c r="R2596" s="397">
        <v>34.745762711864401</v>
      </c>
      <c r="S2596" s="394" t="s">
        <v>43</v>
      </c>
      <c r="Y2596" s="399"/>
      <c r="Z2596" s="400"/>
      <c r="AA2596" s="400"/>
      <c r="AB2596" s="400"/>
      <c r="AC2596" s="397"/>
      <c r="AG2596" s="401"/>
      <c r="AH2596" s="397"/>
      <c r="AL2596" s="397"/>
      <c r="AM2596" s="398"/>
      <c r="AP2596" s="397"/>
      <c r="AQ2596" s="397"/>
      <c r="AR2596" s="397"/>
      <c r="AS2596" s="397"/>
      <c r="AT2596" s="397"/>
      <c r="AU2596" s="397"/>
      <c r="AV2596" s="397"/>
      <c r="AX2596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1000151, '01.01.2015 0:00:00',  '31.01.2015 23:59:59', 1, 'RUR', 10, null, null, null,null,138.983050847457,34.7457627118644,null);</v>
      </c>
    </row>
    <row r="2597" spans="2:50" s="394" customFormat="1" ht="16.5" customHeight="1" x14ac:dyDescent="0.25">
      <c r="B2597" s="395">
        <v>1</v>
      </c>
      <c r="C2597" s="394">
        <v>1000151</v>
      </c>
      <c r="D2597" s="394" t="s">
        <v>1458</v>
      </c>
      <c r="E2597" s="396" t="s">
        <v>1464</v>
      </c>
      <c r="F2597" s="396" t="s">
        <v>1466</v>
      </c>
      <c r="G2597" s="394">
        <v>1</v>
      </c>
      <c r="H2597" s="397" t="s">
        <v>38</v>
      </c>
      <c r="I2597" s="398" t="s">
        <v>43</v>
      </c>
      <c r="J2597" s="398">
        <v>10</v>
      </c>
      <c r="K2597" s="394" t="s">
        <v>43</v>
      </c>
      <c r="L2597" s="394" t="s">
        <v>43</v>
      </c>
      <c r="M2597" s="399" t="s">
        <v>43</v>
      </c>
      <c r="N2597" s="394" t="s">
        <v>43</v>
      </c>
      <c r="O2597" s="394">
        <v>44280</v>
      </c>
      <c r="P2597" s="394">
        <v>37525.423728813497</v>
      </c>
      <c r="Q2597" s="394">
        <v>3002.0338983050801</v>
      </c>
      <c r="R2597" s="397">
        <v>750.50847457627106</v>
      </c>
      <c r="S2597" s="394" t="s">
        <v>43</v>
      </c>
      <c r="Y2597" s="399"/>
      <c r="Z2597" s="400"/>
      <c r="AA2597" s="400"/>
      <c r="AB2597" s="400"/>
      <c r="AC2597" s="397"/>
      <c r="AG2597" s="401"/>
      <c r="AH2597" s="397"/>
      <c r="AL2597" s="397"/>
      <c r="AM2597" s="398"/>
      <c r="AP2597" s="397"/>
      <c r="AQ2597" s="397"/>
      <c r="AR2597" s="397"/>
      <c r="AS2597" s="397"/>
      <c r="AT2597" s="397"/>
      <c r="AU2597" s="397"/>
      <c r="AV2597" s="397"/>
      <c r="AX2597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1000151, '01.03.2015 0:00:00',  '31.03.2015 23:59:59', 1, 'RUR', 10, null, null, null,null,3002.03389830508,750.508474576271,null);</v>
      </c>
    </row>
    <row r="2598" spans="2:50" s="394" customFormat="1" ht="16.5" customHeight="1" x14ac:dyDescent="0.25">
      <c r="B2598" s="395">
        <v>1</v>
      </c>
      <c r="C2598" s="394">
        <v>1000152</v>
      </c>
      <c r="D2598" s="394" t="s">
        <v>1459</v>
      </c>
      <c r="E2598" s="396" t="s">
        <v>294</v>
      </c>
      <c r="F2598" s="396" t="s">
        <v>297</v>
      </c>
      <c r="G2598" s="394">
        <v>1</v>
      </c>
      <c r="H2598" s="397" t="s">
        <v>38</v>
      </c>
      <c r="I2598" s="398">
        <v>7</v>
      </c>
      <c r="J2598" s="398">
        <v>5</v>
      </c>
      <c r="K2598" s="394">
        <v>69536</v>
      </c>
      <c r="L2598" s="394">
        <v>4172.16</v>
      </c>
      <c r="M2598" s="399">
        <v>1390.72</v>
      </c>
      <c r="N2598" s="394" t="s">
        <v>43</v>
      </c>
      <c r="O2598" s="394" t="s">
        <v>43</v>
      </c>
      <c r="P2598" s="394" t="s">
        <v>43</v>
      </c>
      <c r="Q2598" s="394">
        <v>4172.16</v>
      </c>
      <c r="R2598" s="397">
        <v>1390.72</v>
      </c>
      <c r="S2598" s="394" t="s">
        <v>43</v>
      </c>
      <c r="Y2598" s="399"/>
      <c r="Z2598" s="400"/>
      <c r="AA2598" s="400"/>
      <c r="AB2598" s="400"/>
      <c r="AC2598" s="397"/>
      <c r="AG2598" s="401"/>
      <c r="AH2598" s="397"/>
      <c r="AL2598" s="397"/>
      <c r="AM2598" s="398"/>
      <c r="AP2598" s="397"/>
      <c r="AQ2598" s="397"/>
      <c r="AR2598" s="397"/>
      <c r="AS2598" s="397"/>
      <c r="AT2598" s="397"/>
      <c r="AU2598" s="397"/>
      <c r="AV2598" s="397"/>
      <c r="AX2598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1000152, '01.03.2014 0:00:00',  '31.03.2014 23:59:59', 1, 'RUR', 5, 7, 4172.16, 1390.72,null,4172.16,1390.72,null);</v>
      </c>
    </row>
    <row r="2599" spans="2:50" s="394" customFormat="1" ht="16.5" customHeight="1" x14ac:dyDescent="0.25">
      <c r="B2599" s="395">
        <v>1</v>
      </c>
      <c r="C2599" s="394">
        <v>1000152</v>
      </c>
      <c r="D2599" s="394" t="s">
        <v>1459</v>
      </c>
      <c r="E2599" s="396" t="s">
        <v>294</v>
      </c>
      <c r="F2599" s="396" t="s">
        <v>297</v>
      </c>
      <c r="G2599" s="394">
        <v>1</v>
      </c>
      <c r="H2599" s="397" t="s">
        <v>38</v>
      </c>
      <c r="I2599" s="398" t="s">
        <v>43</v>
      </c>
      <c r="J2599" s="398">
        <v>10</v>
      </c>
      <c r="K2599" s="394" t="s">
        <v>43</v>
      </c>
      <c r="L2599" s="394" t="s">
        <v>43</v>
      </c>
      <c r="M2599" s="399" t="s">
        <v>43</v>
      </c>
      <c r="N2599" s="394" t="s">
        <v>43</v>
      </c>
      <c r="O2599" s="394">
        <v>16605</v>
      </c>
      <c r="P2599" s="394">
        <v>14072.033898305001</v>
      </c>
      <c r="Q2599" s="394" t="s">
        <v>43</v>
      </c>
      <c r="R2599" s="397" t="s">
        <v>43</v>
      </c>
      <c r="S2599" s="394" t="s">
        <v>43</v>
      </c>
      <c r="Y2599" s="399"/>
      <c r="Z2599" s="400"/>
      <c r="AA2599" s="400"/>
      <c r="AB2599" s="400"/>
      <c r="AC2599" s="397"/>
      <c r="AG2599" s="401"/>
      <c r="AH2599" s="397"/>
      <c r="AL2599" s="397"/>
      <c r="AM2599" s="398"/>
      <c r="AP2599" s="397"/>
      <c r="AQ2599" s="397"/>
      <c r="AR2599" s="397"/>
      <c r="AS2599" s="397"/>
      <c r="AT2599" s="397"/>
      <c r="AU2599" s="397"/>
      <c r="AV2599" s="397"/>
      <c r="AX2599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1000152, '01.03.2014 0:00:00',  '31.03.2014 23:59:59', 1, 'RUR', 10, null, null, null,null,null,null,null);</v>
      </c>
    </row>
    <row r="2600" spans="2:50" s="394" customFormat="1" ht="16.5" customHeight="1" x14ac:dyDescent="0.25">
      <c r="B2600" s="395">
        <v>1</v>
      </c>
      <c r="C2600" s="394">
        <v>1000152</v>
      </c>
      <c r="D2600" s="394" t="s">
        <v>1459</v>
      </c>
      <c r="E2600" s="396" t="s">
        <v>165</v>
      </c>
      <c r="F2600" s="396" t="s">
        <v>162</v>
      </c>
      <c r="G2600" s="394">
        <v>1</v>
      </c>
      <c r="H2600" s="397" t="s">
        <v>38</v>
      </c>
      <c r="I2600" s="398" t="s">
        <v>43</v>
      </c>
      <c r="J2600" s="398">
        <v>10</v>
      </c>
      <c r="K2600" s="394" t="s">
        <v>43</v>
      </c>
      <c r="L2600" s="394" t="s">
        <v>43</v>
      </c>
      <c r="M2600" s="399" t="s">
        <v>43</v>
      </c>
      <c r="N2600" s="394" t="s">
        <v>43</v>
      </c>
      <c r="O2600" s="394">
        <v>1845</v>
      </c>
      <c r="P2600" s="394">
        <v>1563.5593220338901</v>
      </c>
      <c r="Q2600" s="394" t="s">
        <v>43</v>
      </c>
      <c r="R2600" s="397" t="s">
        <v>43</v>
      </c>
      <c r="S2600" s="394" t="s">
        <v>43</v>
      </c>
      <c r="Y2600" s="399"/>
      <c r="Z2600" s="400"/>
      <c r="AA2600" s="400"/>
      <c r="AB2600" s="400"/>
      <c r="AC2600" s="397"/>
      <c r="AG2600" s="401"/>
      <c r="AH2600" s="397"/>
      <c r="AL2600" s="397"/>
      <c r="AM2600" s="398"/>
      <c r="AP2600" s="397"/>
      <c r="AQ2600" s="397"/>
      <c r="AR2600" s="397"/>
      <c r="AS2600" s="397"/>
      <c r="AT2600" s="397"/>
      <c r="AU2600" s="397"/>
      <c r="AV2600" s="397"/>
      <c r="AX2600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1000152, '01.01.2015 0:00:00',  '31.01.2015 23:59:59', 1, 'RUR', 10, null, null, null,null,null,null,null);</v>
      </c>
    </row>
    <row r="2601" spans="2:50" s="394" customFormat="1" ht="16.5" customHeight="1" x14ac:dyDescent="0.25">
      <c r="B2601" s="395">
        <v>1</v>
      </c>
      <c r="C2601" s="394">
        <v>1000152</v>
      </c>
      <c r="D2601" s="394" t="s">
        <v>1459</v>
      </c>
      <c r="E2601" s="396" t="s">
        <v>1464</v>
      </c>
      <c r="F2601" s="396" t="s">
        <v>1466</v>
      </c>
      <c r="G2601" s="394">
        <v>1</v>
      </c>
      <c r="H2601" s="397" t="s">
        <v>38</v>
      </c>
      <c r="I2601" s="398" t="s">
        <v>43</v>
      </c>
      <c r="J2601" s="398">
        <v>10</v>
      </c>
      <c r="K2601" s="394" t="s">
        <v>43</v>
      </c>
      <c r="L2601" s="394" t="s">
        <v>43</v>
      </c>
      <c r="M2601" s="399" t="s">
        <v>43</v>
      </c>
      <c r="N2601" s="394" t="s">
        <v>43</v>
      </c>
      <c r="O2601" s="394">
        <v>44280</v>
      </c>
      <c r="P2601" s="394">
        <v>37525.423728813497</v>
      </c>
      <c r="Q2601" s="394" t="s">
        <v>43</v>
      </c>
      <c r="R2601" s="397" t="s">
        <v>43</v>
      </c>
      <c r="S2601" s="394" t="s">
        <v>43</v>
      </c>
      <c r="Y2601" s="399"/>
      <c r="Z2601" s="400"/>
      <c r="AA2601" s="400"/>
      <c r="AB2601" s="400"/>
      <c r="AC2601" s="397"/>
      <c r="AG2601" s="401"/>
      <c r="AH2601" s="397"/>
      <c r="AL2601" s="397"/>
      <c r="AM2601" s="398"/>
      <c r="AP2601" s="397"/>
      <c r="AQ2601" s="397"/>
      <c r="AR2601" s="397"/>
      <c r="AS2601" s="397"/>
      <c r="AT2601" s="397"/>
      <c r="AU2601" s="397"/>
      <c r="AV2601" s="397"/>
      <c r="AX2601" s="394" t="str">
        <f t="shared" si="272"/>
        <v>insert into XXXX_COMMISSION_PART (ID,CONTRACT_ID,FROM_DT,TILL_DT,NDS,CURRENCY,REWARD_TYPE,DISCOUNT_TYPE,REWARD_TO_CHARGE,DELKREDERE_TO_CHARGE,DKV_TO_CHARGE,REWARD_TO_PAY,DELKREDERE_TO_PAY,DKV_TO_PAY) values (s_xxxx_commission_part.NEXTVAL, 1000152, '01.03.2015 0:00:00',  '31.03.2015 23:59:59', 1, 'RUR', 10, null, null, null,null,null,null,null);</v>
      </c>
    </row>
    <row r="2608" spans="2:50" s="210" customFormat="1" ht="16.5" customHeight="1" x14ac:dyDescent="0.25">
      <c r="B2608" s="388"/>
      <c r="H2608" s="389"/>
      <c r="I2608" s="215"/>
      <c r="J2608" s="215"/>
      <c r="M2608" s="390"/>
      <c r="R2608" s="389"/>
      <c r="Y2608" s="390"/>
      <c r="Z2608" s="391"/>
      <c r="AA2608" s="391"/>
      <c r="AB2608" s="391"/>
      <c r="AC2608" s="389"/>
      <c r="AG2608" s="392"/>
      <c r="AH2608" s="389"/>
      <c r="AL2608" s="389"/>
      <c r="AM2608" s="215"/>
      <c r="AP2608" s="389"/>
      <c r="AQ2608" s="389"/>
      <c r="AR2608" s="389"/>
      <c r="AS2608" s="389"/>
      <c r="AT2608" s="389"/>
      <c r="AU2608" s="389"/>
      <c r="AV2608" s="389"/>
    </row>
    <row r="2609" spans="2:50" ht="16.5" customHeight="1" x14ac:dyDescent="0.25">
      <c r="B2609" s="265">
        <v>1</v>
      </c>
      <c r="C2609" s="163">
        <v>1000135</v>
      </c>
      <c r="D2609" s="163" t="s">
        <v>1432</v>
      </c>
      <c r="E2609" s="183" t="s">
        <v>165</v>
      </c>
      <c r="F2609" s="183" t="s">
        <v>162</v>
      </c>
      <c r="G2609" s="163">
        <v>1</v>
      </c>
      <c r="H2609" s="259" t="s">
        <v>38</v>
      </c>
      <c r="I2609" s="189" t="s">
        <v>43</v>
      </c>
      <c r="J2609" s="189">
        <v>10</v>
      </c>
      <c r="K2609" s="163" t="s">
        <v>43</v>
      </c>
      <c r="L2609" s="163" t="s">
        <v>43</v>
      </c>
      <c r="M2609" s="2" t="s">
        <v>43</v>
      </c>
      <c r="N2609" s="163" t="s">
        <v>43</v>
      </c>
      <c r="O2609" s="163">
        <v>6765</v>
      </c>
      <c r="P2609" s="163">
        <v>5733.05084745762</v>
      </c>
      <c r="Q2609" s="163">
        <v>458.64406779660999</v>
      </c>
      <c r="R2609" s="220">
        <v>114.661016949152</v>
      </c>
      <c r="S2609" s="163" t="s">
        <v>43</v>
      </c>
      <c r="AX2609" s="163" t="str">
        <f t="shared" ref="AX2609:AX2645" si="273">IF(B2609=0,"insert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"&amp;A2609&amp;", "&amp;C2609&amp;", '"&amp;D2609&amp;"', date'"&amp;E2609&amp;"', date'"&amp;F2609&amp;"', "&amp;G2609&amp;", "&amp;H2609&amp;", '"&amp;I2609&amp;"',date'"&amp;O2609&amp;"',"&amp;J2609&amp;", "&amp;K2609&amp;", "&amp;K2609&amp;", '"&amp;L2609&amp;"', "&amp;M2609&amp;", "&amp;N2609&amp;", date'"&amp;P2609&amp;"', date'"&amp;Q2609&amp;"', "&amp;R2609&amp;", "&amp;S2609&amp;", to_date('"&amp;T2609&amp;"','YYYY-MM-DD HH24:MI:SS'), "&amp;U2609&amp;", "&amp;V2609&amp;", "&amp;W2609&amp;", "&amp;X2609&amp;", "&amp;AL2609&amp;", '"&amp;AN2609&amp;"', "&amp;AG2609&amp;","&amp;AM2609&amp;","&amp;AS2609&amp;","&amp;AT2609&amp;","&amp;AU2609&amp;");"&amp;
IF(LEN(AC2609)&gt;0,"insert into xxxx_oebs_cash_payment_test (ID, INVOICE_ID, OEBS_PAYMENT, DOC_DATE, COMISS_DATE) values (s_xxxx_oebs_cash_payment_test.NEXTVAL, "&amp;H2609&amp;", "&amp;AC2609&amp;", to_date('"&amp;T2609&amp;"','YYYY-MM-DD HH24:MI:SS'), "&amp;AF2609&amp;" );","")&amp;
IF(LEN(AD2609)&gt;0,"insert into xxxx_oebs_cash_payment_test (ID, INVOICE_ID, OEBS_PAYMENT, DOC_DATE, COMISS_DATE) values (s_xxxx_oebs_cash_payment_test.NEXTVAL, "&amp;H2609&amp;", "&amp;AD2609&amp;", to_date('"&amp;T2609&amp;"','YYYY-MM-DD HH24:MI:SS'), "&amp;AF2609&amp;" );","")&amp;
IF(LEN(AE2609)&gt;0,"insert into xxxx_oebs_cash_payment_test (ID, INVOICE_ID, OEBS_PAYMENT, DOC_DATE, COMISS_DATE) values (s_xxxx_oebs_cash_payment_test.NEXTVAL, "&amp;H2609&amp;", "&amp;AE2609&amp;", to_date('"&amp;T2609&amp;"','YYYY-MM-DD HH24:MI:SS'), "&amp;AF2609&amp;" );","")&amp;
IF(LEN(AH2609)&gt;0,"insert into xxxx_client_discount_m  (ID,CLIENT_ID,CLIENT_AVG_DISCOUNT,DT) values (s_xxxx_client_discount_m.NEXTVAL,"&amp;X2609&amp;", "&amp;AH2609&amp;", "&amp;AI2609&amp;");","")&amp;
IF(LEN(AJ2609)&gt;0,"insert into xxxx_client_discount_m  (ID,CLIENT_ID,CLIENT_AVG_DISCOUNT,DT) values (s_xxxx_client_discount_m.NEXTVAL,"&amp;X2609&amp;", "&amp;AJ2609&amp;", "&amp;AK2609&amp;");","")&amp;
IF(LEN(AO2609)&gt;0,"insert into xxxx_contract_signed_attr (ID, CONTRACT_ID, CODE, KEY_NUM) values (s_xxxx_contract_signed_attr.NEXTVAL, "&amp;C2609&amp;", 'SUPERCOMMISSION_BONUS' , "&amp;AO2609&amp;" );","")&amp;
IF(LEN(AP2609)&gt;0,"insert into xxxx_loyal_clients_contr_attr (ID, CONTRACT_ID, CLIENT_ID, LC_TURNOVER, COLLATERAL_FIRST_DT, COLLATERAL_END_DT) values (s_xxxx_loyal_clients_contr_atr.NEXTVAL, "&amp;C2609&amp;", "&amp;X2609&amp;", "&amp;AP2609&amp;", "&amp;AQ2609&amp;", "&amp;AR2609&amp;" );",""),"insert into XXXX_COMMISSION_PART (ID,CONTRACT_ID,FROM_DT,TILL_DT,NDS,CURRENCY,REWARD_TYPE,DISCOUNT_TYPE,REWARD_TO_CHARGE,DELKREDERE_TO_CHARGE,DKV_TO_CHARGE,REWARD_TO_PAY,DELKREDERE_TO_PAY,DKV_TO_PAY) values "&amp;"(s_xxxx_commission_part.NEXTVAL, "&amp;C2609&amp;", "&amp;E2609&amp;",  "&amp;F2609&amp;", "&amp;G2609&amp;", '"&amp;H2609&amp;"', "&amp;J2609&amp;", "&amp;I2609&amp;", "&amp;L2609&amp;", "&amp;M2609&amp;","&amp;N2609&amp;","&amp;Q2609&amp;","&amp;R2609&amp;","&amp;S2609&amp;");")</f>
        <v>insert into XXXX_COMMISSION_PART (ID,CONTRACT_ID,FROM_DT,TILL_DT,NDS,CURRENCY,REWARD_TYPE,DISCOUNT_TYPE,REWARD_TO_CHARGE,DELKREDERE_TO_CHARGE,DKV_TO_CHARGE,REWARD_TO_PAY,DELKREDERE_TO_PAY,DKV_TO_PAY) values (s_xxxx_commission_part.NEXTVAL, 1000135, '01.01.2015 0:00:00',  '31.01.2015 23:59:59', 1, 'RUR', 10, null, null, null,null,458.64406779661,114.661016949152,null);</v>
      </c>
    </row>
    <row r="2610" spans="2:50" ht="16.5" customHeight="1" x14ac:dyDescent="0.25">
      <c r="B2610" s="265">
        <v>1</v>
      </c>
      <c r="C2610" s="163">
        <v>1000135</v>
      </c>
      <c r="D2610" s="163" t="s">
        <v>1432</v>
      </c>
      <c r="E2610" s="183" t="s">
        <v>166</v>
      </c>
      <c r="F2610" s="183" t="s">
        <v>163</v>
      </c>
      <c r="G2610" s="163">
        <v>1</v>
      </c>
      <c r="H2610" s="259" t="s">
        <v>38</v>
      </c>
      <c r="I2610" s="189">
        <v>7</v>
      </c>
      <c r="J2610" s="189">
        <v>5</v>
      </c>
      <c r="K2610" s="163">
        <v>10824</v>
      </c>
      <c r="L2610" s="163">
        <v>649.44000000000005</v>
      </c>
      <c r="M2610" s="2">
        <v>216.48</v>
      </c>
      <c r="N2610" s="163" t="s">
        <v>43</v>
      </c>
      <c r="O2610" s="163" t="s">
        <v>43</v>
      </c>
      <c r="P2610" s="163" t="s">
        <v>43</v>
      </c>
      <c r="Q2610" s="163" t="s">
        <v>43</v>
      </c>
      <c r="R2610" s="220" t="s">
        <v>43</v>
      </c>
      <c r="S2610" s="163" t="s">
        <v>43</v>
      </c>
      <c r="AX2610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1000135, '01.02.2015 0:00:00',  '28.02.2015 23:59:59', 1, 'RUR', 5, 7, 649.44, 216.48,null,null,null,null);</v>
      </c>
    </row>
    <row r="2611" spans="2:50" ht="16.5" customHeight="1" x14ac:dyDescent="0.25">
      <c r="B2611" s="265">
        <v>1</v>
      </c>
      <c r="C2611" s="163">
        <v>1000136</v>
      </c>
      <c r="D2611" s="163" t="s">
        <v>1443</v>
      </c>
      <c r="E2611" s="183" t="s">
        <v>165</v>
      </c>
      <c r="F2611" s="183" t="s">
        <v>162</v>
      </c>
      <c r="G2611" s="163">
        <v>1</v>
      </c>
      <c r="H2611" s="259" t="s">
        <v>38</v>
      </c>
      <c r="I2611" s="189" t="s">
        <v>43</v>
      </c>
      <c r="J2611" s="189">
        <v>10</v>
      </c>
      <c r="K2611" s="163" t="s">
        <v>43</v>
      </c>
      <c r="L2611" s="163" t="s">
        <v>43</v>
      </c>
      <c r="M2611" s="2" t="s">
        <v>43</v>
      </c>
      <c r="N2611" s="163" t="s">
        <v>43</v>
      </c>
      <c r="O2611" s="163">
        <v>6765</v>
      </c>
      <c r="P2611" s="163">
        <v>5733.05084745762</v>
      </c>
      <c r="Q2611" s="163" t="s">
        <v>43</v>
      </c>
      <c r="R2611" s="220" t="s">
        <v>43</v>
      </c>
      <c r="S2611" s="163" t="s">
        <v>43</v>
      </c>
      <c r="AX2611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1000136, '01.01.2015 0:00:00',  '31.01.2015 23:59:59', 1, 'RUR', 10, null, null, null,null,null,null,null);</v>
      </c>
    </row>
    <row r="2612" spans="2:50" ht="16.5" customHeight="1" x14ac:dyDescent="0.25">
      <c r="B2612" s="265">
        <v>1</v>
      </c>
      <c r="C2612" s="163">
        <v>1000136</v>
      </c>
      <c r="D2612" s="163" t="s">
        <v>1443</v>
      </c>
      <c r="E2612" s="183" t="s">
        <v>166</v>
      </c>
      <c r="F2612" s="183" t="s">
        <v>163</v>
      </c>
      <c r="G2612" s="163">
        <v>1</v>
      </c>
      <c r="H2612" s="259" t="s">
        <v>38</v>
      </c>
      <c r="I2612" s="189">
        <v>7</v>
      </c>
      <c r="J2612" s="189">
        <v>5</v>
      </c>
      <c r="K2612" s="163">
        <v>10824</v>
      </c>
      <c r="L2612" s="163">
        <v>649.44000000000005</v>
      </c>
      <c r="M2612" s="2">
        <v>216.48</v>
      </c>
      <c r="N2612" s="163" t="s">
        <v>43</v>
      </c>
      <c r="O2612" s="163" t="s">
        <v>43</v>
      </c>
      <c r="P2612" s="163" t="s">
        <v>43</v>
      </c>
      <c r="Q2612" s="163">
        <v>649.44000000000005</v>
      </c>
      <c r="R2612" s="220">
        <v>216.48</v>
      </c>
      <c r="S2612" s="163" t="s">
        <v>43</v>
      </c>
      <c r="AX2612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1000136, '01.02.2015 0:00:00',  '28.02.2015 23:59:59', 1, 'RUR', 5, 7, 649.44, 216.48,null,649.44,216.48,null);</v>
      </c>
    </row>
    <row r="2613" spans="2:50" ht="16.5" customHeight="1" x14ac:dyDescent="0.25">
      <c r="B2613" s="265">
        <v>1</v>
      </c>
      <c r="C2613" s="163">
        <v>1000137</v>
      </c>
      <c r="D2613" s="163" t="s">
        <v>1444</v>
      </c>
      <c r="E2613" s="183" t="s">
        <v>1692</v>
      </c>
      <c r="F2613" s="183" t="s">
        <v>1693</v>
      </c>
      <c r="G2613" s="163">
        <v>1</v>
      </c>
      <c r="H2613" s="259" t="s">
        <v>38</v>
      </c>
      <c r="I2613" s="189">
        <v>7</v>
      </c>
      <c r="J2613" s="189">
        <v>4</v>
      </c>
      <c r="K2613" s="163">
        <v>2706</v>
      </c>
      <c r="L2613" s="163">
        <v>216.48</v>
      </c>
      <c r="M2613" s="2">
        <v>54.12</v>
      </c>
      <c r="N2613" s="163" t="s">
        <v>43</v>
      </c>
      <c r="O2613" s="163" t="s">
        <v>43</v>
      </c>
      <c r="P2613" s="163" t="s">
        <v>43</v>
      </c>
      <c r="Q2613" s="163" t="s">
        <v>43</v>
      </c>
      <c r="R2613" s="220" t="s">
        <v>43</v>
      </c>
      <c r="S2613" s="163" t="s">
        <v>43</v>
      </c>
      <c r="AX2613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1000137, '01.11.2014 0:00:00',  '30.11.2014 23:59:59', 1, 'RUR', 4, 7, 216.48, 54.12,null,null,null,null);</v>
      </c>
    </row>
    <row r="2614" spans="2:50" ht="16.5" customHeight="1" x14ac:dyDescent="0.25">
      <c r="B2614" s="265">
        <v>1</v>
      </c>
      <c r="C2614" s="163">
        <v>1000137</v>
      </c>
      <c r="D2614" s="163" t="s">
        <v>1444</v>
      </c>
      <c r="E2614" s="183" t="s">
        <v>167</v>
      </c>
      <c r="F2614" s="183" t="s">
        <v>164</v>
      </c>
      <c r="G2614" s="163">
        <v>1</v>
      </c>
      <c r="H2614" s="259" t="s">
        <v>38</v>
      </c>
      <c r="I2614" s="189" t="s">
        <v>43</v>
      </c>
      <c r="J2614" s="189">
        <v>10</v>
      </c>
      <c r="K2614" s="163" t="s">
        <v>43</v>
      </c>
      <c r="L2614" s="163" t="s">
        <v>43</v>
      </c>
      <c r="M2614" s="2" t="s">
        <v>43</v>
      </c>
      <c r="N2614" s="163" t="s">
        <v>43</v>
      </c>
      <c r="O2614" s="163">
        <v>6765</v>
      </c>
      <c r="P2614" s="163">
        <v>5733.05084745762</v>
      </c>
      <c r="Q2614" s="163">
        <v>458.64406779660999</v>
      </c>
      <c r="R2614" s="220">
        <v>114.661016949152</v>
      </c>
      <c r="S2614" s="163" t="s">
        <v>43</v>
      </c>
      <c r="AX2614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1000137, '01.12.2014 0:00:00',  '31.12.2014 23:59:59', 1, 'RUR', 10, null, null, null,null,458.64406779661,114.661016949152,null);</v>
      </c>
    </row>
    <row r="2615" spans="2:50" ht="16.5" customHeight="1" x14ac:dyDescent="0.25">
      <c r="B2615" s="265">
        <v>1</v>
      </c>
      <c r="C2615" s="163">
        <v>1000138</v>
      </c>
      <c r="D2615" s="163" t="s">
        <v>1445</v>
      </c>
      <c r="E2615" s="183" t="s">
        <v>1692</v>
      </c>
      <c r="F2615" s="183" t="s">
        <v>1693</v>
      </c>
      <c r="G2615" s="163">
        <v>1</v>
      </c>
      <c r="H2615" s="259" t="s">
        <v>38</v>
      </c>
      <c r="I2615" s="189">
        <v>7</v>
      </c>
      <c r="J2615" s="189">
        <v>4</v>
      </c>
      <c r="K2615" s="163">
        <v>2706</v>
      </c>
      <c r="L2615" s="163">
        <v>216.48</v>
      </c>
      <c r="M2615" s="2">
        <v>54.12</v>
      </c>
      <c r="N2615" s="163" t="s">
        <v>43</v>
      </c>
      <c r="O2615" s="163" t="s">
        <v>43</v>
      </c>
      <c r="P2615" s="163" t="s">
        <v>43</v>
      </c>
      <c r="Q2615" s="163">
        <v>216.48</v>
      </c>
      <c r="R2615" s="220">
        <v>54.12</v>
      </c>
      <c r="S2615" s="163" t="s">
        <v>43</v>
      </c>
      <c r="AX2615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1000138, '01.11.2014 0:00:00',  '30.11.2014 23:59:59', 1, 'RUR', 4, 7, 216.48, 54.12,null,216.48,54.12,null);</v>
      </c>
    </row>
    <row r="2616" spans="2:50" ht="16.5" customHeight="1" x14ac:dyDescent="0.25">
      <c r="B2616" s="265">
        <v>1</v>
      </c>
      <c r="C2616" s="163">
        <v>1000138</v>
      </c>
      <c r="D2616" s="163" t="s">
        <v>1445</v>
      </c>
      <c r="E2616" s="183" t="s">
        <v>167</v>
      </c>
      <c r="F2616" s="183" t="s">
        <v>164</v>
      </c>
      <c r="G2616" s="163">
        <v>1</v>
      </c>
      <c r="H2616" s="259" t="s">
        <v>38</v>
      </c>
      <c r="I2616" s="189" t="s">
        <v>43</v>
      </c>
      <c r="J2616" s="189">
        <v>10</v>
      </c>
      <c r="K2616" s="163" t="s">
        <v>43</v>
      </c>
      <c r="L2616" s="163" t="s">
        <v>43</v>
      </c>
      <c r="M2616" s="2" t="s">
        <v>43</v>
      </c>
      <c r="N2616" s="163" t="s">
        <v>43</v>
      </c>
      <c r="O2616" s="163">
        <v>6765</v>
      </c>
      <c r="P2616" s="163">
        <v>5733.05084745762</v>
      </c>
      <c r="Q2616" s="163" t="s">
        <v>43</v>
      </c>
      <c r="R2616" s="220" t="s">
        <v>43</v>
      </c>
      <c r="S2616" s="163" t="s">
        <v>43</v>
      </c>
      <c r="AX2616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1000138, '01.12.2014 0:00:00',  '31.12.2014 23:59:59', 1, 'RUR', 10, null, null, null,null,null,null,null);</v>
      </c>
    </row>
    <row r="2617" spans="2:50" ht="16.5" customHeight="1" x14ac:dyDescent="0.25">
      <c r="B2617" s="265">
        <v>1</v>
      </c>
      <c r="C2617" s="163">
        <v>1000139</v>
      </c>
      <c r="D2617" s="163" t="s">
        <v>1446</v>
      </c>
      <c r="E2617" s="183" t="s">
        <v>1692</v>
      </c>
      <c r="F2617" s="183" t="s">
        <v>1693</v>
      </c>
      <c r="G2617" s="163">
        <v>1</v>
      </c>
      <c r="H2617" s="259" t="s">
        <v>38</v>
      </c>
      <c r="I2617" s="189">
        <v>7</v>
      </c>
      <c r="J2617" s="189">
        <v>4</v>
      </c>
      <c r="K2617" s="163">
        <v>2706</v>
      </c>
      <c r="L2617" s="163">
        <v>216.48</v>
      </c>
      <c r="M2617" s="2">
        <v>54.12</v>
      </c>
      <c r="N2617" s="163" t="s">
        <v>43</v>
      </c>
      <c r="O2617" s="163" t="s">
        <v>43</v>
      </c>
      <c r="P2617" s="163" t="s">
        <v>43</v>
      </c>
      <c r="Q2617" s="163" t="s">
        <v>43</v>
      </c>
      <c r="R2617" s="220" t="s">
        <v>43</v>
      </c>
      <c r="S2617" s="163" t="s">
        <v>43</v>
      </c>
      <c r="AX2617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1000139, '01.11.2014 0:00:00',  '30.11.2014 23:59:59', 1, 'RUR', 4, 7, 216.48, 54.12,null,null,null,null);</v>
      </c>
    </row>
    <row r="2618" spans="2:50" ht="16.5" customHeight="1" x14ac:dyDescent="0.25">
      <c r="B2618" s="265">
        <v>1</v>
      </c>
      <c r="C2618" s="163">
        <v>1000139</v>
      </c>
      <c r="D2618" s="163" t="s">
        <v>1446</v>
      </c>
      <c r="E2618" s="183" t="s">
        <v>167</v>
      </c>
      <c r="F2618" s="183" t="s">
        <v>164</v>
      </c>
      <c r="G2618" s="163">
        <v>1</v>
      </c>
      <c r="H2618" s="259" t="s">
        <v>38</v>
      </c>
      <c r="I2618" s="189" t="s">
        <v>43</v>
      </c>
      <c r="J2618" s="189">
        <v>10</v>
      </c>
      <c r="K2618" s="163" t="s">
        <v>43</v>
      </c>
      <c r="L2618" s="163" t="s">
        <v>43</v>
      </c>
      <c r="M2618" s="2" t="s">
        <v>43</v>
      </c>
      <c r="N2618" s="163" t="s">
        <v>43</v>
      </c>
      <c r="O2618" s="163">
        <v>6765</v>
      </c>
      <c r="P2618" s="163">
        <v>5733.05084745762</v>
      </c>
      <c r="Q2618" s="163">
        <v>458.64406779660999</v>
      </c>
      <c r="R2618" s="220">
        <v>114.661016949152</v>
      </c>
      <c r="S2618" s="163" t="s">
        <v>43</v>
      </c>
      <c r="AX2618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1000139, '01.12.2014 0:00:00',  '31.12.2014 23:59:59', 1, 'RUR', 10, null, null, null,null,458.64406779661,114.661016949152,null);</v>
      </c>
    </row>
    <row r="2619" spans="2:50" ht="16.5" customHeight="1" x14ac:dyDescent="0.25">
      <c r="B2619" s="265">
        <v>1</v>
      </c>
      <c r="C2619" s="163">
        <v>1000140</v>
      </c>
      <c r="D2619" s="163" t="s">
        <v>1447</v>
      </c>
      <c r="E2619" s="183" t="s">
        <v>1692</v>
      </c>
      <c r="F2619" s="183" t="s">
        <v>1693</v>
      </c>
      <c r="G2619" s="163">
        <v>1</v>
      </c>
      <c r="H2619" s="259" t="s">
        <v>38</v>
      </c>
      <c r="I2619" s="189">
        <v>7</v>
      </c>
      <c r="J2619" s="189">
        <v>4</v>
      </c>
      <c r="K2619" s="163">
        <v>2706</v>
      </c>
      <c r="L2619" s="163">
        <v>216.48</v>
      </c>
      <c r="M2619" s="2">
        <v>54.12</v>
      </c>
      <c r="N2619" s="163" t="s">
        <v>43</v>
      </c>
      <c r="O2619" s="163" t="s">
        <v>43</v>
      </c>
      <c r="P2619" s="163" t="s">
        <v>43</v>
      </c>
      <c r="Q2619" s="163">
        <v>216.48</v>
      </c>
      <c r="R2619" s="220">
        <v>54.12</v>
      </c>
      <c r="S2619" s="163" t="s">
        <v>43</v>
      </c>
      <c r="AX2619" s="163" t="str">
        <f>IF(B2619=0,"insert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"&amp;A2619&amp;", "&amp;C2619&amp;", '"&amp;D2619&amp;"', date'"&amp;E2619&amp;"', date'"&amp;F2619&amp;"', "&amp;G2619&amp;", "&amp;H2619&amp;", '"&amp;I2619&amp;"',date'"&amp;O2619&amp;"',"&amp;J2619&amp;", "&amp;K2619&amp;", "&amp;K2619&amp;", '"&amp;L2619&amp;"', "&amp;M2619&amp;", "&amp;N2619&amp;", date'"&amp;P2619&amp;"', date'"&amp;Q2619&amp;"', "&amp;R2619&amp;", "&amp;S2619&amp;", to_date('"&amp;T2619&amp;"','YYYY-MM-DD HH24:MI:SS'), "&amp;U2619&amp;", "&amp;V2619&amp;", "&amp;W2619&amp;", "&amp;X2619&amp;", "&amp;AL2619&amp;", '"&amp;AN2619&amp;"', "&amp;AG2619&amp;","&amp;AM2619&amp;","&amp;AS2619&amp;","&amp;AT2619&amp;","&amp;AU2619&amp;");"&amp;
IF(LEN(AC2619)&gt;0,"insert into xxxx_oebs_cash_payment_test (ID, INVOICE_ID, OEBS_PAYMENT, DOC_DATE, COMISS_DATE) values (s_xxxx_oebs_cash_payment_test.NEXTVAL, "&amp;H2619&amp;", "&amp;AC2619&amp;", to_date('"&amp;T2619&amp;"','YYYY-MM-DD HH24:MI:SS'), "&amp;AF2619&amp;" );","")&amp;
IF(LEN(AD2619)&gt;0,"insert into xxxx_oebs_cash_payment_test (ID, INVOICE_ID, OEBS_PAYMENT, DOC_DATE, COMISS_DATE) values (s_xxxx_oebs_cash_payment_test.NEXTVAL, "&amp;H2619&amp;", "&amp;AD2619&amp;", to_date('"&amp;T2619&amp;"','YYYY-MM-DD HH24:MI:SS'), "&amp;AF2619&amp;" );","")&amp;
IF(LEN(AE2619)&gt;0,"insert into xxxx_oebs_cash_payment_test (ID, INVOICE_ID, OEBS_PAYMENT, DOC_DATE, COMISS_DATE) values (s_xxxx_oebs_cash_payment_test.NEXTVAL, "&amp;H2619&amp;", "&amp;AE2619&amp;", to_date('"&amp;T2619&amp;"','YYYY-MM-DD HH24:MI:SS'), "&amp;AF2619&amp;" );","")&amp;
IF(LEN(AH2619)&gt;0,"insert into xxxx_client_discount_m  (ID,CLIENT_ID,CLIENT_AVG_DISCOUNT,DT) values (s_xxxx_client_discount_m.NEXTVAL,"&amp;X2619&amp;", "&amp;AH2619&amp;", "&amp;AI2619&amp;");","")&amp;
IF(LEN(AJ2619)&gt;0,"insert into xxxx_client_discount_m  (ID,CLIENT_ID,CLIENT_AVG_DISCOUNT,DT) values (s_xxxx_client_discount_m.NEXTVAL,"&amp;X2619&amp;", "&amp;AJ2619&amp;", "&amp;AK2619&amp;");","")&amp;
IF(LEN(AO2619)&gt;0,"insert into xxxx_contract_signed_attr (ID, CONTRACT_ID, CODE, KEY_NUM) values (s_xxxx_contract_signed_attr.NEXTVAL, "&amp;C2619&amp;", 'SUPERCOMMISSION_BONUS' , "&amp;AO2619&amp;" );","")&amp;
IF(LEN(AP2619)&gt;0,"insert into xxxx_loyal_clients_contr_attr (ID, CONTRACT_ID, CLIENT_ID, LC_TURNOVER, COLLATERAL_FIRST_DT, COLLATERAL_END_DT) values (s_xxxx_loyal_clients_contr_atr.NEXTVAL, "&amp;C2619&amp;", "&amp;X2619&amp;", "&amp;AP2619&amp;", "&amp;AQ2619&amp;", "&amp;AR2619&amp;" );",""),"insert into XXXX_COMMISSION_PART (ID,CONTRACT_ID,FROM_DT,TILL_DT,NDS,CURRENCY,REWARD_TYPE,DISCOUNT_TYPE,REWARD_TO_CHARGE,DELKREDERE_TO_CHARGE,DKV_TO_CHARGE,REWARD_TO_PAY,DELKREDERE_TO_PAY,DKV_TO_PAY) values "&amp;"(s_xxxx_commission_part.NEXTVAL, "&amp;C2619&amp;", "&amp;E2619&amp;",  "&amp;F2619&amp;", "&amp;G2619&amp;", '"&amp;H2619&amp;"', "&amp;J2619&amp;", "&amp;I2619&amp;", "&amp;L2619&amp;", "&amp;M2619&amp;","&amp;N2619&amp;","&amp;Q2619&amp;","&amp;R2619&amp;","&amp;S2619&amp;");")</f>
        <v>insert into XXXX_COMMISSION_PART (ID,CONTRACT_ID,FROM_DT,TILL_DT,NDS,CURRENCY,REWARD_TYPE,DISCOUNT_TYPE,REWARD_TO_CHARGE,DELKREDERE_TO_CHARGE,DKV_TO_CHARGE,REWARD_TO_PAY,DELKREDERE_TO_PAY,DKV_TO_PAY) values (s_xxxx_commission_part.NEXTVAL, 1000140, '01.11.2014 0:00:00',  '30.11.2014 23:59:59', 1, 'RUR', 4, 7, 216.48, 54.12,null,216.48,54.12,null);</v>
      </c>
    </row>
    <row r="2620" spans="2:50" ht="16.5" customHeight="1" x14ac:dyDescent="0.25">
      <c r="B2620" s="265">
        <v>1</v>
      </c>
      <c r="C2620" s="163">
        <v>1000140</v>
      </c>
      <c r="D2620" s="163" t="s">
        <v>1447</v>
      </c>
      <c r="E2620" s="183" t="s">
        <v>167</v>
      </c>
      <c r="F2620" s="183" t="s">
        <v>164</v>
      </c>
      <c r="G2620" s="163">
        <v>1</v>
      </c>
      <c r="H2620" s="259" t="s">
        <v>38</v>
      </c>
      <c r="I2620" s="189" t="s">
        <v>43</v>
      </c>
      <c r="J2620" s="189">
        <v>10</v>
      </c>
      <c r="K2620" s="163" t="s">
        <v>43</v>
      </c>
      <c r="L2620" s="163" t="s">
        <v>43</v>
      </c>
      <c r="M2620" s="2" t="s">
        <v>43</v>
      </c>
      <c r="N2620" s="163" t="s">
        <v>43</v>
      </c>
      <c r="O2620" s="163">
        <v>6765</v>
      </c>
      <c r="P2620" s="163">
        <v>5733.05084745762</v>
      </c>
      <c r="Q2620" s="163" t="s">
        <v>43</v>
      </c>
      <c r="R2620" s="220" t="s">
        <v>43</v>
      </c>
      <c r="S2620" s="163" t="s">
        <v>43</v>
      </c>
      <c r="AX2620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1000140, '01.12.2014 0:00:00',  '31.12.2014 23:59:59', 1, 'RUR', 10, null, null, null,null,null,null,null);</v>
      </c>
    </row>
    <row r="2621" spans="2:50" ht="16.5" customHeight="1" x14ac:dyDescent="0.25">
      <c r="B2621" s="265">
        <v>1</v>
      </c>
      <c r="C2621" s="163">
        <v>1000145</v>
      </c>
      <c r="D2621" s="163" t="s">
        <v>1452</v>
      </c>
      <c r="E2621" s="183" t="s">
        <v>1692</v>
      </c>
      <c r="F2621" s="183" t="s">
        <v>1693</v>
      </c>
      <c r="G2621" s="163">
        <v>1</v>
      </c>
      <c r="H2621" s="259" t="s">
        <v>38</v>
      </c>
      <c r="I2621" s="189">
        <v>7</v>
      </c>
      <c r="J2621" s="189">
        <v>4</v>
      </c>
      <c r="K2621" s="163">
        <v>820</v>
      </c>
      <c r="L2621" s="163">
        <v>65.599999999999994</v>
      </c>
      <c r="M2621" s="2">
        <v>16.399999999999999</v>
      </c>
      <c r="N2621" s="163" t="s">
        <v>43</v>
      </c>
      <c r="O2621" s="163" t="s">
        <v>43</v>
      </c>
      <c r="P2621" s="163" t="s">
        <v>43</v>
      </c>
      <c r="Q2621" s="163" t="s">
        <v>43</v>
      </c>
      <c r="R2621" s="220" t="s">
        <v>43</v>
      </c>
      <c r="S2621" s="163" t="s">
        <v>43</v>
      </c>
      <c r="AX2621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1000145, '01.11.2014 0:00:00',  '30.11.2014 23:59:59', 1, 'RUR', 4, 7, 65.6, 16.4,null,null,null,null);</v>
      </c>
    </row>
    <row r="2622" spans="2:50" ht="16.5" customHeight="1" x14ac:dyDescent="0.25">
      <c r="B2622" s="265">
        <v>1</v>
      </c>
      <c r="C2622" s="163">
        <v>1000145</v>
      </c>
      <c r="D2622" s="163" t="s">
        <v>1452</v>
      </c>
      <c r="E2622" s="183" t="s">
        <v>165</v>
      </c>
      <c r="F2622" s="183" t="s">
        <v>162</v>
      </c>
      <c r="G2622" s="163">
        <v>1</v>
      </c>
      <c r="H2622" s="259" t="s">
        <v>38</v>
      </c>
      <c r="I2622" s="189" t="s">
        <v>43</v>
      </c>
      <c r="J2622" s="189">
        <v>10</v>
      </c>
      <c r="K2622" s="163" t="s">
        <v>43</v>
      </c>
      <c r="L2622" s="163" t="s">
        <v>43</v>
      </c>
      <c r="M2622" s="2" t="s">
        <v>43</v>
      </c>
      <c r="N2622" s="163" t="s">
        <v>43</v>
      </c>
      <c r="O2622" s="163">
        <v>6765</v>
      </c>
      <c r="P2622" s="163">
        <v>5733.05084745762</v>
      </c>
      <c r="Q2622" s="163">
        <v>458.64406779660999</v>
      </c>
      <c r="R2622" s="220">
        <v>114.661016949152</v>
      </c>
      <c r="S2622" s="163" t="s">
        <v>43</v>
      </c>
      <c r="AX2622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1000145, '01.01.2015 0:00:00',  '31.01.2015 23:59:59', 1, 'RUR', 10, null, null, null,null,458.64406779661,114.661016949152,null);</v>
      </c>
    </row>
    <row r="2623" spans="2:50" ht="16.5" customHeight="1" x14ac:dyDescent="0.25">
      <c r="B2623" s="265">
        <v>1</v>
      </c>
      <c r="C2623" s="163">
        <v>1000145</v>
      </c>
      <c r="D2623" s="163" t="s">
        <v>1452</v>
      </c>
      <c r="E2623" s="183" t="s">
        <v>166</v>
      </c>
      <c r="F2623" s="183" t="s">
        <v>163</v>
      </c>
      <c r="G2623" s="163">
        <v>1</v>
      </c>
      <c r="H2623" s="259" t="s">
        <v>38</v>
      </c>
      <c r="I2623" s="189">
        <v>7</v>
      </c>
      <c r="J2623" s="189">
        <v>5</v>
      </c>
      <c r="K2623" s="163">
        <v>7544</v>
      </c>
      <c r="L2623" s="163">
        <v>452.64</v>
      </c>
      <c r="M2623" s="2">
        <v>150.88</v>
      </c>
      <c r="N2623" s="163" t="s">
        <v>43</v>
      </c>
      <c r="O2623" s="163" t="s">
        <v>43</v>
      </c>
      <c r="P2623" s="163" t="s">
        <v>43</v>
      </c>
      <c r="Q2623" s="163" t="s">
        <v>43</v>
      </c>
      <c r="R2623" s="220" t="s">
        <v>43</v>
      </c>
      <c r="S2623" s="163" t="s">
        <v>43</v>
      </c>
      <c r="AX2623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1000145, '01.02.2015 0:00:00',  '28.02.2015 23:59:59', 1, 'RUR', 5, 7, 452.64, 150.88,null,null,null,null);</v>
      </c>
    </row>
    <row r="2624" spans="2:50" ht="16.5" customHeight="1" x14ac:dyDescent="0.25">
      <c r="B2624" s="265">
        <v>1</v>
      </c>
      <c r="C2624" s="163">
        <v>1000146</v>
      </c>
      <c r="D2624" s="163" t="s">
        <v>1453</v>
      </c>
      <c r="E2624" s="183" t="s">
        <v>1692</v>
      </c>
      <c r="F2624" s="183" t="s">
        <v>1693</v>
      </c>
      <c r="G2624" s="163">
        <v>1</v>
      </c>
      <c r="H2624" s="259" t="s">
        <v>38</v>
      </c>
      <c r="I2624" s="189">
        <v>7</v>
      </c>
      <c r="J2624" s="189">
        <v>4</v>
      </c>
      <c r="K2624" s="163">
        <v>820</v>
      </c>
      <c r="L2624" s="163">
        <v>65.599999999999994</v>
      </c>
      <c r="M2624" s="2">
        <v>16.399999999999999</v>
      </c>
      <c r="N2624" s="163" t="s">
        <v>43</v>
      </c>
      <c r="O2624" s="163" t="s">
        <v>43</v>
      </c>
      <c r="P2624" s="163" t="s">
        <v>43</v>
      </c>
      <c r="Q2624" s="163">
        <v>65.599999999999994</v>
      </c>
      <c r="R2624" s="220">
        <v>16.399999999999999</v>
      </c>
      <c r="S2624" s="163" t="s">
        <v>43</v>
      </c>
      <c r="AX2624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1000146, '01.11.2014 0:00:00',  '30.11.2014 23:59:59', 1, 'RUR', 4, 7, 65.6, 16.4,null,65.6,16.4,null);</v>
      </c>
    </row>
    <row r="2625" spans="2:50" ht="16.5" customHeight="1" x14ac:dyDescent="0.25">
      <c r="B2625" s="265">
        <v>1</v>
      </c>
      <c r="C2625" s="163">
        <v>1000146</v>
      </c>
      <c r="D2625" s="163" t="s">
        <v>1453</v>
      </c>
      <c r="E2625" s="183" t="s">
        <v>165</v>
      </c>
      <c r="F2625" s="183" t="s">
        <v>162</v>
      </c>
      <c r="G2625" s="163">
        <v>1</v>
      </c>
      <c r="H2625" s="259" t="s">
        <v>38</v>
      </c>
      <c r="I2625" s="189" t="s">
        <v>43</v>
      </c>
      <c r="J2625" s="189">
        <v>10</v>
      </c>
      <c r="K2625" s="163" t="s">
        <v>43</v>
      </c>
      <c r="L2625" s="163" t="s">
        <v>43</v>
      </c>
      <c r="M2625" s="2" t="s">
        <v>43</v>
      </c>
      <c r="N2625" s="163" t="s">
        <v>43</v>
      </c>
      <c r="O2625" s="163">
        <v>6765</v>
      </c>
      <c r="P2625" s="163">
        <v>5733.05084745762</v>
      </c>
      <c r="Q2625" s="163" t="s">
        <v>43</v>
      </c>
      <c r="R2625" s="220" t="s">
        <v>43</v>
      </c>
      <c r="S2625" s="163" t="s">
        <v>43</v>
      </c>
      <c r="AX2625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1000146, '01.01.2015 0:00:00',  '31.01.2015 23:59:59', 1, 'RUR', 10, null, null, null,null,null,null,null);</v>
      </c>
    </row>
    <row r="2626" spans="2:50" ht="16.5" customHeight="1" x14ac:dyDescent="0.25">
      <c r="B2626" s="265">
        <v>1</v>
      </c>
      <c r="C2626" s="163">
        <v>1000146</v>
      </c>
      <c r="D2626" s="163" t="s">
        <v>1453</v>
      </c>
      <c r="E2626" s="183" t="s">
        <v>166</v>
      </c>
      <c r="F2626" s="183" t="s">
        <v>163</v>
      </c>
      <c r="G2626" s="163">
        <v>1</v>
      </c>
      <c r="H2626" s="259" t="s">
        <v>38</v>
      </c>
      <c r="I2626" s="189">
        <v>7</v>
      </c>
      <c r="J2626" s="189">
        <v>5</v>
      </c>
      <c r="K2626" s="163">
        <v>7544</v>
      </c>
      <c r="L2626" s="163">
        <v>452.64</v>
      </c>
      <c r="M2626" s="2">
        <v>150.88</v>
      </c>
      <c r="N2626" s="163" t="s">
        <v>43</v>
      </c>
      <c r="O2626" s="163" t="s">
        <v>43</v>
      </c>
      <c r="P2626" s="163" t="s">
        <v>43</v>
      </c>
      <c r="Q2626" s="163">
        <v>452.64</v>
      </c>
      <c r="R2626" s="220">
        <v>150.88</v>
      </c>
      <c r="S2626" s="163" t="s">
        <v>43</v>
      </c>
      <c r="AX2626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1000146, '01.02.2015 0:00:00',  '28.02.2015 23:59:59', 1, 'RUR', 5, 7, 452.64, 150.88,null,452.64,150.88,null);</v>
      </c>
    </row>
    <row r="2627" spans="2:50" ht="16.5" customHeight="1" x14ac:dyDescent="0.25">
      <c r="B2627" s="265">
        <v>1</v>
      </c>
      <c r="C2627" s="163">
        <v>1000147</v>
      </c>
      <c r="D2627" s="163" t="s">
        <v>1454</v>
      </c>
      <c r="E2627" s="183" t="s">
        <v>1692</v>
      </c>
      <c r="F2627" s="183" t="s">
        <v>1693</v>
      </c>
      <c r="G2627" s="163">
        <v>1</v>
      </c>
      <c r="H2627" s="259" t="s">
        <v>38</v>
      </c>
      <c r="I2627" s="189">
        <v>7</v>
      </c>
      <c r="J2627" s="189">
        <v>4</v>
      </c>
      <c r="K2627" s="163">
        <v>820</v>
      </c>
      <c r="L2627" s="163">
        <v>65.599999999999994</v>
      </c>
      <c r="M2627" s="2">
        <v>16.399999999999999</v>
      </c>
      <c r="N2627" s="163" t="s">
        <v>43</v>
      </c>
      <c r="O2627" s="163" t="s">
        <v>43</v>
      </c>
      <c r="P2627" s="163" t="s">
        <v>43</v>
      </c>
      <c r="Q2627" s="163" t="s">
        <v>43</v>
      </c>
      <c r="R2627" s="220" t="s">
        <v>43</v>
      </c>
      <c r="S2627" s="163" t="s">
        <v>43</v>
      </c>
      <c r="AX2627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1000147, '01.11.2014 0:00:00',  '30.11.2014 23:59:59', 1, 'RUR', 4, 7, 65.6, 16.4,null,null,null,null);</v>
      </c>
    </row>
    <row r="2628" spans="2:50" ht="16.5" customHeight="1" x14ac:dyDescent="0.25">
      <c r="B2628" s="265">
        <v>1</v>
      </c>
      <c r="C2628" s="163">
        <v>1000147</v>
      </c>
      <c r="D2628" s="163" t="s">
        <v>1454</v>
      </c>
      <c r="E2628" s="183" t="s">
        <v>165</v>
      </c>
      <c r="F2628" s="183" t="s">
        <v>162</v>
      </c>
      <c r="G2628" s="163">
        <v>1</v>
      </c>
      <c r="H2628" s="259" t="s">
        <v>38</v>
      </c>
      <c r="I2628" s="189" t="s">
        <v>43</v>
      </c>
      <c r="J2628" s="189">
        <v>10</v>
      </c>
      <c r="K2628" s="163" t="s">
        <v>43</v>
      </c>
      <c r="L2628" s="163" t="s">
        <v>43</v>
      </c>
      <c r="M2628" s="2" t="s">
        <v>43</v>
      </c>
      <c r="N2628" s="163" t="s">
        <v>43</v>
      </c>
      <c r="O2628" s="163">
        <v>6765</v>
      </c>
      <c r="P2628" s="163">
        <v>5733.05084745762</v>
      </c>
      <c r="Q2628" s="163">
        <v>458.64406779660999</v>
      </c>
      <c r="R2628" s="220">
        <v>114.661016949152</v>
      </c>
      <c r="S2628" s="163" t="s">
        <v>43</v>
      </c>
      <c r="AX2628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1000147, '01.01.2015 0:00:00',  '31.01.2015 23:59:59', 1, 'RUR', 10, null, null, null,null,458.64406779661,114.661016949152,null);</v>
      </c>
    </row>
    <row r="2629" spans="2:50" ht="16.5" customHeight="1" x14ac:dyDescent="0.25">
      <c r="B2629" s="265">
        <v>1</v>
      </c>
      <c r="C2629" s="163">
        <v>1000148</v>
      </c>
      <c r="D2629" s="163" t="s">
        <v>1455</v>
      </c>
      <c r="E2629" s="183" t="s">
        <v>1692</v>
      </c>
      <c r="F2629" s="183" t="s">
        <v>1693</v>
      </c>
      <c r="G2629" s="163">
        <v>1</v>
      </c>
      <c r="H2629" s="259" t="s">
        <v>38</v>
      </c>
      <c r="I2629" s="189">
        <v>7</v>
      </c>
      <c r="J2629" s="189">
        <v>4</v>
      </c>
      <c r="K2629" s="163">
        <v>820</v>
      </c>
      <c r="L2629" s="163">
        <v>65.599999999999994</v>
      </c>
      <c r="M2629" s="2">
        <v>16.399999999999999</v>
      </c>
      <c r="N2629" s="163" t="s">
        <v>43</v>
      </c>
      <c r="O2629" s="163" t="s">
        <v>43</v>
      </c>
      <c r="P2629" s="163" t="s">
        <v>43</v>
      </c>
      <c r="Q2629" s="163">
        <v>65.599999999999994</v>
      </c>
      <c r="R2629" s="220">
        <v>16.399999999999999</v>
      </c>
      <c r="S2629" s="163" t="s">
        <v>43</v>
      </c>
      <c r="AX2629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1000148, '01.11.2014 0:00:00',  '30.11.2014 23:59:59', 1, 'RUR', 4, 7, 65.6, 16.4,null,65.6,16.4,null);</v>
      </c>
    </row>
    <row r="2630" spans="2:50" ht="16.5" customHeight="1" x14ac:dyDescent="0.25">
      <c r="B2630" s="265">
        <v>1</v>
      </c>
      <c r="C2630" s="163">
        <v>1000148</v>
      </c>
      <c r="D2630" s="163" t="s">
        <v>1455</v>
      </c>
      <c r="E2630" s="183" t="s">
        <v>165</v>
      </c>
      <c r="F2630" s="183" t="s">
        <v>162</v>
      </c>
      <c r="G2630" s="163">
        <v>1</v>
      </c>
      <c r="H2630" s="259" t="s">
        <v>38</v>
      </c>
      <c r="I2630" s="189" t="s">
        <v>43</v>
      </c>
      <c r="J2630" s="189">
        <v>10</v>
      </c>
      <c r="K2630" s="163" t="s">
        <v>43</v>
      </c>
      <c r="L2630" s="163" t="s">
        <v>43</v>
      </c>
      <c r="M2630" s="2" t="s">
        <v>43</v>
      </c>
      <c r="N2630" s="163" t="s">
        <v>43</v>
      </c>
      <c r="O2630" s="163">
        <v>6765</v>
      </c>
      <c r="P2630" s="163">
        <v>5733.05084745762</v>
      </c>
      <c r="Q2630" s="163" t="s">
        <v>43</v>
      </c>
      <c r="R2630" s="220" t="s">
        <v>43</v>
      </c>
      <c r="S2630" s="163" t="s">
        <v>43</v>
      </c>
      <c r="AX2630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1000148, '01.01.2015 0:00:00',  '31.01.2015 23:59:59', 1, 'RUR', 10, null, null, null,null,null,null,null);</v>
      </c>
    </row>
    <row r="2631" spans="2:50" ht="16.5" customHeight="1" x14ac:dyDescent="0.25">
      <c r="B2631" s="265">
        <v>1</v>
      </c>
      <c r="C2631" s="163">
        <v>1000149</v>
      </c>
      <c r="D2631" s="163" t="s">
        <v>1456</v>
      </c>
      <c r="E2631" s="183" t="s">
        <v>1692</v>
      </c>
      <c r="F2631" s="183" t="s">
        <v>1693</v>
      </c>
      <c r="G2631" s="163">
        <v>1</v>
      </c>
      <c r="H2631" s="259" t="s">
        <v>38</v>
      </c>
      <c r="I2631" s="189">
        <v>7</v>
      </c>
      <c r="J2631" s="189">
        <v>4</v>
      </c>
      <c r="K2631" s="163">
        <v>820</v>
      </c>
      <c r="L2631" s="163">
        <v>65.599999999999994</v>
      </c>
      <c r="M2631" s="2">
        <v>16.399999999999999</v>
      </c>
      <c r="N2631" s="163" t="s">
        <v>43</v>
      </c>
      <c r="O2631" s="163" t="s">
        <v>43</v>
      </c>
      <c r="P2631" s="163" t="s">
        <v>43</v>
      </c>
      <c r="Q2631" s="163" t="s">
        <v>43</v>
      </c>
      <c r="R2631" s="220" t="s">
        <v>43</v>
      </c>
      <c r="S2631" s="163" t="s">
        <v>43</v>
      </c>
      <c r="AX2631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1000149, '01.11.2014 0:00:00',  '30.11.2014 23:59:59', 1, 'RUR', 4, 7, 65.6, 16.4,null,null,null,null);</v>
      </c>
    </row>
    <row r="2632" spans="2:50" ht="16.5" customHeight="1" x14ac:dyDescent="0.25">
      <c r="B2632" s="265">
        <v>1</v>
      </c>
      <c r="C2632" s="163">
        <v>1000149</v>
      </c>
      <c r="D2632" s="163" t="s">
        <v>1456</v>
      </c>
      <c r="E2632" s="183" t="s">
        <v>165</v>
      </c>
      <c r="F2632" s="183" t="s">
        <v>162</v>
      </c>
      <c r="G2632" s="163">
        <v>1</v>
      </c>
      <c r="H2632" s="259" t="s">
        <v>38</v>
      </c>
      <c r="I2632" s="189" t="s">
        <v>43</v>
      </c>
      <c r="J2632" s="189">
        <v>10</v>
      </c>
      <c r="K2632" s="163" t="s">
        <v>43</v>
      </c>
      <c r="L2632" s="163" t="s">
        <v>43</v>
      </c>
      <c r="M2632" s="2" t="s">
        <v>43</v>
      </c>
      <c r="N2632" s="163" t="s">
        <v>43</v>
      </c>
      <c r="O2632" s="163">
        <v>6765</v>
      </c>
      <c r="P2632" s="163">
        <v>5733.05084745762</v>
      </c>
      <c r="Q2632" s="163">
        <v>458.64406779660999</v>
      </c>
      <c r="R2632" s="220">
        <v>114.661016949152</v>
      </c>
      <c r="S2632" s="163" t="s">
        <v>43</v>
      </c>
      <c r="AX2632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1000149, '01.01.2015 0:00:00',  '31.01.2015 23:59:59', 1, 'RUR', 10, null, null, null,null,458.64406779661,114.661016949152,null);</v>
      </c>
    </row>
    <row r="2633" spans="2:50" ht="16.5" customHeight="1" x14ac:dyDescent="0.25">
      <c r="B2633" s="265">
        <v>1</v>
      </c>
      <c r="C2633" s="163">
        <v>1000150</v>
      </c>
      <c r="D2633" s="163" t="s">
        <v>1457</v>
      </c>
      <c r="E2633" s="183" t="s">
        <v>1692</v>
      </c>
      <c r="F2633" s="183" t="s">
        <v>1693</v>
      </c>
      <c r="G2633" s="163">
        <v>1</v>
      </c>
      <c r="H2633" s="259" t="s">
        <v>38</v>
      </c>
      <c r="I2633" s="189">
        <v>7</v>
      </c>
      <c r="J2633" s="189">
        <v>4</v>
      </c>
      <c r="K2633" s="163">
        <v>820</v>
      </c>
      <c r="L2633" s="163">
        <v>65.599999999999994</v>
      </c>
      <c r="M2633" s="2">
        <v>16.399999999999999</v>
      </c>
      <c r="N2633" s="163" t="s">
        <v>43</v>
      </c>
      <c r="O2633" s="163" t="s">
        <v>43</v>
      </c>
      <c r="P2633" s="163" t="s">
        <v>43</v>
      </c>
      <c r="Q2633" s="163">
        <v>65.599999999999994</v>
      </c>
      <c r="R2633" s="220">
        <v>16.399999999999999</v>
      </c>
      <c r="S2633" s="163" t="s">
        <v>43</v>
      </c>
      <c r="AX2633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1000150, '01.11.2014 0:00:00',  '30.11.2014 23:59:59', 1, 'RUR', 4, 7, 65.6, 16.4,null,65.6,16.4,null);</v>
      </c>
    </row>
    <row r="2634" spans="2:50" ht="16.5" customHeight="1" x14ac:dyDescent="0.25">
      <c r="B2634" s="265">
        <v>1</v>
      </c>
      <c r="C2634" s="163">
        <v>1000150</v>
      </c>
      <c r="D2634" s="163" t="s">
        <v>1457</v>
      </c>
      <c r="E2634" s="183" t="s">
        <v>165</v>
      </c>
      <c r="F2634" s="183" t="s">
        <v>162</v>
      </c>
      <c r="G2634" s="163">
        <v>1</v>
      </c>
      <c r="H2634" s="259" t="s">
        <v>38</v>
      </c>
      <c r="I2634" s="189" t="s">
        <v>43</v>
      </c>
      <c r="J2634" s="189">
        <v>10</v>
      </c>
      <c r="K2634" s="163" t="s">
        <v>43</v>
      </c>
      <c r="L2634" s="163" t="s">
        <v>43</v>
      </c>
      <c r="M2634" s="2" t="s">
        <v>43</v>
      </c>
      <c r="N2634" s="163" t="s">
        <v>43</v>
      </c>
      <c r="O2634" s="163">
        <v>6765</v>
      </c>
      <c r="P2634" s="163">
        <v>5733.05084745762</v>
      </c>
      <c r="Q2634" s="163" t="s">
        <v>43</v>
      </c>
      <c r="R2634" s="220" t="s">
        <v>43</v>
      </c>
      <c r="S2634" s="163" t="s">
        <v>43</v>
      </c>
      <c r="AX2634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1000150, '01.01.2015 0:00:00',  '31.01.2015 23:59:59', 1, 'RUR', 10, null, null, null,null,null,null,null);</v>
      </c>
    </row>
    <row r="2635" spans="2:50" ht="16.5" customHeight="1" x14ac:dyDescent="0.25">
      <c r="B2635" s="265">
        <v>1</v>
      </c>
      <c r="C2635" s="163">
        <v>1000151</v>
      </c>
      <c r="D2635" s="163" t="s">
        <v>1458</v>
      </c>
      <c r="E2635" s="183" t="s">
        <v>1692</v>
      </c>
      <c r="F2635" s="183" t="s">
        <v>1693</v>
      </c>
      <c r="G2635" s="163">
        <v>1</v>
      </c>
      <c r="H2635" s="259" t="s">
        <v>38</v>
      </c>
      <c r="I2635" s="189">
        <v>7</v>
      </c>
      <c r="J2635" s="189">
        <v>4</v>
      </c>
      <c r="K2635" s="163">
        <v>820</v>
      </c>
      <c r="L2635" s="163">
        <v>65.599999999999994</v>
      </c>
      <c r="M2635" s="2">
        <v>16.399999999999999</v>
      </c>
      <c r="N2635" s="163" t="s">
        <v>43</v>
      </c>
      <c r="O2635" s="163" t="s">
        <v>43</v>
      </c>
      <c r="P2635" s="163" t="s">
        <v>43</v>
      </c>
      <c r="Q2635" s="163" t="s">
        <v>43</v>
      </c>
      <c r="R2635" s="220" t="s">
        <v>43</v>
      </c>
      <c r="S2635" s="163" t="s">
        <v>43</v>
      </c>
      <c r="AX2635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1000151, '01.11.2014 0:00:00',  '30.11.2014 23:59:59', 1, 'RUR', 4, 7, 65.6, 16.4,null,null,null,null);</v>
      </c>
    </row>
    <row r="2636" spans="2:50" ht="16.5" customHeight="1" x14ac:dyDescent="0.25">
      <c r="B2636" s="265">
        <v>1</v>
      </c>
      <c r="C2636" s="163">
        <v>1000151</v>
      </c>
      <c r="D2636" s="163" t="s">
        <v>1458</v>
      </c>
      <c r="E2636" s="183" t="s">
        <v>167</v>
      </c>
      <c r="F2636" s="183" t="s">
        <v>164</v>
      </c>
      <c r="G2636" s="163">
        <v>1</v>
      </c>
      <c r="H2636" s="259" t="s">
        <v>38</v>
      </c>
      <c r="I2636" s="189" t="s">
        <v>43</v>
      </c>
      <c r="J2636" s="189">
        <v>10</v>
      </c>
      <c r="K2636" s="163" t="s">
        <v>43</v>
      </c>
      <c r="L2636" s="163" t="s">
        <v>43</v>
      </c>
      <c r="M2636" s="2" t="s">
        <v>43</v>
      </c>
      <c r="N2636" s="163" t="s">
        <v>43</v>
      </c>
      <c r="O2636" s="163">
        <v>3075</v>
      </c>
      <c r="P2636" s="163">
        <v>2605.9322033898302</v>
      </c>
      <c r="Q2636" s="163">
        <v>208.47457627118601</v>
      </c>
      <c r="R2636" s="220">
        <v>52.118644067796602</v>
      </c>
      <c r="S2636" s="163" t="s">
        <v>43</v>
      </c>
      <c r="AX2636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1000151, '01.12.2014 0:00:00',  '31.12.2014 23:59:59', 1, 'RUR', 10, null, null, null,null,208.474576271186,52.1186440677966,null);</v>
      </c>
    </row>
    <row r="2637" spans="2:50" ht="16.5" customHeight="1" x14ac:dyDescent="0.25">
      <c r="B2637" s="265">
        <v>1</v>
      </c>
      <c r="C2637" s="163">
        <v>1000151</v>
      </c>
      <c r="D2637" s="163" t="s">
        <v>1458</v>
      </c>
      <c r="E2637" s="183" t="s">
        <v>165</v>
      </c>
      <c r="F2637" s="183" t="s">
        <v>162</v>
      </c>
      <c r="G2637" s="163">
        <v>1</v>
      </c>
      <c r="H2637" s="259" t="s">
        <v>38</v>
      </c>
      <c r="I2637" s="189" t="s">
        <v>43</v>
      </c>
      <c r="J2637" s="189">
        <v>10</v>
      </c>
      <c r="K2637" s="163" t="s">
        <v>43</v>
      </c>
      <c r="L2637" s="163" t="s">
        <v>43</v>
      </c>
      <c r="M2637" s="2" t="s">
        <v>43</v>
      </c>
      <c r="N2637" s="163" t="s">
        <v>43</v>
      </c>
      <c r="O2637" s="163">
        <v>3690</v>
      </c>
      <c r="P2637" s="163">
        <v>3127.1186440677898</v>
      </c>
      <c r="Q2637" s="163">
        <v>250.16949152542301</v>
      </c>
      <c r="R2637" s="220">
        <v>62.542372881355902</v>
      </c>
      <c r="S2637" s="163" t="s">
        <v>43</v>
      </c>
      <c r="AX2637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1000151, '01.01.2015 0:00:00',  '31.01.2015 23:59:59', 1, 'RUR', 10, null, null, null,null,250.169491525423,62.5423728813559,null);</v>
      </c>
    </row>
    <row r="2638" spans="2:50" ht="16.5" customHeight="1" x14ac:dyDescent="0.25">
      <c r="B2638" s="265">
        <v>1</v>
      </c>
      <c r="C2638" s="163">
        <v>1000152</v>
      </c>
      <c r="D2638" s="163" t="s">
        <v>1459</v>
      </c>
      <c r="E2638" s="183" t="s">
        <v>1692</v>
      </c>
      <c r="F2638" s="183" t="s">
        <v>1693</v>
      </c>
      <c r="G2638" s="163">
        <v>1</v>
      </c>
      <c r="H2638" s="259" t="s">
        <v>38</v>
      </c>
      <c r="I2638" s="189">
        <v>7</v>
      </c>
      <c r="J2638" s="189">
        <v>4</v>
      </c>
      <c r="K2638" s="163">
        <v>820</v>
      </c>
      <c r="L2638" s="163">
        <v>65.599999999999994</v>
      </c>
      <c r="M2638" s="2">
        <v>16.399999999999999</v>
      </c>
      <c r="N2638" s="163" t="s">
        <v>43</v>
      </c>
      <c r="O2638" s="163" t="s">
        <v>43</v>
      </c>
      <c r="P2638" s="163" t="s">
        <v>43</v>
      </c>
      <c r="Q2638" s="163">
        <v>65.599999999999994</v>
      </c>
      <c r="R2638" s="220">
        <v>16.399999999999999</v>
      </c>
      <c r="S2638" s="163" t="s">
        <v>43</v>
      </c>
      <c r="AX2638" s="163" t="str">
        <f t="shared" si="273"/>
        <v>insert into XXXX_COMMISSION_PART (ID,CONTRACT_ID,FROM_DT,TILL_DT,NDS,CURRENCY,REWARD_TYPE,DISCOUNT_TYPE,REWARD_TO_CHARGE,DELKREDERE_TO_CHARGE,DKV_TO_CHARGE,REWARD_TO_PAY,DELKREDERE_TO_PAY,DKV_TO_PAY) values (s_xxxx_commission_part.NEXTVAL, 1000152, '01.11.2014 0:00:00',  '30.11.2014 23:59:59', 1, 'RUR', 4, 7, 65.6, 16.4,null,65.6,16.4,null);</v>
      </c>
    </row>
    <row r="2639" spans="2:50" ht="16.5" customHeight="1" x14ac:dyDescent="0.25">
      <c r="B2639" s="265">
        <v>1</v>
      </c>
      <c r="C2639" s="163">
        <v>1000152</v>
      </c>
      <c r="D2639" s="163" t="s">
        <v>1459</v>
      </c>
      <c r="E2639" s="183" t="s">
        <v>167</v>
      </c>
      <c r="F2639" s="183" t="s">
        <v>164</v>
      </c>
      <c r="G2639" s="163">
        <v>1</v>
      </c>
      <c r="H2639" s="259" t="s">
        <v>38</v>
      </c>
      <c r="I2639" s="189" t="s">
        <v>43</v>
      </c>
      <c r="J2639" s="189">
        <v>10</v>
      </c>
      <c r="K2639" s="163" t="s">
        <v>43</v>
      </c>
      <c r="L2639" s="163" t="s">
        <v>43</v>
      </c>
      <c r="M2639" s="2" t="s">
        <v>43</v>
      </c>
      <c r="N2639" s="163" t="s">
        <v>43</v>
      </c>
      <c r="O2639" s="163">
        <v>3075</v>
      </c>
      <c r="P2639" s="163">
        <v>2605.9322033898302</v>
      </c>
      <c r="Q2639" s="163" t="s">
        <v>43</v>
      </c>
      <c r="R2639" s="220" t="s">
        <v>43</v>
      </c>
      <c r="S2639" s="163" t="s">
        <v>43</v>
      </c>
      <c r="AX2639" s="163" t="str">
        <f>IF(B2639=0,"insert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"&amp;A2639&amp;", "&amp;C2639&amp;", '"&amp;D2639&amp;"', date'"&amp;E2639&amp;"', date'"&amp;F2639&amp;"', "&amp;G2639&amp;", "&amp;H2639&amp;", '"&amp;I2639&amp;"',date'"&amp;O2639&amp;"',"&amp;J2639&amp;", "&amp;K2639&amp;", "&amp;K2639&amp;", '"&amp;L2639&amp;"', "&amp;M2639&amp;", "&amp;N2639&amp;", date'"&amp;P2639&amp;"', date'"&amp;Q2639&amp;"', "&amp;R2639&amp;", "&amp;S2639&amp;", to_date('"&amp;T2639&amp;"','YYYY-MM-DD HH24:MI:SS'), "&amp;U2639&amp;", "&amp;V2639&amp;", "&amp;W2639&amp;", "&amp;X2639&amp;", "&amp;AL2639&amp;", '"&amp;AN2639&amp;"', "&amp;AG2639&amp;","&amp;AM2639&amp;","&amp;AS2639&amp;","&amp;AT2639&amp;","&amp;AU2639&amp;");"&amp;
IF(LEN(AC2639)&gt;0,"insert into xxxx_oebs_cash_payment_test (ID, INVOICE_ID, OEBS_PAYMENT, DOC_DATE, COMISS_DATE) values (s_xxxx_oebs_cash_payment_test.NEXTVAL, "&amp;H2639&amp;", "&amp;AC2639&amp;", to_date('"&amp;T2639&amp;"','YYYY-MM-DD HH24:MI:SS'), "&amp;AF2639&amp;" );","")&amp;
IF(LEN(AD2639)&gt;0,"insert into xxxx_oebs_cash_payment_test (ID, INVOICE_ID, OEBS_PAYMENT, DOC_DATE, COMISS_DATE) values (s_xxxx_oebs_cash_payment_test.NEXTVAL, "&amp;H2639&amp;", "&amp;AD2639&amp;", to_date('"&amp;T2639&amp;"','YYYY-MM-DD HH24:MI:SS'), "&amp;AF2639&amp;" );","")&amp;
IF(LEN(AE2639)&gt;0,"insert into xxxx_oebs_cash_payment_test (ID, INVOICE_ID, OEBS_PAYMENT, DOC_DATE, COMISS_DATE) values (s_xxxx_oebs_cash_payment_test.NEXTVAL, "&amp;H2639&amp;", "&amp;AE2639&amp;", to_date('"&amp;T2639&amp;"','YYYY-MM-DD HH24:MI:SS'), "&amp;AF2639&amp;" );","")&amp;
IF(LEN(AH2639)&gt;0,"insert into xxxx_client_discount_m  (ID,CLIENT_ID,CLIENT_AVG_DISCOUNT,DT) values (s_xxxx_client_discount_m.NEXTVAL,"&amp;X2639&amp;", "&amp;AH2639&amp;", "&amp;AI2639&amp;");","")&amp;
IF(LEN(AJ2639)&gt;0,"insert into xxxx_client_discount_m  (ID,CLIENT_ID,CLIENT_AVG_DISCOUNT,DT) values (s_xxxx_client_discount_m.NEXTVAL,"&amp;X2639&amp;", "&amp;AJ2639&amp;", "&amp;AK2639&amp;");","")&amp;
IF(LEN(AO2639)&gt;0,"insert into xxxx_contract_signed_attr (ID, CONTRACT_ID, CODE, KEY_NUM) values (s_xxxx_contract_signed_attr.NEXTVAL, "&amp;C2639&amp;", 'SUPERCOMMISSION_BONUS' , "&amp;AO2639&amp;" );","")&amp;
IF(LEN(AP2639)&gt;0,"insert into xxxx_loyal_clients_contr_attr (ID, CONTRACT_ID, CLIENT_ID, LC_TURNOVER, COLLATERAL_FIRST_DT, COLLATERAL_END_DT) values (s_xxxx_loyal_clients_contr_atr.NEXTVAL, "&amp;C2639&amp;", "&amp;X2639&amp;", "&amp;AP2639&amp;", "&amp;AQ2639&amp;", "&amp;AR2639&amp;" );",""),"insert into XXXX_COMMISSION_PART (ID,CONTRACT_ID,FROM_DT,TILL_DT,NDS,CURRENCY,REWARD_TYPE,DISCOUNT_TYPE,REWARD_TO_CHARGE,DELKREDERE_TO_CHARGE,DKV_TO_CHARGE,REWARD_TO_PAY,DELKREDERE_TO_PAY,DKV_TO_PAY) values "&amp;"(s_xxxx_commission_part.NEXTVAL, "&amp;C2639&amp;", "&amp;E2639&amp;",  "&amp;F2639&amp;", "&amp;G2639&amp;", '"&amp;H2639&amp;"', "&amp;J2639&amp;", "&amp;I2639&amp;", "&amp;L2639&amp;", "&amp;M2639&amp;","&amp;N2639&amp;","&amp;Q2639&amp;","&amp;R2639&amp;","&amp;S2639&amp;");")</f>
        <v>insert into XXXX_COMMISSION_PART (ID,CONTRACT_ID,FROM_DT,TILL_DT,NDS,CURRENCY,REWARD_TYPE,DISCOUNT_TYPE,REWARD_TO_CHARGE,DELKREDERE_TO_CHARGE,DKV_TO_CHARGE,REWARD_TO_PAY,DELKREDERE_TO_PAY,DKV_TO_PAY) values (s_xxxx_commission_part.NEXTVAL, 1000152, '01.12.2014 0:00:00',  '31.12.2014 23:59:59', 1, 'RUR', 10, null, null, null,null,null,null,null);</v>
      </c>
    </row>
    <row r="2640" spans="2:50" ht="16.5" customHeight="1" x14ac:dyDescent="0.25">
      <c r="B2640" s="265">
        <v>1</v>
      </c>
      <c r="C2640" s="163">
        <v>1000152</v>
      </c>
      <c r="D2640" s="163" t="s">
        <v>1459</v>
      </c>
      <c r="E2640" s="183" t="s">
        <v>165</v>
      </c>
      <c r="F2640" s="183" t="s">
        <v>162</v>
      </c>
      <c r="G2640" s="163">
        <v>1</v>
      </c>
      <c r="H2640" s="259" t="s">
        <v>38</v>
      </c>
      <c r="I2640" s="189" t="s">
        <v>43</v>
      </c>
      <c r="J2640" s="189">
        <v>10</v>
      </c>
      <c r="K2640" s="163" t="s">
        <v>43</v>
      </c>
      <c r="L2640" s="163" t="s">
        <v>43</v>
      </c>
      <c r="M2640" s="2" t="s">
        <v>43</v>
      </c>
      <c r="N2640" s="163" t="s">
        <v>43</v>
      </c>
      <c r="O2640" s="163">
        <v>3690</v>
      </c>
      <c r="P2640" s="163">
        <v>3127.1186440677898</v>
      </c>
      <c r="Q2640" s="163" t="s">
        <v>43</v>
      </c>
      <c r="R2640" s="220" t="s">
        <v>43</v>
      </c>
      <c r="S2640" s="163" t="s">
        <v>43</v>
      </c>
      <c r="AX2640" s="163" t="str">
        <f>IF(B2640=0,"insert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IS_LOYAL,ENDBUYER_ID,ENDBUYER_INN,AGENCY_INN) values ("&amp;
"s_xxxx_new_comm_contract_basic.NEXTVAL, "&amp;A2640&amp;", "&amp;C2640&amp;", '"&amp;D2640&amp;"', date'"&amp;E2640&amp;"', date'"&amp;F2640&amp;"', "&amp;G2640&amp;", "&amp;H2640&amp;", '"&amp;I2640&amp;"',date'"&amp;O2640&amp;"',"&amp;J2640&amp;", "&amp;K2640&amp;", "&amp;K2640&amp;", '"&amp;L2640&amp;"', "&amp;M2640&amp;", "&amp;N2640&amp;", date'"&amp;P2640&amp;"', date'"&amp;Q2640&amp;"', "&amp;R2640&amp;", "&amp;S2640&amp;", to_date('"&amp;T2640&amp;"','YYYY-MM-DD HH24:MI:SS'), "&amp;U2640&amp;", "&amp;V2640&amp;", "&amp;W2640&amp;", "&amp;X2640&amp;", "&amp;AL2640&amp;", '"&amp;AN2640&amp;"', "&amp;AG2640&amp;","&amp;AM2640&amp;","&amp;AS2640&amp;","&amp;AT2640&amp;","&amp;AU2640&amp;");"&amp;
IF(LEN(AC2640)&gt;0,"insert into xxxx_oebs_cash_payment_test (ID, INVOICE_ID, OEBS_PAYMENT, DOC_DATE, COMISS_DATE) values (s_xxxx_oebs_cash_payment_test.NEXTVAL, "&amp;H2640&amp;", "&amp;AC2640&amp;", to_date('"&amp;T2640&amp;"','YYYY-MM-DD HH24:MI:SS'), "&amp;AF2640&amp;" );","")&amp;
IF(LEN(AD2640)&gt;0,"insert into xxxx_oebs_cash_payment_test (ID, INVOICE_ID, OEBS_PAYMENT, DOC_DATE, COMISS_DATE) values (s_xxxx_oebs_cash_payment_test.NEXTVAL, "&amp;H2640&amp;", "&amp;AD2640&amp;", to_date('"&amp;T2640&amp;"','YYYY-MM-DD HH24:MI:SS'), "&amp;AF2640&amp;" );","")&amp;
IF(LEN(AE2640)&gt;0,"insert into xxxx_oebs_cash_payment_test (ID, INVOICE_ID, OEBS_PAYMENT, DOC_DATE, COMISS_DATE) values (s_xxxx_oebs_cash_payment_test.NEXTVAL, "&amp;H2640&amp;", "&amp;AE2640&amp;", to_date('"&amp;T2640&amp;"','YYYY-MM-DD HH24:MI:SS'), "&amp;AF2640&amp;" );","")&amp;
IF(LEN(AH2640)&gt;0,"insert into xxxx_client_discount_m  (ID,CLIENT_ID,CLIENT_AVG_DISCOUNT,DT) values (s_xxxx_client_discount_m.NEXTVAL,"&amp;X2640&amp;", "&amp;AH2640&amp;", "&amp;AI2640&amp;");","")&amp;
IF(LEN(AJ2640)&gt;0,"insert into xxxx_client_discount_m  (ID,CLIENT_ID,CLIENT_AVG_DISCOUNT,DT) values (s_xxxx_client_discount_m.NEXTVAL,"&amp;X2640&amp;", "&amp;AJ2640&amp;", "&amp;AK2640&amp;");","")&amp;
IF(LEN(AO2640)&gt;0,"insert into xxxx_contract_signed_attr (ID, CONTRACT_ID, CODE, KEY_NUM) values (s_xxxx_contract_signed_attr.NEXTVAL, "&amp;C2640&amp;", 'SUPERCOMMISSION_BONUS' , "&amp;AO2640&amp;" );","")&amp;
IF(LEN(AP2640)&gt;0,"insert into xxxx_loyal_clients_contr_attr (ID, CONTRACT_ID, CLIENT_ID, LC_TURNOVER, COLLATERAL_FIRST_DT, COLLATERAL_END_DT) values (s_xxxx_loyal_clients_contr_atr.NEXTVAL, "&amp;C2640&amp;", "&amp;X2640&amp;", "&amp;AP2640&amp;", "&amp;AQ2640&amp;", "&amp;AR2640&amp;" );",""),"insert into XXXX_COMMISSION_PART (ID,CONTRACT_ID,FROM_DT,TILL_DT,NDS,CURRENCY,REWARD_TYPE,DISCOUNT_TYPE,REWARD_TO_CHARGE,DELKREDERE_TO_CHARGE,DKV_TO_CHARGE,REWARD_TO_PAY,DELKREDERE_TO_PAY,DKV_TO_PAY) values "&amp;"(s_xxxx_commission_part.NEXTVAL, "&amp;C2640&amp;", "&amp;E2640&amp;",  "&amp;F2640&amp;", "&amp;G2640&amp;", '"&amp;H2640&amp;"', "&amp;J2640&amp;", "&amp;I2640&amp;", "&amp;L2640&amp;", "&amp;M2640&amp;","&amp;N2640&amp;","&amp;Q2640&amp;","&amp;R2640&amp;","&amp;S2640&amp;");")</f>
        <v>insert into XXXX_COMMISSION_PART (ID,CONTRACT_ID,FROM_DT,TILL_DT,NDS,CURRENCY,REWARD_TYPE,DISCOUNT_TYPE,REWARD_TO_CHARGE,DELKREDERE_TO_CHARGE,DKV_TO_CHARGE,REWARD_TO_PAY,DELKREDERE_TO_PAY,DKV_TO_PAY) values (s_xxxx_commission_part.NEXTVAL, 1000152, '01.01.2015 0:00:00',  '31.01.2015 23:59:59', 1, 'RUR', 10, null, null, null,null,null,null,null);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4"/>
  <sheetViews>
    <sheetView zoomScale="70" zoomScaleNormal="70" workbookViewId="0">
      <selection activeCell="L9" sqref="L9"/>
    </sheetView>
  </sheetViews>
  <sheetFormatPr defaultRowHeight="15" x14ac:dyDescent="0.25"/>
  <cols>
    <col min="1" max="1" width="8.5703125" bestFit="1" customWidth="1"/>
    <col min="2" max="2" width="11.42578125" bestFit="1" customWidth="1"/>
    <col min="3" max="3" width="15" bestFit="1" customWidth="1"/>
    <col min="4" max="4" width="16" bestFit="1" customWidth="1"/>
    <col min="5" max="5" width="2.42578125" bestFit="1" customWidth="1"/>
    <col min="6" max="6" width="4.85546875" bestFit="1" customWidth="1"/>
    <col min="7" max="7" width="3.42578125" bestFit="1" customWidth="1"/>
    <col min="8" max="8" width="4.42578125" bestFit="1" customWidth="1"/>
    <col min="9" max="9" width="11.5703125" bestFit="1" customWidth="1"/>
    <col min="10" max="11" width="7.140625" bestFit="1" customWidth="1"/>
    <col min="13" max="13" width="12.140625" bestFit="1" customWidth="1"/>
    <col min="14" max="14" width="44.42578125" bestFit="1" customWidth="1"/>
    <col min="15" max="15" width="41.140625" bestFit="1" customWidth="1"/>
    <col min="16" max="16" width="43.140625" bestFit="1" customWidth="1"/>
  </cols>
  <sheetData>
    <row r="1" spans="1:16" s="93" customFormat="1" x14ac:dyDescent="0.25">
      <c r="A1" s="93">
        <v>10001</v>
      </c>
      <c r="B1" s="93" t="s">
        <v>48</v>
      </c>
      <c r="C1" s="273">
        <v>42005</v>
      </c>
      <c r="D1" s="273">
        <v>42035.999988425923</v>
      </c>
      <c r="E1" s="93">
        <v>1</v>
      </c>
      <c r="F1" s="93" t="s">
        <v>38</v>
      </c>
      <c r="H1" s="93">
        <v>210</v>
      </c>
      <c r="M1" s="93">
        <v>6765</v>
      </c>
      <c r="N1" s="93" t="s">
        <v>406</v>
      </c>
      <c r="O1" s="93" t="s">
        <v>1468</v>
      </c>
      <c r="P1" s="93" t="s">
        <v>1469</v>
      </c>
    </row>
    <row r="2" spans="1:16" s="93" customFormat="1" x14ac:dyDescent="0.25">
      <c r="A2" s="93">
        <v>10001</v>
      </c>
      <c r="B2" s="93" t="s">
        <v>48</v>
      </c>
      <c r="C2" s="273">
        <v>42036</v>
      </c>
      <c r="D2" s="273">
        <v>42063.999988425923</v>
      </c>
      <c r="E2" s="93">
        <v>1</v>
      </c>
      <c r="F2" s="93" t="s">
        <v>38</v>
      </c>
      <c r="G2" s="93">
        <v>7</v>
      </c>
      <c r="H2" s="93">
        <v>206</v>
      </c>
      <c r="I2" s="93">
        <v>656</v>
      </c>
      <c r="J2" s="93">
        <v>0</v>
      </c>
      <c r="K2" s="93">
        <v>0</v>
      </c>
    </row>
    <row r="3" spans="1:16" s="93" customFormat="1" x14ac:dyDescent="0.25">
      <c r="A3" s="93">
        <v>10001</v>
      </c>
      <c r="B3" s="93" t="s">
        <v>48</v>
      </c>
      <c r="C3" s="273">
        <v>42036</v>
      </c>
      <c r="D3" s="273">
        <v>42063.999988425923</v>
      </c>
      <c r="E3" s="93">
        <v>1</v>
      </c>
      <c r="F3" s="93" t="s">
        <v>38</v>
      </c>
      <c r="G3" s="93">
        <v>7</v>
      </c>
      <c r="H3" s="93">
        <v>204</v>
      </c>
      <c r="I3" s="93">
        <v>738</v>
      </c>
      <c r="J3" s="93">
        <v>0</v>
      </c>
      <c r="K3" s="93">
        <v>0</v>
      </c>
    </row>
    <row r="4" spans="1:16" s="93" customFormat="1" x14ac:dyDescent="0.25">
      <c r="A4" s="93">
        <v>10001</v>
      </c>
      <c r="B4" s="93" t="s">
        <v>48</v>
      </c>
      <c r="C4" s="273">
        <v>42036</v>
      </c>
      <c r="D4" s="273">
        <v>42063.999988425923</v>
      </c>
      <c r="E4" s="93">
        <v>1</v>
      </c>
      <c r="F4" s="93" t="s">
        <v>38</v>
      </c>
      <c r="G4" s="93">
        <v>7</v>
      </c>
      <c r="H4" s="93">
        <v>205</v>
      </c>
      <c r="I4" s="93">
        <v>1312</v>
      </c>
      <c r="J4" s="93">
        <v>0</v>
      </c>
      <c r="K4" s="93">
        <v>0</v>
      </c>
    </row>
    <row r="5" spans="1:16" s="93" customFormat="1" x14ac:dyDescent="0.25">
      <c r="A5" s="93">
        <v>10003</v>
      </c>
      <c r="B5" s="93" t="s">
        <v>50</v>
      </c>
      <c r="C5" s="273">
        <v>42005</v>
      </c>
      <c r="D5" s="273">
        <v>42035.999988425923</v>
      </c>
      <c r="E5" s="93">
        <v>1</v>
      </c>
      <c r="F5" s="93" t="s">
        <v>38</v>
      </c>
      <c r="G5" s="93">
        <v>7</v>
      </c>
      <c r="H5" s="93">
        <v>204</v>
      </c>
      <c r="I5" s="93">
        <v>3198</v>
      </c>
      <c r="J5" s="93">
        <v>0</v>
      </c>
      <c r="K5" s="93">
        <v>0</v>
      </c>
    </row>
    <row r="6" spans="1:16" s="93" customFormat="1" x14ac:dyDescent="0.25">
      <c r="A6" s="93">
        <v>10003</v>
      </c>
      <c r="B6" s="93" t="s">
        <v>50</v>
      </c>
      <c r="C6" s="273">
        <v>42005</v>
      </c>
      <c r="D6" s="273">
        <v>42063.999988425923</v>
      </c>
      <c r="E6" s="93">
        <v>1</v>
      </c>
      <c r="F6" s="93" t="s">
        <v>38</v>
      </c>
      <c r="G6" s="93">
        <v>7</v>
      </c>
      <c r="H6" s="93">
        <v>205</v>
      </c>
      <c r="I6" s="93">
        <v>12300</v>
      </c>
      <c r="J6" s="93">
        <v>0</v>
      </c>
      <c r="K6" s="93">
        <v>0</v>
      </c>
    </row>
    <row r="7" spans="1:16" s="93" customFormat="1" x14ac:dyDescent="0.25">
      <c r="A7" s="93">
        <v>10003</v>
      </c>
      <c r="B7" s="93" t="s">
        <v>50</v>
      </c>
      <c r="C7" s="273">
        <v>42005</v>
      </c>
      <c r="D7" s="273">
        <v>42063.999988425923</v>
      </c>
      <c r="E7" s="93">
        <v>1</v>
      </c>
      <c r="F7" s="93" t="s">
        <v>38</v>
      </c>
      <c r="H7" s="93">
        <v>210</v>
      </c>
      <c r="M7" s="93">
        <v>39395</v>
      </c>
      <c r="N7" s="93" t="s">
        <v>1470</v>
      </c>
      <c r="O7" s="93" t="s">
        <v>1471</v>
      </c>
      <c r="P7" s="93" t="s">
        <v>1472</v>
      </c>
    </row>
    <row r="8" spans="1:16" s="93" customFormat="1" x14ac:dyDescent="0.25">
      <c r="A8" s="93">
        <v>10004</v>
      </c>
      <c r="B8" s="93" t="s">
        <v>92</v>
      </c>
      <c r="C8" s="273">
        <v>42005</v>
      </c>
      <c r="D8" s="273">
        <v>42063.999988425923</v>
      </c>
      <c r="E8" s="93">
        <v>1</v>
      </c>
      <c r="F8" s="93" t="s">
        <v>38</v>
      </c>
      <c r="G8" s="93">
        <v>7</v>
      </c>
      <c r="H8" s="93">
        <v>205</v>
      </c>
      <c r="I8" s="93">
        <v>52316</v>
      </c>
      <c r="J8" s="93">
        <v>0</v>
      </c>
      <c r="K8" s="93">
        <v>0</v>
      </c>
    </row>
    <row r="9" spans="1:16" s="93" customFormat="1" x14ac:dyDescent="0.25">
      <c r="A9" s="93">
        <v>10004</v>
      </c>
      <c r="B9" s="93" t="s">
        <v>92</v>
      </c>
      <c r="C9" s="273">
        <v>42005</v>
      </c>
      <c r="D9" s="273">
        <v>42063.999988425923</v>
      </c>
      <c r="E9" s="93">
        <v>1</v>
      </c>
      <c r="F9" s="93" t="s">
        <v>38</v>
      </c>
      <c r="H9" s="93">
        <v>210</v>
      </c>
      <c r="M9" s="93">
        <v>54735</v>
      </c>
      <c r="N9" s="93" t="s">
        <v>1473</v>
      </c>
      <c r="O9" s="93" t="s">
        <v>1474</v>
      </c>
      <c r="P9" s="93" t="s">
        <v>1475</v>
      </c>
    </row>
    <row r="10" spans="1:16" s="93" customFormat="1" x14ac:dyDescent="0.25">
      <c r="A10" s="93">
        <v>10005</v>
      </c>
      <c r="B10" s="93" t="s">
        <v>98</v>
      </c>
      <c r="C10" s="273">
        <v>42005</v>
      </c>
      <c r="D10" s="273">
        <v>42035.999988425923</v>
      </c>
      <c r="E10" s="93">
        <v>1</v>
      </c>
      <c r="F10" s="93" t="s">
        <v>38</v>
      </c>
      <c r="H10" s="93">
        <v>210</v>
      </c>
      <c r="M10" s="93">
        <v>13735</v>
      </c>
      <c r="N10" s="93" t="s">
        <v>945</v>
      </c>
      <c r="O10" s="93" t="s">
        <v>170</v>
      </c>
      <c r="P10" s="93" t="s">
        <v>1476</v>
      </c>
    </row>
    <row r="11" spans="1:16" s="93" customFormat="1" x14ac:dyDescent="0.25">
      <c r="A11" s="93">
        <v>10005</v>
      </c>
      <c r="B11" s="93" t="s">
        <v>98</v>
      </c>
      <c r="C11" s="273">
        <v>42036</v>
      </c>
      <c r="D11" s="273">
        <v>42063.999988425923</v>
      </c>
      <c r="E11" s="93">
        <v>1</v>
      </c>
      <c r="F11" s="93" t="s">
        <v>38</v>
      </c>
      <c r="G11" s="93">
        <v>3</v>
      </c>
      <c r="H11" s="93">
        <v>201</v>
      </c>
      <c r="I11" s="93">
        <v>492</v>
      </c>
      <c r="J11" s="93">
        <v>0</v>
      </c>
      <c r="K11" s="93">
        <v>0</v>
      </c>
    </row>
    <row r="12" spans="1:16" s="93" customFormat="1" x14ac:dyDescent="0.25">
      <c r="A12" s="93">
        <v>10005</v>
      </c>
      <c r="B12" s="93" t="s">
        <v>98</v>
      </c>
      <c r="C12" s="273">
        <v>42036</v>
      </c>
      <c r="D12" s="273">
        <v>42063.999988425923</v>
      </c>
      <c r="E12" s="93">
        <v>1</v>
      </c>
      <c r="F12" s="93" t="s">
        <v>38</v>
      </c>
      <c r="G12" s="93">
        <v>2</v>
      </c>
      <c r="H12" s="93">
        <v>201</v>
      </c>
      <c r="I12" s="93">
        <v>574</v>
      </c>
      <c r="J12" s="93">
        <v>0</v>
      </c>
      <c r="K12" s="93">
        <v>0</v>
      </c>
    </row>
    <row r="13" spans="1:16" s="93" customFormat="1" x14ac:dyDescent="0.25">
      <c r="A13" s="93">
        <v>10005</v>
      </c>
      <c r="B13" s="93" t="s">
        <v>98</v>
      </c>
      <c r="C13" s="273">
        <v>42036</v>
      </c>
      <c r="D13" s="273">
        <v>42063.999988425923</v>
      </c>
      <c r="E13" s="93">
        <v>1</v>
      </c>
      <c r="F13" s="93" t="s">
        <v>38</v>
      </c>
      <c r="G13" s="93">
        <v>1</v>
      </c>
      <c r="H13" s="93">
        <v>201</v>
      </c>
      <c r="I13" s="93">
        <v>656</v>
      </c>
      <c r="J13" s="93">
        <v>0</v>
      </c>
      <c r="K13" s="93">
        <v>0</v>
      </c>
    </row>
    <row r="14" spans="1:16" s="93" customFormat="1" x14ac:dyDescent="0.25">
      <c r="A14" s="93">
        <v>10005</v>
      </c>
      <c r="B14" s="93" t="s">
        <v>98</v>
      </c>
      <c r="C14" s="273">
        <v>42036</v>
      </c>
      <c r="D14" s="273">
        <v>42063.999988425923</v>
      </c>
      <c r="E14" s="93">
        <v>1</v>
      </c>
      <c r="F14" s="93" t="s">
        <v>38</v>
      </c>
      <c r="G14" s="93">
        <v>14</v>
      </c>
      <c r="H14" s="93">
        <v>201</v>
      </c>
      <c r="I14" s="93">
        <v>738</v>
      </c>
      <c r="J14" s="93">
        <v>0</v>
      </c>
      <c r="K14" s="93">
        <v>0</v>
      </c>
    </row>
    <row r="15" spans="1:16" s="93" customFormat="1" x14ac:dyDescent="0.25">
      <c r="A15" s="93">
        <v>10005</v>
      </c>
      <c r="B15" s="93" t="s">
        <v>98</v>
      </c>
      <c r="C15" s="273">
        <v>42036</v>
      </c>
      <c r="D15" s="273">
        <v>42063.999988425923</v>
      </c>
      <c r="E15" s="93">
        <v>1</v>
      </c>
      <c r="F15" s="93" t="s">
        <v>38</v>
      </c>
      <c r="G15" s="93">
        <v>12</v>
      </c>
      <c r="H15" s="93">
        <v>201</v>
      </c>
      <c r="I15" s="93">
        <v>1476</v>
      </c>
      <c r="J15" s="93">
        <v>0</v>
      </c>
      <c r="K15" s="93">
        <v>0</v>
      </c>
    </row>
    <row r="16" spans="1:16" s="93" customFormat="1" x14ac:dyDescent="0.25">
      <c r="A16" s="93">
        <v>10005</v>
      </c>
      <c r="B16" s="93" t="s">
        <v>98</v>
      </c>
      <c r="C16" s="273">
        <v>42036</v>
      </c>
      <c r="D16" s="273">
        <v>42063.999988425923</v>
      </c>
      <c r="E16" s="93">
        <v>1</v>
      </c>
      <c r="F16" s="93" t="s">
        <v>38</v>
      </c>
      <c r="G16" s="93">
        <v>11</v>
      </c>
      <c r="H16" s="93">
        <v>201</v>
      </c>
      <c r="I16" s="93">
        <v>1558</v>
      </c>
      <c r="J16" s="93">
        <v>0</v>
      </c>
      <c r="K16" s="93">
        <v>0</v>
      </c>
    </row>
    <row r="17" spans="1:16" s="93" customFormat="1" x14ac:dyDescent="0.25">
      <c r="A17" s="93">
        <v>10006</v>
      </c>
      <c r="B17" s="93" t="s">
        <v>99</v>
      </c>
      <c r="C17" s="273">
        <v>42005</v>
      </c>
      <c r="D17" s="273">
        <v>42035.999988425923</v>
      </c>
      <c r="E17" s="93">
        <v>1</v>
      </c>
      <c r="F17" s="93" t="s">
        <v>38</v>
      </c>
      <c r="H17" s="93">
        <v>210</v>
      </c>
      <c r="M17" s="93">
        <v>13735</v>
      </c>
      <c r="N17" s="93" t="s">
        <v>945</v>
      </c>
      <c r="O17" s="93" t="s">
        <v>170</v>
      </c>
      <c r="P17" s="93" t="s">
        <v>1476</v>
      </c>
    </row>
    <row r="18" spans="1:16" s="93" customFormat="1" x14ac:dyDescent="0.25">
      <c r="A18" s="93">
        <v>10006</v>
      </c>
      <c r="B18" s="93" t="s">
        <v>99</v>
      </c>
      <c r="C18" s="273">
        <v>42036</v>
      </c>
      <c r="D18" s="273">
        <v>42063.999988425923</v>
      </c>
      <c r="E18" s="93">
        <v>1</v>
      </c>
      <c r="F18" s="93" t="s">
        <v>38</v>
      </c>
      <c r="G18" s="93">
        <v>3</v>
      </c>
      <c r="H18" s="93">
        <v>201</v>
      </c>
      <c r="I18" s="93">
        <v>492</v>
      </c>
      <c r="J18" s="93">
        <v>0</v>
      </c>
      <c r="K18" s="93">
        <v>0</v>
      </c>
    </row>
    <row r="19" spans="1:16" s="93" customFormat="1" x14ac:dyDescent="0.25">
      <c r="A19" s="93">
        <v>10006</v>
      </c>
      <c r="B19" s="93" t="s">
        <v>99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2</v>
      </c>
      <c r="H19" s="93">
        <v>201</v>
      </c>
      <c r="I19" s="93">
        <v>574</v>
      </c>
      <c r="J19" s="93">
        <v>0</v>
      </c>
      <c r="K19" s="93">
        <v>0</v>
      </c>
    </row>
    <row r="20" spans="1:16" s="93" customFormat="1" x14ac:dyDescent="0.25">
      <c r="A20" s="93">
        <v>10006</v>
      </c>
      <c r="B20" s="93" t="s">
        <v>99</v>
      </c>
      <c r="C20" s="273">
        <v>42036</v>
      </c>
      <c r="D20" s="273">
        <v>42063.999988425923</v>
      </c>
      <c r="E20" s="93">
        <v>1</v>
      </c>
      <c r="F20" s="93" t="s">
        <v>38</v>
      </c>
      <c r="G20" s="93">
        <v>1</v>
      </c>
      <c r="H20" s="93">
        <v>201</v>
      </c>
      <c r="I20" s="93">
        <v>656</v>
      </c>
      <c r="J20" s="93">
        <v>0</v>
      </c>
      <c r="K20" s="93">
        <v>0</v>
      </c>
    </row>
    <row r="21" spans="1:16" s="93" customFormat="1" x14ac:dyDescent="0.25">
      <c r="A21" s="93">
        <v>10006</v>
      </c>
      <c r="B21" s="93" t="s">
        <v>99</v>
      </c>
      <c r="C21" s="273">
        <v>42036</v>
      </c>
      <c r="D21" s="273">
        <v>42063.999988425923</v>
      </c>
      <c r="E21" s="93">
        <v>1</v>
      </c>
      <c r="F21" s="93" t="s">
        <v>38</v>
      </c>
      <c r="G21" s="93">
        <v>14</v>
      </c>
      <c r="H21" s="93">
        <v>201</v>
      </c>
      <c r="I21" s="93">
        <v>738</v>
      </c>
      <c r="J21" s="93">
        <v>0</v>
      </c>
      <c r="K21" s="93">
        <v>0</v>
      </c>
    </row>
    <row r="22" spans="1:16" s="93" customFormat="1" x14ac:dyDescent="0.25">
      <c r="A22" s="93">
        <v>10006</v>
      </c>
      <c r="B22" s="93" t="s">
        <v>99</v>
      </c>
      <c r="C22" s="273">
        <v>42036</v>
      </c>
      <c r="D22" s="273">
        <v>42063.999988425923</v>
      </c>
      <c r="E22" s="93">
        <v>1</v>
      </c>
      <c r="F22" s="93" t="s">
        <v>38</v>
      </c>
      <c r="G22" s="93">
        <v>12</v>
      </c>
      <c r="H22" s="93">
        <v>201</v>
      </c>
      <c r="I22" s="93">
        <v>1476</v>
      </c>
      <c r="J22" s="93">
        <v>0</v>
      </c>
      <c r="K22" s="93">
        <v>0</v>
      </c>
    </row>
    <row r="23" spans="1:16" s="93" customFormat="1" x14ac:dyDescent="0.25">
      <c r="A23" s="93">
        <v>10006</v>
      </c>
      <c r="B23" s="93" t="s">
        <v>99</v>
      </c>
      <c r="C23" s="273">
        <v>42036</v>
      </c>
      <c r="D23" s="273">
        <v>42063.999988425923</v>
      </c>
      <c r="E23" s="93">
        <v>1</v>
      </c>
      <c r="F23" s="93" t="s">
        <v>38</v>
      </c>
      <c r="G23" s="93">
        <v>11</v>
      </c>
      <c r="H23" s="93">
        <v>201</v>
      </c>
      <c r="I23" s="93">
        <v>1558</v>
      </c>
      <c r="J23" s="93">
        <v>0</v>
      </c>
      <c r="K23" s="93">
        <v>0</v>
      </c>
    </row>
    <row r="24" spans="1:16" s="93" customFormat="1" x14ac:dyDescent="0.25">
      <c r="A24" s="93">
        <v>10007</v>
      </c>
      <c r="B24" s="93" t="s">
        <v>100</v>
      </c>
      <c r="C24" s="273">
        <v>42005</v>
      </c>
      <c r="D24" s="273">
        <v>42035.999988425923</v>
      </c>
      <c r="E24" s="93">
        <v>1</v>
      </c>
      <c r="F24" s="93" t="s">
        <v>38</v>
      </c>
      <c r="H24" s="93">
        <v>210</v>
      </c>
      <c r="M24" s="93">
        <v>20785</v>
      </c>
      <c r="N24" s="93" t="s">
        <v>952</v>
      </c>
      <c r="O24" s="93" t="s">
        <v>1477</v>
      </c>
      <c r="P24" s="93" t="s">
        <v>1478</v>
      </c>
    </row>
    <row r="25" spans="1:16" s="93" customFormat="1" x14ac:dyDescent="0.25">
      <c r="A25" s="93">
        <v>10007</v>
      </c>
      <c r="B25" s="93" t="s">
        <v>100</v>
      </c>
      <c r="C25" s="273">
        <v>42036</v>
      </c>
      <c r="D25" s="273">
        <v>42063.999988425923</v>
      </c>
      <c r="E25" s="93">
        <v>1</v>
      </c>
      <c r="F25" s="93" t="s">
        <v>38</v>
      </c>
      <c r="G25" s="93">
        <v>3</v>
      </c>
      <c r="H25" s="93">
        <v>201</v>
      </c>
      <c r="I25" s="93">
        <v>984</v>
      </c>
      <c r="J25" s="93">
        <v>0</v>
      </c>
      <c r="K25" s="93">
        <v>0</v>
      </c>
    </row>
    <row r="26" spans="1:16" s="93" customFormat="1" x14ac:dyDescent="0.25">
      <c r="A26" s="93">
        <v>10007</v>
      </c>
      <c r="B26" s="93" t="s">
        <v>100</v>
      </c>
      <c r="C26" s="273">
        <v>42036</v>
      </c>
      <c r="D26" s="273">
        <v>42063.999988425923</v>
      </c>
      <c r="E26" s="93">
        <v>1</v>
      </c>
      <c r="F26" s="93" t="s">
        <v>38</v>
      </c>
      <c r="G26" s="93">
        <v>2</v>
      </c>
      <c r="H26" s="93">
        <v>201</v>
      </c>
      <c r="I26" s="93">
        <v>1148</v>
      </c>
      <c r="J26" s="93">
        <v>0</v>
      </c>
      <c r="K26" s="93">
        <v>0</v>
      </c>
    </row>
    <row r="27" spans="1:16" s="93" customFormat="1" x14ac:dyDescent="0.25">
      <c r="A27" s="93">
        <v>10007</v>
      </c>
      <c r="B27" s="93" t="s">
        <v>100</v>
      </c>
      <c r="C27" s="273">
        <v>42036</v>
      </c>
      <c r="D27" s="273">
        <v>42063.999988425923</v>
      </c>
      <c r="E27" s="93">
        <v>1</v>
      </c>
      <c r="F27" s="93" t="s">
        <v>38</v>
      </c>
      <c r="G27" s="93">
        <v>1</v>
      </c>
      <c r="H27" s="93">
        <v>201</v>
      </c>
      <c r="I27" s="93">
        <v>1312</v>
      </c>
      <c r="J27" s="93">
        <v>0</v>
      </c>
      <c r="K27" s="93">
        <v>0</v>
      </c>
    </row>
    <row r="28" spans="1:16" s="93" customFormat="1" x14ac:dyDescent="0.25">
      <c r="A28" s="93">
        <v>10007</v>
      </c>
      <c r="B28" s="93" t="s">
        <v>100</v>
      </c>
      <c r="C28" s="273">
        <v>42036</v>
      </c>
      <c r="D28" s="273">
        <v>42063.999988425923</v>
      </c>
      <c r="E28" s="93">
        <v>1</v>
      </c>
      <c r="F28" s="93" t="s">
        <v>38</v>
      </c>
      <c r="G28" s="93">
        <v>14</v>
      </c>
      <c r="H28" s="93">
        <v>201</v>
      </c>
      <c r="I28" s="93">
        <v>1476</v>
      </c>
      <c r="J28" s="93">
        <v>0</v>
      </c>
      <c r="K28" s="93">
        <v>0</v>
      </c>
    </row>
    <row r="29" spans="1:16" s="93" customFormat="1" x14ac:dyDescent="0.25">
      <c r="A29" s="93">
        <v>10007</v>
      </c>
      <c r="B29" s="93" t="s">
        <v>100</v>
      </c>
      <c r="C29" s="273">
        <v>42036</v>
      </c>
      <c r="D29" s="273">
        <v>42063.999988425923</v>
      </c>
      <c r="E29" s="93">
        <v>1</v>
      </c>
      <c r="F29" s="93" t="s">
        <v>38</v>
      </c>
      <c r="G29" s="93">
        <v>12</v>
      </c>
      <c r="H29" s="93">
        <v>201</v>
      </c>
      <c r="I29" s="93">
        <v>1476</v>
      </c>
      <c r="J29" s="93">
        <v>0</v>
      </c>
      <c r="K29" s="93">
        <v>0</v>
      </c>
    </row>
    <row r="30" spans="1:16" s="93" customFormat="1" x14ac:dyDescent="0.25">
      <c r="A30" s="93">
        <v>10007</v>
      </c>
      <c r="B30" s="93" t="s">
        <v>100</v>
      </c>
      <c r="C30" s="273">
        <v>42036</v>
      </c>
      <c r="D30" s="273">
        <v>42063.999988425923</v>
      </c>
      <c r="E30" s="93">
        <v>1</v>
      </c>
      <c r="F30" s="93" t="s">
        <v>38</v>
      </c>
      <c r="G30" s="93">
        <v>11</v>
      </c>
      <c r="H30" s="93">
        <v>201</v>
      </c>
      <c r="I30" s="93">
        <v>1558</v>
      </c>
      <c r="J30" s="93">
        <v>0</v>
      </c>
      <c r="K30" s="93">
        <v>0</v>
      </c>
    </row>
    <row r="31" spans="1:16" s="93" customFormat="1" x14ac:dyDescent="0.25">
      <c r="A31" s="93">
        <v>10008</v>
      </c>
      <c r="B31" s="93" t="s">
        <v>62</v>
      </c>
      <c r="C31" s="273">
        <v>42005</v>
      </c>
      <c r="D31" s="273">
        <v>42035.999988425923</v>
      </c>
      <c r="E31" s="93">
        <v>0</v>
      </c>
      <c r="F31" s="93" t="s">
        <v>38</v>
      </c>
      <c r="H31" s="93">
        <v>210</v>
      </c>
      <c r="M31" s="93">
        <v>2050</v>
      </c>
      <c r="N31" s="93">
        <v>2050</v>
      </c>
      <c r="O31" s="93">
        <v>0</v>
      </c>
      <c r="P31" s="93">
        <v>0</v>
      </c>
    </row>
    <row r="32" spans="1:16" s="93" customFormat="1" x14ac:dyDescent="0.25">
      <c r="A32" s="93">
        <v>10008</v>
      </c>
      <c r="B32" s="93" t="s">
        <v>62</v>
      </c>
      <c r="C32" s="273">
        <v>42005</v>
      </c>
      <c r="D32" s="273">
        <v>42035.999988425923</v>
      </c>
      <c r="E32" s="93">
        <v>1</v>
      </c>
      <c r="F32" s="93" t="s">
        <v>38</v>
      </c>
      <c r="H32" s="93">
        <v>210</v>
      </c>
      <c r="M32" s="93">
        <v>15170</v>
      </c>
      <c r="N32" s="93" t="s">
        <v>959</v>
      </c>
      <c r="O32" s="93" t="s">
        <v>1479</v>
      </c>
      <c r="P32" s="93" t="s">
        <v>1480</v>
      </c>
    </row>
    <row r="33" spans="1:16" s="93" customFormat="1" x14ac:dyDescent="0.25">
      <c r="A33" s="93">
        <v>10008</v>
      </c>
      <c r="B33" s="93" t="s">
        <v>62</v>
      </c>
      <c r="C33" s="273">
        <v>42005</v>
      </c>
      <c r="D33" s="273">
        <v>42035.999988425923</v>
      </c>
      <c r="E33" s="93">
        <v>1</v>
      </c>
      <c r="F33" s="93" t="s">
        <v>59</v>
      </c>
      <c r="G33" s="93">
        <v>2</v>
      </c>
      <c r="H33" s="93">
        <v>201</v>
      </c>
      <c r="I33" s="93">
        <v>1394</v>
      </c>
      <c r="J33" s="93">
        <v>0</v>
      </c>
      <c r="K33" s="93">
        <v>0</v>
      </c>
    </row>
    <row r="34" spans="1:16" s="93" customFormat="1" x14ac:dyDescent="0.25">
      <c r="A34" s="93">
        <v>10008</v>
      </c>
      <c r="B34" s="93" t="s">
        <v>62</v>
      </c>
      <c r="C34" s="273">
        <v>42005</v>
      </c>
      <c r="D34" s="273">
        <v>42035.999988425923</v>
      </c>
      <c r="E34" s="93">
        <v>1</v>
      </c>
      <c r="F34" s="93" t="s">
        <v>59</v>
      </c>
      <c r="H34" s="93">
        <v>210</v>
      </c>
      <c r="M34" s="93">
        <v>3485</v>
      </c>
      <c r="N34" s="93" t="s">
        <v>956</v>
      </c>
      <c r="O34" s="93" t="s">
        <v>1481</v>
      </c>
      <c r="P34" s="93" t="s">
        <v>1482</v>
      </c>
    </row>
    <row r="35" spans="1:16" s="93" customFormat="1" x14ac:dyDescent="0.25">
      <c r="A35" s="93">
        <v>10008</v>
      </c>
      <c r="B35" s="93" t="s">
        <v>62</v>
      </c>
      <c r="C35" s="273">
        <v>42005</v>
      </c>
      <c r="D35" s="273">
        <v>42063.999988425923</v>
      </c>
      <c r="E35" s="93">
        <v>1</v>
      </c>
      <c r="F35" s="93" t="s">
        <v>38</v>
      </c>
      <c r="G35" s="93">
        <v>2</v>
      </c>
      <c r="H35" s="93">
        <v>201</v>
      </c>
      <c r="I35" s="93">
        <v>6068</v>
      </c>
      <c r="J35" s="93">
        <v>0</v>
      </c>
      <c r="K35" s="93">
        <v>0</v>
      </c>
    </row>
    <row r="36" spans="1:16" s="93" customFormat="1" x14ac:dyDescent="0.25">
      <c r="A36" s="93">
        <v>10008</v>
      </c>
      <c r="B36" s="93" t="s">
        <v>62</v>
      </c>
      <c r="C36" s="273">
        <v>42036</v>
      </c>
      <c r="D36" s="273">
        <v>42063.999988425923</v>
      </c>
      <c r="E36" s="93">
        <v>0</v>
      </c>
      <c r="F36" s="93" t="s">
        <v>38</v>
      </c>
      <c r="G36" s="93">
        <v>2</v>
      </c>
      <c r="H36" s="93">
        <v>201</v>
      </c>
      <c r="I36" s="93">
        <v>820</v>
      </c>
      <c r="J36" s="93">
        <v>0</v>
      </c>
      <c r="K36" s="93">
        <v>0</v>
      </c>
    </row>
    <row r="37" spans="1:16" s="93" customFormat="1" x14ac:dyDescent="0.25">
      <c r="A37" s="93">
        <v>10009</v>
      </c>
      <c r="B37" s="93" t="s">
        <v>268</v>
      </c>
      <c r="C37" s="273">
        <v>42005</v>
      </c>
      <c r="D37" s="273">
        <v>42035.999988425923</v>
      </c>
      <c r="E37" s="93">
        <v>1</v>
      </c>
      <c r="F37" s="93" t="s">
        <v>59</v>
      </c>
      <c r="H37" s="93">
        <v>210</v>
      </c>
      <c r="M37" s="93">
        <v>12110</v>
      </c>
      <c r="N37" s="93" t="s">
        <v>962</v>
      </c>
      <c r="O37" s="93" t="s">
        <v>1483</v>
      </c>
      <c r="P37" s="93" t="s">
        <v>1484</v>
      </c>
    </row>
    <row r="38" spans="1:16" s="93" customFormat="1" x14ac:dyDescent="0.25">
      <c r="A38" s="93">
        <v>10009</v>
      </c>
      <c r="B38" s="93" t="s">
        <v>268</v>
      </c>
      <c r="C38" s="273">
        <v>42036</v>
      </c>
      <c r="D38" s="273">
        <v>42063.999988425923</v>
      </c>
      <c r="E38" s="93">
        <v>1</v>
      </c>
      <c r="F38" s="93" t="s">
        <v>59</v>
      </c>
      <c r="G38" s="93">
        <v>2</v>
      </c>
      <c r="H38" s="93">
        <v>201</v>
      </c>
      <c r="I38" s="93">
        <v>3444</v>
      </c>
      <c r="J38" s="93">
        <v>0</v>
      </c>
      <c r="K38" s="93">
        <v>0</v>
      </c>
    </row>
    <row r="39" spans="1:16" s="93" customFormat="1" x14ac:dyDescent="0.25">
      <c r="A39" s="93">
        <v>100010</v>
      </c>
      <c r="B39" s="93" t="s">
        <v>107</v>
      </c>
      <c r="C39" s="273">
        <v>42005</v>
      </c>
      <c r="D39" s="273">
        <v>42035.999988425923</v>
      </c>
      <c r="E39" s="93">
        <v>1</v>
      </c>
      <c r="F39" s="93" t="s">
        <v>38</v>
      </c>
      <c r="H39" s="93">
        <v>210</v>
      </c>
      <c r="M39" s="93">
        <v>4920</v>
      </c>
      <c r="N39" s="93" t="s">
        <v>272</v>
      </c>
      <c r="O39" s="93" t="s">
        <v>1485</v>
      </c>
      <c r="P39" s="93" t="s">
        <v>1486</v>
      </c>
    </row>
    <row r="40" spans="1:16" s="93" customFormat="1" x14ac:dyDescent="0.25">
      <c r="A40" s="93">
        <v>100010</v>
      </c>
      <c r="B40" s="93" t="s">
        <v>107</v>
      </c>
      <c r="C40" s="273">
        <v>42036</v>
      </c>
      <c r="D40" s="273">
        <v>42063.999988425923</v>
      </c>
      <c r="E40" s="93">
        <v>1</v>
      </c>
      <c r="F40" s="93" t="s">
        <v>38</v>
      </c>
      <c r="G40" s="93">
        <v>2</v>
      </c>
      <c r="H40" s="93">
        <v>201</v>
      </c>
      <c r="I40" s="93">
        <v>820</v>
      </c>
      <c r="J40" s="93">
        <v>0</v>
      </c>
      <c r="K40" s="93">
        <v>0</v>
      </c>
    </row>
    <row r="41" spans="1:16" s="93" customFormat="1" x14ac:dyDescent="0.25">
      <c r="A41" s="93">
        <v>100011</v>
      </c>
      <c r="B41" s="93" t="s">
        <v>111</v>
      </c>
      <c r="C41" s="273">
        <v>42005</v>
      </c>
      <c r="D41" s="273">
        <v>42035.999988425923</v>
      </c>
      <c r="E41" s="93">
        <v>1</v>
      </c>
      <c r="F41" s="93" t="s">
        <v>38</v>
      </c>
      <c r="H41" s="93">
        <v>210</v>
      </c>
      <c r="M41" s="93">
        <v>8610</v>
      </c>
      <c r="N41" s="93" t="s">
        <v>969</v>
      </c>
      <c r="O41" s="93" t="s">
        <v>1487</v>
      </c>
      <c r="P41" s="93" t="s">
        <v>1488</v>
      </c>
    </row>
    <row r="42" spans="1:16" s="93" customFormat="1" x14ac:dyDescent="0.25">
      <c r="A42" s="93">
        <v>100011</v>
      </c>
      <c r="B42" s="93" t="s">
        <v>111</v>
      </c>
      <c r="C42" s="273">
        <v>42036</v>
      </c>
      <c r="D42" s="273">
        <v>42063.999988425923</v>
      </c>
      <c r="E42" s="93">
        <v>1</v>
      </c>
      <c r="F42" s="93" t="s">
        <v>38</v>
      </c>
      <c r="G42" s="93">
        <v>2</v>
      </c>
      <c r="H42" s="93">
        <v>201</v>
      </c>
      <c r="I42" s="93">
        <v>574</v>
      </c>
      <c r="J42" s="93">
        <v>0</v>
      </c>
      <c r="K42" s="93">
        <v>0</v>
      </c>
    </row>
    <row r="43" spans="1:16" s="93" customFormat="1" x14ac:dyDescent="0.25">
      <c r="A43" s="93">
        <v>100011</v>
      </c>
      <c r="B43" s="93" t="s">
        <v>111</v>
      </c>
      <c r="C43" s="273">
        <v>42036</v>
      </c>
      <c r="D43" s="273">
        <v>42063.999988425923</v>
      </c>
      <c r="E43" s="93">
        <v>1</v>
      </c>
      <c r="F43" s="93" t="s">
        <v>38</v>
      </c>
      <c r="G43" s="93">
        <v>1</v>
      </c>
      <c r="H43" s="93">
        <v>201</v>
      </c>
      <c r="I43" s="93">
        <v>656</v>
      </c>
      <c r="J43" s="93">
        <v>0</v>
      </c>
      <c r="K43" s="93">
        <v>0</v>
      </c>
    </row>
    <row r="44" spans="1:16" s="93" customFormat="1" x14ac:dyDescent="0.25">
      <c r="A44" s="93">
        <v>100011</v>
      </c>
      <c r="B44" s="93" t="s">
        <v>111</v>
      </c>
      <c r="C44" s="273">
        <v>42036</v>
      </c>
      <c r="D44" s="273">
        <v>42063.999988425923</v>
      </c>
      <c r="E44" s="93">
        <v>1</v>
      </c>
      <c r="F44" s="93" t="s">
        <v>38</v>
      </c>
      <c r="G44" s="93">
        <v>14</v>
      </c>
      <c r="H44" s="93">
        <v>201</v>
      </c>
      <c r="I44" s="93">
        <v>738</v>
      </c>
      <c r="J44" s="93">
        <v>0</v>
      </c>
      <c r="K44" s="93">
        <v>0</v>
      </c>
    </row>
    <row r="45" spans="1:16" s="93" customFormat="1" x14ac:dyDescent="0.25">
      <c r="A45" s="93">
        <v>100011</v>
      </c>
      <c r="B45" s="93" t="s">
        <v>111</v>
      </c>
      <c r="C45" s="273">
        <v>42036</v>
      </c>
      <c r="D45" s="273">
        <v>42063.999988425923</v>
      </c>
      <c r="E45" s="93">
        <v>1</v>
      </c>
      <c r="F45" s="93" t="s">
        <v>38</v>
      </c>
      <c r="G45" s="93">
        <v>12</v>
      </c>
      <c r="H45" s="93">
        <v>201</v>
      </c>
      <c r="I45" s="93">
        <v>1476</v>
      </c>
      <c r="J45" s="93">
        <v>0</v>
      </c>
      <c r="K45" s="93">
        <v>0</v>
      </c>
    </row>
    <row r="46" spans="1:16" s="93" customFormat="1" x14ac:dyDescent="0.25">
      <c r="A46" s="93">
        <v>100012</v>
      </c>
      <c r="B46" s="93" t="s">
        <v>70</v>
      </c>
      <c r="C46" s="273">
        <v>42005</v>
      </c>
      <c r="D46" s="273">
        <v>42035.999988425923</v>
      </c>
      <c r="E46" s="93">
        <v>1</v>
      </c>
      <c r="F46" s="93" t="s">
        <v>38</v>
      </c>
      <c r="H46" s="93">
        <v>210</v>
      </c>
      <c r="M46" s="93">
        <v>12505</v>
      </c>
      <c r="N46" s="93" t="s">
        <v>276</v>
      </c>
      <c r="O46" s="93" t="s">
        <v>1489</v>
      </c>
      <c r="P46" s="93" t="s">
        <v>1490</v>
      </c>
    </row>
    <row r="47" spans="1:16" s="93" customFormat="1" x14ac:dyDescent="0.25">
      <c r="A47" s="93">
        <v>100012</v>
      </c>
      <c r="B47" s="93" t="s">
        <v>70</v>
      </c>
      <c r="C47" s="273">
        <v>42036</v>
      </c>
      <c r="D47" s="273">
        <v>42063.999988425923</v>
      </c>
      <c r="E47" s="93">
        <v>1</v>
      </c>
      <c r="F47" s="93" t="s">
        <v>38</v>
      </c>
      <c r="G47" s="93">
        <v>2</v>
      </c>
      <c r="H47" s="93">
        <v>201</v>
      </c>
      <c r="I47" s="93">
        <v>5002</v>
      </c>
      <c r="J47" s="93">
        <v>0</v>
      </c>
      <c r="K47" s="93">
        <v>0</v>
      </c>
    </row>
    <row r="48" spans="1:16" s="93" customFormat="1" x14ac:dyDescent="0.25">
      <c r="A48" s="93">
        <v>100013</v>
      </c>
      <c r="B48" s="93" t="s">
        <v>73</v>
      </c>
      <c r="C48" s="273">
        <v>42005</v>
      </c>
      <c r="D48" s="273">
        <v>42035.999988425923</v>
      </c>
      <c r="E48" s="93">
        <v>1</v>
      </c>
      <c r="F48" s="93" t="s">
        <v>38</v>
      </c>
      <c r="H48" s="93">
        <v>210</v>
      </c>
      <c r="M48" s="93">
        <v>19065</v>
      </c>
      <c r="N48" s="93" t="s">
        <v>1491</v>
      </c>
      <c r="O48" s="93" t="s">
        <v>1492</v>
      </c>
      <c r="P48" s="93" t="s">
        <v>1493</v>
      </c>
    </row>
    <row r="49" spans="1:16" s="93" customFormat="1" x14ac:dyDescent="0.25">
      <c r="A49" s="93">
        <v>100013</v>
      </c>
      <c r="B49" s="93" t="s">
        <v>73</v>
      </c>
      <c r="C49" s="273">
        <v>42036</v>
      </c>
      <c r="D49" s="273">
        <v>42063.999988425923</v>
      </c>
      <c r="E49" s="93">
        <v>1</v>
      </c>
      <c r="F49" s="93" t="s">
        <v>38</v>
      </c>
      <c r="G49" s="93">
        <v>7</v>
      </c>
      <c r="H49" s="93">
        <v>206</v>
      </c>
      <c r="I49" s="93">
        <v>1066</v>
      </c>
      <c r="J49" s="93">
        <v>0</v>
      </c>
      <c r="K49" s="93">
        <v>0</v>
      </c>
    </row>
    <row r="50" spans="1:16" s="93" customFormat="1" x14ac:dyDescent="0.25">
      <c r="A50" s="93">
        <v>100013</v>
      </c>
      <c r="B50" s="93" t="s">
        <v>73</v>
      </c>
      <c r="C50" s="273">
        <v>42036</v>
      </c>
      <c r="D50" s="273">
        <v>42063.999988425923</v>
      </c>
      <c r="E50" s="93">
        <v>1</v>
      </c>
      <c r="F50" s="93" t="s">
        <v>38</v>
      </c>
      <c r="G50" s="93">
        <v>7</v>
      </c>
      <c r="H50" s="93">
        <v>205</v>
      </c>
      <c r="I50" s="93">
        <v>2870</v>
      </c>
      <c r="J50" s="93">
        <v>0</v>
      </c>
      <c r="K50" s="93">
        <v>0</v>
      </c>
    </row>
    <row r="51" spans="1:16" s="93" customFormat="1" x14ac:dyDescent="0.25">
      <c r="A51" s="93">
        <v>100013</v>
      </c>
      <c r="B51" s="93" t="s">
        <v>73</v>
      </c>
      <c r="C51" s="273">
        <v>42036</v>
      </c>
      <c r="D51" s="273">
        <v>42063.999988425923</v>
      </c>
      <c r="E51" s="93">
        <v>1</v>
      </c>
      <c r="F51" s="93" t="s">
        <v>38</v>
      </c>
      <c r="G51" s="93">
        <v>7</v>
      </c>
      <c r="H51" s="93">
        <v>204</v>
      </c>
      <c r="I51" s="93">
        <v>3690</v>
      </c>
      <c r="J51" s="93">
        <v>0</v>
      </c>
      <c r="K51" s="93">
        <v>0</v>
      </c>
    </row>
    <row r="52" spans="1:16" s="93" customFormat="1" x14ac:dyDescent="0.25">
      <c r="A52" s="93">
        <v>100014</v>
      </c>
      <c r="B52" s="93" t="s">
        <v>156</v>
      </c>
      <c r="C52" s="273">
        <v>42005</v>
      </c>
      <c r="D52" s="273">
        <v>42035.999988425923</v>
      </c>
      <c r="E52" s="93">
        <v>1</v>
      </c>
      <c r="F52" s="93" t="s">
        <v>38</v>
      </c>
      <c r="H52" s="93">
        <v>210</v>
      </c>
      <c r="M52" s="93">
        <v>15990</v>
      </c>
      <c r="N52" s="93" t="s">
        <v>978</v>
      </c>
      <c r="O52" s="93" t="s">
        <v>1494</v>
      </c>
      <c r="P52" s="93" t="s">
        <v>1495</v>
      </c>
    </row>
    <row r="53" spans="1:16" s="93" customFormat="1" x14ac:dyDescent="0.25">
      <c r="A53" s="93">
        <v>100014</v>
      </c>
      <c r="B53" s="93" t="s">
        <v>156</v>
      </c>
      <c r="C53" s="273">
        <v>42005</v>
      </c>
      <c r="D53" s="273">
        <v>42063.999988425923</v>
      </c>
      <c r="E53" s="93">
        <v>1</v>
      </c>
      <c r="F53" s="93" t="s">
        <v>38</v>
      </c>
      <c r="G53" s="93">
        <v>7</v>
      </c>
      <c r="H53" s="93">
        <v>204</v>
      </c>
      <c r="I53" s="93">
        <v>6806</v>
      </c>
      <c r="J53" s="93">
        <v>0</v>
      </c>
      <c r="K53" s="93">
        <v>0</v>
      </c>
    </row>
    <row r="54" spans="1:16" s="93" customFormat="1" x14ac:dyDescent="0.25">
      <c r="A54" s="93">
        <v>100014</v>
      </c>
      <c r="B54" s="93" t="s">
        <v>156</v>
      </c>
      <c r="C54" s="273">
        <v>42036</v>
      </c>
      <c r="D54" s="273">
        <v>42063.999988425923</v>
      </c>
      <c r="E54" s="93">
        <v>1</v>
      </c>
      <c r="F54" s="93" t="s">
        <v>38</v>
      </c>
      <c r="G54" s="93">
        <v>7</v>
      </c>
      <c r="H54" s="93">
        <v>206</v>
      </c>
      <c r="I54" s="93">
        <v>1722</v>
      </c>
      <c r="J54" s="93">
        <v>0</v>
      </c>
      <c r="K54" s="93">
        <v>0</v>
      </c>
    </row>
    <row r="55" spans="1:16" s="93" customFormat="1" x14ac:dyDescent="0.25">
      <c r="A55" s="93">
        <v>100014</v>
      </c>
      <c r="B55" s="93" t="s">
        <v>156</v>
      </c>
      <c r="C55" s="273">
        <v>42036</v>
      </c>
      <c r="D55" s="273">
        <v>42063.999988425923</v>
      </c>
      <c r="E55" s="93">
        <v>1</v>
      </c>
      <c r="F55" s="93" t="s">
        <v>38</v>
      </c>
      <c r="G55" s="93">
        <v>7</v>
      </c>
      <c r="H55" s="93">
        <v>205</v>
      </c>
      <c r="I55" s="93">
        <v>3690</v>
      </c>
      <c r="J55" s="93">
        <v>0</v>
      </c>
      <c r="K55" s="93">
        <v>0</v>
      </c>
    </row>
    <row r="56" spans="1:16" s="93" customFormat="1" x14ac:dyDescent="0.25">
      <c r="A56" s="93">
        <v>100015</v>
      </c>
      <c r="B56" s="93" t="s">
        <v>157</v>
      </c>
      <c r="C56" s="273">
        <v>42005</v>
      </c>
      <c r="D56" s="273">
        <v>42035.999988425923</v>
      </c>
      <c r="E56" s="93">
        <v>1</v>
      </c>
      <c r="F56" s="93" t="s">
        <v>38</v>
      </c>
      <c r="H56" s="93">
        <v>210</v>
      </c>
      <c r="M56" s="93">
        <v>6765</v>
      </c>
      <c r="N56" s="93" t="s">
        <v>406</v>
      </c>
      <c r="O56" s="93" t="s">
        <v>1496</v>
      </c>
      <c r="P56" s="93" t="s">
        <v>1469</v>
      </c>
    </row>
    <row r="57" spans="1:16" s="93" customFormat="1" x14ac:dyDescent="0.25">
      <c r="A57" s="93">
        <v>100015</v>
      </c>
      <c r="B57" s="93" t="s">
        <v>157</v>
      </c>
      <c r="C57" s="273">
        <v>42036</v>
      </c>
      <c r="D57" s="273">
        <v>42063.999988425923</v>
      </c>
      <c r="E57" s="93">
        <v>1</v>
      </c>
      <c r="F57" s="93" t="s">
        <v>38</v>
      </c>
      <c r="G57" s="93">
        <v>7</v>
      </c>
      <c r="H57" s="93">
        <v>206</v>
      </c>
      <c r="I57" s="93">
        <v>656</v>
      </c>
      <c r="J57" s="93">
        <v>0</v>
      </c>
      <c r="K57" s="93">
        <v>0</v>
      </c>
    </row>
    <row r="58" spans="1:16" s="93" customFormat="1" x14ac:dyDescent="0.25">
      <c r="A58" s="93">
        <v>100015</v>
      </c>
      <c r="B58" s="93" t="s">
        <v>157</v>
      </c>
      <c r="C58" s="273">
        <v>42036</v>
      </c>
      <c r="D58" s="273">
        <v>42063.999988425923</v>
      </c>
      <c r="E58" s="93">
        <v>1</v>
      </c>
      <c r="F58" s="93" t="s">
        <v>38</v>
      </c>
      <c r="G58" s="93">
        <v>7</v>
      </c>
      <c r="H58" s="93">
        <v>204</v>
      </c>
      <c r="I58" s="93">
        <v>738</v>
      </c>
      <c r="J58" s="93">
        <v>0</v>
      </c>
      <c r="K58" s="93">
        <v>0</v>
      </c>
    </row>
    <row r="59" spans="1:16" s="93" customFormat="1" x14ac:dyDescent="0.25">
      <c r="A59" s="93">
        <v>100015</v>
      </c>
      <c r="B59" s="93" t="s">
        <v>157</v>
      </c>
      <c r="C59" s="273">
        <v>42036</v>
      </c>
      <c r="D59" s="273">
        <v>42063.999988425923</v>
      </c>
      <c r="E59" s="93">
        <v>1</v>
      </c>
      <c r="F59" s="93" t="s">
        <v>38</v>
      </c>
      <c r="G59" s="93">
        <v>7</v>
      </c>
      <c r="H59" s="93">
        <v>205</v>
      </c>
      <c r="I59" s="93">
        <v>1312</v>
      </c>
      <c r="J59" s="93">
        <v>0</v>
      </c>
      <c r="K59" s="93">
        <v>0</v>
      </c>
    </row>
    <row r="60" spans="1:16" s="93" customFormat="1" x14ac:dyDescent="0.25">
      <c r="A60" s="93">
        <v>100016</v>
      </c>
      <c r="B60" s="93" t="s">
        <v>77</v>
      </c>
      <c r="C60" s="273">
        <v>42005</v>
      </c>
      <c r="D60" s="273">
        <v>42035.999988425923</v>
      </c>
      <c r="E60" s="93">
        <v>1</v>
      </c>
      <c r="F60" s="93" t="s">
        <v>38</v>
      </c>
      <c r="H60" s="93">
        <v>210</v>
      </c>
      <c r="M60" s="93">
        <v>6765</v>
      </c>
      <c r="N60" s="93" t="s">
        <v>406</v>
      </c>
      <c r="O60" s="93" t="s">
        <v>1496</v>
      </c>
      <c r="P60" s="93" t="s">
        <v>1469</v>
      </c>
    </row>
    <row r="61" spans="1:16" s="93" customFormat="1" x14ac:dyDescent="0.25">
      <c r="A61" s="93">
        <v>100016</v>
      </c>
      <c r="B61" s="93" t="s">
        <v>77</v>
      </c>
      <c r="C61" s="273">
        <v>42036</v>
      </c>
      <c r="D61" s="273">
        <v>42063.999988425923</v>
      </c>
      <c r="E61" s="93">
        <v>1</v>
      </c>
      <c r="F61" s="93" t="s">
        <v>38</v>
      </c>
      <c r="G61" s="93">
        <v>12</v>
      </c>
      <c r="H61" s="93">
        <v>201</v>
      </c>
      <c r="I61" s="93">
        <v>492</v>
      </c>
      <c r="J61" s="93">
        <v>0</v>
      </c>
      <c r="K61" s="93">
        <v>0</v>
      </c>
    </row>
    <row r="62" spans="1:16" s="93" customFormat="1" x14ac:dyDescent="0.25">
      <c r="A62" s="93">
        <v>100016</v>
      </c>
      <c r="B62" s="93" t="s">
        <v>77</v>
      </c>
      <c r="C62" s="273">
        <v>42036</v>
      </c>
      <c r="D62" s="273">
        <v>42063.999988425923</v>
      </c>
      <c r="E62" s="93">
        <v>1</v>
      </c>
      <c r="F62" s="93" t="s">
        <v>38</v>
      </c>
      <c r="G62" s="93">
        <v>1</v>
      </c>
      <c r="H62" s="93">
        <v>201</v>
      </c>
      <c r="I62" s="93">
        <v>656</v>
      </c>
      <c r="J62" s="93">
        <v>0</v>
      </c>
      <c r="K62" s="93">
        <v>0</v>
      </c>
    </row>
    <row r="63" spans="1:16" s="93" customFormat="1" x14ac:dyDescent="0.25">
      <c r="A63" s="93">
        <v>100016</v>
      </c>
      <c r="B63" s="93" t="s">
        <v>77</v>
      </c>
      <c r="C63" s="273">
        <v>42036</v>
      </c>
      <c r="D63" s="273">
        <v>42063.999988425923</v>
      </c>
      <c r="E63" s="93">
        <v>1</v>
      </c>
      <c r="F63" s="93" t="s">
        <v>38</v>
      </c>
      <c r="G63" s="93">
        <v>7</v>
      </c>
      <c r="H63" s="93">
        <v>204</v>
      </c>
      <c r="I63" s="93">
        <v>738</v>
      </c>
      <c r="J63" s="93">
        <v>0</v>
      </c>
      <c r="K63" s="93">
        <v>0</v>
      </c>
    </row>
    <row r="64" spans="1:16" s="93" customFormat="1" x14ac:dyDescent="0.25">
      <c r="A64" s="93">
        <v>100016</v>
      </c>
      <c r="B64" s="93" t="s">
        <v>77</v>
      </c>
      <c r="C64" s="273">
        <v>42036</v>
      </c>
      <c r="D64" s="273">
        <v>42063.999988425923</v>
      </c>
      <c r="E64" s="93">
        <v>1</v>
      </c>
      <c r="F64" s="93" t="s">
        <v>38</v>
      </c>
      <c r="G64" s="93">
        <v>7</v>
      </c>
      <c r="H64" s="93">
        <v>205</v>
      </c>
      <c r="I64" s="93">
        <v>820</v>
      </c>
      <c r="J64" s="93">
        <v>0</v>
      </c>
      <c r="K64" s="93">
        <v>0</v>
      </c>
    </row>
    <row r="65" spans="1:16" s="93" customFormat="1" x14ac:dyDescent="0.25">
      <c r="A65" s="93">
        <v>100017</v>
      </c>
      <c r="B65" s="93" t="s">
        <v>78</v>
      </c>
      <c r="C65" s="273">
        <v>42005</v>
      </c>
      <c r="D65" s="273">
        <v>42035.999988425923</v>
      </c>
      <c r="E65" s="93">
        <v>1</v>
      </c>
      <c r="F65" s="93" t="s">
        <v>38</v>
      </c>
      <c r="H65" s="93">
        <v>210</v>
      </c>
      <c r="M65" s="93">
        <v>6765</v>
      </c>
      <c r="N65" s="93" t="s">
        <v>406</v>
      </c>
      <c r="O65" s="93" t="s">
        <v>1496</v>
      </c>
      <c r="P65" s="93" t="s">
        <v>1469</v>
      </c>
    </row>
    <row r="66" spans="1:16" s="93" customFormat="1" x14ac:dyDescent="0.25">
      <c r="A66" s="93">
        <v>100017</v>
      </c>
      <c r="B66" s="93" t="s">
        <v>78</v>
      </c>
      <c r="C66" s="273">
        <v>42036</v>
      </c>
      <c r="D66" s="273">
        <v>42063.999988425923</v>
      </c>
      <c r="E66" s="93">
        <v>1</v>
      </c>
      <c r="F66" s="93" t="s">
        <v>38</v>
      </c>
      <c r="G66" s="93">
        <v>12</v>
      </c>
      <c r="H66" s="93">
        <v>201</v>
      </c>
      <c r="I66" s="93">
        <v>492</v>
      </c>
      <c r="J66" s="93">
        <v>0</v>
      </c>
      <c r="K66" s="93">
        <v>0</v>
      </c>
    </row>
    <row r="67" spans="1:16" s="93" customFormat="1" x14ac:dyDescent="0.25">
      <c r="A67" s="93">
        <v>100017</v>
      </c>
      <c r="B67" s="93" t="s">
        <v>78</v>
      </c>
      <c r="C67" s="273">
        <v>42036</v>
      </c>
      <c r="D67" s="273">
        <v>42063.999988425923</v>
      </c>
      <c r="E67" s="93">
        <v>1</v>
      </c>
      <c r="F67" s="93" t="s">
        <v>38</v>
      </c>
      <c r="G67" s="93">
        <v>1</v>
      </c>
      <c r="H67" s="93">
        <v>201</v>
      </c>
      <c r="I67" s="93">
        <v>656</v>
      </c>
      <c r="J67" s="93">
        <v>0</v>
      </c>
      <c r="K67" s="93">
        <v>0</v>
      </c>
    </row>
    <row r="68" spans="1:16" s="93" customFormat="1" x14ac:dyDescent="0.25">
      <c r="A68" s="93">
        <v>100017</v>
      </c>
      <c r="B68" s="93" t="s">
        <v>78</v>
      </c>
      <c r="C68" s="273">
        <v>42036</v>
      </c>
      <c r="D68" s="273">
        <v>42063.999988425923</v>
      </c>
      <c r="E68" s="93">
        <v>1</v>
      </c>
      <c r="F68" s="93" t="s">
        <v>38</v>
      </c>
      <c r="G68" s="93">
        <v>7</v>
      </c>
      <c r="H68" s="93">
        <v>204</v>
      </c>
      <c r="I68" s="93">
        <v>738</v>
      </c>
      <c r="J68" s="93">
        <v>0</v>
      </c>
      <c r="K68" s="93">
        <v>0</v>
      </c>
    </row>
    <row r="69" spans="1:16" s="93" customFormat="1" x14ac:dyDescent="0.25">
      <c r="A69" s="93">
        <v>100017</v>
      </c>
      <c r="B69" s="93" t="s">
        <v>78</v>
      </c>
      <c r="C69" s="273">
        <v>42036</v>
      </c>
      <c r="D69" s="273">
        <v>42063.999988425923</v>
      </c>
      <c r="E69" s="93">
        <v>1</v>
      </c>
      <c r="F69" s="93" t="s">
        <v>38</v>
      </c>
      <c r="G69" s="93">
        <v>7</v>
      </c>
      <c r="H69" s="93">
        <v>205</v>
      </c>
      <c r="I69" s="93">
        <v>820</v>
      </c>
      <c r="J69" s="93">
        <v>0</v>
      </c>
      <c r="K69" s="93">
        <v>0</v>
      </c>
    </row>
    <row r="70" spans="1:16" s="93" customFormat="1" x14ac:dyDescent="0.25">
      <c r="A70" s="93">
        <v>100018</v>
      </c>
      <c r="B70" s="93" t="s">
        <v>115</v>
      </c>
      <c r="C70" s="273">
        <v>42005</v>
      </c>
      <c r="D70" s="273">
        <v>42035.999988425923</v>
      </c>
      <c r="E70" s="93">
        <v>1</v>
      </c>
      <c r="F70" s="93" t="s">
        <v>38</v>
      </c>
      <c r="H70" s="93">
        <v>210</v>
      </c>
      <c r="M70" s="93">
        <v>6765</v>
      </c>
      <c r="N70" s="93" t="s">
        <v>406</v>
      </c>
    </row>
    <row r="71" spans="1:16" s="93" customFormat="1" x14ac:dyDescent="0.25">
      <c r="A71" s="93">
        <v>100018</v>
      </c>
      <c r="B71" s="93" t="s">
        <v>115</v>
      </c>
      <c r="C71" s="273">
        <v>42036</v>
      </c>
      <c r="D71" s="273">
        <v>42063.999988425923</v>
      </c>
      <c r="E71" s="93">
        <v>1</v>
      </c>
      <c r="F71" s="93" t="s">
        <v>38</v>
      </c>
      <c r="G71" s="93">
        <v>7</v>
      </c>
      <c r="H71" s="93">
        <v>206</v>
      </c>
      <c r="I71" s="93">
        <v>656</v>
      </c>
      <c r="J71" s="93">
        <v>0</v>
      </c>
      <c r="K71" s="93">
        <v>0</v>
      </c>
      <c r="O71" s="93">
        <v>0</v>
      </c>
      <c r="P71" s="93">
        <v>0</v>
      </c>
    </row>
    <row r="72" spans="1:16" s="93" customFormat="1" x14ac:dyDescent="0.25">
      <c r="A72" s="93">
        <v>100018</v>
      </c>
      <c r="B72" s="93" t="s">
        <v>115</v>
      </c>
      <c r="C72" s="273">
        <v>42036</v>
      </c>
      <c r="D72" s="273">
        <v>42063.999988425923</v>
      </c>
      <c r="E72" s="93">
        <v>1</v>
      </c>
      <c r="F72" s="93" t="s">
        <v>38</v>
      </c>
      <c r="G72" s="93">
        <v>7</v>
      </c>
      <c r="H72" s="93">
        <v>204</v>
      </c>
      <c r="I72" s="93">
        <v>738</v>
      </c>
      <c r="J72" s="93">
        <v>0</v>
      </c>
      <c r="K72" s="93">
        <v>0</v>
      </c>
      <c r="O72" s="93">
        <v>0</v>
      </c>
      <c r="P72" s="93">
        <v>0</v>
      </c>
    </row>
    <row r="73" spans="1:16" s="93" customFormat="1" x14ac:dyDescent="0.25">
      <c r="A73" s="93">
        <v>100018</v>
      </c>
      <c r="B73" s="93" t="s">
        <v>115</v>
      </c>
      <c r="C73" s="273">
        <v>42036</v>
      </c>
      <c r="D73" s="273">
        <v>42063.999988425923</v>
      </c>
      <c r="E73" s="93">
        <v>1</v>
      </c>
      <c r="F73" s="93" t="s">
        <v>38</v>
      </c>
      <c r="G73" s="93">
        <v>7</v>
      </c>
      <c r="H73" s="93">
        <v>205</v>
      </c>
      <c r="I73" s="93">
        <v>1312</v>
      </c>
      <c r="J73" s="93">
        <v>0</v>
      </c>
      <c r="K73" s="93">
        <v>0</v>
      </c>
      <c r="O73" s="93">
        <v>0</v>
      </c>
      <c r="P73" s="93">
        <v>0</v>
      </c>
    </row>
    <row r="74" spans="1:16" s="93" customFormat="1" x14ac:dyDescent="0.25">
      <c r="A74" s="93">
        <v>100019</v>
      </c>
      <c r="B74" s="93" t="s">
        <v>116</v>
      </c>
      <c r="C74" s="273">
        <v>42005</v>
      </c>
      <c r="D74" s="273">
        <v>42035.999988425923</v>
      </c>
      <c r="E74" s="93">
        <v>1</v>
      </c>
      <c r="F74" s="93" t="s">
        <v>38</v>
      </c>
      <c r="H74" s="93">
        <v>210</v>
      </c>
      <c r="M74" s="93">
        <v>6765</v>
      </c>
      <c r="N74" s="93" t="s">
        <v>406</v>
      </c>
    </row>
    <row r="75" spans="1:16" s="93" customFormat="1" x14ac:dyDescent="0.25">
      <c r="A75" s="93">
        <v>100019</v>
      </c>
      <c r="B75" s="93" t="s">
        <v>116</v>
      </c>
      <c r="C75" s="273">
        <v>42036</v>
      </c>
      <c r="D75" s="273">
        <v>42063.999988425923</v>
      </c>
      <c r="E75" s="93">
        <v>1</v>
      </c>
      <c r="F75" s="93" t="s">
        <v>38</v>
      </c>
      <c r="G75" s="93">
        <v>12</v>
      </c>
      <c r="H75" s="93">
        <v>201</v>
      </c>
      <c r="I75" s="93">
        <v>492</v>
      </c>
      <c r="J75" s="93">
        <v>0</v>
      </c>
      <c r="K75" s="93">
        <v>0</v>
      </c>
      <c r="O75" s="93">
        <v>0</v>
      </c>
      <c r="P75" s="93">
        <v>0</v>
      </c>
    </row>
    <row r="76" spans="1:16" s="93" customFormat="1" x14ac:dyDescent="0.25">
      <c r="A76" s="93">
        <v>100019</v>
      </c>
      <c r="B76" s="93" t="s">
        <v>116</v>
      </c>
      <c r="C76" s="273">
        <v>42036</v>
      </c>
      <c r="D76" s="273">
        <v>42063.999988425923</v>
      </c>
      <c r="E76" s="93">
        <v>1</v>
      </c>
      <c r="F76" s="93" t="s">
        <v>38</v>
      </c>
      <c r="G76" s="93">
        <v>1</v>
      </c>
      <c r="H76" s="93">
        <v>201</v>
      </c>
      <c r="I76" s="93">
        <v>656</v>
      </c>
      <c r="J76" s="93">
        <v>0</v>
      </c>
      <c r="K76" s="93">
        <v>0</v>
      </c>
      <c r="O76" s="93">
        <v>0</v>
      </c>
      <c r="P76" s="93">
        <v>0</v>
      </c>
    </row>
    <row r="77" spans="1:16" s="93" customFormat="1" x14ac:dyDescent="0.25">
      <c r="A77" s="93">
        <v>100019</v>
      </c>
      <c r="B77" s="93" t="s">
        <v>116</v>
      </c>
      <c r="C77" s="273">
        <v>42036</v>
      </c>
      <c r="D77" s="273">
        <v>42063.999988425923</v>
      </c>
      <c r="E77" s="93">
        <v>1</v>
      </c>
      <c r="F77" s="93" t="s">
        <v>38</v>
      </c>
      <c r="G77" s="93">
        <v>7</v>
      </c>
      <c r="H77" s="93">
        <v>204</v>
      </c>
      <c r="I77" s="93">
        <v>738</v>
      </c>
      <c r="J77" s="93">
        <v>0</v>
      </c>
      <c r="K77" s="93">
        <v>0</v>
      </c>
      <c r="O77" s="93">
        <v>0</v>
      </c>
      <c r="P77" s="93">
        <v>0</v>
      </c>
    </row>
    <row r="78" spans="1:16" s="93" customFormat="1" x14ac:dyDescent="0.25">
      <c r="A78" s="93">
        <v>100019</v>
      </c>
      <c r="B78" s="93" t="s">
        <v>116</v>
      </c>
      <c r="C78" s="273">
        <v>42036</v>
      </c>
      <c r="D78" s="273">
        <v>42063.999988425923</v>
      </c>
      <c r="E78" s="93">
        <v>1</v>
      </c>
      <c r="F78" s="93" t="s">
        <v>38</v>
      </c>
      <c r="G78" s="93">
        <v>7</v>
      </c>
      <c r="H78" s="93">
        <v>205</v>
      </c>
      <c r="I78" s="93">
        <v>820</v>
      </c>
      <c r="J78" s="93">
        <v>0</v>
      </c>
      <c r="K78" s="93">
        <v>0</v>
      </c>
      <c r="O78" s="93">
        <v>0</v>
      </c>
      <c r="P78" s="93">
        <v>0</v>
      </c>
    </row>
    <row r="79" spans="1:16" s="93" customFormat="1" x14ac:dyDescent="0.25">
      <c r="A79" s="93">
        <v>100020</v>
      </c>
      <c r="B79" s="93" t="s">
        <v>117</v>
      </c>
      <c r="C79" s="273">
        <v>42005</v>
      </c>
      <c r="D79" s="273">
        <v>42035.999988425923</v>
      </c>
      <c r="E79" s="93">
        <v>1</v>
      </c>
      <c r="F79" s="93" t="s">
        <v>38</v>
      </c>
      <c r="H79" s="93">
        <v>210</v>
      </c>
      <c r="M79" s="93">
        <v>6765</v>
      </c>
      <c r="N79" s="93" t="s">
        <v>406</v>
      </c>
    </row>
    <row r="80" spans="1:16" s="93" customFormat="1" x14ac:dyDescent="0.25">
      <c r="A80" s="93">
        <v>100020</v>
      </c>
      <c r="B80" s="93" t="s">
        <v>117</v>
      </c>
      <c r="C80" s="273">
        <v>42036</v>
      </c>
      <c r="D80" s="273">
        <v>42063.999988425923</v>
      </c>
      <c r="E80" s="93">
        <v>1</v>
      </c>
      <c r="F80" s="93" t="s">
        <v>38</v>
      </c>
      <c r="G80" s="93">
        <v>12</v>
      </c>
      <c r="H80" s="93">
        <v>201</v>
      </c>
      <c r="I80" s="93">
        <v>492</v>
      </c>
      <c r="J80" s="93">
        <v>0</v>
      </c>
      <c r="K80" s="93">
        <v>0</v>
      </c>
      <c r="O80" s="93">
        <v>0</v>
      </c>
      <c r="P80" s="93">
        <v>0</v>
      </c>
    </row>
    <row r="81" spans="1:16" s="93" customFormat="1" x14ac:dyDescent="0.25">
      <c r="A81" s="93">
        <v>100020</v>
      </c>
      <c r="B81" s="93" t="s">
        <v>117</v>
      </c>
      <c r="C81" s="273">
        <v>42036</v>
      </c>
      <c r="D81" s="273">
        <v>42063.999988425923</v>
      </c>
      <c r="E81" s="93">
        <v>1</v>
      </c>
      <c r="F81" s="93" t="s">
        <v>38</v>
      </c>
      <c r="G81" s="93">
        <v>1</v>
      </c>
      <c r="H81" s="93">
        <v>201</v>
      </c>
      <c r="I81" s="93">
        <v>656</v>
      </c>
      <c r="J81" s="93">
        <v>0</v>
      </c>
      <c r="K81" s="93">
        <v>0</v>
      </c>
      <c r="O81" s="93">
        <v>0</v>
      </c>
      <c r="P81" s="93">
        <v>0</v>
      </c>
    </row>
    <row r="82" spans="1:16" s="93" customFormat="1" x14ac:dyDescent="0.25">
      <c r="A82" s="93">
        <v>100020</v>
      </c>
      <c r="B82" s="93" t="s">
        <v>117</v>
      </c>
      <c r="C82" s="273">
        <v>42036</v>
      </c>
      <c r="D82" s="273">
        <v>42063.999988425923</v>
      </c>
      <c r="E82" s="93">
        <v>1</v>
      </c>
      <c r="F82" s="93" t="s">
        <v>38</v>
      </c>
      <c r="G82" s="93">
        <v>7</v>
      </c>
      <c r="H82" s="93">
        <v>204</v>
      </c>
      <c r="I82" s="93">
        <v>738</v>
      </c>
      <c r="J82" s="93">
        <v>0</v>
      </c>
      <c r="K82" s="93">
        <v>0</v>
      </c>
      <c r="O82" s="93">
        <v>0</v>
      </c>
      <c r="P82" s="93">
        <v>0</v>
      </c>
    </row>
    <row r="83" spans="1:16" s="93" customFormat="1" x14ac:dyDescent="0.25">
      <c r="A83" s="93">
        <v>100020</v>
      </c>
      <c r="B83" s="93" t="s">
        <v>117</v>
      </c>
      <c r="C83" s="273">
        <v>42036</v>
      </c>
      <c r="D83" s="273">
        <v>42063.999988425923</v>
      </c>
      <c r="E83" s="93">
        <v>1</v>
      </c>
      <c r="F83" s="93" t="s">
        <v>38</v>
      </c>
      <c r="G83" s="93">
        <v>7</v>
      </c>
      <c r="H83" s="93">
        <v>205</v>
      </c>
      <c r="I83" s="93">
        <v>820</v>
      </c>
      <c r="J83" s="93">
        <v>0</v>
      </c>
      <c r="K83" s="93">
        <v>0</v>
      </c>
      <c r="O83" s="93">
        <v>0</v>
      </c>
      <c r="P83" s="93">
        <v>0</v>
      </c>
    </row>
    <row r="84" spans="1:16" s="93" customFormat="1" x14ac:dyDescent="0.25">
      <c r="A84" s="93">
        <v>100021</v>
      </c>
      <c r="B84" s="93" t="s">
        <v>118</v>
      </c>
      <c r="C84" s="273">
        <v>42005</v>
      </c>
      <c r="D84" s="273">
        <v>42035.999988425923</v>
      </c>
      <c r="E84" s="93">
        <v>1</v>
      </c>
      <c r="F84" s="93" t="s">
        <v>38</v>
      </c>
      <c r="H84" s="93">
        <v>210</v>
      </c>
      <c r="M84" s="93">
        <v>4000</v>
      </c>
      <c r="N84" s="93" t="s">
        <v>95</v>
      </c>
      <c r="O84" s="93" t="s">
        <v>1497</v>
      </c>
      <c r="P84" s="93" t="s">
        <v>1498</v>
      </c>
    </row>
    <row r="85" spans="1:16" s="93" customFormat="1" x14ac:dyDescent="0.25">
      <c r="A85" s="93">
        <v>100021</v>
      </c>
      <c r="B85" s="93" t="s">
        <v>118</v>
      </c>
      <c r="C85" s="273">
        <v>42036</v>
      </c>
      <c r="D85" s="273">
        <v>42063.999988425923</v>
      </c>
      <c r="E85" s="93">
        <v>1</v>
      </c>
      <c r="F85" s="93" t="s">
        <v>38</v>
      </c>
      <c r="G85" s="93">
        <v>1</v>
      </c>
      <c r="H85" s="93">
        <v>201</v>
      </c>
      <c r="I85" s="93">
        <v>1640</v>
      </c>
      <c r="J85" s="93">
        <v>0</v>
      </c>
      <c r="K85" s="93">
        <v>0</v>
      </c>
    </row>
    <row r="86" spans="1:16" s="93" customFormat="1" x14ac:dyDescent="0.25">
      <c r="A86" s="93">
        <v>100022</v>
      </c>
      <c r="B86" s="93" t="s">
        <v>119</v>
      </c>
      <c r="C86" s="273">
        <v>42005</v>
      </c>
      <c r="D86" s="273">
        <v>42035.999988425923</v>
      </c>
      <c r="E86" s="93">
        <v>1</v>
      </c>
      <c r="F86" s="93" t="s">
        <v>38</v>
      </c>
      <c r="H86" s="93">
        <v>210</v>
      </c>
      <c r="M86" s="93">
        <v>4000</v>
      </c>
      <c r="N86" s="93" t="s">
        <v>95</v>
      </c>
      <c r="O86" s="93" t="s">
        <v>1497</v>
      </c>
      <c r="P86" s="93" t="s">
        <v>1498</v>
      </c>
    </row>
    <row r="87" spans="1:16" s="93" customFormat="1" x14ac:dyDescent="0.25">
      <c r="A87" s="93">
        <v>100022</v>
      </c>
      <c r="B87" s="93" t="s">
        <v>119</v>
      </c>
      <c r="C87" s="273">
        <v>42036</v>
      </c>
      <c r="D87" s="273">
        <v>42063.999988425923</v>
      </c>
      <c r="E87" s="93">
        <v>1</v>
      </c>
      <c r="F87" s="93" t="s">
        <v>38</v>
      </c>
      <c r="G87" s="93">
        <v>2</v>
      </c>
      <c r="H87" s="93">
        <v>201</v>
      </c>
      <c r="I87" s="93">
        <v>1640</v>
      </c>
      <c r="J87" s="93">
        <v>0</v>
      </c>
      <c r="K87" s="93">
        <v>0</v>
      </c>
    </row>
    <row r="88" spans="1:16" s="93" customFormat="1" x14ac:dyDescent="0.25">
      <c r="A88" s="93">
        <v>100023</v>
      </c>
      <c r="B88" s="93" t="s">
        <v>120</v>
      </c>
      <c r="C88" s="273">
        <v>42005</v>
      </c>
      <c r="D88" s="273">
        <v>42035.999988425923</v>
      </c>
      <c r="E88" s="93">
        <v>1</v>
      </c>
      <c r="F88" s="93" t="s">
        <v>38</v>
      </c>
      <c r="H88" s="93">
        <v>210</v>
      </c>
      <c r="M88" s="93">
        <v>4000</v>
      </c>
      <c r="N88" s="93" t="s">
        <v>95</v>
      </c>
      <c r="O88" s="93" t="s">
        <v>1497</v>
      </c>
      <c r="P88" s="93" t="s">
        <v>1498</v>
      </c>
    </row>
    <row r="89" spans="1:16" s="93" customFormat="1" x14ac:dyDescent="0.25">
      <c r="A89" s="93">
        <v>100023</v>
      </c>
      <c r="B89" s="93" t="s">
        <v>120</v>
      </c>
      <c r="C89" s="273">
        <v>42036</v>
      </c>
      <c r="D89" s="273">
        <v>42063.999988425923</v>
      </c>
      <c r="E89" s="93">
        <v>1</v>
      </c>
      <c r="F89" s="93" t="s">
        <v>38</v>
      </c>
      <c r="G89" s="93">
        <v>3</v>
      </c>
      <c r="H89" s="93">
        <v>201</v>
      </c>
      <c r="I89" s="93">
        <v>1640</v>
      </c>
      <c r="J89" s="93">
        <v>0</v>
      </c>
      <c r="K89" s="93">
        <v>0</v>
      </c>
    </row>
    <row r="90" spans="1:16" s="93" customFormat="1" x14ac:dyDescent="0.25">
      <c r="A90" s="93">
        <v>100024</v>
      </c>
      <c r="B90" s="93" t="s">
        <v>121</v>
      </c>
      <c r="C90" s="273">
        <v>42005</v>
      </c>
      <c r="D90" s="273">
        <v>42035.999988425923</v>
      </c>
      <c r="E90" s="93">
        <v>1</v>
      </c>
      <c r="F90" s="93" t="s">
        <v>38</v>
      </c>
      <c r="H90" s="93">
        <v>210</v>
      </c>
      <c r="M90" s="93">
        <v>4000</v>
      </c>
      <c r="N90" s="93" t="s">
        <v>95</v>
      </c>
      <c r="O90" s="93" t="s">
        <v>1497</v>
      </c>
      <c r="P90" s="93" t="s">
        <v>1498</v>
      </c>
    </row>
    <row r="91" spans="1:16" s="93" customFormat="1" x14ac:dyDescent="0.25">
      <c r="A91" s="93">
        <v>100024</v>
      </c>
      <c r="B91" s="93" t="s">
        <v>121</v>
      </c>
      <c r="C91" s="273">
        <v>42036</v>
      </c>
      <c r="D91" s="273">
        <v>42063.999988425923</v>
      </c>
      <c r="E91" s="93">
        <v>1</v>
      </c>
      <c r="F91" s="93" t="s">
        <v>38</v>
      </c>
      <c r="G91" s="93">
        <v>11</v>
      </c>
      <c r="H91" s="93">
        <v>201</v>
      </c>
      <c r="I91" s="93">
        <v>1640</v>
      </c>
      <c r="J91" s="93">
        <v>0</v>
      </c>
      <c r="K91" s="93">
        <v>0</v>
      </c>
    </row>
    <row r="92" spans="1:16" s="93" customFormat="1" x14ac:dyDescent="0.25">
      <c r="A92" s="93">
        <v>100025</v>
      </c>
      <c r="B92" s="93" t="s">
        <v>122</v>
      </c>
      <c r="C92" s="273">
        <v>42005</v>
      </c>
      <c r="D92" s="273">
        <v>42035.999988425923</v>
      </c>
      <c r="E92" s="93">
        <v>1</v>
      </c>
      <c r="F92" s="93" t="s">
        <v>38</v>
      </c>
      <c r="H92" s="93">
        <v>210</v>
      </c>
      <c r="M92" s="93">
        <v>4000</v>
      </c>
      <c r="N92" s="93" t="s">
        <v>95</v>
      </c>
      <c r="O92" s="93" t="s">
        <v>1497</v>
      </c>
      <c r="P92" s="93" t="s">
        <v>1498</v>
      </c>
    </row>
    <row r="93" spans="1:16" s="93" customFormat="1" x14ac:dyDescent="0.25">
      <c r="A93" s="93">
        <v>100025</v>
      </c>
      <c r="B93" s="93" t="s">
        <v>122</v>
      </c>
      <c r="C93" s="273">
        <v>42036</v>
      </c>
      <c r="D93" s="273">
        <v>42063.999988425923</v>
      </c>
      <c r="E93" s="93">
        <v>1</v>
      </c>
      <c r="F93" s="93" t="s">
        <v>38</v>
      </c>
      <c r="G93" s="93">
        <v>12</v>
      </c>
      <c r="H93" s="93">
        <v>201</v>
      </c>
      <c r="I93" s="93">
        <v>1640</v>
      </c>
      <c r="J93" s="93">
        <v>0</v>
      </c>
      <c r="K93" s="93">
        <v>0</v>
      </c>
    </row>
    <row r="94" spans="1:16" s="93" customFormat="1" x14ac:dyDescent="0.25">
      <c r="A94" s="93">
        <v>100026</v>
      </c>
      <c r="B94" s="93" t="s">
        <v>123</v>
      </c>
      <c r="C94" s="273">
        <v>42005</v>
      </c>
      <c r="D94" s="273">
        <v>42035.999988425923</v>
      </c>
      <c r="E94" s="93">
        <v>1</v>
      </c>
      <c r="F94" s="93" t="s">
        <v>38</v>
      </c>
      <c r="H94" s="93">
        <v>210</v>
      </c>
      <c r="M94" s="93">
        <v>4000</v>
      </c>
      <c r="N94" s="93" t="s">
        <v>95</v>
      </c>
      <c r="O94" s="93" t="s">
        <v>1497</v>
      </c>
      <c r="P94" s="93" t="s">
        <v>1498</v>
      </c>
    </row>
    <row r="95" spans="1:16" s="93" customFormat="1" x14ac:dyDescent="0.25">
      <c r="A95" s="93">
        <v>100026</v>
      </c>
      <c r="B95" s="93" t="s">
        <v>123</v>
      </c>
      <c r="C95" s="273">
        <v>42036</v>
      </c>
      <c r="D95" s="273">
        <v>42063.999988425923</v>
      </c>
      <c r="E95" s="93">
        <v>1</v>
      </c>
      <c r="F95" s="93" t="s">
        <v>38</v>
      </c>
      <c r="G95" s="93">
        <v>14</v>
      </c>
      <c r="H95" s="93">
        <v>201</v>
      </c>
      <c r="I95" s="93">
        <v>1640</v>
      </c>
      <c r="J95" s="93">
        <v>0</v>
      </c>
      <c r="K95" s="93">
        <v>0</v>
      </c>
    </row>
    <row r="96" spans="1:16" s="93" customFormat="1" x14ac:dyDescent="0.25">
      <c r="A96" s="93">
        <v>100027</v>
      </c>
      <c r="B96" s="93" t="s">
        <v>124</v>
      </c>
      <c r="C96" s="273">
        <v>42005</v>
      </c>
      <c r="D96" s="273">
        <v>42035.999988425923</v>
      </c>
      <c r="E96" s="93">
        <v>1</v>
      </c>
      <c r="F96" s="93" t="s">
        <v>38</v>
      </c>
      <c r="H96" s="93">
        <v>210</v>
      </c>
      <c r="M96" s="93">
        <v>6765</v>
      </c>
      <c r="N96" s="93" t="s">
        <v>406</v>
      </c>
      <c r="P96" s="93" t="s">
        <v>1469</v>
      </c>
    </row>
    <row r="97" spans="1:16" s="93" customFormat="1" x14ac:dyDescent="0.25">
      <c r="A97" s="93">
        <v>100027</v>
      </c>
      <c r="B97" s="93" t="s">
        <v>124</v>
      </c>
      <c r="C97" s="273">
        <v>42036</v>
      </c>
      <c r="D97" s="273">
        <v>42063.999988425923</v>
      </c>
      <c r="E97" s="93">
        <v>1</v>
      </c>
      <c r="F97" s="93" t="s">
        <v>38</v>
      </c>
      <c r="G97" s="93">
        <v>7</v>
      </c>
      <c r="H97" s="93">
        <v>206</v>
      </c>
      <c r="I97" s="93">
        <v>656</v>
      </c>
      <c r="J97" s="93">
        <v>0</v>
      </c>
      <c r="K97" s="93">
        <v>0</v>
      </c>
    </row>
    <row r="98" spans="1:16" s="93" customFormat="1" x14ac:dyDescent="0.25">
      <c r="A98" s="93">
        <v>100027</v>
      </c>
      <c r="B98" s="93" t="s">
        <v>124</v>
      </c>
      <c r="C98" s="273">
        <v>42036</v>
      </c>
      <c r="D98" s="273">
        <v>42063.999988425923</v>
      </c>
      <c r="E98" s="93">
        <v>1</v>
      </c>
      <c r="F98" s="93" t="s">
        <v>38</v>
      </c>
      <c r="G98" s="93">
        <v>7</v>
      </c>
      <c r="H98" s="93">
        <v>204</v>
      </c>
      <c r="I98" s="93">
        <v>738</v>
      </c>
      <c r="J98" s="93">
        <v>0</v>
      </c>
      <c r="K98" s="93">
        <v>0</v>
      </c>
    </row>
    <row r="99" spans="1:16" s="93" customFormat="1" x14ac:dyDescent="0.25">
      <c r="A99" s="93">
        <v>100027</v>
      </c>
      <c r="B99" s="93" t="s">
        <v>124</v>
      </c>
      <c r="C99" s="273">
        <v>42036</v>
      </c>
      <c r="D99" s="273">
        <v>42063.999988425923</v>
      </c>
      <c r="E99" s="93">
        <v>1</v>
      </c>
      <c r="F99" s="93" t="s">
        <v>38</v>
      </c>
      <c r="G99" s="93">
        <v>7</v>
      </c>
      <c r="H99" s="93">
        <v>205</v>
      </c>
      <c r="I99" s="93">
        <v>1312</v>
      </c>
      <c r="J99" s="93">
        <v>0</v>
      </c>
      <c r="K99" s="93">
        <v>0</v>
      </c>
    </row>
    <row r="100" spans="1:16" s="93" customFormat="1" x14ac:dyDescent="0.25">
      <c r="A100" s="93">
        <v>100028</v>
      </c>
      <c r="B100" s="93" t="s">
        <v>125</v>
      </c>
      <c r="C100" s="273">
        <v>42005</v>
      </c>
      <c r="D100" s="273">
        <v>42035.999988425923</v>
      </c>
      <c r="E100" s="93">
        <v>1</v>
      </c>
      <c r="F100" s="93" t="s">
        <v>38</v>
      </c>
      <c r="H100" s="93">
        <v>210</v>
      </c>
      <c r="M100" s="93">
        <v>139500</v>
      </c>
      <c r="N100" s="93" t="s">
        <v>986</v>
      </c>
      <c r="O100" s="93" t="s">
        <v>1499</v>
      </c>
      <c r="P100" s="93" t="s">
        <v>1500</v>
      </c>
    </row>
    <row r="101" spans="1:16" s="93" customFormat="1" x14ac:dyDescent="0.25">
      <c r="A101" s="93">
        <v>100028</v>
      </c>
      <c r="B101" s="93" t="s">
        <v>125</v>
      </c>
      <c r="C101" s="273">
        <v>42036</v>
      </c>
      <c r="D101" s="273">
        <v>42063.999988425923</v>
      </c>
      <c r="E101" s="93">
        <v>1</v>
      </c>
      <c r="F101" s="93" t="s">
        <v>38</v>
      </c>
      <c r="G101" s="93">
        <v>7</v>
      </c>
      <c r="H101" s="93">
        <v>205</v>
      </c>
      <c r="I101" s="93">
        <v>76260</v>
      </c>
      <c r="J101" s="93">
        <v>0</v>
      </c>
      <c r="K101" s="93">
        <v>0</v>
      </c>
    </row>
    <row r="102" spans="1:16" s="93" customFormat="1" x14ac:dyDescent="0.25">
      <c r="A102" s="93">
        <v>100029</v>
      </c>
      <c r="B102" s="93" t="s">
        <v>126</v>
      </c>
      <c r="C102" s="273">
        <v>42005</v>
      </c>
      <c r="D102" s="273">
        <v>42035.999988425923</v>
      </c>
      <c r="E102" s="93">
        <v>1</v>
      </c>
      <c r="F102" s="93" t="s">
        <v>38</v>
      </c>
      <c r="H102" s="93">
        <v>210</v>
      </c>
      <c r="M102" s="93">
        <v>130200</v>
      </c>
      <c r="N102" s="93" t="s">
        <v>991</v>
      </c>
      <c r="O102" s="93" t="s">
        <v>1501</v>
      </c>
      <c r="P102" s="93" t="s">
        <v>1502</v>
      </c>
    </row>
    <row r="103" spans="1:16" s="93" customFormat="1" x14ac:dyDescent="0.25">
      <c r="A103" s="93">
        <v>100029</v>
      </c>
      <c r="B103" s="93" t="s">
        <v>126</v>
      </c>
      <c r="C103" s="273">
        <v>42036</v>
      </c>
      <c r="D103" s="273">
        <v>42063.999988425923</v>
      </c>
      <c r="E103" s="93">
        <v>1</v>
      </c>
      <c r="F103" s="93" t="s">
        <v>38</v>
      </c>
      <c r="G103" s="93">
        <v>7</v>
      </c>
      <c r="H103" s="93">
        <v>205</v>
      </c>
      <c r="I103" s="93">
        <v>71176</v>
      </c>
      <c r="J103" s="93">
        <v>0</v>
      </c>
      <c r="K103" s="93">
        <v>0</v>
      </c>
    </row>
    <row r="104" spans="1:16" s="93" customFormat="1" x14ac:dyDescent="0.25">
      <c r="A104" s="93">
        <v>100030</v>
      </c>
      <c r="B104" s="93" t="s">
        <v>158</v>
      </c>
      <c r="C104" s="273">
        <v>42005</v>
      </c>
      <c r="D104" s="273">
        <v>42035.999988425923</v>
      </c>
      <c r="E104" s="93">
        <v>1</v>
      </c>
      <c r="F104" s="93" t="s">
        <v>38</v>
      </c>
      <c r="H104" s="93">
        <v>210</v>
      </c>
      <c r="M104" s="93">
        <v>139500</v>
      </c>
      <c r="N104" s="93" t="s">
        <v>986</v>
      </c>
      <c r="O104" s="93" t="s">
        <v>1499</v>
      </c>
      <c r="P104" s="93" t="s">
        <v>1500</v>
      </c>
    </row>
    <row r="105" spans="1:16" s="93" customFormat="1" x14ac:dyDescent="0.25">
      <c r="A105" s="93">
        <v>100030</v>
      </c>
      <c r="B105" s="93" t="s">
        <v>158</v>
      </c>
      <c r="C105" s="273">
        <v>42036</v>
      </c>
      <c r="D105" s="273">
        <v>42063.999988425923</v>
      </c>
      <c r="E105" s="93">
        <v>1</v>
      </c>
      <c r="F105" s="93" t="s">
        <v>38</v>
      </c>
      <c r="G105" s="93">
        <v>1</v>
      </c>
      <c r="H105" s="93">
        <v>201</v>
      </c>
      <c r="I105" s="93">
        <v>5084</v>
      </c>
      <c r="J105" s="93">
        <v>0</v>
      </c>
      <c r="K105" s="93">
        <v>0</v>
      </c>
    </row>
    <row r="106" spans="1:16" s="93" customFormat="1" x14ac:dyDescent="0.25">
      <c r="A106" s="93">
        <v>100030</v>
      </c>
      <c r="B106" s="93" t="s">
        <v>158</v>
      </c>
      <c r="C106" s="273">
        <v>42036</v>
      </c>
      <c r="D106" s="273">
        <v>42063.999988425923</v>
      </c>
      <c r="E106" s="93">
        <v>1</v>
      </c>
      <c r="F106" s="93" t="s">
        <v>38</v>
      </c>
      <c r="G106" s="93">
        <v>7</v>
      </c>
      <c r="H106" s="93">
        <v>205</v>
      </c>
      <c r="I106" s="93">
        <v>71176</v>
      </c>
      <c r="J106" s="93">
        <v>0</v>
      </c>
      <c r="K106" s="93">
        <v>0</v>
      </c>
    </row>
    <row r="107" spans="1:16" s="93" customFormat="1" x14ac:dyDescent="0.25">
      <c r="A107" s="93">
        <v>100031</v>
      </c>
      <c r="B107" s="93" t="s">
        <v>159</v>
      </c>
      <c r="C107" s="273">
        <v>42005</v>
      </c>
      <c r="D107" s="273">
        <v>42035.999988425923</v>
      </c>
      <c r="E107" s="93">
        <v>1</v>
      </c>
      <c r="F107" s="93" t="s">
        <v>38</v>
      </c>
      <c r="H107" s="93">
        <v>210</v>
      </c>
      <c r="M107" s="93">
        <v>139500</v>
      </c>
      <c r="N107" s="93" t="s">
        <v>986</v>
      </c>
      <c r="O107" s="93" t="s">
        <v>1499</v>
      </c>
      <c r="P107" s="93" t="s">
        <v>1500</v>
      </c>
    </row>
    <row r="108" spans="1:16" s="93" customFormat="1" x14ac:dyDescent="0.25">
      <c r="A108" s="93">
        <v>100031</v>
      </c>
      <c r="B108" s="93" t="s">
        <v>159</v>
      </c>
      <c r="C108" s="273">
        <v>42036</v>
      </c>
      <c r="D108" s="273">
        <v>42063.999988425923</v>
      </c>
      <c r="E108" s="93">
        <v>1</v>
      </c>
      <c r="F108" s="93" t="s">
        <v>38</v>
      </c>
      <c r="G108" s="93">
        <v>7</v>
      </c>
      <c r="H108" s="93">
        <v>205</v>
      </c>
      <c r="I108" s="93">
        <v>76260</v>
      </c>
      <c r="J108" s="93">
        <v>0</v>
      </c>
      <c r="K108" s="93">
        <v>0</v>
      </c>
    </row>
    <row r="109" spans="1:16" s="93" customFormat="1" x14ac:dyDescent="0.25">
      <c r="A109" s="93">
        <v>100032</v>
      </c>
      <c r="B109" s="93" t="s">
        <v>127</v>
      </c>
      <c r="C109" s="273">
        <v>42005</v>
      </c>
      <c r="D109" s="273">
        <v>42035.999988425923</v>
      </c>
      <c r="E109" s="93">
        <v>1</v>
      </c>
      <c r="F109" s="93" t="s">
        <v>38</v>
      </c>
      <c r="H109" s="93">
        <v>210</v>
      </c>
      <c r="M109" s="93">
        <v>139500</v>
      </c>
      <c r="N109" s="93" t="s">
        <v>986</v>
      </c>
      <c r="O109" s="93" t="s">
        <v>1499</v>
      </c>
      <c r="P109" s="93" t="s">
        <v>1500</v>
      </c>
    </row>
    <row r="110" spans="1:16" s="93" customFormat="1" x14ac:dyDescent="0.25">
      <c r="A110" s="93">
        <v>100032</v>
      </c>
      <c r="B110" s="93" t="s">
        <v>127</v>
      </c>
      <c r="C110" s="273">
        <v>42036</v>
      </c>
      <c r="D110" s="273">
        <v>42063.999988425923</v>
      </c>
      <c r="E110" s="93">
        <v>1</v>
      </c>
      <c r="F110" s="93" t="s">
        <v>38</v>
      </c>
      <c r="G110" s="93">
        <v>7</v>
      </c>
      <c r="H110" s="93">
        <v>205</v>
      </c>
      <c r="I110" s="93">
        <v>71176</v>
      </c>
      <c r="J110" s="93">
        <v>0</v>
      </c>
      <c r="K110" s="93">
        <v>0</v>
      </c>
    </row>
    <row r="111" spans="1:16" s="93" customFormat="1" x14ac:dyDescent="0.25">
      <c r="A111" s="93">
        <v>100033</v>
      </c>
      <c r="B111" s="93" t="s">
        <v>128</v>
      </c>
      <c r="C111" s="273">
        <v>42005</v>
      </c>
      <c r="D111" s="273">
        <v>42035.999988425923</v>
      </c>
      <c r="E111" s="93">
        <v>1</v>
      </c>
      <c r="F111" s="93" t="s">
        <v>38</v>
      </c>
      <c r="H111" s="93">
        <v>210</v>
      </c>
      <c r="M111" s="93">
        <v>130200</v>
      </c>
      <c r="N111" s="93" t="s">
        <v>991</v>
      </c>
      <c r="O111" s="93" t="s">
        <v>1501</v>
      </c>
      <c r="P111" s="93" t="s">
        <v>1502</v>
      </c>
    </row>
    <row r="112" spans="1:16" s="93" customFormat="1" x14ac:dyDescent="0.25">
      <c r="A112" s="93">
        <v>100033</v>
      </c>
      <c r="B112" s="93" t="s">
        <v>128</v>
      </c>
      <c r="C112" s="273">
        <v>42036</v>
      </c>
      <c r="D112" s="273">
        <v>42063.999988425923</v>
      </c>
      <c r="E112" s="93">
        <v>1</v>
      </c>
      <c r="F112" s="93" t="s">
        <v>38</v>
      </c>
      <c r="G112" s="93">
        <v>7</v>
      </c>
      <c r="H112" s="93">
        <v>205</v>
      </c>
      <c r="I112" s="93">
        <v>71176</v>
      </c>
      <c r="J112" s="93">
        <v>0</v>
      </c>
      <c r="K112" s="93">
        <v>0</v>
      </c>
    </row>
    <row r="113" spans="1:16" s="93" customFormat="1" x14ac:dyDescent="0.25">
      <c r="A113" s="93">
        <v>100034</v>
      </c>
      <c r="B113" s="93" t="s">
        <v>998</v>
      </c>
      <c r="C113" s="273">
        <v>42005</v>
      </c>
      <c r="D113" s="273">
        <v>42035.999988425923</v>
      </c>
      <c r="E113" s="93">
        <v>1</v>
      </c>
      <c r="F113" s="93" t="s">
        <v>38</v>
      </c>
      <c r="H113" s="93">
        <v>210</v>
      </c>
      <c r="M113" s="93">
        <v>139500</v>
      </c>
      <c r="N113" s="93" t="s">
        <v>986</v>
      </c>
      <c r="O113" s="93" t="s">
        <v>1499</v>
      </c>
      <c r="P113" s="93" t="s">
        <v>1500</v>
      </c>
    </row>
    <row r="114" spans="1:16" s="93" customFormat="1" x14ac:dyDescent="0.25">
      <c r="A114" s="93">
        <v>100034</v>
      </c>
      <c r="B114" s="93" t="s">
        <v>998</v>
      </c>
      <c r="C114" s="273">
        <v>42036</v>
      </c>
      <c r="D114" s="273">
        <v>42063.999988425923</v>
      </c>
      <c r="E114" s="93">
        <v>1</v>
      </c>
      <c r="F114" s="93" t="s">
        <v>38</v>
      </c>
      <c r="G114" s="93">
        <v>7</v>
      </c>
      <c r="H114" s="93">
        <v>205</v>
      </c>
      <c r="I114" s="93">
        <v>76260</v>
      </c>
      <c r="J114" s="93">
        <v>0</v>
      </c>
      <c r="K114" s="93">
        <v>0</v>
      </c>
    </row>
    <row r="115" spans="1:16" s="93" customFormat="1" x14ac:dyDescent="0.25">
      <c r="A115" s="93">
        <v>100035</v>
      </c>
      <c r="B115" s="93" t="s">
        <v>999</v>
      </c>
      <c r="C115" s="273">
        <v>42005</v>
      </c>
      <c r="D115" s="273">
        <v>42035.999988425923</v>
      </c>
      <c r="E115" s="93">
        <v>0</v>
      </c>
      <c r="F115" s="93" t="s">
        <v>38</v>
      </c>
      <c r="H115" s="93">
        <v>210</v>
      </c>
      <c r="M115" s="93">
        <v>18600</v>
      </c>
      <c r="N115" s="93">
        <v>18600</v>
      </c>
      <c r="O115" s="93">
        <v>0</v>
      </c>
      <c r="P115" s="93">
        <v>0</v>
      </c>
    </row>
    <row r="116" spans="1:16" s="93" customFormat="1" x14ac:dyDescent="0.25">
      <c r="A116" s="93">
        <v>100035</v>
      </c>
      <c r="B116" s="93" t="s">
        <v>999</v>
      </c>
      <c r="C116" s="273">
        <v>42005</v>
      </c>
      <c r="D116" s="273">
        <v>42035.999988425923</v>
      </c>
      <c r="E116" s="93">
        <v>1</v>
      </c>
      <c r="F116" s="93" t="s">
        <v>38</v>
      </c>
      <c r="H116" s="93">
        <v>210</v>
      </c>
      <c r="M116" s="93">
        <v>102300</v>
      </c>
      <c r="N116" s="93" t="s">
        <v>1000</v>
      </c>
      <c r="O116" s="93" t="s">
        <v>1503</v>
      </c>
      <c r="P116" s="93" t="s">
        <v>1504</v>
      </c>
    </row>
    <row r="117" spans="1:16" s="93" customFormat="1" x14ac:dyDescent="0.25">
      <c r="A117" s="93">
        <v>100035</v>
      </c>
      <c r="B117" s="93" t="s">
        <v>999</v>
      </c>
      <c r="C117" s="273">
        <v>42005</v>
      </c>
      <c r="D117" s="273">
        <v>42035.999988425923</v>
      </c>
      <c r="E117" s="93">
        <v>1</v>
      </c>
      <c r="F117" s="93" t="s">
        <v>59</v>
      </c>
      <c r="H117" s="93">
        <v>210</v>
      </c>
      <c r="M117" s="93">
        <v>18600</v>
      </c>
      <c r="N117" s="93" t="s">
        <v>1003</v>
      </c>
      <c r="O117" s="93" t="s">
        <v>1505</v>
      </c>
      <c r="P117" s="93" t="s">
        <v>1506</v>
      </c>
    </row>
    <row r="118" spans="1:16" s="93" customFormat="1" x14ac:dyDescent="0.25">
      <c r="A118" s="93">
        <v>100035</v>
      </c>
      <c r="B118" s="93" t="s">
        <v>999</v>
      </c>
      <c r="C118" s="273">
        <v>42036</v>
      </c>
      <c r="D118" s="273">
        <v>42063.999988425923</v>
      </c>
      <c r="E118" s="93">
        <v>0</v>
      </c>
      <c r="F118" s="93" t="s">
        <v>38</v>
      </c>
      <c r="G118" s="93">
        <v>7</v>
      </c>
      <c r="H118" s="93">
        <v>205</v>
      </c>
      <c r="I118" s="93">
        <v>12400</v>
      </c>
      <c r="J118" s="93">
        <v>0</v>
      </c>
      <c r="K118" s="93">
        <v>0</v>
      </c>
    </row>
    <row r="119" spans="1:16" s="93" customFormat="1" x14ac:dyDescent="0.25">
      <c r="A119" s="93">
        <v>100035</v>
      </c>
      <c r="B119" s="93" t="s">
        <v>999</v>
      </c>
      <c r="C119" s="273">
        <v>42036</v>
      </c>
      <c r="D119" s="273">
        <v>42063.999988425923</v>
      </c>
      <c r="E119" s="93">
        <v>1</v>
      </c>
      <c r="F119" s="93" t="s">
        <v>38</v>
      </c>
      <c r="G119" s="93">
        <v>7</v>
      </c>
      <c r="H119" s="93">
        <v>205</v>
      </c>
      <c r="I119" s="93">
        <v>55924</v>
      </c>
      <c r="J119" s="93">
        <v>0</v>
      </c>
      <c r="K119" s="93">
        <v>0</v>
      </c>
    </row>
    <row r="120" spans="1:16" s="93" customFormat="1" x14ac:dyDescent="0.25">
      <c r="A120" s="93">
        <v>100035</v>
      </c>
      <c r="B120" s="93" t="s">
        <v>999</v>
      </c>
      <c r="C120" s="273">
        <v>42036</v>
      </c>
      <c r="D120" s="273">
        <v>42063.999988425923</v>
      </c>
      <c r="E120" s="93">
        <v>1</v>
      </c>
      <c r="F120" s="93" t="s">
        <v>59</v>
      </c>
      <c r="G120" s="93">
        <v>7</v>
      </c>
      <c r="H120" s="93">
        <v>205</v>
      </c>
      <c r="I120" s="93">
        <v>10168</v>
      </c>
      <c r="J120" s="93">
        <v>0</v>
      </c>
      <c r="K120" s="93">
        <v>0</v>
      </c>
    </row>
    <row r="121" spans="1:16" s="93" customFormat="1" x14ac:dyDescent="0.25">
      <c r="A121" s="93">
        <v>100036</v>
      </c>
      <c r="B121" s="93" t="s">
        <v>1010</v>
      </c>
      <c r="C121" s="273">
        <v>42005</v>
      </c>
      <c r="D121" s="273">
        <v>42035.999988425923</v>
      </c>
      <c r="E121" s="93">
        <v>1</v>
      </c>
      <c r="F121" s="93" t="s">
        <v>38</v>
      </c>
      <c r="H121" s="93">
        <v>210</v>
      </c>
      <c r="M121" s="93">
        <v>120900</v>
      </c>
      <c r="N121" s="93" t="s">
        <v>1011</v>
      </c>
      <c r="O121" s="93" t="s">
        <v>1507</v>
      </c>
      <c r="P121" s="93" t="s">
        <v>1508</v>
      </c>
    </row>
    <row r="122" spans="1:16" s="93" customFormat="1" x14ac:dyDescent="0.25">
      <c r="A122" s="93">
        <v>100036</v>
      </c>
      <c r="B122" s="93" t="s">
        <v>1010</v>
      </c>
      <c r="C122" s="273">
        <v>42036</v>
      </c>
      <c r="D122" s="273">
        <v>42063.999988425923</v>
      </c>
      <c r="E122" s="93">
        <v>1</v>
      </c>
      <c r="F122" s="93" t="s">
        <v>38</v>
      </c>
      <c r="G122" s="93">
        <v>7</v>
      </c>
      <c r="H122" s="93">
        <v>204</v>
      </c>
      <c r="I122" s="93">
        <v>10168</v>
      </c>
      <c r="J122" s="93">
        <v>0</v>
      </c>
      <c r="K122" s="93">
        <v>0</v>
      </c>
    </row>
    <row r="123" spans="1:16" s="93" customFormat="1" x14ac:dyDescent="0.25">
      <c r="A123" s="93">
        <v>100036</v>
      </c>
      <c r="B123" s="93" t="s">
        <v>1010</v>
      </c>
      <c r="C123" s="273">
        <v>42036</v>
      </c>
      <c r="D123" s="273">
        <v>42063.999988425923</v>
      </c>
      <c r="E123" s="93">
        <v>1</v>
      </c>
      <c r="F123" s="93" t="s">
        <v>38</v>
      </c>
      <c r="G123" s="93">
        <v>7</v>
      </c>
      <c r="H123" s="93">
        <v>205</v>
      </c>
      <c r="I123" s="93">
        <v>66092</v>
      </c>
      <c r="J123" s="93">
        <v>0</v>
      </c>
      <c r="K123" s="93">
        <v>0</v>
      </c>
    </row>
    <row r="124" spans="1:16" s="93" customFormat="1" x14ac:dyDescent="0.25">
      <c r="A124" s="93">
        <v>100037</v>
      </c>
      <c r="B124" s="93" t="s">
        <v>1017</v>
      </c>
      <c r="C124" s="273">
        <v>42005</v>
      </c>
      <c r="D124" s="273">
        <v>42035.999988425923</v>
      </c>
      <c r="E124" s="93">
        <v>1</v>
      </c>
      <c r="F124" s="93" t="s">
        <v>38</v>
      </c>
      <c r="H124" s="93">
        <v>210</v>
      </c>
      <c r="M124" s="93">
        <v>139200</v>
      </c>
      <c r="N124" s="93" t="s">
        <v>1509</v>
      </c>
      <c r="O124" s="93" t="s">
        <v>1510</v>
      </c>
      <c r="P124" s="93" t="s">
        <v>1511</v>
      </c>
    </row>
    <row r="125" spans="1:16" s="93" customFormat="1" x14ac:dyDescent="0.25">
      <c r="A125" s="93">
        <v>100037</v>
      </c>
      <c r="B125" s="93" t="s">
        <v>1017</v>
      </c>
      <c r="C125" s="273">
        <v>42036</v>
      </c>
      <c r="D125" s="273">
        <v>42063.999988425923</v>
      </c>
      <c r="E125" s="93">
        <v>1</v>
      </c>
      <c r="F125" s="93" t="s">
        <v>38</v>
      </c>
      <c r="G125" s="93">
        <v>7</v>
      </c>
      <c r="H125" s="93">
        <v>205</v>
      </c>
      <c r="I125" s="93">
        <v>76176</v>
      </c>
      <c r="J125" s="93">
        <v>0</v>
      </c>
      <c r="K125" s="93">
        <v>0</v>
      </c>
    </row>
    <row r="126" spans="1:16" s="93" customFormat="1" x14ac:dyDescent="0.25">
      <c r="A126" s="93">
        <v>100038</v>
      </c>
      <c r="B126" s="93" t="s">
        <v>1023</v>
      </c>
      <c r="C126" s="273">
        <v>42005</v>
      </c>
      <c r="D126" s="273">
        <v>42035.999988425923</v>
      </c>
      <c r="E126" s="93">
        <v>1</v>
      </c>
      <c r="F126" s="93" t="s">
        <v>38</v>
      </c>
      <c r="H126" s="93">
        <v>210</v>
      </c>
      <c r="M126" s="93">
        <v>136200</v>
      </c>
      <c r="N126" s="93" t="s">
        <v>1024</v>
      </c>
      <c r="O126" s="93" t="s">
        <v>1512</v>
      </c>
      <c r="P126" s="93" t="s">
        <v>1513</v>
      </c>
    </row>
    <row r="127" spans="1:16" s="93" customFormat="1" x14ac:dyDescent="0.25">
      <c r="A127" s="93">
        <v>100038</v>
      </c>
      <c r="B127" s="93" t="s">
        <v>1023</v>
      </c>
      <c r="C127" s="273">
        <v>42036</v>
      </c>
      <c r="D127" s="273">
        <v>42063.999988425923</v>
      </c>
      <c r="E127" s="93">
        <v>1</v>
      </c>
      <c r="F127" s="93" t="s">
        <v>38</v>
      </c>
      <c r="G127" s="93">
        <v>7</v>
      </c>
      <c r="H127" s="93">
        <v>205</v>
      </c>
      <c r="I127" s="93">
        <v>74456</v>
      </c>
      <c r="J127" s="93">
        <v>0</v>
      </c>
      <c r="K127" s="93">
        <v>0</v>
      </c>
    </row>
    <row r="128" spans="1:16" s="93" customFormat="1" x14ac:dyDescent="0.25">
      <c r="A128" s="93">
        <v>100039</v>
      </c>
      <c r="B128" s="93" t="s">
        <v>1029</v>
      </c>
      <c r="C128" s="273">
        <v>42005</v>
      </c>
      <c r="D128" s="273">
        <v>42035.999988425923</v>
      </c>
      <c r="E128" s="93">
        <v>1</v>
      </c>
      <c r="F128" s="93" t="s">
        <v>38</v>
      </c>
      <c r="G128" s="93">
        <v>7</v>
      </c>
      <c r="H128" s="93">
        <v>204</v>
      </c>
      <c r="I128" s="93">
        <v>5084</v>
      </c>
      <c r="J128" s="93">
        <v>0</v>
      </c>
      <c r="K128" s="93">
        <v>0</v>
      </c>
    </row>
    <row r="129" spans="1:16" s="93" customFormat="1" x14ac:dyDescent="0.25">
      <c r="A129" s="93">
        <v>100039</v>
      </c>
      <c r="B129" s="93" t="s">
        <v>1029</v>
      </c>
      <c r="C129" s="273">
        <v>42005</v>
      </c>
      <c r="D129" s="273">
        <v>42063.999988425923</v>
      </c>
      <c r="E129" s="93">
        <v>1</v>
      </c>
      <c r="F129" s="93" t="s">
        <v>38</v>
      </c>
      <c r="H129" s="93">
        <v>210</v>
      </c>
      <c r="M129" s="93">
        <v>195300</v>
      </c>
      <c r="N129" s="93" t="s">
        <v>1514</v>
      </c>
      <c r="O129" s="93" t="s">
        <v>1515</v>
      </c>
      <c r="P129" s="93" t="s">
        <v>1516</v>
      </c>
    </row>
    <row r="130" spans="1:16" s="93" customFormat="1" x14ac:dyDescent="0.25">
      <c r="A130" s="93">
        <v>100039</v>
      </c>
      <c r="B130" s="93" t="s">
        <v>1029</v>
      </c>
      <c r="C130" s="273">
        <v>42036</v>
      </c>
      <c r="D130" s="273">
        <v>42063.999988425923</v>
      </c>
      <c r="E130" s="93">
        <v>1</v>
      </c>
      <c r="F130" s="93" t="s">
        <v>38</v>
      </c>
      <c r="G130" s="93">
        <v>7</v>
      </c>
      <c r="H130" s="93">
        <v>205</v>
      </c>
      <c r="I130" s="93">
        <v>101680</v>
      </c>
      <c r="J130" s="93">
        <v>0</v>
      </c>
      <c r="K130" s="93">
        <v>0</v>
      </c>
    </row>
    <row r="131" spans="1:16" s="93" customFormat="1" x14ac:dyDescent="0.25">
      <c r="A131" s="93">
        <v>100040</v>
      </c>
      <c r="B131" s="93" t="s">
        <v>1035</v>
      </c>
      <c r="C131" s="273">
        <v>42005</v>
      </c>
      <c r="D131" s="273">
        <v>42035.999988425923</v>
      </c>
      <c r="E131" s="93">
        <v>1</v>
      </c>
      <c r="F131" s="93" t="s">
        <v>38</v>
      </c>
      <c r="G131" s="93">
        <v>7</v>
      </c>
      <c r="H131" s="93">
        <v>204</v>
      </c>
      <c r="I131" s="93">
        <v>5084</v>
      </c>
      <c r="J131" s="93">
        <v>0</v>
      </c>
      <c r="K131" s="93">
        <v>0</v>
      </c>
    </row>
    <row r="132" spans="1:16" s="93" customFormat="1" x14ac:dyDescent="0.25">
      <c r="A132" s="93">
        <v>100040</v>
      </c>
      <c r="B132" s="93" t="s">
        <v>1035</v>
      </c>
      <c r="C132" s="273">
        <v>42005</v>
      </c>
      <c r="D132" s="273">
        <v>42063.999988425923</v>
      </c>
      <c r="E132" s="93">
        <v>1</v>
      </c>
      <c r="F132" s="93" t="s">
        <v>38</v>
      </c>
      <c r="H132" s="93">
        <v>210</v>
      </c>
      <c r="M132" s="93">
        <v>474300</v>
      </c>
      <c r="N132" s="93" t="s">
        <v>1084</v>
      </c>
      <c r="O132" s="93" t="s">
        <v>1517</v>
      </c>
      <c r="P132" s="93" t="s">
        <v>1518</v>
      </c>
    </row>
    <row r="133" spans="1:16" s="93" customFormat="1" x14ac:dyDescent="0.25">
      <c r="A133" s="93">
        <v>100040</v>
      </c>
      <c r="B133" s="93" t="s">
        <v>1035</v>
      </c>
      <c r="C133" s="273">
        <v>42036</v>
      </c>
      <c r="D133" s="273">
        <v>42063.999988425923</v>
      </c>
      <c r="E133" s="93">
        <v>1</v>
      </c>
      <c r="F133" s="93" t="s">
        <v>38</v>
      </c>
      <c r="G133" s="93">
        <v>7</v>
      </c>
      <c r="H133" s="93">
        <v>205</v>
      </c>
      <c r="I133" s="93">
        <v>701592</v>
      </c>
      <c r="J133" s="93">
        <v>0</v>
      </c>
      <c r="K133" s="93">
        <v>0</v>
      </c>
    </row>
    <row r="134" spans="1:16" s="93" customFormat="1" x14ac:dyDescent="0.25">
      <c r="A134" s="93">
        <v>100041</v>
      </c>
      <c r="B134" s="93" t="s">
        <v>1041</v>
      </c>
      <c r="C134" s="273">
        <v>42005</v>
      </c>
      <c r="D134" s="273">
        <v>42035.999988425923</v>
      </c>
      <c r="E134" s="93">
        <v>1</v>
      </c>
      <c r="F134" s="93" t="s">
        <v>38</v>
      </c>
      <c r="G134" s="93">
        <v>7</v>
      </c>
      <c r="H134" s="93">
        <v>204</v>
      </c>
      <c r="I134" s="93">
        <v>5084</v>
      </c>
      <c r="J134" s="93">
        <v>0</v>
      </c>
      <c r="K134" s="93">
        <v>0</v>
      </c>
    </row>
    <row r="135" spans="1:16" s="93" customFormat="1" x14ac:dyDescent="0.25">
      <c r="A135" s="93">
        <v>100041</v>
      </c>
      <c r="B135" s="93" t="s">
        <v>1041</v>
      </c>
      <c r="C135" s="273">
        <v>42005</v>
      </c>
      <c r="D135" s="273">
        <v>42063.999988425923</v>
      </c>
      <c r="E135" s="93">
        <v>1</v>
      </c>
      <c r="F135" s="93" t="s">
        <v>38</v>
      </c>
      <c r="H135" s="93">
        <v>210</v>
      </c>
      <c r="M135" s="93">
        <v>558000</v>
      </c>
      <c r="N135" s="93" t="s">
        <v>1519</v>
      </c>
      <c r="O135" s="93" t="s">
        <v>1520</v>
      </c>
      <c r="P135" s="93" t="s">
        <v>1521</v>
      </c>
    </row>
    <row r="136" spans="1:16" s="93" customFormat="1" x14ac:dyDescent="0.25">
      <c r="A136" s="93">
        <v>100041</v>
      </c>
      <c r="B136" s="93" t="s">
        <v>1041</v>
      </c>
      <c r="C136" s="273">
        <v>42036</v>
      </c>
      <c r="D136" s="273">
        <v>42063.999988425923</v>
      </c>
      <c r="E136" s="93">
        <v>1</v>
      </c>
      <c r="F136" s="93" t="s">
        <v>38</v>
      </c>
      <c r="G136" s="93">
        <v>7</v>
      </c>
      <c r="H136" s="93">
        <v>205</v>
      </c>
      <c r="I136" s="93">
        <v>1199824</v>
      </c>
      <c r="J136" s="93">
        <v>0</v>
      </c>
      <c r="K136" s="93">
        <v>0</v>
      </c>
    </row>
    <row r="137" spans="1:16" s="93" customFormat="1" x14ac:dyDescent="0.25">
      <c r="A137" s="93">
        <v>100042</v>
      </c>
      <c r="B137" s="93" t="s">
        <v>1044</v>
      </c>
      <c r="C137" s="273">
        <v>42005</v>
      </c>
      <c r="D137" s="273">
        <v>42035.999988425923</v>
      </c>
      <c r="E137" s="93">
        <v>1</v>
      </c>
      <c r="F137" s="93" t="s">
        <v>38</v>
      </c>
      <c r="H137" s="93">
        <v>210</v>
      </c>
      <c r="M137" s="93">
        <v>148800</v>
      </c>
      <c r="N137" s="93" t="s">
        <v>1045</v>
      </c>
      <c r="O137" s="93" t="s">
        <v>1522</v>
      </c>
      <c r="P137" s="93" t="s">
        <v>1523</v>
      </c>
    </row>
    <row r="138" spans="1:16" s="93" customFormat="1" x14ac:dyDescent="0.25">
      <c r="A138" s="93">
        <v>100042</v>
      </c>
      <c r="B138" s="93" t="s">
        <v>1044</v>
      </c>
      <c r="C138" s="273">
        <v>42036</v>
      </c>
      <c r="D138" s="273">
        <v>42063.999988425923</v>
      </c>
      <c r="E138" s="93">
        <v>1</v>
      </c>
      <c r="F138" s="93" t="s">
        <v>38</v>
      </c>
      <c r="G138" s="93">
        <v>2</v>
      </c>
      <c r="H138" s="93">
        <v>201</v>
      </c>
      <c r="I138" s="93">
        <v>5084</v>
      </c>
      <c r="J138" s="93">
        <v>0</v>
      </c>
      <c r="K138" s="93">
        <v>0</v>
      </c>
    </row>
    <row r="139" spans="1:16" s="93" customFormat="1" x14ac:dyDescent="0.25">
      <c r="A139" s="93">
        <v>100042</v>
      </c>
      <c r="B139" s="93" t="s">
        <v>1044</v>
      </c>
      <c r="C139" s="273">
        <v>42036</v>
      </c>
      <c r="D139" s="273">
        <v>42063.999988425923</v>
      </c>
      <c r="E139" s="93">
        <v>1</v>
      </c>
      <c r="F139" s="93" t="s">
        <v>38</v>
      </c>
      <c r="G139" s="93">
        <v>7</v>
      </c>
      <c r="H139" s="93">
        <v>205</v>
      </c>
      <c r="I139" s="93">
        <v>76260</v>
      </c>
      <c r="J139" s="93">
        <v>0</v>
      </c>
      <c r="K139" s="93">
        <v>0</v>
      </c>
    </row>
    <row r="140" spans="1:16" s="93" customFormat="1" x14ac:dyDescent="0.25">
      <c r="A140" s="93">
        <v>100043</v>
      </c>
      <c r="B140" s="93" t="s">
        <v>1048</v>
      </c>
      <c r="C140" s="273">
        <v>42005</v>
      </c>
      <c r="D140" s="273">
        <v>42035.999988425923</v>
      </c>
      <c r="E140" s="93">
        <v>1</v>
      </c>
      <c r="F140" s="93" t="s">
        <v>38</v>
      </c>
      <c r="H140" s="93">
        <v>210</v>
      </c>
      <c r="M140" s="93">
        <v>288300</v>
      </c>
      <c r="N140" s="93" t="s">
        <v>1049</v>
      </c>
      <c r="O140" s="93" t="s">
        <v>1524</v>
      </c>
      <c r="P140" s="93" t="s">
        <v>1525</v>
      </c>
    </row>
    <row r="141" spans="1:16" s="93" customFormat="1" x14ac:dyDescent="0.25">
      <c r="A141" s="93">
        <v>100043</v>
      </c>
      <c r="B141" s="93" t="s">
        <v>1048</v>
      </c>
      <c r="C141" s="273">
        <v>42036</v>
      </c>
      <c r="D141" s="273">
        <v>42063.999988425923</v>
      </c>
      <c r="E141" s="93">
        <v>1</v>
      </c>
      <c r="F141" s="93" t="s">
        <v>38</v>
      </c>
      <c r="G141" s="93">
        <v>7</v>
      </c>
      <c r="H141" s="93">
        <v>205</v>
      </c>
      <c r="I141" s="93">
        <v>157604</v>
      </c>
      <c r="J141" s="93">
        <v>0</v>
      </c>
      <c r="K141" s="93">
        <v>0</v>
      </c>
    </row>
    <row r="142" spans="1:16" s="93" customFormat="1" x14ac:dyDescent="0.25">
      <c r="A142" s="93">
        <v>100044</v>
      </c>
      <c r="B142" s="93" t="s">
        <v>1054</v>
      </c>
      <c r="C142" s="273">
        <v>42005</v>
      </c>
      <c r="D142" s="273">
        <v>42035.999988425923</v>
      </c>
      <c r="E142" s="93">
        <v>1</v>
      </c>
      <c r="F142" s="93" t="s">
        <v>38</v>
      </c>
      <c r="G142" s="93">
        <v>7</v>
      </c>
      <c r="H142" s="93">
        <v>204</v>
      </c>
      <c r="I142" s="93">
        <v>5084</v>
      </c>
      <c r="J142" s="93">
        <v>0</v>
      </c>
      <c r="K142" s="93">
        <v>0</v>
      </c>
    </row>
    <row r="143" spans="1:16" s="93" customFormat="1" x14ac:dyDescent="0.25">
      <c r="A143" s="93">
        <v>100044</v>
      </c>
      <c r="B143" s="93" t="s">
        <v>1054</v>
      </c>
      <c r="C143" s="273">
        <v>42005</v>
      </c>
      <c r="D143" s="273">
        <v>42063.999988425923</v>
      </c>
      <c r="E143" s="93">
        <v>1</v>
      </c>
      <c r="F143" s="93" t="s">
        <v>38</v>
      </c>
      <c r="H143" s="93">
        <v>210</v>
      </c>
      <c r="M143" s="93">
        <v>474300</v>
      </c>
      <c r="N143" s="93" t="s">
        <v>1084</v>
      </c>
      <c r="O143" s="93" t="s">
        <v>1517</v>
      </c>
      <c r="P143" s="93" t="s">
        <v>1518</v>
      </c>
    </row>
    <row r="144" spans="1:16" s="93" customFormat="1" x14ac:dyDescent="0.25">
      <c r="A144" s="93">
        <v>100044</v>
      </c>
      <c r="B144" s="93" t="s">
        <v>1054</v>
      </c>
      <c r="C144" s="273">
        <v>42036</v>
      </c>
      <c r="D144" s="273">
        <v>42063.999988425923</v>
      </c>
      <c r="E144" s="93">
        <v>1</v>
      </c>
      <c r="F144" s="93" t="s">
        <v>38</v>
      </c>
      <c r="G144" s="93">
        <v>7</v>
      </c>
      <c r="H144" s="93">
        <v>205</v>
      </c>
      <c r="I144" s="93">
        <v>691424</v>
      </c>
      <c r="J144" s="93">
        <v>0</v>
      </c>
      <c r="K144" s="93">
        <v>0</v>
      </c>
    </row>
    <row r="145" spans="1:16" s="93" customFormat="1" x14ac:dyDescent="0.25">
      <c r="A145" s="93">
        <v>100045</v>
      </c>
      <c r="B145" s="93" t="s">
        <v>1057</v>
      </c>
      <c r="C145" s="273">
        <v>42005</v>
      </c>
      <c r="D145" s="273">
        <v>42035.999988425923</v>
      </c>
      <c r="E145" s="93">
        <v>0</v>
      </c>
      <c r="F145" s="93" t="s">
        <v>38</v>
      </c>
      <c r="G145" s="93">
        <v>7</v>
      </c>
      <c r="H145" s="93">
        <v>205</v>
      </c>
      <c r="I145" s="93">
        <v>93000</v>
      </c>
      <c r="J145" s="93">
        <v>0</v>
      </c>
      <c r="K145" s="93">
        <v>0</v>
      </c>
    </row>
    <row r="146" spans="1:16" s="93" customFormat="1" x14ac:dyDescent="0.25">
      <c r="A146" s="93">
        <v>100045</v>
      </c>
      <c r="B146" s="93" t="s">
        <v>1057</v>
      </c>
      <c r="C146" s="273">
        <v>42005</v>
      </c>
      <c r="D146" s="273">
        <v>42035.999988425923</v>
      </c>
      <c r="E146" s="93">
        <v>0</v>
      </c>
      <c r="F146" s="93" t="s">
        <v>38</v>
      </c>
      <c r="H146" s="93">
        <v>210</v>
      </c>
      <c r="M146" s="93">
        <v>46500</v>
      </c>
      <c r="N146" s="93">
        <v>46500</v>
      </c>
      <c r="O146" s="93">
        <v>0</v>
      </c>
      <c r="P146" s="93">
        <v>0</v>
      </c>
    </row>
    <row r="147" spans="1:16" s="93" customFormat="1" x14ac:dyDescent="0.25">
      <c r="A147" s="93">
        <v>100045</v>
      </c>
      <c r="B147" s="93" t="s">
        <v>1057</v>
      </c>
      <c r="C147" s="273">
        <v>42005</v>
      </c>
      <c r="D147" s="273">
        <v>42035.999988425923</v>
      </c>
      <c r="E147" s="93">
        <v>1</v>
      </c>
      <c r="F147" s="93" t="s">
        <v>38</v>
      </c>
      <c r="H147" s="93">
        <v>210</v>
      </c>
      <c r="M147" s="93">
        <v>334800</v>
      </c>
      <c r="N147" s="93" t="s">
        <v>1062</v>
      </c>
      <c r="O147" s="93" t="s">
        <v>1526</v>
      </c>
      <c r="P147" s="93" t="s">
        <v>1527</v>
      </c>
    </row>
    <row r="148" spans="1:16" s="93" customFormat="1" x14ac:dyDescent="0.25">
      <c r="A148" s="93">
        <v>100045</v>
      </c>
      <c r="B148" s="93" t="s">
        <v>1057</v>
      </c>
      <c r="C148" s="273">
        <v>42005</v>
      </c>
      <c r="D148" s="273">
        <v>42035.999988425923</v>
      </c>
      <c r="E148" s="93">
        <v>1</v>
      </c>
      <c r="F148" s="93" t="s">
        <v>59</v>
      </c>
      <c r="G148" s="93">
        <v>7</v>
      </c>
      <c r="H148" s="93">
        <v>205</v>
      </c>
      <c r="I148" s="93">
        <v>86428</v>
      </c>
      <c r="J148" s="93">
        <v>0</v>
      </c>
      <c r="K148" s="93">
        <v>0</v>
      </c>
    </row>
    <row r="149" spans="1:16" s="93" customFormat="1" x14ac:dyDescent="0.25">
      <c r="A149" s="93">
        <v>100045</v>
      </c>
      <c r="B149" s="93" t="s">
        <v>1057</v>
      </c>
      <c r="C149" s="273">
        <v>42005</v>
      </c>
      <c r="D149" s="273">
        <v>42035.999988425923</v>
      </c>
      <c r="E149" s="93">
        <v>1</v>
      </c>
      <c r="F149" s="93" t="s">
        <v>59</v>
      </c>
      <c r="H149" s="93">
        <v>210</v>
      </c>
      <c r="M149" s="93">
        <v>55800</v>
      </c>
      <c r="N149" s="93" t="s">
        <v>1030</v>
      </c>
      <c r="O149" s="93" t="s">
        <v>1528</v>
      </c>
      <c r="P149" s="93" t="s">
        <v>1529</v>
      </c>
    </row>
    <row r="150" spans="1:16" s="93" customFormat="1" x14ac:dyDescent="0.25">
      <c r="A150" s="93">
        <v>100045</v>
      </c>
      <c r="B150" s="93" t="s">
        <v>1057</v>
      </c>
      <c r="C150" s="273">
        <v>42005</v>
      </c>
      <c r="D150" s="273">
        <v>42063.999988425923</v>
      </c>
      <c r="E150" s="93">
        <v>1</v>
      </c>
      <c r="F150" s="93" t="s">
        <v>38</v>
      </c>
      <c r="G150" s="93">
        <v>7</v>
      </c>
      <c r="H150" s="93">
        <v>205</v>
      </c>
      <c r="I150" s="93">
        <v>493148</v>
      </c>
      <c r="J150" s="93">
        <v>0</v>
      </c>
      <c r="K150" s="93">
        <v>0</v>
      </c>
    </row>
    <row r="151" spans="1:16" s="93" customFormat="1" x14ac:dyDescent="0.25">
      <c r="A151" s="93">
        <v>100046</v>
      </c>
      <c r="B151" s="93" t="s">
        <v>1066</v>
      </c>
      <c r="C151" s="273">
        <v>42005</v>
      </c>
      <c r="D151" s="273">
        <v>42035.999988425923</v>
      </c>
      <c r="E151" s="93">
        <v>1</v>
      </c>
      <c r="F151" s="93" t="s">
        <v>38</v>
      </c>
      <c r="H151" s="93">
        <v>210</v>
      </c>
      <c r="M151" s="93">
        <v>474000</v>
      </c>
      <c r="N151" s="93" t="s">
        <v>1530</v>
      </c>
      <c r="O151" s="93" t="s">
        <v>1531</v>
      </c>
      <c r="P151" s="93" t="s">
        <v>1532</v>
      </c>
    </row>
    <row r="152" spans="1:16" s="93" customFormat="1" x14ac:dyDescent="0.25">
      <c r="A152" s="93">
        <v>100046</v>
      </c>
      <c r="B152" s="93" t="s">
        <v>1066</v>
      </c>
      <c r="C152" s="273">
        <v>42005</v>
      </c>
      <c r="D152" s="273">
        <v>42063.999988425923</v>
      </c>
      <c r="E152" s="93">
        <v>1</v>
      </c>
      <c r="F152" s="93" t="s">
        <v>38</v>
      </c>
      <c r="G152" s="93">
        <v>7</v>
      </c>
      <c r="H152" s="93">
        <v>205</v>
      </c>
      <c r="I152" s="93">
        <v>716592</v>
      </c>
      <c r="J152" s="93">
        <v>0</v>
      </c>
      <c r="K152" s="93">
        <v>0</v>
      </c>
    </row>
    <row r="153" spans="1:16" s="93" customFormat="1" x14ac:dyDescent="0.25">
      <c r="A153" s="93">
        <v>100047</v>
      </c>
      <c r="B153" s="93" t="s">
        <v>1072</v>
      </c>
      <c r="C153" s="273">
        <v>42005</v>
      </c>
      <c r="D153" s="273">
        <v>42035.999988425923</v>
      </c>
      <c r="E153" s="93">
        <v>1</v>
      </c>
      <c r="F153" s="93" t="s">
        <v>38</v>
      </c>
      <c r="G153" s="93">
        <v>7</v>
      </c>
      <c r="H153" s="93">
        <v>204</v>
      </c>
      <c r="I153" s="93">
        <v>5084</v>
      </c>
      <c r="J153" s="93">
        <v>0</v>
      </c>
      <c r="K153" s="93">
        <v>0</v>
      </c>
    </row>
    <row r="154" spans="1:16" s="93" customFormat="1" x14ac:dyDescent="0.25">
      <c r="A154" s="93">
        <v>100047</v>
      </c>
      <c r="B154" s="93" t="s">
        <v>1072</v>
      </c>
      <c r="C154" s="273">
        <v>42005</v>
      </c>
      <c r="D154" s="273">
        <v>42063.999988425923</v>
      </c>
      <c r="E154" s="93">
        <v>1</v>
      </c>
      <c r="F154" s="93" t="s">
        <v>38</v>
      </c>
      <c r="H154" s="93">
        <v>210</v>
      </c>
      <c r="M154" s="93">
        <v>472500</v>
      </c>
      <c r="N154" s="93" t="s">
        <v>1533</v>
      </c>
      <c r="O154" s="93" t="s">
        <v>1534</v>
      </c>
      <c r="P154" s="93" t="s">
        <v>1535</v>
      </c>
    </row>
    <row r="155" spans="1:16" s="93" customFormat="1" x14ac:dyDescent="0.25">
      <c r="A155" s="93">
        <v>100047</v>
      </c>
      <c r="B155" s="93" t="s">
        <v>1072</v>
      </c>
      <c r="C155" s="273">
        <v>42036</v>
      </c>
      <c r="D155" s="273">
        <v>42063.999988425923</v>
      </c>
      <c r="E155" s="93">
        <v>1</v>
      </c>
      <c r="F155" s="93" t="s">
        <v>38</v>
      </c>
      <c r="G155" s="93">
        <v>7</v>
      </c>
      <c r="H155" s="93">
        <v>205</v>
      </c>
      <c r="I155" s="93">
        <v>698640</v>
      </c>
      <c r="J155" s="93">
        <v>0</v>
      </c>
      <c r="K155" s="93">
        <v>0</v>
      </c>
    </row>
    <row r="156" spans="1:16" s="93" customFormat="1" x14ac:dyDescent="0.25">
      <c r="A156" s="93">
        <v>100048</v>
      </c>
      <c r="B156" s="93" t="s">
        <v>1078</v>
      </c>
      <c r="C156" s="273">
        <v>42005</v>
      </c>
      <c r="D156" s="273">
        <v>42035.999988425923</v>
      </c>
      <c r="E156" s="93">
        <v>1</v>
      </c>
      <c r="F156" s="93" t="s">
        <v>38</v>
      </c>
      <c r="G156" s="93">
        <v>7</v>
      </c>
      <c r="H156" s="93">
        <v>204</v>
      </c>
      <c r="I156" s="93">
        <v>5084</v>
      </c>
      <c r="J156" s="93">
        <v>0</v>
      </c>
      <c r="K156" s="93">
        <v>0</v>
      </c>
    </row>
    <row r="157" spans="1:16" s="93" customFormat="1" x14ac:dyDescent="0.25">
      <c r="A157" s="93">
        <v>100048</v>
      </c>
      <c r="B157" s="93" t="s">
        <v>1078</v>
      </c>
      <c r="C157" s="273">
        <v>42005</v>
      </c>
      <c r="D157" s="273">
        <v>42063.999988425923</v>
      </c>
      <c r="E157" s="93">
        <v>1</v>
      </c>
      <c r="F157" s="93" t="s">
        <v>38</v>
      </c>
      <c r="H157" s="93">
        <v>210</v>
      </c>
      <c r="M157" s="93">
        <v>474300</v>
      </c>
      <c r="N157" s="93" t="s">
        <v>1084</v>
      </c>
      <c r="O157" s="93" t="s">
        <v>1517</v>
      </c>
      <c r="P157" s="93" t="s">
        <v>1518</v>
      </c>
    </row>
    <row r="158" spans="1:16" s="93" customFormat="1" x14ac:dyDescent="0.25">
      <c r="A158" s="93">
        <v>100048</v>
      </c>
      <c r="B158" s="93" t="s">
        <v>1078</v>
      </c>
      <c r="C158" s="273">
        <v>42036</v>
      </c>
      <c r="D158" s="273">
        <v>42063.999988425923</v>
      </c>
      <c r="E158" s="93">
        <v>1</v>
      </c>
      <c r="F158" s="93" t="s">
        <v>38</v>
      </c>
      <c r="G158" s="93">
        <v>7</v>
      </c>
      <c r="H158" s="93">
        <v>205</v>
      </c>
      <c r="I158" s="93">
        <v>686340</v>
      </c>
      <c r="J158" s="93">
        <v>0</v>
      </c>
      <c r="K158" s="93">
        <v>0</v>
      </c>
    </row>
    <row r="159" spans="1:16" s="93" customFormat="1" x14ac:dyDescent="0.25">
      <c r="A159" s="93">
        <v>100049</v>
      </c>
      <c r="B159" s="93" t="s">
        <v>1081</v>
      </c>
      <c r="C159" s="273">
        <v>42005</v>
      </c>
      <c r="D159" s="273">
        <v>42035.999988425923</v>
      </c>
      <c r="E159" s="93">
        <v>1</v>
      </c>
      <c r="F159" s="93" t="s">
        <v>38</v>
      </c>
      <c r="G159" s="93">
        <v>12</v>
      </c>
      <c r="H159" s="93">
        <v>201</v>
      </c>
      <c r="I159" s="93">
        <v>5084</v>
      </c>
      <c r="J159" s="93">
        <v>0</v>
      </c>
      <c r="K159" s="93">
        <v>0</v>
      </c>
    </row>
    <row r="160" spans="1:16" s="93" customFormat="1" x14ac:dyDescent="0.25">
      <c r="A160" s="93">
        <v>100049</v>
      </c>
      <c r="B160" s="93" t="s">
        <v>1081</v>
      </c>
      <c r="C160" s="273">
        <v>42005</v>
      </c>
      <c r="D160" s="273">
        <v>42035.999988425923</v>
      </c>
      <c r="E160" s="93">
        <v>1</v>
      </c>
      <c r="F160" s="93" t="s">
        <v>38</v>
      </c>
      <c r="H160" s="93">
        <v>210</v>
      </c>
      <c r="M160" s="93">
        <v>474300</v>
      </c>
      <c r="N160" s="93" t="s">
        <v>1084</v>
      </c>
      <c r="O160" s="93" t="s">
        <v>1536</v>
      </c>
      <c r="P160" s="93" t="s">
        <v>1537</v>
      </c>
    </row>
    <row r="161" spans="1:16" s="93" customFormat="1" x14ac:dyDescent="0.25">
      <c r="A161" s="93">
        <v>100049</v>
      </c>
      <c r="B161" s="93" t="s">
        <v>1081</v>
      </c>
      <c r="C161" s="273">
        <v>42005</v>
      </c>
      <c r="D161" s="273">
        <v>42063.999988425923</v>
      </c>
      <c r="E161" s="93">
        <v>1</v>
      </c>
      <c r="F161" s="93" t="s">
        <v>38</v>
      </c>
      <c r="G161" s="93">
        <v>7</v>
      </c>
      <c r="H161" s="93">
        <v>205</v>
      </c>
      <c r="I161" s="93">
        <v>701592</v>
      </c>
      <c r="J161" s="93">
        <v>0</v>
      </c>
      <c r="K161" s="93">
        <v>0</v>
      </c>
    </row>
    <row r="162" spans="1:16" s="93" customFormat="1" x14ac:dyDescent="0.25">
      <c r="A162" s="93">
        <v>100050</v>
      </c>
      <c r="B162" s="93" t="s">
        <v>1087</v>
      </c>
      <c r="C162" s="273">
        <v>42005</v>
      </c>
      <c r="D162" s="273">
        <v>42035.999988425923</v>
      </c>
      <c r="E162" s="93">
        <v>1</v>
      </c>
      <c r="F162" s="93" t="s">
        <v>38</v>
      </c>
      <c r="H162" s="93">
        <v>210</v>
      </c>
      <c r="M162" s="93">
        <v>139500</v>
      </c>
      <c r="N162" s="93" t="s">
        <v>986</v>
      </c>
      <c r="O162" s="93" t="s">
        <v>1499</v>
      </c>
      <c r="P162" s="93" t="s">
        <v>1500</v>
      </c>
    </row>
    <row r="163" spans="1:16" s="93" customFormat="1" x14ac:dyDescent="0.25">
      <c r="A163" s="93">
        <v>100050</v>
      </c>
      <c r="B163" s="93" t="s">
        <v>1087</v>
      </c>
      <c r="C163" s="273">
        <v>42036</v>
      </c>
      <c r="D163" s="273">
        <v>42063.999988425923</v>
      </c>
      <c r="E163" s="93">
        <v>1</v>
      </c>
      <c r="F163" s="93" t="s">
        <v>38</v>
      </c>
      <c r="G163" s="93">
        <v>7</v>
      </c>
      <c r="H163" s="93">
        <v>205</v>
      </c>
      <c r="I163" s="93">
        <v>76260</v>
      </c>
      <c r="J163" s="93">
        <v>0</v>
      </c>
      <c r="K163" s="93">
        <v>0</v>
      </c>
    </row>
    <row r="164" spans="1:16" s="93" customFormat="1" x14ac:dyDescent="0.25">
      <c r="A164" s="93">
        <v>100051</v>
      </c>
      <c r="B164" s="93" t="s">
        <v>1088</v>
      </c>
      <c r="C164" s="273">
        <v>42005</v>
      </c>
      <c r="D164" s="273">
        <v>42035.999988425923</v>
      </c>
      <c r="E164" s="93">
        <v>1</v>
      </c>
      <c r="F164" s="93" t="s">
        <v>38</v>
      </c>
      <c r="H164" s="93">
        <v>210</v>
      </c>
      <c r="M164" s="93">
        <v>474300</v>
      </c>
      <c r="N164" s="93" t="s">
        <v>1084</v>
      </c>
      <c r="O164" s="93" t="s">
        <v>1536</v>
      </c>
      <c r="P164" s="93" t="s">
        <v>1537</v>
      </c>
    </row>
    <row r="165" spans="1:16" s="93" customFormat="1" x14ac:dyDescent="0.25">
      <c r="A165" s="93">
        <v>100051</v>
      </c>
      <c r="B165" s="93" t="s">
        <v>1088</v>
      </c>
      <c r="C165" s="273">
        <v>42005</v>
      </c>
      <c r="D165" s="273">
        <v>42063.999988425923</v>
      </c>
      <c r="E165" s="93">
        <v>1</v>
      </c>
      <c r="F165" s="93" t="s">
        <v>38</v>
      </c>
      <c r="G165" s="93">
        <v>7</v>
      </c>
      <c r="H165" s="93">
        <v>205</v>
      </c>
      <c r="I165" s="93">
        <v>716844</v>
      </c>
      <c r="J165" s="93">
        <v>0</v>
      </c>
      <c r="K165" s="93">
        <v>0</v>
      </c>
    </row>
    <row r="166" spans="1:16" s="93" customFormat="1" x14ac:dyDescent="0.25">
      <c r="A166" s="93">
        <v>100052</v>
      </c>
      <c r="B166" s="93" t="s">
        <v>1089</v>
      </c>
      <c r="C166" s="273">
        <v>42005</v>
      </c>
      <c r="D166" s="273">
        <v>42035.999988425923</v>
      </c>
      <c r="E166" s="93">
        <v>1</v>
      </c>
      <c r="F166" s="93" t="s">
        <v>38</v>
      </c>
      <c r="H166" s="93">
        <v>210</v>
      </c>
      <c r="M166" s="93">
        <v>474300</v>
      </c>
      <c r="N166" s="93" t="s">
        <v>1084</v>
      </c>
      <c r="O166" s="93" t="s">
        <v>1536</v>
      </c>
      <c r="P166" s="93" t="s">
        <v>1537</v>
      </c>
    </row>
    <row r="167" spans="1:16" s="93" customFormat="1" x14ac:dyDescent="0.25">
      <c r="A167" s="93">
        <v>100052</v>
      </c>
      <c r="B167" s="93" t="s">
        <v>1089</v>
      </c>
      <c r="C167" s="273">
        <v>42005</v>
      </c>
      <c r="D167" s="273">
        <v>42063.999988425923</v>
      </c>
      <c r="E167" s="93">
        <v>1</v>
      </c>
      <c r="F167" s="93" t="s">
        <v>38</v>
      </c>
      <c r="G167" s="93">
        <v>7</v>
      </c>
      <c r="H167" s="93">
        <v>205</v>
      </c>
      <c r="I167" s="93">
        <v>716844</v>
      </c>
      <c r="J167" s="93">
        <v>0</v>
      </c>
      <c r="K167" s="93">
        <v>0</v>
      </c>
    </row>
    <row r="168" spans="1:16" s="93" customFormat="1" x14ac:dyDescent="0.25">
      <c r="A168" s="93">
        <v>100053</v>
      </c>
      <c r="B168" s="93" t="s">
        <v>1090</v>
      </c>
      <c r="C168" s="273">
        <v>42005</v>
      </c>
      <c r="D168" s="273">
        <v>42063.999988425923</v>
      </c>
      <c r="E168" s="93">
        <v>1</v>
      </c>
      <c r="F168" s="93" t="s">
        <v>38</v>
      </c>
      <c r="G168" s="93">
        <v>7</v>
      </c>
      <c r="H168" s="93">
        <v>205</v>
      </c>
      <c r="I168" s="93">
        <v>22714</v>
      </c>
      <c r="J168" s="93">
        <v>0</v>
      </c>
      <c r="K168" s="93">
        <v>0</v>
      </c>
    </row>
    <row r="169" spans="1:16" s="93" customFormat="1" x14ac:dyDescent="0.25">
      <c r="A169" s="93">
        <v>100053</v>
      </c>
      <c r="B169" s="93" t="s">
        <v>1090</v>
      </c>
      <c r="C169" s="273">
        <v>42005</v>
      </c>
      <c r="D169" s="273">
        <v>42063.999988425923</v>
      </c>
      <c r="E169" s="93">
        <v>1</v>
      </c>
      <c r="F169" s="93" t="s">
        <v>38</v>
      </c>
      <c r="H169" s="93">
        <v>210</v>
      </c>
      <c r="M169" s="93">
        <v>54735</v>
      </c>
      <c r="N169" s="93" t="s">
        <v>1538</v>
      </c>
      <c r="O169" s="93" t="s">
        <v>1474</v>
      </c>
      <c r="P169" s="93" t="s">
        <v>1539</v>
      </c>
    </row>
    <row r="170" spans="1:16" s="93" customFormat="1" x14ac:dyDescent="0.25">
      <c r="A170" s="93">
        <v>100054</v>
      </c>
      <c r="B170" s="93" t="s">
        <v>1095</v>
      </c>
      <c r="C170" s="273">
        <v>42005</v>
      </c>
      <c r="D170" s="273">
        <v>42035.999988425923</v>
      </c>
      <c r="E170" s="93">
        <v>1</v>
      </c>
      <c r="F170" s="93" t="s">
        <v>38</v>
      </c>
      <c r="H170" s="93">
        <v>210</v>
      </c>
      <c r="M170" s="93">
        <v>28450</v>
      </c>
      <c r="N170" s="93" t="s">
        <v>1096</v>
      </c>
      <c r="O170" s="93" t="s">
        <v>1540</v>
      </c>
      <c r="P170" s="93" t="s">
        <v>1541</v>
      </c>
    </row>
    <row r="171" spans="1:16" s="93" customFormat="1" x14ac:dyDescent="0.25">
      <c r="A171" s="93">
        <v>100054</v>
      </c>
      <c r="B171" s="93" t="s">
        <v>1095</v>
      </c>
      <c r="C171" s="273">
        <v>42036</v>
      </c>
      <c r="D171" s="273">
        <v>42063.999988425923</v>
      </c>
      <c r="E171" s="93">
        <v>1</v>
      </c>
      <c r="F171" s="93" t="s">
        <v>38</v>
      </c>
      <c r="G171" s="93">
        <v>3</v>
      </c>
      <c r="H171" s="93">
        <v>201</v>
      </c>
      <c r="I171" s="93">
        <v>492</v>
      </c>
      <c r="J171" s="93">
        <v>0</v>
      </c>
      <c r="K171" s="93">
        <v>0</v>
      </c>
    </row>
    <row r="172" spans="1:16" s="93" customFormat="1" x14ac:dyDescent="0.25">
      <c r="A172" s="93">
        <v>100054</v>
      </c>
      <c r="B172" s="93" t="s">
        <v>1095</v>
      </c>
      <c r="C172" s="273">
        <v>42036</v>
      </c>
      <c r="D172" s="273">
        <v>42063.999988425923</v>
      </c>
      <c r="E172" s="93">
        <v>1</v>
      </c>
      <c r="F172" s="93" t="s">
        <v>38</v>
      </c>
      <c r="G172" s="93">
        <v>2</v>
      </c>
      <c r="H172" s="93">
        <v>201</v>
      </c>
      <c r="I172" s="93">
        <v>574</v>
      </c>
      <c r="J172" s="93">
        <v>0</v>
      </c>
      <c r="K172" s="93">
        <v>0</v>
      </c>
    </row>
    <row r="173" spans="1:16" s="93" customFormat="1" x14ac:dyDescent="0.25">
      <c r="A173" s="93">
        <v>100054</v>
      </c>
      <c r="B173" s="93" t="s">
        <v>1095</v>
      </c>
      <c r="C173" s="273">
        <v>42036</v>
      </c>
      <c r="D173" s="273">
        <v>42063.999988425923</v>
      </c>
      <c r="E173" s="93">
        <v>1</v>
      </c>
      <c r="F173" s="93" t="s">
        <v>38</v>
      </c>
      <c r="G173" s="93">
        <v>1</v>
      </c>
      <c r="H173" s="93">
        <v>201</v>
      </c>
      <c r="I173" s="93">
        <v>656</v>
      </c>
      <c r="J173" s="93">
        <v>0</v>
      </c>
      <c r="K173" s="93">
        <v>0</v>
      </c>
    </row>
    <row r="174" spans="1:16" s="93" customFormat="1" x14ac:dyDescent="0.25">
      <c r="A174" s="93">
        <v>100054</v>
      </c>
      <c r="B174" s="93" t="s">
        <v>1095</v>
      </c>
      <c r="C174" s="273">
        <v>42036</v>
      </c>
      <c r="D174" s="273">
        <v>42063.999988425923</v>
      </c>
      <c r="E174" s="93">
        <v>1</v>
      </c>
      <c r="F174" s="93" t="s">
        <v>38</v>
      </c>
      <c r="G174" s="93">
        <v>14</v>
      </c>
      <c r="H174" s="93">
        <v>201</v>
      </c>
      <c r="I174" s="93">
        <v>738</v>
      </c>
      <c r="J174" s="93">
        <v>0</v>
      </c>
      <c r="K174" s="93">
        <v>0</v>
      </c>
    </row>
    <row r="175" spans="1:16" s="93" customFormat="1" x14ac:dyDescent="0.25">
      <c r="A175" s="93">
        <v>100054</v>
      </c>
      <c r="B175" s="93" t="s">
        <v>1095</v>
      </c>
      <c r="C175" s="273">
        <v>42036</v>
      </c>
      <c r="D175" s="273">
        <v>42063.999988425923</v>
      </c>
      <c r="E175" s="93">
        <v>1</v>
      </c>
      <c r="F175" s="93" t="s">
        <v>38</v>
      </c>
      <c r="G175" s="93">
        <v>12</v>
      </c>
      <c r="H175" s="93">
        <v>201</v>
      </c>
      <c r="I175" s="93">
        <v>820</v>
      </c>
      <c r="J175" s="93">
        <v>0</v>
      </c>
      <c r="K175" s="93">
        <v>0</v>
      </c>
    </row>
    <row r="176" spans="1:16" s="93" customFormat="1" x14ac:dyDescent="0.25">
      <c r="A176" s="93">
        <v>100054</v>
      </c>
      <c r="B176" s="93" t="s">
        <v>1095</v>
      </c>
      <c r="C176" s="273">
        <v>42036</v>
      </c>
      <c r="D176" s="273">
        <v>42063.999988425923</v>
      </c>
      <c r="E176" s="93">
        <v>1</v>
      </c>
      <c r="F176" s="93" t="s">
        <v>38</v>
      </c>
      <c r="G176" s="93">
        <v>11</v>
      </c>
      <c r="H176" s="93">
        <v>201</v>
      </c>
      <c r="I176" s="93">
        <v>820</v>
      </c>
      <c r="J176" s="93">
        <v>0</v>
      </c>
      <c r="K176" s="93">
        <v>0</v>
      </c>
    </row>
    <row r="177" spans="1:16" s="93" customFormat="1" x14ac:dyDescent="0.25">
      <c r="A177" s="93">
        <v>100055</v>
      </c>
      <c r="B177" s="93" t="s">
        <v>1099</v>
      </c>
      <c r="C177" s="273">
        <v>42005</v>
      </c>
      <c r="D177" s="273">
        <v>42035.999988425923</v>
      </c>
      <c r="E177" s="93">
        <v>0</v>
      </c>
      <c r="F177" s="93" t="s">
        <v>180</v>
      </c>
      <c r="H177" s="93">
        <v>210</v>
      </c>
      <c r="M177" s="93">
        <v>2250</v>
      </c>
      <c r="N177" s="93">
        <v>2250</v>
      </c>
      <c r="O177" s="93">
        <v>0</v>
      </c>
      <c r="P177" s="93">
        <v>0</v>
      </c>
    </row>
    <row r="178" spans="1:16" s="93" customFormat="1" x14ac:dyDescent="0.25">
      <c r="A178" s="93">
        <v>100055</v>
      </c>
      <c r="B178" s="93" t="s">
        <v>1099</v>
      </c>
      <c r="C178" s="273">
        <v>42005</v>
      </c>
      <c r="D178" s="273">
        <v>42035.999988425923</v>
      </c>
      <c r="E178" s="93">
        <v>0</v>
      </c>
      <c r="F178" s="93" t="s">
        <v>38</v>
      </c>
      <c r="H178" s="93">
        <v>210</v>
      </c>
      <c r="M178" s="93">
        <v>2500</v>
      </c>
      <c r="N178" s="93">
        <v>2500</v>
      </c>
      <c r="O178" s="93">
        <v>0</v>
      </c>
      <c r="P178" s="93">
        <v>0</v>
      </c>
    </row>
    <row r="179" spans="1:16" s="93" customFormat="1" x14ac:dyDescent="0.25">
      <c r="A179" s="93">
        <v>100055</v>
      </c>
      <c r="B179" s="93" t="s">
        <v>1099</v>
      </c>
      <c r="C179" s="273">
        <v>42005</v>
      </c>
      <c r="D179" s="273">
        <v>42035.999988425923</v>
      </c>
      <c r="E179" s="93">
        <v>1</v>
      </c>
      <c r="F179" s="93" t="s">
        <v>180</v>
      </c>
      <c r="H179" s="93">
        <v>210</v>
      </c>
      <c r="M179" s="93">
        <v>2255</v>
      </c>
      <c r="N179" s="93" t="s">
        <v>258</v>
      </c>
      <c r="O179" s="93" t="s">
        <v>1542</v>
      </c>
      <c r="P179" s="93" t="s">
        <v>1543</v>
      </c>
    </row>
    <row r="180" spans="1:16" s="93" customFormat="1" x14ac:dyDescent="0.25">
      <c r="A180" s="93">
        <v>100055</v>
      </c>
      <c r="B180" s="93" t="s">
        <v>1099</v>
      </c>
      <c r="C180" s="273">
        <v>42005</v>
      </c>
      <c r="D180" s="273">
        <v>42035.999988425923</v>
      </c>
      <c r="E180" s="93">
        <v>1</v>
      </c>
      <c r="F180" s="93" t="s">
        <v>38</v>
      </c>
      <c r="H180" s="93">
        <v>210</v>
      </c>
      <c r="M180" s="93">
        <v>11070</v>
      </c>
      <c r="N180" s="93" t="s">
        <v>1100</v>
      </c>
      <c r="O180" s="93" t="s">
        <v>1544</v>
      </c>
      <c r="P180" s="93" t="s">
        <v>1545</v>
      </c>
    </row>
    <row r="181" spans="1:16" s="93" customFormat="1" x14ac:dyDescent="0.25">
      <c r="A181" s="93">
        <v>100055</v>
      </c>
      <c r="B181" s="93" t="s">
        <v>1099</v>
      </c>
      <c r="C181" s="273">
        <v>42005</v>
      </c>
      <c r="D181" s="273">
        <v>42035.999988425923</v>
      </c>
      <c r="E181" s="93">
        <v>1</v>
      </c>
      <c r="F181" s="93" t="s">
        <v>59</v>
      </c>
      <c r="H181" s="93">
        <v>210</v>
      </c>
      <c r="M181" s="93">
        <v>3485</v>
      </c>
      <c r="N181" s="93" t="s">
        <v>956</v>
      </c>
      <c r="O181" s="93" t="s">
        <v>1481</v>
      </c>
      <c r="P181" s="93" t="s">
        <v>1482</v>
      </c>
    </row>
    <row r="182" spans="1:16" s="93" customFormat="1" x14ac:dyDescent="0.25">
      <c r="A182" s="93">
        <v>100056</v>
      </c>
      <c r="B182" s="93" t="s">
        <v>1105</v>
      </c>
      <c r="C182" s="273">
        <v>42005</v>
      </c>
      <c r="D182" s="273">
        <v>42035.999988425923</v>
      </c>
      <c r="E182" s="93">
        <v>1</v>
      </c>
      <c r="F182" s="93" t="s">
        <v>38</v>
      </c>
      <c r="H182" s="93">
        <v>210</v>
      </c>
      <c r="M182" s="93">
        <v>12505</v>
      </c>
      <c r="N182" s="93" t="s">
        <v>276</v>
      </c>
      <c r="O182" s="93" t="s">
        <v>1489</v>
      </c>
      <c r="P182" s="93" t="s">
        <v>1546</v>
      </c>
    </row>
    <row r="183" spans="1:16" s="93" customFormat="1" x14ac:dyDescent="0.25">
      <c r="A183" s="93">
        <v>100057</v>
      </c>
      <c r="B183" s="93" t="s">
        <v>1106</v>
      </c>
      <c r="C183" s="273">
        <v>42005</v>
      </c>
      <c r="D183" s="273">
        <v>42035.999988425923</v>
      </c>
      <c r="E183" s="93">
        <v>1</v>
      </c>
      <c r="F183" s="93" t="s">
        <v>38</v>
      </c>
      <c r="H183" s="93">
        <v>210</v>
      </c>
      <c r="M183" s="93">
        <v>19065</v>
      </c>
      <c r="N183" s="93" t="s">
        <v>974</v>
      </c>
      <c r="O183" s="93" t="s">
        <v>1492</v>
      </c>
      <c r="P183" s="93" t="s">
        <v>1493</v>
      </c>
    </row>
    <row r="184" spans="1:16" s="93" customFormat="1" x14ac:dyDescent="0.25">
      <c r="A184" s="93">
        <v>100058</v>
      </c>
      <c r="B184" s="93" t="s">
        <v>1107</v>
      </c>
      <c r="C184" s="273">
        <v>42005</v>
      </c>
      <c r="D184" s="273">
        <v>42035.999988425923</v>
      </c>
      <c r="E184" s="93">
        <v>1</v>
      </c>
      <c r="F184" s="93" t="s">
        <v>38</v>
      </c>
      <c r="H184" s="93">
        <v>210</v>
      </c>
      <c r="M184" s="93">
        <v>15990</v>
      </c>
      <c r="N184" s="93" t="s">
        <v>1547</v>
      </c>
      <c r="O184" s="93" t="s">
        <v>1494</v>
      </c>
      <c r="P184" s="93" t="s">
        <v>1495</v>
      </c>
    </row>
    <row r="185" spans="1:16" s="93" customFormat="1" x14ac:dyDescent="0.25">
      <c r="A185" s="93">
        <v>100059</v>
      </c>
      <c r="B185" s="93" t="s">
        <v>1108</v>
      </c>
      <c r="C185" s="273">
        <v>42005</v>
      </c>
      <c r="D185" s="273">
        <v>42035.999988425923</v>
      </c>
      <c r="E185" s="93">
        <v>1</v>
      </c>
      <c r="F185" s="93" t="s">
        <v>38</v>
      </c>
      <c r="H185" s="93">
        <v>210</v>
      </c>
      <c r="M185" s="93">
        <v>6765</v>
      </c>
      <c r="N185" s="93" t="s">
        <v>406</v>
      </c>
      <c r="O185" s="93" t="s">
        <v>1496</v>
      </c>
      <c r="P185" s="93" t="s">
        <v>1469</v>
      </c>
    </row>
    <row r="186" spans="1:16" s="93" customFormat="1" x14ac:dyDescent="0.25">
      <c r="A186" s="93">
        <v>100059</v>
      </c>
      <c r="B186" s="93" t="s">
        <v>1108</v>
      </c>
      <c r="C186" s="273">
        <v>42036</v>
      </c>
      <c r="D186" s="273">
        <v>42063.999988425923</v>
      </c>
      <c r="E186" s="93">
        <v>1</v>
      </c>
      <c r="F186" s="93" t="s">
        <v>38</v>
      </c>
      <c r="G186" s="93">
        <v>7</v>
      </c>
      <c r="H186" s="93">
        <v>205</v>
      </c>
      <c r="I186" s="93">
        <v>492</v>
      </c>
      <c r="J186" s="93">
        <v>0</v>
      </c>
      <c r="K186" s="93">
        <v>0</v>
      </c>
    </row>
    <row r="187" spans="1:16" s="93" customFormat="1" x14ac:dyDescent="0.25">
      <c r="A187" s="93">
        <v>100060</v>
      </c>
      <c r="B187" s="93" t="s">
        <v>1109</v>
      </c>
      <c r="C187" s="273">
        <v>42005</v>
      </c>
      <c r="D187" s="273">
        <v>42035.999988425923</v>
      </c>
      <c r="E187" s="93">
        <v>1</v>
      </c>
      <c r="F187" s="93" t="s">
        <v>38</v>
      </c>
      <c r="H187" s="93">
        <v>210</v>
      </c>
      <c r="M187" s="93">
        <v>6765</v>
      </c>
      <c r="N187" s="93" t="s">
        <v>406</v>
      </c>
    </row>
    <row r="188" spans="1:16" s="93" customFormat="1" x14ac:dyDescent="0.25">
      <c r="A188" s="93">
        <v>100060</v>
      </c>
      <c r="B188" s="93" t="s">
        <v>1109</v>
      </c>
      <c r="C188" s="273">
        <v>42036</v>
      </c>
      <c r="D188" s="273">
        <v>42063.999988425923</v>
      </c>
      <c r="E188" s="93">
        <v>1</v>
      </c>
      <c r="F188" s="93" t="s">
        <v>38</v>
      </c>
      <c r="G188" s="93">
        <v>7</v>
      </c>
      <c r="H188" s="93">
        <v>205</v>
      </c>
      <c r="I188" s="93">
        <v>492</v>
      </c>
      <c r="J188" s="93">
        <v>0</v>
      </c>
      <c r="K188" s="93">
        <v>0</v>
      </c>
      <c r="O188" s="93">
        <v>0</v>
      </c>
      <c r="P188" s="93">
        <v>0</v>
      </c>
    </row>
    <row r="189" spans="1:16" s="93" customFormat="1" x14ac:dyDescent="0.25">
      <c r="A189" s="93">
        <v>100061</v>
      </c>
      <c r="B189" s="93" t="s">
        <v>1110</v>
      </c>
      <c r="C189" s="273">
        <v>42005</v>
      </c>
      <c r="D189" s="273">
        <v>42035.999988425923</v>
      </c>
      <c r="E189" s="93">
        <v>1</v>
      </c>
      <c r="F189" s="93" t="s">
        <v>38</v>
      </c>
      <c r="H189" s="93">
        <v>210</v>
      </c>
      <c r="M189" s="93">
        <v>6765</v>
      </c>
      <c r="N189" s="93" t="s">
        <v>406</v>
      </c>
      <c r="P189" s="93" t="s">
        <v>1469</v>
      </c>
    </row>
    <row r="190" spans="1:16" s="93" customFormat="1" x14ac:dyDescent="0.25">
      <c r="A190" s="93">
        <v>100061</v>
      </c>
      <c r="B190" s="93" t="s">
        <v>1110</v>
      </c>
      <c r="C190" s="273">
        <v>42036</v>
      </c>
      <c r="D190" s="273">
        <v>42063.999988425923</v>
      </c>
      <c r="E190" s="93">
        <v>1</v>
      </c>
      <c r="F190" s="93" t="s">
        <v>38</v>
      </c>
      <c r="G190" s="93">
        <v>7</v>
      </c>
      <c r="H190" s="93">
        <v>205</v>
      </c>
      <c r="I190" s="93">
        <v>492</v>
      </c>
      <c r="J190" s="93">
        <v>0</v>
      </c>
      <c r="K190" s="93">
        <v>0</v>
      </c>
    </row>
    <row r="191" spans="1:16" s="93" customFormat="1" x14ac:dyDescent="0.25">
      <c r="A191" s="93">
        <v>100062</v>
      </c>
      <c r="B191" s="93" t="s">
        <v>1111</v>
      </c>
      <c r="C191" s="273">
        <v>42005</v>
      </c>
      <c r="D191" s="273">
        <v>42035.999988425923</v>
      </c>
      <c r="E191" s="93">
        <v>1</v>
      </c>
      <c r="F191" s="93" t="s">
        <v>38</v>
      </c>
      <c r="H191" s="93">
        <v>210</v>
      </c>
      <c r="M191" s="93">
        <v>139500</v>
      </c>
      <c r="N191" s="93" t="s">
        <v>986</v>
      </c>
      <c r="O191" s="93" t="s">
        <v>1499</v>
      </c>
      <c r="P191" s="93" t="s">
        <v>1500</v>
      </c>
    </row>
    <row r="192" spans="1:16" s="93" customFormat="1" x14ac:dyDescent="0.25">
      <c r="A192" s="93">
        <v>100062</v>
      </c>
      <c r="B192" s="93" t="s">
        <v>1111</v>
      </c>
      <c r="C192" s="273">
        <v>42036</v>
      </c>
      <c r="D192" s="273">
        <v>42063.999988425923</v>
      </c>
      <c r="E192" s="93">
        <v>1</v>
      </c>
      <c r="F192" s="93" t="s">
        <v>38</v>
      </c>
      <c r="G192" s="93">
        <v>7</v>
      </c>
      <c r="H192" s="93">
        <v>205</v>
      </c>
      <c r="I192" s="93">
        <v>50840</v>
      </c>
      <c r="J192" s="93">
        <v>0</v>
      </c>
      <c r="K192" s="93">
        <v>0</v>
      </c>
    </row>
    <row r="193" spans="1:16" s="93" customFormat="1" x14ac:dyDescent="0.25">
      <c r="A193" s="93">
        <v>100063</v>
      </c>
      <c r="B193" s="93" t="s">
        <v>1114</v>
      </c>
      <c r="C193" s="273">
        <v>42005</v>
      </c>
      <c r="D193" s="273">
        <v>42035.999988425923</v>
      </c>
      <c r="E193" s="93">
        <v>1</v>
      </c>
      <c r="F193" s="93" t="s">
        <v>38</v>
      </c>
      <c r="H193" s="93">
        <v>210</v>
      </c>
      <c r="M193" s="93">
        <v>20785</v>
      </c>
      <c r="N193" s="93" t="s">
        <v>1548</v>
      </c>
      <c r="O193" s="93" t="s">
        <v>1477</v>
      </c>
      <c r="P193" s="93" t="s">
        <v>1478</v>
      </c>
    </row>
    <row r="194" spans="1:16" s="93" customFormat="1" x14ac:dyDescent="0.25">
      <c r="A194" s="93">
        <v>100064</v>
      </c>
      <c r="B194" s="93" t="s">
        <v>1115</v>
      </c>
      <c r="C194" s="273">
        <v>42005</v>
      </c>
      <c r="D194" s="273">
        <v>42035.999988425923</v>
      </c>
      <c r="E194" s="93">
        <v>1</v>
      </c>
      <c r="F194" s="93" t="s">
        <v>38</v>
      </c>
      <c r="G194" s="93">
        <v>71</v>
      </c>
      <c r="H194" s="93">
        <v>201</v>
      </c>
      <c r="I194" s="93">
        <v>820</v>
      </c>
      <c r="J194" s="93">
        <v>0</v>
      </c>
      <c r="K194" s="93">
        <v>0</v>
      </c>
      <c r="P194" s="93">
        <v>0</v>
      </c>
    </row>
    <row r="195" spans="1:16" s="93" customFormat="1" x14ac:dyDescent="0.25">
      <c r="A195" s="93">
        <v>100064</v>
      </c>
      <c r="B195" s="93" t="s">
        <v>1115</v>
      </c>
      <c r="C195" s="273">
        <v>42005</v>
      </c>
      <c r="D195" s="273">
        <v>42035.999988425923</v>
      </c>
      <c r="E195" s="93">
        <v>1</v>
      </c>
      <c r="F195" s="93" t="s">
        <v>38</v>
      </c>
      <c r="H195" s="93">
        <v>210</v>
      </c>
      <c r="M195" s="93" t="s">
        <v>1117</v>
      </c>
      <c r="N195" s="93" t="s">
        <v>1118</v>
      </c>
      <c r="O195" s="93" t="s">
        <v>168</v>
      </c>
      <c r="P195" s="93" t="s">
        <v>1549</v>
      </c>
    </row>
    <row r="196" spans="1:16" s="93" customFormat="1" x14ac:dyDescent="0.25">
      <c r="A196" s="93">
        <v>100065</v>
      </c>
      <c r="B196" s="93" t="s">
        <v>1121</v>
      </c>
      <c r="C196" s="273">
        <v>42005</v>
      </c>
      <c r="D196" s="273">
        <v>42035.999988425923</v>
      </c>
      <c r="E196" s="93">
        <v>1</v>
      </c>
      <c r="F196" s="93" t="s">
        <v>38</v>
      </c>
      <c r="H196" s="93">
        <v>210</v>
      </c>
      <c r="M196" s="93">
        <v>11111</v>
      </c>
      <c r="N196" s="93" t="s">
        <v>333</v>
      </c>
      <c r="O196" s="93" t="s">
        <v>1550</v>
      </c>
      <c r="P196" s="93" t="s">
        <v>1551</v>
      </c>
    </row>
    <row r="197" spans="1:16" s="93" customFormat="1" x14ac:dyDescent="0.25">
      <c r="A197" s="93">
        <v>100066</v>
      </c>
      <c r="B197" s="93" t="s">
        <v>1124</v>
      </c>
      <c r="C197" s="273">
        <v>42005</v>
      </c>
      <c r="D197" s="273">
        <v>42035.999988425923</v>
      </c>
      <c r="E197" s="93">
        <v>1</v>
      </c>
      <c r="F197" s="93" t="s">
        <v>38</v>
      </c>
      <c r="H197" s="93">
        <v>210</v>
      </c>
      <c r="M197" s="93" t="s">
        <v>336</v>
      </c>
      <c r="N197" s="93" t="s">
        <v>335</v>
      </c>
      <c r="O197" s="93" t="s">
        <v>1552</v>
      </c>
      <c r="P197" s="93" t="s">
        <v>1546</v>
      </c>
    </row>
    <row r="198" spans="1:16" s="93" customFormat="1" x14ac:dyDescent="0.25">
      <c r="A198" s="93">
        <v>100067</v>
      </c>
      <c r="B198" s="93" t="s">
        <v>1127</v>
      </c>
      <c r="C198" s="273">
        <v>42005</v>
      </c>
      <c r="D198" s="273">
        <v>42035.999988425923</v>
      </c>
      <c r="E198" s="93">
        <v>1</v>
      </c>
      <c r="F198" s="93" t="s">
        <v>38</v>
      </c>
      <c r="H198" s="93">
        <v>210</v>
      </c>
      <c r="M198" s="93" t="s">
        <v>338</v>
      </c>
      <c r="N198" s="93" t="s">
        <v>337</v>
      </c>
      <c r="O198" s="93" t="s">
        <v>1553</v>
      </c>
      <c r="P198" s="93" t="s">
        <v>1554</v>
      </c>
    </row>
    <row r="199" spans="1:16" s="93" customFormat="1" x14ac:dyDescent="0.25">
      <c r="A199" s="93">
        <v>100068</v>
      </c>
      <c r="B199" s="93" t="s">
        <v>1130</v>
      </c>
      <c r="C199" s="273">
        <v>42005</v>
      </c>
      <c r="D199" s="273">
        <v>42035.999988425923</v>
      </c>
      <c r="E199" s="93">
        <v>1</v>
      </c>
      <c r="F199" s="93" t="s">
        <v>38</v>
      </c>
      <c r="H199" s="93">
        <v>210</v>
      </c>
      <c r="M199" s="93" t="s">
        <v>340</v>
      </c>
      <c r="N199" s="93" t="s">
        <v>339</v>
      </c>
      <c r="O199" s="93" t="s">
        <v>1555</v>
      </c>
      <c r="P199" s="93" t="s">
        <v>1556</v>
      </c>
    </row>
    <row r="200" spans="1:16" s="93" customFormat="1" x14ac:dyDescent="0.25">
      <c r="A200" s="93">
        <v>100069</v>
      </c>
      <c r="B200" s="93" t="s">
        <v>1133</v>
      </c>
      <c r="C200" s="273">
        <v>42005</v>
      </c>
      <c r="D200" s="273">
        <v>42035.999988425923</v>
      </c>
      <c r="E200" s="93">
        <v>1</v>
      </c>
      <c r="F200" s="93" t="s">
        <v>38</v>
      </c>
      <c r="H200" s="93">
        <v>210</v>
      </c>
      <c r="M200" s="93" t="s">
        <v>338</v>
      </c>
      <c r="N200" s="93" t="s">
        <v>337</v>
      </c>
      <c r="O200" s="93" t="s">
        <v>1557</v>
      </c>
      <c r="P200" s="93" t="s">
        <v>1558</v>
      </c>
    </row>
    <row r="201" spans="1:16" s="93" customFormat="1" x14ac:dyDescent="0.25">
      <c r="A201" s="93">
        <v>100070</v>
      </c>
      <c r="B201" s="93" t="s">
        <v>1135</v>
      </c>
      <c r="C201" s="273">
        <v>42005</v>
      </c>
      <c r="D201" s="273">
        <v>42035.999988425923</v>
      </c>
      <c r="E201" s="93">
        <v>1</v>
      </c>
      <c r="F201" s="93" t="s">
        <v>38</v>
      </c>
      <c r="H201" s="93">
        <v>210</v>
      </c>
      <c r="M201" s="93" t="s">
        <v>340</v>
      </c>
      <c r="N201" s="93" t="s">
        <v>339</v>
      </c>
      <c r="O201" s="93" t="s">
        <v>1559</v>
      </c>
      <c r="P201" s="93" t="s">
        <v>1556</v>
      </c>
    </row>
    <row r="202" spans="1:16" s="93" customFormat="1" x14ac:dyDescent="0.25">
      <c r="A202" s="93">
        <v>100071</v>
      </c>
      <c r="B202" s="93" t="s">
        <v>1137</v>
      </c>
      <c r="C202" s="273">
        <v>42005</v>
      </c>
      <c r="D202" s="273">
        <v>42035.999988425923</v>
      </c>
      <c r="E202" s="93">
        <v>1</v>
      </c>
      <c r="F202" s="93" t="s">
        <v>38</v>
      </c>
      <c r="H202" s="93">
        <v>210</v>
      </c>
      <c r="M202" s="93">
        <v>11111</v>
      </c>
      <c r="N202" s="93" t="s">
        <v>333</v>
      </c>
      <c r="O202" s="93" t="s">
        <v>1560</v>
      </c>
      <c r="P202" s="93" t="s">
        <v>1551</v>
      </c>
    </row>
    <row r="203" spans="1:16" s="93" customFormat="1" x14ac:dyDescent="0.25">
      <c r="A203" s="93">
        <v>100072</v>
      </c>
      <c r="B203" s="93" t="s">
        <v>1139</v>
      </c>
      <c r="C203" s="273">
        <v>42005</v>
      </c>
      <c r="D203" s="273">
        <v>42035.999988425923</v>
      </c>
      <c r="E203" s="93">
        <v>1</v>
      </c>
      <c r="F203" s="93" t="s">
        <v>38</v>
      </c>
      <c r="H203" s="93">
        <v>210</v>
      </c>
      <c r="M203" s="93" t="s">
        <v>336</v>
      </c>
      <c r="N203" s="93" t="s">
        <v>335</v>
      </c>
      <c r="O203" s="93" t="s">
        <v>1561</v>
      </c>
      <c r="P203" s="93" t="s">
        <v>1546</v>
      </c>
    </row>
    <row r="204" spans="1:16" s="93" customFormat="1" x14ac:dyDescent="0.25">
      <c r="A204" s="93">
        <v>100073</v>
      </c>
      <c r="B204" s="93" t="s">
        <v>1141</v>
      </c>
      <c r="C204" s="273">
        <v>42005</v>
      </c>
      <c r="D204" s="273">
        <v>42035.999988425923</v>
      </c>
      <c r="E204" s="93">
        <v>1</v>
      </c>
      <c r="F204" s="93" t="s">
        <v>38</v>
      </c>
      <c r="H204" s="93">
        <v>210</v>
      </c>
      <c r="M204" s="93">
        <v>1620</v>
      </c>
      <c r="N204" s="93" t="s">
        <v>1142</v>
      </c>
      <c r="O204" s="93" t="s">
        <v>1562</v>
      </c>
      <c r="P204" s="93" t="s">
        <v>1563</v>
      </c>
    </row>
    <row r="205" spans="1:16" s="93" customFormat="1" x14ac:dyDescent="0.25">
      <c r="A205" s="93">
        <v>100073</v>
      </c>
      <c r="B205" s="93" t="s">
        <v>1141</v>
      </c>
      <c r="C205" s="273">
        <v>42036</v>
      </c>
      <c r="D205" s="273">
        <v>42063.999988425923</v>
      </c>
      <c r="E205" s="93">
        <v>1</v>
      </c>
      <c r="F205" s="93" t="s">
        <v>38</v>
      </c>
      <c r="G205" s="93">
        <v>7</v>
      </c>
      <c r="H205" s="93">
        <v>205</v>
      </c>
      <c r="I205" s="93">
        <v>1230</v>
      </c>
      <c r="J205" s="93">
        <v>0</v>
      </c>
      <c r="K205" s="93">
        <v>0</v>
      </c>
    </row>
    <row r="206" spans="1:16" s="93" customFormat="1" x14ac:dyDescent="0.25">
      <c r="A206" s="93">
        <v>100074</v>
      </c>
      <c r="B206" s="93" t="s">
        <v>1145</v>
      </c>
      <c r="C206" s="273">
        <v>42005</v>
      </c>
      <c r="D206" s="273">
        <v>42035.999988425923</v>
      </c>
      <c r="E206" s="93">
        <v>1</v>
      </c>
      <c r="F206" s="93" t="s">
        <v>38</v>
      </c>
      <c r="H206" s="93">
        <v>210</v>
      </c>
      <c r="M206" s="93">
        <v>1620</v>
      </c>
      <c r="N206" s="93" t="s">
        <v>1142</v>
      </c>
      <c r="O206" s="93" t="s">
        <v>1562</v>
      </c>
      <c r="P206" s="93" t="s">
        <v>1563</v>
      </c>
    </row>
    <row r="207" spans="1:16" s="93" customFormat="1" x14ac:dyDescent="0.25">
      <c r="A207" s="93">
        <v>100074</v>
      </c>
      <c r="B207" s="93" t="s">
        <v>1145</v>
      </c>
      <c r="C207" s="273">
        <v>42036</v>
      </c>
      <c r="D207" s="273">
        <v>42063.999988425923</v>
      </c>
      <c r="E207" s="93">
        <v>1</v>
      </c>
      <c r="F207" s="93" t="s">
        <v>38</v>
      </c>
      <c r="G207" s="93">
        <v>14</v>
      </c>
      <c r="H207" s="93">
        <v>201</v>
      </c>
      <c r="I207" s="93">
        <v>410</v>
      </c>
      <c r="J207" s="93">
        <v>0</v>
      </c>
      <c r="K207" s="93">
        <v>0</v>
      </c>
    </row>
    <row r="208" spans="1:16" s="93" customFormat="1" x14ac:dyDescent="0.25">
      <c r="A208" s="93">
        <v>100074</v>
      </c>
      <c r="B208" s="93" t="s">
        <v>1145</v>
      </c>
      <c r="C208" s="273">
        <v>42036</v>
      </c>
      <c r="D208" s="273">
        <v>42063.999988425923</v>
      </c>
      <c r="E208" s="93">
        <v>1</v>
      </c>
      <c r="F208" s="93" t="s">
        <v>38</v>
      </c>
      <c r="G208" s="93">
        <v>12</v>
      </c>
      <c r="H208" s="93">
        <v>201</v>
      </c>
      <c r="I208" s="93">
        <v>492</v>
      </c>
      <c r="J208" s="93">
        <v>0</v>
      </c>
      <c r="K208" s="93">
        <v>0</v>
      </c>
    </row>
    <row r="209" spans="1:16" s="93" customFormat="1" x14ac:dyDescent="0.25">
      <c r="A209" s="93">
        <v>100074</v>
      </c>
      <c r="B209" s="93" t="s">
        <v>1145</v>
      </c>
      <c r="C209" s="273">
        <v>42036</v>
      </c>
      <c r="D209" s="273">
        <v>42063.999988425923</v>
      </c>
      <c r="E209" s="93">
        <v>1</v>
      </c>
      <c r="F209" s="93" t="s">
        <v>38</v>
      </c>
      <c r="G209" s="93">
        <v>11</v>
      </c>
      <c r="H209" s="93">
        <v>201</v>
      </c>
      <c r="I209" s="93">
        <v>574</v>
      </c>
      <c r="J209" s="93">
        <v>0</v>
      </c>
      <c r="K209" s="93">
        <v>0</v>
      </c>
    </row>
    <row r="210" spans="1:16" s="93" customFormat="1" x14ac:dyDescent="0.25">
      <c r="A210" s="93">
        <v>100074</v>
      </c>
      <c r="B210" s="93" t="s">
        <v>1145</v>
      </c>
      <c r="C210" s="273">
        <v>42036</v>
      </c>
      <c r="D210" s="273">
        <v>42063.999988425923</v>
      </c>
      <c r="E210" s="93">
        <v>1</v>
      </c>
      <c r="F210" s="93" t="s">
        <v>38</v>
      </c>
      <c r="G210" s="93">
        <v>3</v>
      </c>
      <c r="H210" s="93">
        <v>201</v>
      </c>
      <c r="I210" s="93">
        <v>656</v>
      </c>
      <c r="J210" s="93">
        <v>0</v>
      </c>
      <c r="K210" s="93">
        <v>0</v>
      </c>
    </row>
    <row r="211" spans="1:16" s="93" customFormat="1" x14ac:dyDescent="0.25">
      <c r="A211" s="93">
        <v>100074</v>
      </c>
      <c r="B211" s="93" t="s">
        <v>1145</v>
      </c>
      <c r="C211" s="273">
        <v>42036</v>
      </c>
      <c r="D211" s="273">
        <v>42063.999988425923</v>
      </c>
      <c r="E211" s="93">
        <v>1</v>
      </c>
      <c r="F211" s="93" t="s">
        <v>38</v>
      </c>
      <c r="G211" s="93">
        <v>2</v>
      </c>
      <c r="H211" s="93">
        <v>201</v>
      </c>
      <c r="I211" s="93">
        <v>738</v>
      </c>
      <c r="J211" s="93">
        <v>0</v>
      </c>
      <c r="K211" s="93">
        <v>0</v>
      </c>
    </row>
    <row r="212" spans="1:16" s="93" customFormat="1" x14ac:dyDescent="0.25">
      <c r="A212" s="93">
        <v>100074</v>
      </c>
      <c r="B212" s="93" t="s">
        <v>1145</v>
      </c>
      <c r="C212" s="273">
        <v>42036</v>
      </c>
      <c r="D212" s="273">
        <v>42063.999988425923</v>
      </c>
      <c r="E212" s="93">
        <v>1</v>
      </c>
      <c r="F212" s="93" t="s">
        <v>38</v>
      </c>
      <c r="G212" s="93">
        <v>1</v>
      </c>
      <c r="H212" s="93">
        <v>201</v>
      </c>
      <c r="I212" s="93">
        <v>820</v>
      </c>
      <c r="J212" s="93">
        <v>0</v>
      </c>
      <c r="K212" s="93">
        <v>0</v>
      </c>
    </row>
    <row r="213" spans="1:16" s="93" customFormat="1" x14ac:dyDescent="0.25">
      <c r="A213" s="93">
        <v>100075</v>
      </c>
      <c r="B213" s="93" t="s">
        <v>1147</v>
      </c>
      <c r="C213" s="273">
        <v>42005</v>
      </c>
      <c r="D213" s="273">
        <v>42035.999988425923</v>
      </c>
      <c r="E213" s="93">
        <v>1</v>
      </c>
      <c r="F213" s="93" t="s">
        <v>38</v>
      </c>
      <c r="H213" s="93">
        <v>210</v>
      </c>
      <c r="M213" s="93">
        <v>1620</v>
      </c>
      <c r="N213" s="93" t="s">
        <v>1142</v>
      </c>
      <c r="O213" s="93" t="s">
        <v>1562</v>
      </c>
      <c r="P213" s="93" t="s">
        <v>1563</v>
      </c>
    </row>
    <row r="214" spans="1:16" s="93" customFormat="1" x14ac:dyDescent="0.25">
      <c r="A214" s="93">
        <v>100075</v>
      </c>
      <c r="B214" s="93" t="s">
        <v>1147</v>
      </c>
      <c r="C214" s="273">
        <v>42036</v>
      </c>
      <c r="D214" s="273">
        <v>42063.999988425923</v>
      </c>
      <c r="E214" s="93">
        <v>1</v>
      </c>
      <c r="F214" s="93" t="s">
        <v>38</v>
      </c>
      <c r="G214" s="93">
        <v>1</v>
      </c>
      <c r="H214" s="93">
        <v>201</v>
      </c>
      <c r="I214" s="93">
        <v>410</v>
      </c>
      <c r="J214" s="93">
        <v>0</v>
      </c>
      <c r="K214" s="93">
        <v>0</v>
      </c>
    </row>
    <row r="215" spans="1:16" s="93" customFormat="1" x14ac:dyDescent="0.25">
      <c r="A215" s="93">
        <v>100075</v>
      </c>
      <c r="B215" s="93" t="s">
        <v>1147</v>
      </c>
      <c r="C215" s="273">
        <v>42036</v>
      </c>
      <c r="D215" s="273">
        <v>42063.999988425923</v>
      </c>
      <c r="E215" s="93">
        <v>1</v>
      </c>
      <c r="F215" s="93" t="s">
        <v>38</v>
      </c>
      <c r="G215" s="93">
        <v>2</v>
      </c>
      <c r="H215" s="93">
        <v>201</v>
      </c>
      <c r="I215" s="93">
        <v>492</v>
      </c>
      <c r="J215" s="93">
        <v>0</v>
      </c>
      <c r="K215" s="93">
        <v>0</v>
      </c>
    </row>
    <row r="216" spans="1:16" s="93" customFormat="1" x14ac:dyDescent="0.25">
      <c r="A216" s="93">
        <v>100075</v>
      </c>
      <c r="B216" s="93" t="s">
        <v>1147</v>
      </c>
      <c r="C216" s="273">
        <v>42036</v>
      </c>
      <c r="D216" s="273">
        <v>42063.999988425923</v>
      </c>
      <c r="E216" s="93">
        <v>1</v>
      </c>
      <c r="F216" s="93" t="s">
        <v>38</v>
      </c>
      <c r="G216" s="93">
        <v>3</v>
      </c>
      <c r="H216" s="93">
        <v>201</v>
      </c>
      <c r="I216" s="93">
        <v>574</v>
      </c>
      <c r="J216" s="93">
        <v>0</v>
      </c>
      <c r="K216" s="93">
        <v>0</v>
      </c>
    </row>
    <row r="217" spans="1:16" s="93" customFormat="1" x14ac:dyDescent="0.25">
      <c r="A217" s="93">
        <v>100075</v>
      </c>
      <c r="B217" s="93" t="s">
        <v>1147</v>
      </c>
      <c r="C217" s="273">
        <v>42036</v>
      </c>
      <c r="D217" s="273">
        <v>42063.999988425923</v>
      </c>
      <c r="E217" s="93">
        <v>1</v>
      </c>
      <c r="F217" s="93" t="s">
        <v>38</v>
      </c>
      <c r="G217" s="93">
        <v>11</v>
      </c>
      <c r="H217" s="93">
        <v>201</v>
      </c>
      <c r="I217" s="93">
        <v>656</v>
      </c>
      <c r="J217" s="93">
        <v>0</v>
      </c>
      <c r="K217" s="93">
        <v>0</v>
      </c>
    </row>
    <row r="218" spans="1:16" s="93" customFormat="1" x14ac:dyDescent="0.25">
      <c r="A218" s="93">
        <v>100075</v>
      </c>
      <c r="B218" s="93" t="s">
        <v>1147</v>
      </c>
      <c r="C218" s="273">
        <v>42036</v>
      </c>
      <c r="D218" s="273">
        <v>42063.999988425923</v>
      </c>
      <c r="E218" s="93">
        <v>1</v>
      </c>
      <c r="F218" s="93" t="s">
        <v>38</v>
      </c>
      <c r="G218" s="93">
        <v>12</v>
      </c>
      <c r="H218" s="93">
        <v>201</v>
      </c>
      <c r="I218" s="93">
        <v>738</v>
      </c>
      <c r="J218" s="93">
        <v>0</v>
      </c>
      <c r="K218" s="93">
        <v>0</v>
      </c>
    </row>
    <row r="219" spans="1:16" s="93" customFormat="1" x14ac:dyDescent="0.25">
      <c r="A219" s="93">
        <v>100075</v>
      </c>
      <c r="B219" s="93" t="s">
        <v>1147</v>
      </c>
      <c r="C219" s="273">
        <v>42036</v>
      </c>
      <c r="D219" s="273">
        <v>42063.999988425923</v>
      </c>
      <c r="E219" s="93">
        <v>1</v>
      </c>
      <c r="F219" s="93" t="s">
        <v>38</v>
      </c>
      <c r="G219" s="93">
        <v>14</v>
      </c>
      <c r="H219" s="93">
        <v>201</v>
      </c>
      <c r="I219" s="93">
        <v>820</v>
      </c>
      <c r="J219" s="93">
        <v>0</v>
      </c>
      <c r="K219" s="93">
        <v>0</v>
      </c>
    </row>
    <row r="220" spans="1:16" s="93" customFormat="1" x14ac:dyDescent="0.25">
      <c r="A220" s="93">
        <v>100076</v>
      </c>
      <c r="B220" s="93" t="s">
        <v>1148</v>
      </c>
      <c r="C220" s="273">
        <v>42005</v>
      </c>
      <c r="D220" s="273">
        <v>42035.999988425923</v>
      </c>
      <c r="E220" s="93">
        <v>1</v>
      </c>
      <c r="F220" s="93" t="s">
        <v>38</v>
      </c>
      <c r="H220" s="93">
        <v>210</v>
      </c>
      <c r="M220" s="93">
        <v>1620</v>
      </c>
      <c r="N220" s="93" t="s">
        <v>1142</v>
      </c>
      <c r="O220" s="93" t="s">
        <v>1562</v>
      </c>
      <c r="P220" s="93" t="s">
        <v>1563</v>
      </c>
    </row>
    <row r="221" spans="1:16" s="93" customFormat="1" x14ac:dyDescent="0.25">
      <c r="A221" s="93">
        <v>100077</v>
      </c>
      <c r="B221" s="93" t="s">
        <v>1149</v>
      </c>
      <c r="C221" s="273">
        <v>42005</v>
      </c>
      <c r="D221" s="273">
        <v>42035.999988425923</v>
      </c>
      <c r="E221" s="93">
        <v>1</v>
      </c>
      <c r="F221" s="93" t="s">
        <v>38</v>
      </c>
      <c r="G221" s="93">
        <v>7</v>
      </c>
      <c r="H221" s="93">
        <v>205</v>
      </c>
      <c r="I221" s="93">
        <v>49200</v>
      </c>
      <c r="J221" s="93">
        <v>0</v>
      </c>
      <c r="K221" s="93">
        <v>0</v>
      </c>
      <c r="O221" s="93">
        <v>0</v>
      </c>
      <c r="P221" s="93">
        <v>0</v>
      </c>
    </row>
    <row r="222" spans="1:16" s="93" customFormat="1" x14ac:dyDescent="0.25">
      <c r="A222" s="93">
        <v>100077</v>
      </c>
      <c r="B222" s="93" t="s">
        <v>1149</v>
      </c>
      <c r="C222" s="273">
        <v>42005</v>
      </c>
      <c r="D222" s="273">
        <v>42035.999988425923</v>
      </c>
      <c r="E222" s="93">
        <v>1</v>
      </c>
      <c r="F222" s="93" t="s">
        <v>38</v>
      </c>
      <c r="H222" s="93">
        <v>210</v>
      </c>
      <c r="M222" s="93">
        <v>19440</v>
      </c>
      <c r="N222" s="93" t="s">
        <v>1564</v>
      </c>
    </row>
    <row r="223" spans="1:16" s="93" customFormat="1" x14ac:dyDescent="0.25">
      <c r="A223" s="93">
        <v>100078</v>
      </c>
      <c r="B223" s="93" t="s">
        <v>1151</v>
      </c>
      <c r="C223" s="273">
        <v>42005</v>
      </c>
      <c r="D223" s="273">
        <v>42035.999988425923</v>
      </c>
      <c r="E223" s="93">
        <v>1</v>
      </c>
      <c r="F223" s="93" t="s">
        <v>38</v>
      </c>
      <c r="G223" s="93">
        <v>7</v>
      </c>
      <c r="H223" s="93">
        <v>205</v>
      </c>
      <c r="I223" s="93">
        <v>34440</v>
      </c>
      <c r="J223" s="93">
        <v>0</v>
      </c>
      <c r="K223" s="93">
        <v>0</v>
      </c>
    </row>
    <row r="224" spans="1:16" s="93" customFormat="1" x14ac:dyDescent="0.25">
      <c r="A224" s="93">
        <v>100078</v>
      </c>
      <c r="B224" s="93" t="s">
        <v>1151</v>
      </c>
      <c r="C224" s="273">
        <v>42005</v>
      </c>
      <c r="D224" s="273">
        <v>42035.999988425923</v>
      </c>
      <c r="E224" s="93">
        <v>1</v>
      </c>
      <c r="F224" s="93" t="s">
        <v>38</v>
      </c>
      <c r="H224" s="93">
        <v>210</v>
      </c>
      <c r="M224" s="93">
        <v>102000</v>
      </c>
      <c r="N224" s="93" t="s">
        <v>1153</v>
      </c>
      <c r="O224" s="93" t="s">
        <v>1565</v>
      </c>
      <c r="P224" s="93" t="s">
        <v>1566</v>
      </c>
    </row>
    <row r="225" spans="1:16" s="93" customFormat="1" x14ac:dyDescent="0.25">
      <c r="A225" s="93">
        <v>100079</v>
      </c>
      <c r="B225" s="93" t="s">
        <v>1156</v>
      </c>
      <c r="C225" s="273">
        <v>42005</v>
      </c>
      <c r="D225" s="273">
        <v>42035.999988425923</v>
      </c>
      <c r="E225" s="93">
        <v>1</v>
      </c>
      <c r="F225" s="93" t="s">
        <v>38</v>
      </c>
      <c r="G225" s="93">
        <v>7</v>
      </c>
      <c r="H225" s="93">
        <v>205</v>
      </c>
      <c r="I225" s="93">
        <v>29028000</v>
      </c>
      <c r="J225" s="93">
        <v>0</v>
      </c>
      <c r="K225" s="93">
        <v>0</v>
      </c>
    </row>
    <row r="226" spans="1:16" s="93" customFormat="1" x14ac:dyDescent="0.25">
      <c r="A226" s="93">
        <v>100079</v>
      </c>
      <c r="B226" s="93" t="s">
        <v>1156</v>
      </c>
      <c r="C226" s="273">
        <v>42005</v>
      </c>
      <c r="D226" s="273">
        <v>42035.999988425923</v>
      </c>
      <c r="E226" s="93">
        <v>1</v>
      </c>
      <c r="F226" s="93" t="s">
        <v>38</v>
      </c>
      <c r="H226" s="93">
        <v>210</v>
      </c>
      <c r="M226" s="93">
        <v>8496000</v>
      </c>
      <c r="N226" s="93">
        <v>7200000</v>
      </c>
      <c r="O226" s="93">
        <v>0</v>
      </c>
      <c r="P226" s="93">
        <v>0</v>
      </c>
    </row>
    <row r="227" spans="1:16" s="93" customFormat="1" x14ac:dyDescent="0.25">
      <c r="A227" s="93">
        <v>100080</v>
      </c>
      <c r="B227" s="93" t="s">
        <v>1157</v>
      </c>
      <c r="C227" s="273">
        <v>42005</v>
      </c>
      <c r="D227" s="273">
        <v>42035.999988425923</v>
      </c>
      <c r="E227" s="93">
        <v>1</v>
      </c>
      <c r="F227" s="93" t="s">
        <v>38</v>
      </c>
      <c r="G227" s="93">
        <v>7</v>
      </c>
      <c r="H227" s="93">
        <v>205</v>
      </c>
      <c r="I227" s="93">
        <v>26999994</v>
      </c>
      <c r="J227" s="93">
        <v>0</v>
      </c>
      <c r="K227" s="93">
        <v>0</v>
      </c>
    </row>
    <row r="228" spans="1:16" s="93" customFormat="1" x14ac:dyDescent="0.25">
      <c r="A228" s="93">
        <v>100080</v>
      </c>
      <c r="B228" s="93" t="s">
        <v>1157</v>
      </c>
      <c r="C228" s="273">
        <v>42005</v>
      </c>
      <c r="D228" s="273">
        <v>42035.999988425923</v>
      </c>
      <c r="E228" s="93">
        <v>1</v>
      </c>
      <c r="F228" s="93" t="s">
        <v>38</v>
      </c>
      <c r="H228" s="93">
        <v>210</v>
      </c>
      <c r="M228" s="93">
        <v>6372000</v>
      </c>
      <c r="N228" s="93">
        <v>5400000</v>
      </c>
      <c r="O228" s="93">
        <v>0</v>
      </c>
      <c r="P228" s="93">
        <v>0</v>
      </c>
    </row>
    <row r="229" spans="1:16" s="93" customFormat="1" x14ac:dyDescent="0.25">
      <c r="A229" s="93">
        <v>100081</v>
      </c>
      <c r="B229" s="93" t="s">
        <v>1160</v>
      </c>
      <c r="C229" s="273">
        <v>42005</v>
      </c>
      <c r="D229" s="273">
        <v>42035.999988425923</v>
      </c>
      <c r="E229" s="93">
        <v>1</v>
      </c>
      <c r="F229" s="93" t="s">
        <v>38</v>
      </c>
      <c r="G229" s="93">
        <v>7</v>
      </c>
      <c r="H229" s="93">
        <v>205</v>
      </c>
      <c r="I229" s="93">
        <v>113160000</v>
      </c>
      <c r="J229" s="93">
        <v>0</v>
      </c>
      <c r="K229" s="93">
        <v>0</v>
      </c>
    </row>
    <row r="230" spans="1:16" s="93" customFormat="1" x14ac:dyDescent="0.25">
      <c r="A230" s="93">
        <v>100081</v>
      </c>
      <c r="B230" s="93" t="s">
        <v>1160</v>
      </c>
      <c r="C230" s="273">
        <v>42005</v>
      </c>
      <c r="D230" s="273">
        <v>42035.999988425923</v>
      </c>
      <c r="E230" s="93">
        <v>1</v>
      </c>
      <c r="F230" s="93" t="s">
        <v>38</v>
      </c>
      <c r="H230" s="93">
        <v>210</v>
      </c>
      <c r="M230" s="93">
        <v>33120000</v>
      </c>
      <c r="N230" s="93" t="s">
        <v>1161</v>
      </c>
      <c r="O230" s="93" t="s">
        <v>1567</v>
      </c>
      <c r="P230" s="93" t="s">
        <v>1568</v>
      </c>
    </row>
    <row r="231" spans="1:16" s="93" customFormat="1" x14ac:dyDescent="0.25">
      <c r="A231" s="93">
        <v>100082</v>
      </c>
      <c r="B231" s="93" t="s">
        <v>1164</v>
      </c>
      <c r="C231" s="273">
        <v>42005</v>
      </c>
      <c r="D231" s="273">
        <v>42035.999988425923</v>
      </c>
      <c r="E231" s="93">
        <v>1</v>
      </c>
      <c r="F231" s="93" t="s">
        <v>38</v>
      </c>
      <c r="G231" s="93">
        <v>7</v>
      </c>
      <c r="H231" s="93">
        <v>205</v>
      </c>
      <c r="I231" s="93">
        <v>110999994</v>
      </c>
      <c r="J231" s="93">
        <v>0</v>
      </c>
      <c r="K231" s="93">
        <v>0</v>
      </c>
    </row>
    <row r="232" spans="1:16" s="93" customFormat="1" x14ac:dyDescent="0.25">
      <c r="A232" s="93">
        <v>100082</v>
      </c>
      <c r="B232" s="93" t="s">
        <v>1164</v>
      </c>
      <c r="C232" s="273">
        <v>42005</v>
      </c>
      <c r="D232" s="273">
        <v>42035.999988425923</v>
      </c>
      <c r="E232" s="93">
        <v>1</v>
      </c>
      <c r="F232" s="93" t="s">
        <v>38</v>
      </c>
      <c r="H232" s="93">
        <v>210</v>
      </c>
      <c r="M232" s="93">
        <v>24840000</v>
      </c>
      <c r="N232" s="93" t="s">
        <v>1167</v>
      </c>
      <c r="O232" s="93" t="s">
        <v>1569</v>
      </c>
      <c r="P232" s="93" t="s">
        <v>1570</v>
      </c>
    </row>
    <row r="233" spans="1:16" s="93" customFormat="1" x14ac:dyDescent="0.25">
      <c r="A233" s="93">
        <v>100083</v>
      </c>
      <c r="B233" s="93" t="s">
        <v>1170</v>
      </c>
      <c r="C233" s="273">
        <v>42005</v>
      </c>
      <c r="D233" s="273">
        <v>42035.999988425923</v>
      </c>
      <c r="E233" s="93">
        <v>1</v>
      </c>
      <c r="F233" s="93" t="s">
        <v>38</v>
      </c>
      <c r="G233" s="93">
        <v>7</v>
      </c>
      <c r="H233" s="93">
        <v>205</v>
      </c>
      <c r="I233" s="93">
        <v>113160000</v>
      </c>
      <c r="J233" s="93">
        <v>0</v>
      </c>
      <c r="K233" s="93">
        <v>0</v>
      </c>
    </row>
    <row r="234" spans="1:16" s="93" customFormat="1" x14ac:dyDescent="0.25">
      <c r="A234" s="93">
        <v>100083</v>
      </c>
      <c r="B234" s="93" t="s">
        <v>1170</v>
      </c>
      <c r="C234" s="273">
        <v>42005</v>
      </c>
      <c r="D234" s="273">
        <v>42035.999988425923</v>
      </c>
      <c r="E234" s="93">
        <v>1</v>
      </c>
      <c r="F234" s="93" t="s">
        <v>38</v>
      </c>
      <c r="H234" s="93">
        <v>210</v>
      </c>
      <c r="M234" s="93">
        <v>33120000</v>
      </c>
      <c r="N234" s="93" t="s">
        <v>1161</v>
      </c>
      <c r="O234" s="93" t="s">
        <v>1567</v>
      </c>
      <c r="P234" s="93" t="s">
        <v>1568</v>
      </c>
    </row>
    <row r="235" spans="1:16" s="93" customFormat="1" x14ac:dyDescent="0.25">
      <c r="A235" s="93">
        <v>100084</v>
      </c>
      <c r="B235" s="93" t="s">
        <v>1171</v>
      </c>
      <c r="C235" s="273">
        <v>42005</v>
      </c>
      <c r="D235" s="273">
        <v>42063.999988425923</v>
      </c>
      <c r="E235" s="93">
        <v>1</v>
      </c>
      <c r="F235" s="93" t="s">
        <v>38</v>
      </c>
      <c r="H235" s="93">
        <v>210</v>
      </c>
      <c r="M235" s="93">
        <v>63540</v>
      </c>
      <c r="N235" s="93" t="s">
        <v>1571</v>
      </c>
      <c r="O235" s="93" t="s">
        <v>1572</v>
      </c>
      <c r="P235" s="93" t="s">
        <v>1573</v>
      </c>
    </row>
    <row r="236" spans="1:16" s="93" customFormat="1" x14ac:dyDescent="0.25">
      <c r="A236" s="93">
        <v>100085</v>
      </c>
      <c r="B236" s="93" t="s">
        <v>1178</v>
      </c>
      <c r="C236" s="273">
        <v>42005</v>
      </c>
      <c r="D236" s="273">
        <v>42063.999988425923</v>
      </c>
      <c r="E236" s="93">
        <v>0</v>
      </c>
      <c r="F236" s="93" t="s">
        <v>38</v>
      </c>
      <c r="H236" s="93">
        <v>210</v>
      </c>
      <c r="M236" s="93">
        <v>110000</v>
      </c>
      <c r="N236" s="93">
        <v>110000</v>
      </c>
      <c r="O236" s="93">
        <v>0</v>
      </c>
      <c r="P236" s="93">
        <v>0</v>
      </c>
    </row>
    <row r="237" spans="1:16" s="93" customFormat="1" x14ac:dyDescent="0.25">
      <c r="A237" s="93">
        <v>100086</v>
      </c>
      <c r="B237" s="93" t="s">
        <v>1179</v>
      </c>
      <c r="C237" s="273">
        <v>42005</v>
      </c>
      <c r="D237" s="273">
        <v>42063.999988425923</v>
      </c>
      <c r="E237" s="93">
        <v>1</v>
      </c>
      <c r="F237" s="93" t="s">
        <v>38</v>
      </c>
      <c r="H237" s="93">
        <v>210</v>
      </c>
      <c r="M237" s="93">
        <v>56000</v>
      </c>
      <c r="N237" s="93" t="s">
        <v>1574</v>
      </c>
      <c r="O237" s="93" t="s">
        <v>1575</v>
      </c>
      <c r="P237" s="93" t="s">
        <v>1576</v>
      </c>
    </row>
    <row r="238" spans="1:16" s="93" customFormat="1" x14ac:dyDescent="0.25">
      <c r="A238" s="93">
        <v>100086</v>
      </c>
      <c r="B238" s="93" t="s">
        <v>1179</v>
      </c>
      <c r="C238" s="273">
        <v>42036</v>
      </c>
      <c r="D238" s="273">
        <v>42063.999988425923</v>
      </c>
      <c r="E238" s="93">
        <v>1</v>
      </c>
      <c r="F238" s="93" t="s">
        <v>59</v>
      </c>
      <c r="H238" s="93">
        <v>210</v>
      </c>
      <c r="M238" s="93">
        <v>2170</v>
      </c>
      <c r="N238" s="93" t="s">
        <v>1183</v>
      </c>
      <c r="O238" s="93" t="s">
        <v>1480</v>
      </c>
      <c r="P238" s="93" t="s">
        <v>1577</v>
      </c>
    </row>
    <row r="239" spans="1:16" s="93" customFormat="1" x14ac:dyDescent="0.25">
      <c r="A239" s="93">
        <v>100087</v>
      </c>
      <c r="B239" s="93" t="s">
        <v>1189</v>
      </c>
      <c r="C239" s="273">
        <v>42005</v>
      </c>
      <c r="D239" s="273">
        <v>42063.999988425923</v>
      </c>
      <c r="E239" s="93">
        <v>1</v>
      </c>
      <c r="F239" s="93" t="s">
        <v>38</v>
      </c>
      <c r="H239" s="93">
        <v>210</v>
      </c>
      <c r="M239" s="93">
        <v>48000</v>
      </c>
      <c r="N239" s="93" t="s">
        <v>1578</v>
      </c>
      <c r="O239" s="93" t="s">
        <v>1579</v>
      </c>
      <c r="P239" s="93" t="s">
        <v>1580</v>
      </c>
    </row>
    <row r="240" spans="1:16" s="93" customFormat="1" x14ac:dyDescent="0.25">
      <c r="A240" s="93">
        <v>100087</v>
      </c>
      <c r="B240" s="93" t="s">
        <v>1189</v>
      </c>
      <c r="C240" s="273">
        <v>42036</v>
      </c>
      <c r="D240" s="273">
        <v>42063.999988425923</v>
      </c>
      <c r="E240" s="93">
        <v>1</v>
      </c>
      <c r="F240" s="93" t="s">
        <v>180</v>
      </c>
      <c r="H240" s="93">
        <v>210</v>
      </c>
      <c r="M240" s="93">
        <v>1500</v>
      </c>
      <c r="N240" s="93" t="s">
        <v>1194</v>
      </c>
      <c r="O240" s="93" t="s">
        <v>1581</v>
      </c>
      <c r="P240" s="93" t="s">
        <v>1582</v>
      </c>
    </row>
    <row r="241" spans="1:16" s="93" customFormat="1" x14ac:dyDescent="0.25">
      <c r="A241" s="93">
        <v>100088</v>
      </c>
      <c r="B241" s="93" t="s">
        <v>1196</v>
      </c>
      <c r="C241" s="273">
        <v>42005</v>
      </c>
      <c r="D241" s="273">
        <v>42063.999988425923</v>
      </c>
      <c r="E241" s="93">
        <v>1</v>
      </c>
      <c r="F241" s="93" t="s">
        <v>38</v>
      </c>
      <c r="H241" s="93">
        <v>210</v>
      </c>
      <c r="M241" s="93">
        <v>25164</v>
      </c>
      <c r="N241" s="93" t="s">
        <v>1583</v>
      </c>
      <c r="O241" s="93" t="s">
        <v>1584</v>
      </c>
      <c r="P241" s="93" t="s">
        <v>1585</v>
      </c>
    </row>
    <row r="242" spans="1:16" s="93" customFormat="1" x14ac:dyDescent="0.25">
      <c r="A242" s="93">
        <v>100089</v>
      </c>
      <c r="B242" s="93" t="s">
        <v>1202</v>
      </c>
      <c r="C242" s="273">
        <v>42005</v>
      </c>
      <c r="D242" s="273">
        <v>42063.999988425923</v>
      </c>
      <c r="E242" s="93">
        <v>1</v>
      </c>
      <c r="F242" s="93" t="s">
        <v>38</v>
      </c>
      <c r="H242" s="93">
        <v>210</v>
      </c>
      <c r="M242" s="93">
        <v>72792</v>
      </c>
      <c r="N242" s="93" t="s">
        <v>1586</v>
      </c>
      <c r="O242" s="93" t="s">
        <v>1587</v>
      </c>
      <c r="P242" s="93" t="s">
        <v>1588</v>
      </c>
    </row>
    <row r="243" spans="1:16" s="93" customFormat="1" x14ac:dyDescent="0.25">
      <c r="A243" s="93">
        <v>100090</v>
      </c>
      <c r="B243" s="93" t="s">
        <v>1209</v>
      </c>
      <c r="C243" s="273">
        <v>41883</v>
      </c>
      <c r="D243" s="273">
        <v>42063</v>
      </c>
      <c r="E243" s="93">
        <v>1</v>
      </c>
      <c r="F243" s="93" t="s">
        <v>38</v>
      </c>
      <c r="H243" s="93">
        <v>202</v>
      </c>
      <c r="I243" s="93">
        <v>41000000</v>
      </c>
      <c r="J243" s="93">
        <v>0</v>
      </c>
      <c r="K243" s="93">
        <v>0</v>
      </c>
      <c r="M243" s="93">
        <v>50000000</v>
      </c>
      <c r="N243" s="93">
        <v>41000000</v>
      </c>
      <c r="O243" s="93">
        <v>0</v>
      </c>
      <c r="P243" s="93">
        <v>0</v>
      </c>
    </row>
    <row r="244" spans="1:16" s="93" customFormat="1" x14ac:dyDescent="0.25">
      <c r="A244" s="93">
        <v>100090</v>
      </c>
      <c r="B244" s="93" t="s">
        <v>1209</v>
      </c>
      <c r="C244" s="273">
        <v>42005</v>
      </c>
      <c r="D244" s="273">
        <v>42035.999988425923</v>
      </c>
      <c r="E244" s="93">
        <v>1</v>
      </c>
      <c r="F244" s="93" t="s">
        <v>38</v>
      </c>
      <c r="G244" s="93">
        <v>7</v>
      </c>
      <c r="H244" s="93">
        <v>205</v>
      </c>
      <c r="I244" s="93">
        <v>24600000</v>
      </c>
      <c r="J244" s="93">
        <v>0</v>
      </c>
      <c r="K244" s="93">
        <v>0</v>
      </c>
    </row>
    <row r="245" spans="1:16" s="93" customFormat="1" x14ac:dyDescent="0.25">
      <c r="A245" s="93">
        <v>100090</v>
      </c>
      <c r="B245" s="93" t="s">
        <v>1209</v>
      </c>
      <c r="C245" s="273">
        <v>42005</v>
      </c>
      <c r="D245" s="273">
        <v>42035.999988425923</v>
      </c>
      <c r="E245" s="93">
        <v>1</v>
      </c>
      <c r="F245" s="93" t="s">
        <v>38</v>
      </c>
      <c r="H245" s="93">
        <v>210</v>
      </c>
      <c r="M245" s="93">
        <v>100000000</v>
      </c>
      <c r="N245" s="93" t="s">
        <v>1210</v>
      </c>
      <c r="O245" s="93" t="s">
        <v>1589</v>
      </c>
      <c r="P245" s="93" t="s">
        <v>1590</v>
      </c>
    </row>
    <row r="246" spans="1:16" s="93" customFormat="1" x14ac:dyDescent="0.25">
      <c r="A246" s="93">
        <v>100090</v>
      </c>
      <c r="B246" s="93" t="s">
        <v>1209</v>
      </c>
      <c r="C246" s="273">
        <v>42036</v>
      </c>
      <c r="D246" s="273">
        <v>42063.999988425923</v>
      </c>
      <c r="E246" s="93">
        <v>1</v>
      </c>
      <c r="F246" s="93" t="s">
        <v>38</v>
      </c>
      <c r="G246" s="93">
        <v>1</v>
      </c>
      <c r="H246" s="93">
        <v>201</v>
      </c>
      <c r="I246" s="93">
        <v>4920000</v>
      </c>
      <c r="J246" s="93">
        <v>0</v>
      </c>
      <c r="K246" s="93">
        <v>0</v>
      </c>
    </row>
    <row r="247" spans="1:16" s="93" customFormat="1" x14ac:dyDescent="0.25">
      <c r="A247" s="93">
        <v>100090</v>
      </c>
      <c r="B247" s="93" t="s">
        <v>1209</v>
      </c>
      <c r="C247" s="273">
        <v>42036</v>
      </c>
      <c r="D247" s="273">
        <v>42063.999988425923</v>
      </c>
      <c r="E247" s="93">
        <v>1</v>
      </c>
      <c r="F247" s="93" t="s">
        <v>38</v>
      </c>
      <c r="G247" s="93">
        <v>3</v>
      </c>
      <c r="H247" s="93">
        <v>201</v>
      </c>
      <c r="I247" s="93">
        <v>5740000</v>
      </c>
      <c r="J247" s="93">
        <v>0</v>
      </c>
      <c r="K247" s="93">
        <v>0</v>
      </c>
    </row>
    <row r="248" spans="1:16" s="93" customFormat="1" x14ac:dyDescent="0.25">
      <c r="A248" s="93">
        <v>100090</v>
      </c>
      <c r="B248" s="93" t="s">
        <v>1209</v>
      </c>
      <c r="C248" s="273">
        <v>42036</v>
      </c>
      <c r="D248" s="273">
        <v>42063.999988425923</v>
      </c>
      <c r="E248" s="93">
        <v>1</v>
      </c>
      <c r="F248" s="93" t="s">
        <v>38</v>
      </c>
      <c r="G248" s="93">
        <v>2</v>
      </c>
      <c r="H248" s="93">
        <v>201</v>
      </c>
      <c r="I248" s="93">
        <v>5740000</v>
      </c>
      <c r="J248" s="93">
        <v>0</v>
      </c>
      <c r="K248" s="93">
        <v>0</v>
      </c>
    </row>
    <row r="249" spans="1:16" s="93" customFormat="1" x14ac:dyDescent="0.25">
      <c r="A249" s="93">
        <v>100091</v>
      </c>
      <c r="B249" s="93" t="s">
        <v>1213</v>
      </c>
      <c r="C249" s="273">
        <v>41883</v>
      </c>
      <c r="D249" s="273">
        <v>42063</v>
      </c>
      <c r="E249" s="93">
        <v>1</v>
      </c>
      <c r="F249" s="93" t="s">
        <v>38</v>
      </c>
      <c r="H249" s="93">
        <v>202</v>
      </c>
      <c r="I249" s="93">
        <v>114800000</v>
      </c>
      <c r="J249" s="93">
        <v>0</v>
      </c>
      <c r="K249" s="93">
        <v>0</v>
      </c>
      <c r="M249" s="93">
        <v>140000000</v>
      </c>
      <c r="N249" s="93">
        <v>114800000</v>
      </c>
      <c r="O249" s="93">
        <v>0</v>
      </c>
      <c r="P249" s="93">
        <v>0</v>
      </c>
    </row>
    <row r="250" spans="1:16" s="93" customFormat="1" x14ac:dyDescent="0.25">
      <c r="A250" s="93">
        <v>100091</v>
      </c>
      <c r="B250" s="93" t="s">
        <v>1213</v>
      </c>
      <c r="C250" s="273">
        <v>42005</v>
      </c>
      <c r="D250" s="273">
        <v>42063.999988425923</v>
      </c>
      <c r="E250" s="93">
        <v>1</v>
      </c>
      <c r="F250" s="93" t="s">
        <v>38</v>
      </c>
      <c r="G250" s="93">
        <v>7</v>
      </c>
      <c r="H250" s="93">
        <v>205</v>
      </c>
      <c r="I250" s="93">
        <v>114800000</v>
      </c>
      <c r="J250" s="93">
        <v>0</v>
      </c>
      <c r="K250" s="93">
        <v>0</v>
      </c>
    </row>
    <row r="251" spans="1:16" s="93" customFormat="1" x14ac:dyDescent="0.25">
      <c r="A251" s="93">
        <v>100091</v>
      </c>
      <c r="B251" s="93" t="s">
        <v>1213</v>
      </c>
      <c r="C251" s="273">
        <v>42005</v>
      </c>
      <c r="D251" s="273">
        <v>42063.999988425923</v>
      </c>
      <c r="E251" s="93">
        <v>1</v>
      </c>
      <c r="F251" s="93" t="s">
        <v>38</v>
      </c>
      <c r="H251" s="93">
        <v>210</v>
      </c>
      <c r="M251" s="93">
        <v>280000000</v>
      </c>
      <c r="N251" s="93" t="s">
        <v>1591</v>
      </c>
      <c r="O251" s="93" t="s">
        <v>1592</v>
      </c>
      <c r="P251" s="93" t="s">
        <v>1593</v>
      </c>
    </row>
    <row r="252" spans="1:16" s="93" customFormat="1" x14ac:dyDescent="0.25">
      <c r="A252" s="93">
        <v>100092</v>
      </c>
      <c r="B252" s="93" t="s">
        <v>1220</v>
      </c>
      <c r="C252" s="273">
        <v>41883</v>
      </c>
      <c r="D252" s="273">
        <v>42063</v>
      </c>
      <c r="E252" s="93">
        <v>1</v>
      </c>
      <c r="F252" s="93" t="s">
        <v>38</v>
      </c>
      <c r="H252" s="93">
        <v>202</v>
      </c>
      <c r="I252" s="93">
        <v>133000000</v>
      </c>
      <c r="J252" s="93">
        <v>0</v>
      </c>
      <c r="K252" s="93">
        <v>0</v>
      </c>
      <c r="M252" s="93">
        <v>160000000</v>
      </c>
      <c r="N252" s="93">
        <v>133000000</v>
      </c>
      <c r="O252" s="93">
        <v>0</v>
      </c>
      <c r="P252" s="93">
        <v>0</v>
      </c>
    </row>
    <row r="253" spans="1:16" s="93" customFormat="1" x14ac:dyDescent="0.25">
      <c r="A253" s="93">
        <v>100092</v>
      </c>
      <c r="B253" s="93" t="s">
        <v>1220</v>
      </c>
      <c r="C253" s="273">
        <v>42005</v>
      </c>
      <c r="D253" s="273">
        <v>42035.999988425923</v>
      </c>
      <c r="E253" s="93">
        <v>0</v>
      </c>
      <c r="F253" s="93" t="s">
        <v>38</v>
      </c>
      <c r="G253" s="93">
        <v>7</v>
      </c>
      <c r="H253" s="93">
        <v>205</v>
      </c>
      <c r="I253" s="93">
        <v>10000000</v>
      </c>
      <c r="J253" s="93">
        <v>0</v>
      </c>
      <c r="K253" s="93">
        <v>0</v>
      </c>
    </row>
    <row r="254" spans="1:16" s="93" customFormat="1" x14ac:dyDescent="0.25">
      <c r="A254" s="93">
        <v>100092</v>
      </c>
      <c r="B254" s="93" t="s">
        <v>1220</v>
      </c>
      <c r="C254" s="273">
        <v>42005</v>
      </c>
      <c r="D254" s="273">
        <v>42035.999988425923</v>
      </c>
      <c r="E254" s="93">
        <v>0</v>
      </c>
      <c r="F254" s="93" t="s">
        <v>38</v>
      </c>
      <c r="H254" s="93">
        <v>210</v>
      </c>
      <c r="M254" s="93">
        <v>20000000</v>
      </c>
      <c r="N254" s="93">
        <v>20000000</v>
      </c>
      <c r="O254" s="93">
        <v>0</v>
      </c>
      <c r="P254" s="93">
        <v>0</v>
      </c>
    </row>
    <row r="255" spans="1:16" s="93" customFormat="1" x14ac:dyDescent="0.25">
      <c r="A255" s="93">
        <v>100092</v>
      </c>
      <c r="B255" s="93" t="s">
        <v>1220</v>
      </c>
      <c r="C255" s="273">
        <v>42005</v>
      </c>
      <c r="D255" s="273">
        <v>42035.999988425923</v>
      </c>
      <c r="E255" s="93">
        <v>1</v>
      </c>
      <c r="F255" s="93" t="s">
        <v>38</v>
      </c>
      <c r="H255" s="93">
        <v>210</v>
      </c>
      <c r="M255" s="93">
        <v>210000000</v>
      </c>
      <c r="N255" s="93" t="s">
        <v>1594</v>
      </c>
      <c r="O255" s="93" t="s">
        <v>1595</v>
      </c>
      <c r="P255" s="93" t="s">
        <v>1596</v>
      </c>
    </row>
    <row r="256" spans="1:16" s="93" customFormat="1" x14ac:dyDescent="0.25">
      <c r="A256" s="93">
        <v>100092</v>
      </c>
      <c r="B256" s="93" t="s">
        <v>1220</v>
      </c>
      <c r="C256" s="273">
        <v>42005</v>
      </c>
      <c r="D256" s="273">
        <v>42063.999988425923</v>
      </c>
      <c r="E256" s="93">
        <v>1</v>
      </c>
      <c r="F256" s="93" t="s">
        <v>38</v>
      </c>
      <c r="G256" s="93">
        <v>7</v>
      </c>
      <c r="H256" s="93">
        <v>205</v>
      </c>
      <c r="I256" s="93">
        <v>86100000</v>
      </c>
      <c r="J256" s="93">
        <v>0</v>
      </c>
      <c r="K256" s="93">
        <v>0</v>
      </c>
    </row>
    <row r="257" spans="1:16" s="93" customFormat="1" x14ac:dyDescent="0.25">
      <c r="A257" s="93">
        <v>100092</v>
      </c>
      <c r="B257" s="93" t="s">
        <v>1220</v>
      </c>
      <c r="C257" s="273">
        <v>42005</v>
      </c>
      <c r="D257" s="273">
        <v>42063.999988425923</v>
      </c>
      <c r="E257" s="93">
        <v>1</v>
      </c>
      <c r="F257" s="93" t="s">
        <v>59</v>
      </c>
      <c r="H257" s="93">
        <v>210</v>
      </c>
      <c r="M257" s="93">
        <v>3000000</v>
      </c>
      <c r="N257" s="93" t="s">
        <v>1597</v>
      </c>
      <c r="O257" s="93" t="s">
        <v>1598</v>
      </c>
      <c r="P257" s="93" t="s">
        <v>1599</v>
      </c>
    </row>
    <row r="258" spans="1:16" s="93" customFormat="1" x14ac:dyDescent="0.25">
      <c r="A258" s="93">
        <v>100092</v>
      </c>
      <c r="B258" s="93" t="s">
        <v>1220</v>
      </c>
      <c r="C258" s="273">
        <v>42036</v>
      </c>
      <c r="D258" s="273">
        <v>42063.999988425923</v>
      </c>
      <c r="E258" s="93">
        <v>1</v>
      </c>
      <c r="F258" s="93" t="s">
        <v>59</v>
      </c>
      <c r="G258" s="93">
        <v>7</v>
      </c>
      <c r="H258" s="93">
        <v>205</v>
      </c>
      <c r="I258" s="93">
        <v>1230000</v>
      </c>
      <c r="J258" s="93">
        <v>0</v>
      </c>
      <c r="K258" s="93">
        <v>0</v>
      </c>
    </row>
    <row r="259" spans="1:16" s="93" customFormat="1" x14ac:dyDescent="0.25">
      <c r="A259" s="93">
        <v>100093</v>
      </c>
      <c r="B259" s="93" t="s">
        <v>1228</v>
      </c>
      <c r="C259" s="273">
        <v>42005</v>
      </c>
      <c r="D259" s="273">
        <v>42035.999988425923</v>
      </c>
      <c r="E259" s="93">
        <v>1</v>
      </c>
      <c r="F259" s="93" t="s">
        <v>38</v>
      </c>
      <c r="H259" s="93">
        <v>210</v>
      </c>
      <c r="M259" s="93">
        <v>184000000</v>
      </c>
      <c r="N259" s="93" t="s">
        <v>1229</v>
      </c>
      <c r="O259" s="93" t="s">
        <v>1600</v>
      </c>
      <c r="P259" s="93" t="s">
        <v>1601</v>
      </c>
    </row>
    <row r="260" spans="1:16" s="93" customFormat="1" x14ac:dyDescent="0.25">
      <c r="A260" s="93">
        <v>100093</v>
      </c>
      <c r="B260" s="93" t="s">
        <v>1228</v>
      </c>
      <c r="C260" s="273">
        <v>42005</v>
      </c>
      <c r="D260" s="273">
        <v>42063.999988425923</v>
      </c>
      <c r="E260" s="93">
        <v>1</v>
      </c>
      <c r="F260" s="93" t="s">
        <v>38</v>
      </c>
      <c r="G260" s="93">
        <v>14</v>
      </c>
      <c r="H260" s="93">
        <v>201</v>
      </c>
      <c r="I260" s="93">
        <v>30340000</v>
      </c>
      <c r="J260" s="93">
        <v>0</v>
      </c>
      <c r="K260" s="93">
        <v>0</v>
      </c>
    </row>
    <row r="261" spans="1:16" s="93" customFormat="1" x14ac:dyDescent="0.25">
      <c r="A261" s="93">
        <v>100093</v>
      </c>
      <c r="B261" s="93" t="s">
        <v>1228</v>
      </c>
      <c r="C261" s="273">
        <v>42005</v>
      </c>
      <c r="D261" s="273">
        <v>42063.999988425923</v>
      </c>
      <c r="E261" s="93">
        <v>1</v>
      </c>
      <c r="F261" s="93" t="s">
        <v>38</v>
      </c>
      <c r="G261" s="93">
        <v>11</v>
      </c>
      <c r="H261" s="93">
        <v>201</v>
      </c>
      <c r="I261" s="93">
        <v>30340000</v>
      </c>
      <c r="J261" s="93">
        <v>0</v>
      </c>
      <c r="K261" s="93">
        <v>0</v>
      </c>
    </row>
    <row r="262" spans="1:16" s="93" customFormat="1" x14ac:dyDescent="0.25">
      <c r="A262" s="93">
        <v>100093</v>
      </c>
      <c r="B262" s="93" t="s">
        <v>1228</v>
      </c>
      <c r="C262" s="273">
        <v>42036</v>
      </c>
      <c r="D262" s="273">
        <v>42063.999988425923</v>
      </c>
      <c r="E262" s="93">
        <v>1</v>
      </c>
      <c r="F262" s="93" t="s">
        <v>38</v>
      </c>
      <c r="G262" s="93">
        <v>7</v>
      </c>
      <c r="H262" s="93">
        <v>205</v>
      </c>
      <c r="I262" s="93">
        <v>14760000</v>
      </c>
      <c r="J262" s="93">
        <v>0</v>
      </c>
      <c r="K262" s="93">
        <v>0</v>
      </c>
    </row>
    <row r="263" spans="1:16" s="93" customFormat="1" x14ac:dyDescent="0.25">
      <c r="A263" s="93">
        <v>100094</v>
      </c>
      <c r="B263" s="93" t="s">
        <v>1232</v>
      </c>
      <c r="C263" s="273">
        <v>41883</v>
      </c>
      <c r="D263" s="273">
        <v>42063</v>
      </c>
      <c r="E263" s="93">
        <v>1</v>
      </c>
      <c r="F263" s="93" t="s">
        <v>38</v>
      </c>
      <c r="H263" s="93">
        <v>202</v>
      </c>
      <c r="I263" s="93">
        <v>41600000</v>
      </c>
      <c r="J263" s="93">
        <v>0</v>
      </c>
      <c r="K263" s="93">
        <v>0</v>
      </c>
      <c r="M263" s="93">
        <v>47000000</v>
      </c>
      <c r="N263" s="93">
        <v>41600000</v>
      </c>
      <c r="O263" s="93">
        <v>0</v>
      </c>
      <c r="P263" s="93">
        <v>0</v>
      </c>
    </row>
    <row r="264" spans="1:16" s="93" customFormat="1" x14ac:dyDescent="0.25">
      <c r="A264" s="93">
        <v>100094</v>
      </c>
      <c r="B264" s="93" t="s">
        <v>1232</v>
      </c>
      <c r="C264" s="273">
        <v>42005</v>
      </c>
      <c r="D264" s="273">
        <v>42035.999988425923</v>
      </c>
      <c r="E264" s="93">
        <v>1</v>
      </c>
      <c r="F264" s="93" t="s">
        <v>38</v>
      </c>
      <c r="H264" s="93">
        <v>210</v>
      </c>
      <c r="M264" s="93">
        <v>94000000</v>
      </c>
      <c r="N264" s="93" t="s">
        <v>1233</v>
      </c>
      <c r="O264" s="93" t="s">
        <v>1602</v>
      </c>
      <c r="P264" s="93" t="s">
        <v>1603</v>
      </c>
    </row>
    <row r="265" spans="1:16" s="93" customFormat="1" x14ac:dyDescent="0.25">
      <c r="A265" s="93">
        <v>100094</v>
      </c>
      <c r="B265" s="93" t="s">
        <v>1232</v>
      </c>
      <c r="C265" s="273">
        <v>42005</v>
      </c>
      <c r="D265" s="273">
        <v>42063.999988425923</v>
      </c>
      <c r="E265" s="93">
        <v>1</v>
      </c>
      <c r="F265" s="93" t="s">
        <v>38</v>
      </c>
      <c r="G265" s="93">
        <v>7</v>
      </c>
      <c r="H265" s="93">
        <v>205</v>
      </c>
      <c r="I265" s="93">
        <v>34600000</v>
      </c>
      <c r="J265" s="93">
        <v>0</v>
      </c>
      <c r="K265" s="93">
        <v>0</v>
      </c>
    </row>
    <row r="266" spans="1:16" s="93" customFormat="1" x14ac:dyDescent="0.25">
      <c r="A266" s="93">
        <v>100094</v>
      </c>
      <c r="B266" s="93" t="s">
        <v>1232</v>
      </c>
      <c r="C266" s="273">
        <v>42036</v>
      </c>
      <c r="D266" s="273">
        <v>42063.999988425923</v>
      </c>
      <c r="E266" s="93">
        <v>1</v>
      </c>
      <c r="F266" s="93" t="s">
        <v>38</v>
      </c>
      <c r="G266" s="93">
        <v>3</v>
      </c>
      <c r="H266" s="93">
        <v>201</v>
      </c>
      <c r="I266" s="93">
        <v>7000000</v>
      </c>
      <c r="J266" s="93">
        <v>0</v>
      </c>
      <c r="K266" s="93">
        <v>0</v>
      </c>
    </row>
    <row r="267" spans="1:16" s="93" customFormat="1" x14ac:dyDescent="0.25">
      <c r="A267" s="93">
        <v>100095</v>
      </c>
      <c r="B267" s="93" t="s">
        <v>1236</v>
      </c>
      <c r="C267" s="273">
        <v>41883</v>
      </c>
      <c r="D267" s="273">
        <v>42063</v>
      </c>
      <c r="E267" s="93">
        <v>1</v>
      </c>
      <c r="F267" s="93" t="s">
        <v>38</v>
      </c>
      <c r="H267" s="93">
        <v>202</v>
      </c>
      <c r="I267" s="93">
        <v>41600001</v>
      </c>
      <c r="J267" s="93">
        <v>0</v>
      </c>
      <c r="K267" s="93">
        <v>0</v>
      </c>
      <c r="M267" s="93">
        <v>47000001</v>
      </c>
      <c r="N267" s="93">
        <v>41600001</v>
      </c>
      <c r="O267" s="93">
        <v>0</v>
      </c>
      <c r="P267" s="93">
        <v>0</v>
      </c>
    </row>
    <row r="268" spans="1:16" s="93" customFormat="1" x14ac:dyDescent="0.25">
      <c r="A268" s="93">
        <v>100095</v>
      </c>
      <c r="B268" s="93" t="s">
        <v>1236</v>
      </c>
      <c r="C268" s="273">
        <v>42005</v>
      </c>
      <c r="D268" s="273">
        <v>42035.999988425923</v>
      </c>
      <c r="E268" s="93">
        <v>1</v>
      </c>
      <c r="F268" s="93" t="s">
        <v>38</v>
      </c>
      <c r="H268" s="93">
        <v>210</v>
      </c>
      <c r="M268" s="93">
        <v>94000002</v>
      </c>
      <c r="N268" s="93" t="s">
        <v>1238</v>
      </c>
      <c r="O268" s="93" t="s">
        <v>1604</v>
      </c>
      <c r="P268" s="93" t="s">
        <v>1605</v>
      </c>
    </row>
    <row r="269" spans="1:16" s="93" customFormat="1" x14ac:dyDescent="0.25">
      <c r="A269" s="93">
        <v>100095</v>
      </c>
      <c r="B269" s="93" t="s">
        <v>1236</v>
      </c>
      <c r="C269" s="273">
        <v>42005</v>
      </c>
      <c r="D269" s="273">
        <v>42063.999988425923</v>
      </c>
      <c r="E269" s="93">
        <v>1</v>
      </c>
      <c r="F269" s="93" t="s">
        <v>38</v>
      </c>
      <c r="G269" s="93">
        <v>7</v>
      </c>
      <c r="H269" s="93">
        <v>205</v>
      </c>
      <c r="I269" s="93">
        <v>34600001</v>
      </c>
      <c r="J269" s="93">
        <v>0</v>
      </c>
      <c r="K269" s="93">
        <v>0</v>
      </c>
    </row>
    <row r="270" spans="1:16" s="93" customFormat="1" x14ac:dyDescent="0.25">
      <c r="A270" s="93">
        <v>100095</v>
      </c>
      <c r="B270" s="93" t="s">
        <v>1236</v>
      </c>
      <c r="C270" s="273">
        <v>42036</v>
      </c>
      <c r="D270" s="273">
        <v>42063.999988425923</v>
      </c>
      <c r="E270" s="93">
        <v>1</v>
      </c>
      <c r="F270" s="93" t="s">
        <v>38</v>
      </c>
      <c r="G270" s="93">
        <v>1</v>
      </c>
      <c r="H270" s="93">
        <v>201</v>
      </c>
      <c r="I270" s="93">
        <v>7000000</v>
      </c>
      <c r="J270" s="93">
        <v>0</v>
      </c>
      <c r="K270" s="93">
        <v>0</v>
      </c>
    </row>
    <row r="271" spans="1:16" s="93" customFormat="1" x14ac:dyDescent="0.25">
      <c r="A271" s="93">
        <v>100096</v>
      </c>
      <c r="B271" s="93" t="s">
        <v>1243</v>
      </c>
      <c r="C271" s="273">
        <v>41883</v>
      </c>
      <c r="D271" s="273">
        <v>42063</v>
      </c>
      <c r="E271" s="93">
        <v>1</v>
      </c>
      <c r="F271" s="93" t="s">
        <v>38</v>
      </c>
      <c r="H271" s="93">
        <v>202</v>
      </c>
      <c r="I271" s="93">
        <v>34600005</v>
      </c>
      <c r="J271" s="93">
        <v>0</v>
      </c>
      <c r="K271" s="93">
        <v>0</v>
      </c>
      <c r="M271" s="93">
        <v>40000005</v>
      </c>
      <c r="N271" s="93">
        <v>34600005</v>
      </c>
      <c r="O271" s="93">
        <v>0</v>
      </c>
      <c r="P271" s="93">
        <v>0</v>
      </c>
    </row>
    <row r="272" spans="1:16" s="93" customFormat="1" x14ac:dyDescent="0.25">
      <c r="A272" s="93">
        <v>100096</v>
      </c>
      <c r="B272" s="93" t="s">
        <v>1243</v>
      </c>
      <c r="C272" s="273">
        <v>42005</v>
      </c>
      <c r="D272" s="273">
        <v>42035.999988425923</v>
      </c>
      <c r="E272" s="93">
        <v>1</v>
      </c>
      <c r="F272" s="93" t="s">
        <v>38</v>
      </c>
      <c r="H272" s="93">
        <v>210</v>
      </c>
      <c r="M272" s="93">
        <v>80000010</v>
      </c>
      <c r="N272" s="93" t="s">
        <v>1245</v>
      </c>
      <c r="O272" s="93" t="s">
        <v>1604</v>
      </c>
      <c r="P272" s="93" t="s">
        <v>1606</v>
      </c>
    </row>
    <row r="273" spans="1:16" s="93" customFormat="1" x14ac:dyDescent="0.25">
      <c r="A273" s="93">
        <v>100096</v>
      </c>
      <c r="B273" s="93" t="s">
        <v>1243</v>
      </c>
      <c r="C273" s="273">
        <v>42005</v>
      </c>
      <c r="D273" s="273">
        <v>42063.999988425923</v>
      </c>
      <c r="E273" s="93">
        <v>1</v>
      </c>
      <c r="F273" s="93" t="s">
        <v>38</v>
      </c>
      <c r="G273" s="93">
        <v>7</v>
      </c>
      <c r="H273" s="93">
        <v>205</v>
      </c>
      <c r="I273" s="93">
        <v>27600000</v>
      </c>
      <c r="J273" s="93">
        <v>0</v>
      </c>
      <c r="K273" s="93">
        <v>0</v>
      </c>
    </row>
    <row r="274" spans="1:16" s="93" customFormat="1" x14ac:dyDescent="0.25">
      <c r="A274" s="93">
        <v>100096</v>
      </c>
      <c r="B274" s="93" t="s">
        <v>1243</v>
      </c>
      <c r="C274" s="273">
        <v>42036</v>
      </c>
      <c r="D274" s="273">
        <v>42063.999988425923</v>
      </c>
      <c r="E274" s="93">
        <v>1</v>
      </c>
      <c r="F274" s="93" t="s">
        <v>38</v>
      </c>
      <c r="G274" s="93">
        <v>1</v>
      </c>
      <c r="H274" s="93">
        <v>201</v>
      </c>
      <c r="I274" s="93">
        <v>7000005</v>
      </c>
      <c r="J274" s="93">
        <v>0</v>
      </c>
      <c r="K274" s="93">
        <v>0</v>
      </c>
    </row>
    <row r="275" spans="1:16" s="93" customFormat="1" x14ac:dyDescent="0.25">
      <c r="A275" s="93">
        <v>100097</v>
      </c>
      <c r="B275" s="93" t="s">
        <v>1250</v>
      </c>
      <c r="C275" s="273">
        <v>41883</v>
      </c>
      <c r="D275" s="273">
        <v>42063</v>
      </c>
      <c r="E275" s="93">
        <v>1</v>
      </c>
      <c r="F275" s="93" t="s">
        <v>38</v>
      </c>
      <c r="H275" s="93">
        <v>202</v>
      </c>
      <c r="I275" s="93">
        <v>52890000</v>
      </c>
      <c r="J275" s="93">
        <v>0</v>
      </c>
      <c r="K275" s="93">
        <v>0</v>
      </c>
      <c r="M275" s="93">
        <v>64500000</v>
      </c>
      <c r="N275" s="93">
        <v>52890000</v>
      </c>
      <c r="O275" s="93">
        <v>0</v>
      </c>
      <c r="P275" s="93">
        <v>0</v>
      </c>
    </row>
    <row r="276" spans="1:16" s="93" customFormat="1" x14ac:dyDescent="0.25">
      <c r="A276" s="93">
        <v>100097</v>
      </c>
      <c r="B276" s="93" t="s">
        <v>1250</v>
      </c>
      <c r="C276" s="273">
        <v>42005</v>
      </c>
      <c r="D276" s="273">
        <v>42063.999988425923</v>
      </c>
      <c r="E276" s="93">
        <v>1</v>
      </c>
      <c r="F276" s="93" t="s">
        <v>38</v>
      </c>
      <c r="G276" s="93">
        <v>7</v>
      </c>
      <c r="H276" s="93">
        <v>205</v>
      </c>
      <c r="I276" s="93">
        <v>135300000</v>
      </c>
      <c r="J276" s="93">
        <v>0</v>
      </c>
      <c r="K276" s="93">
        <v>0</v>
      </c>
    </row>
    <row r="277" spans="1:16" s="93" customFormat="1" x14ac:dyDescent="0.25">
      <c r="A277" s="93">
        <v>100097</v>
      </c>
      <c r="B277" s="93" t="s">
        <v>1250</v>
      </c>
      <c r="C277" s="273">
        <v>42005</v>
      </c>
      <c r="D277" s="273">
        <v>42063.999988425923</v>
      </c>
      <c r="E277" s="93">
        <v>1</v>
      </c>
      <c r="F277" s="93" t="s">
        <v>38</v>
      </c>
      <c r="H277" s="93">
        <v>210</v>
      </c>
      <c r="M277" s="93">
        <v>129000000</v>
      </c>
      <c r="N277" s="93" t="s">
        <v>1607</v>
      </c>
      <c r="O277" s="93" t="s">
        <v>1608</v>
      </c>
      <c r="P277" s="93" t="s">
        <v>1609</v>
      </c>
    </row>
    <row r="278" spans="1:16" s="93" customFormat="1" x14ac:dyDescent="0.25">
      <c r="A278" s="93">
        <v>100097</v>
      </c>
      <c r="B278" s="93" t="s">
        <v>1250</v>
      </c>
      <c r="C278" s="273">
        <v>42036</v>
      </c>
      <c r="D278" s="273">
        <v>42063.999988425923</v>
      </c>
      <c r="E278" s="93">
        <v>1</v>
      </c>
      <c r="F278" s="93" t="s">
        <v>38</v>
      </c>
      <c r="G278" s="93">
        <v>1</v>
      </c>
      <c r="H278" s="93">
        <v>201</v>
      </c>
      <c r="I278" s="93">
        <v>410000</v>
      </c>
      <c r="J278" s="93">
        <v>0</v>
      </c>
      <c r="K278" s="93">
        <v>0</v>
      </c>
    </row>
    <row r="279" spans="1:16" s="93" customFormat="1" x14ac:dyDescent="0.25">
      <c r="A279" s="93">
        <v>100098</v>
      </c>
      <c r="B279" s="93" t="s">
        <v>1254</v>
      </c>
      <c r="C279" s="273">
        <v>41883</v>
      </c>
      <c r="D279" s="273">
        <v>42063</v>
      </c>
      <c r="E279" s="93">
        <v>1</v>
      </c>
      <c r="F279" s="93" t="s">
        <v>38</v>
      </c>
      <c r="H279" s="93">
        <v>202</v>
      </c>
      <c r="I279" s="93">
        <v>41000000</v>
      </c>
      <c r="J279" s="93">
        <v>0</v>
      </c>
      <c r="K279" s="93">
        <v>0</v>
      </c>
      <c r="M279" s="93">
        <v>50000000</v>
      </c>
      <c r="N279" s="93">
        <v>41000000</v>
      </c>
      <c r="O279" s="93">
        <v>0</v>
      </c>
      <c r="P279" s="93">
        <v>0</v>
      </c>
    </row>
    <row r="280" spans="1:16" s="93" customFormat="1" x14ac:dyDescent="0.25">
      <c r="A280" s="93">
        <v>100098</v>
      </c>
      <c r="B280" s="93" t="s">
        <v>1254</v>
      </c>
      <c r="C280" s="273">
        <v>42005</v>
      </c>
      <c r="D280" s="273">
        <v>42035.999988425923</v>
      </c>
      <c r="E280" s="93">
        <v>1</v>
      </c>
      <c r="F280" s="93" t="s">
        <v>38</v>
      </c>
      <c r="G280" s="93">
        <v>7</v>
      </c>
      <c r="H280" s="93">
        <v>205</v>
      </c>
      <c r="I280" s="93">
        <v>24600000</v>
      </c>
      <c r="J280" s="93">
        <v>0</v>
      </c>
      <c r="K280" s="93">
        <v>0</v>
      </c>
    </row>
    <row r="281" spans="1:16" s="93" customFormat="1" x14ac:dyDescent="0.25">
      <c r="A281" s="93">
        <v>100098</v>
      </c>
      <c r="B281" s="93" t="s">
        <v>1254</v>
      </c>
      <c r="C281" s="273">
        <v>42005</v>
      </c>
      <c r="D281" s="273">
        <v>42035.999988425923</v>
      </c>
      <c r="E281" s="93">
        <v>1</v>
      </c>
      <c r="F281" s="93" t="s">
        <v>38</v>
      </c>
      <c r="H281" s="93">
        <v>210</v>
      </c>
      <c r="M281" s="93">
        <v>100000000</v>
      </c>
      <c r="N281" s="93" t="s">
        <v>1210</v>
      </c>
      <c r="O281" s="93" t="s">
        <v>1589</v>
      </c>
      <c r="P281" s="93" t="s">
        <v>1590</v>
      </c>
    </row>
    <row r="282" spans="1:16" s="93" customFormat="1" x14ac:dyDescent="0.25">
      <c r="A282" s="93">
        <v>100098</v>
      </c>
      <c r="B282" s="93" t="s">
        <v>1254</v>
      </c>
      <c r="C282" s="273">
        <v>42036</v>
      </c>
      <c r="D282" s="273">
        <v>42063.999988425923</v>
      </c>
      <c r="E282" s="93">
        <v>1</v>
      </c>
      <c r="F282" s="93" t="s">
        <v>38</v>
      </c>
      <c r="G282" s="93">
        <v>1</v>
      </c>
      <c r="H282" s="93">
        <v>201</v>
      </c>
      <c r="I282" s="93">
        <v>4920000</v>
      </c>
      <c r="J282" s="93">
        <v>0</v>
      </c>
      <c r="K282" s="93">
        <v>0</v>
      </c>
    </row>
    <row r="283" spans="1:16" s="93" customFormat="1" x14ac:dyDescent="0.25">
      <c r="A283" s="93">
        <v>100098</v>
      </c>
      <c r="B283" s="93" t="s">
        <v>1254</v>
      </c>
      <c r="C283" s="273">
        <v>42036</v>
      </c>
      <c r="D283" s="273">
        <v>42063.999988425923</v>
      </c>
      <c r="E283" s="93">
        <v>1</v>
      </c>
      <c r="F283" s="93" t="s">
        <v>38</v>
      </c>
      <c r="G283" s="93">
        <v>3</v>
      </c>
      <c r="H283" s="93">
        <v>201</v>
      </c>
      <c r="I283" s="93">
        <v>5740000</v>
      </c>
      <c r="J283" s="93">
        <v>0</v>
      </c>
      <c r="K283" s="93">
        <v>0</v>
      </c>
    </row>
    <row r="284" spans="1:16" s="93" customFormat="1" x14ac:dyDescent="0.25">
      <c r="A284" s="93">
        <v>100098</v>
      </c>
      <c r="B284" s="93" t="s">
        <v>1254</v>
      </c>
      <c r="C284" s="273">
        <v>42036</v>
      </c>
      <c r="D284" s="273">
        <v>42063.999988425923</v>
      </c>
      <c r="E284" s="93">
        <v>1</v>
      </c>
      <c r="F284" s="93" t="s">
        <v>38</v>
      </c>
      <c r="G284" s="93">
        <v>2</v>
      </c>
      <c r="H284" s="93">
        <v>201</v>
      </c>
      <c r="I284" s="93">
        <v>5740000</v>
      </c>
      <c r="J284" s="93">
        <v>0</v>
      </c>
      <c r="K284" s="93">
        <v>0</v>
      </c>
    </row>
    <row r="285" spans="1:16" s="93" customFormat="1" x14ac:dyDescent="0.25">
      <c r="A285" s="93">
        <v>100099</v>
      </c>
      <c r="B285" s="93" t="s">
        <v>1255</v>
      </c>
      <c r="C285" s="273">
        <v>41883</v>
      </c>
      <c r="D285" s="273">
        <v>42063</v>
      </c>
      <c r="E285" s="93">
        <v>1</v>
      </c>
      <c r="F285" s="93" t="s">
        <v>38</v>
      </c>
      <c r="H285" s="93">
        <v>202</v>
      </c>
      <c r="I285" s="93">
        <v>82000000</v>
      </c>
      <c r="J285" s="93">
        <v>0</v>
      </c>
      <c r="K285" s="93">
        <v>0</v>
      </c>
      <c r="M285" s="93">
        <v>100000000</v>
      </c>
      <c r="N285" s="93">
        <v>82000000</v>
      </c>
      <c r="O285" s="93">
        <v>0</v>
      </c>
      <c r="P285" s="93">
        <v>0</v>
      </c>
    </row>
    <row r="286" spans="1:16" s="93" customFormat="1" x14ac:dyDescent="0.25">
      <c r="A286" s="93">
        <v>100099</v>
      </c>
      <c r="B286" s="93" t="s">
        <v>1255</v>
      </c>
      <c r="C286" s="273">
        <v>42005</v>
      </c>
      <c r="D286" s="273">
        <v>42035.999988425923</v>
      </c>
      <c r="E286" s="93">
        <v>1</v>
      </c>
      <c r="F286" s="93" t="s">
        <v>38</v>
      </c>
      <c r="G286" s="93">
        <v>7</v>
      </c>
      <c r="H286" s="93">
        <v>205</v>
      </c>
      <c r="I286" s="93">
        <v>49200000</v>
      </c>
      <c r="J286" s="93">
        <v>0</v>
      </c>
      <c r="K286" s="93">
        <v>0</v>
      </c>
    </row>
    <row r="287" spans="1:16" s="93" customFormat="1" x14ac:dyDescent="0.25">
      <c r="A287" s="93">
        <v>100099</v>
      </c>
      <c r="B287" s="93" t="s">
        <v>1255</v>
      </c>
      <c r="C287" s="273">
        <v>42005</v>
      </c>
      <c r="D287" s="273">
        <v>42035.999988425923</v>
      </c>
      <c r="E287" s="93">
        <v>1</v>
      </c>
      <c r="F287" s="93" t="s">
        <v>38</v>
      </c>
      <c r="H287" s="93">
        <v>210</v>
      </c>
      <c r="M287" s="93">
        <v>200000000</v>
      </c>
      <c r="N287" s="93" t="s">
        <v>1256</v>
      </c>
      <c r="O287" s="93" t="s">
        <v>1610</v>
      </c>
      <c r="P287" s="93" t="s">
        <v>1611</v>
      </c>
    </row>
    <row r="288" spans="1:16" s="93" customFormat="1" x14ac:dyDescent="0.25">
      <c r="A288" s="93">
        <v>100099</v>
      </c>
      <c r="B288" s="93" t="s">
        <v>1255</v>
      </c>
      <c r="C288" s="273">
        <v>42036</v>
      </c>
      <c r="D288" s="273">
        <v>42063.999988425923</v>
      </c>
      <c r="E288" s="93">
        <v>1</v>
      </c>
      <c r="F288" s="93" t="s">
        <v>38</v>
      </c>
      <c r="G288" s="93">
        <v>1</v>
      </c>
      <c r="H288" s="93">
        <v>201</v>
      </c>
      <c r="I288" s="93">
        <v>9840000</v>
      </c>
      <c r="J288" s="93">
        <v>0</v>
      </c>
      <c r="K288" s="93">
        <v>0</v>
      </c>
    </row>
    <row r="289" spans="1:16" s="93" customFormat="1" x14ac:dyDescent="0.25">
      <c r="A289" s="93">
        <v>100099</v>
      </c>
      <c r="B289" s="93" t="s">
        <v>1255</v>
      </c>
      <c r="C289" s="273">
        <v>42036</v>
      </c>
      <c r="D289" s="273">
        <v>42063.999988425923</v>
      </c>
      <c r="E289" s="93">
        <v>1</v>
      </c>
      <c r="F289" s="93" t="s">
        <v>38</v>
      </c>
      <c r="G289" s="93">
        <v>3</v>
      </c>
      <c r="H289" s="93">
        <v>201</v>
      </c>
      <c r="I289" s="93">
        <v>11480000</v>
      </c>
      <c r="J289" s="93">
        <v>0</v>
      </c>
      <c r="K289" s="93">
        <v>0</v>
      </c>
    </row>
    <row r="290" spans="1:16" s="93" customFormat="1" x14ac:dyDescent="0.25">
      <c r="A290" s="93">
        <v>100099</v>
      </c>
      <c r="B290" s="93" t="s">
        <v>1255</v>
      </c>
      <c r="C290" s="273">
        <v>42036</v>
      </c>
      <c r="D290" s="273">
        <v>42063.999988425923</v>
      </c>
      <c r="E290" s="93">
        <v>1</v>
      </c>
      <c r="F290" s="93" t="s">
        <v>38</v>
      </c>
      <c r="G290" s="93">
        <v>2</v>
      </c>
      <c r="H290" s="93">
        <v>201</v>
      </c>
      <c r="I290" s="93">
        <v>11480000</v>
      </c>
      <c r="J290" s="93">
        <v>0</v>
      </c>
      <c r="K290" s="93">
        <v>0</v>
      </c>
    </row>
    <row r="291" spans="1:16" s="93" customFormat="1" x14ac:dyDescent="0.25">
      <c r="A291" s="93">
        <v>1000100</v>
      </c>
      <c r="B291" s="93" t="s">
        <v>1259</v>
      </c>
      <c r="C291" s="273">
        <v>41883</v>
      </c>
      <c r="D291" s="273">
        <v>42063</v>
      </c>
      <c r="E291" s="93">
        <v>1</v>
      </c>
      <c r="F291" s="93" t="s">
        <v>38</v>
      </c>
      <c r="H291" s="93">
        <v>202</v>
      </c>
      <c r="I291" s="93">
        <v>24600000</v>
      </c>
      <c r="J291" s="93">
        <v>0</v>
      </c>
      <c r="K291" s="93">
        <v>0</v>
      </c>
      <c r="M291" s="93">
        <v>30000000</v>
      </c>
      <c r="N291" s="93">
        <v>24600000</v>
      </c>
      <c r="O291" s="93">
        <v>0</v>
      </c>
      <c r="P291" s="93">
        <v>0</v>
      </c>
    </row>
    <row r="292" spans="1:16" s="93" customFormat="1" x14ac:dyDescent="0.25">
      <c r="A292" s="93">
        <v>1000100</v>
      </c>
      <c r="B292" s="93" t="s">
        <v>1259</v>
      </c>
      <c r="C292" s="273">
        <v>42005</v>
      </c>
      <c r="D292" s="273">
        <v>42035.999988425923</v>
      </c>
      <c r="E292" s="93">
        <v>1</v>
      </c>
      <c r="F292" s="93" t="s">
        <v>38</v>
      </c>
      <c r="G292" s="93">
        <v>7</v>
      </c>
      <c r="H292" s="93">
        <v>205</v>
      </c>
      <c r="I292" s="93">
        <v>24600000</v>
      </c>
      <c r="J292" s="93">
        <v>0</v>
      </c>
      <c r="K292" s="93">
        <v>0</v>
      </c>
    </row>
    <row r="293" spans="1:16" s="93" customFormat="1" x14ac:dyDescent="0.25">
      <c r="A293" s="93">
        <v>1000100</v>
      </c>
      <c r="B293" s="93" t="s">
        <v>1259</v>
      </c>
      <c r="C293" s="273">
        <v>42005</v>
      </c>
      <c r="D293" s="273">
        <v>42035.999988425923</v>
      </c>
      <c r="E293" s="93">
        <v>1</v>
      </c>
      <c r="F293" s="93" t="s">
        <v>38</v>
      </c>
      <c r="H293" s="93">
        <v>210</v>
      </c>
      <c r="M293" s="93">
        <v>552000000</v>
      </c>
      <c r="N293" s="93" t="s">
        <v>1260</v>
      </c>
      <c r="O293" s="93" t="s">
        <v>1612</v>
      </c>
      <c r="P293" s="93" t="s">
        <v>1613</v>
      </c>
    </row>
    <row r="294" spans="1:16" s="93" customFormat="1" x14ac:dyDescent="0.25">
      <c r="A294" s="93">
        <v>1000101</v>
      </c>
      <c r="B294" s="93" t="s">
        <v>1263</v>
      </c>
      <c r="C294" s="273">
        <v>42005</v>
      </c>
      <c r="D294" s="273">
        <v>42035.999988425923</v>
      </c>
      <c r="E294" s="93">
        <v>1</v>
      </c>
      <c r="F294" s="93" t="s">
        <v>38</v>
      </c>
      <c r="G294" s="93">
        <v>7</v>
      </c>
      <c r="H294" s="93">
        <v>205</v>
      </c>
      <c r="I294" s="93">
        <v>10660000</v>
      </c>
      <c r="J294" s="93">
        <v>0</v>
      </c>
      <c r="K294" s="93">
        <v>0</v>
      </c>
    </row>
    <row r="295" spans="1:16" s="93" customFormat="1" x14ac:dyDescent="0.25">
      <c r="A295" s="93">
        <v>1000101</v>
      </c>
      <c r="B295" s="93" t="s">
        <v>1263</v>
      </c>
      <c r="C295" s="273">
        <v>42005</v>
      </c>
      <c r="D295" s="273">
        <v>42035.999988425923</v>
      </c>
      <c r="E295" s="93">
        <v>1</v>
      </c>
      <c r="F295" s="93" t="s">
        <v>38</v>
      </c>
      <c r="H295" s="93">
        <v>210</v>
      </c>
      <c r="M295" s="93">
        <v>700200000</v>
      </c>
      <c r="N295" s="93" t="s">
        <v>1264</v>
      </c>
      <c r="O295" s="93" t="s">
        <v>1614</v>
      </c>
      <c r="P295" s="93" t="s">
        <v>1615</v>
      </c>
    </row>
    <row r="296" spans="1:16" s="93" customFormat="1" x14ac:dyDescent="0.25">
      <c r="A296" s="93">
        <v>1000102</v>
      </c>
      <c r="B296" s="93" t="s">
        <v>1267</v>
      </c>
      <c r="C296" s="273">
        <v>41883</v>
      </c>
      <c r="D296" s="273">
        <v>42063</v>
      </c>
      <c r="E296" s="93">
        <v>1</v>
      </c>
      <c r="F296" s="93" t="s">
        <v>38</v>
      </c>
      <c r="H296" s="93">
        <v>202</v>
      </c>
      <c r="I296" s="93">
        <v>35300020</v>
      </c>
      <c r="J296" s="93">
        <v>0</v>
      </c>
      <c r="K296" s="93">
        <v>0</v>
      </c>
      <c r="M296" s="93">
        <v>40700020</v>
      </c>
      <c r="N296" s="93">
        <v>35300020</v>
      </c>
      <c r="O296" s="93">
        <v>0</v>
      </c>
      <c r="P296" s="93">
        <v>0</v>
      </c>
    </row>
    <row r="297" spans="1:16" s="93" customFormat="1" x14ac:dyDescent="0.25">
      <c r="A297" s="93">
        <v>1000102</v>
      </c>
      <c r="B297" s="93" t="s">
        <v>1267</v>
      </c>
      <c r="C297" s="273">
        <v>42005</v>
      </c>
      <c r="D297" s="273">
        <v>42035.999988425923</v>
      </c>
      <c r="E297" s="93">
        <v>1</v>
      </c>
      <c r="F297" s="93" t="s">
        <v>38</v>
      </c>
      <c r="H297" s="93">
        <v>210</v>
      </c>
      <c r="M297" s="93">
        <v>80000000</v>
      </c>
      <c r="N297" s="93" t="s">
        <v>1269</v>
      </c>
      <c r="O297" s="93" t="s">
        <v>1616</v>
      </c>
      <c r="P297" s="93" t="s">
        <v>1617</v>
      </c>
    </row>
    <row r="298" spans="1:16" s="93" customFormat="1" x14ac:dyDescent="0.25">
      <c r="A298" s="93">
        <v>1000102</v>
      </c>
      <c r="B298" s="93" t="s">
        <v>1267</v>
      </c>
      <c r="C298" s="273">
        <v>42005</v>
      </c>
      <c r="D298" s="273">
        <v>42035.999988425923</v>
      </c>
      <c r="E298" s="93">
        <v>1</v>
      </c>
      <c r="F298" s="93" t="s">
        <v>59</v>
      </c>
      <c r="H298" s="93">
        <v>210</v>
      </c>
      <c r="M298" s="93">
        <v>46668</v>
      </c>
      <c r="N298" s="93" t="s">
        <v>1272</v>
      </c>
      <c r="O298" s="93" t="s">
        <v>1618</v>
      </c>
      <c r="P298" s="93" t="s">
        <v>1496</v>
      </c>
    </row>
    <row r="299" spans="1:16" s="93" customFormat="1" x14ac:dyDescent="0.25">
      <c r="A299" s="93">
        <v>1000102</v>
      </c>
      <c r="B299" s="93" t="s">
        <v>1267</v>
      </c>
      <c r="C299" s="273">
        <v>42005</v>
      </c>
      <c r="D299" s="273">
        <v>42063.999988425923</v>
      </c>
      <c r="E299" s="93">
        <v>1</v>
      </c>
      <c r="F299" s="93" t="s">
        <v>38</v>
      </c>
      <c r="G299" s="93">
        <v>7</v>
      </c>
      <c r="H299" s="93">
        <v>205</v>
      </c>
      <c r="I299" s="93">
        <v>27600000</v>
      </c>
      <c r="J299" s="93">
        <v>0</v>
      </c>
      <c r="K299" s="93">
        <v>0</v>
      </c>
    </row>
    <row r="300" spans="1:16" s="93" customFormat="1" x14ac:dyDescent="0.25">
      <c r="A300" s="93">
        <v>1000102</v>
      </c>
      <c r="B300" s="93" t="s">
        <v>1267</v>
      </c>
      <c r="C300" s="273">
        <v>42036</v>
      </c>
      <c r="D300" s="273">
        <v>42063.999988425923</v>
      </c>
      <c r="E300" s="93">
        <v>1</v>
      </c>
      <c r="F300" s="93" t="s">
        <v>38</v>
      </c>
      <c r="G300" s="93">
        <v>1</v>
      </c>
      <c r="H300" s="93">
        <v>201</v>
      </c>
      <c r="I300" s="93">
        <v>7000000</v>
      </c>
      <c r="J300" s="93">
        <v>0</v>
      </c>
      <c r="K300" s="93">
        <v>0</v>
      </c>
    </row>
    <row r="301" spans="1:16" s="93" customFormat="1" x14ac:dyDescent="0.25">
      <c r="A301" s="93">
        <v>1000102</v>
      </c>
      <c r="B301" s="93" t="s">
        <v>1267</v>
      </c>
      <c r="C301" s="273">
        <v>42036</v>
      </c>
      <c r="D301" s="273">
        <v>42063.999988425923</v>
      </c>
      <c r="E301" s="93">
        <v>1</v>
      </c>
      <c r="F301" s="93" t="s">
        <v>59</v>
      </c>
      <c r="G301" s="93">
        <v>7</v>
      </c>
      <c r="H301" s="93">
        <v>205</v>
      </c>
      <c r="I301" s="93">
        <v>23334</v>
      </c>
      <c r="J301" s="93">
        <v>0</v>
      </c>
      <c r="K301" s="93">
        <v>0</v>
      </c>
    </row>
    <row r="302" spans="1:16" s="93" customFormat="1" x14ac:dyDescent="0.25">
      <c r="A302" s="93">
        <v>1000103</v>
      </c>
      <c r="B302" s="93" t="s">
        <v>1277</v>
      </c>
      <c r="C302" s="273">
        <v>41883</v>
      </c>
      <c r="D302" s="273">
        <v>42063</v>
      </c>
      <c r="E302" s="93">
        <v>1</v>
      </c>
      <c r="F302" s="93" t="s">
        <v>38</v>
      </c>
      <c r="H302" s="93">
        <v>202</v>
      </c>
      <c r="I302" s="93">
        <v>43990020</v>
      </c>
      <c r="J302" s="93">
        <v>0</v>
      </c>
      <c r="K302" s="93">
        <v>0</v>
      </c>
      <c r="M302" s="93">
        <v>50200020</v>
      </c>
      <c r="N302" s="93">
        <v>43990020</v>
      </c>
      <c r="O302" s="93">
        <v>0</v>
      </c>
      <c r="P302" s="93">
        <v>0</v>
      </c>
    </row>
    <row r="303" spans="1:16" s="93" customFormat="1" x14ac:dyDescent="0.25">
      <c r="A303" s="93">
        <v>1000103</v>
      </c>
      <c r="B303" s="93" t="s">
        <v>1277</v>
      </c>
      <c r="C303" s="273">
        <v>42005</v>
      </c>
      <c r="D303" s="273">
        <v>42035.999988425923</v>
      </c>
      <c r="E303" s="93">
        <v>1</v>
      </c>
      <c r="F303" s="93" t="s">
        <v>59</v>
      </c>
      <c r="G303" s="93">
        <v>7</v>
      </c>
      <c r="H303" s="93">
        <v>205</v>
      </c>
      <c r="I303" s="93">
        <v>943000</v>
      </c>
      <c r="J303" s="93">
        <v>0</v>
      </c>
      <c r="K303" s="93">
        <v>0</v>
      </c>
    </row>
    <row r="304" spans="1:16" s="93" customFormat="1" x14ac:dyDescent="0.25">
      <c r="A304" s="93">
        <v>1000103</v>
      </c>
      <c r="B304" s="93" t="s">
        <v>1277</v>
      </c>
      <c r="C304" s="273">
        <v>42005</v>
      </c>
      <c r="D304" s="273">
        <v>42035.999988425923</v>
      </c>
      <c r="E304" s="93">
        <v>1</v>
      </c>
      <c r="F304" s="93" t="s">
        <v>59</v>
      </c>
      <c r="H304" s="93">
        <v>210</v>
      </c>
      <c r="M304" s="93">
        <v>3346668</v>
      </c>
      <c r="N304" s="93" t="s">
        <v>1619</v>
      </c>
      <c r="O304" s="93" t="s">
        <v>1620</v>
      </c>
      <c r="P304" s="93" t="s">
        <v>1621</v>
      </c>
    </row>
    <row r="305" spans="1:16" s="93" customFormat="1" x14ac:dyDescent="0.25">
      <c r="A305" s="93">
        <v>1000103</v>
      </c>
      <c r="B305" s="93" t="s">
        <v>1277</v>
      </c>
      <c r="C305" s="273">
        <v>42036</v>
      </c>
      <c r="D305" s="273">
        <v>42063.999988425923</v>
      </c>
      <c r="E305" s="93">
        <v>1</v>
      </c>
      <c r="F305" s="93" t="s">
        <v>59</v>
      </c>
      <c r="G305" s="93">
        <v>2</v>
      </c>
      <c r="H305" s="93">
        <v>201</v>
      </c>
      <c r="I305" s="93">
        <v>200000</v>
      </c>
      <c r="J305" s="93">
        <v>0</v>
      </c>
      <c r="K305" s="93">
        <v>0</v>
      </c>
    </row>
    <row r="306" spans="1:16" s="93" customFormat="1" x14ac:dyDescent="0.25">
      <c r="A306" s="93">
        <v>1000103</v>
      </c>
      <c r="B306" s="93" t="s">
        <v>1277</v>
      </c>
      <c r="C306" s="273">
        <v>42036</v>
      </c>
      <c r="D306" s="273">
        <v>42063.999988425923</v>
      </c>
      <c r="E306" s="93">
        <v>1</v>
      </c>
      <c r="F306" s="93" t="s">
        <v>59</v>
      </c>
      <c r="G306" s="93">
        <v>1</v>
      </c>
      <c r="H306" s="93">
        <v>201</v>
      </c>
      <c r="I306" s="93">
        <v>323334</v>
      </c>
      <c r="J306" s="93">
        <v>0</v>
      </c>
      <c r="K306" s="93">
        <v>0</v>
      </c>
    </row>
    <row r="307" spans="1:16" s="93" customFormat="1" x14ac:dyDescent="0.25">
      <c r="A307" s="93">
        <v>1000104</v>
      </c>
      <c r="B307" s="93" t="s">
        <v>1284</v>
      </c>
      <c r="C307" s="273">
        <v>41883</v>
      </c>
      <c r="D307" s="273">
        <v>42063</v>
      </c>
      <c r="E307" s="93">
        <v>1</v>
      </c>
      <c r="F307" s="93" t="s">
        <v>38</v>
      </c>
      <c r="H307" s="93">
        <v>202</v>
      </c>
      <c r="I307" s="93">
        <v>246000000</v>
      </c>
      <c r="J307" s="93">
        <v>0</v>
      </c>
      <c r="K307" s="93">
        <v>0</v>
      </c>
      <c r="M307" s="93">
        <v>300000000</v>
      </c>
      <c r="N307" s="93">
        <v>246000000</v>
      </c>
      <c r="O307" s="93">
        <v>0</v>
      </c>
      <c r="P307" s="93">
        <v>0</v>
      </c>
    </row>
    <row r="308" spans="1:16" s="93" customFormat="1" x14ac:dyDescent="0.25">
      <c r="A308" s="93">
        <v>1000104</v>
      </c>
      <c r="B308" s="93" t="s">
        <v>1284</v>
      </c>
      <c r="C308" s="273">
        <v>42005</v>
      </c>
      <c r="D308" s="273">
        <v>42035.999988425923</v>
      </c>
      <c r="E308" s="93">
        <v>1</v>
      </c>
      <c r="F308" s="93" t="s">
        <v>38</v>
      </c>
      <c r="G308" s="93">
        <v>71</v>
      </c>
      <c r="H308" s="93">
        <v>201</v>
      </c>
      <c r="I308" s="93">
        <v>90200000</v>
      </c>
      <c r="J308" s="93">
        <v>0</v>
      </c>
      <c r="K308" s="93">
        <v>0</v>
      </c>
      <c r="P308" s="93">
        <v>0</v>
      </c>
    </row>
    <row r="309" spans="1:16" s="93" customFormat="1" x14ac:dyDescent="0.25">
      <c r="A309" s="93">
        <v>1000104</v>
      </c>
      <c r="B309" s="93" t="s">
        <v>1284</v>
      </c>
      <c r="C309" s="273">
        <v>42005</v>
      </c>
      <c r="D309" s="273">
        <v>42063.999988425923</v>
      </c>
      <c r="E309" s="93">
        <v>1</v>
      </c>
      <c r="F309" s="93" t="s">
        <v>38</v>
      </c>
      <c r="H309" s="93">
        <v>210</v>
      </c>
      <c r="M309" s="93">
        <v>1311999998</v>
      </c>
      <c r="N309" s="93" t="s">
        <v>1326</v>
      </c>
      <c r="O309" s="93" t="s">
        <v>1622</v>
      </c>
      <c r="P309" s="93" t="s">
        <v>1623</v>
      </c>
    </row>
    <row r="310" spans="1:16" s="93" customFormat="1" x14ac:dyDescent="0.25">
      <c r="A310" s="93">
        <v>1000104</v>
      </c>
      <c r="B310" s="93" t="s">
        <v>1284</v>
      </c>
      <c r="C310" s="273">
        <v>42036</v>
      </c>
      <c r="D310" s="273">
        <v>42063.999988425923</v>
      </c>
      <c r="E310" s="93">
        <v>1</v>
      </c>
      <c r="F310" s="93" t="s">
        <v>38</v>
      </c>
      <c r="G310" s="93">
        <v>7</v>
      </c>
      <c r="H310" s="93">
        <v>205</v>
      </c>
      <c r="I310" s="93">
        <v>155800000</v>
      </c>
      <c r="J310" s="93">
        <v>0</v>
      </c>
      <c r="K310" s="93">
        <v>0</v>
      </c>
    </row>
    <row r="311" spans="1:16" s="93" customFormat="1" x14ac:dyDescent="0.25">
      <c r="A311" s="93">
        <v>1000105</v>
      </c>
      <c r="B311" s="93" t="s">
        <v>1290</v>
      </c>
      <c r="C311" s="273">
        <v>41883</v>
      </c>
      <c r="D311" s="273">
        <v>42063</v>
      </c>
      <c r="E311" s="93">
        <v>1</v>
      </c>
      <c r="F311" s="93" t="s">
        <v>38</v>
      </c>
      <c r="H311" s="93">
        <v>202</v>
      </c>
      <c r="I311" s="93">
        <v>246000000</v>
      </c>
      <c r="J311" s="93">
        <v>0</v>
      </c>
      <c r="K311" s="93">
        <v>0</v>
      </c>
      <c r="M311" s="93">
        <v>300000000</v>
      </c>
      <c r="N311" s="93">
        <v>246000000</v>
      </c>
      <c r="O311" s="93">
        <v>0</v>
      </c>
      <c r="P311" s="93">
        <v>0</v>
      </c>
    </row>
    <row r="312" spans="1:16" s="93" customFormat="1" x14ac:dyDescent="0.25">
      <c r="A312" s="93">
        <v>1000105</v>
      </c>
      <c r="B312" s="93" t="s">
        <v>1290</v>
      </c>
      <c r="C312" s="273">
        <v>42005</v>
      </c>
      <c r="D312" s="273">
        <v>42035.999988425923</v>
      </c>
      <c r="E312" s="93">
        <v>1</v>
      </c>
      <c r="F312" s="93" t="s">
        <v>38</v>
      </c>
      <c r="G312" s="93">
        <v>71</v>
      </c>
      <c r="H312" s="93">
        <v>201</v>
      </c>
      <c r="I312" s="93">
        <v>90200000</v>
      </c>
      <c r="J312" s="93">
        <v>0</v>
      </c>
      <c r="K312" s="93">
        <v>0</v>
      </c>
      <c r="P312" s="93">
        <v>0</v>
      </c>
    </row>
    <row r="313" spans="1:16" s="93" customFormat="1" x14ac:dyDescent="0.25">
      <c r="A313" s="93">
        <v>1000105</v>
      </c>
      <c r="B313" s="93" t="s">
        <v>1290</v>
      </c>
      <c r="C313" s="273">
        <v>42005</v>
      </c>
      <c r="D313" s="273">
        <v>42063.999988425923</v>
      </c>
      <c r="E313" s="93">
        <v>1</v>
      </c>
      <c r="F313" s="93" t="s">
        <v>38</v>
      </c>
      <c r="H313" s="93">
        <v>210</v>
      </c>
      <c r="M313" s="93">
        <v>328000000</v>
      </c>
      <c r="N313" s="93" t="s">
        <v>1624</v>
      </c>
      <c r="O313" s="93" t="s">
        <v>1625</v>
      </c>
      <c r="P313" s="93" t="s">
        <v>1626</v>
      </c>
    </row>
    <row r="314" spans="1:16" s="93" customFormat="1" x14ac:dyDescent="0.25">
      <c r="A314" s="93">
        <v>1000105</v>
      </c>
      <c r="B314" s="93" t="s">
        <v>1290</v>
      </c>
      <c r="C314" s="273">
        <v>42036</v>
      </c>
      <c r="D314" s="273">
        <v>42063.999988425923</v>
      </c>
      <c r="E314" s="93">
        <v>1</v>
      </c>
      <c r="F314" s="93" t="s">
        <v>38</v>
      </c>
      <c r="G314" s="93">
        <v>7</v>
      </c>
      <c r="H314" s="93">
        <v>205</v>
      </c>
      <c r="I314" s="93">
        <v>155800000</v>
      </c>
      <c r="J314" s="93">
        <v>0</v>
      </c>
      <c r="K314" s="93">
        <v>0</v>
      </c>
    </row>
    <row r="315" spans="1:16" s="93" customFormat="1" x14ac:dyDescent="0.25">
      <c r="A315" s="93">
        <v>1000106</v>
      </c>
      <c r="B315" s="93" t="s">
        <v>1297</v>
      </c>
      <c r="C315" s="273">
        <v>41883</v>
      </c>
      <c r="D315" s="273">
        <v>42063</v>
      </c>
      <c r="E315" s="93">
        <v>1</v>
      </c>
      <c r="F315" s="93" t="s">
        <v>38</v>
      </c>
      <c r="H315" s="93">
        <v>202</v>
      </c>
      <c r="I315" s="93">
        <v>246000000</v>
      </c>
      <c r="J315" s="93">
        <v>0</v>
      </c>
      <c r="K315" s="93">
        <v>0</v>
      </c>
      <c r="M315" s="93">
        <v>300000000</v>
      </c>
      <c r="N315" s="93">
        <v>246000000</v>
      </c>
      <c r="O315" s="93">
        <v>0</v>
      </c>
      <c r="P315" s="93">
        <v>0</v>
      </c>
    </row>
    <row r="316" spans="1:16" s="93" customFormat="1" x14ac:dyDescent="0.25">
      <c r="A316" s="93">
        <v>1000106</v>
      </c>
      <c r="B316" s="93" t="s">
        <v>1297</v>
      </c>
      <c r="C316" s="273">
        <v>42005</v>
      </c>
      <c r="D316" s="273">
        <v>42035.999988425923</v>
      </c>
      <c r="E316" s="93">
        <v>1</v>
      </c>
      <c r="F316" s="93" t="s">
        <v>38</v>
      </c>
      <c r="G316" s="93">
        <v>71</v>
      </c>
      <c r="H316" s="93">
        <v>201</v>
      </c>
      <c r="I316" s="93">
        <v>90200000</v>
      </c>
      <c r="J316" s="93">
        <v>0</v>
      </c>
      <c r="K316" s="93">
        <v>0</v>
      </c>
      <c r="P316" s="93">
        <v>0</v>
      </c>
    </row>
    <row r="317" spans="1:16" s="93" customFormat="1" x14ac:dyDescent="0.25">
      <c r="A317" s="93">
        <v>1000106</v>
      </c>
      <c r="B317" s="93" t="s">
        <v>1297</v>
      </c>
      <c r="C317" s="273">
        <v>42005</v>
      </c>
      <c r="D317" s="273">
        <v>42063.999988425923</v>
      </c>
      <c r="E317" s="93">
        <v>1</v>
      </c>
      <c r="F317" s="93" t="s">
        <v>38</v>
      </c>
      <c r="H317" s="93">
        <v>210</v>
      </c>
      <c r="M317" s="93">
        <v>328000000</v>
      </c>
      <c r="N317" s="93" t="s">
        <v>1624</v>
      </c>
      <c r="O317" s="93" t="s">
        <v>1627</v>
      </c>
      <c r="P317" s="93" t="s">
        <v>1626</v>
      </c>
    </row>
    <row r="318" spans="1:16" s="93" customFormat="1" x14ac:dyDescent="0.25">
      <c r="A318" s="93">
        <v>1000106</v>
      </c>
      <c r="B318" s="93" t="s">
        <v>1297</v>
      </c>
      <c r="C318" s="273">
        <v>42036</v>
      </c>
      <c r="D318" s="273">
        <v>42063.999988425923</v>
      </c>
      <c r="E318" s="93">
        <v>1</v>
      </c>
      <c r="F318" s="93" t="s">
        <v>38</v>
      </c>
      <c r="G318" s="93">
        <v>7</v>
      </c>
      <c r="H318" s="93">
        <v>205</v>
      </c>
      <c r="I318" s="93">
        <v>65600000</v>
      </c>
      <c r="J318" s="93">
        <v>0</v>
      </c>
      <c r="K318" s="93">
        <v>0</v>
      </c>
    </row>
    <row r="319" spans="1:16" s="93" customFormat="1" x14ac:dyDescent="0.25">
      <c r="A319" s="93">
        <v>1000106</v>
      </c>
      <c r="B319" s="93" t="s">
        <v>1297</v>
      </c>
      <c r="C319" s="273">
        <v>42036</v>
      </c>
      <c r="D319" s="273">
        <v>42063.999988425923</v>
      </c>
      <c r="E319" s="93">
        <v>1</v>
      </c>
      <c r="F319" s="93" t="s">
        <v>38</v>
      </c>
      <c r="G319" s="93">
        <v>7</v>
      </c>
      <c r="H319" s="93">
        <v>206</v>
      </c>
      <c r="I319" s="93">
        <v>90200000</v>
      </c>
      <c r="J319" s="93">
        <v>0</v>
      </c>
      <c r="K319" s="93">
        <v>0</v>
      </c>
    </row>
    <row r="320" spans="1:16" s="93" customFormat="1" x14ac:dyDescent="0.25">
      <c r="A320" s="93">
        <v>1000107</v>
      </c>
      <c r="B320" s="93" t="s">
        <v>1300</v>
      </c>
      <c r="C320" s="273">
        <v>41883</v>
      </c>
      <c r="D320" s="273">
        <v>42063</v>
      </c>
      <c r="E320" s="93">
        <v>1</v>
      </c>
      <c r="F320" s="93" t="s">
        <v>38</v>
      </c>
      <c r="H320" s="93">
        <v>202</v>
      </c>
      <c r="I320" s="93">
        <v>260400000</v>
      </c>
      <c r="J320" s="93">
        <v>0</v>
      </c>
      <c r="K320" s="93">
        <v>0</v>
      </c>
      <c r="M320" s="93">
        <v>300000000</v>
      </c>
      <c r="N320" s="93">
        <v>260400000</v>
      </c>
      <c r="O320" s="93">
        <v>0</v>
      </c>
      <c r="P320" s="93">
        <v>0</v>
      </c>
    </row>
    <row r="321" spans="1:16" s="93" customFormat="1" x14ac:dyDescent="0.25">
      <c r="A321" s="93">
        <v>1000107</v>
      </c>
      <c r="B321" s="93" t="s">
        <v>1300</v>
      </c>
      <c r="C321" s="273">
        <v>42005</v>
      </c>
      <c r="D321" s="273">
        <v>42035.999988425923</v>
      </c>
      <c r="E321" s="93">
        <v>0</v>
      </c>
      <c r="F321" s="93" t="s">
        <v>59</v>
      </c>
      <c r="H321" s="93">
        <v>210</v>
      </c>
      <c r="M321" s="93">
        <v>4000000</v>
      </c>
      <c r="N321" s="93">
        <v>4000000</v>
      </c>
      <c r="O321" s="93">
        <v>0</v>
      </c>
      <c r="P321" s="93">
        <v>0</v>
      </c>
    </row>
    <row r="322" spans="1:16" s="93" customFormat="1" x14ac:dyDescent="0.25">
      <c r="A322" s="93">
        <v>1000107</v>
      </c>
      <c r="B322" s="93" t="s">
        <v>1300</v>
      </c>
      <c r="C322" s="273">
        <v>42005</v>
      </c>
      <c r="D322" s="273">
        <v>42035.999988425923</v>
      </c>
      <c r="E322" s="93">
        <v>1</v>
      </c>
      <c r="F322" s="93" t="s">
        <v>38</v>
      </c>
      <c r="G322" s="93">
        <v>71</v>
      </c>
      <c r="H322" s="93">
        <v>201</v>
      </c>
      <c r="I322" s="93">
        <v>90200000</v>
      </c>
      <c r="J322" s="93">
        <v>0</v>
      </c>
      <c r="K322" s="93">
        <v>0</v>
      </c>
      <c r="P322" s="93">
        <v>0</v>
      </c>
    </row>
    <row r="323" spans="1:16" s="93" customFormat="1" x14ac:dyDescent="0.25">
      <c r="A323" s="93">
        <v>1000107</v>
      </c>
      <c r="B323" s="93" t="s">
        <v>1300</v>
      </c>
      <c r="C323" s="273">
        <v>42005</v>
      </c>
      <c r="D323" s="273">
        <v>42035.999988425923</v>
      </c>
      <c r="E323" s="93">
        <v>1</v>
      </c>
      <c r="F323" s="93" t="s">
        <v>38</v>
      </c>
      <c r="H323" s="93">
        <v>210</v>
      </c>
      <c r="M323" s="93">
        <v>192000000</v>
      </c>
      <c r="N323" s="93" t="s">
        <v>1302</v>
      </c>
      <c r="O323" s="93" t="s">
        <v>1628</v>
      </c>
      <c r="P323" s="93" t="s">
        <v>1629</v>
      </c>
    </row>
    <row r="324" spans="1:16" s="93" customFormat="1" x14ac:dyDescent="0.25">
      <c r="A324" s="93">
        <v>1000107</v>
      </c>
      <c r="B324" s="93" t="s">
        <v>1300</v>
      </c>
      <c r="C324" s="273">
        <v>42005</v>
      </c>
      <c r="D324" s="273">
        <v>42035.999988425923</v>
      </c>
      <c r="E324" s="93">
        <v>1</v>
      </c>
      <c r="F324" s="93" t="s">
        <v>59</v>
      </c>
      <c r="H324" s="93">
        <v>210</v>
      </c>
      <c r="M324" s="93">
        <v>2000000</v>
      </c>
      <c r="N324" s="93" t="s">
        <v>1212</v>
      </c>
      <c r="O324" s="93" t="s">
        <v>1630</v>
      </c>
      <c r="P324" s="93" t="s">
        <v>1631</v>
      </c>
    </row>
    <row r="325" spans="1:16" s="93" customFormat="1" x14ac:dyDescent="0.25">
      <c r="A325" s="93">
        <v>1000107</v>
      </c>
      <c r="B325" s="93" t="s">
        <v>1300</v>
      </c>
      <c r="C325" s="273">
        <v>42036</v>
      </c>
      <c r="D325" s="273">
        <v>42063.999988425923</v>
      </c>
      <c r="E325" s="93">
        <v>0</v>
      </c>
      <c r="F325" s="93" t="s">
        <v>38</v>
      </c>
      <c r="G325" s="93">
        <v>7</v>
      </c>
      <c r="H325" s="93">
        <v>204</v>
      </c>
      <c r="I325" s="93">
        <v>80000000</v>
      </c>
      <c r="J325" s="93">
        <v>0</v>
      </c>
      <c r="K325" s="93">
        <v>0</v>
      </c>
    </row>
    <row r="326" spans="1:16" s="93" customFormat="1" x14ac:dyDescent="0.25">
      <c r="A326" s="93">
        <v>1000107</v>
      </c>
      <c r="B326" s="93" t="s">
        <v>1300</v>
      </c>
      <c r="C326" s="273">
        <v>42036</v>
      </c>
      <c r="D326" s="273">
        <v>42063.999988425923</v>
      </c>
      <c r="E326" s="93">
        <v>1</v>
      </c>
      <c r="F326" s="93" t="s">
        <v>38</v>
      </c>
      <c r="G326" s="93">
        <v>7</v>
      </c>
      <c r="H326" s="93">
        <v>206</v>
      </c>
      <c r="I326" s="93">
        <v>90200000</v>
      </c>
      <c r="J326" s="93">
        <v>0</v>
      </c>
      <c r="K326" s="93">
        <v>0</v>
      </c>
    </row>
    <row r="327" spans="1:16" s="93" customFormat="1" x14ac:dyDescent="0.25">
      <c r="A327" s="93">
        <v>1000108</v>
      </c>
      <c r="B327" s="93" t="s">
        <v>1305</v>
      </c>
      <c r="C327" s="273">
        <v>41883</v>
      </c>
      <c r="D327" s="273">
        <v>42063</v>
      </c>
      <c r="E327" s="93">
        <v>1</v>
      </c>
      <c r="F327" s="93" t="s">
        <v>38</v>
      </c>
      <c r="H327" s="93">
        <v>202</v>
      </c>
      <c r="I327" s="93">
        <v>140599999</v>
      </c>
      <c r="J327" s="93">
        <v>0</v>
      </c>
      <c r="K327" s="93">
        <v>0</v>
      </c>
      <c r="M327" s="93">
        <v>163999999</v>
      </c>
      <c r="N327" s="93">
        <v>140599999</v>
      </c>
      <c r="O327" s="93">
        <v>0</v>
      </c>
      <c r="P327" s="93">
        <v>0</v>
      </c>
    </row>
    <row r="328" spans="1:16" s="93" customFormat="1" x14ac:dyDescent="0.25">
      <c r="A328" s="93">
        <v>1000108</v>
      </c>
      <c r="B328" s="93" t="s">
        <v>1305</v>
      </c>
      <c r="C328" s="273">
        <v>42005</v>
      </c>
      <c r="D328" s="273">
        <v>42035.999988425923</v>
      </c>
      <c r="E328" s="93">
        <v>1</v>
      </c>
      <c r="F328" s="93" t="s">
        <v>38</v>
      </c>
      <c r="G328" s="93">
        <v>2</v>
      </c>
      <c r="H328" s="93">
        <v>201</v>
      </c>
      <c r="I328" s="93">
        <v>57400000</v>
      </c>
      <c r="J328" s="93">
        <v>0</v>
      </c>
      <c r="K328" s="93">
        <v>0</v>
      </c>
    </row>
    <row r="329" spans="1:16" s="93" customFormat="1" x14ac:dyDescent="0.25">
      <c r="A329" s="93">
        <v>1000108</v>
      </c>
      <c r="B329" s="93" t="s">
        <v>1305</v>
      </c>
      <c r="C329" s="273">
        <v>42005</v>
      </c>
      <c r="D329" s="273">
        <v>42035.999988425923</v>
      </c>
      <c r="E329" s="93">
        <v>1</v>
      </c>
      <c r="F329" s="93" t="s">
        <v>38</v>
      </c>
      <c r="G329" s="93">
        <v>7</v>
      </c>
      <c r="H329" s="93">
        <v>205</v>
      </c>
      <c r="I329" s="93">
        <v>129999996</v>
      </c>
      <c r="J329" s="93">
        <v>0</v>
      </c>
      <c r="K329" s="93">
        <v>0</v>
      </c>
    </row>
    <row r="330" spans="1:16" s="93" customFormat="1" x14ac:dyDescent="0.25">
      <c r="A330" s="93">
        <v>1000108</v>
      </c>
      <c r="B330" s="93" t="s">
        <v>1305</v>
      </c>
      <c r="C330" s="273">
        <v>42005</v>
      </c>
      <c r="D330" s="273">
        <v>42035.999988425923</v>
      </c>
      <c r="E330" s="93">
        <v>1</v>
      </c>
      <c r="F330" s="93" t="s">
        <v>38</v>
      </c>
      <c r="H330" s="93">
        <v>210</v>
      </c>
      <c r="M330" s="93" t="s">
        <v>1309</v>
      </c>
      <c r="N330" s="93" t="s">
        <v>1632</v>
      </c>
      <c r="O330" s="93" t="s">
        <v>1633</v>
      </c>
      <c r="P330" s="93" t="s">
        <v>1634</v>
      </c>
    </row>
    <row r="331" spans="1:16" s="93" customFormat="1" x14ac:dyDescent="0.25">
      <c r="A331" s="93">
        <v>1000108</v>
      </c>
      <c r="B331" s="93" t="s">
        <v>1305</v>
      </c>
      <c r="C331" s="273">
        <v>42036</v>
      </c>
      <c r="D331" s="273">
        <v>42063.999988425923</v>
      </c>
      <c r="E331" s="93">
        <v>1</v>
      </c>
      <c r="F331" s="93" t="s">
        <v>38</v>
      </c>
      <c r="G331" s="93">
        <v>1</v>
      </c>
      <c r="H331" s="93">
        <v>201</v>
      </c>
      <c r="I331" s="93">
        <v>49200000</v>
      </c>
      <c r="J331" s="93">
        <v>0</v>
      </c>
      <c r="K331" s="93">
        <v>0</v>
      </c>
    </row>
    <row r="332" spans="1:16" s="93" customFormat="1" x14ac:dyDescent="0.25">
      <c r="A332" s="93">
        <v>1000109</v>
      </c>
      <c r="B332" s="93" t="s">
        <v>1313</v>
      </c>
      <c r="C332" s="273">
        <v>41883</v>
      </c>
      <c r="D332" s="273">
        <v>42063</v>
      </c>
      <c r="E332" s="93">
        <v>1</v>
      </c>
      <c r="F332" s="93" t="s">
        <v>38</v>
      </c>
      <c r="H332" s="93">
        <v>202</v>
      </c>
      <c r="I332" s="93">
        <v>416000001</v>
      </c>
      <c r="J332" s="93">
        <v>0</v>
      </c>
      <c r="K332" s="93">
        <v>0</v>
      </c>
      <c r="M332" s="93">
        <v>470000001</v>
      </c>
      <c r="N332" s="93">
        <v>416000001</v>
      </c>
      <c r="O332" s="93">
        <v>0</v>
      </c>
      <c r="P332" s="93">
        <v>0</v>
      </c>
    </row>
    <row r="333" spans="1:16" s="93" customFormat="1" x14ac:dyDescent="0.25">
      <c r="A333" s="93">
        <v>1000109</v>
      </c>
      <c r="B333" s="93" t="s">
        <v>1313</v>
      </c>
      <c r="C333" s="273">
        <v>42005</v>
      </c>
      <c r="D333" s="273">
        <v>42035.999988425923</v>
      </c>
      <c r="E333" s="93">
        <v>1</v>
      </c>
      <c r="F333" s="93" t="s">
        <v>38</v>
      </c>
      <c r="H333" s="93">
        <v>210</v>
      </c>
      <c r="M333" s="93">
        <v>940000006</v>
      </c>
      <c r="N333" s="93" t="s">
        <v>1315</v>
      </c>
      <c r="O333" s="93" t="s">
        <v>1635</v>
      </c>
      <c r="P333" s="93" t="s">
        <v>1636</v>
      </c>
    </row>
    <row r="334" spans="1:16" s="93" customFormat="1" x14ac:dyDescent="0.25">
      <c r="A334" s="93">
        <v>1000109</v>
      </c>
      <c r="B334" s="93" t="s">
        <v>1313</v>
      </c>
      <c r="C334" s="273">
        <v>42005</v>
      </c>
      <c r="D334" s="273">
        <v>42063.999988425923</v>
      </c>
      <c r="E334" s="93">
        <v>1</v>
      </c>
      <c r="F334" s="93" t="s">
        <v>38</v>
      </c>
      <c r="G334" s="93">
        <v>7</v>
      </c>
      <c r="H334" s="93">
        <v>205</v>
      </c>
      <c r="I334" s="93">
        <v>346000001</v>
      </c>
      <c r="J334" s="93">
        <v>0</v>
      </c>
      <c r="K334" s="93">
        <v>0</v>
      </c>
    </row>
    <row r="335" spans="1:16" s="93" customFormat="1" x14ac:dyDescent="0.25">
      <c r="A335" s="93">
        <v>1000109</v>
      </c>
      <c r="B335" s="93" t="s">
        <v>1313</v>
      </c>
      <c r="C335" s="273">
        <v>42036</v>
      </c>
      <c r="D335" s="273">
        <v>42063.999988425923</v>
      </c>
      <c r="E335" s="93">
        <v>1</v>
      </c>
      <c r="F335" s="93" t="s">
        <v>38</v>
      </c>
      <c r="G335" s="93">
        <v>1</v>
      </c>
      <c r="H335" s="93">
        <v>201</v>
      </c>
      <c r="I335" s="93">
        <v>70000000</v>
      </c>
      <c r="J335" s="93">
        <v>0</v>
      </c>
      <c r="K335" s="93">
        <v>0</v>
      </c>
    </row>
    <row r="336" spans="1:16" s="93" customFormat="1" x14ac:dyDescent="0.25">
      <c r="A336" s="93">
        <v>1000110</v>
      </c>
      <c r="B336" s="93" t="s">
        <v>1320</v>
      </c>
      <c r="C336" s="273">
        <v>41883</v>
      </c>
      <c r="D336" s="273">
        <v>42063</v>
      </c>
      <c r="E336" s="93">
        <v>1</v>
      </c>
      <c r="F336" s="93" t="s">
        <v>38</v>
      </c>
      <c r="H336" s="93">
        <v>202</v>
      </c>
      <c r="I336" s="93">
        <v>416000001</v>
      </c>
      <c r="J336" s="93">
        <v>0</v>
      </c>
      <c r="K336" s="93">
        <v>0</v>
      </c>
      <c r="M336" s="93">
        <v>470000001</v>
      </c>
      <c r="N336" s="93">
        <v>416000001</v>
      </c>
      <c r="O336" s="93">
        <v>0</v>
      </c>
      <c r="P336" s="93">
        <v>0</v>
      </c>
    </row>
    <row r="337" spans="1:16" s="93" customFormat="1" x14ac:dyDescent="0.25">
      <c r="A337" s="93">
        <v>1000110</v>
      </c>
      <c r="B337" s="93" t="s">
        <v>1320</v>
      </c>
      <c r="C337" s="273">
        <v>42005</v>
      </c>
      <c r="D337" s="273">
        <v>42035.999988425923</v>
      </c>
      <c r="E337" s="93">
        <v>1</v>
      </c>
      <c r="F337" s="93" t="s">
        <v>38</v>
      </c>
      <c r="H337" s="93">
        <v>210</v>
      </c>
      <c r="M337" s="93">
        <v>940000006</v>
      </c>
      <c r="N337" s="93" t="s">
        <v>1315</v>
      </c>
      <c r="O337" s="93" t="s">
        <v>1635</v>
      </c>
      <c r="P337" s="93" t="s">
        <v>1636</v>
      </c>
    </row>
    <row r="338" spans="1:16" s="93" customFormat="1" x14ac:dyDescent="0.25">
      <c r="A338" s="93">
        <v>1000110</v>
      </c>
      <c r="B338" s="93" t="s">
        <v>1320</v>
      </c>
      <c r="C338" s="273">
        <v>42005</v>
      </c>
      <c r="D338" s="273">
        <v>42063.999988425923</v>
      </c>
      <c r="E338" s="93">
        <v>1</v>
      </c>
      <c r="F338" s="93" t="s">
        <v>38</v>
      </c>
      <c r="G338" s="93">
        <v>7</v>
      </c>
      <c r="H338" s="93">
        <v>205</v>
      </c>
      <c r="I338" s="93">
        <v>346000001</v>
      </c>
      <c r="J338" s="93">
        <v>0</v>
      </c>
      <c r="K338" s="93">
        <v>0</v>
      </c>
    </row>
    <row r="339" spans="1:16" s="93" customFormat="1" x14ac:dyDescent="0.25">
      <c r="A339" s="93">
        <v>1000110</v>
      </c>
      <c r="B339" s="93" t="s">
        <v>1320</v>
      </c>
      <c r="C339" s="273">
        <v>42036</v>
      </c>
      <c r="D339" s="273">
        <v>42063.999988425923</v>
      </c>
      <c r="E339" s="93">
        <v>1</v>
      </c>
      <c r="F339" s="93" t="s">
        <v>38</v>
      </c>
      <c r="G339" s="93">
        <v>1</v>
      </c>
      <c r="H339" s="93">
        <v>201</v>
      </c>
      <c r="I339" s="93">
        <v>70000000</v>
      </c>
      <c r="J339" s="93">
        <v>0</v>
      </c>
      <c r="K339" s="93">
        <v>0</v>
      </c>
    </row>
    <row r="340" spans="1:16" s="93" customFormat="1" x14ac:dyDescent="0.25">
      <c r="A340" s="93">
        <v>1000111</v>
      </c>
      <c r="B340" s="93" t="s">
        <v>1321</v>
      </c>
      <c r="C340" s="273">
        <v>41883</v>
      </c>
      <c r="D340" s="273">
        <v>42063</v>
      </c>
      <c r="E340" s="93">
        <v>1</v>
      </c>
      <c r="F340" s="93" t="s">
        <v>38</v>
      </c>
      <c r="H340" s="93">
        <v>202</v>
      </c>
      <c r="I340" s="93">
        <v>416000003</v>
      </c>
      <c r="J340" s="93">
        <v>0</v>
      </c>
      <c r="K340" s="93">
        <v>0</v>
      </c>
      <c r="M340" s="93">
        <v>470000003</v>
      </c>
      <c r="N340" s="93">
        <v>416000003</v>
      </c>
      <c r="O340" s="93">
        <v>0</v>
      </c>
      <c r="P340" s="93">
        <v>0</v>
      </c>
    </row>
    <row r="341" spans="1:16" s="93" customFormat="1" x14ac:dyDescent="0.25">
      <c r="A341" s="93">
        <v>1000111</v>
      </c>
      <c r="B341" s="93" t="s">
        <v>1321</v>
      </c>
      <c r="C341" s="273">
        <v>42005</v>
      </c>
      <c r="D341" s="273">
        <v>42035.999988425923</v>
      </c>
      <c r="E341" s="93">
        <v>1</v>
      </c>
      <c r="F341" s="93" t="s">
        <v>38</v>
      </c>
      <c r="H341" s="93">
        <v>210</v>
      </c>
      <c r="M341" s="93">
        <v>940000006</v>
      </c>
      <c r="N341" s="93" t="s">
        <v>1315</v>
      </c>
      <c r="O341" s="93" t="s">
        <v>1635</v>
      </c>
      <c r="P341" s="93" t="s">
        <v>1636</v>
      </c>
    </row>
    <row r="342" spans="1:16" s="93" customFormat="1" x14ac:dyDescent="0.25">
      <c r="A342" s="93">
        <v>1000111</v>
      </c>
      <c r="B342" s="93" t="s">
        <v>1321</v>
      </c>
      <c r="C342" s="273">
        <v>42005</v>
      </c>
      <c r="D342" s="273">
        <v>42063.999988425923</v>
      </c>
      <c r="E342" s="93">
        <v>1</v>
      </c>
      <c r="F342" s="93" t="s">
        <v>38</v>
      </c>
      <c r="G342" s="93">
        <v>7</v>
      </c>
      <c r="H342" s="93">
        <v>205</v>
      </c>
      <c r="I342" s="93">
        <v>346000003</v>
      </c>
      <c r="J342" s="93">
        <v>0</v>
      </c>
      <c r="K342" s="93">
        <v>0</v>
      </c>
    </row>
    <row r="343" spans="1:16" s="93" customFormat="1" x14ac:dyDescent="0.25">
      <c r="A343" s="93">
        <v>1000111</v>
      </c>
      <c r="B343" s="93" t="s">
        <v>1321</v>
      </c>
      <c r="C343" s="273">
        <v>42036</v>
      </c>
      <c r="D343" s="273">
        <v>42063.999988425923</v>
      </c>
      <c r="E343" s="93">
        <v>1</v>
      </c>
      <c r="F343" s="93" t="s">
        <v>38</v>
      </c>
      <c r="G343" s="93">
        <v>1</v>
      </c>
      <c r="H343" s="93">
        <v>201</v>
      </c>
      <c r="I343" s="93">
        <v>70000000</v>
      </c>
      <c r="J343" s="93">
        <v>0</v>
      </c>
      <c r="K343" s="93">
        <v>0</v>
      </c>
    </row>
    <row r="344" spans="1:16" s="93" customFormat="1" x14ac:dyDescent="0.25">
      <c r="A344" s="93">
        <v>1000112</v>
      </c>
      <c r="B344" s="93" t="s">
        <v>1325</v>
      </c>
      <c r="C344" s="273">
        <v>41883</v>
      </c>
      <c r="D344" s="273">
        <v>42063</v>
      </c>
      <c r="E344" s="93">
        <v>1</v>
      </c>
      <c r="F344" s="93" t="s">
        <v>38</v>
      </c>
      <c r="H344" s="93">
        <v>202</v>
      </c>
      <c r="I344" s="93">
        <v>155800000</v>
      </c>
      <c r="J344" s="93">
        <v>0</v>
      </c>
      <c r="K344" s="93">
        <v>0</v>
      </c>
      <c r="M344" s="93">
        <v>190000000</v>
      </c>
      <c r="N344" s="93">
        <v>155800000</v>
      </c>
      <c r="O344" s="93">
        <v>0</v>
      </c>
      <c r="P344" s="93">
        <v>0</v>
      </c>
    </row>
    <row r="345" spans="1:16" s="93" customFormat="1" x14ac:dyDescent="0.25">
      <c r="A345" s="93">
        <v>1000112</v>
      </c>
      <c r="B345" s="93" t="s">
        <v>1325</v>
      </c>
      <c r="C345" s="273">
        <v>42005</v>
      </c>
      <c r="D345" s="273">
        <v>42035.999988425923</v>
      </c>
      <c r="E345" s="93">
        <v>1</v>
      </c>
      <c r="F345" s="93" t="s">
        <v>38</v>
      </c>
      <c r="G345" s="93">
        <v>7</v>
      </c>
      <c r="H345" s="93">
        <v>205</v>
      </c>
      <c r="I345" s="93">
        <v>533000000</v>
      </c>
      <c r="J345" s="93">
        <v>0</v>
      </c>
      <c r="K345" s="93">
        <v>0</v>
      </c>
    </row>
    <row r="346" spans="1:16" s="93" customFormat="1" x14ac:dyDescent="0.25">
      <c r="A346" s="93">
        <v>1000112</v>
      </c>
      <c r="B346" s="93" t="s">
        <v>1325</v>
      </c>
      <c r="C346" s="273">
        <v>42005</v>
      </c>
      <c r="D346" s="273">
        <v>42035.999988425923</v>
      </c>
      <c r="E346" s="93">
        <v>1</v>
      </c>
      <c r="F346" s="93" t="s">
        <v>38</v>
      </c>
      <c r="H346" s="93">
        <v>210</v>
      </c>
      <c r="M346" s="93">
        <v>1311999998</v>
      </c>
      <c r="N346" s="93" t="s">
        <v>1326</v>
      </c>
      <c r="O346" s="93" t="s">
        <v>1622</v>
      </c>
      <c r="P346" s="93" t="s">
        <v>1637</v>
      </c>
    </row>
    <row r="347" spans="1:16" s="93" customFormat="1" x14ac:dyDescent="0.25">
      <c r="A347" s="93">
        <v>1000113</v>
      </c>
      <c r="B347" s="93" t="s">
        <v>1329</v>
      </c>
      <c r="C347" s="273">
        <v>42005</v>
      </c>
      <c r="D347" s="273">
        <v>42035.999988425923</v>
      </c>
      <c r="E347" s="93">
        <v>1</v>
      </c>
      <c r="F347" s="93" t="s">
        <v>38</v>
      </c>
      <c r="G347" s="93">
        <v>7</v>
      </c>
      <c r="H347" s="93">
        <v>205</v>
      </c>
      <c r="I347" s="93">
        <v>49200</v>
      </c>
      <c r="J347" s="93">
        <v>0</v>
      </c>
      <c r="K347" s="93">
        <v>0</v>
      </c>
    </row>
    <row r="348" spans="1:16" s="93" customFormat="1" x14ac:dyDescent="0.25">
      <c r="A348" s="93">
        <v>1000113</v>
      </c>
      <c r="B348" s="93" t="s">
        <v>1329</v>
      </c>
      <c r="C348" s="273">
        <v>42005</v>
      </c>
      <c r="D348" s="273">
        <v>42035.999988425923</v>
      </c>
      <c r="E348" s="93">
        <v>1</v>
      </c>
      <c r="F348" s="93" t="s">
        <v>38</v>
      </c>
      <c r="H348" s="93">
        <v>210</v>
      </c>
      <c r="M348" s="93">
        <v>19440</v>
      </c>
      <c r="N348" s="93" t="s">
        <v>1564</v>
      </c>
      <c r="O348" s="93" t="s">
        <v>1638</v>
      </c>
      <c r="P348" s="93" t="s">
        <v>1639</v>
      </c>
    </row>
    <row r="349" spans="1:16" s="93" customFormat="1" x14ac:dyDescent="0.25">
      <c r="A349" s="93">
        <v>1000114</v>
      </c>
      <c r="B349" s="93" t="s">
        <v>1332</v>
      </c>
      <c r="C349" s="273">
        <v>42005</v>
      </c>
      <c r="D349" s="273">
        <v>42035.999988425923</v>
      </c>
      <c r="E349" s="93">
        <v>1</v>
      </c>
      <c r="F349" s="93" t="s">
        <v>38</v>
      </c>
      <c r="G349" s="93">
        <v>7</v>
      </c>
      <c r="H349" s="93">
        <v>204</v>
      </c>
      <c r="I349" s="93">
        <v>5084</v>
      </c>
      <c r="J349" s="93">
        <v>0</v>
      </c>
      <c r="K349" s="93">
        <v>0</v>
      </c>
    </row>
    <row r="350" spans="1:16" s="93" customFormat="1" x14ac:dyDescent="0.25">
      <c r="A350" s="93">
        <v>1000114</v>
      </c>
      <c r="B350" s="93" t="s">
        <v>1332</v>
      </c>
      <c r="C350" s="273">
        <v>42005</v>
      </c>
      <c r="D350" s="273">
        <v>42063.999988425923</v>
      </c>
      <c r="E350" s="93">
        <v>1</v>
      </c>
      <c r="F350" s="93" t="s">
        <v>38</v>
      </c>
      <c r="H350" s="93">
        <v>210</v>
      </c>
      <c r="M350" s="93">
        <v>475200</v>
      </c>
      <c r="N350" s="93" t="s">
        <v>1341</v>
      </c>
      <c r="O350" s="93" t="s">
        <v>1640</v>
      </c>
      <c r="P350" s="93" t="s">
        <v>1641</v>
      </c>
    </row>
    <row r="351" spans="1:16" s="93" customFormat="1" x14ac:dyDescent="0.25">
      <c r="A351" s="93">
        <v>1000114</v>
      </c>
      <c r="B351" s="93" t="s">
        <v>1332</v>
      </c>
      <c r="C351" s="273">
        <v>42036</v>
      </c>
      <c r="D351" s="273">
        <v>42063.999988425923</v>
      </c>
      <c r="E351" s="93">
        <v>1</v>
      </c>
      <c r="F351" s="93" t="s">
        <v>38</v>
      </c>
      <c r="G351" s="93">
        <v>7</v>
      </c>
      <c r="H351" s="93">
        <v>205</v>
      </c>
      <c r="I351" s="93">
        <v>703068</v>
      </c>
      <c r="J351" s="93">
        <v>0</v>
      </c>
      <c r="K351" s="93">
        <v>0</v>
      </c>
    </row>
    <row r="352" spans="1:16" s="93" customFormat="1" x14ac:dyDescent="0.25">
      <c r="A352" s="93">
        <v>1000115</v>
      </c>
      <c r="B352" s="93" t="s">
        <v>1338</v>
      </c>
      <c r="C352" s="273">
        <v>42005</v>
      </c>
      <c r="D352" s="273">
        <v>42035.999988425923</v>
      </c>
      <c r="E352" s="93">
        <v>1</v>
      </c>
      <c r="F352" s="93" t="s">
        <v>38</v>
      </c>
      <c r="H352" s="93">
        <v>210</v>
      </c>
      <c r="M352" s="93">
        <v>475200</v>
      </c>
      <c r="N352" s="93" t="s">
        <v>1341</v>
      </c>
      <c r="O352" s="93" t="s">
        <v>1642</v>
      </c>
      <c r="P352" s="93" t="s">
        <v>1643</v>
      </c>
    </row>
    <row r="353" spans="1:16" s="93" customFormat="1" x14ac:dyDescent="0.25">
      <c r="A353" s="93">
        <v>1000115</v>
      </c>
      <c r="B353" s="93" t="s">
        <v>1338</v>
      </c>
      <c r="C353" s="273">
        <v>42005</v>
      </c>
      <c r="D353" s="273">
        <v>42063.999988425923</v>
      </c>
      <c r="E353" s="93">
        <v>1</v>
      </c>
      <c r="F353" s="93" t="s">
        <v>38</v>
      </c>
      <c r="G353" s="93">
        <v>7</v>
      </c>
      <c r="H353" s="93">
        <v>205</v>
      </c>
      <c r="I353" s="93">
        <v>718320</v>
      </c>
      <c r="J353" s="93">
        <v>0</v>
      </c>
      <c r="K353" s="93">
        <v>0</v>
      </c>
    </row>
    <row r="354" spans="1:16" s="93" customFormat="1" x14ac:dyDescent="0.25">
      <c r="A354" s="93">
        <v>1000116</v>
      </c>
      <c r="B354" s="93" t="s">
        <v>1344</v>
      </c>
      <c r="C354" s="273">
        <v>42005</v>
      </c>
      <c r="D354" s="273">
        <v>42035.999988425923</v>
      </c>
      <c r="E354" s="93">
        <v>1</v>
      </c>
      <c r="F354" s="93" t="s">
        <v>38</v>
      </c>
      <c r="H354" s="93">
        <v>210</v>
      </c>
      <c r="M354" s="93">
        <v>472140</v>
      </c>
      <c r="N354" s="93" t="s">
        <v>1644</v>
      </c>
      <c r="O354" s="93" t="s">
        <v>1645</v>
      </c>
      <c r="P354" s="93" t="s">
        <v>1646</v>
      </c>
    </row>
    <row r="355" spans="1:16" s="93" customFormat="1" x14ac:dyDescent="0.25">
      <c r="A355" s="93">
        <v>1000116</v>
      </c>
      <c r="B355" s="93" t="s">
        <v>1344</v>
      </c>
      <c r="C355" s="273">
        <v>42005</v>
      </c>
      <c r="D355" s="273">
        <v>42063.999988425923</v>
      </c>
      <c r="E355" s="93">
        <v>1</v>
      </c>
      <c r="F355" s="93" t="s">
        <v>38</v>
      </c>
      <c r="G355" s="93">
        <v>7</v>
      </c>
      <c r="H355" s="93">
        <v>205</v>
      </c>
      <c r="I355" s="93">
        <v>716088</v>
      </c>
      <c r="J355" s="93">
        <v>0</v>
      </c>
      <c r="K355" s="93">
        <v>0</v>
      </c>
    </row>
    <row r="356" spans="1:16" s="93" customFormat="1" x14ac:dyDescent="0.25">
      <c r="A356" s="93">
        <v>1000117</v>
      </c>
      <c r="B356" s="93" t="s">
        <v>1350</v>
      </c>
      <c r="C356" s="273">
        <v>42005</v>
      </c>
      <c r="D356" s="273">
        <v>42035.999988425923</v>
      </c>
      <c r="E356" s="93">
        <v>1</v>
      </c>
      <c r="F356" s="93" t="s">
        <v>38</v>
      </c>
      <c r="H356" s="93">
        <v>210</v>
      </c>
      <c r="M356" s="93" t="s">
        <v>1354</v>
      </c>
      <c r="N356" s="93" t="s">
        <v>1355</v>
      </c>
      <c r="O356" s="93" t="s">
        <v>1647</v>
      </c>
      <c r="P356" s="93" t="s">
        <v>1648</v>
      </c>
    </row>
    <row r="357" spans="1:16" s="93" customFormat="1" x14ac:dyDescent="0.25">
      <c r="A357" s="93">
        <v>1000117</v>
      </c>
      <c r="B357" s="93" t="s">
        <v>1350</v>
      </c>
      <c r="C357" s="273">
        <v>42005</v>
      </c>
      <c r="D357" s="273">
        <v>42063.999988425923</v>
      </c>
      <c r="E357" s="93">
        <v>1</v>
      </c>
      <c r="F357" s="93" t="s">
        <v>38</v>
      </c>
      <c r="G357" s="93">
        <v>7</v>
      </c>
      <c r="H357" s="93">
        <v>205</v>
      </c>
      <c r="I357" s="93" t="s">
        <v>1649</v>
      </c>
      <c r="J357" s="93">
        <v>0</v>
      </c>
      <c r="K357" s="93">
        <v>0</v>
      </c>
    </row>
    <row r="358" spans="1:16" s="93" customFormat="1" x14ac:dyDescent="0.25">
      <c r="A358" s="93">
        <v>1000118</v>
      </c>
      <c r="B358" s="93" t="s">
        <v>1358</v>
      </c>
      <c r="C358" s="273">
        <v>41883</v>
      </c>
      <c r="D358" s="273">
        <v>42063</v>
      </c>
      <c r="E358" s="93">
        <v>1</v>
      </c>
      <c r="F358" s="93" t="s">
        <v>38</v>
      </c>
      <c r="H358" s="93">
        <v>202</v>
      </c>
      <c r="I358" s="93">
        <v>140599999</v>
      </c>
      <c r="J358" s="93">
        <v>0</v>
      </c>
      <c r="K358" s="93">
        <v>0</v>
      </c>
      <c r="M358" s="93">
        <v>163999999</v>
      </c>
      <c r="N358" s="93">
        <v>140599999</v>
      </c>
      <c r="O358" s="93">
        <v>0</v>
      </c>
      <c r="P358" s="93">
        <v>0</v>
      </c>
    </row>
    <row r="359" spans="1:16" s="93" customFormat="1" x14ac:dyDescent="0.25">
      <c r="A359" s="93">
        <v>1000118</v>
      </c>
      <c r="B359" s="93" t="s">
        <v>1358</v>
      </c>
      <c r="C359" s="273">
        <v>42005</v>
      </c>
      <c r="D359" s="273">
        <v>42035.999988425923</v>
      </c>
      <c r="E359" s="93">
        <v>1</v>
      </c>
      <c r="F359" s="93" t="s">
        <v>38</v>
      </c>
      <c r="G359" s="93">
        <v>2</v>
      </c>
      <c r="H359" s="93">
        <v>201</v>
      </c>
      <c r="I359" s="93">
        <v>57400000</v>
      </c>
      <c r="J359" s="93">
        <v>0</v>
      </c>
      <c r="K359" s="93">
        <v>0</v>
      </c>
    </row>
    <row r="360" spans="1:16" s="93" customFormat="1" x14ac:dyDescent="0.25">
      <c r="A360" s="93">
        <v>1000118</v>
      </c>
      <c r="B360" s="93" t="s">
        <v>1358</v>
      </c>
      <c r="C360" s="273">
        <v>42005</v>
      </c>
      <c r="D360" s="273">
        <v>42035.999988425923</v>
      </c>
      <c r="E360" s="93">
        <v>1</v>
      </c>
      <c r="F360" s="93" t="s">
        <v>38</v>
      </c>
      <c r="G360" s="93">
        <v>7</v>
      </c>
      <c r="H360" s="93">
        <v>205</v>
      </c>
      <c r="I360" s="93">
        <v>129999996</v>
      </c>
      <c r="J360" s="93">
        <v>0</v>
      </c>
      <c r="K360" s="93">
        <v>0</v>
      </c>
    </row>
    <row r="361" spans="1:16" s="93" customFormat="1" x14ac:dyDescent="0.25">
      <c r="A361" s="93">
        <v>1000118</v>
      </c>
      <c r="B361" s="93" t="s">
        <v>1358</v>
      </c>
      <c r="C361" s="273">
        <v>42005</v>
      </c>
      <c r="D361" s="273">
        <v>42035.999988425923</v>
      </c>
      <c r="E361" s="93">
        <v>1</v>
      </c>
      <c r="F361" s="93" t="s">
        <v>38</v>
      </c>
      <c r="H361" s="93">
        <v>210</v>
      </c>
      <c r="M361" s="93" t="s">
        <v>1359</v>
      </c>
      <c r="N361" s="93" t="s">
        <v>1650</v>
      </c>
      <c r="O361" s="93" t="s">
        <v>1651</v>
      </c>
      <c r="P361" s="93" t="s">
        <v>1652</v>
      </c>
    </row>
    <row r="362" spans="1:16" s="93" customFormat="1" x14ac:dyDescent="0.25">
      <c r="A362" s="93">
        <v>1000118</v>
      </c>
      <c r="B362" s="93" t="s">
        <v>1358</v>
      </c>
      <c r="C362" s="273">
        <v>42036</v>
      </c>
      <c r="D362" s="273">
        <v>42063.999988425923</v>
      </c>
      <c r="E362" s="93">
        <v>1</v>
      </c>
      <c r="F362" s="93" t="s">
        <v>38</v>
      </c>
      <c r="G362" s="93">
        <v>1</v>
      </c>
      <c r="H362" s="93">
        <v>201</v>
      </c>
      <c r="I362" s="93">
        <v>49200000</v>
      </c>
      <c r="J362" s="93">
        <v>0</v>
      </c>
      <c r="K362" s="93">
        <v>0</v>
      </c>
    </row>
    <row r="363" spans="1:16" s="93" customFormat="1" x14ac:dyDescent="0.25">
      <c r="A363" s="93">
        <v>1000119</v>
      </c>
      <c r="B363" s="93" t="s">
        <v>1363</v>
      </c>
      <c r="C363" s="273">
        <v>42005</v>
      </c>
      <c r="D363" s="273">
        <v>42035.999988425923</v>
      </c>
      <c r="E363" s="93">
        <v>1</v>
      </c>
      <c r="F363" s="93" t="s">
        <v>38</v>
      </c>
      <c r="G363" s="93">
        <v>7</v>
      </c>
      <c r="H363" s="93">
        <v>205</v>
      </c>
      <c r="I363" s="93">
        <v>29999996</v>
      </c>
      <c r="J363" s="93">
        <v>0</v>
      </c>
      <c r="K363" s="93">
        <v>0</v>
      </c>
    </row>
    <row r="364" spans="1:16" s="93" customFormat="1" x14ac:dyDescent="0.25">
      <c r="A364" s="93">
        <v>1000119</v>
      </c>
      <c r="B364" s="93" t="s">
        <v>1363</v>
      </c>
      <c r="C364" s="273">
        <v>42005</v>
      </c>
      <c r="D364" s="273">
        <v>42035.999988425923</v>
      </c>
      <c r="E364" s="93">
        <v>1</v>
      </c>
      <c r="F364" s="93" t="s">
        <v>38</v>
      </c>
      <c r="G364" s="93">
        <v>2</v>
      </c>
      <c r="H364" s="93">
        <v>201</v>
      </c>
      <c r="I364" s="93">
        <v>57400000</v>
      </c>
      <c r="J364" s="93">
        <v>0</v>
      </c>
      <c r="K364" s="93">
        <v>0</v>
      </c>
    </row>
    <row r="365" spans="1:16" s="93" customFormat="1" x14ac:dyDescent="0.25">
      <c r="A365" s="93">
        <v>1000119</v>
      </c>
      <c r="B365" s="93" t="s">
        <v>1363</v>
      </c>
      <c r="C365" s="273">
        <v>42005</v>
      </c>
      <c r="D365" s="273">
        <v>42035.999988425923</v>
      </c>
      <c r="E365" s="93">
        <v>1</v>
      </c>
      <c r="F365" s="93" t="s">
        <v>38</v>
      </c>
      <c r="H365" s="93">
        <v>210</v>
      </c>
      <c r="M365" s="93" t="s">
        <v>1366</v>
      </c>
      <c r="N365" s="93" t="s">
        <v>1367</v>
      </c>
      <c r="O365" s="93" t="s">
        <v>1653</v>
      </c>
      <c r="P365" s="93" t="s">
        <v>1654</v>
      </c>
    </row>
    <row r="366" spans="1:16" s="93" customFormat="1" x14ac:dyDescent="0.25">
      <c r="A366" s="93">
        <v>1000119</v>
      </c>
      <c r="B366" s="93" t="s">
        <v>1363</v>
      </c>
      <c r="C366" s="273">
        <v>42036</v>
      </c>
      <c r="D366" s="273">
        <v>42063.999988425923</v>
      </c>
      <c r="E366" s="93">
        <v>1</v>
      </c>
      <c r="F366" s="93" t="s">
        <v>38</v>
      </c>
      <c r="G366" s="93">
        <v>1</v>
      </c>
      <c r="H366" s="93">
        <v>201</v>
      </c>
      <c r="I366" s="93">
        <v>49200000</v>
      </c>
      <c r="J366" s="93">
        <v>0</v>
      </c>
      <c r="K366" s="93">
        <v>0</v>
      </c>
    </row>
    <row r="367" spans="1:16" s="93" customFormat="1" x14ac:dyDescent="0.25">
      <c r="A367" s="93">
        <v>1000120</v>
      </c>
      <c r="B367" s="93" t="s">
        <v>1370</v>
      </c>
      <c r="C367" s="273">
        <v>42005</v>
      </c>
      <c r="D367" s="273">
        <v>42035.999988425923</v>
      </c>
      <c r="E367" s="93">
        <v>1</v>
      </c>
      <c r="F367" s="93" t="s">
        <v>38</v>
      </c>
      <c r="G367" s="93">
        <v>2</v>
      </c>
      <c r="H367" s="93">
        <v>201</v>
      </c>
      <c r="I367" s="93">
        <v>57400000</v>
      </c>
      <c r="J367" s="93">
        <v>0</v>
      </c>
      <c r="K367" s="93">
        <v>0</v>
      </c>
    </row>
    <row r="368" spans="1:16" s="93" customFormat="1" x14ac:dyDescent="0.25">
      <c r="A368" s="93">
        <v>1000120</v>
      </c>
      <c r="B368" s="93" t="s">
        <v>1370</v>
      </c>
      <c r="C368" s="273">
        <v>42005</v>
      </c>
      <c r="D368" s="273">
        <v>42035.999988425923</v>
      </c>
      <c r="E368" s="93">
        <v>1</v>
      </c>
      <c r="F368" s="93" t="s">
        <v>38</v>
      </c>
      <c r="G368" s="93">
        <v>71</v>
      </c>
      <c r="H368" s="93">
        <v>201</v>
      </c>
      <c r="I368" s="93">
        <v>347999996</v>
      </c>
      <c r="J368" s="93">
        <v>0</v>
      </c>
      <c r="K368" s="93">
        <v>0</v>
      </c>
      <c r="P368" s="93">
        <v>0</v>
      </c>
    </row>
    <row r="369" spans="1:16" s="93" customFormat="1" x14ac:dyDescent="0.25">
      <c r="A369" s="93">
        <v>1000120</v>
      </c>
      <c r="B369" s="93" t="s">
        <v>1370</v>
      </c>
      <c r="C369" s="273">
        <v>42005</v>
      </c>
      <c r="D369" s="273">
        <v>42035.999988425923</v>
      </c>
      <c r="E369" s="93">
        <v>1</v>
      </c>
      <c r="F369" s="93" t="s">
        <v>38</v>
      </c>
      <c r="H369" s="93">
        <v>210</v>
      </c>
      <c r="M369" s="93" t="s">
        <v>1366</v>
      </c>
      <c r="N369" s="93" t="s">
        <v>1367</v>
      </c>
      <c r="O369" s="93" t="s">
        <v>1655</v>
      </c>
      <c r="P369" s="93">
        <v>0</v>
      </c>
    </row>
    <row r="370" spans="1:16" s="93" customFormat="1" x14ac:dyDescent="0.25">
      <c r="A370" s="93">
        <v>1000120</v>
      </c>
      <c r="B370" s="93" t="s">
        <v>1370</v>
      </c>
      <c r="C370" s="273">
        <v>42036</v>
      </c>
      <c r="D370" s="273">
        <v>42063.999988425923</v>
      </c>
      <c r="E370" s="93">
        <v>1</v>
      </c>
      <c r="F370" s="93" t="s">
        <v>38</v>
      </c>
      <c r="G370" s="93">
        <v>1</v>
      </c>
      <c r="H370" s="93">
        <v>201</v>
      </c>
      <c r="I370" s="93">
        <v>49200000</v>
      </c>
      <c r="J370" s="93">
        <v>0</v>
      </c>
      <c r="K370" s="93">
        <v>0</v>
      </c>
    </row>
    <row r="371" spans="1:16" s="93" customFormat="1" x14ac:dyDescent="0.25">
      <c r="A371" s="93">
        <v>1000121</v>
      </c>
      <c r="B371" s="93" t="s">
        <v>1372</v>
      </c>
      <c r="C371" s="273">
        <v>41883</v>
      </c>
      <c r="D371" s="273">
        <v>42063</v>
      </c>
      <c r="E371" s="93">
        <v>1</v>
      </c>
      <c r="F371" s="93" t="s">
        <v>38</v>
      </c>
      <c r="H371" s="93">
        <v>202</v>
      </c>
      <c r="I371" s="93">
        <v>106600000</v>
      </c>
      <c r="J371" s="93">
        <v>0</v>
      </c>
      <c r="K371" s="93">
        <v>0</v>
      </c>
      <c r="M371" s="93">
        <v>130000000</v>
      </c>
      <c r="N371" s="93">
        <v>106600000</v>
      </c>
      <c r="O371" s="93">
        <v>0</v>
      </c>
      <c r="P371" s="93">
        <v>0</v>
      </c>
    </row>
    <row r="372" spans="1:16" s="93" customFormat="1" x14ac:dyDescent="0.25">
      <c r="A372" s="93">
        <v>1000121</v>
      </c>
      <c r="B372" s="93" t="s">
        <v>1372</v>
      </c>
      <c r="C372" s="273">
        <v>42005</v>
      </c>
      <c r="D372" s="273">
        <v>42035.999988425923</v>
      </c>
      <c r="E372" s="93">
        <v>1</v>
      </c>
      <c r="F372" s="93" t="s">
        <v>38</v>
      </c>
      <c r="G372" s="93">
        <v>2</v>
      </c>
      <c r="H372" s="93">
        <v>201</v>
      </c>
      <c r="I372" s="93">
        <v>57400000</v>
      </c>
      <c r="J372" s="93">
        <v>0</v>
      </c>
      <c r="K372" s="93">
        <v>0</v>
      </c>
    </row>
    <row r="373" spans="1:16" s="93" customFormat="1" x14ac:dyDescent="0.25">
      <c r="A373" s="93">
        <v>1000121</v>
      </c>
      <c r="B373" s="93" t="s">
        <v>1372</v>
      </c>
      <c r="C373" s="273">
        <v>42005</v>
      </c>
      <c r="D373" s="273">
        <v>42035.999988425923</v>
      </c>
      <c r="E373" s="93">
        <v>1</v>
      </c>
      <c r="F373" s="93" t="s">
        <v>38</v>
      </c>
      <c r="G373" s="93">
        <v>71</v>
      </c>
      <c r="H373" s="93">
        <v>201</v>
      </c>
      <c r="I373" s="93">
        <v>551999996</v>
      </c>
      <c r="J373" s="93">
        <v>0</v>
      </c>
      <c r="K373" s="93">
        <v>0</v>
      </c>
      <c r="P373" s="93">
        <v>0</v>
      </c>
    </row>
    <row r="374" spans="1:16" s="93" customFormat="1" x14ac:dyDescent="0.25">
      <c r="A374" s="93">
        <v>1000121</v>
      </c>
      <c r="B374" s="93" t="s">
        <v>1372</v>
      </c>
      <c r="C374" s="273">
        <v>42005</v>
      </c>
      <c r="D374" s="273">
        <v>42035.999988425923</v>
      </c>
      <c r="E374" s="93">
        <v>1</v>
      </c>
      <c r="F374" s="93" t="s">
        <v>38</v>
      </c>
      <c r="H374" s="93">
        <v>210</v>
      </c>
      <c r="M374" s="93" t="s">
        <v>1359</v>
      </c>
      <c r="N374" s="93" t="s">
        <v>1650</v>
      </c>
      <c r="O374" s="93" t="s">
        <v>1656</v>
      </c>
      <c r="P374" s="93" t="s">
        <v>1657</v>
      </c>
    </row>
    <row r="375" spans="1:16" s="93" customFormat="1" x14ac:dyDescent="0.25">
      <c r="A375" s="93">
        <v>1000121</v>
      </c>
      <c r="B375" s="93" t="s">
        <v>1372</v>
      </c>
      <c r="C375" s="273">
        <v>42036</v>
      </c>
      <c r="D375" s="273">
        <v>42063.999988425923</v>
      </c>
      <c r="E375" s="93">
        <v>1</v>
      </c>
      <c r="F375" s="93" t="s">
        <v>38</v>
      </c>
      <c r="G375" s="93">
        <v>1</v>
      </c>
      <c r="H375" s="93">
        <v>201</v>
      </c>
      <c r="I375" s="93">
        <v>49200000</v>
      </c>
      <c r="J375" s="93">
        <v>0</v>
      </c>
      <c r="K375" s="93">
        <v>0</v>
      </c>
    </row>
    <row r="376" spans="1:16" s="93" customFormat="1" x14ac:dyDescent="0.25">
      <c r="A376" s="93">
        <v>1000122</v>
      </c>
      <c r="B376" s="93" t="s">
        <v>1374</v>
      </c>
      <c r="C376" s="273">
        <v>42005</v>
      </c>
      <c r="D376" s="273">
        <v>42035.999988425923</v>
      </c>
      <c r="E376" s="93">
        <v>1</v>
      </c>
      <c r="F376" s="93" t="s">
        <v>38</v>
      </c>
      <c r="G376" s="93">
        <v>7</v>
      </c>
      <c r="H376" s="93">
        <v>204</v>
      </c>
      <c r="I376" s="93">
        <v>20500</v>
      </c>
      <c r="J376" s="93">
        <v>0</v>
      </c>
      <c r="K376" s="93">
        <v>0</v>
      </c>
    </row>
    <row r="377" spans="1:16" s="93" customFormat="1" x14ac:dyDescent="0.25">
      <c r="A377" s="93">
        <v>1000122</v>
      </c>
      <c r="B377" s="93" t="s">
        <v>1374</v>
      </c>
      <c r="C377" s="273">
        <v>42005</v>
      </c>
      <c r="D377" s="273">
        <v>42035.999988425923</v>
      </c>
      <c r="E377" s="93">
        <v>1</v>
      </c>
      <c r="F377" s="93" t="s">
        <v>38</v>
      </c>
      <c r="H377" s="93">
        <v>210</v>
      </c>
      <c r="M377" s="93">
        <v>300000</v>
      </c>
      <c r="N377" s="93" t="s">
        <v>1375</v>
      </c>
      <c r="O377" s="93" t="s">
        <v>1658</v>
      </c>
      <c r="P377" s="93" t="s">
        <v>1659</v>
      </c>
    </row>
    <row r="378" spans="1:16" s="93" customFormat="1" x14ac:dyDescent="0.25">
      <c r="A378" s="93">
        <v>1000122</v>
      </c>
      <c r="B378" s="93" t="s">
        <v>1374</v>
      </c>
      <c r="C378" s="273">
        <v>42036</v>
      </c>
      <c r="D378" s="273">
        <v>42063.999988425923</v>
      </c>
      <c r="E378" s="93">
        <v>1</v>
      </c>
      <c r="F378" s="93" t="s">
        <v>38</v>
      </c>
      <c r="G378" s="93">
        <v>7</v>
      </c>
      <c r="H378" s="93">
        <v>205</v>
      </c>
      <c r="I378" s="93">
        <v>20500</v>
      </c>
      <c r="J378" s="93">
        <v>0</v>
      </c>
      <c r="K378" s="93">
        <v>0</v>
      </c>
    </row>
    <row r="379" spans="1:16" s="93" customFormat="1" x14ac:dyDescent="0.25">
      <c r="A379" s="93">
        <v>1000123</v>
      </c>
      <c r="B379" s="93" t="s">
        <v>1378</v>
      </c>
      <c r="C379" s="273">
        <v>41883</v>
      </c>
      <c r="D379" s="273">
        <v>42063</v>
      </c>
      <c r="E379" s="93">
        <v>1</v>
      </c>
      <c r="F379" s="93" t="s">
        <v>38</v>
      </c>
      <c r="H379" s="93">
        <v>202</v>
      </c>
      <c r="I379" s="93">
        <v>552199999</v>
      </c>
      <c r="J379" s="93">
        <v>0</v>
      </c>
      <c r="K379" s="93">
        <v>0</v>
      </c>
      <c r="M379" s="93">
        <v>655999999</v>
      </c>
      <c r="N379" s="93">
        <v>552199999</v>
      </c>
      <c r="O379" s="93">
        <v>0</v>
      </c>
      <c r="P379" s="93">
        <v>0</v>
      </c>
    </row>
    <row r="380" spans="1:16" s="93" customFormat="1" x14ac:dyDescent="0.25">
      <c r="A380" s="93">
        <v>1000123</v>
      </c>
      <c r="B380" s="93" t="s">
        <v>1378</v>
      </c>
      <c r="C380" s="273">
        <v>42005</v>
      </c>
      <c r="D380" s="273">
        <v>42035.999988425923</v>
      </c>
      <c r="E380" s="93">
        <v>1</v>
      </c>
      <c r="F380" s="93" t="s">
        <v>38</v>
      </c>
      <c r="G380" s="93">
        <v>71</v>
      </c>
      <c r="H380" s="93">
        <v>201</v>
      </c>
      <c r="I380" s="93">
        <v>1451599996</v>
      </c>
      <c r="J380" s="93">
        <v>0</v>
      </c>
      <c r="K380" s="93">
        <v>0</v>
      </c>
      <c r="P380" s="93">
        <v>0</v>
      </c>
    </row>
    <row r="381" spans="1:16" s="93" customFormat="1" x14ac:dyDescent="0.25">
      <c r="A381" s="93">
        <v>1000123</v>
      </c>
      <c r="B381" s="93" t="s">
        <v>1378</v>
      </c>
      <c r="C381" s="273">
        <v>42005</v>
      </c>
      <c r="D381" s="273">
        <v>42035.999988425923</v>
      </c>
      <c r="E381" s="93">
        <v>1</v>
      </c>
      <c r="F381" s="93" t="s">
        <v>38</v>
      </c>
      <c r="H381" s="93">
        <v>210</v>
      </c>
      <c r="M381" s="93">
        <v>1311999998</v>
      </c>
      <c r="N381" s="93" t="s">
        <v>1326</v>
      </c>
      <c r="O381" s="93" t="s">
        <v>1622</v>
      </c>
      <c r="P381" s="93" t="s">
        <v>1637</v>
      </c>
    </row>
    <row r="382" spans="1:16" s="93" customFormat="1" x14ac:dyDescent="0.25">
      <c r="A382" s="93">
        <v>1000124</v>
      </c>
      <c r="B382" s="93" t="s">
        <v>1381</v>
      </c>
      <c r="C382" s="273">
        <v>42005</v>
      </c>
      <c r="D382" s="273">
        <v>42035.999988425923</v>
      </c>
      <c r="E382" s="93">
        <v>1</v>
      </c>
      <c r="F382" s="93" t="s">
        <v>38</v>
      </c>
      <c r="H382" s="93">
        <v>210</v>
      </c>
      <c r="M382" s="93">
        <v>21500</v>
      </c>
      <c r="N382" s="93" t="s">
        <v>1660</v>
      </c>
      <c r="O382" s="93" t="s">
        <v>1661</v>
      </c>
      <c r="P382" s="93" t="s">
        <v>1662</v>
      </c>
    </row>
    <row r="383" spans="1:16" s="93" customFormat="1" x14ac:dyDescent="0.25">
      <c r="A383" s="93">
        <v>1000125</v>
      </c>
      <c r="B383" s="93" t="s">
        <v>1385</v>
      </c>
      <c r="C383" s="273">
        <v>42005</v>
      </c>
      <c r="D383" s="273">
        <v>42035.999988425923</v>
      </c>
      <c r="E383" s="93">
        <v>1</v>
      </c>
      <c r="F383" s="93" t="s">
        <v>38</v>
      </c>
      <c r="H383" s="93">
        <v>210</v>
      </c>
      <c r="M383" s="93">
        <v>21500</v>
      </c>
      <c r="N383" s="93" t="s">
        <v>1382</v>
      </c>
    </row>
    <row r="384" spans="1:16" s="93" customFormat="1" x14ac:dyDescent="0.25">
      <c r="A384" s="93">
        <v>1000126</v>
      </c>
      <c r="B384" s="93" t="s">
        <v>1386</v>
      </c>
      <c r="C384" s="273">
        <v>41883</v>
      </c>
      <c r="D384" s="273">
        <v>42063</v>
      </c>
      <c r="E384" s="93">
        <v>1</v>
      </c>
      <c r="F384" s="93" t="s">
        <v>38</v>
      </c>
      <c r="H384" s="93">
        <v>202</v>
      </c>
      <c r="I384" s="93">
        <v>41601700</v>
      </c>
      <c r="J384" s="93">
        <v>0</v>
      </c>
      <c r="K384" s="93">
        <v>0</v>
      </c>
      <c r="M384" s="93">
        <v>47001700</v>
      </c>
      <c r="N384" s="93">
        <v>41601700</v>
      </c>
      <c r="O384" s="93">
        <v>0</v>
      </c>
      <c r="P384" s="93">
        <v>0</v>
      </c>
    </row>
    <row r="385" spans="1:16" s="93" customFormat="1" x14ac:dyDescent="0.25">
      <c r="A385" s="93">
        <v>1000126</v>
      </c>
      <c r="B385" s="93" t="s">
        <v>1386</v>
      </c>
      <c r="C385" s="273">
        <v>42005</v>
      </c>
      <c r="D385" s="273">
        <v>42035.999988425923</v>
      </c>
      <c r="E385" s="93">
        <v>1</v>
      </c>
      <c r="F385" s="93" t="s">
        <v>38</v>
      </c>
      <c r="H385" s="93">
        <v>210</v>
      </c>
      <c r="M385" s="93">
        <v>94003400</v>
      </c>
      <c r="N385" s="93" t="s">
        <v>1387</v>
      </c>
      <c r="O385" s="93" t="s">
        <v>1663</v>
      </c>
      <c r="P385" s="93" t="s">
        <v>1664</v>
      </c>
    </row>
    <row r="386" spans="1:16" s="93" customFormat="1" x14ac:dyDescent="0.25">
      <c r="A386" s="93">
        <v>1000126</v>
      </c>
      <c r="B386" s="93" t="s">
        <v>1386</v>
      </c>
      <c r="C386" s="273">
        <v>42005</v>
      </c>
      <c r="D386" s="273">
        <v>42063.999988425923</v>
      </c>
      <c r="E386" s="93">
        <v>1</v>
      </c>
      <c r="F386" s="93" t="s">
        <v>38</v>
      </c>
      <c r="G386" s="93">
        <v>7</v>
      </c>
      <c r="H386" s="93">
        <v>205</v>
      </c>
      <c r="I386" s="93">
        <v>34601700</v>
      </c>
      <c r="J386" s="93">
        <v>0</v>
      </c>
      <c r="K386" s="93">
        <v>0</v>
      </c>
    </row>
    <row r="387" spans="1:16" s="93" customFormat="1" x14ac:dyDescent="0.25">
      <c r="A387" s="93">
        <v>1000126</v>
      </c>
      <c r="B387" s="93" t="s">
        <v>1386</v>
      </c>
      <c r="C387" s="273">
        <v>42036</v>
      </c>
      <c r="D387" s="273">
        <v>42063.999988425923</v>
      </c>
      <c r="E387" s="93">
        <v>1</v>
      </c>
      <c r="F387" s="93" t="s">
        <v>38</v>
      </c>
      <c r="G387" s="93">
        <v>1</v>
      </c>
      <c r="H387" s="93">
        <v>201</v>
      </c>
      <c r="I387" s="93">
        <v>7000000</v>
      </c>
      <c r="J387" s="93">
        <v>0</v>
      </c>
      <c r="K387" s="93">
        <v>0</v>
      </c>
    </row>
    <row r="388" spans="1:16" s="93" customFormat="1" x14ac:dyDescent="0.25">
      <c r="A388" s="93">
        <v>1000127</v>
      </c>
      <c r="B388" s="93" t="s">
        <v>1390</v>
      </c>
      <c r="C388" s="273">
        <v>41883</v>
      </c>
      <c r="D388" s="273">
        <v>42063</v>
      </c>
      <c r="E388" s="93">
        <v>1</v>
      </c>
      <c r="F388" s="93" t="s">
        <v>38</v>
      </c>
      <c r="H388" s="93">
        <v>202</v>
      </c>
      <c r="I388" s="93">
        <v>41601650</v>
      </c>
      <c r="J388" s="93">
        <v>0</v>
      </c>
      <c r="K388" s="93">
        <v>0</v>
      </c>
      <c r="M388" s="93">
        <v>47001650</v>
      </c>
      <c r="N388" s="93">
        <v>41601650</v>
      </c>
      <c r="O388" s="93">
        <v>0</v>
      </c>
      <c r="P388" s="93">
        <v>0</v>
      </c>
    </row>
    <row r="389" spans="1:16" s="93" customFormat="1" x14ac:dyDescent="0.25">
      <c r="A389" s="93">
        <v>1000127</v>
      </c>
      <c r="B389" s="93" t="s">
        <v>1390</v>
      </c>
      <c r="C389" s="273">
        <v>42005</v>
      </c>
      <c r="D389" s="273">
        <v>42035.999988425923</v>
      </c>
      <c r="E389" s="93">
        <v>1</v>
      </c>
      <c r="F389" s="93" t="s">
        <v>38</v>
      </c>
      <c r="H389" s="93">
        <v>210</v>
      </c>
      <c r="M389" s="93">
        <v>94003300</v>
      </c>
      <c r="N389" s="93" t="s">
        <v>1391</v>
      </c>
      <c r="O389" s="93" t="s">
        <v>1665</v>
      </c>
      <c r="P389" s="93" t="s">
        <v>1666</v>
      </c>
    </row>
    <row r="390" spans="1:16" s="93" customFormat="1" x14ac:dyDescent="0.25">
      <c r="A390" s="93">
        <v>1000127</v>
      </c>
      <c r="B390" s="93" t="s">
        <v>1390</v>
      </c>
      <c r="C390" s="273">
        <v>42005</v>
      </c>
      <c r="D390" s="273">
        <v>42063.999988425923</v>
      </c>
      <c r="E390" s="93">
        <v>1</v>
      </c>
      <c r="F390" s="93" t="s">
        <v>38</v>
      </c>
      <c r="G390" s="93">
        <v>7</v>
      </c>
      <c r="H390" s="93">
        <v>205</v>
      </c>
      <c r="I390" s="93">
        <v>34601650</v>
      </c>
      <c r="J390" s="93">
        <v>0</v>
      </c>
      <c r="K390" s="93">
        <v>0</v>
      </c>
    </row>
    <row r="391" spans="1:16" s="93" customFormat="1" x14ac:dyDescent="0.25">
      <c r="A391" s="93">
        <v>1000127</v>
      </c>
      <c r="B391" s="93" t="s">
        <v>1390</v>
      </c>
      <c r="C391" s="273">
        <v>42036</v>
      </c>
      <c r="D391" s="273">
        <v>42063.999988425923</v>
      </c>
      <c r="E391" s="93">
        <v>1</v>
      </c>
      <c r="F391" s="93" t="s">
        <v>38</v>
      </c>
      <c r="G391" s="93">
        <v>1</v>
      </c>
      <c r="H391" s="93">
        <v>201</v>
      </c>
      <c r="I391" s="93">
        <v>7000000</v>
      </c>
      <c r="J391" s="93">
        <v>0</v>
      </c>
      <c r="K391" s="93">
        <v>0</v>
      </c>
    </row>
    <row r="392" spans="1:16" s="93" customFormat="1" x14ac:dyDescent="0.25">
      <c r="A392" s="93">
        <v>1000128</v>
      </c>
      <c r="B392" s="93" t="s">
        <v>1394</v>
      </c>
      <c r="C392" s="273">
        <v>42005</v>
      </c>
      <c r="D392" s="273">
        <v>42035.999988425923</v>
      </c>
      <c r="E392" s="93">
        <v>1</v>
      </c>
      <c r="F392" s="93" t="s">
        <v>38</v>
      </c>
      <c r="H392" s="93">
        <v>210</v>
      </c>
      <c r="M392" s="93">
        <v>6765</v>
      </c>
      <c r="N392" s="93" t="s">
        <v>406</v>
      </c>
      <c r="O392" s="93" t="s">
        <v>1468</v>
      </c>
      <c r="P392" s="93" t="s">
        <v>1469</v>
      </c>
    </row>
    <row r="393" spans="1:16" s="93" customFormat="1" x14ac:dyDescent="0.25">
      <c r="A393" s="93">
        <v>1000128</v>
      </c>
      <c r="B393" s="93" t="s">
        <v>1394</v>
      </c>
      <c r="C393" s="273">
        <v>42036</v>
      </c>
      <c r="D393" s="273">
        <v>42063.999988425923</v>
      </c>
      <c r="E393" s="93">
        <v>1</v>
      </c>
      <c r="F393" s="93" t="s">
        <v>38</v>
      </c>
      <c r="G393" s="93">
        <v>7</v>
      </c>
      <c r="H393" s="93">
        <v>206</v>
      </c>
      <c r="I393" s="93">
        <v>656</v>
      </c>
      <c r="J393" s="93">
        <v>0</v>
      </c>
      <c r="K393" s="93">
        <v>0</v>
      </c>
    </row>
    <row r="394" spans="1:16" s="93" customFormat="1" x14ac:dyDescent="0.25">
      <c r="A394" s="93">
        <v>1000128</v>
      </c>
      <c r="B394" s="93" t="s">
        <v>1394</v>
      </c>
      <c r="C394" s="273">
        <v>42036</v>
      </c>
      <c r="D394" s="273">
        <v>42063.999988425923</v>
      </c>
      <c r="E394" s="93">
        <v>1</v>
      </c>
      <c r="F394" s="93" t="s">
        <v>38</v>
      </c>
      <c r="G394" s="93">
        <v>7</v>
      </c>
      <c r="H394" s="93">
        <v>204</v>
      </c>
      <c r="I394" s="93">
        <v>738</v>
      </c>
      <c r="J394" s="93">
        <v>0</v>
      </c>
      <c r="K394" s="93">
        <v>0</v>
      </c>
    </row>
    <row r="395" spans="1:16" s="93" customFormat="1" x14ac:dyDescent="0.25">
      <c r="A395" s="93">
        <v>1000128</v>
      </c>
      <c r="B395" s="93" t="s">
        <v>1394</v>
      </c>
      <c r="C395" s="273">
        <v>42036</v>
      </c>
      <c r="D395" s="273">
        <v>42063.999988425923</v>
      </c>
      <c r="E395" s="93">
        <v>1</v>
      </c>
      <c r="F395" s="93" t="s">
        <v>38</v>
      </c>
      <c r="G395" s="93">
        <v>7</v>
      </c>
      <c r="H395" s="93">
        <v>205</v>
      </c>
      <c r="I395" s="93">
        <v>1312</v>
      </c>
      <c r="J395" s="93">
        <v>0</v>
      </c>
      <c r="K395" s="93">
        <v>0</v>
      </c>
    </row>
    <row r="396" spans="1:16" s="93" customFormat="1" x14ac:dyDescent="0.25">
      <c r="A396" s="93">
        <v>1000129</v>
      </c>
      <c r="B396" s="93" t="s">
        <v>1395</v>
      </c>
      <c r="C396" s="273">
        <v>42005</v>
      </c>
      <c r="D396" s="273">
        <v>42035.999988425923</v>
      </c>
      <c r="E396" s="93">
        <v>1</v>
      </c>
      <c r="F396" s="93" t="s">
        <v>38</v>
      </c>
      <c r="G396" s="93">
        <v>7</v>
      </c>
      <c r="H396" s="93">
        <v>204</v>
      </c>
      <c r="I396" s="93">
        <v>2460</v>
      </c>
      <c r="J396" s="93">
        <v>0</v>
      </c>
      <c r="K396" s="93">
        <v>0</v>
      </c>
    </row>
    <row r="397" spans="1:16" s="93" customFormat="1" x14ac:dyDescent="0.25">
      <c r="A397" s="93">
        <v>1000129</v>
      </c>
      <c r="B397" s="93" t="s">
        <v>1395</v>
      </c>
      <c r="C397" s="273">
        <v>42005</v>
      </c>
      <c r="D397" s="273">
        <v>42063.999988425923</v>
      </c>
      <c r="E397" s="93">
        <v>1</v>
      </c>
      <c r="F397" s="93" t="s">
        <v>38</v>
      </c>
      <c r="G397" s="93">
        <v>7</v>
      </c>
      <c r="H397" s="93">
        <v>205</v>
      </c>
      <c r="I397" s="93">
        <v>8610</v>
      </c>
      <c r="J397" s="93">
        <v>0</v>
      </c>
      <c r="K397" s="93">
        <v>0</v>
      </c>
    </row>
    <row r="398" spans="1:16" s="93" customFormat="1" x14ac:dyDescent="0.25">
      <c r="A398" s="93">
        <v>1000129</v>
      </c>
      <c r="B398" s="93" t="s">
        <v>1395</v>
      </c>
      <c r="C398" s="273">
        <v>42005</v>
      </c>
      <c r="D398" s="273">
        <v>42063.999988425923</v>
      </c>
      <c r="E398" s="93">
        <v>1</v>
      </c>
      <c r="F398" s="93" t="s">
        <v>38</v>
      </c>
      <c r="H398" s="93">
        <v>210</v>
      </c>
      <c r="M398" s="93">
        <v>28325</v>
      </c>
      <c r="N398" s="93" t="s">
        <v>1667</v>
      </c>
      <c r="O398" s="93" t="s">
        <v>1668</v>
      </c>
      <c r="P398" s="93" t="s">
        <v>1669</v>
      </c>
    </row>
    <row r="399" spans="1:16" s="93" customFormat="1" x14ac:dyDescent="0.25">
      <c r="A399" s="93">
        <v>1000130</v>
      </c>
      <c r="B399" s="93" t="s">
        <v>1402</v>
      </c>
      <c r="C399" s="273">
        <v>42005</v>
      </c>
      <c r="D399" s="273">
        <v>42063.999988425923</v>
      </c>
      <c r="E399" s="93">
        <v>1</v>
      </c>
      <c r="F399" s="93" t="s">
        <v>38</v>
      </c>
      <c r="G399" s="93">
        <v>7</v>
      </c>
      <c r="H399" s="93">
        <v>205</v>
      </c>
      <c r="I399" s="93">
        <v>1964884</v>
      </c>
      <c r="J399" s="93">
        <v>0</v>
      </c>
      <c r="K399" s="93">
        <v>0</v>
      </c>
    </row>
    <row r="400" spans="1:16" s="93" customFormat="1" x14ac:dyDescent="0.25">
      <c r="A400" s="93">
        <v>1000130</v>
      </c>
      <c r="B400" s="93" t="s">
        <v>1402</v>
      </c>
      <c r="C400" s="273">
        <v>42005</v>
      </c>
      <c r="D400" s="273">
        <v>42063.999988425923</v>
      </c>
      <c r="E400" s="93">
        <v>1</v>
      </c>
      <c r="F400" s="93" t="s">
        <v>38</v>
      </c>
      <c r="H400" s="93">
        <v>210</v>
      </c>
      <c r="M400" s="93">
        <v>837900</v>
      </c>
      <c r="N400" s="93" t="s">
        <v>1670</v>
      </c>
      <c r="O400" s="93" t="s">
        <v>1671</v>
      </c>
      <c r="P400" s="93" t="s">
        <v>1672</v>
      </c>
    </row>
    <row r="401" spans="1:16" s="93" customFormat="1" x14ac:dyDescent="0.25">
      <c r="A401" s="93">
        <v>1000131</v>
      </c>
      <c r="B401" s="93" t="s">
        <v>1413</v>
      </c>
      <c r="C401" s="273">
        <v>42005</v>
      </c>
      <c r="D401" s="273">
        <v>42035.999988425923</v>
      </c>
      <c r="E401" s="93">
        <v>1</v>
      </c>
      <c r="F401" s="93" t="s">
        <v>38</v>
      </c>
      <c r="G401" s="93">
        <v>7</v>
      </c>
      <c r="H401" s="93">
        <v>204</v>
      </c>
      <c r="I401" s="93">
        <v>1088</v>
      </c>
      <c r="J401" s="93">
        <v>0</v>
      </c>
      <c r="K401" s="93">
        <v>0</v>
      </c>
    </row>
    <row r="402" spans="1:16" s="93" customFormat="1" x14ac:dyDescent="0.25">
      <c r="A402" s="93">
        <v>1000131</v>
      </c>
      <c r="B402" s="93" t="s">
        <v>1413</v>
      </c>
      <c r="C402" s="273">
        <v>42005</v>
      </c>
      <c r="D402" s="273">
        <v>42063.999988425923</v>
      </c>
      <c r="E402" s="93">
        <v>1</v>
      </c>
      <c r="F402" s="93" t="s">
        <v>38</v>
      </c>
      <c r="G402" s="93">
        <v>7</v>
      </c>
      <c r="H402" s="93">
        <v>205</v>
      </c>
      <c r="I402" s="93">
        <v>8692</v>
      </c>
      <c r="J402" s="93">
        <v>0</v>
      </c>
      <c r="K402" s="93">
        <v>0</v>
      </c>
    </row>
    <row r="403" spans="1:16" s="93" customFormat="1" x14ac:dyDescent="0.25">
      <c r="A403" s="93">
        <v>1000131</v>
      </c>
      <c r="B403" s="93" t="s">
        <v>1413</v>
      </c>
      <c r="C403" s="273">
        <v>42005</v>
      </c>
      <c r="D403" s="273">
        <v>42063.999988425923</v>
      </c>
      <c r="E403" s="93">
        <v>1</v>
      </c>
      <c r="F403" s="93" t="s">
        <v>38</v>
      </c>
      <c r="H403" s="93">
        <v>210</v>
      </c>
      <c r="M403" s="93">
        <v>40660</v>
      </c>
      <c r="N403" s="93" t="s">
        <v>1673</v>
      </c>
      <c r="O403" s="93" t="s">
        <v>1674</v>
      </c>
      <c r="P403" s="93" t="s">
        <v>1675</v>
      </c>
    </row>
    <row r="404" spans="1:16" s="93" customFormat="1" x14ac:dyDescent="0.25">
      <c r="A404" s="93">
        <v>1000132</v>
      </c>
      <c r="B404" s="93" t="s">
        <v>1421</v>
      </c>
      <c r="C404" s="273">
        <v>42005</v>
      </c>
      <c r="D404" s="273">
        <v>42063.999988425923</v>
      </c>
      <c r="E404" s="93">
        <v>1</v>
      </c>
      <c r="F404" s="93" t="s">
        <v>38</v>
      </c>
      <c r="H404" s="93">
        <v>210</v>
      </c>
      <c r="M404" s="93">
        <v>38405</v>
      </c>
      <c r="N404" s="93" t="s">
        <v>1676</v>
      </c>
      <c r="O404" s="93" t="s">
        <v>1677</v>
      </c>
      <c r="P404" s="93" t="s">
        <v>1678</v>
      </c>
    </row>
    <row r="405" spans="1:16" s="93" customFormat="1" x14ac:dyDescent="0.25">
      <c r="A405" s="93">
        <v>1000132</v>
      </c>
      <c r="B405" s="93" t="s">
        <v>1421</v>
      </c>
      <c r="C405" s="273">
        <v>42036</v>
      </c>
      <c r="D405" s="273">
        <v>42063.999988425923</v>
      </c>
      <c r="E405" s="93">
        <v>1</v>
      </c>
      <c r="F405" s="93" t="s">
        <v>38</v>
      </c>
      <c r="G405" s="93">
        <v>7</v>
      </c>
      <c r="H405" s="93">
        <v>205</v>
      </c>
      <c r="I405" s="93">
        <v>1312</v>
      </c>
      <c r="J405" s="93">
        <v>0</v>
      </c>
      <c r="K405" s="93">
        <v>0</v>
      </c>
    </row>
    <row r="406" spans="1:16" s="93" customFormat="1" x14ac:dyDescent="0.25">
      <c r="A406" s="93">
        <v>1000133</v>
      </c>
      <c r="B406" s="93" t="s">
        <v>1426</v>
      </c>
      <c r="C406" s="273">
        <v>42005</v>
      </c>
      <c r="D406" s="273">
        <v>42035.999988425923</v>
      </c>
      <c r="E406" s="93">
        <v>1</v>
      </c>
      <c r="F406" s="93" t="s">
        <v>38</v>
      </c>
      <c r="H406" s="93">
        <v>210</v>
      </c>
      <c r="M406" s="93">
        <v>13735</v>
      </c>
      <c r="N406" s="93" t="s">
        <v>1679</v>
      </c>
      <c r="O406" s="93" t="s">
        <v>170</v>
      </c>
      <c r="P406" s="93" t="s">
        <v>1476</v>
      </c>
    </row>
    <row r="407" spans="1:16" s="93" customFormat="1" x14ac:dyDescent="0.25">
      <c r="A407" s="93">
        <v>1000133</v>
      </c>
      <c r="B407" s="93" t="s">
        <v>1426</v>
      </c>
      <c r="C407" s="273">
        <v>42036</v>
      </c>
      <c r="D407" s="273">
        <v>42063.999988425923</v>
      </c>
      <c r="E407" s="93">
        <v>1</v>
      </c>
      <c r="F407" s="93" t="s">
        <v>38</v>
      </c>
      <c r="G407" s="93">
        <v>3</v>
      </c>
      <c r="H407" s="93">
        <v>201</v>
      </c>
      <c r="I407" s="93">
        <v>492</v>
      </c>
      <c r="J407" s="93">
        <v>0</v>
      </c>
      <c r="K407" s="93">
        <v>0</v>
      </c>
    </row>
    <row r="408" spans="1:16" s="93" customFormat="1" x14ac:dyDescent="0.25">
      <c r="A408" s="93">
        <v>1000133</v>
      </c>
      <c r="B408" s="93" t="s">
        <v>1426</v>
      </c>
      <c r="C408" s="273">
        <v>42036</v>
      </c>
      <c r="D408" s="273">
        <v>42063.999988425923</v>
      </c>
      <c r="E408" s="93">
        <v>1</v>
      </c>
      <c r="F408" s="93" t="s">
        <v>38</v>
      </c>
      <c r="G408" s="93">
        <v>2</v>
      </c>
      <c r="H408" s="93">
        <v>201</v>
      </c>
      <c r="I408" s="93">
        <v>574</v>
      </c>
      <c r="J408" s="93">
        <v>0</v>
      </c>
      <c r="K408" s="93">
        <v>0</v>
      </c>
    </row>
    <row r="409" spans="1:16" s="93" customFormat="1" x14ac:dyDescent="0.25">
      <c r="A409" s="93">
        <v>1000133</v>
      </c>
      <c r="B409" s="93" t="s">
        <v>1426</v>
      </c>
      <c r="C409" s="273">
        <v>42036</v>
      </c>
      <c r="D409" s="273">
        <v>42063.999988425923</v>
      </c>
      <c r="E409" s="93">
        <v>1</v>
      </c>
      <c r="F409" s="93" t="s">
        <v>38</v>
      </c>
      <c r="G409" s="93">
        <v>12</v>
      </c>
      <c r="H409" s="93">
        <v>201</v>
      </c>
      <c r="I409" s="93">
        <v>656</v>
      </c>
      <c r="J409" s="93">
        <v>0</v>
      </c>
      <c r="K409" s="93">
        <v>0</v>
      </c>
    </row>
    <row r="410" spans="1:16" s="93" customFormat="1" x14ac:dyDescent="0.25">
      <c r="A410" s="93">
        <v>1000133</v>
      </c>
      <c r="B410" s="93" t="s">
        <v>1426</v>
      </c>
      <c r="C410" s="273">
        <v>42036</v>
      </c>
      <c r="D410" s="273">
        <v>42063.999988425923</v>
      </c>
      <c r="E410" s="93">
        <v>1</v>
      </c>
      <c r="F410" s="93" t="s">
        <v>38</v>
      </c>
      <c r="G410" s="93">
        <v>7</v>
      </c>
      <c r="H410" s="93">
        <v>206</v>
      </c>
      <c r="I410" s="93">
        <v>738</v>
      </c>
      <c r="J410" s="93">
        <v>0</v>
      </c>
      <c r="K410" s="93">
        <v>0</v>
      </c>
    </row>
    <row r="411" spans="1:16" s="93" customFormat="1" x14ac:dyDescent="0.25">
      <c r="A411" s="93">
        <v>1000133</v>
      </c>
      <c r="B411" s="93" t="s">
        <v>1426</v>
      </c>
      <c r="C411" s="273">
        <v>42036</v>
      </c>
      <c r="D411" s="273">
        <v>42063.999988425923</v>
      </c>
      <c r="E411" s="93">
        <v>1</v>
      </c>
      <c r="F411" s="93" t="s">
        <v>38</v>
      </c>
      <c r="G411" s="93">
        <v>14</v>
      </c>
      <c r="H411" s="93">
        <v>201</v>
      </c>
      <c r="I411" s="93">
        <v>738</v>
      </c>
      <c r="J411" s="93">
        <v>0</v>
      </c>
      <c r="K411" s="93">
        <v>0</v>
      </c>
    </row>
    <row r="412" spans="1:16" s="93" customFormat="1" x14ac:dyDescent="0.25">
      <c r="A412" s="93">
        <v>1000133</v>
      </c>
      <c r="B412" s="93" t="s">
        <v>1426</v>
      </c>
      <c r="C412" s="273">
        <v>42036</v>
      </c>
      <c r="D412" s="273">
        <v>42063.999988425923</v>
      </c>
      <c r="E412" s="93">
        <v>1</v>
      </c>
      <c r="F412" s="93" t="s">
        <v>38</v>
      </c>
      <c r="G412" s="93">
        <v>1</v>
      </c>
      <c r="H412" s="93">
        <v>201</v>
      </c>
      <c r="I412" s="93">
        <v>2296</v>
      </c>
      <c r="J412" s="93">
        <v>0</v>
      </c>
      <c r="K412" s="93">
        <v>0</v>
      </c>
    </row>
    <row r="413" spans="1:16" s="93" customFormat="1" x14ac:dyDescent="0.25">
      <c r="A413" s="93">
        <v>1000134</v>
      </c>
      <c r="B413" s="93" t="s">
        <v>1429</v>
      </c>
      <c r="C413" s="273">
        <v>41883</v>
      </c>
      <c r="D413" s="273">
        <v>42063</v>
      </c>
      <c r="E413" s="93">
        <v>1</v>
      </c>
      <c r="F413" s="93" t="s">
        <v>38</v>
      </c>
      <c r="H413" s="93">
        <v>202</v>
      </c>
      <c r="I413" s="93">
        <v>119000000</v>
      </c>
      <c r="J413" s="93">
        <v>0</v>
      </c>
      <c r="K413" s="93">
        <v>0</v>
      </c>
      <c r="M413" s="93">
        <v>137000000</v>
      </c>
      <c r="N413" s="93">
        <v>119000000</v>
      </c>
      <c r="O413" s="93">
        <v>0</v>
      </c>
      <c r="P413" s="93">
        <v>0</v>
      </c>
    </row>
    <row r="414" spans="1:16" s="93" customFormat="1" x14ac:dyDescent="0.25">
      <c r="A414" s="93">
        <v>1000134</v>
      </c>
      <c r="B414" s="93" t="s">
        <v>1429</v>
      </c>
      <c r="C414" s="273">
        <v>42005</v>
      </c>
      <c r="D414" s="273">
        <v>42035.999988425923</v>
      </c>
      <c r="E414" s="93">
        <v>1</v>
      </c>
      <c r="F414" s="93" t="s">
        <v>38</v>
      </c>
      <c r="G414" s="93">
        <v>7</v>
      </c>
      <c r="H414" s="93">
        <v>205</v>
      </c>
      <c r="I414" s="93">
        <v>76200000</v>
      </c>
      <c r="J414" s="93">
        <v>0</v>
      </c>
      <c r="K414" s="93">
        <v>0</v>
      </c>
    </row>
    <row r="415" spans="1:16" s="93" customFormat="1" x14ac:dyDescent="0.25">
      <c r="A415" s="93">
        <v>1000134</v>
      </c>
      <c r="B415" s="93" t="s">
        <v>1429</v>
      </c>
      <c r="C415" s="273">
        <v>42005</v>
      </c>
      <c r="D415" s="273">
        <v>42035.999988425923</v>
      </c>
      <c r="E415" s="93">
        <v>1</v>
      </c>
      <c r="F415" s="93" t="s">
        <v>38</v>
      </c>
      <c r="H415" s="93">
        <v>210</v>
      </c>
      <c r="M415" s="93">
        <v>200000000</v>
      </c>
      <c r="N415" s="93" t="s">
        <v>1430</v>
      </c>
      <c r="O415" s="93" t="s">
        <v>1596</v>
      </c>
      <c r="P415" s="93" t="s">
        <v>1611</v>
      </c>
    </row>
    <row r="416" spans="1:16" s="93" customFormat="1" x14ac:dyDescent="0.25">
      <c r="A416" s="93">
        <v>1000134</v>
      </c>
      <c r="B416" s="93" t="s">
        <v>1429</v>
      </c>
      <c r="C416" s="273">
        <v>42036</v>
      </c>
      <c r="D416" s="273">
        <v>42063.999988425923</v>
      </c>
      <c r="E416" s="93">
        <v>1</v>
      </c>
      <c r="F416" s="93" t="s">
        <v>38</v>
      </c>
      <c r="G416" s="93">
        <v>1</v>
      </c>
      <c r="H416" s="93">
        <v>201</v>
      </c>
      <c r="I416" s="93">
        <v>9840000</v>
      </c>
      <c r="J416" s="93">
        <v>0</v>
      </c>
      <c r="K416" s="93">
        <v>0</v>
      </c>
    </row>
    <row r="417" spans="1:16" s="93" customFormat="1" x14ac:dyDescent="0.25">
      <c r="A417" s="93">
        <v>1000134</v>
      </c>
      <c r="B417" s="93" t="s">
        <v>1429</v>
      </c>
      <c r="C417" s="273">
        <v>42036</v>
      </c>
      <c r="D417" s="273">
        <v>42063.999988425923</v>
      </c>
      <c r="E417" s="93">
        <v>1</v>
      </c>
      <c r="F417" s="93" t="s">
        <v>38</v>
      </c>
      <c r="G417" s="93">
        <v>3</v>
      </c>
      <c r="H417" s="93">
        <v>201</v>
      </c>
      <c r="I417" s="93">
        <v>11480000</v>
      </c>
      <c r="J417" s="93">
        <v>0</v>
      </c>
      <c r="K417" s="93">
        <v>0</v>
      </c>
    </row>
    <row r="418" spans="1:16" s="93" customFormat="1" x14ac:dyDescent="0.25">
      <c r="A418" s="93">
        <v>1000134</v>
      </c>
      <c r="B418" s="93" t="s">
        <v>1429</v>
      </c>
      <c r="C418" s="273">
        <v>42036</v>
      </c>
      <c r="D418" s="273">
        <v>42063.999988425923</v>
      </c>
      <c r="E418" s="93">
        <v>1</v>
      </c>
      <c r="F418" s="93" t="s">
        <v>38</v>
      </c>
      <c r="G418" s="93">
        <v>2</v>
      </c>
      <c r="H418" s="93">
        <v>201</v>
      </c>
      <c r="I418" s="93">
        <v>21480000</v>
      </c>
      <c r="J418" s="93">
        <v>0</v>
      </c>
      <c r="K418" s="93">
        <v>0</v>
      </c>
    </row>
    <row r="419" spans="1:16" s="394" customFormat="1" x14ac:dyDescent="0.25">
      <c r="A419" s="394">
        <v>1000135</v>
      </c>
      <c r="B419" s="394" t="s">
        <v>1432</v>
      </c>
      <c r="C419" s="396">
        <v>42005</v>
      </c>
      <c r="D419" s="396">
        <v>42035.999988425923</v>
      </c>
      <c r="E419" s="394">
        <v>1</v>
      </c>
      <c r="F419" s="394" t="s">
        <v>38</v>
      </c>
      <c r="H419" s="394">
        <v>210</v>
      </c>
      <c r="M419" s="394">
        <v>2050</v>
      </c>
      <c r="N419" s="394" t="s">
        <v>247</v>
      </c>
      <c r="O419" s="394" t="s">
        <v>1496</v>
      </c>
      <c r="P419" s="394" t="s">
        <v>1680</v>
      </c>
    </row>
    <row r="420" spans="1:16" s="394" customFormat="1" x14ac:dyDescent="0.25">
      <c r="A420" s="394">
        <v>1000135</v>
      </c>
      <c r="B420" s="394" t="s">
        <v>1432</v>
      </c>
      <c r="C420" s="396">
        <v>42036</v>
      </c>
      <c r="D420" s="396">
        <v>42063.999988425923</v>
      </c>
      <c r="E420" s="394">
        <v>1</v>
      </c>
      <c r="F420" s="394" t="s">
        <v>38</v>
      </c>
      <c r="G420" s="394">
        <v>7</v>
      </c>
      <c r="H420" s="394">
        <v>205</v>
      </c>
      <c r="I420" s="394">
        <v>820</v>
      </c>
      <c r="J420" s="394">
        <v>0</v>
      </c>
      <c r="K420" s="394">
        <v>0</v>
      </c>
    </row>
    <row r="421" spans="1:16" s="394" customFormat="1" x14ac:dyDescent="0.25">
      <c r="A421" s="394">
        <v>1000136</v>
      </c>
      <c r="B421" s="394" t="s">
        <v>1443</v>
      </c>
      <c r="C421" s="396">
        <v>42005</v>
      </c>
      <c r="D421" s="396">
        <v>42035.999988425923</v>
      </c>
      <c r="E421" s="394">
        <v>1</v>
      </c>
      <c r="F421" s="394" t="s">
        <v>38</v>
      </c>
      <c r="H421" s="394">
        <v>210</v>
      </c>
      <c r="M421" s="394">
        <v>1845</v>
      </c>
      <c r="N421" s="394" t="s">
        <v>255</v>
      </c>
    </row>
    <row r="422" spans="1:16" s="394" customFormat="1" x14ac:dyDescent="0.25">
      <c r="A422" s="394">
        <v>1000136</v>
      </c>
      <c r="B422" s="394" t="s">
        <v>1443</v>
      </c>
      <c r="C422" s="396">
        <v>42036</v>
      </c>
      <c r="D422" s="396">
        <v>42063.999988425923</v>
      </c>
      <c r="E422" s="394">
        <v>1</v>
      </c>
      <c r="F422" s="394" t="s">
        <v>38</v>
      </c>
      <c r="G422" s="394">
        <v>7</v>
      </c>
      <c r="H422" s="394">
        <v>204</v>
      </c>
      <c r="I422" s="394">
        <v>738</v>
      </c>
      <c r="J422" s="394">
        <v>0</v>
      </c>
      <c r="K422" s="394">
        <v>0</v>
      </c>
      <c r="O422" s="394">
        <v>0</v>
      </c>
      <c r="P422" s="394">
        <v>0</v>
      </c>
    </row>
    <row r="423" spans="1:16" s="394" customFormat="1" x14ac:dyDescent="0.25">
      <c r="A423" s="394">
        <v>1000137</v>
      </c>
      <c r="B423" s="394" t="s">
        <v>1444</v>
      </c>
      <c r="C423" s="396">
        <v>42005</v>
      </c>
      <c r="D423" s="396">
        <v>42035.999988425923</v>
      </c>
      <c r="E423" s="394">
        <v>1</v>
      </c>
      <c r="F423" s="394" t="s">
        <v>38</v>
      </c>
      <c r="H423" s="394">
        <v>210</v>
      </c>
      <c r="M423" s="394">
        <v>2050</v>
      </c>
      <c r="N423" s="394" t="s">
        <v>247</v>
      </c>
      <c r="O423" s="394" t="s">
        <v>1496</v>
      </c>
      <c r="P423" s="394" t="s">
        <v>1680</v>
      </c>
    </row>
    <row r="424" spans="1:16" s="394" customFormat="1" x14ac:dyDescent="0.25">
      <c r="A424" s="394">
        <v>1000137</v>
      </c>
      <c r="B424" s="394" t="s">
        <v>1444</v>
      </c>
      <c r="C424" s="396">
        <v>42036</v>
      </c>
      <c r="D424" s="396">
        <v>42063.999988425923</v>
      </c>
      <c r="E424" s="394">
        <v>1</v>
      </c>
      <c r="F424" s="394" t="s">
        <v>38</v>
      </c>
      <c r="G424" s="394">
        <v>7</v>
      </c>
      <c r="H424" s="394">
        <v>205</v>
      </c>
      <c r="I424" s="394">
        <v>820</v>
      </c>
      <c r="J424" s="394">
        <v>0</v>
      </c>
      <c r="K424" s="394">
        <v>0</v>
      </c>
    </row>
    <row r="425" spans="1:16" s="394" customFormat="1" x14ac:dyDescent="0.25">
      <c r="A425" s="394">
        <v>1000138</v>
      </c>
      <c r="B425" s="394" t="s">
        <v>1445</v>
      </c>
      <c r="C425" s="396">
        <v>42005</v>
      </c>
      <c r="D425" s="396">
        <v>42035.999988425923</v>
      </c>
      <c r="E425" s="394">
        <v>1</v>
      </c>
      <c r="F425" s="394" t="s">
        <v>38</v>
      </c>
      <c r="H425" s="394">
        <v>210</v>
      </c>
      <c r="M425" s="394">
        <v>1845</v>
      </c>
      <c r="N425" s="394" t="s">
        <v>255</v>
      </c>
    </row>
    <row r="426" spans="1:16" s="394" customFormat="1" x14ac:dyDescent="0.25">
      <c r="A426" s="394">
        <v>1000138</v>
      </c>
      <c r="B426" s="394" t="s">
        <v>1445</v>
      </c>
      <c r="C426" s="396">
        <v>42036</v>
      </c>
      <c r="D426" s="396">
        <v>42063.999988425923</v>
      </c>
      <c r="E426" s="394">
        <v>1</v>
      </c>
      <c r="F426" s="394" t="s">
        <v>38</v>
      </c>
      <c r="G426" s="394">
        <v>7</v>
      </c>
      <c r="H426" s="394">
        <v>204</v>
      </c>
      <c r="I426" s="394">
        <v>738</v>
      </c>
      <c r="J426" s="394">
        <v>0</v>
      </c>
      <c r="K426" s="394">
        <v>0</v>
      </c>
      <c r="O426" s="394">
        <v>0</v>
      </c>
      <c r="P426" s="394">
        <v>0</v>
      </c>
    </row>
    <row r="427" spans="1:16" s="394" customFormat="1" x14ac:dyDescent="0.25">
      <c r="A427" s="394">
        <v>1000139</v>
      </c>
      <c r="B427" s="394" t="s">
        <v>1446</v>
      </c>
      <c r="C427" s="396">
        <v>42005</v>
      </c>
      <c r="D427" s="396">
        <v>42035.999988425923</v>
      </c>
      <c r="E427" s="394">
        <v>1</v>
      </c>
      <c r="F427" s="394" t="s">
        <v>38</v>
      </c>
      <c r="H427" s="394">
        <v>210</v>
      </c>
      <c r="M427" s="394">
        <v>2050</v>
      </c>
      <c r="N427" s="394" t="s">
        <v>247</v>
      </c>
      <c r="O427" s="394" t="s">
        <v>1496</v>
      </c>
      <c r="P427" s="394" t="s">
        <v>1680</v>
      </c>
    </row>
    <row r="428" spans="1:16" s="394" customFormat="1" x14ac:dyDescent="0.25">
      <c r="A428" s="394">
        <v>1000139</v>
      </c>
      <c r="B428" s="394" t="s">
        <v>1446</v>
      </c>
      <c r="C428" s="396">
        <v>42036</v>
      </c>
      <c r="D428" s="396">
        <v>42063.999988425923</v>
      </c>
      <c r="E428" s="394">
        <v>1</v>
      </c>
      <c r="F428" s="394" t="s">
        <v>38</v>
      </c>
      <c r="G428" s="394">
        <v>7</v>
      </c>
      <c r="H428" s="394">
        <v>205</v>
      </c>
      <c r="I428" s="394">
        <v>820</v>
      </c>
      <c r="J428" s="394" t="s">
        <v>244</v>
      </c>
      <c r="K428" s="394" t="s">
        <v>82</v>
      </c>
    </row>
    <row r="429" spans="1:16" s="394" customFormat="1" x14ac:dyDescent="0.25">
      <c r="A429" s="394">
        <v>1000140</v>
      </c>
      <c r="B429" s="394" t="s">
        <v>1447</v>
      </c>
      <c r="C429" s="396">
        <v>42005</v>
      </c>
      <c r="D429" s="396">
        <v>42035.999988425923</v>
      </c>
      <c r="E429" s="394">
        <v>1</v>
      </c>
      <c r="F429" s="394" t="s">
        <v>38</v>
      </c>
      <c r="H429" s="394">
        <v>210</v>
      </c>
      <c r="M429" s="394">
        <v>1845</v>
      </c>
      <c r="N429" s="394" t="s">
        <v>255</v>
      </c>
    </row>
    <row r="430" spans="1:16" s="394" customFormat="1" x14ac:dyDescent="0.25">
      <c r="A430" s="394">
        <v>1000140</v>
      </c>
      <c r="B430" s="394" t="s">
        <v>1447</v>
      </c>
      <c r="C430" s="396">
        <v>42036</v>
      </c>
      <c r="D430" s="396">
        <v>42063.999988425923</v>
      </c>
      <c r="E430" s="394">
        <v>1</v>
      </c>
      <c r="F430" s="394" t="s">
        <v>38</v>
      </c>
      <c r="G430" s="394">
        <v>7</v>
      </c>
      <c r="H430" s="394">
        <v>204</v>
      </c>
      <c r="I430" s="394">
        <v>738</v>
      </c>
      <c r="J430" s="394" t="s">
        <v>253</v>
      </c>
      <c r="K430" s="394" t="s">
        <v>254</v>
      </c>
      <c r="O430" s="394" t="s">
        <v>253</v>
      </c>
      <c r="P430" s="394" t="s">
        <v>254</v>
      </c>
    </row>
    <row r="431" spans="1:16" s="394" customFormat="1" x14ac:dyDescent="0.25">
      <c r="A431" s="394">
        <v>1000141</v>
      </c>
      <c r="B431" s="394" t="s">
        <v>1448</v>
      </c>
      <c r="C431" s="396">
        <v>42005</v>
      </c>
      <c r="D431" s="396">
        <v>42035.999988425923</v>
      </c>
      <c r="E431" s="394">
        <v>1</v>
      </c>
      <c r="F431" s="394" t="s">
        <v>38</v>
      </c>
      <c r="H431" s="394">
        <v>210</v>
      </c>
      <c r="M431" s="394">
        <v>2050</v>
      </c>
      <c r="N431" s="394" t="s">
        <v>247</v>
      </c>
      <c r="O431" s="394" t="s">
        <v>1496</v>
      </c>
      <c r="P431" s="394" t="s">
        <v>1680</v>
      </c>
    </row>
    <row r="432" spans="1:16" s="394" customFormat="1" x14ac:dyDescent="0.25">
      <c r="A432" s="394">
        <v>1000141</v>
      </c>
      <c r="B432" s="394" t="s">
        <v>1448</v>
      </c>
      <c r="C432" s="396">
        <v>42036</v>
      </c>
      <c r="D432" s="396">
        <v>42063.999988425923</v>
      </c>
      <c r="E432" s="394">
        <v>1</v>
      </c>
      <c r="F432" s="394" t="s">
        <v>38</v>
      </c>
      <c r="G432" s="394">
        <v>7</v>
      </c>
      <c r="H432" s="394">
        <v>205</v>
      </c>
      <c r="I432" s="394">
        <v>820</v>
      </c>
      <c r="J432" s="394" t="s">
        <v>244</v>
      </c>
      <c r="K432" s="394" t="s">
        <v>82</v>
      </c>
    </row>
    <row r="433" spans="1:16" s="394" customFormat="1" x14ac:dyDescent="0.25">
      <c r="A433" s="394">
        <v>1000142</v>
      </c>
      <c r="B433" s="394" t="s">
        <v>1449</v>
      </c>
      <c r="C433" s="396">
        <v>42005</v>
      </c>
      <c r="D433" s="396">
        <v>42035.999988425923</v>
      </c>
      <c r="E433" s="394">
        <v>1</v>
      </c>
      <c r="F433" s="394" t="s">
        <v>38</v>
      </c>
      <c r="H433" s="394">
        <v>210</v>
      </c>
      <c r="M433" s="394">
        <v>1845</v>
      </c>
      <c r="N433" s="394" t="s">
        <v>255</v>
      </c>
    </row>
    <row r="434" spans="1:16" s="394" customFormat="1" x14ac:dyDescent="0.25">
      <c r="A434" s="394">
        <v>1000142</v>
      </c>
      <c r="B434" s="394" t="s">
        <v>1449</v>
      </c>
      <c r="C434" s="396">
        <v>42036</v>
      </c>
      <c r="D434" s="396">
        <v>42063.999988425923</v>
      </c>
      <c r="E434" s="394">
        <v>1</v>
      </c>
      <c r="F434" s="394" t="s">
        <v>38</v>
      </c>
      <c r="G434" s="394">
        <v>7</v>
      </c>
      <c r="H434" s="394">
        <v>204</v>
      </c>
      <c r="I434" s="394">
        <v>738</v>
      </c>
      <c r="J434" s="394" t="s">
        <v>253</v>
      </c>
      <c r="K434" s="394" t="s">
        <v>254</v>
      </c>
      <c r="O434" s="394" t="s">
        <v>253</v>
      </c>
      <c r="P434" s="394" t="s">
        <v>254</v>
      </c>
    </row>
    <row r="435" spans="1:16" s="394" customFormat="1" x14ac:dyDescent="0.25">
      <c r="A435" s="394">
        <v>1000143</v>
      </c>
      <c r="B435" s="394" t="s">
        <v>1450</v>
      </c>
      <c r="C435" s="396">
        <v>42005</v>
      </c>
      <c r="D435" s="396">
        <v>42035.999988425923</v>
      </c>
      <c r="E435" s="394">
        <v>1</v>
      </c>
      <c r="F435" s="394" t="s">
        <v>38</v>
      </c>
      <c r="H435" s="394">
        <v>210</v>
      </c>
      <c r="M435" s="394">
        <v>2050</v>
      </c>
      <c r="N435" s="394" t="s">
        <v>247</v>
      </c>
      <c r="O435" s="394" t="s">
        <v>1496</v>
      </c>
      <c r="P435" s="394" t="s">
        <v>1680</v>
      </c>
    </row>
    <row r="436" spans="1:16" s="394" customFormat="1" x14ac:dyDescent="0.25">
      <c r="A436" s="394">
        <v>1000143</v>
      </c>
      <c r="B436" s="394" t="s">
        <v>1450</v>
      </c>
      <c r="C436" s="396">
        <v>42036</v>
      </c>
      <c r="D436" s="396">
        <v>42063.999988425923</v>
      </c>
      <c r="E436" s="394">
        <v>1</v>
      </c>
      <c r="F436" s="394" t="s">
        <v>38</v>
      </c>
      <c r="G436" s="394">
        <v>7</v>
      </c>
      <c r="H436" s="394">
        <v>205</v>
      </c>
      <c r="I436" s="394">
        <v>820</v>
      </c>
      <c r="J436" s="394" t="s">
        <v>244</v>
      </c>
      <c r="K436" s="394" t="s">
        <v>82</v>
      </c>
    </row>
    <row r="437" spans="1:16" s="394" customFormat="1" x14ac:dyDescent="0.25">
      <c r="A437" s="394">
        <v>1000144</v>
      </c>
      <c r="B437" s="394" t="s">
        <v>1451</v>
      </c>
      <c r="C437" s="396">
        <v>42005</v>
      </c>
      <c r="D437" s="396">
        <v>42035.999988425923</v>
      </c>
      <c r="E437" s="394">
        <v>1</v>
      </c>
      <c r="F437" s="394" t="s">
        <v>38</v>
      </c>
      <c r="H437" s="394">
        <v>210</v>
      </c>
      <c r="M437" s="394">
        <v>1845</v>
      </c>
      <c r="N437" s="394" t="s">
        <v>255</v>
      </c>
    </row>
    <row r="438" spans="1:16" s="394" customFormat="1" x14ac:dyDescent="0.25">
      <c r="A438" s="394">
        <v>1000144</v>
      </c>
      <c r="B438" s="394" t="s">
        <v>1451</v>
      </c>
      <c r="C438" s="396">
        <v>42036</v>
      </c>
      <c r="D438" s="396">
        <v>42063.999988425923</v>
      </c>
      <c r="E438" s="394">
        <v>1</v>
      </c>
      <c r="F438" s="394" t="s">
        <v>38</v>
      </c>
      <c r="G438" s="394">
        <v>7</v>
      </c>
      <c r="H438" s="394">
        <v>204</v>
      </c>
      <c r="I438" s="394">
        <v>738</v>
      </c>
      <c r="J438" s="394" t="s">
        <v>253</v>
      </c>
      <c r="K438" s="394" t="s">
        <v>254</v>
      </c>
      <c r="O438" s="394" t="s">
        <v>253</v>
      </c>
      <c r="P438" s="394" t="s">
        <v>254</v>
      </c>
    </row>
    <row r="439" spans="1:16" s="394" customFormat="1" x14ac:dyDescent="0.25">
      <c r="A439" s="394">
        <v>1000145</v>
      </c>
      <c r="B439" s="394" t="s">
        <v>1452</v>
      </c>
      <c r="C439" s="396">
        <v>42005</v>
      </c>
      <c r="D439" s="396">
        <v>42035.999988425923</v>
      </c>
      <c r="E439" s="394">
        <v>1</v>
      </c>
      <c r="F439" s="394" t="s">
        <v>38</v>
      </c>
      <c r="H439" s="394">
        <v>210</v>
      </c>
      <c r="M439" s="394">
        <v>2050</v>
      </c>
      <c r="N439" s="394" t="s">
        <v>247</v>
      </c>
      <c r="O439" s="394" t="s">
        <v>1496</v>
      </c>
      <c r="P439" s="394" t="s">
        <v>1680</v>
      </c>
    </row>
    <row r="440" spans="1:16" s="394" customFormat="1" x14ac:dyDescent="0.25">
      <c r="A440" s="394">
        <v>1000145</v>
      </c>
      <c r="B440" s="394" t="s">
        <v>1452</v>
      </c>
      <c r="C440" s="396">
        <v>42036</v>
      </c>
      <c r="D440" s="396">
        <v>42063.999988425923</v>
      </c>
      <c r="E440" s="394">
        <v>1</v>
      </c>
      <c r="F440" s="394" t="s">
        <v>38</v>
      </c>
      <c r="G440" s="394">
        <v>7</v>
      </c>
      <c r="H440" s="394">
        <v>205</v>
      </c>
      <c r="I440" s="394">
        <v>820</v>
      </c>
      <c r="J440" s="394">
        <v>0</v>
      </c>
      <c r="K440" s="394">
        <v>0</v>
      </c>
    </row>
    <row r="441" spans="1:16" s="394" customFormat="1" x14ac:dyDescent="0.25">
      <c r="A441" s="394">
        <v>1000146</v>
      </c>
      <c r="B441" s="394" t="s">
        <v>1453</v>
      </c>
      <c r="C441" s="396">
        <v>42005</v>
      </c>
      <c r="D441" s="396">
        <v>42035.999988425923</v>
      </c>
      <c r="E441" s="394">
        <v>1</v>
      </c>
      <c r="F441" s="394" t="s">
        <v>38</v>
      </c>
      <c r="H441" s="394">
        <v>210</v>
      </c>
      <c r="M441" s="394">
        <v>1845</v>
      </c>
      <c r="N441" s="394" t="s">
        <v>255</v>
      </c>
    </row>
    <row r="442" spans="1:16" s="394" customFormat="1" x14ac:dyDescent="0.25">
      <c r="A442" s="394">
        <v>1000146</v>
      </c>
      <c r="B442" s="394" t="s">
        <v>1453</v>
      </c>
      <c r="C442" s="396">
        <v>42036</v>
      </c>
      <c r="D442" s="396">
        <v>42063.999988425923</v>
      </c>
      <c r="E442" s="394">
        <v>1</v>
      </c>
      <c r="F442" s="394" t="s">
        <v>38</v>
      </c>
      <c r="G442" s="394">
        <v>7</v>
      </c>
      <c r="H442" s="394">
        <v>204</v>
      </c>
      <c r="I442" s="394">
        <v>738</v>
      </c>
      <c r="J442" s="394">
        <v>0</v>
      </c>
      <c r="K442" s="394">
        <v>0</v>
      </c>
      <c r="O442" s="394">
        <v>0</v>
      </c>
      <c r="P442" s="394">
        <v>0</v>
      </c>
    </row>
    <row r="443" spans="1:16" s="394" customFormat="1" x14ac:dyDescent="0.25">
      <c r="A443" s="394">
        <v>1000147</v>
      </c>
      <c r="B443" s="394" t="s">
        <v>1454</v>
      </c>
      <c r="C443" s="396">
        <v>42005</v>
      </c>
      <c r="D443" s="396">
        <v>42035.999988425923</v>
      </c>
      <c r="E443" s="394">
        <v>1</v>
      </c>
      <c r="F443" s="394" t="s">
        <v>38</v>
      </c>
      <c r="H443" s="394">
        <v>210</v>
      </c>
      <c r="M443" s="394">
        <v>2050</v>
      </c>
      <c r="N443" s="394" t="s">
        <v>247</v>
      </c>
      <c r="O443" s="394" t="s">
        <v>1496</v>
      </c>
      <c r="P443" s="394" t="s">
        <v>1680</v>
      </c>
    </row>
    <row r="444" spans="1:16" s="394" customFormat="1" x14ac:dyDescent="0.25">
      <c r="A444" s="394">
        <v>1000147</v>
      </c>
      <c r="B444" s="394" t="s">
        <v>1454</v>
      </c>
      <c r="C444" s="396">
        <v>42036</v>
      </c>
      <c r="D444" s="396">
        <v>42063.999988425923</v>
      </c>
      <c r="E444" s="394">
        <v>1</v>
      </c>
      <c r="F444" s="394" t="s">
        <v>38</v>
      </c>
      <c r="G444" s="394">
        <v>7</v>
      </c>
      <c r="H444" s="394">
        <v>205</v>
      </c>
      <c r="I444" s="394">
        <v>820</v>
      </c>
      <c r="J444" s="394" t="s">
        <v>244</v>
      </c>
      <c r="K444" s="394" t="s">
        <v>82</v>
      </c>
    </row>
    <row r="445" spans="1:16" s="394" customFormat="1" x14ac:dyDescent="0.25">
      <c r="A445" s="394">
        <v>1000148</v>
      </c>
      <c r="B445" s="394" t="s">
        <v>1455</v>
      </c>
      <c r="C445" s="396">
        <v>42005</v>
      </c>
      <c r="D445" s="396">
        <v>42035.999988425923</v>
      </c>
      <c r="E445" s="394">
        <v>1</v>
      </c>
      <c r="F445" s="394" t="s">
        <v>38</v>
      </c>
      <c r="H445" s="394">
        <v>210</v>
      </c>
      <c r="M445" s="394">
        <v>1845</v>
      </c>
      <c r="N445" s="394" t="s">
        <v>255</v>
      </c>
    </row>
    <row r="446" spans="1:16" s="394" customFormat="1" x14ac:dyDescent="0.25">
      <c r="A446" s="394">
        <v>1000148</v>
      </c>
      <c r="B446" s="394" t="s">
        <v>1455</v>
      </c>
      <c r="C446" s="396">
        <v>42036</v>
      </c>
      <c r="D446" s="396">
        <v>42063.999988425923</v>
      </c>
      <c r="E446" s="394">
        <v>1</v>
      </c>
      <c r="F446" s="394" t="s">
        <v>38</v>
      </c>
      <c r="G446" s="394">
        <v>7</v>
      </c>
      <c r="H446" s="394">
        <v>204</v>
      </c>
      <c r="I446" s="394">
        <v>738</v>
      </c>
      <c r="J446" s="394" t="s">
        <v>253</v>
      </c>
      <c r="K446" s="394" t="s">
        <v>254</v>
      </c>
      <c r="O446" s="394" t="s">
        <v>253</v>
      </c>
      <c r="P446" s="394" t="s">
        <v>254</v>
      </c>
    </row>
    <row r="447" spans="1:16" s="394" customFormat="1" x14ac:dyDescent="0.25">
      <c r="A447" s="394">
        <v>1000149</v>
      </c>
      <c r="B447" s="394" t="s">
        <v>1456</v>
      </c>
      <c r="C447" s="396">
        <v>42005</v>
      </c>
      <c r="D447" s="396">
        <v>42035.999988425923</v>
      </c>
      <c r="E447" s="394">
        <v>1</v>
      </c>
      <c r="F447" s="394" t="s">
        <v>38</v>
      </c>
      <c r="H447" s="394">
        <v>210</v>
      </c>
      <c r="M447" s="394">
        <v>2050</v>
      </c>
      <c r="N447" s="394" t="s">
        <v>247</v>
      </c>
      <c r="O447" s="394" t="s">
        <v>1496</v>
      </c>
      <c r="P447" s="394" t="s">
        <v>1680</v>
      </c>
    </row>
    <row r="448" spans="1:16" s="394" customFormat="1" x14ac:dyDescent="0.25">
      <c r="A448" s="394">
        <v>1000149</v>
      </c>
      <c r="B448" s="394" t="s">
        <v>1456</v>
      </c>
      <c r="C448" s="396">
        <v>42036</v>
      </c>
      <c r="D448" s="396">
        <v>42063.999988425923</v>
      </c>
      <c r="E448" s="394">
        <v>1</v>
      </c>
      <c r="F448" s="394" t="s">
        <v>38</v>
      </c>
      <c r="G448" s="394">
        <v>7</v>
      </c>
      <c r="H448" s="394">
        <v>205</v>
      </c>
      <c r="I448" s="394">
        <v>820</v>
      </c>
      <c r="J448" s="394" t="s">
        <v>244</v>
      </c>
      <c r="K448" s="394" t="s">
        <v>82</v>
      </c>
    </row>
    <row r="449" spans="1:16" s="394" customFormat="1" x14ac:dyDescent="0.25">
      <c r="A449" s="394">
        <v>1000150</v>
      </c>
      <c r="B449" s="394" t="s">
        <v>1457</v>
      </c>
      <c r="C449" s="396">
        <v>42005</v>
      </c>
      <c r="D449" s="396">
        <v>42035.999988425923</v>
      </c>
      <c r="E449" s="394">
        <v>1</v>
      </c>
      <c r="F449" s="394" t="s">
        <v>38</v>
      </c>
      <c r="H449" s="394">
        <v>210</v>
      </c>
      <c r="M449" s="394">
        <v>1845</v>
      </c>
      <c r="N449" s="394" t="s">
        <v>255</v>
      </c>
    </row>
    <row r="450" spans="1:16" s="394" customFormat="1" x14ac:dyDescent="0.25">
      <c r="A450" s="394">
        <v>1000150</v>
      </c>
      <c r="B450" s="394" t="s">
        <v>1457</v>
      </c>
      <c r="C450" s="396">
        <v>42036</v>
      </c>
      <c r="D450" s="396">
        <v>42063.999988425923</v>
      </c>
      <c r="E450" s="394">
        <v>1</v>
      </c>
      <c r="F450" s="394" t="s">
        <v>38</v>
      </c>
      <c r="G450" s="394">
        <v>7</v>
      </c>
      <c r="H450" s="394">
        <v>204</v>
      </c>
      <c r="I450" s="394">
        <v>738</v>
      </c>
      <c r="J450" s="394" t="s">
        <v>253</v>
      </c>
      <c r="K450" s="394" t="s">
        <v>254</v>
      </c>
      <c r="O450" s="394" t="s">
        <v>253</v>
      </c>
      <c r="P450" s="394" t="s">
        <v>254</v>
      </c>
    </row>
    <row r="451" spans="1:16" s="394" customFormat="1" x14ac:dyDescent="0.25">
      <c r="A451" s="394">
        <v>1000151</v>
      </c>
      <c r="B451" s="394" t="s">
        <v>1458</v>
      </c>
      <c r="C451" s="396">
        <v>42005</v>
      </c>
      <c r="D451" s="396">
        <v>42035.999988425923</v>
      </c>
      <c r="E451" s="394">
        <v>1</v>
      </c>
      <c r="F451" s="394" t="s">
        <v>38</v>
      </c>
      <c r="H451" s="394">
        <v>210</v>
      </c>
      <c r="M451" s="394">
        <v>2050</v>
      </c>
      <c r="N451" s="394" t="s">
        <v>247</v>
      </c>
      <c r="O451" s="394" t="s">
        <v>1496</v>
      </c>
      <c r="P451" s="394" t="s">
        <v>1680</v>
      </c>
    </row>
    <row r="452" spans="1:16" s="394" customFormat="1" x14ac:dyDescent="0.25">
      <c r="A452" s="394">
        <v>1000151</v>
      </c>
      <c r="B452" s="394" t="s">
        <v>1458</v>
      </c>
      <c r="C452" s="396">
        <v>42036</v>
      </c>
      <c r="D452" s="396">
        <v>42063.999988425923</v>
      </c>
      <c r="E452" s="394">
        <v>1</v>
      </c>
      <c r="F452" s="394" t="s">
        <v>38</v>
      </c>
      <c r="G452" s="394">
        <v>7</v>
      </c>
      <c r="H452" s="394">
        <v>205</v>
      </c>
      <c r="I452" s="394">
        <v>820</v>
      </c>
      <c r="J452" s="394" t="s">
        <v>244</v>
      </c>
      <c r="K452" s="394" t="s">
        <v>82</v>
      </c>
    </row>
    <row r="453" spans="1:16" s="394" customFormat="1" x14ac:dyDescent="0.25">
      <c r="A453" s="394">
        <v>1000152</v>
      </c>
      <c r="B453" s="394" t="s">
        <v>1459</v>
      </c>
      <c r="C453" s="396">
        <v>42005</v>
      </c>
      <c r="D453" s="396">
        <v>42035.999988425923</v>
      </c>
      <c r="E453" s="394">
        <v>1</v>
      </c>
      <c r="F453" s="394" t="s">
        <v>38</v>
      </c>
      <c r="H453" s="394">
        <v>210</v>
      </c>
      <c r="M453" s="394">
        <v>1845</v>
      </c>
      <c r="N453" s="394" t="s">
        <v>255</v>
      </c>
    </row>
    <row r="454" spans="1:16" s="394" customFormat="1" x14ac:dyDescent="0.25">
      <c r="A454" s="394">
        <v>1000152</v>
      </c>
      <c r="B454" s="394" t="s">
        <v>1459</v>
      </c>
      <c r="C454" s="396">
        <v>42036</v>
      </c>
      <c r="D454" s="396">
        <v>42063.999988425923</v>
      </c>
      <c r="E454" s="394">
        <v>1</v>
      </c>
      <c r="F454" s="394" t="s">
        <v>38</v>
      </c>
      <c r="G454" s="394">
        <v>7</v>
      </c>
      <c r="H454" s="394">
        <v>204</v>
      </c>
      <c r="I454" s="394">
        <v>738</v>
      </c>
      <c r="J454" s="394" t="s">
        <v>253</v>
      </c>
      <c r="K454" s="394" t="s">
        <v>254</v>
      </c>
      <c r="O454" s="394" t="s">
        <v>253</v>
      </c>
      <c r="P454" s="394" t="s">
        <v>254</v>
      </c>
    </row>
    <row r="456" spans="1:16" s="210" customFormat="1" x14ac:dyDescent="0.25"/>
    <row r="457" spans="1:16" s="93" customFormat="1" x14ac:dyDescent="0.25">
      <c r="A457" s="93">
        <v>1000135</v>
      </c>
      <c r="B457" s="93" t="s">
        <v>1432</v>
      </c>
      <c r="C457" s="273">
        <v>42005</v>
      </c>
      <c r="D457" s="273">
        <v>42035.999988425923</v>
      </c>
      <c r="E457" s="93">
        <v>1</v>
      </c>
      <c r="F457" s="93" t="s">
        <v>38</v>
      </c>
      <c r="H457" s="93">
        <v>210</v>
      </c>
      <c r="M457" s="93">
        <v>6765</v>
      </c>
      <c r="N457" s="93" t="s">
        <v>406</v>
      </c>
      <c r="O457" s="93" t="s">
        <v>1468</v>
      </c>
      <c r="P457" s="93" t="s">
        <v>1469</v>
      </c>
    </row>
    <row r="458" spans="1:16" s="93" customFormat="1" x14ac:dyDescent="0.25">
      <c r="A458" s="93">
        <v>1000135</v>
      </c>
      <c r="B458" s="93" t="s">
        <v>1432</v>
      </c>
      <c r="C458" s="273">
        <v>42036</v>
      </c>
      <c r="D458" s="273">
        <v>42063.999988425923</v>
      </c>
      <c r="E458" s="93">
        <v>1</v>
      </c>
      <c r="F458" s="93" t="s">
        <v>38</v>
      </c>
      <c r="G458" s="93">
        <v>7</v>
      </c>
      <c r="H458" s="93">
        <v>205</v>
      </c>
      <c r="I458" s="93">
        <v>10824</v>
      </c>
      <c r="J458" s="93">
        <v>0</v>
      </c>
      <c r="K458" s="93">
        <v>0</v>
      </c>
    </row>
    <row r="459" spans="1:16" s="93" customFormat="1" x14ac:dyDescent="0.25">
      <c r="A459" s="93">
        <v>1000136</v>
      </c>
      <c r="B459" s="93" t="s">
        <v>1443</v>
      </c>
      <c r="C459" s="273">
        <v>42005</v>
      </c>
      <c r="D459" s="273">
        <v>42035.999988425923</v>
      </c>
      <c r="E459" s="93">
        <v>1</v>
      </c>
      <c r="F459" s="93" t="s">
        <v>38</v>
      </c>
      <c r="H459" s="93">
        <v>210</v>
      </c>
      <c r="M459" s="93">
        <v>6765</v>
      </c>
      <c r="N459" s="93" t="s">
        <v>406</v>
      </c>
    </row>
    <row r="460" spans="1:16" s="93" customFormat="1" x14ac:dyDescent="0.25">
      <c r="A460" s="93">
        <v>1000136</v>
      </c>
      <c r="B460" s="93" t="s">
        <v>1443</v>
      </c>
      <c r="C460" s="273">
        <v>42036</v>
      </c>
      <c r="D460" s="273">
        <v>42063.999988425923</v>
      </c>
      <c r="E460" s="93">
        <v>1</v>
      </c>
      <c r="F460" s="93" t="s">
        <v>38</v>
      </c>
      <c r="G460" s="93">
        <v>7</v>
      </c>
      <c r="H460" s="93">
        <v>205</v>
      </c>
      <c r="I460" s="93">
        <v>10824</v>
      </c>
      <c r="J460" s="93">
        <v>0</v>
      </c>
      <c r="K460" s="93">
        <v>0</v>
      </c>
      <c r="O460" s="93">
        <v>0</v>
      </c>
      <c r="P460" s="93">
        <v>0</v>
      </c>
    </row>
    <row r="461" spans="1:16" s="93" customFormat="1" x14ac:dyDescent="0.25">
      <c r="A461" s="93">
        <v>1000141</v>
      </c>
      <c r="B461" s="93" t="s">
        <v>1448</v>
      </c>
      <c r="C461" s="273">
        <v>42005</v>
      </c>
      <c r="D461" s="273">
        <v>42035.999988425923</v>
      </c>
      <c r="E461" s="93">
        <v>1</v>
      </c>
      <c r="F461" s="93" t="s">
        <v>38</v>
      </c>
      <c r="H461" s="93">
        <v>210</v>
      </c>
      <c r="M461" s="93">
        <v>6765</v>
      </c>
      <c r="N461" s="93" t="s">
        <v>406</v>
      </c>
      <c r="O461" s="93" t="s">
        <v>277</v>
      </c>
      <c r="P461" s="93" t="s">
        <v>924</v>
      </c>
    </row>
    <row r="462" spans="1:16" s="93" customFormat="1" x14ac:dyDescent="0.25">
      <c r="A462" s="93">
        <v>1000141</v>
      </c>
      <c r="B462" s="93" t="s">
        <v>1448</v>
      </c>
      <c r="C462" s="273">
        <v>42036</v>
      </c>
      <c r="D462" s="273">
        <v>42063.999988425923</v>
      </c>
      <c r="E462" s="93">
        <v>1</v>
      </c>
      <c r="F462" s="93" t="s">
        <v>38</v>
      </c>
      <c r="G462" s="93">
        <v>7</v>
      </c>
      <c r="H462" s="93">
        <v>205</v>
      </c>
      <c r="I462" s="93">
        <v>10824</v>
      </c>
      <c r="J462" s="93" t="s">
        <v>1681</v>
      </c>
      <c r="K462" s="93" t="s">
        <v>407</v>
      </c>
    </row>
    <row r="463" spans="1:16" s="93" customFormat="1" x14ac:dyDescent="0.25">
      <c r="A463" s="93">
        <v>1000142</v>
      </c>
      <c r="B463" s="93" t="s">
        <v>1449</v>
      </c>
      <c r="C463" s="273">
        <v>42005</v>
      </c>
      <c r="D463" s="273">
        <v>42035.999988425923</v>
      </c>
      <c r="E463" s="93">
        <v>1</v>
      </c>
      <c r="F463" s="93" t="s">
        <v>38</v>
      </c>
      <c r="H463" s="93">
        <v>210</v>
      </c>
      <c r="M463" s="93">
        <v>6765</v>
      </c>
      <c r="N463" s="93" t="s">
        <v>406</v>
      </c>
    </row>
    <row r="464" spans="1:16" s="93" customFormat="1" x14ac:dyDescent="0.25">
      <c r="A464" s="93">
        <v>1000142</v>
      </c>
      <c r="B464" s="93" t="s">
        <v>1449</v>
      </c>
      <c r="C464" s="273">
        <v>42036</v>
      </c>
      <c r="D464" s="273">
        <v>42063.999988425923</v>
      </c>
      <c r="E464" s="93">
        <v>1</v>
      </c>
      <c r="F464" s="93" t="s">
        <v>38</v>
      </c>
      <c r="G464" s="93">
        <v>7</v>
      </c>
      <c r="H464" s="93">
        <v>205</v>
      </c>
      <c r="I464" s="93">
        <v>10824</v>
      </c>
      <c r="J464" s="93" t="s">
        <v>1681</v>
      </c>
      <c r="K464" s="93" t="s">
        <v>407</v>
      </c>
      <c r="O464" s="93" t="s">
        <v>1681</v>
      </c>
      <c r="P464" s="93" t="s">
        <v>407</v>
      </c>
    </row>
    <row r="465" spans="1:16" s="93" customFormat="1" x14ac:dyDescent="0.25">
      <c r="A465" s="93">
        <v>1000143</v>
      </c>
      <c r="B465" s="93" t="s">
        <v>1450</v>
      </c>
      <c r="C465" s="273">
        <v>42005</v>
      </c>
      <c r="D465" s="273">
        <v>42035.999988425923</v>
      </c>
      <c r="E465" s="93">
        <v>1</v>
      </c>
      <c r="F465" s="93" t="s">
        <v>38</v>
      </c>
      <c r="H465" s="93">
        <v>210</v>
      </c>
      <c r="M465" s="93">
        <v>6765</v>
      </c>
      <c r="N465" s="93" t="s">
        <v>406</v>
      </c>
      <c r="O465" s="93" t="s">
        <v>277</v>
      </c>
      <c r="P465" s="93" t="s">
        <v>924</v>
      </c>
    </row>
    <row r="466" spans="1:16" s="93" customFormat="1" x14ac:dyDescent="0.25">
      <c r="A466" s="93">
        <v>1000143</v>
      </c>
      <c r="B466" s="93" t="s">
        <v>1450</v>
      </c>
      <c r="C466" s="273">
        <v>42036</v>
      </c>
      <c r="D466" s="273">
        <v>42063.999988425923</v>
      </c>
      <c r="E466" s="93">
        <v>1</v>
      </c>
      <c r="F466" s="93" t="s">
        <v>38</v>
      </c>
      <c r="G466" s="93">
        <v>7</v>
      </c>
      <c r="H466" s="93">
        <v>205</v>
      </c>
      <c r="I466" s="93">
        <v>10824</v>
      </c>
      <c r="J466" s="93" t="s">
        <v>1681</v>
      </c>
      <c r="K466" s="93" t="s">
        <v>407</v>
      </c>
    </row>
    <row r="467" spans="1:16" s="93" customFormat="1" x14ac:dyDescent="0.25">
      <c r="A467" s="93">
        <v>1000144</v>
      </c>
      <c r="B467" s="93" t="s">
        <v>1451</v>
      </c>
      <c r="C467" s="273">
        <v>42005</v>
      </c>
      <c r="D467" s="273">
        <v>42035.999988425923</v>
      </c>
      <c r="E467" s="93">
        <v>1</v>
      </c>
      <c r="F467" s="93" t="s">
        <v>38</v>
      </c>
      <c r="H467" s="93">
        <v>210</v>
      </c>
      <c r="M467" s="93">
        <v>6765</v>
      </c>
      <c r="N467" s="93" t="s">
        <v>406</v>
      </c>
    </row>
    <row r="468" spans="1:16" s="93" customFormat="1" x14ac:dyDescent="0.25">
      <c r="A468" s="93">
        <v>1000144</v>
      </c>
      <c r="B468" s="93" t="s">
        <v>1451</v>
      </c>
      <c r="C468" s="273">
        <v>42036</v>
      </c>
      <c r="D468" s="273">
        <v>42063.999988425923</v>
      </c>
      <c r="E468" s="93">
        <v>1</v>
      </c>
      <c r="F468" s="93" t="s">
        <v>38</v>
      </c>
      <c r="G468" s="93">
        <v>7</v>
      </c>
      <c r="H468" s="93">
        <v>205</v>
      </c>
      <c r="I468" s="93">
        <v>10824</v>
      </c>
      <c r="J468" s="93" t="s">
        <v>1681</v>
      </c>
      <c r="K468" s="93" t="s">
        <v>407</v>
      </c>
      <c r="O468" s="93" t="s">
        <v>1681</v>
      </c>
      <c r="P468" s="93" t="s">
        <v>407</v>
      </c>
    </row>
    <row r="469" spans="1:16" s="93" customFormat="1" x14ac:dyDescent="0.25">
      <c r="A469" s="93">
        <v>1000145</v>
      </c>
      <c r="B469" s="93" t="s">
        <v>1452</v>
      </c>
      <c r="C469" s="273">
        <v>42005</v>
      </c>
      <c r="D469" s="273">
        <v>42035.999988425923</v>
      </c>
      <c r="E469" s="93">
        <v>1</v>
      </c>
      <c r="F469" s="93" t="s">
        <v>38</v>
      </c>
      <c r="H469" s="93">
        <v>210</v>
      </c>
      <c r="M469" s="93">
        <v>6765</v>
      </c>
      <c r="N469" s="93" t="s">
        <v>406</v>
      </c>
      <c r="O469" s="93" t="s">
        <v>1468</v>
      </c>
      <c r="P469" s="93" t="s">
        <v>1469</v>
      </c>
    </row>
    <row r="470" spans="1:16" s="93" customFormat="1" x14ac:dyDescent="0.25">
      <c r="A470" s="93">
        <v>1000145</v>
      </c>
      <c r="B470" s="93" t="s">
        <v>1452</v>
      </c>
      <c r="C470" s="273">
        <v>42036</v>
      </c>
      <c r="D470" s="273">
        <v>42063.999988425923</v>
      </c>
      <c r="E470" s="93">
        <v>1</v>
      </c>
      <c r="F470" s="93" t="s">
        <v>38</v>
      </c>
      <c r="G470" s="93">
        <v>7</v>
      </c>
      <c r="H470" s="93">
        <v>205</v>
      </c>
      <c r="I470" s="93">
        <v>7544</v>
      </c>
      <c r="J470" s="93">
        <v>0</v>
      </c>
      <c r="K470" s="93">
        <v>0</v>
      </c>
    </row>
    <row r="471" spans="1:16" s="93" customFormat="1" x14ac:dyDescent="0.25">
      <c r="A471" s="93">
        <v>1000146</v>
      </c>
      <c r="B471" s="93" t="s">
        <v>1453</v>
      </c>
      <c r="C471" s="273">
        <v>42005</v>
      </c>
      <c r="D471" s="273">
        <v>42035.999988425923</v>
      </c>
      <c r="E471" s="93">
        <v>1</v>
      </c>
      <c r="F471" s="93" t="s">
        <v>38</v>
      </c>
      <c r="H471" s="93">
        <v>210</v>
      </c>
      <c r="M471" s="93">
        <v>6765</v>
      </c>
      <c r="N471" s="93" t="s">
        <v>406</v>
      </c>
    </row>
    <row r="472" spans="1:16" s="93" customFormat="1" x14ac:dyDescent="0.25">
      <c r="A472" s="93">
        <v>1000146</v>
      </c>
      <c r="B472" s="93" t="s">
        <v>1453</v>
      </c>
      <c r="C472" s="273">
        <v>42036</v>
      </c>
      <c r="D472" s="273">
        <v>42063.999988425923</v>
      </c>
      <c r="E472" s="93">
        <v>1</v>
      </c>
      <c r="F472" s="93" t="s">
        <v>38</v>
      </c>
      <c r="G472" s="93">
        <v>7</v>
      </c>
      <c r="H472" s="93">
        <v>205</v>
      </c>
      <c r="I472" s="93">
        <v>7544</v>
      </c>
      <c r="J472" s="93">
        <v>0</v>
      </c>
      <c r="K472" s="93">
        <v>0</v>
      </c>
      <c r="O472" s="93">
        <v>0</v>
      </c>
      <c r="P472" s="93">
        <v>0</v>
      </c>
    </row>
    <row r="473" spans="1:16" s="93" customFormat="1" x14ac:dyDescent="0.25">
      <c r="A473" s="93">
        <v>1000147</v>
      </c>
      <c r="B473" s="93" t="s">
        <v>1454</v>
      </c>
      <c r="C473" s="273">
        <v>42005</v>
      </c>
      <c r="D473" s="273">
        <v>42035.999988425923</v>
      </c>
      <c r="E473" s="93">
        <v>1</v>
      </c>
      <c r="F473" s="93" t="s">
        <v>38</v>
      </c>
      <c r="H473" s="93">
        <v>210</v>
      </c>
      <c r="M473" s="93">
        <v>6765</v>
      </c>
      <c r="N473" s="93" t="s">
        <v>406</v>
      </c>
      <c r="O473" s="93" t="s">
        <v>1468</v>
      </c>
      <c r="P473" s="93" t="s">
        <v>1469</v>
      </c>
    </row>
    <row r="474" spans="1:16" s="93" customFormat="1" x14ac:dyDescent="0.25">
      <c r="A474" s="93">
        <v>1000147</v>
      </c>
      <c r="B474" s="93" t="s">
        <v>1454</v>
      </c>
      <c r="C474" s="273">
        <v>42036</v>
      </c>
      <c r="D474" s="273">
        <v>42063.999988425923</v>
      </c>
      <c r="E474" s="93">
        <v>1</v>
      </c>
      <c r="F474" s="93" t="s">
        <v>38</v>
      </c>
      <c r="G474" s="93">
        <v>7</v>
      </c>
      <c r="H474" s="93">
        <v>205</v>
      </c>
      <c r="I474" s="93">
        <v>7544</v>
      </c>
      <c r="J474" s="93" t="s">
        <v>380</v>
      </c>
      <c r="K474" s="93" t="s">
        <v>411</v>
      </c>
    </row>
    <row r="475" spans="1:16" s="93" customFormat="1" x14ac:dyDescent="0.25">
      <c r="A475" s="93">
        <v>1000148</v>
      </c>
      <c r="B475" s="93" t="s">
        <v>1455</v>
      </c>
      <c r="C475" s="273">
        <v>42005</v>
      </c>
      <c r="D475" s="273">
        <v>42035.999988425923</v>
      </c>
      <c r="E475" s="93">
        <v>1</v>
      </c>
      <c r="F475" s="93" t="s">
        <v>38</v>
      </c>
      <c r="H475" s="93">
        <v>210</v>
      </c>
      <c r="M475" s="93">
        <v>6765</v>
      </c>
      <c r="N475" s="93" t="s">
        <v>406</v>
      </c>
    </row>
    <row r="476" spans="1:16" s="93" customFormat="1" x14ac:dyDescent="0.25">
      <c r="A476" s="93">
        <v>1000148</v>
      </c>
      <c r="B476" s="93" t="s">
        <v>1455</v>
      </c>
      <c r="C476" s="273">
        <v>42036</v>
      </c>
      <c r="D476" s="273">
        <v>42063.999988425923</v>
      </c>
      <c r="E476" s="93">
        <v>1</v>
      </c>
      <c r="F476" s="93" t="s">
        <v>38</v>
      </c>
      <c r="G476" s="93">
        <v>7</v>
      </c>
      <c r="H476" s="93">
        <v>205</v>
      </c>
      <c r="I476" s="93">
        <v>7544</v>
      </c>
      <c r="J476" s="93" t="s">
        <v>380</v>
      </c>
      <c r="K476" s="93" t="s">
        <v>411</v>
      </c>
      <c r="O476" s="93" t="s">
        <v>380</v>
      </c>
      <c r="P476" s="93" t="s">
        <v>411</v>
      </c>
    </row>
    <row r="477" spans="1:16" s="93" customFormat="1" x14ac:dyDescent="0.25">
      <c r="A477" s="93">
        <v>1000149</v>
      </c>
      <c r="B477" s="93" t="s">
        <v>1456</v>
      </c>
      <c r="C477" s="273">
        <v>42005</v>
      </c>
      <c r="D477" s="273">
        <v>42035.999988425923</v>
      </c>
      <c r="E477" s="93">
        <v>1</v>
      </c>
      <c r="F477" s="93" t="s">
        <v>38</v>
      </c>
      <c r="H477" s="93">
        <v>210</v>
      </c>
      <c r="M477" s="93">
        <v>6765</v>
      </c>
      <c r="N477" s="93" t="s">
        <v>406</v>
      </c>
      <c r="O477" s="93" t="s">
        <v>1468</v>
      </c>
      <c r="P477" s="93" t="s">
        <v>1469</v>
      </c>
    </row>
    <row r="478" spans="1:16" s="93" customFormat="1" x14ac:dyDescent="0.25">
      <c r="A478" s="93">
        <v>1000149</v>
      </c>
      <c r="B478" s="93" t="s">
        <v>1456</v>
      </c>
      <c r="C478" s="273">
        <v>42036</v>
      </c>
      <c r="D478" s="273">
        <v>42063.999988425923</v>
      </c>
      <c r="E478" s="93">
        <v>1</v>
      </c>
      <c r="F478" s="93" t="s">
        <v>38</v>
      </c>
      <c r="G478" s="93">
        <v>7</v>
      </c>
      <c r="H478" s="93">
        <v>205</v>
      </c>
      <c r="I478" s="93">
        <v>7544</v>
      </c>
      <c r="J478" s="93" t="s">
        <v>380</v>
      </c>
      <c r="K478" s="93" t="s">
        <v>411</v>
      </c>
    </row>
    <row r="479" spans="1:16" s="93" customFormat="1" x14ac:dyDescent="0.25">
      <c r="A479" s="93">
        <v>1000150</v>
      </c>
      <c r="B479" s="93" t="s">
        <v>1457</v>
      </c>
      <c r="C479" s="273">
        <v>42005</v>
      </c>
      <c r="D479" s="273">
        <v>42035.999988425923</v>
      </c>
      <c r="E479" s="93">
        <v>1</v>
      </c>
      <c r="F479" s="93" t="s">
        <v>38</v>
      </c>
      <c r="H479" s="93">
        <v>210</v>
      </c>
      <c r="M479" s="93">
        <v>6765</v>
      </c>
      <c r="N479" s="93" t="s">
        <v>406</v>
      </c>
    </row>
    <row r="480" spans="1:16" s="93" customFormat="1" x14ac:dyDescent="0.25">
      <c r="A480" s="93">
        <v>1000150</v>
      </c>
      <c r="B480" s="93" t="s">
        <v>1457</v>
      </c>
      <c r="C480" s="273">
        <v>42036</v>
      </c>
      <c r="D480" s="273">
        <v>42063.999988425923</v>
      </c>
      <c r="E480" s="93">
        <v>1</v>
      </c>
      <c r="F480" s="93" t="s">
        <v>38</v>
      </c>
      <c r="G480" s="93">
        <v>7</v>
      </c>
      <c r="H480" s="93">
        <v>205</v>
      </c>
      <c r="I480" s="93">
        <v>7544</v>
      </c>
      <c r="J480" s="93" t="s">
        <v>380</v>
      </c>
      <c r="K480" s="93" t="s">
        <v>411</v>
      </c>
      <c r="O480" s="93" t="s">
        <v>380</v>
      </c>
      <c r="P480" s="93" t="s">
        <v>411</v>
      </c>
    </row>
    <row r="481" spans="1:16" s="93" customFormat="1" x14ac:dyDescent="0.25">
      <c r="A481" s="93">
        <v>1000151</v>
      </c>
      <c r="B481" s="93" t="s">
        <v>1458</v>
      </c>
      <c r="C481" s="273">
        <v>42005</v>
      </c>
      <c r="D481" s="273">
        <v>42035.999988425923</v>
      </c>
      <c r="E481" s="93">
        <v>1</v>
      </c>
      <c r="F481" s="93" t="s">
        <v>38</v>
      </c>
      <c r="H481" s="93">
        <v>210</v>
      </c>
      <c r="M481" s="93">
        <v>3690</v>
      </c>
      <c r="N481" s="93" t="s">
        <v>1683</v>
      </c>
      <c r="O481" s="93" t="s">
        <v>1688</v>
      </c>
      <c r="P481" s="93" t="s">
        <v>1689</v>
      </c>
    </row>
    <row r="482" spans="1:16" s="93" customFormat="1" x14ac:dyDescent="0.25">
      <c r="A482" s="93">
        <v>1000151</v>
      </c>
      <c r="B482" s="93" t="s">
        <v>1458</v>
      </c>
      <c r="C482" s="273">
        <v>42036</v>
      </c>
      <c r="D482" s="273">
        <v>42063.999988425923</v>
      </c>
      <c r="E482" s="93">
        <v>1</v>
      </c>
      <c r="F482" s="93" t="s">
        <v>38</v>
      </c>
      <c r="G482" s="93">
        <v>7</v>
      </c>
      <c r="H482" s="93">
        <v>205</v>
      </c>
      <c r="I482" s="93">
        <v>7544</v>
      </c>
      <c r="J482" s="93" t="s">
        <v>380</v>
      </c>
      <c r="K482" s="93" t="s">
        <v>411</v>
      </c>
    </row>
    <row r="483" spans="1:16" s="93" customFormat="1" x14ac:dyDescent="0.25">
      <c r="A483" s="93">
        <v>1000152</v>
      </c>
      <c r="B483" s="93" t="s">
        <v>1459</v>
      </c>
      <c r="C483" s="273">
        <v>42005</v>
      </c>
      <c r="D483" s="273">
        <v>42035.999988425923</v>
      </c>
      <c r="E483" s="93">
        <v>1</v>
      </c>
      <c r="F483" s="93" t="s">
        <v>38</v>
      </c>
      <c r="H483" s="93">
        <v>210</v>
      </c>
      <c r="M483" s="93">
        <v>3690</v>
      </c>
      <c r="N483" s="93" t="s">
        <v>1683</v>
      </c>
    </row>
    <row r="484" spans="1:16" s="93" customFormat="1" x14ac:dyDescent="0.25">
      <c r="A484" s="93">
        <v>1000152</v>
      </c>
      <c r="B484" s="93" t="s">
        <v>1459</v>
      </c>
      <c r="C484" s="273">
        <v>42036</v>
      </c>
      <c r="D484" s="273">
        <v>42063.999988425923</v>
      </c>
      <c r="E484" s="93">
        <v>1</v>
      </c>
      <c r="F484" s="93" t="s">
        <v>38</v>
      </c>
      <c r="G484" s="93">
        <v>7</v>
      </c>
      <c r="H484" s="93">
        <v>205</v>
      </c>
      <c r="I484" s="93">
        <v>7544</v>
      </c>
      <c r="J484" s="93" t="s">
        <v>380</v>
      </c>
      <c r="K484" s="93" t="s">
        <v>411</v>
      </c>
      <c r="O484" s="93" t="s">
        <v>380</v>
      </c>
      <c r="P484" s="93" t="s">
        <v>411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B542" zoomScale="70" zoomScaleNormal="70" workbookViewId="0">
      <selection activeCell="O341" sqref="O341"/>
    </sheetView>
  </sheetViews>
  <sheetFormatPr defaultRowHeight="15" x14ac:dyDescent="0.25"/>
  <cols>
    <col min="1" max="1" width="8.5703125" bestFit="1" customWidth="1"/>
    <col min="2" max="2" width="11.42578125" bestFit="1" customWidth="1"/>
    <col min="3" max="3" width="15" bestFit="1" customWidth="1"/>
    <col min="4" max="4" width="16" bestFit="1" customWidth="1"/>
    <col min="5" max="5" width="2.42578125" bestFit="1" customWidth="1"/>
    <col min="6" max="6" width="4.85546875" bestFit="1" customWidth="1"/>
    <col min="7" max="8" width="3.42578125" bestFit="1" customWidth="1"/>
    <col min="9" max="9" width="11.5703125" bestFit="1" customWidth="1"/>
    <col min="10" max="10" width="13.140625" bestFit="1" customWidth="1"/>
    <col min="11" max="11" width="11.140625" bestFit="1" customWidth="1"/>
    <col min="13" max="13" width="12.140625" bestFit="1" customWidth="1"/>
    <col min="14" max="16" width="44.42578125" bestFit="1" customWidth="1"/>
  </cols>
  <sheetData>
    <row r="1" spans="1:16" s="93" customFormat="1" x14ac:dyDescent="0.25">
      <c r="A1" s="93">
        <v>10001</v>
      </c>
      <c r="B1" s="93" t="s">
        <v>48</v>
      </c>
      <c r="C1" s="273">
        <v>41699</v>
      </c>
      <c r="D1" s="273">
        <v>41729.999988425923</v>
      </c>
      <c r="E1" s="93">
        <v>1</v>
      </c>
      <c r="F1" s="93" t="s">
        <v>38</v>
      </c>
      <c r="G1" s="93">
        <v>7</v>
      </c>
      <c r="H1" s="93">
        <v>5</v>
      </c>
      <c r="I1" s="93">
        <v>139072</v>
      </c>
      <c r="J1" s="93" t="s">
        <v>919</v>
      </c>
      <c r="K1" s="93" t="s">
        <v>920</v>
      </c>
    </row>
    <row r="2" spans="1:16" s="93" customFormat="1" x14ac:dyDescent="0.25">
      <c r="A2" s="93">
        <v>10001</v>
      </c>
      <c r="B2" s="93" t="s">
        <v>48</v>
      </c>
      <c r="C2" s="273">
        <v>41699</v>
      </c>
      <c r="D2" s="273">
        <v>41729.999988425923</v>
      </c>
      <c r="E2" s="93">
        <v>1</v>
      </c>
      <c r="F2" s="93" t="s">
        <v>38</v>
      </c>
      <c r="H2" s="93">
        <v>10</v>
      </c>
      <c r="M2" s="93">
        <v>33210</v>
      </c>
      <c r="N2" s="93" t="s">
        <v>921</v>
      </c>
      <c r="O2" s="93" t="s">
        <v>922</v>
      </c>
      <c r="P2" s="93" t="s">
        <v>923</v>
      </c>
    </row>
    <row r="3" spans="1:16" s="93" customFormat="1" x14ac:dyDescent="0.25">
      <c r="A3" s="93">
        <v>10001</v>
      </c>
      <c r="B3" s="93" t="s">
        <v>48</v>
      </c>
      <c r="C3" s="273">
        <v>42005</v>
      </c>
      <c r="D3" s="273">
        <v>42035.999988425923</v>
      </c>
      <c r="E3" s="93">
        <v>1</v>
      </c>
      <c r="F3" s="93" t="s">
        <v>38</v>
      </c>
      <c r="H3" s="93">
        <v>10</v>
      </c>
      <c r="M3" s="93">
        <v>6765</v>
      </c>
      <c r="N3" s="93" t="s">
        <v>406</v>
      </c>
      <c r="O3" s="93" t="s">
        <v>277</v>
      </c>
      <c r="P3" s="93" t="s">
        <v>924</v>
      </c>
    </row>
    <row r="4" spans="1:16" s="93" customFormat="1" x14ac:dyDescent="0.25">
      <c r="A4" s="93">
        <v>10001</v>
      </c>
      <c r="B4" s="93" t="s">
        <v>48</v>
      </c>
      <c r="C4" s="273">
        <v>42036</v>
      </c>
      <c r="D4" s="273">
        <v>42063.999988425923</v>
      </c>
      <c r="E4" s="93">
        <v>1</v>
      </c>
      <c r="F4" s="93" t="s">
        <v>38</v>
      </c>
      <c r="G4" s="93">
        <v>7</v>
      </c>
      <c r="H4" s="93">
        <v>4</v>
      </c>
      <c r="I4" s="93">
        <v>738</v>
      </c>
      <c r="J4" s="93" t="s">
        <v>253</v>
      </c>
      <c r="K4" s="93" t="s">
        <v>254</v>
      </c>
    </row>
    <row r="5" spans="1:16" s="93" customFormat="1" x14ac:dyDescent="0.25">
      <c r="A5" s="93">
        <v>10001</v>
      </c>
      <c r="B5" s="93" t="s">
        <v>48</v>
      </c>
      <c r="C5" s="273">
        <v>42036</v>
      </c>
      <c r="D5" s="273">
        <v>42063.999988425923</v>
      </c>
      <c r="E5" s="93">
        <v>1</v>
      </c>
      <c r="F5" s="93" t="s">
        <v>38</v>
      </c>
      <c r="G5" s="93">
        <v>7</v>
      </c>
      <c r="H5" s="93">
        <v>5</v>
      </c>
      <c r="I5" s="93">
        <v>1312</v>
      </c>
      <c r="J5" s="93" t="s">
        <v>250</v>
      </c>
      <c r="K5" s="93" t="s">
        <v>872</v>
      </c>
    </row>
    <row r="6" spans="1:16" s="93" customFormat="1" x14ac:dyDescent="0.25">
      <c r="A6" s="93">
        <v>10001</v>
      </c>
      <c r="B6" s="93" t="s">
        <v>48</v>
      </c>
      <c r="C6" s="273">
        <v>42036</v>
      </c>
      <c r="D6" s="273">
        <v>42063.999988425923</v>
      </c>
      <c r="E6" s="93">
        <v>1</v>
      </c>
      <c r="F6" s="93" t="s">
        <v>38</v>
      </c>
      <c r="G6" s="93">
        <v>7</v>
      </c>
      <c r="H6" s="93">
        <v>6</v>
      </c>
      <c r="I6" s="93">
        <v>656</v>
      </c>
      <c r="J6" s="93" t="s">
        <v>94</v>
      </c>
      <c r="K6" s="93" t="s">
        <v>249</v>
      </c>
    </row>
    <row r="7" spans="1:16" s="93" customFormat="1" x14ac:dyDescent="0.25">
      <c r="A7" s="93">
        <v>10001</v>
      </c>
      <c r="B7" s="93" t="s">
        <v>48</v>
      </c>
      <c r="C7" s="273">
        <v>42064</v>
      </c>
      <c r="D7" s="273">
        <v>42094.999988425923</v>
      </c>
      <c r="E7" s="93">
        <v>1</v>
      </c>
      <c r="F7" s="93" t="s">
        <v>38</v>
      </c>
      <c r="G7" s="93">
        <v>7</v>
      </c>
      <c r="H7" s="93">
        <v>5</v>
      </c>
      <c r="I7" s="93">
        <v>877072</v>
      </c>
      <c r="J7" s="93" t="s">
        <v>925</v>
      </c>
      <c r="K7" s="93" t="s">
        <v>926</v>
      </c>
    </row>
    <row r="8" spans="1:16" s="93" customFormat="1" x14ac:dyDescent="0.25">
      <c r="A8" s="93">
        <v>10001</v>
      </c>
      <c r="B8" s="93" t="s">
        <v>48</v>
      </c>
      <c r="C8" s="273">
        <v>42064</v>
      </c>
      <c r="D8" s="273">
        <v>42094.999988425923</v>
      </c>
      <c r="E8" s="93">
        <v>1</v>
      </c>
      <c r="F8" s="93" t="s">
        <v>38</v>
      </c>
      <c r="H8" s="93">
        <v>10</v>
      </c>
      <c r="M8" s="93">
        <v>88560</v>
      </c>
      <c r="N8" s="93" t="s">
        <v>927</v>
      </c>
      <c r="O8" s="93" t="s">
        <v>928</v>
      </c>
      <c r="P8" s="93" t="s">
        <v>929</v>
      </c>
    </row>
    <row r="9" spans="1:16" s="93" customFormat="1" x14ac:dyDescent="0.25">
      <c r="A9" s="93">
        <v>10003</v>
      </c>
      <c r="B9" s="93" t="s">
        <v>50</v>
      </c>
      <c r="C9" s="273">
        <v>42005</v>
      </c>
      <c r="D9" s="273">
        <v>42035.999988425923</v>
      </c>
      <c r="E9" s="93">
        <v>1</v>
      </c>
      <c r="F9" s="93" t="s">
        <v>38</v>
      </c>
      <c r="G9" s="93">
        <v>7</v>
      </c>
      <c r="H9" s="93">
        <v>4</v>
      </c>
      <c r="I9" s="93">
        <v>3198</v>
      </c>
      <c r="J9" s="93" t="s">
        <v>355</v>
      </c>
      <c r="K9" s="93" t="s">
        <v>356</v>
      </c>
    </row>
    <row r="10" spans="1:16" s="93" customFormat="1" x14ac:dyDescent="0.25">
      <c r="A10" s="93">
        <v>10003</v>
      </c>
      <c r="B10" s="93" t="s">
        <v>50</v>
      </c>
      <c r="C10" s="273">
        <v>42005</v>
      </c>
      <c r="D10" s="273">
        <v>42035.999988425923</v>
      </c>
      <c r="E10" s="93">
        <v>1</v>
      </c>
      <c r="F10" s="93" t="s">
        <v>38</v>
      </c>
      <c r="G10" s="93">
        <v>7</v>
      </c>
      <c r="H10" s="93">
        <v>5</v>
      </c>
      <c r="I10" s="93">
        <v>5412</v>
      </c>
      <c r="J10" s="93" t="s">
        <v>930</v>
      </c>
      <c r="K10" s="93" t="s">
        <v>327</v>
      </c>
    </row>
    <row r="11" spans="1:16" s="93" customFormat="1" x14ac:dyDescent="0.25">
      <c r="A11" s="93">
        <v>10003</v>
      </c>
      <c r="B11" s="93" t="s">
        <v>50</v>
      </c>
      <c r="C11" s="273">
        <v>42005</v>
      </c>
      <c r="D11" s="273">
        <v>42035.999988425923</v>
      </c>
      <c r="E11" s="93">
        <v>1</v>
      </c>
      <c r="F11" s="93" t="s">
        <v>38</v>
      </c>
      <c r="H11" s="93">
        <v>10</v>
      </c>
      <c r="M11" s="93">
        <v>35705</v>
      </c>
      <c r="N11" s="93" t="s">
        <v>931</v>
      </c>
      <c r="O11" s="93" t="s">
        <v>932</v>
      </c>
      <c r="P11" s="93" t="s">
        <v>933</v>
      </c>
    </row>
    <row r="12" spans="1:16" s="93" customFormat="1" x14ac:dyDescent="0.25">
      <c r="A12" s="93">
        <v>10003</v>
      </c>
      <c r="B12" s="93" t="s">
        <v>50</v>
      </c>
      <c r="C12" s="273">
        <v>42036</v>
      </c>
      <c r="D12" s="273">
        <v>42063.999988425923</v>
      </c>
      <c r="E12" s="93">
        <v>1</v>
      </c>
      <c r="F12" s="93" t="s">
        <v>38</v>
      </c>
      <c r="G12" s="93">
        <v>7</v>
      </c>
      <c r="H12" s="93">
        <v>5</v>
      </c>
      <c r="I12" s="93">
        <v>6888</v>
      </c>
      <c r="J12" s="93" t="s">
        <v>934</v>
      </c>
      <c r="K12" s="93" t="s">
        <v>895</v>
      </c>
    </row>
    <row r="13" spans="1:16" s="93" customFormat="1" x14ac:dyDescent="0.25">
      <c r="A13" s="93">
        <v>10003</v>
      </c>
      <c r="B13" s="93" t="s">
        <v>50</v>
      </c>
      <c r="C13" s="273">
        <v>42036</v>
      </c>
      <c r="D13" s="273">
        <v>42063.999988425923</v>
      </c>
      <c r="E13" s="93">
        <v>1</v>
      </c>
      <c r="F13" s="93" t="s">
        <v>38</v>
      </c>
      <c r="H13" s="93">
        <v>10</v>
      </c>
      <c r="M13" s="93">
        <v>3690</v>
      </c>
      <c r="N13" s="93" t="s">
        <v>935</v>
      </c>
      <c r="O13" s="93" t="s">
        <v>936</v>
      </c>
      <c r="P13" s="93" t="s">
        <v>281</v>
      </c>
    </row>
    <row r="14" spans="1:16" s="93" customFormat="1" x14ac:dyDescent="0.25">
      <c r="A14" s="93">
        <v>10004</v>
      </c>
      <c r="B14" s="93" t="s">
        <v>92</v>
      </c>
      <c r="C14" s="273">
        <v>42005</v>
      </c>
      <c r="D14" s="273">
        <v>42035.999988425923</v>
      </c>
      <c r="E14" s="93">
        <v>1</v>
      </c>
      <c r="F14" s="93" t="s">
        <v>38</v>
      </c>
      <c r="G14" s="93">
        <v>7</v>
      </c>
      <c r="H14" s="93">
        <v>5</v>
      </c>
      <c r="I14" s="93">
        <v>29274</v>
      </c>
      <c r="J14" s="93" t="s">
        <v>937</v>
      </c>
      <c r="K14" s="93" t="s">
        <v>938</v>
      </c>
    </row>
    <row r="15" spans="1:16" s="93" customFormat="1" x14ac:dyDescent="0.25">
      <c r="A15" s="93">
        <v>10004</v>
      </c>
      <c r="B15" s="93" t="s">
        <v>92</v>
      </c>
      <c r="C15" s="273">
        <v>42005</v>
      </c>
      <c r="D15" s="273">
        <v>42035.999988425923</v>
      </c>
      <c r="E15" s="93">
        <v>1</v>
      </c>
      <c r="F15" s="93" t="s">
        <v>38</v>
      </c>
      <c r="H15" s="93">
        <v>10</v>
      </c>
      <c r="M15" s="93">
        <v>49610</v>
      </c>
      <c r="N15" s="93" t="s">
        <v>939</v>
      </c>
      <c r="O15" s="93" t="s">
        <v>940</v>
      </c>
      <c r="P15" s="93" t="s">
        <v>941</v>
      </c>
    </row>
    <row r="16" spans="1:16" s="93" customFormat="1" x14ac:dyDescent="0.25">
      <c r="A16" s="93">
        <v>10004</v>
      </c>
      <c r="B16" s="93" t="s">
        <v>92</v>
      </c>
      <c r="C16" s="273">
        <v>42036</v>
      </c>
      <c r="D16" s="273">
        <v>42063.999988425923</v>
      </c>
      <c r="E16" s="93">
        <v>1</v>
      </c>
      <c r="F16" s="93" t="s">
        <v>38</v>
      </c>
      <c r="G16" s="93">
        <v>7</v>
      </c>
      <c r="H16" s="93">
        <v>5</v>
      </c>
      <c r="I16" s="93">
        <v>23042</v>
      </c>
      <c r="J16" s="93" t="s">
        <v>942</v>
      </c>
      <c r="K16" s="93" t="s">
        <v>943</v>
      </c>
    </row>
    <row r="17" spans="1:16" s="93" customFormat="1" x14ac:dyDescent="0.25">
      <c r="A17" s="93">
        <v>10004</v>
      </c>
      <c r="B17" s="93" t="s">
        <v>92</v>
      </c>
      <c r="C17" s="273">
        <v>42036</v>
      </c>
      <c r="D17" s="273">
        <v>42063.999988425923</v>
      </c>
      <c r="E17" s="93">
        <v>1</v>
      </c>
      <c r="F17" s="93" t="s">
        <v>38</v>
      </c>
      <c r="H17" s="93">
        <v>10</v>
      </c>
      <c r="M17" s="93">
        <v>5125</v>
      </c>
      <c r="N17" s="93" t="s">
        <v>256</v>
      </c>
      <c r="O17" s="93" t="s">
        <v>278</v>
      </c>
      <c r="P17" s="93" t="s">
        <v>944</v>
      </c>
    </row>
    <row r="18" spans="1:16" s="93" customFormat="1" x14ac:dyDescent="0.25">
      <c r="A18" s="93">
        <v>10005</v>
      </c>
      <c r="B18" s="93" t="s">
        <v>98</v>
      </c>
      <c r="C18" s="273">
        <v>42005</v>
      </c>
      <c r="D18" s="273">
        <v>42035.999988425923</v>
      </c>
      <c r="E18" s="93">
        <v>1</v>
      </c>
      <c r="F18" s="93" t="s">
        <v>38</v>
      </c>
      <c r="H18" s="93">
        <v>10</v>
      </c>
      <c r="M18" s="93">
        <v>13735</v>
      </c>
      <c r="N18" s="93" t="s">
        <v>945</v>
      </c>
      <c r="O18" s="93" t="s">
        <v>946</v>
      </c>
      <c r="P18" s="93" t="s">
        <v>947</v>
      </c>
    </row>
    <row r="19" spans="1:16" s="93" customFormat="1" x14ac:dyDescent="0.25">
      <c r="A19" s="93">
        <v>10005</v>
      </c>
      <c r="B19" s="93" t="s">
        <v>98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1</v>
      </c>
      <c r="H19" s="93">
        <v>1</v>
      </c>
      <c r="I19" s="93">
        <v>656</v>
      </c>
      <c r="J19" s="93" t="s">
        <v>248</v>
      </c>
      <c r="K19" s="93" t="s">
        <v>249</v>
      </c>
    </row>
    <row r="20" spans="1:16" s="93" customFormat="1" x14ac:dyDescent="0.25">
      <c r="A20" s="93">
        <v>10005</v>
      </c>
      <c r="B20" s="93" t="s">
        <v>98</v>
      </c>
      <c r="C20" s="273">
        <v>42036</v>
      </c>
      <c r="D20" s="273">
        <v>42063.999988425923</v>
      </c>
      <c r="E20" s="93">
        <v>1</v>
      </c>
      <c r="F20" s="93" t="s">
        <v>38</v>
      </c>
      <c r="G20" s="93">
        <v>2</v>
      </c>
      <c r="H20" s="93">
        <v>1</v>
      </c>
      <c r="I20" s="93">
        <v>574</v>
      </c>
      <c r="J20" s="93" t="s">
        <v>948</v>
      </c>
      <c r="K20" s="93" t="s">
        <v>949</v>
      </c>
    </row>
    <row r="21" spans="1:16" s="93" customFormat="1" x14ac:dyDescent="0.25">
      <c r="A21" s="93">
        <v>10005</v>
      </c>
      <c r="B21" s="93" t="s">
        <v>98</v>
      </c>
      <c r="C21" s="273">
        <v>42036</v>
      </c>
      <c r="D21" s="273">
        <v>42063.999988425923</v>
      </c>
      <c r="E21" s="93">
        <v>1</v>
      </c>
      <c r="F21" s="93" t="s">
        <v>38</v>
      </c>
      <c r="G21" s="93">
        <v>3</v>
      </c>
      <c r="H21" s="93">
        <v>1</v>
      </c>
      <c r="I21" s="93">
        <v>492</v>
      </c>
      <c r="J21" s="93" t="s">
        <v>270</v>
      </c>
      <c r="K21" s="93" t="s">
        <v>950</v>
      </c>
    </row>
    <row r="22" spans="1:16" s="93" customFormat="1" x14ac:dyDescent="0.25">
      <c r="A22" s="93">
        <v>10005</v>
      </c>
      <c r="B22" s="93" t="s">
        <v>98</v>
      </c>
      <c r="C22" s="273">
        <v>42036</v>
      </c>
      <c r="D22" s="273">
        <v>42063.999988425923</v>
      </c>
      <c r="E22" s="93">
        <v>1</v>
      </c>
      <c r="F22" s="93" t="s">
        <v>38</v>
      </c>
      <c r="G22" s="93">
        <v>11</v>
      </c>
      <c r="H22" s="93">
        <v>1</v>
      </c>
      <c r="I22" s="93">
        <v>1558</v>
      </c>
      <c r="J22" s="93" t="s">
        <v>951</v>
      </c>
      <c r="K22" s="93" t="s">
        <v>870</v>
      </c>
    </row>
    <row r="23" spans="1:16" s="93" customFormat="1" x14ac:dyDescent="0.25">
      <c r="A23" s="93">
        <v>10005</v>
      </c>
      <c r="B23" s="93" t="s">
        <v>98</v>
      </c>
      <c r="C23" s="273">
        <v>42036</v>
      </c>
      <c r="D23" s="273">
        <v>42063.999988425923</v>
      </c>
      <c r="E23" s="93">
        <v>1</v>
      </c>
      <c r="F23" s="93" t="s">
        <v>38</v>
      </c>
      <c r="G23" s="93">
        <v>12</v>
      </c>
      <c r="H23" s="93">
        <v>1</v>
      </c>
      <c r="I23" s="93">
        <v>1476</v>
      </c>
      <c r="J23" s="93" t="s">
        <v>876</v>
      </c>
      <c r="K23" s="93" t="s">
        <v>873</v>
      </c>
    </row>
    <row r="24" spans="1:16" s="93" customFormat="1" x14ac:dyDescent="0.25">
      <c r="A24" s="93">
        <v>10005</v>
      </c>
      <c r="B24" s="93" t="s">
        <v>98</v>
      </c>
      <c r="C24" s="273">
        <v>42036</v>
      </c>
      <c r="D24" s="273">
        <v>42063.999988425923</v>
      </c>
      <c r="E24" s="93">
        <v>1</v>
      </c>
      <c r="F24" s="93" t="s">
        <v>38</v>
      </c>
      <c r="G24" s="93">
        <v>14</v>
      </c>
      <c r="H24" s="93">
        <v>1</v>
      </c>
      <c r="I24" s="93">
        <v>738</v>
      </c>
      <c r="J24" s="93" t="s">
        <v>253</v>
      </c>
      <c r="K24" s="93" t="s">
        <v>254</v>
      </c>
    </row>
    <row r="25" spans="1:16" s="93" customFormat="1" x14ac:dyDescent="0.25">
      <c r="A25" s="93">
        <v>10006</v>
      </c>
      <c r="B25" s="93" t="s">
        <v>99</v>
      </c>
      <c r="C25" s="273">
        <v>42005</v>
      </c>
      <c r="D25" s="273">
        <v>42035.999988425923</v>
      </c>
      <c r="E25" s="93">
        <v>1</v>
      </c>
      <c r="F25" s="93" t="s">
        <v>38</v>
      </c>
      <c r="H25" s="93">
        <v>10</v>
      </c>
      <c r="M25" s="93">
        <v>13735</v>
      </c>
      <c r="N25" s="93" t="s">
        <v>945</v>
      </c>
      <c r="O25" s="93" t="s">
        <v>946</v>
      </c>
      <c r="P25" s="93" t="s">
        <v>947</v>
      </c>
    </row>
    <row r="26" spans="1:16" s="93" customFormat="1" x14ac:dyDescent="0.25">
      <c r="A26" s="93">
        <v>10006</v>
      </c>
      <c r="B26" s="93" t="s">
        <v>99</v>
      </c>
      <c r="C26" s="273">
        <v>42036</v>
      </c>
      <c r="D26" s="273">
        <v>42063.999988425923</v>
      </c>
      <c r="E26" s="93">
        <v>1</v>
      </c>
      <c r="F26" s="93" t="s">
        <v>38</v>
      </c>
      <c r="G26" s="93">
        <v>1</v>
      </c>
      <c r="H26" s="93">
        <v>1</v>
      </c>
      <c r="I26" s="93">
        <v>656</v>
      </c>
      <c r="J26" s="93" t="s">
        <v>248</v>
      </c>
      <c r="K26" s="93" t="s">
        <v>249</v>
      </c>
    </row>
    <row r="27" spans="1:16" s="93" customFormat="1" x14ac:dyDescent="0.25">
      <c r="A27" s="93">
        <v>10006</v>
      </c>
      <c r="B27" s="93" t="s">
        <v>99</v>
      </c>
      <c r="C27" s="273">
        <v>42036</v>
      </c>
      <c r="D27" s="273">
        <v>42063.999988425923</v>
      </c>
      <c r="E27" s="93">
        <v>1</v>
      </c>
      <c r="F27" s="93" t="s">
        <v>38</v>
      </c>
      <c r="G27" s="93">
        <v>2</v>
      </c>
      <c r="H27" s="93">
        <v>1</v>
      </c>
      <c r="I27" s="93">
        <v>574</v>
      </c>
      <c r="J27" s="93" t="s">
        <v>948</v>
      </c>
      <c r="K27" s="93" t="s">
        <v>949</v>
      </c>
    </row>
    <row r="28" spans="1:16" s="93" customFormat="1" x14ac:dyDescent="0.25">
      <c r="A28" s="93">
        <v>10006</v>
      </c>
      <c r="B28" s="93" t="s">
        <v>99</v>
      </c>
      <c r="C28" s="273">
        <v>42036</v>
      </c>
      <c r="D28" s="273">
        <v>42063.999988425923</v>
      </c>
      <c r="E28" s="93">
        <v>1</v>
      </c>
      <c r="F28" s="93" t="s">
        <v>38</v>
      </c>
      <c r="G28" s="93">
        <v>3</v>
      </c>
      <c r="H28" s="93">
        <v>1</v>
      </c>
      <c r="I28" s="93">
        <v>492</v>
      </c>
      <c r="J28" s="93" t="s">
        <v>270</v>
      </c>
      <c r="K28" s="93" t="s">
        <v>950</v>
      </c>
    </row>
    <row r="29" spans="1:16" s="93" customFormat="1" x14ac:dyDescent="0.25">
      <c r="A29" s="93">
        <v>10006</v>
      </c>
      <c r="B29" s="93" t="s">
        <v>99</v>
      </c>
      <c r="C29" s="273">
        <v>42036</v>
      </c>
      <c r="D29" s="273">
        <v>42063.999988425923</v>
      </c>
      <c r="E29" s="93">
        <v>1</v>
      </c>
      <c r="F29" s="93" t="s">
        <v>38</v>
      </c>
      <c r="G29" s="93">
        <v>11</v>
      </c>
      <c r="H29" s="93">
        <v>1</v>
      </c>
      <c r="I29" s="93">
        <v>1558</v>
      </c>
      <c r="J29" s="93" t="s">
        <v>951</v>
      </c>
      <c r="K29" s="93" t="s">
        <v>870</v>
      </c>
    </row>
    <row r="30" spans="1:16" s="93" customFormat="1" x14ac:dyDescent="0.25">
      <c r="A30" s="93">
        <v>10006</v>
      </c>
      <c r="B30" s="93" t="s">
        <v>99</v>
      </c>
      <c r="C30" s="273">
        <v>42036</v>
      </c>
      <c r="D30" s="273">
        <v>42063.999988425923</v>
      </c>
      <c r="E30" s="93">
        <v>1</v>
      </c>
      <c r="F30" s="93" t="s">
        <v>38</v>
      </c>
      <c r="G30" s="93">
        <v>12</v>
      </c>
      <c r="H30" s="93">
        <v>1</v>
      </c>
      <c r="I30" s="93">
        <v>1476</v>
      </c>
      <c r="J30" s="93" t="s">
        <v>876</v>
      </c>
      <c r="K30" s="93" t="s">
        <v>873</v>
      </c>
    </row>
    <row r="31" spans="1:16" s="93" customFormat="1" x14ac:dyDescent="0.25">
      <c r="A31" s="93">
        <v>10006</v>
      </c>
      <c r="B31" s="93" t="s">
        <v>99</v>
      </c>
      <c r="C31" s="273">
        <v>42036</v>
      </c>
      <c r="D31" s="273">
        <v>42063.999988425923</v>
      </c>
      <c r="E31" s="93">
        <v>1</v>
      </c>
      <c r="F31" s="93" t="s">
        <v>38</v>
      </c>
      <c r="G31" s="93">
        <v>14</v>
      </c>
      <c r="H31" s="93">
        <v>1</v>
      </c>
      <c r="I31" s="93">
        <v>738</v>
      </c>
      <c r="J31" s="93" t="s">
        <v>253</v>
      </c>
      <c r="K31" s="93" t="s">
        <v>254</v>
      </c>
    </row>
    <row r="32" spans="1:16" s="93" customFormat="1" x14ac:dyDescent="0.25">
      <c r="A32" s="93">
        <v>10007</v>
      </c>
      <c r="B32" s="93" t="s">
        <v>100</v>
      </c>
      <c r="C32" s="273">
        <v>42005</v>
      </c>
      <c r="D32" s="273">
        <v>42035.999988425923</v>
      </c>
      <c r="E32" s="93">
        <v>1</v>
      </c>
      <c r="F32" s="93" t="s">
        <v>38</v>
      </c>
      <c r="H32" s="93">
        <v>10</v>
      </c>
      <c r="M32" s="93">
        <v>20785</v>
      </c>
      <c r="N32" s="93" t="s">
        <v>952</v>
      </c>
      <c r="O32" s="93" t="s">
        <v>953</v>
      </c>
      <c r="P32" s="93" t="s">
        <v>954</v>
      </c>
    </row>
    <row r="33" spans="1:16" s="93" customFormat="1" x14ac:dyDescent="0.25">
      <c r="A33" s="93">
        <v>10007</v>
      </c>
      <c r="B33" s="93" t="s">
        <v>100</v>
      </c>
      <c r="C33" s="273">
        <v>42036</v>
      </c>
      <c r="D33" s="273">
        <v>42063.999988425923</v>
      </c>
      <c r="E33" s="93">
        <v>1</v>
      </c>
      <c r="F33" s="93" t="s">
        <v>38</v>
      </c>
      <c r="G33" s="93">
        <v>1</v>
      </c>
      <c r="H33" s="93">
        <v>1</v>
      </c>
      <c r="I33" s="93">
        <v>1312</v>
      </c>
      <c r="J33" s="93" t="s">
        <v>955</v>
      </c>
      <c r="K33" s="93" t="s">
        <v>872</v>
      </c>
    </row>
    <row r="34" spans="1:16" s="93" customFormat="1" x14ac:dyDescent="0.25">
      <c r="A34" s="93">
        <v>10007</v>
      </c>
      <c r="B34" s="93" t="s">
        <v>100</v>
      </c>
      <c r="C34" s="273">
        <v>42036</v>
      </c>
      <c r="D34" s="273">
        <v>42063.999988425923</v>
      </c>
      <c r="E34" s="93">
        <v>1</v>
      </c>
      <c r="F34" s="93" t="s">
        <v>38</v>
      </c>
      <c r="G34" s="93">
        <v>2</v>
      </c>
      <c r="H34" s="93">
        <v>1</v>
      </c>
      <c r="I34" s="93">
        <v>1148</v>
      </c>
      <c r="J34" s="93" t="s">
        <v>262</v>
      </c>
      <c r="K34" s="93" t="s">
        <v>263</v>
      </c>
    </row>
    <row r="35" spans="1:16" s="93" customFormat="1" x14ac:dyDescent="0.25">
      <c r="A35" s="93">
        <v>10007</v>
      </c>
      <c r="B35" s="93" t="s">
        <v>100</v>
      </c>
      <c r="C35" s="273">
        <v>42036</v>
      </c>
      <c r="D35" s="273">
        <v>42063.999988425923</v>
      </c>
      <c r="E35" s="93">
        <v>1</v>
      </c>
      <c r="F35" s="93" t="s">
        <v>38</v>
      </c>
      <c r="G35" s="93">
        <v>3</v>
      </c>
      <c r="H35" s="93">
        <v>1</v>
      </c>
      <c r="I35" s="93">
        <v>984</v>
      </c>
      <c r="J35" s="93" t="s">
        <v>250</v>
      </c>
      <c r="K35" s="93" t="s">
        <v>251</v>
      </c>
    </row>
    <row r="36" spans="1:16" s="93" customFormat="1" x14ac:dyDescent="0.25">
      <c r="A36" s="93">
        <v>10007</v>
      </c>
      <c r="B36" s="93" t="s">
        <v>100</v>
      </c>
      <c r="C36" s="273">
        <v>42036</v>
      </c>
      <c r="D36" s="273">
        <v>42063.999988425923</v>
      </c>
      <c r="E36" s="93">
        <v>1</v>
      </c>
      <c r="F36" s="93" t="s">
        <v>38</v>
      </c>
      <c r="G36" s="93">
        <v>11</v>
      </c>
      <c r="H36" s="93">
        <v>1</v>
      </c>
      <c r="I36" s="93">
        <v>1558</v>
      </c>
      <c r="J36" s="93" t="s">
        <v>951</v>
      </c>
      <c r="K36" s="93" t="s">
        <v>870</v>
      </c>
    </row>
    <row r="37" spans="1:16" s="93" customFormat="1" x14ac:dyDescent="0.25">
      <c r="A37" s="93">
        <v>10007</v>
      </c>
      <c r="B37" s="93" t="s">
        <v>100</v>
      </c>
      <c r="C37" s="273">
        <v>42036</v>
      </c>
      <c r="D37" s="273">
        <v>42063.999988425923</v>
      </c>
      <c r="E37" s="93">
        <v>1</v>
      </c>
      <c r="F37" s="93" t="s">
        <v>38</v>
      </c>
      <c r="G37" s="93">
        <v>12</v>
      </c>
      <c r="H37" s="93">
        <v>1</v>
      </c>
      <c r="I37" s="93">
        <v>1476</v>
      </c>
      <c r="J37" s="93" t="s">
        <v>876</v>
      </c>
      <c r="K37" s="93" t="s">
        <v>873</v>
      </c>
    </row>
    <row r="38" spans="1:16" s="93" customFormat="1" x14ac:dyDescent="0.25">
      <c r="A38" s="93">
        <v>10007</v>
      </c>
      <c r="B38" s="93" t="s">
        <v>100</v>
      </c>
      <c r="C38" s="273">
        <v>42036</v>
      </c>
      <c r="D38" s="273">
        <v>42063.999988425923</v>
      </c>
      <c r="E38" s="93">
        <v>1</v>
      </c>
      <c r="F38" s="93" t="s">
        <v>38</v>
      </c>
      <c r="G38" s="93">
        <v>14</v>
      </c>
      <c r="H38" s="93">
        <v>1</v>
      </c>
      <c r="I38" s="93">
        <v>1476</v>
      </c>
      <c r="J38" s="93" t="s">
        <v>876</v>
      </c>
      <c r="K38" s="93" t="s">
        <v>873</v>
      </c>
    </row>
    <row r="39" spans="1:16" s="93" customFormat="1" x14ac:dyDescent="0.25">
      <c r="A39" s="93">
        <v>10008</v>
      </c>
      <c r="B39" s="93" t="s">
        <v>62</v>
      </c>
      <c r="C39" s="273">
        <v>42005</v>
      </c>
      <c r="D39" s="273">
        <v>42035.999988425923</v>
      </c>
      <c r="E39" s="93">
        <v>1</v>
      </c>
      <c r="F39" s="93" t="s">
        <v>59</v>
      </c>
      <c r="G39" s="93">
        <v>2</v>
      </c>
      <c r="H39" s="93">
        <v>1</v>
      </c>
      <c r="I39" s="93">
        <v>1394</v>
      </c>
      <c r="J39" s="93" t="s">
        <v>284</v>
      </c>
      <c r="K39" s="93" t="s">
        <v>285</v>
      </c>
    </row>
    <row r="40" spans="1:16" s="93" customFormat="1" x14ac:dyDescent="0.25">
      <c r="A40" s="93">
        <v>10008</v>
      </c>
      <c r="B40" s="93" t="s">
        <v>62</v>
      </c>
      <c r="C40" s="273">
        <v>42005</v>
      </c>
      <c r="D40" s="273">
        <v>42035.999988425923</v>
      </c>
      <c r="E40" s="93">
        <v>1</v>
      </c>
      <c r="F40" s="93" t="s">
        <v>38</v>
      </c>
      <c r="G40" s="93">
        <v>2</v>
      </c>
      <c r="H40" s="93">
        <v>1</v>
      </c>
      <c r="I40" s="93">
        <v>2378</v>
      </c>
      <c r="J40" s="93" t="s">
        <v>350</v>
      </c>
      <c r="K40" s="93" t="s">
        <v>351</v>
      </c>
    </row>
    <row r="41" spans="1:16" s="93" customFormat="1" x14ac:dyDescent="0.25">
      <c r="A41" s="93">
        <v>10008</v>
      </c>
      <c r="B41" s="93" t="s">
        <v>62</v>
      </c>
      <c r="C41" s="273">
        <v>42005</v>
      </c>
      <c r="D41" s="273">
        <v>42035.999988425923</v>
      </c>
      <c r="E41" s="93">
        <v>1</v>
      </c>
      <c r="F41" s="93" t="s">
        <v>59</v>
      </c>
      <c r="H41" s="93">
        <v>10</v>
      </c>
      <c r="M41" s="93">
        <v>3485</v>
      </c>
      <c r="N41" s="93" t="s">
        <v>956</v>
      </c>
      <c r="O41" s="93" t="s">
        <v>957</v>
      </c>
      <c r="P41" s="93" t="s">
        <v>958</v>
      </c>
    </row>
    <row r="42" spans="1:16" s="93" customFormat="1" x14ac:dyDescent="0.25">
      <c r="A42" s="93">
        <v>10008</v>
      </c>
      <c r="B42" s="93" t="s">
        <v>62</v>
      </c>
      <c r="C42" s="273">
        <v>42005</v>
      </c>
      <c r="D42" s="273">
        <v>42035.999988425923</v>
      </c>
      <c r="E42" s="93">
        <v>1</v>
      </c>
      <c r="F42" s="93" t="s">
        <v>38</v>
      </c>
      <c r="H42" s="93">
        <v>10</v>
      </c>
      <c r="M42" s="93">
        <v>15170</v>
      </c>
      <c r="N42" s="93" t="s">
        <v>959</v>
      </c>
      <c r="O42" s="93" t="s">
        <v>960</v>
      </c>
      <c r="P42" s="93" t="s">
        <v>961</v>
      </c>
    </row>
    <row r="43" spans="1:16" s="93" customFormat="1" x14ac:dyDescent="0.25">
      <c r="A43" s="93">
        <v>10008</v>
      </c>
      <c r="B43" s="93" t="s">
        <v>62</v>
      </c>
      <c r="C43" s="273">
        <v>42005</v>
      </c>
      <c r="D43" s="273">
        <v>42035.999988425923</v>
      </c>
      <c r="E43" s="93">
        <v>0</v>
      </c>
      <c r="F43" s="93" t="s">
        <v>38</v>
      </c>
      <c r="H43" s="93">
        <v>10</v>
      </c>
      <c r="M43" s="93">
        <v>2050</v>
      </c>
      <c r="N43" s="93">
        <v>2050</v>
      </c>
      <c r="O43" s="93">
        <v>164</v>
      </c>
      <c r="P43" s="93">
        <v>41</v>
      </c>
    </row>
    <row r="44" spans="1:16" s="93" customFormat="1" x14ac:dyDescent="0.25">
      <c r="A44" s="93">
        <v>10008</v>
      </c>
      <c r="B44" s="93" t="s">
        <v>62</v>
      </c>
      <c r="C44" s="273">
        <v>42036</v>
      </c>
      <c r="D44" s="273">
        <v>42063.999988425923</v>
      </c>
      <c r="E44" s="93">
        <v>0</v>
      </c>
      <c r="F44" s="93" t="s">
        <v>38</v>
      </c>
      <c r="G44" s="93">
        <v>2</v>
      </c>
      <c r="H44" s="93">
        <v>1</v>
      </c>
      <c r="I44" s="93">
        <v>820</v>
      </c>
      <c r="J44" s="93" t="s">
        <v>81</v>
      </c>
      <c r="K44" s="93" t="s">
        <v>82</v>
      </c>
    </row>
    <row r="45" spans="1:16" s="93" customFormat="1" x14ac:dyDescent="0.25">
      <c r="A45" s="93">
        <v>10008</v>
      </c>
      <c r="B45" s="93" t="s">
        <v>62</v>
      </c>
      <c r="C45" s="273">
        <v>42036</v>
      </c>
      <c r="D45" s="273">
        <v>42063.999988425923</v>
      </c>
      <c r="E45" s="93">
        <v>1</v>
      </c>
      <c r="F45" s="93" t="s">
        <v>38</v>
      </c>
      <c r="G45" s="93">
        <v>2</v>
      </c>
      <c r="H45" s="93">
        <v>1</v>
      </c>
      <c r="I45" s="93">
        <v>3690</v>
      </c>
      <c r="J45" s="93" t="s">
        <v>286</v>
      </c>
      <c r="K45" s="93" t="s">
        <v>246</v>
      </c>
    </row>
    <row r="46" spans="1:16" s="93" customFormat="1" x14ac:dyDescent="0.25">
      <c r="A46" s="93">
        <v>10009</v>
      </c>
      <c r="B46" s="93" t="s">
        <v>268</v>
      </c>
      <c r="C46" s="273">
        <v>42005</v>
      </c>
      <c r="D46" s="273">
        <v>42035.999988425923</v>
      </c>
      <c r="E46" s="93">
        <v>1</v>
      </c>
      <c r="F46" s="93" t="s">
        <v>59</v>
      </c>
      <c r="H46" s="93">
        <v>10</v>
      </c>
      <c r="M46" s="93">
        <v>12110</v>
      </c>
      <c r="N46" s="93" t="s">
        <v>962</v>
      </c>
      <c r="O46" s="93" t="s">
        <v>963</v>
      </c>
      <c r="P46" s="93" t="s">
        <v>964</v>
      </c>
    </row>
    <row r="47" spans="1:16" s="93" customFormat="1" x14ac:dyDescent="0.25">
      <c r="A47" s="93">
        <v>10009</v>
      </c>
      <c r="B47" s="93" t="s">
        <v>268</v>
      </c>
      <c r="C47" s="273">
        <v>42036</v>
      </c>
      <c r="D47" s="273">
        <v>42063.999988425923</v>
      </c>
      <c r="E47" s="93">
        <v>1</v>
      </c>
      <c r="F47" s="93" t="s">
        <v>59</v>
      </c>
      <c r="G47" s="93">
        <v>2</v>
      </c>
      <c r="H47" s="93">
        <v>1</v>
      </c>
      <c r="I47" s="93">
        <v>3444</v>
      </c>
      <c r="J47" s="93" t="s">
        <v>965</v>
      </c>
      <c r="K47" s="93" t="s">
        <v>966</v>
      </c>
    </row>
    <row r="48" spans="1:16" s="93" customFormat="1" x14ac:dyDescent="0.25">
      <c r="A48" s="93">
        <v>100010</v>
      </c>
      <c r="B48" s="93" t="s">
        <v>107</v>
      </c>
      <c r="C48" s="273">
        <v>42005</v>
      </c>
      <c r="D48" s="273">
        <v>42035.999988425923</v>
      </c>
      <c r="E48" s="93">
        <v>1</v>
      </c>
      <c r="F48" s="93" t="s">
        <v>38</v>
      </c>
      <c r="H48" s="93">
        <v>10</v>
      </c>
      <c r="M48" s="93">
        <v>4920</v>
      </c>
      <c r="N48" s="93" t="s">
        <v>272</v>
      </c>
      <c r="O48" s="93" t="s">
        <v>967</v>
      </c>
      <c r="P48" s="93" t="s">
        <v>968</v>
      </c>
    </row>
    <row r="49" spans="1:16" s="93" customFormat="1" x14ac:dyDescent="0.25">
      <c r="A49" s="93">
        <v>100010</v>
      </c>
      <c r="B49" s="93" t="s">
        <v>107</v>
      </c>
      <c r="C49" s="273">
        <v>42036</v>
      </c>
      <c r="D49" s="273">
        <v>42063.999988425923</v>
      </c>
      <c r="E49" s="93">
        <v>1</v>
      </c>
      <c r="F49" s="93" t="s">
        <v>38</v>
      </c>
      <c r="G49" s="93">
        <v>2</v>
      </c>
      <c r="H49" s="93">
        <v>1</v>
      </c>
      <c r="I49" s="93">
        <v>820</v>
      </c>
      <c r="J49" s="93" t="s">
        <v>81</v>
      </c>
      <c r="K49" s="93" t="s">
        <v>82</v>
      </c>
    </row>
    <row r="50" spans="1:16" s="93" customFormat="1" x14ac:dyDescent="0.25">
      <c r="A50" s="93">
        <v>100011</v>
      </c>
      <c r="B50" s="93" t="s">
        <v>111</v>
      </c>
      <c r="C50" s="273">
        <v>42005</v>
      </c>
      <c r="D50" s="273">
        <v>42035.999988425923</v>
      </c>
      <c r="E50" s="93">
        <v>1</v>
      </c>
      <c r="F50" s="93" t="s">
        <v>38</v>
      </c>
      <c r="H50" s="93">
        <v>10</v>
      </c>
      <c r="M50" s="93">
        <v>8610</v>
      </c>
      <c r="N50" s="93" t="s">
        <v>969</v>
      </c>
      <c r="O50" s="93" t="s">
        <v>970</v>
      </c>
      <c r="P50" s="93" t="s">
        <v>971</v>
      </c>
    </row>
    <row r="51" spans="1:16" s="93" customFormat="1" x14ac:dyDescent="0.25">
      <c r="A51" s="93">
        <v>100011</v>
      </c>
      <c r="B51" s="93" t="s">
        <v>111</v>
      </c>
      <c r="C51" s="273">
        <v>42036</v>
      </c>
      <c r="D51" s="273">
        <v>42063.999988425923</v>
      </c>
      <c r="E51" s="93">
        <v>1</v>
      </c>
      <c r="F51" s="93" t="s">
        <v>38</v>
      </c>
      <c r="G51" s="93">
        <v>1</v>
      </c>
      <c r="H51" s="93">
        <v>1</v>
      </c>
      <c r="I51" s="93">
        <v>656</v>
      </c>
      <c r="J51" s="93" t="s">
        <v>248</v>
      </c>
      <c r="K51" s="93" t="s">
        <v>249</v>
      </c>
    </row>
    <row r="52" spans="1:16" s="93" customFormat="1" x14ac:dyDescent="0.25">
      <c r="A52" s="93">
        <v>100011</v>
      </c>
      <c r="B52" s="93" t="s">
        <v>111</v>
      </c>
      <c r="C52" s="273">
        <v>42036</v>
      </c>
      <c r="D52" s="273">
        <v>42063.999988425923</v>
      </c>
      <c r="E52" s="93">
        <v>1</v>
      </c>
      <c r="F52" s="93" t="s">
        <v>38</v>
      </c>
      <c r="G52" s="93">
        <v>2</v>
      </c>
      <c r="H52" s="93">
        <v>1</v>
      </c>
      <c r="I52" s="93">
        <v>574</v>
      </c>
      <c r="J52" s="93" t="s">
        <v>948</v>
      </c>
      <c r="K52" s="93" t="s">
        <v>949</v>
      </c>
    </row>
    <row r="53" spans="1:16" s="93" customFormat="1" x14ac:dyDescent="0.25">
      <c r="A53" s="93">
        <v>100011</v>
      </c>
      <c r="B53" s="93" t="s">
        <v>111</v>
      </c>
      <c r="C53" s="273">
        <v>42036</v>
      </c>
      <c r="D53" s="273">
        <v>42063.999988425923</v>
      </c>
      <c r="E53" s="93">
        <v>1</v>
      </c>
      <c r="F53" s="93" t="s">
        <v>38</v>
      </c>
      <c r="G53" s="93">
        <v>12</v>
      </c>
      <c r="H53" s="93">
        <v>1</v>
      </c>
      <c r="I53" s="93">
        <v>1476</v>
      </c>
      <c r="J53" s="93" t="s">
        <v>876</v>
      </c>
      <c r="K53" s="93" t="s">
        <v>873</v>
      </c>
    </row>
    <row r="54" spans="1:16" s="93" customFormat="1" x14ac:dyDescent="0.25">
      <c r="A54" s="93">
        <v>100011</v>
      </c>
      <c r="B54" s="93" t="s">
        <v>111</v>
      </c>
      <c r="C54" s="273">
        <v>42036</v>
      </c>
      <c r="D54" s="273">
        <v>42063.999988425923</v>
      </c>
      <c r="E54" s="93">
        <v>1</v>
      </c>
      <c r="F54" s="93" t="s">
        <v>38</v>
      </c>
      <c r="G54" s="93">
        <v>14</v>
      </c>
      <c r="H54" s="93">
        <v>1</v>
      </c>
      <c r="I54" s="93">
        <v>738</v>
      </c>
      <c r="J54" s="93" t="s">
        <v>253</v>
      </c>
      <c r="K54" s="93" t="s">
        <v>254</v>
      </c>
    </row>
    <row r="55" spans="1:16" s="93" customFormat="1" x14ac:dyDescent="0.25">
      <c r="A55" s="93">
        <v>100012</v>
      </c>
      <c r="B55" s="93" t="s">
        <v>70</v>
      </c>
      <c r="C55" s="273">
        <v>42005</v>
      </c>
      <c r="D55" s="273">
        <v>42035.999988425923</v>
      </c>
      <c r="E55" s="93">
        <v>1</v>
      </c>
      <c r="F55" s="93" t="s">
        <v>38</v>
      </c>
      <c r="H55" s="93">
        <v>10</v>
      </c>
      <c r="M55" s="93">
        <v>12505</v>
      </c>
      <c r="N55" s="93" t="s">
        <v>276</v>
      </c>
      <c r="O55" s="93" t="s">
        <v>972</v>
      </c>
      <c r="P55" s="93" t="s">
        <v>973</v>
      </c>
    </row>
    <row r="56" spans="1:16" s="93" customFormat="1" x14ac:dyDescent="0.25">
      <c r="A56" s="93">
        <v>100012</v>
      </c>
      <c r="B56" s="93" t="s">
        <v>70</v>
      </c>
      <c r="C56" s="273">
        <v>42036</v>
      </c>
      <c r="D56" s="273">
        <v>42063.999988425923</v>
      </c>
      <c r="E56" s="93">
        <v>1</v>
      </c>
      <c r="F56" s="93" t="s">
        <v>38</v>
      </c>
      <c r="G56" s="93">
        <v>2</v>
      </c>
      <c r="H56" s="93">
        <v>1</v>
      </c>
      <c r="I56" s="93">
        <v>5002</v>
      </c>
      <c r="J56" s="93" t="s">
        <v>273</v>
      </c>
      <c r="K56" s="93" t="s">
        <v>274</v>
      </c>
    </row>
    <row r="57" spans="1:16" s="93" customFormat="1" x14ac:dyDescent="0.25">
      <c r="A57" s="93">
        <v>100013</v>
      </c>
      <c r="B57" s="93" t="s">
        <v>73</v>
      </c>
      <c r="C57" s="273">
        <v>42005</v>
      </c>
      <c r="D57" s="273">
        <v>42035.999988425923</v>
      </c>
      <c r="E57" s="93">
        <v>1</v>
      </c>
      <c r="F57" s="93" t="s">
        <v>38</v>
      </c>
      <c r="H57" s="93">
        <v>10</v>
      </c>
      <c r="M57" s="93">
        <v>19065</v>
      </c>
      <c r="N57" s="93" t="s">
        <v>974</v>
      </c>
      <c r="O57" s="93" t="s">
        <v>975</v>
      </c>
      <c r="P57" s="93" t="s">
        <v>976</v>
      </c>
    </row>
    <row r="58" spans="1:16" s="93" customFormat="1" x14ac:dyDescent="0.25">
      <c r="A58" s="93">
        <v>100013</v>
      </c>
      <c r="B58" s="93" t="s">
        <v>73</v>
      </c>
      <c r="C58" s="273">
        <v>42036</v>
      </c>
      <c r="D58" s="273">
        <v>42063.999988425923</v>
      </c>
      <c r="E58" s="93">
        <v>1</v>
      </c>
      <c r="F58" s="93" t="s">
        <v>38</v>
      </c>
      <c r="G58" s="93">
        <v>7</v>
      </c>
      <c r="H58" s="93">
        <v>4</v>
      </c>
      <c r="I58" s="93">
        <v>3690</v>
      </c>
      <c r="J58" s="93" t="s">
        <v>286</v>
      </c>
      <c r="K58" s="93" t="s">
        <v>246</v>
      </c>
    </row>
    <row r="59" spans="1:16" s="93" customFormat="1" x14ac:dyDescent="0.25">
      <c r="A59" s="93">
        <v>100013</v>
      </c>
      <c r="B59" s="93" t="s">
        <v>73</v>
      </c>
      <c r="C59" s="273">
        <v>42036</v>
      </c>
      <c r="D59" s="273">
        <v>42063.999988425923</v>
      </c>
      <c r="E59" s="93">
        <v>1</v>
      </c>
      <c r="F59" s="93" t="s">
        <v>38</v>
      </c>
      <c r="G59" s="93">
        <v>7</v>
      </c>
      <c r="H59" s="93">
        <v>5</v>
      </c>
      <c r="I59" s="93">
        <v>2870</v>
      </c>
      <c r="J59" s="93" t="s">
        <v>372</v>
      </c>
      <c r="K59" s="93" t="s">
        <v>282</v>
      </c>
    </row>
    <row r="60" spans="1:16" s="93" customFormat="1" x14ac:dyDescent="0.25">
      <c r="A60" s="93">
        <v>100013</v>
      </c>
      <c r="B60" s="93" t="s">
        <v>73</v>
      </c>
      <c r="C60" s="273">
        <v>42036</v>
      </c>
      <c r="D60" s="273">
        <v>42063.999988425923</v>
      </c>
      <c r="E60" s="93">
        <v>1</v>
      </c>
      <c r="F60" s="93" t="s">
        <v>38</v>
      </c>
      <c r="G60" s="93">
        <v>7</v>
      </c>
      <c r="H60" s="93">
        <v>6</v>
      </c>
      <c r="I60" s="93">
        <v>1066</v>
      </c>
      <c r="J60" s="93" t="s">
        <v>977</v>
      </c>
      <c r="K60" s="93" t="s">
        <v>260</v>
      </c>
    </row>
    <row r="61" spans="1:16" s="93" customFormat="1" x14ac:dyDescent="0.25">
      <c r="A61" s="93">
        <v>100014</v>
      </c>
      <c r="B61" s="93" t="s">
        <v>156</v>
      </c>
      <c r="C61" s="273">
        <v>42005</v>
      </c>
      <c r="D61" s="273">
        <v>42035.999988425923</v>
      </c>
      <c r="E61" s="93">
        <v>1</v>
      </c>
      <c r="F61" s="93" t="s">
        <v>38</v>
      </c>
      <c r="G61" s="93">
        <v>7</v>
      </c>
      <c r="H61" s="93">
        <v>4</v>
      </c>
      <c r="I61" s="93">
        <v>574</v>
      </c>
      <c r="J61" s="93" t="s">
        <v>948</v>
      </c>
      <c r="K61" s="93" t="s">
        <v>949</v>
      </c>
    </row>
    <row r="62" spans="1:16" s="93" customFormat="1" x14ac:dyDescent="0.25">
      <c r="A62" s="93">
        <v>100014</v>
      </c>
      <c r="B62" s="93" t="s">
        <v>156</v>
      </c>
      <c r="C62" s="273">
        <v>42005</v>
      </c>
      <c r="D62" s="273">
        <v>42035.999988425923</v>
      </c>
      <c r="E62" s="93">
        <v>1</v>
      </c>
      <c r="F62" s="93" t="s">
        <v>38</v>
      </c>
      <c r="H62" s="93">
        <v>10</v>
      </c>
      <c r="M62" s="93">
        <v>15990</v>
      </c>
      <c r="N62" s="93" t="s">
        <v>978</v>
      </c>
      <c r="O62" s="93" t="s">
        <v>979</v>
      </c>
      <c r="P62" s="93" t="s">
        <v>980</v>
      </c>
    </row>
    <row r="63" spans="1:16" s="93" customFormat="1" x14ac:dyDescent="0.25">
      <c r="A63" s="93">
        <v>100014</v>
      </c>
      <c r="B63" s="93" t="s">
        <v>156</v>
      </c>
      <c r="C63" s="273">
        <v>42036</v>
      </c>
      <c r="D63" s="273">
        <v>42063.999988425923</v>
      </c>
      <c r="E63" s="93">
        <v>1</v>
      </c>
      <c r="F63" s="93" t="s">
        <v>38</v>
      </c>
      <c r="G63" s="93">
        <v>7</v>
      </c>
      <c r="H63" s="93">
        <v>4</v>
      </c>
      <c r="I63" s="93">
        <v>6232</v>
      </c>
      <c r="J63" s="93" t="s">
        <v>981</v>
      </c>
      <c r="K63" s="93" t="s">
        <v>951</v>
      </c>
    </row>
    <row r="64" spans="1:16" s="93" customFormat="1" x14ac:dyDescent="0.25">
      <c r="A64" s="93">
        <v>100014</v>
      </c>
      <c r="B64" s="93" t="s">
        <v>156</v>
      </c>
      <c r="C64" s="273">
        <v>42036</v>
      </c>
      <c r="D64" s="273">
        <v>42063.999988425923</v>
      </c>
      <c r="E64" s="93">
        <v>1</v>
      </c>
      <c r="F64" s="93" t="s">
        <v>38</v>
      </c>
      <c r="G64" s="93">
        <v>7</v>
      </c>
      <c r="H64" s="93">
        <v>5</v>
      </c>
      <c r="I64" s="93">
        <v>3690</v>
      </c>
      <c r="J64" s="93" t="s">
        <v>982</v>
      </c>
      <c r="K64" s="93" t="s">
        <v>246</v>
      </c>
    </row>
    <row r="65" spans="1:16" s="93" customFormat="1" x14ac:dyDescent="0.25">
      <c r="A65" s="93">
        <v>100014</v>
      </c>
      <c r="B65" s="93" t="s">
        <v>156</v>
      </c>
      <c r="C65" s="273">
        <v>42036</v>
      </c>
      <c r="D65" s="273">
        <v>42063.999988425923</v>
      </c>
      <c r="E65" s="93">
        <v>1</v>
      </c>
      <c r="F65" s="93" t="s">
        <v>38</v>
      </c>
      <c r="G65" s="93">
        <v>7</v>
      </c>
      <c r="H65" s="93">
        <v>6</v>
      </c>
      <c r="I65" s="93">
        <v>1722</v>
      </c>
      <c r="J65" s="93" t="s">
        <v>983</v>
      </c>
      <c r="K65" s="93" t="s">
        <v>889</v>
      </c>
    </row>
    <row r="66" spans="1:16" s="93" customFormat="1" x14ac:dyDescent="0.25">
      <c r="A66" s="93">
        <v>100015</v>
      </c>
      <c r="B66" s="93" t="s">
        <v>157</v>
      </c>
      <c r="C66" s="273">
        <v>42005</v>
      </c>
      <c r="D66" s="273">
        <v>42035.999988425923</v>
      </c>
      <c r="E66" s="93">
        <v>1</v>
      </c>
      <c r="F66" s="93" t="s">
        <v>38</v>
      </c>
      <c r="H66" s="93">
        <v>10</v>
      </c>
      <c r="M66" s="93">
        <v>6765</v>
      </c>
      <c r="N66" s="93" t="s">
        <v>406</v>
      </c>
      <c r="O66" s="93" t="s">
        <v>984</v>
      </c>
      <c r="P66" s="93" t="s">
        <v>924</v>
      </c>
    </row>
    <row r="67" spans="1:16" s="93" customFormat="1" x14ac:dyDescent="0.25">
      <c r="A67" s="93">
        <v>100015</v>
      </c>
      <c r="B67" s="93" t="s">
        <v>157</v>
      </c>
      <c r="C67" s="273">
        <v>42036</v>
      </c>
      <c r="D67" s="273">
        <v>42063.999988425923</v>
      </c>
      <c r="E67" s="93">
        <v>1</v>
      </c>
      <c r="F67" s="93" t="s">
        <v>38</v>
      </c>
      <c r="G67" s="93">
        <v>7</v>
      </c>
      <c r="H67" s="93">
        <v>4</v>
      </c>
      <c r="I67" s="93">
        <v>738</v>
      </c>
      <c r="J67" s="93" t="s">
        <v>253</v>
      </c>
      <c r="K67" s="93" t="s">
        <v>254</v>
      </c>
    </row>
    <row r="68" spans="1:16" s="93" customFormat="1" x14ac:dyDescent="0.25">
      <c r="A68" s="93">
        <v>100015</v>
      </c>
      <c r="B68" s="93" t="s">
        <v>157</v>
      </c>
      <c r="C68" s="273">
        <v>42036</v>
      </c>
      <c r="D68" s="273">
        <v>42063.999988425923</v>
      </c>
      <c r="E68" s="93">
        <v>1</v>
      </c>
      <c r="F68" s="93" t="s">
        <v>38</v>
      </c>
      <c r="G68" s="93">
        <v>7</v>
      </c>
      <c r="H68" s="93">
        <v>5</v>
      </c>
      <c r="I68" s="93">
        <v>1312</v>
      </c>
      <c r="J68" s="93" t="s">
        <v>250</v>
      </c>
      <c r="K68" s="93" t="s">
        <v>872</v>
      </c>
    </row>
    <row r="69" spans="1:16" s="93" customFormat="1" x14ac:dyDescent="0.25">
      <c r="A69" s="93">
        <v>100015</v>
      </c>
      <c r="B69" s="93" t="s">
        <v>157</v>
      </c>
      <c r="C69" s="273">
        <v>42036</v>
      </c>
      <c r="D69" s="273">
        <v>42063.999988425923</v>
      </c>
      <c r="E69" s="93">
        <v>1</v>
      </c>
      <c r="F69" s="93" t="s">
        <v>38</v>
      </c>
      <c r="G69" s="93">
        <v>7</v>
      </c>
      <c r="H69" s="93">
        <v>6</v>
      </c>
      <c r="I69" s="93">
        <v>656</v>
      </c>
      <c r="J69" s="93" t="s">
        <v>94</v>
      </c>
      <c r="K69" s="93" t="s">
        <v>249</v>
      </c>
    </row>
    <row r="70" spans="1:16" s="93" customFormat="1" x14ac:dyDescent="0.25">
      <c r="A70" s="93">
        <v>100016</v>
      </c>
      <c r="B70" s="93" t="s">
        <v>77</v>
      </c>
      <c r="C70" s="273">
        <v>42005</v>
      </c>
      <c r="D70" s="273">
        <v>42035.999988425923</v>
      </c>
      <c r="E70" s="93">
        <v>1</v>
      </c>
      <c r="F70" s="93" t="s">
        <v>38</v>
      </c>
      <c r="H70" s="93">
        <v>10</v>
      </c>
      <c r="M70" s="93">
        <v>6765</v>
      </c>
      <c r="N70" s="93" t="s">
        <v>406</v>
      </c>
      <c r="O70" s="93" t="s">
        <v>984</v>
      </c>
      <c r="P70" s="93" t="s">
        <v>924</v>
      </c>
    </row>
    <row r="71" spans="1:16" s="93" customFormat="1" x14ac:dyDescent="0.25">
      <c r="A71" s="93">
        <v>100016</v>
      </c>
      <c r="B71" s="93" t="s">
        <v>77</v>
      </c>
      <c r="C71" s="273">
        <v>42036</v>
      </c>
      <c r="D71" s="273">
        <v>42063.999988425923</v>
      </c>
      <c r="E71" s="93">
        <v>1</v>
      </c>
      <c r="F71" s="93" t="s">
        <v>38</v>
      </c>
      <c r="G71" s="93">
        <v>1</v>
      </c>
      <c r="H71" s="93">
        <v>1</v>
      </c>
      <c r="I71" s="93">
        <v>656</v>
      </c>
      <c r="J71" s="93" t="s">
        <v>248</v>
      </c>
      <c r="K71" s="93" t="s">
        <v>249</v>
      </c>
    </row>
    <row r="72" spans="1:16" s="93" customFormat="1" x14ac:dyDescent="0.25">
      <c r="A72" s="93">
        <v>100016</v>
      </c>
      <c r="B72" s="93" t="s">
        <v>77</v>
      </c>
      <c r="C72" s="273">
        <v>42036</v>
      </c>
      <c r="D72" s="273">
        <v>42063.999988425923</v>
      </c>
      <c r="E72" s="93">
        <v>1</v>
      </c>
      <c r="F72" s="93" t="s">
        <v>38</v>
      </c>
      <c r="G72" s="93">
        <v>7</v>
      </c>
      <c r="H72" s="93">
        <v>4</v>
      </c>
      <c r="I72" s="93">
        <v>738</v>
      </c>
      <c r="J72" s="93" t="s">
        <v>253</v>
      </c>
      <c r="K72" s="93" t="s">
        <v>254</v>
      </c>
    </row>
    <row r="73" spans="1:16" s="93" customFormat="1" x14ac:dyDescent="0.25">
      <c r="A73" s="93">
        <v>100016</v>
      </c>
      <c r="B73" s="93" t="s">
        <v>77</v>
      </c>
      <c r="C73" s="273">
        <v>42036</v>
      </c>
      <c r="D73" s="273">
        <v>42063.999988425923</v>
      </c>
      <c r="E73" s="93">
        <v>1</v>
      </c>
      <c r="F73" s="93" t="s">
        <v>38</v>
      </c>
      <c r="G73" s="93">
        <v>7</v>
      </c>
      <c r="H73" s="93">
        <v>5</v>
      </c>
      <c r="I73" s="93">
        <v>820</v>
      </c>
      <c r="J73" s="93" t="s">
        <v>244</v>
      </c>
      <c r="K73" s="93" t="s">
        <v>82</v>
      </c>
    </row>
    <row r="74" spans="1:16" s="93" customFormat="1" x14ac:dyDescent="0.25">
      <c r="A74" s="93">
        <v>100016</v>
      </c>
      <c r="B74" s="93" t="s">
        <v>77</v>
      </c>
      <c r="C74" s="273">
        <v>42036</v>
      </c>
      <c r="D74" s="273">
        <v>42063.999988425923</v>
      </c>
      <c r="E74" s="93">
        <v>1</v>
      </c>
      <c r="F74" s="93" t="s">
        <v>38</v>
      </c>
      <c r="G74" s="93">
        <v>12</v>
      </c>
      <c r="H74" s="93">
        <v>1</v>
      </c>
      <c r="I74" s="93">
        <v>492</v>
      </c>
      <c r="J74" s="93" t="s">
        <v>270</v>
      </c>
      <c r="K74" s="93" t="s">
        <v>950</v>
      </c>
    </row>
    <row r="75" spans="1:16" s="93" customFormat="1" x14ac:dyDescent="0.25">
      <c r="A75" s="93">
        <v>100017</v>
      </c>
      <c r="B75" s="93" t="s">
        <v>78</v>
      </c>
      <c r="C75" s="273">
        <v>42005</v>
      </c>
      <c r="D75" s="273">
        <v>42035.999988425923</v>
      </c>
      <c r="E75" s="93">
        <v>1</v>
      </c>
      <c r="F75" s="93" t="s">
        <v>38</v>
      </c>
      <c r="H75" s="93">
        <v>10</v>
      </c>
      <c r="M75" s="93">
        <v>6765</v>
      </c>
      <c r="N75" s="93" t="s">
        <v>406</v>
      </c>
      <c r="O75" s="93" t="s">
        <v>984</v>
      </c>
      <c r="P75" s="93" t="s">
        <v>924</v>
      </c>
    </row>
    <row r="76" spans="1:16" s="93" customFormat="1" x14ac:dyDescent="0.25">
      <c r="A76" s="93">
        <v>100017</v>
      </c>
      <c r="B76" s="93" t="s">
        <v>78</v>
      </c>
      <c r="C76" s="273">
        <v>42036</v>
      </c>
      <c r="D76" s="273">
        <v>42063.999988425923</v>
      </c>
      <c r="E76" s="93">
        <v>1</v>
      </c>
      <c r="F76" s="93" t="s">
        <v>38</v>
      </c>
      <c r="G76" s="93">
        <v>1</v>
      </c>
      <c r="H76" s="93">
        <v>1</v>
      </c>
      <c r="I76" s="93">
        <v>656</v>
      </c>
      <c r="J76" s="93" t="s">
        <v>248</v>
      </c>
      <c r="K76" s="93" t="s">
        <v>249</v>
      </c>
    </row>
    <row r="77" spans="1:16" s="93" customFormat="1" x14ac:dyDescent="0.25">
      <c r="A77" s="93">
        <v>100017</v>
      </c>
      <c r="B77" s="93" t="s">
        <v>78</v>
      </c>
      <c r="C77" s="273">
        <v>42036</v>
      </c>
      <c r="D77" s="273">
        <v>42063.999988425923</v>
      </c>
      <c r="E77" s="93">
        <v>1</v>
      </c>
      <c r="F77" s="93" t="s">
        <v>38</v>
      </c>
      <c r="G77" s="93">
        <v>7</v>
      </c>
      <c r="H77" s="93">
        <v>4</v>
      </c>
      <c r="I77" s="93">
        <v>738</v>
      </c>
      <c r="J77" s="93" t="s">
        <v>253</v>
      </c>
      <c r="K77" s="93" t="s">
        <v>254</v>
      </c>
    </row>
    <row r="78" spans="1:16" s="93" customFormat="1" x14ac:dyDescent="0.25">
      <c r="A78" s="93">
        <v>100017</v>
      </c>
      <c r="B78" s="93" t="s">
        <v>78</v>
      </c>
      <c r="C78" s="273">
        <v>42036</v>
      </c>
      <c r="D78" s="273">
        <v>42063.999988425923</v>
      </c>
      <c r="E78" s="93">
        <v>1</v>
      </c>
      <c r="F78" s="93" t="s">
        <v>38</v>
      </c>
      <c r="G78" s="93">
        <v>7</v>
      </c>
      <c r="H78" s="93">
        <v>5</v>
      </c>
      <c r="I78" s="93">
        <v>820</v>
      </c>
      <c r="J78" s="93" t="s">
        <v>244</v>
      </c>
      <c r="K78" s="93" t="s">
        <v>82</v>
      </c>
    </row>
    <row r="79" spans="1:16" s="93" customFormat="1" x14ac:dyDescent="0.25">
      <c r="A79" s="93">
        <v>100017</v>
      </c>
      <c r="B79" s="93" t="s">
        <v>78</v>
      </c>
      <c r="C79" s="273">
        <v>42036</v>
      </c>
      <c r="D79" s="273">
        <v>42063.999988425923</v>
      </c>
      <c r="E79" s="93">
        <v>1</v>
      </c>
      <c r="F79" s="93" t="s">
        <v>38</v>
      </c>
      <c r="G79" s="93">
        <v>12</v>
      </c>
      <c r="H79" s="93">
        <v>1</v>
      </c>
      <c r="I79" s="93">
        <v>492</v>
      </c>
      <c r="J79" s="93" t="s">
        <v>270</v>
      </c>
      <c r="K79" s="93" t="s">
        <v>950</v>
      </c>
    </row>
    <row r="80" spans="1:16" s="93" customFormat="1" x14ac:dyDescent="0.25">
      <c r="A80" s="93">
        <v>100018</v>
      </c>
      <c r="B80" s="93" t="s">
        <v>115</v>
      </c>
      <c r="C80" s="273">
        <v>42005</v>
      </c>
      <c r="D80" s="273">
        <v>42035.999988425923</v>
      </c>
      <c r="E80" s="93">
        <v>1</v>
      </c>
      <c r="F80" s="93" t="s">
        <v>38</v>
      </c>
      <c r="H80" s="93">
        <v>10</v>
      </c>
      <c r="M80" s="93">
        <v>6765</v>
      </c>
      <c r="N80" s="93" t="s">
        <v>406</v>
      </c>
    </row>
    <row r="81" spans="1:16" s="93" customFormat="1" x14ac:dyDescent="0.25">
      <c r="A81" s="93">
        <v>100018</v>
      </c>
      <c r="B81" s="93" t="s">
        <v>115</v>
      </c>
      <c r="C81" s="273">
        <v>42036</v>
      </c>
      <c r="D81" s="273">
        <v>42063.999988425923</v>
      </c>
      <c r="E81" s="93">
        <v>1</v>
      </c>
      <c r="F81" s="93" t="s">
        <v>38</v>
      </c>
      <c r="G81" s="93">
        <v>7</v>
      </c>
      <c r="H81" s="93">
        <v>4</v>
      </c>
      <c r="I81" s="93">
        <v>738</v>
      </c>
      <c r="J81" s="93" t="s">
        <v>253</v>
      </c>
      <c r="K81" s="93" t="s">
        <v>254</v>
      </c>
      <c r="O81" s="93" t="s">
        <v>253</v>
      </c>
      <c r="P81" s="93" t="s">
        <v>254</v>
      </c>
    </row>
    <row r="82" spans="1:16" s="93" customFormat="1" x14ac:dyDescent="0.25">
      <c r="A82" s="93">
        <v>100018</v>
      </c>
      <c r="B82" s="93" t="s">
        <v>115</v>
      </c>
      <c r="C82" s="273">
        <v>42036</v>
      </c>
      <c r="D82" s="273">
        <v>42063.999988425923</v>
      </c>
      <c r="E82" s="93">
        <v>1</v>
      </c>
      <c r="F82" s="93" t="s">
        <v>38</v>
      </c>
      <c r="G82" s="93">
        <v>7</v>
      </c>
      <c r="H82" s="93">
        <v>5</v>
      </c>
      <c r="I82" s="93">
        <v>1312</v>
      </c>
      <c r="J82" s="93" t="s">
        <v>250</v>
      </c>
      <c r="K82" s="93" t="s">
        <v>872</v>
      </c>
      <c r="O82" s="93" t="s">
        <v>250</v>
      </c>
      <c r="P82" s="93" t="s">
        <v>872</v>
      </c>
    </row>
    <row r="83" spans="1:16" s="93" customFormat="1" x14ac:dyDescent="0.25">
      <c r="A83" s="93">
        <v>100018</v>
      </c>
      <c r="B83" s="93" t="s">
        <v>115</v>
      </c>
      <c r="C83" s="273">
        <v>42036</v>
      </c>
      <c r="D83" s="273">
        <v>42063.999988425923</v>
      </c>
      <c r="E83" s="93">
        <v>1</v>
      </c>
      <c r="F83" s="93" t="s">
        <v>38</v>
      </c>
      <c r="G83" s="93">
        <v>7</v>
      </c>
      <c r="H83" s="93">
        <v>6</v>
      </c>
      <c r="I83" s="93">
        <v>656</v>
      </c>
      <c r="J83" s="93" t="s">
        <v>94</v>
      </c>
      <c r="K83" s="93" t="s">
        <v>249</v>
      </c>
      <c r="O83" s="93" t="s">
        <v>94</v>
      </c>
      <c r="P83" s="93" t="s">
        <v>249</v>
      </c>
    </row>
    <row r="84" spans="1:16" s="93" customFormat="1" x14ac:dyDescent="0.25">
      <c r="A84" s="93">
        <v>100019</v>
      </c>
      <c r="B84" s="93" t="s">
        <v>116</v>
      </c>
      <c r="C84" s="273">
        <v>42005</v>
      </c>
      <c r="D84" s="273">
        <v>42035.999988425923</v>
      </c>
      <c r="E84" s="93">
        <v>1</v>
      </c>
      <c r="F84" s="93" t="s">
        <v>38</v>
      </c>
      <c r="H84" s="93">
        <v>10</v>
      </c>
      <c r="M84" s="93">
        <v>6765</v>
      </c>
      <c r="N84" s="93" t="s">
        <v>406</v>
      </c>
    </row>
    <row r="85" spans="1:16" s="93" customFormat="1" x14ac:dyDescent="0.25">
      <c r="A85" s="93">
        <v>100019</v>
      </c>
      <c r="B85" s="93" t="s">
        <v>116</v>
      </c>
      <c r="C85" s="273">
        <v>42036</v>
      </c>
      <c r="D85" s="273">
        <v>42063.999988425923</v>
      </c>
      <c r="E85" s="93">
        <v>1</v>
      </c>
      <c r="F85" s="93" t="s">
        <v>38</v>
      </c>
      <c r="G85" s="93">
        <v>1</v>
      </c>
      <c r="H85" s="93">
        <v>1</v>
      </c>
      <c r="I85" s="93">
        <v>656</v>
      </c>
      <c r="J85" s="93" t="s">
        <v>248</v>
      </c>
      <c r="K85" s="93" t="s">
        <v>249</v>
      </c>
      <c r="O85" s="93" t="s">
        <v>248</v>
      </c>
      <c r="P85" s="93" t="s">
        <v>249</v>
      </c>
    </row>
    <row r="86" spans="1:16" s="93" customFormat="1" x14ac:dyDescent="0.25">
      <c r="A86" s="93">
        <v>100019</v>
      </c>
      <c r="B86" s="93" t="s">
        <v>116</v>
      </c>
      <c r="C86" s="273">
        <v>42036</v>
      </c>
      <c r="D86" s="273">
        <v>42063.999988425923</v>
      </c>
      <c r="E86" s="93">
        <v>1</v>
      </c>
      <c r="F86" s="93" t="s">
        <v>38</v>
      </c>
      <c r="G86" s="93">
        <v>7</v>
      </c>
      <c r="H86" s="93">
        <v>4</v>
      </c>
      <c r="I86" s="93">
        <v>738</v>
      </c>
      <c r="J86" s="93" t="s">
        <v>253</v>
      </c>
      <c r="K86" s="93" t="s">
        <v>254</v>
      </c>
      <c r="O86" s="93" t="s">
        <v>253</v>
      </c>
      <c r="P86" s="93" t="s">
        <v>254</v>
      </c>
    </row>
    <row r="87" spans="1:16" s="93" customFormat="1" x14ac:dyDescent="0.25">
      <c r="A87" s="93">
        <v>100019</v>
      </c>
      <c r="B87" s="93" t="s">
        <v>116</v>
      </c>
      <c r="C87" s="273">
        <v>42036</v>
      </c>
      <c r="D87" s="273">
        <v>42063.999988425923</v>
      </c>
      <c r="E87" s="93">
        <v>1</v>
      </c>
      <c r="F87" s="93" t="s">
        <v>38</v>
      </c>
      <c r="G87" s="93">
        <v>7</v>
      </c>
      <c r="H87" s="93">
        <v>5</v>
      </c>
      <c r="I87" s="93">
        <v>820</v>
      </c>
      <c r="J87" s="93" t="s">
        <v>244</v>
      </c>
      <c r="K87" s="93" t="s">
        <v>82</v>
      </c>
      <c r="O87" s="93" t="s">
        <v>244</v>
      </c>
      <c r="P87" s="93" t="s">
        <v>82</v>
      </c>
    </row>
    <row r="88" spans="1:16" s="93" customFormat="1" x14ac:dyDescent="0.25">
      <c r="A88" s="93">
        <v>100019</v>
      </c>
      <c r="B88" s="93" t="s">
        <v>116</v>
      </c>
      <c r="C88" s="273">
        <v>42036</v>
      </c>
      <c r="D88" s="273">
        <v>42063.999988425923</v>
      </c>
      <c r="E88" s="93">
        <v>1</v>
      </c>
      <c r="F88" s="93" t="s">
        <v>38</v>
      </c>
      <c r="G88" s="93">
        <v>12</v>
      </c>
      <c r="H88" s="93">
        <v>1</v>
      </c>
      <c r="I88" s="93">
        <v>492</v>
      </c>
      <c r="J88" s="93" t="s">
        <v>270</v>
      </c>
      <c r="K88" s="93" t="s">
        <v>950</v>
      </c>
      <c r="O88" s="93" t="s">
        <v>270</v>
      </c>
      <c r="P88" s="93" t="s">
        <v>950</v>
      </c>
    </row>
    <row r="89" spans="1:16" s="93" customFormat="1" x14ac:dyDescent="0.25">
      <c r="A89" s="93">
        <v>100020</v>
      </c>
      <c r="B89" s="93" t="s">
        <v>117</v>
      </c>
      <c r="C89" s="273">
        <v>42005</v>
      </c>
      <c r="D89" s="273">
        <v>42035.999988425923</v>
      </c>
      <c r="E89" s="93">
        <v>1</v>
      </c>
      <c r="F89" s="93" t="s">
        <v>38</v>
      </c>
      <c r="H89" s="93">
        <v>10</v>
      </c>
      <c r="M89" s="93">
        <v>6765</v>
      </c>
      <c r="N89" s="93" t="s">
        <v>406</v>
      </c>
    </row>
    <row r="90" spans="1:16" s="93" customFormat="1" x14ac:dyDescent="0.25">
      <c r="A90" s="93">
        <v>100020</v>
      </c>
      <c r="B90" s="93" t="s">
        <v>117</v>
      </c>
      <c r="C90" s="273">
        <v>42036</v>
      </c>
      <c r="D90" s="273">
        <v>42063.999988425923</v>
      </c>
      <c r="E90" s="93">
        <v>1</v>
      </c>
      <c r="F90" s="93" t="s">
        <v>38</v>
      </c>
      <c r="G90" s="93">
        <v>1</v>
      </c>
      <c r="H90" s="93">
        <v>1</v>
      </c>
      <c r="I90" s="93">
        <v>656</v>
      </c>
      <c r="J90" s="93" t="s">
        <v>248</v>
      </c>
      <c r="K90" s="93" t="s">
        <v>249</v>
      </c>
      <c r="O90" s="93" t="s">
        <v>248</v>
      </c>
      <c r="P90" s="93" t="s">
        <v>249</v>
      </c>
    </row>
    <row r="91" spans="1:16" s="93" customFormat="1" x14ac:dyDescent="0.25">
      <c r="A91" s="93">
        <v>100020</v>
      </c>
      <c r="B91" s="93" t="s">
        <v>117</v>
      </c>
      <c r="C91" s="273">
        <v>42036</v>
      </c>
      <c r="D91" s="273">
        <v>42063.999988425923</v>
      </c>
      <c r="E91" s="93">
        <v>1</v>
      </c>
      <c r="F91" s="93" t="s">
        <v>38</v>
      </c>
      <c r="G91" s="93">
        <v>7</v>
      </c>
      <c r="H91" s="93">
        <v>4</v>
      </c>
      <c r="I91" s="93">
        <v>738</v>
      </c>
      <c r="J91" s="93" t="s">
        <v>253</v>
      </c>
      <c r="K91" s="93" t="s">
        <v>254</v>
      </c>
      <c r="O91" s="93" t="s">
        <v>253</v>
      </c>
      <c r="P91" s="93" t="s">
        <v>254</v>
      </c>
    </row>
    <row r="92" spans="1:16" s="93" customFormat="1" x14ac:dyDescent="0.25">
      <c r="A92" s="93">
        <v>100020</v>
      </c>
      <c r="B92" s="93" t="s">
        <v>117</v>
      </c>
      <c r="C92" s="273">
        <v>42036</v>
      </c>
      <c r="D92" s="273">
        <v>42063.999988425923</v>
      </c>
      <c r="E92" s="93">
        <v>1</v>
      </c>
      <c r="F92" s="93" t="s">
        <v>38</v>
      </c>
      <c r="G92" s="93">
        <v>7</v>
      </c>
      <c r="H92" s="93">
        <v>5</v>
      </c>
      <c r="I92" s="93">
        <v>820</v>
      </c>
      <c r="J92" s="93" t="s">
        <v>244</v>
      </c>
      <c r="K92" s="93" t="s">
        <v>82</v>
      </c>
      <c r="O92" s="93" t="s">
        <v>244</v>
      </c>
      <c r="P92" s="93" t="s">
        <v>82</v>
      </c>
    </row>
    <row r="93" spans="1:16" s="93" customFormat="1" x14ac:dyDescent="0.25">
      <c r="A93" s="93">
        <v>100020</v>
      </c>
      <c r="B93" s="93" t="s">
        <v>117</v>
      </c>
      <c r="C93" s="273">
        <v>42036</v>
      </c>
      <c r="D93" s="273">
        <v>42063.999988425923</v>
      </c>
      <c r="E93" s="93">
        <v>1</v>
      </c>
      <c r="F93" s="93" t="s">
        <v>38</v>
      </c>
      <c r="G93" s="93">
        <v>12</v>
      </c>
      <c r="H93" s="93">
        <v>1</v>
      </c>
      <c r="I93" s="93">
        <v>492</v>
      </c>
      <c r="J93" s="93" t="s">
        <v>270</v>
      </c>
      <c r="K93" s="93" t="s">
        <v>950</v>
      </c>
      <c r="O93" s="93" t="s">
        <v>270</v>
      </c>
      <c r="P93" s="93" t="s">
        <v>950</v>
      </c>
    </row>
    <row r="94" spans="1:16" s="93" customFormat="1" x14ac:dyDescent="0.25">
      <c r="A94" s="93">
        <v>100021</v>
      </c>
      <c r="B94" s="93" t="s">
        <v>118</v>
      </c>
      <c r="C94" s="273">
        <v>42005</v>
      </c>
      <c r="D94" s="273">
        <v>42035.999988425923</v>
      </c>
      <c r="E94" s="93">
        <v>1</v>
      </c>
      <c r="F94" s="93" t="s">
        <v>38</v>
      </c>
      <c r="H94" s="93">
        <v>10</v>
      </c>
      <c r="M94" s="93">
        <v>4000</v>
      </c>
      <c r="N94" s="93" t="s">
        <v>95</v>
      </c>
      <c r="O94" s="93" t="s">
        <v>886</v>
      </c>
      <c r="P94" s="93" t="s">
        <v>985</v>
      </c>
    </row>
    <row r="95" spans="1:16" s="93" customFormat="1" x14ac:dyDescent="0.25">
      <c r="A95" s="93">
        <v>100021</v>
      </c>
      <c r="B95" s="93" t="s">
        <v>118</v>
      </c>
      <c r="C95" s="273">
        <v>42036</v>
      </c>
      <c r="D95" s="273">
        <v>42063.999988425923</v>
      </c>
      <c r="E95" s="93">
        <v>1</v>
      </c>
      <c r="F95" s="93" t="s">
        <v>38</v>
      </c>
      <c r="G95" s="93">
        <v>1</v>
      </c>
      <c r="H95" s="93">
        <v>1</v>
      </c>
      <c r="I95" s="93">
        <v>1640</v>
      </c>
      <c r="J95" s="93" t="s">
        <v>93</v>
      </c>
      <c r="K95" s="93" t="s">
        <v>94</v>
      </c>
    </row>
    <row r="96" spans="1:16" s="93" customFormat="1" x14ac:dyDescent="0.25">
      <c r="A96" s="93">
        <v>100022</v>
      </c>
      <c r="B96" s="93" t="s">
        <v>119</v>
      </c>
      <c r="C96" s="273">
        <v>42005</v>
      </c>
      <c r="D96" s="273">
        <v>42035.999988425923</v>
      </c>
      <c r="E96" s="93">
        <v>1</v>
      </c>
      <c r="F96" s="93" t="s">
        <v>38</v>
      </c>
      <c r="H96" s="93">
        <v>10</v>
      </c>
      <c r="M96" s="93">
        <v>4000</v>
      </c>
      <c r="N96" s="93" t="s">
        <v>95</v>
      </c>
      <c r="O96" s="93" t="s">
        <v>886</v>
      </c>
      <c r="P96" s="93" t="s">
        <v>985</v>
      </c>
    </row>
    <row r="97" spans="1:16" s="93" customFormat="1" x14ac:dyDescent="0.25">
      <c r="A97" s="93">
        <v>100022</v>
      </c>
      <c r="B97" s="93" t="s">
        <v>119</v>
      </c>
      <c r="C97" s="273">
        <v>42036</v>
      </c>
      <c r="D97" s="273">
        <v>42063.999988425923</v>
      </c>
      <c r="E97" s="93">
        <v>1</v>
      </c>
      <c r="F97" s="93" t="s">
        <v>38</v>
      </c>
      <c r="G97" s="93">
        <v>2</v>
      </c>
      <c r="H97" s="93">
        <v>1</v>
      </c>
      <c r="I97" s="93">
        <v>1640</v>
      </c>
      <c r="J97" s="93" t="s">
        <v>93</v>
      </c>
      <c r="K97" s="93" t="s">
        <v>94</v>
      </c>
    </row>
    <row r="98" spans="1:16" s="93" customFormat="1" x14ac:dyDescent="0.25">
      <c r="A98" s="93">
        <v>100023</v>
      </c>
      <c r="B98" s="93" t="s">
        <v>120</v>
      </c>
      <c r="C98" s="273">
        <v>42005</v>
      </c>
      <c r="D98" s="273">
        <v>42035.999988425923</v>
      </c>
      <c r="E98" s="93">
        <v>1</v>
      </c>
      <c r="F98" s="93" t="s">
        <v>38</v>
      </c>
      <c r="H98" s="93">
        <v>10</v>
      </c>
      <c r="M98" s="93">
        <v>4000</v>
      </c>
      <c r="N98" s="93" t="s">
        <v>95</v>
      </c>
      <c r="O98" s="93" t="s">
        <v>886</v>
      </c>
      <c r="P98" s="93" t="s">
        <v>985</v>
      </c>
    </row>
    <row r="99" spans="1:16" s="93" customFormat="1" x14ac:dyDescent="0.25">
      <c r="A99" s="93">
        <v>100023</v>
      </c>
      <c r="B99" s="93" t="s">
        <v>120</v>
      </c>
      <c r="C99" s="273">
        <v>42036</v>
      </c>
      <c r="D99" s="273">
        <v>42063.999988425923</v>
      </c>
      <c r="E99" s="93">
        <v>1</v>
      </c>
      <c r="F99" s="93" t="s">
        <v>38</v>
      </c>
      <c r="G99" s="93">
        <v>3</v>
      </c>
      <c r="H99" s="93">
        <v>1</v>
      </c>
      <c r="I99" s="93">
        <v>1640</v>
      </c>
      <c r="J99" s="93" t="s">
        <v>93</v>
      </c>
      <c r="K99" s="93" t="s">
        <v>94</v>
      </c>
    </row>
    <row r="100" spans="1:16" s="93" customFormat="1" x14ac:dyDescent="0.25">
      <c r="A100" s="93">
        <v>100024</v>
      </c>
      <c r="B100" s="93" t="s">
        <v>121</v>
      </c>
      <c r="C100" s="273">
        <v>42005</v>
      </c>
      <c r="D100" s="273">
        <v>42035.999988425923</v>
      </c>
      <c r="E100" s="93">
        <v>1</v>
      </c>
      <c r="F100" s="93" t="s">
        <v>38</v>
      </c>
      <c r="H100" s="93">
        <v>10</v>
      </c>
      <c r="M100" s="93">
        <v>4000</v>
      </c>
      <c r="N100" s="93" t="s">
        <v>95</v>
      </c>
      <c r="O100" s="93" t="s">
        <v>886</v>
      </c>
      <c r="P100" s="93" t="s">
        <v>985</v>
      </c>
    </row>
    <row r="101" spans="1:16" s="93" customFormat="1" x14ac:dyDescent="0.25">
      <c r="A101" s="93">
        <v>100024</v>
      </c>
      <c r="B101" s="93" t="s">
        <v>121</v>
      </c>
      <c r="C101" s="273">
        <v>42036</v>
      </c>
      <c r="D101" s="273">
        <v>42063.999988425923</v>
      </c>
      <c r="E101" s="93">
        <v>1</v>
      </c>
      <c r="F101" s="93" t="s">
        <v>38</v>
      </c>
      <c r="G101" s="93">
        <v>11</v>
      </c>
      <c r="H101" s="93">
        <v>1</v>
      </c>
      <c r="I101" s="93">
        <v>1640</v>
      </c>
      <c r="J101" s="93" t="s">
        <v>93</v>
      </c>
      <c r="K101" s="93" t="s">
        <v>94</v>
      </c>
    </row>
    <row r="102" spans="1:16" s="93" customFormat="1" x14ac:dyDescent="0.25">
      <c r="A102" s="93">
        <v>100025</v>
      </c>
      <c r="B102" s="93" t="s">
        <v>122</v>
      </c>
      <c r="C102" s="273">
        <v>42005</v>
      </c>
      <c r="D102" s="273">
        <v>42035.999988425923</v>
      </c>
      <c r="E102" s="93">
        <v>1</v>
      </c>
      <c r="F102" s="93" t="s">
        <v>38</v>
      </c>
      <c r="H102" s="93">
        <v>10</v>
      </c>
      <c r="M102" s="93">
        <v>4000</v>
      </c>
      <c r="N102" s="93" t="s">
        <v>95</v>
      </c>
      <c r="O102" s="93" t="s">
        <v>886</v>
      </c>
      <c r="P102" s="93" t="s">
        <v>985</v>
      </c>
    </row>
    <row r="103" spans="1:16" s="93" customFormat="1" x14ac:dyDescent="0.25">
      <c r="A103" s="93">
        <v>100025</v>
      </c>
      <c r="B103" s="93" t="s">
        <v>122</v>
      </c>
      <c r="C103" s="273">
        <v>42036</v>
      </c>
      <c r="D103" s="273">
        <v>42063.999988425923</v>
      </c>
      <c r="E103" s="93">
        <v>1</v>
      </c>
      <c r="F103" s="93" t="s">
        <v>38</v>
      </c>
      <c r="G103" s="93">
        <v>12</v>
      </c>
      <c r="H103" s="93">
        <v>1</v>
      </c>
      <c r="I103" s="93">
        <v>1640</v>
      </c>
      <c r="J103" s="93" t="s">
        <v>93</v>
      </c>
      <c r="K103" s="93" t="s">
        <v>94</v>
      </c>
    </row>
    <row r="104" spans="1:16" s="93" customFormat="1" x14ac:dyDescent="0.25">
      <c r="A104" s="93">
        <v>100026</v>
      </c>
      <c r="B104" s="93" t="s">
        <v>123</v>
      </c>
      <c r="C104" s="273">
        <v>42005</v>
      </c>
      <c r="D104" s="273">
        <v>42035.999988425923</v>
      </c>
      <c r="E104" s="93">
        <v>1</v>
      </c>
      <c r="F104" s="93" t="s">
        <v>38</v>
      </c>
      <c r="H104" s="93">
        <v>10</v>
      </c>
      <c r="M104" s="93">
        <v>4000</v>
      </c>
      <c r="N104" s="93" t="s">
        <v>95</v>
      </c>
      <c r="O104" s="93" t="s">
        <v>886</v>
      </c>
      <c r="P104" s="93" t="s">
        <v>985</v>
      </c>
    </row>
    <row r="105" spans="1:16" s="93" customFormat="1" x14ac:dyDescent="0.25">
      <c r="A105" s="93">
        <v>100026</v>
      </c>
      <c r="B105" s="93" t="s">
        <v>123</v>
      </c>
      <c r="C105" s="273">
        <v>42036</v>
      </c>
      <c r="D105" s="273">
        <v>42063.999988425923</v>
      </c>
      <c r="E105" s="93">
        <v>1</v>
      </c>
      <c r="F105" s="93" t="s">
        <v>38</v>
      </c>
      <c r="G105" s="93">
        <v>14</v>
      </c>
      <c r="H105" s="93">
        <v>1</v>
      </c>
      <c r="I105" s="93">
        <v>1640</v>
      </c>
      <c r="J105" s="93" t="s">
        <v>93</v>
      </c>
      <c r="K105" s="93" t="s">
        <v>94</v>
      </c>
    </row>
    <row r="106" spans="1:16" s="93" customFormat="1" x14ac:dyDescent="0.25">
      <c r="A106" s="93">
        <v>100027</v>
      </c>
      <c r="B106" s="93" t="s">
        <v>124</v>
      </c>
      <c r="C106" s="273">
        <v>42005</v>
      </c>
      <c r="D106" s="273">
        <v>42035.999988425923</v>
      </c>
      <c r="E106" s="93">
        <v>1</v>
      </c>
      <c r="F106" s="93" t="s">
        <v>38</v>
      </c>
      <c r="H106" s="93">
        <v>10</v>
      </c>
      <c r="M106" s="93">
        <v>6765</v>
      </c>
      <c r="N106" s="93" t="s">
        <v>406</v>
      </c>
      <c r="P106" s="93" t="s">
        <v>924</v>
      </c>
    </row>
    <row r="107" spans="1:16" s="93" customFormat="1" x14ac:dyDescent="0.25">
      <c r="A107" s="93">
        <v>100027</v>
      </c>
      <c r="B107" s="93" t="s">
        <v>124</v>
      </c>
      <c r="C107" s="273">
        <v>42036</v>
      </c>
      <c r="D107" s="273">
        <v>42063.999988425923</v>
      </c>
      <c r="E107" s="93">
        <v>1</v>
      </c>
      <c r="F107" s="93" t="s">
        <v>38</v>
      </c>
      <c r="G107" s="93">
        <v>7</v>
      </c>
      <c r="H107" s="93">
        <v>4</v>
      </c>
      <c r="I107" s="93">
        <v>738</v>
      </c>
      <c r="J107" s="93" t="s">
        <v>253</v>
      </c>
      <c r="K107" s="93" t="s">
        <v>254</v>
      </c>
    </row>
    <row r="108" spans="1:16" s="93" customFormat="1" x14ac:dyDescent="0.25">
      <c r="A108" s="93">
        <v>100027</v>
      </c>
      <c r="B108" s="93" t="s">
        <v>124</v>
      </c>
      <c r="C108" s="273">
        <v>42036</v>
      </c>
      <c r="D108" s="273">
        <v>42063.999988425923</v>
      </c>
      <c r="E108" s="93">
        <v>1</v>
      </c>
      <c r="F108" s="93" t="s">
        <v>38</v>
      </c>
      <c r="G108" s="93">
        <v>7</v>
      </c>
      <c r="H108" s="93">
        <v>5</v>
      </c>
      <c r="I108" s="93">
        <v>1312</v>
      </c>
      <c r="J108" s="93" t="s">
        <v>250</v>
      </c>
      <c r="K108" s="93" t="s">
        <v>872</v>
      </c>
    </row>
    <row r="109" spans="1:16" s="93" customFormat="1" x14ac:dyDescent="0.25">
      <c r="A109" s="93">
        <v>100027</v>
      </c>
      <c r="B109" s="93" t="s">
        <v>124</v>
      </c>
      <c r="C109" s="273">
        <v>42036</v>
      </c>
      <c r="D109" s="273">
        <v>42063.999988425923</v>
      </c>
      <c r="E109" s="93">
        <v>1</v>
      </c>
      <c r="F109" s="93" t="s">
        <v>38</v>
      </c>
      <c r="G109" s="93">
        <v>7</v>
      </c>
      <c r="H109" s="93">
        <v>6</v>
      </c>
      <c r="I109" s="93">
        <v>656</v>
      </c>
      <c r="J109" s="93" t="s">
        <v>94</v>
      </c>
      <c r="K109" s="93" t="s">
        <v>249</v>
      </c>
    </row>
    <row r="110" spans="1:16" s="93" customFormat="1" x14ac:dyDescent="0.25">
      <c r="A110" s="93">
        <v>100028</v>
      </c>
      <c r="B110" s="93" t="s">
        <v>125</v>
      </c>
      <c r="C110" s="273">
        <v>42005</v>
      </c>
      <c r="D110" s="273">
        <v>42035.999988425923</v>
      </c>
      <c r="E110" s="93">
        <v>1</v>
      </c>
      <c r="F110" s="93" t="s">
        <v>38</v>
      </c>
      <c r="H110" s="93">
        <v>10</v>
      </c>
      <c r="M110" s="93">
        <v>139500</v>
      </c>
      <c r="N110" s="93" t="s">
        <v>986</v>
      </c>
      <c r="O110" s="93" t="s">
        <v>987</v>
      </c>
      <c r="P110" s="93" t="s">
        <v>988</v>
      </c>
    </row>
    <row r="111" spans="1:16" s="93" customFormat="1" x14ac:dyDescent="0.25">
      <c r="A111" s="93">
        <v>100028</v>
      </c>
      <c r="B111" s="93" t="s">
        <v>125</v>
      </c>
      <c r="C111" s="273">
        <v>42036</v>
      </c>
      <c r="D111" s="273">
        <v>42063.999988425923</v>
      </c>
      <c r="E111" s="93">
        <v>1</v>
      </c>
      <c r="F111" s="93" t="s">
        <v>38</v>
      </c>
      <c r="G111" s="93">
        <v>7</v>
      </c>
      <c r="H111" s="93">
        <v>5</v>
      </c>
      <c r="I111" s="93">
        <v>76260</v>
      </c>
      <c r="J111" s="93" t="s">
        <v>989</v>
      </c>
      <c r="K111" s="93" t="s">
        <v>990</v>
      </c>
    </row>
    <row r="112" spans="1:16" s="93" customFormat="1" x14ac:dyDescent="0.25">
      <c r="A112" s="93">
        <v>100029</v>
      </c>
      <c r="B112" s="93" t="s">
        <v>126</v>
      </c>
      <c r="C112" s="273">
        <v>42005</v>
      </c>
      <c r="D112" s="273">
        <v>42035.999988425923</v>
      </c>
      <c r="E112" s="93">
        <v>1</v>
      </c>
      <c r="F112" s="93" t="s">
        <v>38</v>
      </c>
      <c r="H112" s="93">
        <v>10</v>
      </c>
      <c r="M112" s="93">
        <v>130200</v>
      </c>
      <c r="N112" s="93" t="s">
        <v>991</v>
      </c>
      <c r="O112" s="93" t="s">
        <v>992</v>
      </c>
      <c r="P112" s="93" t="s">
        <v>993</v>
      </c>
    </row>
    <row r="113" spans="1:16" s="93" customFormat="1" x14ac:dyDescent="0.25">
      <c r="A113" s="93">
        <v>100029</v>
      </c>
      <c r="B113" s="93" t="s">
        <v>126</v>
      </c>
      <c r="C113" s="273">
        <v>42036</v>
      </c>
      <c r="D113" s="273">
        <v>42063.999988425923</v>
      </c>
      <c r="E113" s="93">
        <v>1</v>
      </c>
      <c r="F113" s="93" t="s">
        <v>38</v>
      </c>
      <c r="G113" s="93">
        <v>7</v>
      </c>
      <c r="H113" s="93">
        <v>5</v>
      </c>
      <c r="I113" s="93">
        <v>71176</v>
      </c>
      <c r="J113" s="93" t="s">
        <v>994</v>
      </c>
      <c r="K113" s="93" t="s">
        <v>995</v>
      </c>
    </row>
    <row r="114" spans="1:16" s="93" customFormat="1" x14ac:dyDescent="0.25">
      <c r="A114" s="93">
        <v>100030</v>
      </c>
      <c r="B114" s="93" t="s">
        <v>158</v>
      </c>
      <c r="C114" s="273">
        <v>42005</v>
      </c>
      <c r="D114" s="273">
        <v>42035.999988425923</v>
      </c>
      <c r="E114" s="93">
        <v>1</v>
      </c>
      <c r="F114" s="93" t="s">
        <v>38</v>
      </c>
      <c r="H114" s="93">
        <v>10</v>
      </c>
      <c r="M114" s="93">
        <v>139500</v>
      </c>
      <c r="N114" s="93" t="s">
        <v>986</v>
      </c>
      <c r="O114" s="93" t="s">
        <v>987</v>
      </c>
      <c r="P114" s="93" t="s">
        <v>988</v>
      </c>
    </row>
    <row r="115" spans="1:16" s="93" customFormat="1" x14ac:dyDescent="0.25">
      <c r="A115" s="93">
        <v>100030</v>
      </c>
      <c r="B115" s="93" t="s">
        <v>158</v>
      </c>
      <c r="C115" s="273">
        <v>42036</v>
      </c>
      <c r="D115" s="273">
        <v>42063.999988425923</v>
      </c>
      <c r="E115" s="93">
        <v>1</v>
      </c>
      <c r="F115" s="93" t="s">
        <v>38</v>
      </c>
      <c r="G115" s="93">
        <v>1</v>
      </c>
      <c r="H115" s="93">
        <v>1</v>
      </c>
      <c r="I115" s="93">
        <v>5084</v>
      </c>
      <c r="J115" s="93" t="s">
        <v>996</v>
      </c>
      <c r="K115" s="93" t="s">
        <v>997</v>
      </c>
    </row>
    <row r="116" spans="1:16" s="93" customFormat="1" x14ac:dyDescent="0.25">
      <c r="A116" s="93">
        <v>100030</v>
      </c>
      <c r="B116" s="93" t="s">
        <v>158</v>
      </c>
      <c r="C116" s="273">
        <v>42036</v>
      </c>
      <c r="D116" s="273">
        <v>42063.999988425923</v>
      </c>
      <c r="E116" s="93">
        <v>1</v>
      </c>
      <c r="F116" s="93" t="s">
        <v>38</v>
      </c>
      <c r="G116" s="93">
        <v>7</v>
      </c>
      <c r="H116" s="93">
        <v>5</v>
      </c>
      <c r="I116" s="93">
        <v>71176</v>
      </c>
      <c r="J116" s="93" t="s">
        <v>994</v>
      </c>
      <c r="K116" s="93" t="s">
        <v>995</v>
      </c>
    </row>
    <row r="117" spans="1:16" s="93" customFormat="1" x14ac:dyDescent="0.25">
      <c r="A117" s="93">
        <v>100031</v>
      </c>
      <c r="B117" s="93" t="s">
        <v>159</v>
      </c>
      <c r="C117" s="273">
        <v>42005</v>
      </c>
      <c r="D117" s="273">
        <v>42035.999988425923</v>
      </c>
      <c r="E117" s="93">
        <v>1</v>
      </c>
      <c r="F117" s="93" t="s">
        <v>38</v>
      </c>
      <c r="H117" s="93">
        <v>10</v>
      </c>
      <c r="M117" s="93">
        <v>139500</v>
      </c>
      <c r="N117" s="93" t="s">
        <v>986</v>
      </c>
      <c r="O117" s="93" t="s">
        <v>987</v>
      </c>
      <c r="P117" s="93" t="s">
        <v>988</v>
      </c>
    </row>
    <row r="118" spans="1:16" s="93" customFormat="1" x14ac:dyDescent="0.25">
      <c r="A118" s="93">
        <v>100031</v>
      </c>
      <c r="B118" s="93" t="s">
        <v>159</v>
      </c>
      <c r="C118" s="273">
        <v>42036</v>
      </c>
      <c r="D118" s="273">
        <v>42063.999988425923</v>
      </c>
      <c r="E118" s="93">
        <v>1</v>
      </c>
      <c r="F118" s="93" t="s">
        <v>38</v>
      </c>
      <c r="G118" s="93">
        <v>7</v>
      </c>
      <c r="H118" s="93">
        <v>5</v>
      </c>
      <c r="I118" s="93">
        <v>76260</v>
      </c>
      <c r="J118" s="93" t="s">
        <v>989</v>
      </c>
      <c r="K118" s="93" t="s">
        <v>990</v>
      </c>
    </row>
    <row r="119" spans="1:16" s="93" customFormat="1" x14ac:dyDescent="0.25">
      <c r="A119" s="93">
        <v>100032</v>
      </c>
      <c r="B119" s="93" t="s">
        <v>127</v>
      </c>
      <c r="C119" s="273">
        <v>42005</v>
      </c>
      <c r="D119" s="273">
        <v>42035.999988425923</v>
      </c>
      <c r="E119" s="93">
        <v>1</v>
      </c>
      <c r="F119" s="93" t="s">
        <v>38</v>
      </c>
      <c r="H119" s="93">
        <v>10</v>
      </c>
      <c r="M119" s="93">
        <v>139500</v>
      </c>
      <c r="N119" s="93" t="s">
        <v>986</v>
      </c>
      <c r="O119" s="93" t="s">
        <v>987</v>
      </c>
      <c r="P119" s="93" t="s">
        <v>988</v>
      </c>
    </row>
    <row r="120" spans="1:16" s="93" customFormat="1" x14ac:dyDescent="0.25">
      <c r="A120" s="93">
        <v>100032</v>
      </c>
      <c r="B120" s="93" t="s">
        <v>127</v>
      </c>
      <c r="C120" s="273">
        <v>42036</v>
      </c>
      <c r="D120" s="273">
        <v>42063.999988425923</v>
      </c>
      <c r="E120" s="93">
        <v>1</v>
      </c>
      <c r="F120" s="93" t="s">
        <v>38</v>
      </c>
      <c r="G120" s="93">
        <v>7</v>
      </c>
      <c r="H120" s="93">
        <v>5</v>
      </c>
      <c r="I120" s="93">
        <v>71176</v>
      </c>
      <c r="J120" s="93" t="s">
        <v>994</v>
      </c>
      <c r="K120" s="93" t="s">
        <v>995</v>
      </c>
    </row>
    <row r="121" spans="1:16" s="93" customFormat="1" x14ac:dyDescent="0.25">
      <c r="A121" s="93">
        <v>100033</v>
      </c>
      <c r="B121" s="93" t="s">
        <v>128</v>
      </c>
      <c r="C121" s="273">
        <v>42005</v>
      </c>
      <c r="D121" s="273">
        <v>42035.999988425923</v>
      </c>
      <c r="E121" s="93">
        <v>1</v>
      </c>
      <c r="F121" s="93" t="s">
        <v>38</v>
      </c>
      <c r="H121" s="93">
        <v>10</v>
      </c>
      <c r="M121" s="93">
        <v>130200</v>
      </c>
      <c r="N121" s="93" t="s">
        <v>991</v>
      </c>
      <c r="O121" s="93" t="s">
        <v>992</v>
      </c>
      <c r="P121" s="93" t="s">
        <v>993</v>
      </c>
    </row>
    <row r="122" spans="1:16" s="93" customFormat="1" x14ac:dyDescent="0.25">
      <c r="A122" s="93">
        <v>100033</v>
      </c>
      <c r="B122" s="93" t="s">
        <v>128</v>
      </c>
      <c r="C122" s="273">
        <v>42036</v>
      </c>
      <c r="D122" s="273">
        <v>42063.999988425923</v>
      </c>
      <c r="E122" s="93">
        <v>1</v>
      </c>
      <c r="F122" s="93" t="s">
        <v>38</v>
      </c>
      <c r="G122" s="93">
        <v>7</v>
      </c>
      <c r="H122" s="93">
        <v>5</v>
      </c>
      <c r="I122" s="93">
        <v>71176</v>
      </c>
      <c r="J122" s="93" t="s">
        <v>994</v>
      </c>
      <c r="K122" s="93" t="s">
        <v>995</v>
      </c>
    </row>
    <row r="123" spans="1:16" s="93" customFormat="1" x14ac:dyDescent="0.25">
      <c r="A123" s="93">
        <v>100034</v>
      </c>
      <c r="B123" s="93" t="s">
        <v>998</v>
      </c>
      <c r="C123" s="273">
        <v>42005</v>
      </c>
      <c r="D123" s="273">
        <v>42035.999988425923</v>
      </c>
      <c r="E123" s="93">
        <v>1</v>
      </c>
      <c r="F123" s="93" t="s">
        <v>38</v>
      </c>
      <c r="H123" s="93">
        <v>10</v>
      </c>
      <c r="M123" s="93">
        <v>139500</v>
      </c>
      <c r="N123" s="93" t="s">
        <v>986</v>
      </c>
      <c r="O123" s="93" t="s">
        <v>987</v>
      </c>
      <c r="P123" s="93" t="s">
        <v>988</v>
      </c>
    </row>
    <row r="124" spans="1:16" s="93" customFormat="1" x14ac:dyDescent="0.25">
      <c r="A124" s="93">
        <v>100034</v>
      </c>
      <c r="B124" s="93" t="s">
        <v>998</v>
      </c>
      <c r="C124" s="273">
        <v>42036</v>
      </c>
      <c r="D124" s="273">
        <v>42063.999988425923</v>
      </c>
      <c r="E124" s="93">
        <v>1</v>
      </c>
      <c r="F124" s="93" t="s">
        <v>38</v>
      </c>
      <c r="G124" s="93">
        <v>7</v>
      </c>
      <c r="H124" s="93">
        <v>5</v>
      </c>
      <c r="I124" s="93">
        <v>76260</v>
      </c>
      <c r="J124" s="93" t="s">
        <v>989</v>
      </c>
      <c r="K124" s="93" t="s">
        <v>990</v>
      </c>
    </row>
    <row r="125" spans="1:16" s="93" customFormat="1" x14ac:dyDescent="0.25">
      <c r="A125" s="93">
        <v>100035</v>
      </c>
      <c r="B125" s="93" t="s">
        <v>999</v>
      </c>
      <c r="C125" s="273">
        <v>42005</v>
      </c>
      <c r="D125" s="273">
        <v>42035.999988425923</v>
      </c>
      <c r="E125" s="93">
        <v>0</v>
      </c>
      <c r="F125" s="93" t="s">
        <v>38</v>
      </c>
      <c r="H125" s="93">
        <v>10</v>
      </c>
      <c r="M125" s="93">
        <v>18600</v>
      </c>
      <c r="N125" s="93">
        <v>18600</v>
      </c>
      <c r="O125" s="93">
        <v>1488</v>
      </c>
      <c r="P125" s="93">
        <v>372</v>
      </c>
    </row>
    <row r="126" spans="1:16" s="93" customFormat="1" x14ac:dyDescent="0.25">
      <c r="A126" s="93">
        <v>100035</v>
      </c>
      <c r="B126" s="93" t="s">
        <v>999</v>
      </c>
      <c r="C126" s="273">
        <v>42005</v>
      </c>
      <c r="D126" s="273">
        <v>42035.999988425923</v>
      </c>
      <c r="E126" s="93">
        <v>1</v>
      </c>
      <c r="F126" s="93" t="s">
        <v>38</v>
      </c>
      <c r="H126" s="93">
        <v>10</v>
      </c>
      <c r="M126" s="93">
        <v>102300</v>
      </c>
      <c r="N126" s="93" t="s">
        <v>1000</v>
      </c>
      <c r="O126" s="93" t="s">
        <v>1001</v>
      </c>
      <c r="P126" s="93" t="s">
        <v>1002</v>
      </c>
    </row>
    <row r="127" spans="1:16" s="93" customFormat="1" x14ac:dyDescent="0.25">
      <c r="A127" s="93">
        <v>100035</v>
      </c>
      <c r="B127" s="93" t="s">
        <v>999</v>
      </c>
      <c r="C127" s="273">
        <v>42005</v>
      </c>
      <c r="D127" s="273">
        <v>42035.999988425923</v>
      </c>
      <c r="E127" s="93">
        <v>1</v>
      </c>
      <c r="F127" s="93" t="s">
        <v>59</v>
      </c>
      <c r="H127" s="93">
        <v>10</v>
      </c>
      <c r="M127" s="93">
        <v>18600</v>
      </c>
      <c r="N127" s="93" t="s">
        <v>1003</v>
      </c>
      <c r="O127" s="93" t="s">
        <v>1004</v>
      </c>
      <c r="P127" s="93" t="s">
        <v>1005</v>
      </c>
    </row>
    <row r="128" spans="1:16" s="93" customFormat="1" x14ac:dyDescent="0.25">
      <c r="A128" s="93">
        <v>100035</v>
      </c>
      <c r="B128" s="93" t="s">
        <v>999</v>
      </c>
      <c r="C128" s="273">
        <v>42036</v>
      </c>
      <c r="D128" s="273">
        <v>42063.999988425923</v>
      </c>
      <c r="E128" s="93">
        <v>1</v>
      </c>
      <c r="F128" s="93" t="s">
        <v>59</v>
      </c>
      <c r="G128" s="93">
        <v>7</v>
      </c>
      <c r="H128" s="93">
        <v>5</v>
      </c>
      <c r="I128" s="93">
        <v>10168</v>
      </c>
      <c r="J128" s="93" t="s">
        <v>1006</v>
      </c>
      <c r="K128" s="93" t="s">
        <v>1007</v>
      </c>
    </row>
    <row r="129" spans="1:16" s="93" customFormat="1" x14ac:dyDescent="0.25">
      <c r="A129" s="93">
        <v>100035</v>
      </c>
      <c r="B129" s="93" t="s">
        <v>999</v>
      </c>
      <c r="C129" s="273">
        <v>42036</v>
      </c>
      <c r="D129" s="273">
        <v>42063.999988425923</v>
      </c>
      <c r="E129" s="93">
        <v>0</v>
      </c>
      <c r="F129" s="93" t="s">
        <v>38</v>
      </c>
      <c r="G129" s="93">
        <v>7</v>
      </c>
      <c r="H129" s="93">
        <v>5</v>
      </c>
      <c r="I129" s="93">
        <v>12400</v>
      </c>
      <c r="J129" s="93">
        <v>744</v>
      </c>
      <c r="K129" s="93">
        <v>248</v>
      </c>
    </row>
    <row r="130" spans="1:16" s="93" customFormat="1" x14ac:dyDescent="0.25">
      <c r="A130" s="93">
        <v>100035</v>
      </c>
      <c r="B130" s="93" t="s">
        <v>999</v>
      </c>
      <c r="C130" s="273">
        <v>42036</v>
      </c>
      <c r="D130" s="273">
        <v>42063.999988425923</v>
      </c>
      <c r="E130" s="93">
        <v>1</v>
      </c>
      <c r="F130" s="93" t="s">
        <v>38</v>
      </c>
      <c r="G130" s="93">
        <v>7</v>
      </c>
      <c r="H130" s="93">
        <v>5</v>
      </c>
      <c r="I130" s="93">
        <v>55924</v>
      </c>
      <c r="J130" s="93" t="s">
        <v>1008</v>
      </c>
      <c r="K130" s="93" t="s">
        <v>1009</v>
      </c>
    </row>
    <row r="131" spans="1:16" s="93" customFormat="1" x14ac:dyDescent="0.25">
      <c r="A131" s="93">
        <v>100036</v>
      </c>
      <c r="B131" s="93" t="s">
        <v>1010</v>
      </c>
      <c r="C131" s="273">
        <v>42005</v>
      </c>
      <c r="D131" s="273">
        <v>42035.999988425923</v>
      </c>
      <c r="E131" s="93">
        <v>1</v>
      </c>
      <c r="F131" s="93" t="s">
        <v>38</v>
      </c>
      <c r="H131" s="93">
        <v>10</v>
      </c>
      <c r="M131" s="93">
        <v>120900</v>
      </c>
      <c r="N131" s="93" t="s">
        <v>1011</v>
      </c>
      <c r="O131" s="93" t="s">
        <v>1012</v>
      </c>
      <c r="P131" s="93" t="s">
        <v>1013</v>
      </c>
    </row>
    <row r="132" spans="1:16" s="93" customFormat="1" x14ac:dyDescent="0.25">
      <c r="A132" s="93">
        <v>100036</v>
      </c>
      <c r="B132" s="93" t="s">
        <v>1010</v>
      </c>
      <c r="C132" s="273">
        <v>42036</v>
      </c>
      <c r="D132" s="273">
        <v>42063.999988425923</v>
      </c>
      <c r="E132" s="93">
        <v>1</v>
      </c>
      <c r="F132" s="93" t="s">
        <v>38</v>
      </c>
      <c r="G132" s="93">
        <v>7</v>
      </c>
      <c r="H132" s="93">
        <v>4</v>
      </c>
      <c r="I132" s="93">
        <v>10168</v>
      </c>
      <c r="J132" s="93" t="s">
        <v>1014</v>
      </c>
      <c r="K132" s="93" t="s">
        <v>1007</v>
      </c>
    </row>
    <row r="133" spans="1:16" s="93" customFormat="1" x14ac:dyDescent="0.25">
      <c r="A133" s="93">
        <v>100036</v>
      </c>
      <c r="B133" s="93" t="s">
        <v>1010</v>
      </c>
      <c r="C133" s="273">
        <v>42036</v>
      </c>
      <c r="D133" s="273">
        <v>42063.999988425923</v>
      </c>
      <c r="E133" s="93">
        <v>1</v>
      </c>
      <c r="F133" s="93" t="s">
        <v>38</v>
      </c>
      <c r="G133" s="93">
        <v>7</v>
      </c>
      <c r="H133" s="93">
        <v>5</v>
      </c>
      <c r="I133" s="93">
        <v>66092</v>
      </c>
      <c r="J133" s="93" t="s">
        <v>1015</v>
      </c>
      <c r="K133" s="93" t="s">
        <v>1016</v>
      </c>
    </row>
    <row r="134" spans="1:16" s="93" customFormat="1" x14ac:dyDescent="0.25">
      <c r="A134" s="93">
        <v>100037</v>
      </c>
      <c r="B134" s="93" t="s">
        <v>1017</v>
      </c>
      <c r="C134" s="273">
        <v>42005</v>
      </c>
      <c r="D134" s="273">
        <v>42035.999988425923</v>
      </c>
      <c r="E134" s="93">
        <v>1</v>
      </c>
      <c r="F134" s="93" t="s">
        <v>38</v>
      </c>
      <c r="H134" s="93">
        <v>10</v>
      </c>
      <c r="M134" s="93">
        <v>139200</v>
      </c>
      <c r="N134" s="93" t="s">
        <v>1018</v>
      </c>
      <c r="O134" s="93" t="s">
        <v>1019</v>
      </c>
      <c r="P134" s="93" t="s">
        <v>1020</v>
      </c>
    </row>
    <row r="135" spans="1:16" s="93" customFormat="1" x14ac:dyDescent="0.25">
      <c r="A135" s="93">
        <v>100037</v>
      </c>
      <c r="B135" s="93" t="s">
        <v>1017</v>
      </c>
      <c r="C135" s="273">
        <v>42036</v>
      </c>
      <c r="D135" s="273">
        <v>42063.999988425923</v>
      </c>
      <c r="E135" s="93">
        <v>1</v>
      </c>
      <c r="F135" s="93" t="s">
        <v>38</v>
      </c>
      <c r="G135" s="93">
        <v>7</v>
      </c>
      <c r="H135" s="93">
        <v>5</v>
      </c>
      <c r="I135" s="93">
        <v>76176</v>
      </c>
      <c r="J135" s="93" t="s">
        <v>1021</v>
      </c>
      <c r="K135" s="93" t="s">
        <v>1022</v>
      </c>
    </row>
    <row r="136" spans="1:16" s="93" customFormat="1" x14ac:dyDescent="0.25">
      <c r="A136" s="93">
        <v>100038</v>
      </c>
      <c r="B136" s="93" t="s">
        <v>1023</v>
      </c>
      <c r="C136" s="273">
        <v>42005</v>
      </c>
      <c r="D136" s="273">
        <v>42035.999988425923</v>
      </c>
      <c r="E136" s="93">
        <v>1</v>
      </c>
      <c r="F136" s="93" t="s">
        <v>38</v>
      </c>
      <c r="H136" s="93">
        <v>10</v>
      </c>
      <c r="M136" s="93">
        <v>136200</v>
      </c>
      <c r="N136" s="93" t="s">
        <v>1024</v>
      </c>
      <c r="O136" s="93" t="s">
        <v>1025</v>
      </c>
      <c r="P136" s="93" t="s">
        <v>1026</v>
      </c>
    </row>
    <row r="137" spans="1:16" s="93" customFormat="1" x14ac:dyDescent="0.25">
      <c r="A137" s="93">
        <v>100038</v>
      </c>
      <c r="B137" s="93" t="s">
        <v>1023</v>
      </c>
      <c r="C137" s="273">
        <v>42036</v>
      </c>
      <c r="D137" s="273">
        <v>42063.999988425923</v>
      </c>
      <c r="E137" s="93">
        <v>1</v>
      </c>
      <c r="F137" s="93" t="s">
        <v>38</v>
      </c>
      <c r="G137" s="93">
        <v>7</v>
      </c>
      <c r="H137" s="93">
        <v>5</v>
      </c>
      <c r="I137" s="93">
        <v>74456</v>
      </c>
      <c r="J137" s="93" t="s">
        <v>1027</v>
      </c>
      <c r="K137" s="93" t="s">
        <v>1028</v>
      </c>
    </row>
    <row r="138" spans="1:16" s="93" customFormat="1" x14ac:dyDescent="0.25">
      <c r="A138" s="93">
        <v>100039</v>
      </c>
      <c r="B138" s="93" t="s">
        <v>1029</v>
      </c>
      <c r="C138" s="273">
        <v>42005</v>
      </c>
      <c r="D138" s="273">
        <v>42035.999988425923</v>
      </c>
      <c r="E138" s="93">
        <v>1</v>
      </c>
      <c r="F138" s="93" t="s">
        <v>38</v>
      </c>
      <c r="G138" s="93">
        <v>7</v>
      </c>
      <c r="H138" s="93">
        <v>4</v>
      </c>
      <c r="I138" s="93">
        <v>5084</v>
      </c>
      <c r="J138" s="93" t="s">
        <v>996</v>
      </c>
      <c r="K138" s="93" t="s">
        <v>997</v>
      </c>
    </row>
    <row r="139" spans="1:16" s="93" customFormat="1" x14ac:dyDescent="0.25">
      <c r="A139" s="93">
        <v>100039</v>
      </c>
      <c r="B139" s="93" t="s">
        <v>1029</v>
      </c>
      <c r="C139" s="273">
        <v>42005</v>
      </c>
      <c r="D139" s="273">
        <v>42035.999988425923</v>
      </c>
      <c r="E139" s="93">
        <v>1</v>
      </c>
      <c r="F139" s="93" t="s">
        <v>38</v>
      </c>
      <c r="H139" s="93">
        <v>10</v>
      </c>
      <c r="M139" s="93">
        <v>55800</v>
      </c>
      <c r="N139" s="93" t="s">
        <v>1030</v>
      </c>
      <c r="O139" s="93" t="s">
        <v>1031</v>
      </c>
      <c r="P139" s="93" t="s">
        <v>1032</v>
      </c>
    </row>
    <row r="140" spans="1:16" s="93" customFormat="1" x14ac:dyDescent="0.25">
      <c r="A140" s="93">
        <v>100039</v>
      </c>
      <c r="B140" s="93" t="s">
        <v>1029</v>
      </c>
      <c r="C140" s="273">
        <v>42036</v>
      </c>
      <c r="D140" s="273">
        <v>42063.999988425923</v>
      </c>
      <c r="E140" s="93">
        <v>1</v>
      </c>
      <c r="F140" s="93" t="s">
        <v>38</v>
      </c>
      <c r="G140" s="93">
        <v>7</v>
      </c>
      <c r="H140" s="93">
        <v>5</v>
      </c>
      <c r="I140" s="93">
        <v>101680</v>
      </c>
      <c r="J140" s="93" t="s">
        <v>1033</v>
      </c>
      <c r="K140" s="93" t="s">
        <v>1034</v>
      </c>
    </row>
    <row r="141" spans="1:16" s="93" customFormat="1" x14ac:dyDescent="0.25">
      <c r="A141" s="93">
        <v>100039</v>
      </c>
      <c r="B141" s="93" t="s">
        <v>1029</v>
      </c>
      <c r="C141" s="273">
        <v>42036</v>
      </c>
      <c r="D141" s="273">
        <v>42063.999988425923</v>
      </c>
      <c r="E141" s="93">
        <v>1</v>
      </c>
      <c r="F141" s="93" t="s">
        <v>38</v>
      </c>
      <c r="H141" s="93">
        <v>10</v>
      </c>
      <c r="M141" s="93">
        <v>139500</v>
      </c>
      <c r="N141" s="93" t="s">
        <v>986</v>
      </c>
      <c r="O141" s="93" t="s">
        <v>987</v>
      </c>
      <c r="P141" s="93" t="s">
        <v>988</v>
      </c>
    </row>
    <row r="142" spans="1:16" s="93" customFormat="1" x14ac:dyDescent="0.25">
      <c r="A142" s="93">
        <v>100040</v>
      </c>
      <c r="B142" s="93" t="s">
        <v>1035</v>
      </c>
      <c r="C142" s="273">
        <v>42005</v>
      </c>
      <c r="D142" s="273">
        <v>42035.999988425923</v>
      </c>
      <c r="E142" s="93">
        <v>1</v>
      </c>
      <c r="F142" s="93" t="s">
        <v>38</v>
      </c>
      <c r="G142" s="93">
        <v>7</v>
      </c>
      <c r="H142" s="93">
        <v>4</v>
      </c>
      <c r="I142" s="93">
        <v>5084</v>
      </c>
      <c r="J142" s="93" t="s">
        <v>996</v>
      </c>
      <c r="K142" s="93" t="s">
        <v>997</v>
      </c>
    </row>
    <row r="143" spans="1:16" s="93" customFormat="1" x14ac:dyDescent="0.25">
      <c r="A143" s="93">
        <v>100040</v>
      </c>
      <c r="B143" s="93" t="s">
        <v>1035</v>
      </c>
      <c r="C143" s="273">
        <v>42005</v>
      </c>
      <c r="D143" s="273">
        <v>42035.999988425923</v>
      </c>
      <c r="E143" s="93">
        <v>1</v>
      </c>
      <c r="F143" s="93" t="s">
        <v>38</v>
      </c>
      <c r="H143" s="93">
        <v>10</v>
      </c>
      <c r="M143" s="93">
        <v>55800</v>
      </c>
      <c r="N143" s="93" t="s">
        <v>1030</v>
      </c>
      <c r="O143" s="93" t="s">
        <v>1031</v>
      </c>
      <c r="P143" s="93" t="s">
        <v>1032</v>
      </c>
    </row>
    <row r="144" spans="1:16" s="93" customFormat="1" x14ac:dyDescent="0.25">
      <c r="A144" s="93">
        <v>100040</v>
      </c>
      <c r="B144" s="93" t="s">
        <v>1035</v>
      </c>
      <c r="C144" s="273">
        <v>42036</v>
      </c>
      <c r="D144" s="273">
        <v>42063.999988425923</v>
      </c>
      <c r="E144" s="93">
        <v>1</v>
      </c>
      <c r="F144" s="93" t="s">
        <v>38</v>
      </c>
      <c r="G144" s="93">
        <v>7</v>
      </c>
      <c r="H144" s="93">
        <v>5</v>
      </c>
      <c r="I144" s="93">
        <v>701592</v>
      </c>
      <c r="J144" s="93" t="s">
        <v>1036</v>
      </c>
      <c r="K144" s="93" t="s">
        <v>1037</v>
      </c>
    </row>
    <row r="145" spans="1:16" s="93" customFormat="1" x14ac:dyDescent="0.25">
      <c r="A145" s="93">
        <v>100040</v>
      </c>
      <c r="B145" s="93" t="s">
        <v>1035</v>
      </c>
      <c r="C145" s="273">
        <v>42036</v>
      </c>
      <c r="D145" s="273">
        <v>42063.999988425923</v>
      </c>
      <c r="E145" s="93">
        <v>1</v>
      </c>
      <c r="F145" s="93" t="s">
        <v>38</v>
      </c>
      <c r="H145" s="93">
        <v>10</v>
      </c>
      <c r="M145" s="93">
        <v>418500</v>
      </c>
      <c r="N145" s="93" t="s">
        <v>1038</v>
      </c>
      <c r="O145" s="93" t="s">
        <v>1039</v>
      </c>
      <c r="P145" s="93" t="s">
        <v>1040</v>
      </c>
    </row>
    <row r="146" spans="1:16" s="93" customFormat="1" x14ac:dyDescent="0.25">
      <c r="A146" s="93">
        <v>100041</v>
      </c>
      <c r="B146" s="93" t="s">
        <v>1041</v>
      </c>
      <c r="C146" s="273">
        <v>42005</v>
      </c>
      <c r="D146" s="273">
        <v>42035.999988425923</v>
      </c>
      <c r="E146" s="93">
        <v>1</v>
      </c>
      <c r="F146" s="93" t="s">
        <v>38</v>
      </c>
      <c r="G146" s="93">
        <v>7</v>
      </c>
      <c r="H146" s="93">
        <v>4</v>
      </c>
      <c r="I146" s="93">
        <v>5084</v>
      </c>
      <c r="J146" s="93" t="s">
        <v>996</v>
      </c>
      <c r="K146" s="93" t="s">
        <v>997</v>
      </c>
    </row>
    <row r="147" spans="1:16" s="93" customFormat="1" x14ac:dyDescent="0.25">
      <c r="A147" s="93">
        <v>100041</v>
      </c>
      <c r="B147" s="93" t="s">
        <v>1041</v>
      </c>
      <c r="C147" s="273">
        <v>42005</v>
      </c>
      <c r="D147" s="273">
        <v>42035.999988425923</v>
      </c>
      <c r="E147" s="93">
        <v>1</v>
      </c>
      <c r="F147" s="93" t="s">
        <v>38</v>
      </c>
      <c r="H147" s="93">
        <v>10</v>
      </c>
      <c r="M147" s="93">
        <v>139500</v>
      </c>
      <c r="N147" s="93" t="s">
        <v>986</v>
      </c>
      <c r="O147" s="93" t="s">
        <v>987</v>
      </c>
      <c r="P147" s="93" t="s">
        <v>988</v>
      </c>
    </row>
    <row r="148" spans="1:16" s="93" customFormat="1" x14ac:dyDescent="0.25">
      <c r="A148" s="93">
        <v>100041</v>
      </c>
      <c r="B148" s="93" t="s">
        <v>1041</v>
      </c>
      <c r="C148" s="273">
        <v>42036</v>
      </c>
      <c r="D148" s="273">
        <v>42063.999988425923</v>
      </c>
      <c r="E148" s="93">
        <v>1</v>
      </c>
      <c r="F148" s="93" t="s">
        <v>38</v>
      </c>
      <c r="G148" s="93">
        <v>7</v>
      </c>
      <c r="H148" s="93">
        <v>5</v>
      </c>
      <c r="I148" s="93">
        <v>1199824</v>
      </c>
      <c r="J148" s="93" t="s">
        <v>1042</v>
      </c>
      <c r="K148" s="93" t="s">
        <v>1043</v>
      </c>
    </row>
    <row r="149" spans="1:16" s="93" customFormat="1" x14ac:dyDescent="0.25">
      <c r="A149" s="93">
        <v>100041</v>
      </c>
      <c r="B149" s="93" t="s">
        <v>1041</v>
      </c>
      <c r="C149" s="273">
        <v>42036</v>
      </c>
      <c r="D149" s="273">
        <v>42063.999988425923</v>
      </c>
      <c r="E149" s="93">
        <v>1</v>
      </c>
      <c r="F149" s="93" t="s">
        <v>38</v>
      </c>
      <c r="H149" s="93">
        <v>10</v>
      </c>
      <c r="M149" s="93">
        <v>418500</v>
      </c>
      <c r="N149" s="93" t="s">
        <v>1038</v>
      </c>
      <c r="O149" s="93" t="s">
        <v>1039</v>
      </c>
      <c r="P149" s="93" t="s">
        <v>1040</v>
      </c>
    </row>
    <row r="150" spans="1:16" s="93" customFormat="1" x14ac:dyDescent="0.25">
      <c r="A150" s="93">
        <v>100042</v>
      </c>
      <c r="B150" s="93" t="s">
        <v>1044</v>
      </c>
      <c r="C150" s="273">
        <v>42005</v>
      </c>
      <c r="D150" s="273">
        <v>42035.999988425923</v>
      </c>
      <c r="E150" s="93">
        <v>1</v>
      </c>
      <c r="F150" s="93" t="s">
        <v>38</v>
      </c>
      <c r="H150" s="93">
        <v>10</v>
      </c>
      <c r="M150" s="93">
        <v>148800</v>
      </c>
      <c r="N150" s="93" t="s">
        <v>1045</v>
      </c>
      <c r="O150" s="93" t="s">
        <v>1046</v>
      </c>
      <c r="P150" s="93" t="s">
        <v>1047</v>
      </c>
    </row>
    <row r="151" spans="1:16" s="93" customFormat="1" x14ac:dyDescent="0.25">
      <c r="A151" s="93">
        <v>100042</v>
      </c>
      <c r="B151" s="93" t="s">
        <v>1044</v>
      </c>
      <c r="C151" s="273">
        <v>42036</v>
      </c>
      <c r="D151" s="273">
        <v>42063.999988425923</v>
      </c>
      <c r="E151" s="93">
        <v>1</v>
      </c>
      <c r="F151" s="93" t="s">
        <v>38</v>
      </c>
      <c r="G151" s="93">
        <v>2</v>
      </c>
      <c r="H151" s="93">
        <v>1</v>
      </c>
      <c r="I151" s="93">
        <v>5084</v>
      </c>
      <c r="J151" s="93" t="s">
        <v>996</v>
      </c>
      <c r="K151" s="93" t="s">
        <v>997</v>
      </c>
    </row>
    <row r="152" spans="1:16" s="93" customFormat="1" x14ac:dyDescent="0.25">
      <c r="A152" s="93">
        <v>100042</v>
      </c>
      <c r="B152" s="93" t="s">
        <v>1044</v>
      </c>
      <c r="C152" s="273">
        <v>42036</v>
      </c>
      <c r="D152" s="273">
        <v>42063.999988425923</v>
      </c>
      <c r="E152" s="93">
        <v>1</v>
      </c>
      <c r="F152" s="93" t="s">
        <v>38</v>
      </c>
      <c r="G152" s="93">
        <v>7</v>
      </c>
      <c r="H152" s="93">
        <v>5</v>
      </c>
      <c r="I152" s="93">
        <v>76260</v>
      </c>
      <c r="J152" s="93" t="s">
        <v>989</v>
      </c>
      <c r="K152" s="93" t="s">
        <v>990</v>
      </c>
    </row>
    <row r="153" spans="1:16" s="93" customFormat="1" x14ac:dyDescent="0.25">
      <c r="A153" s="93">
        <v>100043</v>
      </c>
      <c r="B153" s="93" t="s">
        <v>1048</v>
      </c>
      <c r="C153" s="273">
        <v>42005</v>
      </c>
      <c r="D153" s="273">
        <v>42035.999988425923</v>
      </c>
      <c r="E153" s="93">
        <v>1</v>
      </c>
      <c r="F153" s="93" t="s">
        <v>38</v>
      </c>
      <c r="H153" s="93">
        <v>10</v>
      </c>
      <c r="M153" s="93">
        <v>288300</v>
      </c>
      <c r="N153" s="93" t="s">
        <v>1049</v>
      </c>
      <c r="O153" s="93" t="s">
        <v>1050</v>
      </c>
      <c r="P153" s="93" t="s">
        <v>1051</v>
      </c>
    </row>
    <row r="154" spans="1:16" s="93" customFormat="1" x14ac:dyDescent="0.25">
      <c r="A154" s="93">
        <v>100043</v>
      </c>
      <c r="B154" s="93" t="s">
        <v>1048</v>
      </c>
      <c r="C154" s="273">
        <v>42036</v>
      </c>
      <c r="D154" s="273">
        <v>42063.999988425923</v>
      </c>
      <c r="E154" s="93">
        <v>1</v>
      </c>
      <c r="F154" s="93" t="s">
        <v>38</v>
      </c>
      <c r="G154" s="93">
        <v>7</v>
      </c>
      <c r="H154" s="93">
        <v>5</v>
      </c>
      <c r="I154" s="93">
        <v>157604</v>
      </c>
      <c r="J154" s="93" t="s">
        <v>1052</v>
      </c>
      <c r="K154" s="93" t="s">
        <v>1053</v>
      </c>
    </row>
    <row r="155" spans="1:16" s="93" customFormat="1" x14ac:dyDescent="0.25">
      <c r="A155" s="93">
        <v>100044</v>
      </c>
      <c r="B155" s="93" t="s">
        <v>1054</v>
      </c>
      <c r="C155" s="273">
        <v>42005</v>
      </c>
      <c r="D155" s="273">
        <v>42035.999988425923</v>
      </c>
      <c r="E155" s="93">
        <v>1</v>
      </c>
      <c r="F155" s="93" t="s">
        <v>38</v>
      </c>
      <c r="G155" s="93">
        <v>7</v>
      </c>
      <c r="H155" s="93">
        <v>4</v>
      </c>
      <c r="I155" s="93">
        <v>5084</v>
      </c>
      <c r="J155" s="93" t="s">
        <v>996</v>
      </c>
      <c r="K155" s="93" t="s">
        <v>997</v>
      </c>
    </row>
    <row r="156" spans="1:16" s="93" customFormat="1" x14ac:dyDescent="0.25">
      <c r="A156" s="93">
        <v>100044</v>
      </c>
      <c r="B156" s="93" t="s">
        <v>1054</v>
      </c>
      <c r="C156" s="273">
        <v>42005</v>
      </c>
      <c r="D156" s="273">
        <v>42035.999988425923</v>
      </c>
      <c r="E156" s="93">
        <v>1</v>
      </c>
      <c r="F156" s="93" t="s">
        <v>38</v>
      </c>
      <c r="H156" s="93">
        <v>10</v>
      </c>
      <c r="M156" s="93">
        <v>55800</v>
      </c>
      <c r="N156" s="93" t="s">
        <v>1030</v>
      </c>
      <c r="O156" s="93" t="s">
        <v>1031</v>
      </c>
      <c r="P156" s="93" t="s">
        <v>1032</v>
      </c>
    </row>
    <row r="157" spans="1:16" s="93" customFormat="1" x14ac:dyDescent="0.25">
      <c r="A157" s="93">
        <v>100044</v>
      </c>
      <c r="B157" s="93" t="s">
        <v>1054</v>
      </c>
      <c r="C157" s="273">
        <v>42036</v>
      </c>
      <c r="D157" s="273">
        <v>42063.999988425923</v>
      </c>
      <c r="E157" s="93">
        <v>1</v>
      </c>
      <c r="F157" s="93" t="s">
        <v>38</v>
      </c>
      <c r="G157" s="93">
        <v>7</v>
      </c>
      <c r="H157" s="93">
        <v>5</v>
      </c>
      <c r="I157" s="93">
        <v>691424</v>
      </c>
      <c r="J157" s="93" t="s">
        <v>1055</v>
      </c>
      <c r="K157" s="93" t="s">
        <v>1056</v>
      </c>
    </row>
    <row r="158" spans="1:16" s="93" customFormat="1" x14ac:dyDescent="0.25">
      <c r="A158" s="93">
        <v>100044</v>
      </c>
      <c r="B158" s="93" t="s">
        <v>1054</v>
      </c>
      <c r="C158" s="273">
        <v>42036</v>
      </c>
      <c r="D158" s="273">
        <v>42063.999988425923</v>
      </c>
      <c r="E158" s="93">
        <v>1</v>
      </c>
      <c r="F158" s="93" t="s">
        <v>38</v>
      </c>
      <c r="H158" s="93">
        <v>10</v>
      </c>
      <c r="M158" s="93">
        <v>418500</v>
      </c>
      <c r="N158" s="93" t="s">
        <v>1038</v>
      </c>
      <c r="O158" s="93" t="s">
        <v>1039</v>
      </c>
      <c r="P158" s="93" t="s">
        <v>1040</v>
      </c>
    </row>
    <row r="159" spans="1:16" s="93" customFormat="1" x14ac:dyDescent="0.25">
      <c r="A159" s="93">
        <v>100045</v>
      </c>
      <c r="B159" s="93" t="s">
        <v>1057</v>
      </c>
      <c r="C159" s="273">
        <v>42005</v>
      </c>
      <c r="D159" s="273">
        <v>42035.999988425923</v>
      </c>
      <c r="E159" s="93">
        <v>1</v>
      </c>
      <c r="F159" s="93" t="s">
        <v>59</v>
      </c>
      <c r="G159" s="93">
        <v>7</v>
      </c>
      <c r="H159" s="93">
        <v>5</v>
      </c>
      <c r="I159" s="93">
        <v>86428</v>
      </c>
      <c r="J159" s="93" t="s">
        <v>1058</v>
      </c>
      <c r="K159" s="93" t="s">
        <v>1059</v>
      </c>
    </row>
    <row r="160" spans="1:16" s="93" customFormat="1" x14ac:dyDescent="0.25">
      <c r="A160" s="93">
        <v>100045</v>
      </c>
      <c r="B160" s="93" t="s">
        <v>1057</v>
      </c>
      <c r="C160" s="273">
        <v>42005</v>
      </c>
      <c r="D160" s="273">
        <v>42035.999988425923</v>
      </c>
      <c r="E160" s="93">
        <v>0</v>
      </c>
      <c r="F160" s="93" t="s">
        <v>38</v>
      </c>
      <c r="G160" s="93">
        <v>7</v>
      </c>
      <c r="H160" s="93">
        <v>5</v>
      </c>
      <c r="I160" s="93">
        <v>93000</v>
      </c>
      <c r="J160" s="93">
        <v>5580</v>
      </c>
      <c r="K160" s="93">
        <v>1860</v>
      </c>
    </row>
    <row r="161" spans="1:16" s="93" customFormat="1" x14ac:dyDescent="0.25">
      <c r="A161" s="93">
        <v>100045</v>
      </c>
      <c r="B161" s="93" t="s">
        <v>1057</v>
      </c>
      <c r="C161" s="273">
        <v>42005</v>
      </c>
      <c r="D161" s="273">
        <v>42035.999988425923</v>
      </c>
      <c r="E161" s="93">
        <v>1</v>
      </c>
      <c r="F161" s="93" t="s">
        <v>38</v>
      </c>
      <c r="G161" s="93">
        <v>7</v>
      </c>
      <c r="H161" s="93">
        <v>5</v>
      </c>
      <c r="I161" s="93">
        <v>462644</v>
      </c>
      <c r="J161" s="93" t="s">
        <v>1060</v>
      </c>
      <c r="K161" s="93" t="s">
        <v>1061</v>
      </c>
    </row>
    <row r="162" spans="1:16" s="93" customFormat="1" x14ac:dyDescent="0.25">
      <c r="A162" s="93">
        <v>100045</v>
      </c>
      <c r="B162" s="93" t="s">
        <v>1057</v>
      </c>
      <c r="C162" s="273">
        <v>42005</v>
      </c>
      <c r="D162" s="273">
        <v>42035.999988425923</v>
      </c>
      <c r="E162" s="93">
        <v>1</v>
      </c>
      <c r="F162" s="93" t="s">
        <v>38</v>
      </c>
      <c r="H162" s="93">
        <v>10</v>
      </c>
      <c r="M162" s="93">
        <v>334800</v>
      </c>
      <c r="N162" s="93" t="s">
        <v>1062</v>
      </c>
      <c r="O162" s="93" t="s">
        <v>1063</v>
      </c>
      <c r="P162" s="93" t="s">
        <v>1064</v>
      </c>
    </row>
    <row r="163" spans="1:16" s="93" customFormat="1" x14ac:dyDescent="0.25">
      <c r="A163" s="93">
        <v>100045</v>
      </c>
      <c r="B163" s="93" t="s">
        <v>1057</v>
      </c>
      <c r="C163" s="273">
        <v>42005</v>
      </c>
      <c r="D163" s="273">
        <v>42035.999988425923</v>
      </c>
      <c r="E163" s="93">
        <v>0</v>
      </c>
      <c r="F163" s="93" t="s">
        <v>38</v>
      </c>
      <c r="H163" s="93">
        <v>10</v>
      </c>
      <c r="M163" s="93">
        <v>46500</v>
      </c>
      <c r="N163" s="93">
        <v>46500</v>
      </c>
      <c r="O163" s="93">
        <v>3720</v>
      </c>
      <c r="P163" s="93">
        <v>930</v>
      </c>
    </row>
    <row r="164" spans="1:16" s="93" customFormat="1" x14ac:dyDescent="0.25">
      <c r="A164" s="93">
        <v>100045</v>
      </c>
      <c r="B164" s="93" t="s">
        <v>1057</v>
      </c>
      <c r="C164" s="273">
        <v>42005</v>
      </c>
      <c r="D164" s="273">
        <v>42035.999988425923</v>
      </c>
      <c r="E164" s="93">
        <v>1</v>
      </c>
      <c r="F164" s="93" t="s">
        <v>59</v>
      </c>
      <c r="H164" s="93">
        <v>10</v>
      </c>
      <c r="M164" s="93">
        <v>55800</v>
      </c>
      <c r="N164" s="93" t="s">
        <v>1030</v>
      </c>
      <c r="O164" s="93" t="s">
        <v>1031</v>
      </c>
      <c r="P164" s="93" t="s">
        <v>1032</v>
      </c>
    </row>
    <row r="165" spans="1:16" s="93" customFormat="1" x14ac:dyDescent="0.25">
      <c r="A165" s="93">
        <v>100045</v>
      </c>
      <c r="B165" s="93" t="s">
        <v>1057</v>
      </c>
      <c r="C165" s="273">
        <v>42036</v>
      </c>
      <c r="D165" s="273">
        <v>42063.999988425923</v>
      </c>
      <c r="E165" s="93">
        <v>1</v>
      </c>
      <c r="F165" s="93" t="s">
        <v>38</v>
      </c>
      <c r="G165" s="93">
        <v>7</v>
      </c>
      <c r="H165" s="93">
        <v>5</v>
      </c>
      <c r="I165" s="93">
        <v>30504</v>
      </c>
      <c r="J165" s="93" t="s">
        <v>1065</v>
      </c>
      <c r="K165" s="93" t="s">
        <v>1006</v>
      </c>
    </row>
    <row r="166" spans="1:16" s="93" customFormat="1" x14ac:dyDescent="0.25">
      <c r="A166" s="93">
        <v>100046</v>
      </c>
      <c r="B166" s="93" t="s">
        <v>1066</v>
      </c>
      <c r="C166" s="273">
        <v>42005</v>
      </c>
      <c r="D166" s="273">
        <v>42035.999988425923</v>
      </c>
      <c r="E166" s="93">
        <v>1</v>
      </c>
      <c r="F166" s="93" t="s">
        <v>38</v>
      </c>
      <c r="G166" s="93">
        <v>7</v>
      </c>
      <c r="H166" s="93">
        <v>5</v>
      </c>
      <c r="I166" s="93">
        <v>686088</v>
      </c>
      <c r="J166" s="93" t="s">
        <v>1067</v>
      </c>
      <c r="K166" s="93" t="s">
        <v>1068</v>
      </c>
    </row>
    <row r="167" spans="1:16" s="93" customFormat="1" x14ac:dyDescent="0.25">
      <c r="A167" s="93">
        <v>100046</v>
      </c>
      <c r="B167" s="93" t="s">
        <v>1066</v>
      </c>
      <c r="C167" s="273">
        <v>42005</v>
      </c>
      <c r="D167" s="273">
        <v>42035.999988425923</v>
      </c>
      <c r="E167" s="93">
        <v>1</v>
      </c>
      <c r="F167" s="93" t="s">
        <v>38</v>
      </c>
      <c r="H167" s="93">
        <v>10</v>
      </c>
      <c r="M167" s="93">
        <v>474000</v>
      </c>
      <c r="N167" s="93" t="s">
        <v>1069</v>
      </c>
      <c r="O167" s="93" t="s">
        <v>1070</v>
      </c>
      <c r="P167" s="93" t="s">
        <v>1071</v>
      </c>
    </row>
    <row r="168" spans="1:16" s="93" customFormat="1" x14ac:dyDescent="0.25">
      <c r="A168" s="93">
        <v>100046</v>
      </c>
      <c r="B168" s="93" t="s">
        <v>1066</v>
      </c>
      <c r="C168" s="273">
        <v>42036</v>
      </c>
      <c r="D168" s="273">
        <v>42063.999988425923</v>
      </c>
      <c r="E168" s="93">
        <v>1</v>
      </c>
      <c r="F168" s="93" t="s">
        <v>38</v>
      </c>
      <c r="G168" s="93">
        <v>7</v>
      </c>
      <c r="H168" s="93">
        <v>5</v>
      </c>
      <c r="I168" s="93">
        <v>30504</v>
      </c>
      <c r="J168" s="93" t="s">
        <v>1065</v>
      </c>
      <c r="K168" s="93" t="s">
        <v>1006</v>
      </c>
    </row>
    <row r="169" spans="1:16" s="93" customFormat="1" x14ac:dyDescent="0.25">
      <c r="A169" s="93">
        <v>100047</v>
      </c>
      <c r="B169" s="93" t="s">
        <v>1072</v>
      </c>
      <c r="C169" s="273">
        <v>42005</v>
      </c>
      <c r="D169" s="273">
        <v>42035.999988425923</v>
      </c>
      <c r="E169" s="93">
        <v>1</v>
      </c>
      <c r="F169" s="93" t="s">
        <v>38</v>
      </c>
      <c r="G169" s="93">
        <v>7</v>
      </c>
      <c r="H169" s="93">
        <v>4</v>
      </c>
      <c r="I169" s="93">
        <v>5084</v>
      </c>
      <c r="J169" s="93" t="s">
        <v>996</v>
      </c>
      <c r="K169" s="93" t="s">
        <v>997</v>
      </c>
    </row>
    <row r="170" spans="1:16" s="93" customFormat="1" x14ac:dyDescent="0.25">
      <c r="A170" s="93">
        <v>100047</v>
      </c>
      <c r="B170" s="93" t="s">
        <v>1072</v>
      </c>
      <c r="C170" s="273">
        <v>42005</v>
      </c>
      <c r="D170" s="273">
        <v>42035.999988425923</v>
      </c>
      <c r="E170" s="93">
        <v>1</v>
      </c>
      <c r="F170" s="93" t="s">
        <v>38</v>
      </c>
      <c r="H170" s="93">
        <v>10</v>
      </c>
      <c r="M170" s="93">
        <v>55800</v>
      </c>
      <c r="N170" s="93" t="s">
        <v>1030</v>
      </c>
      <c r="O170" s="93" t="s">
        <v>1031</v>
      </c>
      <c r="P170" s="93" t="s">
        <v>1032</v>
      </c>
    </row>
    <row r="171" spans="1:16" s="93" customFormat="1" x14ac:dyDescent="0.25">
      <c r="A171" s="93">
        <v>100047</v>
      </c>
      <c r="B171" s="93" t="s">
        <v>1072</v>
      </c>
      <c r="C171" s="273">
        <v>42036</v>
      </c>
      <c r="D171" s="273">
        <v>42063.999988425923</v>
      </c>
      <c r="E171" s="93">
        <v>1</v>
      </c>
      <c r="F171" s="93" t="s">
        <v>38</v>
      </c>
      <c r="G171" s="93">
        <v>7</v>
      </c>
      <c r="H171" s="93">
        <v>5</v>
      </c>
      <c r="I171" s="93">
        <v>698640</v>
      </c>
      <c r="J171" s="93" t="s">
        <v>1073</v>
      </c>
      <c r="K171" s="93" t="s">
        <v>1074</v>
      </c>
    </row>
    <row r="172" spans="1:16" s="93" customFormat="1" x14ac:dyDescent="0.25">
      <c r="A172" s="93">
        <v>100047</v>
      </c>
      <c r="B172" s="93" t="s">
        <v>1072</v>
      </c>
      <c r="C172" s="273">
        <v>42036</v>
      </c>
      <c r="D172" s="273">
        <v>42063.999988425923</v>
      </c>
      <c r="E172" s="93">
        <v>1</v>
      </c>
      <c r="F172" s="93" t="s">
        <v>38</v>
      </c>
      <c r="H172" s="93">
        <v>10</v>
      </c>
      <c r="M172" s="93">
        <v>416700</v>
      </c>
      <c r="N172" s="93" t="s">
        <v>1075</v>
      </c>
      <c r="O172" s="93" t="s">
        <v>1076</v>
      </c>
      <c r="P172" s="93" t="s">
        <v>1077</v>
      </c>
    </row>
    <row r="173" spans="1:16" s="93" customFormat="1" x14ac:dyDescent="0.25">
      <c r="A173" s="93">
        <v>100048</v>
      </c>
      <c r="B173" s="93" t="s">
        <v>1078</v>
      </c>
      <c r="C173" s="273">
        <v>42005</v>
      </c>
      <c r="D173" s="273">
        <v>42035.999988425923</v>
      </c>
      <c r="E173" s="93">
        <v>1</v>
      </c>
      <c r="F173" s="93" t="s">
        <v>38</v>
      </c>
      <c r="G173" s="93">
        <v>7</v>
      </c>
      <c r="H173" s="93">
        <v>4</v>
      </c>
      <c r="I173" s="93">
        <v>5084</v>
      </c>
      <c r="J173" s="93" t="s">
        <v>996</v>
      </c>
      <c r="K173" s="93" t="s">
        <v>997</v>
      </c>
    </row>
    <row r="174" spans="1:16" s="93" customFormat="1" x14ac:dyDescent="0.25">
      <c r="A174" s="93">
        <v>100048</v>
      </c>
      <c r="B174" s="93" t="s">
        <v>1078</v>
      </c>
      <c r="C174" s="273">
        <v>42005</v>
      </c>
      <c r="D174" s="273">
        <v>42035.999988425923</v>
      </c>
      <c r="E174" s="93">
        <v>1</v>
      </c>
      <c r="F174" s="93" t="s">
        <v>38</v>
      </c>
      <c r="H174" s="93">
        <v>10</v>
      </c>
      <c r="M174" s="93">
        <v>55800</v>
      </c>
      <c r="N174" s="93" t="s">
        <v>1030</v>
      </c>
      <c r="O174" s="93" t="s">
        <v>1031</v>
      </c>
      <c r="P174" s="93" t="s">
        <v>1032</v>
      </c>
    </row>
    <row r="175" spans="1:16" s="93" customFormat="1" x14ac:dyDescent="0.25">
      <c r="A175" s="93">
        <v>100048</v>
      </c>
      <c r="B175" s="93" t="s">
        <v>1078</v>
      </c>
      <c r="C175" s="273">
        <v>42036</v>
      </c>
      <c r="D175" s="273">
        <v>42063.999988425923</v>
      </c>
      <c r="E175" s="93">
        <v>1</v>
      </c>
      <c r="F175" s="93" t="s">
        <v>38</v>
      </c>
      <c r="G175" s="93">
        <v>7</v>
      </c>
      <c r="H175" s="93">
        <v>5</v>
      </c>
      <c r="I175" s="93">
        <v>686340</v>
      </c>
      <c r="J175" s="93" t="s">
        <v>1079</v>
      </c>
      <c r="K175" s="93" t="s">
        <v>1080</v>
      </c>
    </row>
    <row r="176" spans="1:16" s="93" customFormat="1" x14ac:dyDescent="0.25">
      <c r="A176" s="93">
        <v>100048</v>
      </c>
      <c r="B176" s="93" t="s">
        <v>1078</v>
      </c>
      <c r="C176" s="273">
        <v>42036</v>
      </c>
      <c r="D176" s="273">
        <v>42063.999988425923</v>
      </c>
      <c r="E176" s="93">
        <v>1</v>
      </c>
      <c r="F176" s="93" t="s">
        <v>38</v>
      </c>
      <c r="H176" s="93">
        <v>10</v>
      </c>
      <c r="M176" s="93">
        <v>418500</v>
      </c>
      <c r="N176" s="93" t="s">
        <v>1038</v>
      </c>
      <c r="O176" s="93" t="s">
        <v>1039</v>
      </c>
      <c r="P176" s="93" t="s">
        <v>1040</v>
      </c>
    </row>
    <row r="177" spans="1:16" s="93" customFormat="1" x14ac:dyDescent="0.25">
      <c r="A177" s="93">
        <v>100049</v>
      </c>
      <c r="B177" s="93" t="s">
        <v>1081</v>
      </c>
      <c r="C177" s="273">
        <v>42005</v>
      </c>
      <c r="D177" s="273">
        <v>42035.999988425923</v>
      </c>
      <c r="E177" s="93">
        <v>1</v>
      </c>
      <c r="F177" s="93" t="s">
        <v>38</v>
      </c>
      <c r="G177" s="93">
        <v>7</v>
      </c>
      <c r="H177" s="93">
        <v>5</v>
      </c>
      <c r="I177" s="93">
        <v>671088</v>
      </c>
      <c r="J177" s="93" t="s">
        <v>1082</v>
      </c>
      <c r="K177" s="93" t="s">
        <v>1083</v>
      </c>
    </row>
    <row r="178" spans="1:16" s="93" customFormat="1" x14ac:dyDescent="0.25">
      <c r="A178" s="93">
        <v>100049</v>
      </c>
      <c r="B178" s="93" t="s">
        <v>1081</v>
      </c>
      <c r="C178" s="273">
        <v>42005</v>
      </c>
      <c r="D178" s="273">
        <v>42035.999988425923</v>
      </c>
      <c r="E178" s="93">
        <v>1</v>
      </c>
      <c r="F178" s="93" t="s">
        <v>38</v>
      </c>
      <c r="G178" s="93">
        <v>12</v>
      </c>
      <c r="H178" s="93">
        <v>1</v>
      </c>
      <c r="I178" s="93">
        <v>5084</v>
      </c>
      <c r="J178" s="93" t="s">
        <v>996</v>
      </c>
      <c r="K178" s="93" t="s">
        <v>997</v>
      </c>
    </row>
    <row r="179" spans="1:16" s="93" customFormat="1" x14ac:dyDescent="0.25">
      <c r="A179" s="93">
        <v>100049</v>
      </c>
      <c r="B179" s="93" t="s">
        <v>1081</v>
      </c>
      <c r="C179" s="273">
        <v>42005</v>
      </c>
      <c r="D179" s="273">
        <v>42035.999988425923</v>
      </c>
      <c r="E179" s="93">
        <v>1</v>
      </c>
      <c r="F179" s="93" t="s">
        <v>38</v>
      </c>
      <c r="H179" s="93">
        <v>10</v>
      </c>
      <c r="M179" s="93">
        <v>474300</v>
      </c>
      <c r="N179" s="93" t="s">
        <v>1084</v>
      </c>
      <c r="O179" s="93" t="s">
        <v>1085</v>
      </c>
      <c r="P179" s="93" t="s">
        <v>1086</v>
      </c>
    </row>
    <row r="180" spans="1:16" s="93" customFormat="1" x14ac:dyDescent="0.25">
      <c r="A180" s="93">
        <v>100049</v>
      </c>
      <c r="B180" s="93" t="s">
        <v>1081</v>
      </c>
      <c r="C180" s="273">
        <v>42036</v>
      </c>
      <c r="D180" s="273">
        <v>42063.999988425923</v>
      </c>
      <c r="E180" s="93">
        <v>1</v>
      </c>
      <c r="F180" s="93" t="s">
        <v>38</v>
      </c>
      <c r="G180" s="93">
        <v>7</v>
      </c>
      <c r="H180" s="93">
        <v>5</v>
      </c>
      <c r="I180" s="93">
        <v>30504</v>
      </c>
      <c r="J180" s="93" t="s">
        <v>1065</v>
      </c>
      <c r="K180" s="93" t="s">
        <v>1006</v>
      </c>
    </row>
    <row r="181" spans="1:16" s="93" customFormat="1" x14ac:dyDescent="0.25">
      <c r="A181" s="93">
        <v>100050</v>
      </c>
      <c r="B181" s="93" t="s">
        <v>1087</v>
      </c>
      <c r="C181" s="273">
        <v>42005</v>
      </c>
      <c r="D181" s="273">
        <v>42035.999988425923</v>
      </c>
      <c r="E181" s="93">
        <v>1</v>
      </c>
      <c r="F181" s="93" t="s">
        <v>38</v>
      </c>
      <c r="H181" s="93">
        <v>10</v>
      </c>
      <c r="M181" s="93">
        <v>139500</v>
      </c>
      <c r="N181" s="93" t="s">
        <v>986</v>
      </c>
      <c r="O181" s="93" t="s">
        <v>987</v>
      </c>
      <c r="P181" s="93" t="s">
        <v>988</v>
      </c>
    </row>
    <row r="182" spans="1:16" s="93" customFormat="1" x14ac:dyDescent="0.25">
      <c r="A182" s="93">
        <v>100050</v>
      </c>
      <c r="B182" s="93" t="s">
        <v>1087</v>
      </c>
      <c r="C182" s="273">
        <v>42036</v>
      </c>
      <c r="D182" s="273">
        <v>42063.999988425923</v>
      </c>
      <c r="E182" s="93">
        <v>1</v>
      </c>
      <c r="F182" s="93" t="s">
        <v>38</v>
      </c>
      <c r="G182" s="93">
        <v>7</v>
      </c>
      <c r="H182" s="93">
        <v>5</v>
      </c>
      <c r="I182" s="93">
        <v>76260</v>
      </c>
      <c r="J182" s="93" t="s">
        <v>989</v>
      </c>
      <c r="K182" s="93" t="s">
        <v>990</v>
      </c>
    </row>
    <row r="183" spans="1:16" s="93" customFormat="1" x14ac:dyDescent="0.25">
      <c r="A183" s="93">
        <v>100051</v>
      </c>
      <c r="B183" s="93" t="s">
        <v>1088</v>
      </c>
      <c r="C183" s="273">
        <v>42005</v>
      </c>
      <c r="D183" s="273">
        <v>42035.999988425923</v>
      </c>
      <c r="E183" s="93">
        <v>1</v>
      </c>
      <c r="F183" s="93" t="s">
        <v>38</v>
      </c>
      <c r="G183" s="93">
        <v>7</v>
      </c>
      <c r="H183" s="93">
        <v>5</v>
      </c>
      <c r="I183" s="93">
        <v>686340</v>
      </c>
      <c r="J183" s="93" t="s">
        <v>1079</v>
      </c>
      <c r="K183" s="93" t="s">
        <v>1080</v>
      </c>
    </row>
    <row r="184" spans="1:16" s="93" customFormat="1" x14ac:dyDescent="0.25">
      <c r="A184" s="93">
        <v>100051</v>
      </c>
      <c r="B184" s="93" t="s">
        <v>1088</v>
      </c>
      <c r="C184" s="273">
        <v>42005</v>
      </c>
      <c r="D184" s="273">
        <v>42035.999988425923</v>
      </c>
      <c r="E184" s="93">
        <v>1</v>
      </c>
      <c r="F184" s="93" t="s">
        <v>38</v>
      </c>
      <c r="H184" s="93">
        <v>10</v>
      </c>
      <c r="M184" s="93">
        <v>474300</v>
      </c>
      <c r="N184" s="93" t="s">
        <v>1084</v>
      </c>
      <c r="O184" s="93" t="s">
        <v>1085</v>
      </c>
      <c r="P184" s="93" t="s">
        <v>1086</v>
      </c>
    </row>
    <row r="185" spans="1:16" s="93" customFormat="1" x14ac:dyDescent="0.25">
      <c r="A185" s="93">
        <v>100051</v>
      </c>
      <c r="B185" s="93" t="s">
        <v>1088</v>
      </c>
      <c r="C185" s="273">
        <v>42036</v>
      </c>
      <c r="D185" s="273">
        <v>42063.999988425923</v>
      </c>
      <c r="E185" s="93">
        <v>1</v>
      </c>
      <c r="F185" s="93" t="s">
        <v>38</v>
      </c>
      <c r="G185" s="93">
        <v>7</v>
      </c>
      <c r="H185" s="93">
        <v>5</v>
      </c>
      <c r="I185" s="93">
        <v>30504</v>
      </c>
      <c r="J185" s="93" t="s">
        <v>1065</v>
      </c>
      <c r="K185" s="93" t="s">
        <v>1006</v>
      </c>
    </row>
    <row r="186" spans="1:16" s="93" customFormat="1" x14ac:dyDescent="0.25">
      <c r="A186" s="93">
        <v>100052</v>
      </c>
      <c r="B186" s="93" t="s">
        <v>1089</v>
      </c>
      <c r="C186" s="273">
        <v>42005</v>
      </c>
      <c r="D186" s="273">
        <v>42035.999988425923</v>
      </c>
      <c r="E186" s="93">
        <v>1</v>
      </c>
      <c r="F186" s="93" t="s">
        <v>38</v>
      </c>
      <c r="G186" s="93">
        <v>7</v>
      </c>
      <c r="H186" s="93">
        <v>5</v>
      </c>
      <c r="I186" s="93">
        <v>686340</v>
      </c>
      <c r="J186" s="93" t="s">
        <v>1079</v>
      </c>
      <c r="K186" s="93" t="s">
        <v>1080</v>
      </c>
    </row>
    <row r="187" spans="1:16" s="93" customFormat="1" x14ac:dyDescent="0.25">
      <c r="A187" s="93">
        <v>100052</v>
      </c>
      <c r="B187" s="93" t="s">
        <v>1089</v>
      </c>
      <c r="C187" s="273">
        <v>42005</v>
      </c>
      <c r="D187" s="273">
        <v>42035.999988425923</v>
      </c>
      <c r="E187" s="93">
        <v>1</v>
      </c>
      <c r="F187" s="93" t="s">
        <v>38</v>
      </c>
      <c r="H187" s="93">
        <v>10</v>
      </c>
      <c r="M187" s="93">
        <v>474300</v>
      </c>
      <c r="N187" s="93" t="s">
        <v>1084</v>
      </c>
      <c r="O187" s="93" t="s">
        <v>1085</v>
      </c>
      <c r="P187" s="93" t="s">
        <v>1086</v>
      </c>
    </row>
    <row r="188" spans="1:16" s="93" customFormat="1" x14ac:dyDescent="0.25">
      <c r="A188" s="93">
        <v>100052</v>
      </c>
      <c r="B188" s="93" t="s">
        <v>1089</v>
      </c>
      <c r="C188" s="273">
        <v>42036</v>
      </c>
      <c r="D188" s="273">
        <v>42063.999988425923</v>
      </c>
      <c r="E188" s="93">
        <v>1</v>
      </c>
      <c r="F188" s="93" t="s">
        <v>38</v>
      </c>
      <c r="G188" s="93">
        <v>7</v>
      </c>
      <c r="H188" s="93">
        <v>5</v>
      </c>
      <c r="I188" s="93">
        <v>30504</v>
      </c>
      <c r="J188" s="93" t="s">
        <v>1065</v>
      </c>
      <c r="K188" s="93" t="s">
        <v>1006</v>
      </c>
    </row>
    <row r="189" spans="1:16" s="93" customFormat="1" x14ac:dyDescent="0.25">
      <c r="A189" s="93">
        <v>100053</v>
      </c>
      <c r="B189" s="93" t="s">
        <v>1090</v>
      </c>
      <c r="C189" s="273">
        <v>42005</v>
      </c>
      <c r="D189" s="273">
        <v>42035.999988425923</v>
      </c>
      <c r="E189" s="93">
        <v>1</v>
      </c>
      <c r="F189" s="93" t="s">
        <v>38</v>
      </c>
      <c r="G189" s="93">
        <v>7</v>
      </c>
      <c r="H189" s="93">
        <v>5</v>
      </c>
      <c r="I189" s="93">
        <v>10988</v>
      </c>
      <c r="J189" s="93" t="s">
        <v>1091</v>
      </c>
      <c r="K189" s="93" t="s">
        <v>1092</v>
      </c>
    </row>
    <row r="190" spans="1:16" s="93" customFormat="1" x14ac:dyDescent="0.25">
      <c r="A190" s="93">
        <v>100053</v>
      </c>
      <c r="B190" s="93" t="s">
        <v>1090</v>
      </c>
      <c r="C190" s="273">
        <v>42005</v>
      </c>
      <c r="D190" s="273">
        <v>42035.999988425923</v>
      </c>
      <c r="E190" s="93">
        <v>1</v>
      </c>
      <c r="F190" s="93" t="s">
        <v>38</v>
      </c>
      <c r="H190" s="93">
        <v>10</v>
      </c>
      <c r="M190" s="93">
        <v>49610</v>
      </c>
      <c r="N190" s="93" t="s">
        <v>939</v>
      </c>
      <c r="O190" s="93" t="s">
        <v>940</v>
      </c>
      <c r="P190" s="93" t="s">
        <v>941</v>
      </c>
    </row>
    <row r="191" spans="1:16" s="93" customFormat="1" x14ac:dyDescent="0.25">
      <c r="A191" s="93">
        <v>100053</v>
      </c>
      <c r="B191" s="93" t="s">
        <v>1090</v>
      </c>
      <c r="C191" s="273">
        <v>42036</v>
      </c>
      <c r="D191" s="273">
        <v>42063.999988425923</v>
      </c>
      <c r="E191" s="93">
        <v>1</v>
      </c>
      <c r="F191" s="93" t="s">
        <v>38</v>
      </c>
      <c r="G191" s="93">
        <v>7</v>
      </c>
      <c r="H191" s="93">
        <v>5</v>
      </c>
      <c r="I191" s="93">
        <v>11726</v>
      </c>
      <c r="J191" s="93" t="s">
        <v>1093</v>
      </c>
      <c r="K191" s="93" t="s">
        <v>1094</v>
      </c>
    </row>
    <row r="192" spans="1:16" s="93" customFormat="1" x14ac:dyDescent="0.25">
      <c r="A192" s="93">
        <v>100053</v>
      </c>
      <c r="B192" s="93" t="s">
        <v>1090</v>
      </c>
      <c r="C192" s="273">
        <v>42036</v>
      </c>
      <c r="D192" s="273">
        <v>42063.999988425923</v>
      </c>
      <c r="E192" s="93">
        <v>1</v>
      </c>
      <c r="F192" s="93" t="s">
        <v>38</v>
      </c>
      <c r="H192" s="93">
        <v>10</v>
      </c>
      <c r="M192" s="93">
        <v>5125</v>
      </c>
      <c r="N192" s="93" t="s">
        <v>256</v>
      </c>
      <c r="O192" s="93" t="s">
        <v>278</v>
      </c>
      <c r="P192" s="93" t="s">
        <v>944</v>
      </c>
    </row>
    <row r="193" spans="1:16" s="93" customFormat="1" x14ac:dyDescent="0.25">
      <c r="A193" s="93">
        <v>100054</v>
      </c>
      <c r="B193" s="93" t="s">
        <v>1095</v>
      </c>
      <c r="C193" s="273">
        <v>42005</v>
      </c>
      <c r="D193" s="273">
        <v>42035.999988425923</v>
      </c>
      <c r="E193" s="93">
        <v>1</v>
      </c>
      <c r="F193" s="93" t="s">
        <v>38</v>
      </c>
      <c r="H193" s="93">
        <v>10</v>
      </c>
      <c r="M193" s="93">
        <v>28450</v>
      </c>
      <c r="N193" s="93" t="s">
        <v>1096</v>
      </c>
      <c r="O193" s="93" t="s">
        <v>1097</v>
      </c>
      <c r="P193" s="93" t="s">
        <v>1098</v>
      </c>
    </row>
    <row r="194" spans="1:16" s="93" customFormat="1" x14ac:dyDescent="0.25">
      <c r="A194" s="93">
        <v>100054</v>
      </c>
      <c r="B194" s="93" t="s">
        <v>1095</v>
      </c>
      <c r="C194" s="273">
        <v>42036</v>
      </c>
      <c r="D194" s="273">
        <v>42063.999988425923</v>
      </c>
      <c r="E194" s="93">
        <v>1</v>
      </c>
      <c r="F194" s="93" t="s">
        <v>38</v>
      </c>
      <c r="G194" s="93">
        <v>1</v>
      </c>
      <c r="H194" s="93">
        <v>1</v>
      </c>
      <c r="I194" s="93">
        <v>656</v>
      </c>
      <c r="J194" s="93" t="s">
        <v>248</v>
      </c>
      <c r="K194" s="93" t="s">
        <v>249</v>
      </c>
    </row>
    <row r="195" spans="1:16" s="93" customFormat="1" x14ac:dyDescent="0.25">
      <c r="A195" s="93">
        <v>100054</v>
      </c>
      <c r="B195" s="93" t="s">
        <v>1095</v>
      </c>
      <c r="C195" s="273">
        <v>42036</v>
      </c>
      <c r="D195" s="273">
        <v>42063.999988425923</v>
      </c>
      <c r="E195" s="93">
        <v>1</v>
      </c>
      <c r="F195" s="93" t="s">
        <v>38</v>
      </c>
      <c r="G195" s="93">
        <v>2</v>
      </c>
      <c r="H195" s="93">
        <v>1</v>
      </c>
      <c r="I195" s="93">
        <v>574</v>
      </c>
      <c r="J195" s="93" t="s">
        <v>948</v>
      </c>
      <c r="K195" s="93" t="s">
        <v>949</v>
      </c>
    </row>
    <row r="196" spans="1:16" s="93" customFormat="1" x14ac:dyDescent="0.25">
      <c r="A196" s="93">
        <v>100054</v>
      </c>
      <c r="B196" s="93" t="s">
        <v>1095</v>
      </c>
      <c r="C196" s="273">
        <v>42036</v>
      </c>
      <c r="D196" s="273">
        <v>42063.999988425923</v>
      </c>
      <c r="E196" s="93">
        <v>1</v>
      </c>
      <c r="F196" s="93" t="s">
        <v>38</v>
      </c>
      <c r="G196" s="93">
        <v>3</v>
      </c>
      <c r="H196" s="93">
        <v>1</v>
      </c>
      <c r="I196" s="93">
        <v>492</v>
      </c>
      <c r="J196" s="93" t="s">
        <v>270</v>
      </c>
      <c r="K196" s="93" t="s">
        <v>950</v>
      </c>
    </row>
    <row r="197" spans="1:16" s="93" customFormat="1" x14ac:dyDescent="0.25">
      <c r="A197" s="93">
        <v>100054</v>
      </c>
      <c r="B197" s="93" t="s">
        <v>1095</v>
      </c>
      <c r="C197" s="273">
        <v>42036</v>
      </c>
      <c r="D197" s="273">
        <v>42063.999988425923</v>
      </c>
      <c r="E197" s="93">
        <v>1</v>
      </c>
      <c r="F197" s="93" t="s">
        <v>38</v>
      </c>
      <c r="G197" s="93">
        <v>11</v>
      </c>
      <c r="H197" s="93">
        <v>1</v>
      </c>
      <c r="I197" s="93">
        <v>820</v>
      </c>
      <c r="J197" s="93" t="s">
        <v>81</v>
      </c>
      <c r="K197" s="93" t="s">
        <v>82</v>
      </c>
    </row>
    <row r="198" spans="1:16" s="93" customFormat="1" x14ac:dyDescent="0.25">
      <c r="A198" s="93">
        <v>100054</v>
      </c>
      <c r="B198" s="93" t="s">
        <v>1095</v>
      </c>
      <c r="C198" s="273">
        <v>42036</v>
      </c>
      <c r="D198" s="273">
        <v>42063.999988425923</v>
      </c>
      <c r="E198" s="93">
        <v>1</v>
      </c>
      <c r="F198" s="93" t="s">
        <v>38</v>
      </c>
      <c r="G198" s="93">
        <v>12</v>
      </c>
      <c r="H198" s="93">
        <v>1</v>
      </c>
      <c r="I198" s="93">
        <v>820</v>
      </c>
      <c r="J198" s="93" t="s">
        <v>81</v>
      </c>
      <c r="K198" s="93" t="s">
        <v>82</v>
      </c>
    </row>
    <row r="199" spans="1:16" s="93" customFormat="1" x14ac:dyDescent="0.25">
      <c r="A199" s="93">
        <v>100054</v>
      </c>
      <c r="B199" s="93" t="s">
        <v>1095</v>
      </c>
      <c r="C199" s="273">
        <v>42036</v>
      </c>
      <c r="D199" s="273">
        <v>42063.999988425923</v>
      </c>
      <c r="E199" s="93">
        <v>1</v>
      </c>
      <c r="F199" s="93" t="s">
        <v>38</v>
      </c>
      <c r="G199" s="93">
        <v>14</v>
      </c>
      <c r="H199" s="93">
        <v>1</v>
      </c>
      <c r="I199" s="93">
        <v>738</v>
      </c>
      <c r="J199" s="93" t="s">
        <v>253</v>
      </c>
      <c r="K199" s="93" t="s">
        <v>254</v>
      </c>
    </row>
    <row r="200" spans="1:16" s="93" customFormat="1" x14ac:dyDescent="0.25">
      <c r="A200" s="93">
        <v>100055</v>
      </c>
      <c r="B200" s="93" t="s">
        <v>1099</v>
      </c>
      <c r="C200" s="273">
        <v>42005</v>
      </c>
      <c r="D200" s="273">
        <v>42035.999988425923</v>
      </c>
      <c r="E200" s="93">
        <v>0</v>
      </c>
      <c r="F200" s="93" t="s">
        <v>180</v>
      </c>
      <c r="H200" s="93">
        <v>10</v>
      </c>
      <c r="M200" s="93">
        <v>2250</v>
      </c>
      <c r="N200" s="93">
        <v>2250</v>
      </c>
      <c r="O200" s="93">
        <v>180</v>
      </c>
      <c r="P200" s="93">
        <v>45</v>
      </c>
    </row>
    <row r="201" spans="1:16" s="93" customFormat="1" x14ac:dyDescent="0.25">
      <c r="A201" s="93">
        <v>100055</v>
      </c>
      <c r="B201" s="93" t="s">
        <v>1099</v>
      </c>
      <c r="C201" s="273">
        <v>42005</v>
      </c>
      <c r="D201" s="273">
        <v>42035.999988425923</v>
      </c>
      <c r="E201" s="93">
        <v>1</v>
      </c>
      <c r="F201" s="93" t="s">
        <v>38</v>
      </c>
      <c r="H201" s="93">
        <v>10</v>
      </c>
      <c r="M201" s="93">
        <v>11070</v>
      </c>
      <c r="N201" s="93" t="s">
        <v>1100</v>
      </c>
      <c r="O201" s="93" t="s">
        <v>1101</v>
      </c>
      <c r="P201" s="93" t="s">
        <v>1102</v>
      </c>
    </row>
    <row r="202" spans="1:16" s="93" customFormat="1" x14ac:dyDescent="0.25">
      <c r="A202" s="93">
        <v>100055</v>
      </c>
      <c r="B202" s="93" t="s">
        <v>1099</v>
      </c>
      <c r="C202" s="273">
        <v>42005</v>
      </c>
      <c r="D202" s="273">
        <v>42035.999988425923</v>
      </c>
      <c r="E202" s="93">
        <v>1</v>
      </c>
      <c r="F202" s="93" t="s">
        <v>180</v>
      </c>
      <c r="H202" s="93">
        <v>10</v>
      </c>
      <c r="M202" s="93">
        <v>2255</v>
      </c>
      <c r="N202" s="93" t="s">
        <v>258</v>
      </c>
      <c r="O202" s="93" t="s">
        <v>1103</v>
      </c>
      <c r="P202" s="93" t="s">
        <v>1104</v>
      </c>
    </row>
    <row r="203" spans="1:16" s="93" customFormat="1" x14ac:dyDescent="0.25">
      <c r="A203" s="93">
        <v>100055</v>
      </c>
      <c r="B203" s="93" t="s">
        <v>1099</v>
      </c>
      <c r="C203" s="273">
        <v>42005</v>
      </c>
      <c r="D203" s="273">
        <v>42035.999988425923</v>
      </c>
      <c r="E203" s="93">
        <v>1</v>
      </c>
      <c r="F203" s="93" t="s">
        <v>59</v>
      </c>
      <c r="H203" s="93">
        <v>10</v>
      </c>
      <c r="M203" s="93">
        <v>3485</v>
      </c>
      <c r="N203" s="93" t="s">
        <v>956</v>
      </c>
      <c r="O203" s="93" t="s">
        <v>957</v>
      </c>
      <c r="P203" s="93" t="s">
        <v>958</v>
      </c>
    </row>
    <row r="204" spans="1:16" s="93" customFormat="1" x14ac:dyDescent="0.25">
      <c r="A204" s="93">
        <v>100055</v>
      </c>
      <c r="B204" s="93" t="s">
        <v>1099</v>
      </c>
      <c r="C204" s="273">
        <v>42005</v>
      </c>
      <c r="D204" s="273">
        <v>42035.999988425923</v>
      </c>
      <c r="E204" s="93">
        <v>0</v>
      </c>
      <c r="F204" s="93" t="s">
        <v>38</v>
      </c>
      <c r="H204" s="93">
        <v>10</v>
      </c>
      <c r="M204" s="93">
        <v>2500</v>
      </c>
      <c r="N204" s="93">
        <v>2500</v>
      </c>
      <c r="O204" s="93">
        <v>200</v>
      </c>
      <c r="P204" s="93">
        <v>50</v>
      </c>
    </row>
    <row r="205" spans="1:16" s="93" customFormat="1" x14ac:dyDescent="0.25">
      <c r="A205" s="93">
        <v>100056</v>
      </c>
      <c r="B205" s="93" t="s">
        <v>1105</v>
      </c>
      <c r="C205" s="273">
        <v>42005</v>
      </c>
      <c r="D205" s="273">
        <v>42035.999988425923</v>
      </c>
      <c r="E205" s="93">
        <v>1</v>
      </c>
      <c r="F205" s="93" t="s">
        <v>38</v>
      </c>
      <c r="H205" s="93">
        <v>10</v>
      </c>
      <c r="M205" s="93">
        <v>12505</v>
      </c>
      <c r="N205" s="93" t="s">
        <v>276</v>
      </c>
      <c r="O205" s="93" t="s">
        <v>972</v>
      </c>
      <c r="P205" s="93" t="s">
        <v>973</v>
      </c>
    </row>
    <row r="206" spans="1:16" s="93" customFormat="1" x14ac:dyDescent="0.25">
      <c r="A206" s="93">
        <v>100057</v>
      </c>
      <c r="B206" s="93" t="s">
        <v>1106</v>
      </c>
      <c r="C206" s="273">
        <v>42005</v>
      </c>
      <c r="D206" s="273">
        <v>42035.999988425923</v>
      </c>
      <c r="E206" s="93">
        <v>1</v>
      </c>
      <c r="F206" s="93" t="s">
        <v>38</v>
      </c>
      <c r="H206" s="93">
        <v>10</v>
      </c>
      <c r="M206" s="93">
        <v>19065</v>
      </c>
      <c r="N206" s="93" t="s">
        <v>974</v>
      </c>
      <c r="O206" s="93" t="s">
        <v>975</v>
      </c>
      <c r="P206" s="93" t="s">
        <v>976</v>
      </c>
    </row>
    <row r="207" spans="1:16" s="93" customFormat="1" x14ac:dyDescent="0.25">
      <c r="A207" s="93">
        <v>100058</v>
      </c>
      <c r="B207" s="93" t="s">
        <v>1107</v>
      </c>
      <c r="C207" s="273">
        <v>42005</v>
      </c>
      <c r="D207" s="273">
        <v>42035.999988425923</v>
      </c>
      <c r="E207" s="93">
        <v>1</v>
      </c>
      <c r="F207" s="93" t="s">
        <v>38</v>
      </c>
      <c r="H207" s="93">
        <v>10</v>
      </c>
      <c r="M207" s="93">
        <v>15990</v>
      </c>
      <c r="N207" s="93" t="s">
        <v>978</v>
      </c>
      <c r="O207" s="93" t="s">
        <v>979</v>
      </c>
      <c r="P207" s="93" t="s">
        <v>980</v>
      </c>
    </row>
    <row r="208" spans="1:16" s="93" customFormat="1" x14ac:dyDescent="0.25">
      <c r="A208" s="93">
        <v>100059</v>
      </c>
      <c r="B208" s="93" t="s">
        <v>1108</v>
      </c>
      <c r="C208" s="273">
        <v>42005</v>
      </c>
      <c r="D208" s="273">
        <v>42035.999988425923</v>
      </c>
      <c r="E208" s="93">
        <v>1</v>
      </c>
      <c r="F208" s="93" t="s">
        <v>38</v>
      </c>
      <c r="H208" s="93">
        <v>10</v>
      </c>
      <c r="M208" s="93">
        <v>6765</v>
      </c>
      <c r="N208" s="93" t="s">
        <v>406</v>
      </c>
      <c r="O208" s="93" t="s">
        <v>984</v>
      </c>
      <c r="P208" s="93" t="s">
        <v>924</v>
      </c>
    </row>
    <row r="209" spans="1:16" s="93" customFormat="1" x14ac:dyDescent="0.25">
      <c r="A209" s="93">
        <v>100059</v>
      </c>
      <c r="B209" s="93" t="s">
        <v>1108</v>
      </c>
      <c r="C209" s="273">
        <v>42036</v>
      </c>
      <c r="D209" s="273">
        <v>42063.999988425923</v>
      </c>
      <c r="E209" s="93">
        <v>1</v>
      </c>
      <c r="F209" s="93" t="s">
        <v>38</v>
      </c>
      <c r="G209" s="93">
        <v>7</v>
      </c>
      <c r="H209" s="93">
        <v>5</v>
      </c>
      <c r="I209" s="93">
        <v>492</v>
      </c>
      <c r="J209" s="93" t="s">
        <v>873</v>
      </c>
      <c r="K209" s="93" t="s">
        <v>950</v>
      </c>
    </row>
    <row r="210" spans="1:16" s="93" customFormat="1" x14ac:dyDescent="0.25">
      <c r="A210" s="93">
        <v>100060</v>
      </c>
      <c r="B210" s="93" t="s">
        <v>1109</v>
      </c>
      <c r="C210" s="273">
        <v>42005</v>
      </c>
      <c r="D210" s="273">
        <v>42035.999988425923</v>
      </c>
      <c r="E210" s="93">
        <v>1</v>
      </c>
      <c r="F210" s="93" t="s">
        <v>38</v>
      </c>
      <c r="H210" s="93">
        <v>10</v>
      </c>
      <c r="M210" s="93">
        <v>6765</v>
      </c>
      <c r="N210" s="93" t="s">
        <v>406</v>
      </c>
    </row>
    <row r="211" spans="1:16" s="93" customFormat="1" x14ac:dyDescent="0.25">
      <c r="A211" s="93">
        <v>100060</v>
      </c>
      <c r="B211" s="93" t="s">
        <v>1109</v>
      </c>
      <c r="C211" s="273">
        <v>42036</v>
      </c>
      <c r="D211" s="273">
        <v>42063.999988425923</v>
      </c>
      <c r="E211" s="93">
        <v>1</v>
      </c>
      <c r="F211" s="93" t="s">
        <v>38</v>
      </c>
      <c r="G211" s="93">
        <v>7</v>
      </c>
      <c r="H211" s="93">
        <v>5</v>
      </c>
      <c r="I211" s="93">
        <v>492</v>
      </c>
      <c r="J211" s="93" t="s">
        <v>873</v>
      </c>
      <c r="K211" s="93" t="s">
        <v>950</v>
      </c>
      <c r="O211" s="93" t="s">
        <v>873</v>
      </c>
      <c r="P211" s="93" t="s">
        <v>950</v>
      </c>
    </row>
    <row r="212" spans="1:16" s="93" customFormat="1" x14ac:dyDescent="0.25">
      <c r="A212" s="93">
        <v>100061</v>
      </c>
      <c r="B212" s="93" t="s">
        <v>1110</v>
      </c>
      <c r="C212" s="273">
        <v>42005</v>
      </c>
      <c r="D212" s="273">
        <v>42035.999988425923</v>
      </c>
      <c r="E212" s="93">
        <v>1</v>
      </c>
      <c r="F212" s="93" t="s">
        <v>38</v>
      </c>
      <c r="H212" s="93">
        <v>10</v>
      </c>
      <c r="M212" s="93">
        <v>6765</v>
      </c>
      <c r="N212" s="93" t="s">
        <v>406</v>
      </c>
      <c r="P212" s="93" t="s">
        <v>924</v>
      </c>
    </row>
    <row r="213" spans="1:16" s="93" customFormat="1" x14ac:dyDescent="0.25">
      <c r="A213" s="93">
        <v>100061</v>
      </c>
      <c r="B213" s="93" t="s">
        <v>1110</v>
      </c>
      <c r="C213" s="273">
        <v>42036</v>
      </c>
      <c r="D213" s="273">
        <v>42063.999988425923</v>
      </c>
      <c r="E213" s="93">
        <v>1</v>
      </c>
      <c r="F213" s="93" t="s">
        <v>38</v>
      </c>
      <c r="G213" s="93">
        <v>7</v>
      </c>
      <c r="H213" s="93">
        <v>5</v>
      </c>
      <c r="I213" s="93">
        <v>492</v>
      </c>
      <c r="J213" s="93" t="s">
        <v>873</v>
      </c>
      <c r="K213" s="93" t="s">
        <v>950</v>
      </c>
    </row>
    <row r="214" spans="1:16" s="93" customFormat="1" x14ac:dyDescent="0.25">
      <c r="A214" s="93">
        <v>100062</v>
      </c>
      <c r="B214" s="93" t="s">
        <v>1111</v>
      </c>
      <c r="C214" s="273">
        <v>42005</v>
      </c>
      <c r="D214" s="273">
        <v>42035.999988425923</v>
      </c>
      <c r="E214" s="93">
        <v>1</v>
      </c>
      <c r="F214" s="93" t="s">
        <v>38</v>
      </c>
      <c r="H214" s="93">
        <v>10</v>
      </c>
      <c r="M214" s="93">
        <v>139500</v>
      </c>
      <c r="N214" s="93" t="s">
        <v>986</v>
      </c>
      <c r="O214" s="93" t="s">
        <v>987</v>
      </c>
      <c r="P214" s="93" t="s">
        <v>988</v>
      </c>
    </row>
    <row r="215" spans="1:16" s="93" customFormat="1" x14ac:dyDescent="0.25">
      <c r="A215" s="93">
        <v>100062</v>
      </c>
      <c r="B215" s="93" t="s">
        <v>1111</v>
      </c>
      <c r="C215" s="273">
        <v>42036</v>
      </c>
      <c r="D215" s="273">
        <v>42063.999988425923</v>
      </c>
      <c r="E215" s="93">
        <v>1</v>
      </c>
      <c r="F215" s="93" t="s">
        <v>38</v>
      </c>
      <c r="G215" s="93">
        <v>7</v>
      </c>
      <c r="H215" s="93">
        <v>5</v>
      </c>
      <c r="I215" s="93">
        <v>50840</v>
      </c>
      <c r="J215" s="93" t="s">
        <v>1112</v>
      </c>
      <c r="K215" s="93" t="s">
        <v>1113</v>
      </c>
    </row>
    <row r="216" spans="1:16" s="93" customFormat="1" x14ac:dyDescent="0.25">
      <c r="A216" s="93">
        <v>100063</v>
      </c>
      <c r="B216" s="93" t="s">
        <v>1114</v>
      </c>
      <c r="C216" s="273">
        <v>42005</v>
      </c>
      <c r="D216" s="273">
        <v>42035.999988425923</v>
      </c>
      <c r="E216" s="93">
        <v>1</v>
      </c>
      <c r="F216" s="93" t="s">
        <v>38</v>
      </c>
      <c r="H216" s="93">
        <v>10</v>
      </c>
      <c r="M216" s="93">
        <v>20785</v>
      </c>
      <c r="N216" s="93" t="s">
        <v>952</v>
      </c>
      <c r="O216" s="93" t="s">
        <v>953</v>
      </c>
      <c r="P216" s="93" t="s">
        <v>954</v>
      </c>
    </row>
    <row r="217" spans="1:16" s="93" customFormat="1" x14ac:dyDescent="0.25">
      <c r="A217" s="93">
        <v>100064</v>
      </c>
      <c r="B217" s="93" t="s">
        <v>1115</v>
      </c>
      <c r="C217" s="273">
        <v>42005</v>
      </c>
      <c r="D217" s="273">
        <v>42035.999988425923</v>
      </c>
      <c r="E217" s="93">
        <v>1</v>
      </c>
      <c r="F217" s="93" t="s">
        <v>38</v>
      </c>
      <c r="G217" s="93">
        <v>71</v>
      </c>
      <c r="H217" s="93">
        <v>1</v>
      </c>
      <c r="I217" s="93">
        <v>820</v>
      </c>
      <c r="J217" s="93" t="s">
        <v>1116</v>
      </c>
      <c r="K217" s="93">
        <v>0</v>
      </c>
      <c r="P217" s="93">
        <v>0</v>
      </c>
    </row>
    <row r="218" spans="1:16" s="93" customFormat="1" x14ac:dyDescent="0.25">
      <c r="A218" s="93">
        <v>100064</v>
      </c>
      <c r="B218" s="93" t="s">
        <v>1115</v>
      </c>
      <c r="C218" s="273">
        <v>42005</v>
      </c>
      <c r="D218" s="273">
        <v>42035.999988425923</v>
      </c>
      <c r="E218" s="93">
        <v>1</v>
      </c>
      <c r="F218" s="93" t="s">
        <v>38</v>
      </c>
      <c r="H218" s="93">
        <v>10</v>
      </c>
      <c r="M218" s="93" t="s">
        <v>1117</v>
      </c>
      <c r="N218" s="93" t="s">
        <v>1118</v>
      </c>
      <c r="O218" s="93" t="s">
        <v>1119</v>
      </c>
      <c r="P218" s="93" t="s">
        <v>1120</v>
      </c>
    </row>
    <row r="219" spans="1:16" s="93" customFormat="1" x14ac:dyDescent="0.25">
      <c r="A219" s="93">
        <v>100065</v>
      </c>
      <c r="B219" s="93" t="s">
        <v>1121</v>
      </c>
      <c r="C219" s="273">
        <v>42005</v>
      </c>
      <c r="D219" s="273">
        <v>42035.999988425923</v>
      </c>
      <c r="E219" s="93">
        <v>1</v>
      </c>
      <c r="F219" s="93" t="s">
        <v>38</v>
      </c>
      <c r="H219" s="93">
        <v>10</v>
      </c>
      <c r="M219" s="93">
        <v>11111</v>
      </c>
      <c r="N219" s="93" t="s">
        <v>333</v>
      </c>
      <c r="O219" s="93" t="s">
        <v>1122</v>
      </c>
      <c r="P219" s="93" t="s">
        <v>1123</v>
      </c>
    </row>
    <row r="220" spans="1:16" s="93" customFormat="1" x14ac:dyDescent="0.25">
      <c r="A220" s="93">
        <v>100066</v>
      </c>
      <c r="B220" s="93" t="s">
        <v>1124</v>
      </c>
      <c r="C220" s="273">
        <v>42005</v>
      </c>
      <c r="D220" s="273">
        <v>42035.999988425923</v>
      </c>
      <c r="E220" s="93">
        <v>1</v>
      </c>
      <c r="F220" s="93" t="s">
        <v>38</v>
      </c>
      <c r="H220" s="93">
        <v>10</v>
      </c>
      <c r="M220" s="93" t="s">
        <v>336</v>
      </c>
      <c r="N220" s="93" t="s">
        <v>335</v>
      </c>
      <c r="O220" s="93" t="s">
        <v>1125</v>
      </c>
      <c r="P220" s="93" t="s">
        <v>1126</v>
      </c>
    </row>
    <row r="221" spans="1:16" s="93" customFormat="1" x14ac:dyDescent="0.25">
      <c r="A221" s="93">
        <v>100067</v>
      </c>
      <c r="B221" s="93" t="s">
        <v>1127</v>
      </c>
      <c r="C221" s="273">
        <v>42005</v>
      </c>
      <c r="D221" s="273">
        <v>42035.999988425923</v>
      </c>
      <c r="E221" s="93">
        <v>1</v>
      </c>
      <c r="F221" s="93" t="s">
        <v>38</v>
      </c>
      <c r="H221" s="93">
        <v>10</v>
      </c>
      <c r="M221" s="93" t="s">
        <v>338</v>
      </c>
      <c r="N221" s="93" t="s">
        <v>337</v>
      </c>
      <c r="O221" s="93" t="s">
        <v>1128</v>
      </c>
      <c r="P221" s="93" t="s">
        <v>1129</v>
      </c>
    </row>
    <row r="222" spans="1:16" s="93" customFormat="1" x14ac:dyDescent="0.25">
      <c r="A222" s="93">
        <v>100068</v>
      </c>
      <c r="B222" s="93" t="s">
        <v>1130</v>
      </c>
      <c r="C222" s="273">
        <v>42005</v>
      </c>
      <c r="D222" s="273">
        <v>42035.999988425923</v>
      </c>
      <c r="E222" s="93">
        <v>1</v>
      </c>
      <c r="F222" s="93" t="s">
        <v>38</v>
      </c>
      <c r="H222" s="93">
        <v>10</v>
      </c>
      <c r="M222" s="93" t="s">
        <v>340</v>
      </c>
      <c r="N222" s="93" t="s">
        <v>339</v>
      </c>
      <c r="O222" s="93" t="s">
        <v>1131</v>
      </c>
      <c r="P222" s="93" t="s">
        <v>1132</v>
      </c>
    </row>
    <row r="223" spans="1:16" s="93" customFormat="1" x14ac:dyDescent="0.25">
      <c r="A223" s="93">
        <v>100069</v>
      </c>
      <c r="B223" s="93" t="s">
        <v>1133</v>
      </c>
      <c r="C223" s="273">
        <v>42005</v>
      </c>
      <c r="D223" s="273">
        <v>42035.999988425923</v>
      </c>
      <c r="E223" s="93">
        <v>1</v>
      </c>
      <c r="F223" s="93" t="s">
        <v>38</v>
      </c>
      <c r="H223" s="93">
        <v>10</v>
      </c>
      <c r="M223" s="93" t="s">
        <v>338</v>
      </c>
      <c r="N223" s="93" t="s">
        <v>337</v>
      </c>
      <c r="O223" s="93" t="s">
        <v>1134</v>
      </c>
      <c r="P223" s="93" t="s">
        <v>1129</v>
      </c>
    </row>
    <row r="224" spans="1:16" s="93" customFormat="1" x14ac:dyDescent="0.25">
      <c r="A224" s="93">
        <v>100070</v>
      </c>
      <c r="B224" s="93" t="s">
        <v>1135</v>
      </c>
      <c r="C224" s="273">
        <v>42005</v>
      </c>
      <c r="D224" s="273">
        <v>42035.999988425923</v>
      </c>
      <c r="E224" s="93">
        <v>1</v>
      </c>
      <c r="F224" s="93" t="s">
        <v>38</v>
      </c>
      <c r="H224" s="93">
        <v>10</v>
      </c>
      <c r="M224" s="93" t="s">
        <v>340</v>
      </c>
      <c r="N224" s="93" t="s">
        <v>339</v>
      </c>
      <c r="O224" s="93" t="s">
        <v>1136</v>
      </c>
      <c r="P224" s="93" t="s">
        <v>1132</v>
      </c>
    </row>
    <row r="225" spans="1:16" s="93" customFormat="1" x14ac:dyDescent="0.25">
      <c r="A225" s="93">
        <v>100071</v>
      </c>
      <c r="B225" s="93" t="s">
        <v>1137</v>
      </c>
      <c r="C225" s="273">
        <v>42005</v>
      </c>
      <c r="D225" s="273">
        <v>42035.999988425923</v>
      </c>
      <c r="E225" s="93">
        <v>1</v>
      </c>
      <c r="F225" s="93" t="s">
        <v>38</v>
      </c>
      <c r="H225" s="93">
        <v>10</v>
      </c>
      <c r="M225" s="93">
        <v>11111</v>
      </c>
      <c r="N225" s="93" t="s">
        <v>333</v>
      </c>
      <c r="O225" s="93" t="s">
        <v>1138</v>
      </c>
      <c r="P225" s="93" t="s">
        <v>1123</v>
      </c>
    </row>
    <row r="226" spans="1:16" s="93" customFormat="1" x14ac:dyDescent="0.25">
      <c r="A226" s="93">
        <v>100072</v>
      </c>
      <c r="B226" s="93" t="s">
        <v>1139</v>
      </c>
      <c r="C226" s="273">
        <v>42005</v>
      </c>
      <c r="D226" s="273">
        <v>42035.999988425923</v>
      </c>
      <c r="E226" s="93">
        <v>1</v>
      </c>
      <c r="F226" s="93" t="s">
        <v>38</v>
      </c>
      <c r="H226" s="93">
        <v>10</v>
      </c>
      <c r="M226" s="93" t="s">
        <v>336</v>
      </c>
      <c r="N226" s="93" t="s">
        <v>335</v>
      </c>
      <c r="O226" s="93" t="s">
        <v>1140</v>
      </c>
      <c r="P226" s="93" t="s">
        <v>1126</v>
      </c>
    </row>
    <row r="227" spans="1:16" s="93" customFormat="1" x14ac:dyDescent="0.25">
      <c r="A227" s="93">
        <v>100073</v>
      </c>
      <c r="B227" s="93" t="s">
        <v>1141</v>
      </c>
      <c r="C227" s="273">
        <v>42005</v>
      </c>
      <c r="D227" s="273">
        <v>42035.999988425923</v>
      </c>
      <c r="E227" s="93">
        <v>1</v>
      </c>
      <c r="F227" s="93" t="s">
        <v>38</v>
      </c>
      <c r="H227" s="93">
        <v>10</v>
      </c>
      <c r="M227" s="93">
        <v>1620</v>
      </c>
      <c r="N227" s="93" t="s">
        <v>1142</v>
      </c>
      <c r="O227" s="93" t="s">
        <v>1143</v>
      </c>
      <c r="P227" s="93" t="s">
        <v>1144</v>
      </c>
    </row>
    <row r="228" spans="1:16" s="93" customFormat="1" x14ac:dyDescent="0.25">
      <c r="A228" s="93">
        <v>100073</v>
      </c>
      <c r="B228" s="93" t="s">
        <v>1141</v>
      </c>
      <c r="C228" s="273">
        <v>42036</v>
      </c>
      <c r="D228" s="273">
        <v>42063.999988425923</v>
      </c>
      <c r="E228" s="93">
        <v>1</v>
      </c>
      <c r="F228" s="93" t="s">
        <v>38</v>
      </c>
      <c r="G228" s="93">
        <v>7</v>
      </c>
      <c r="H228" s="93">
        <v>5</v>
      </c>
      <c r="I228" s="93">
        <v>1230</v>
      </c>
      <c r="J228" s="93" t="s">
        <v>246</v>
      </c>
      <c r="K228" s="93" t="s">
        <v>877</v>
      </c>
    </row>
    <row r="229" spans="1:16" s="93" customFormat="1" x14ac:dyDescent="0.25">
      <c r="A229" s="93">
        <v>100074</v>
      </c>
      <c r="B229" s="93" t="s">
        <v>1145</v>
      </c>
      <c r="C229" s="273">
        <v>42005</v>
      </c>
      <c r="D229" s="273">
        <v>42035.999988425923</v>
      </c>
      <c r="E229" s="93">
        <v>1</v>
      </c>
      <c r="F229" s="93" t="s">
        <v>38</v>
      </c>
      <c r="H229" s="93">
        <v>10</v>
      </c>
      <c r="M229" s="93">
        <v>1620</v>
      </c>
      <c r="N229" s="93" t="s">
        <v>1142</v>
      </c>
      <c r="O229" s="93" t="s">
        <v>1143</v>
      </c>
      <c r="P229" s="93" t="s">
        <v>1144</v>
      </c>
    </row>
    <row r="230" spans="1:16" s="93" customFormat="1" x14ac:dyDescent="0.25">
      <c r="A230" s="93">
        <v>100074</v>
      </c>
      <c r="B230" s="93" t="s">
        <v>1145</v>
      </c>
      <c r="C230" s="273">
        <v>42036</v>
      </c>
      <c r="D230" s="273">
        <v>42063.999988425923</v>
      </c>
      <c r="E230" s="93">
        <v>1</v>
      </c>
      <c r="F230" s="93" t="s">
        <v>38</v>
      </c>
      <c r="G230" s="93">
        <v>1</v>
      </c>
      <c r="H230" s="93">
        <v>1</v>
      </c>
      <c r="I230" s="93">
        <v>820</v>
      </c>
      <c r="J230" s="93" t="s">
        <v>81</v>
      </c>
      <c r="K230" s="93" t="s">
        <v>82</v>
      </c>
    </row>
    <row r="231" spans="1:16" s="93" customFormat="1" x14ac:dyDescent="0.25">
      <c r="A231" s="93">
        <v>100074</v>
      </c>
      <c r="B231" s="93" t="s">
        <v>1145</v>
      </c>
      <c r="C231" s="273">
        <v>42036</v>
      </c>
      <c r="D231" s="273">
        <v>42063.999988425923</v>
      </c>
      <c r="E231" s="93">
        <v>1</v>
      </c>
      <c r="F231" s="93" t="s">
        <v>38</v>
      </c>
      <c r="G231" s="93">
        <v>2</v>
      </c>
      <c r="H231" s="93">
        <v>1</v>
      </c>
      <c r="I231" s="93">
        <v>738</v>
      </c>
      <c r="J231" s="93" t="s">
        <v>253</v>
      </c>
      <c r="K231" s="93" t="s">
        <v>254</v>
      </c>
    </row>
    <row r="232" spans="1:16" s="93" customFormat="1" x14ac:dyDescent="0.25">
      <c r="A232" s="93">
        <v>100074</v>
      </c>
      <c r="B232" s="93" t="s">
        <v>1145</v>
      </c>
      <c r="C232" s="273">
        <v>42036</v>
      </c>
      <c r="D232" s="273">
        <v>42063.999988425923</v>
      </c>
      <c r="E232" s="93">
        <v>1</v>
      </c>
      <c r="F232" s="93" t="s">
        <v>38</v>
      </c>
      <c r="G232" s="93">
        <v>3</v>
      </c>
      <c r="H232" s="93">
        <v>1</v>
      </c>
      <c r="I232" s="93">
        <v>656</v>
      </c>
      <c r="J232" s="93" t="s">
        <v>248</v>
      </c>
      <c r="K232" s="93" t="s">
        <v>249</v>
      </c>
    </row>
    <row r="233" spans="1:16" s="93" customFormat="1" x14ac:dyDescent="0.25">
      <c r="A233" s="93">
        <v>100074</v>
      </c>
      <c r="B233" s="93" t="s">
        <v>1145</v>
      </c>
      <c r="C233" s="273">
        <v>42036</v>
      </c>
      <c r="D233" s="273">
        <v>42063.999988425923</v>
      </c>
      <c r="E233" s="93">
        <v>1</v>
      </c>
      <c r="F233" s="93" t="s">
        <v>38</v>
      </c>
      <c r="G233" s="93">
        <v>11</v>
      </c>
      <c r="H233" s="93">
        <v>1</v>
      </c>
      <c r="I233" s="93">
        <v>574</v>
      </c>
      <c r="J233" s="93" t="s">
        <v>948</v>
      </c>
      <c r="K233" s="93" t="s">
        <v>949</v>
      </c>
    </row>
    <row r="234" spans="1:16" s="93" customFormat="1" x14ac:dyDescent="0.25">
      <c r="A234" s="93">
        <v>100074</v>
      </c>
      <c r="B234" s="93" t="s">
        <v>1145</v>
      </c>
      <c r="C234" s="273">
        <v>42036</v>
      </c>
      <c r="D234" s="273">
        <v>42063.999988425923</v>
      </c>
      <c r="E234" s="93">
        <v>1</v>
      </c>
      <c r="F234" s="93" t="s">
        <v>38</v>
      </c>
      <c r="G234" s="93">
        <v>12</v>
      </c>
      <c r="H234" s="93">
        <v>1</v>
      </c>
      <c r="I234" s="93">
        <v>492</v>
      </c>
      <c r="J234" s="93" t="s">
        <v>270</v>
      </c>
      <c r="K234" s="93" t="s">
        <v>950</v>
      </c>
    </row>
    <row r="235" spans="1:16" s="93" customFormat="1" x14ac:dyDescent="0.25">
      <c r="A235" s="93">
        <v>100074</v>
      </c>
      <c r="B235" s="93" t="s">
        <v>1145</v>
      </c>
      <c r="C235" s="273">
        <v>42036</v>
      </c>
      <c r="D235" s="273">
        <v>42063.999988425923</v>
      </c>
      <c r="E235" s="93">
        <v>1</v>
      </c>
      <c r="F235" s="93" t="s">
        <v>38</v>
      </c>
      <c r="G235" s="93">
        <v>14</v>
      </c>
      <c r="H235" s="93">
        <v>1</v>
      </c>
      <c r="I235" s="93">
        <v>410</v>
      </c>
      <c r="J235" s="93" t="s">
        <v>94</v>
      </c>
      <c r="K235" s="93" t="s">
        <v>1146</v>
      </c>
    </row>
    <row r="236" spans="1:16" s="93" customFormat="1" x14ac:dyDescent="0.25">
      <c r="A236" s="93">
        <v>100075</v>
      </c>
      <c r="B236" s="93" t="s">
        <v>1147</v>
      </c>
      <c r="C236" s="273">
        <v>42005</v>
      </c>
      <c r="D236" s="273">
        <v>42035.999988425923</v>
      </c>
      <c r="E236" s="93">
        <v>1</v>
      </c>
      <c r="F236" s="93" t="s">
        <v>38</v>
      </c>
      <c r="H236" s="93">
        <v>10</v>
      </c>
      <c r="M236" s="93">
        <v>1620</v>
      </c>
      <c r="N236" s="93" t="s">
        <v>1142</v>
      </c>
      <c r="O236" s="93" t="s">
        <v>1143</v>
      </c>
      <c r="P236" s="93" t="s">
        <v>1144</v>
      </c>
    </row>
    <row r="237" spans="1:16" s="93" customFormat="1" x14ac:dyDescent="0.25">
      <c r="A237" s="93">
        <v>100075</v>
      </c>
      <c r="B237" s="93" t="s">
        <v>1147</v>
      </c>
      <c r="C237" s="273">
        <v>42036</v>
      </c>
      <c r="D237" s="273">
        <v>42063.999988425923</v>
      </c>
      <c r="E237" s="93">
        <v>1</v>
      </c>
      <c r="F237" s="93" t="s">
        <v>38</v>
      </c>
      <c r="G237" s="93">
        <v>1</v>
      </c>
      <c r="H237" s="93">
        <v>1</v>
      </c>
      <c r="I237" s="93">
        <v>410</v>
      </c>
      <c r="J237" s="93" t="s">
        <v>94</v>
      </c>
      <c r="K237" s="93" t="s">
        <v>1146</v>
      </c>
    </row>
    <row r="238" spans="1:16" s="93" customFormat="1" x14ac:dyDescent="0.25">
      <c r="A238" s="93">
        <v>100075</v>
      </c>
      <c r="B238" s="93" t="s">
        <v>1147</v>
      </c>
      <c r="C238" s="273">
        <v>42036</v>
      </c>
      <c r="D238" s="273">
        <v>42063.999988425923</v>
      </c>
      <c r="E238" s="93">
        <v>1</v>
      </c>
      <c r="F238" s="93" t="s">
        <v>38</v>
      </c>
      <c r="G238" s="93">
        <v>2</v>
      </c>
      <c r="H238" s="93">
        <v>1</v>
      </c>
      <c r="I238" s="93">
        <v>492</v>
      </c>
      <c r="J238" s="93" t="s">
        <v>270</v>
      </c>
      <c r="K238" s="93" t="s">
        <v>950</v>
      </c>
    </row>
    <row r="239" spans="1:16" s="93" customFormat="1" x14ac:dyDescent="0.25">
      <c r="A239" s="93">
        <v>100075</v>
      </c>
      <c r="B239" s="93" t="s">
        <v>1147</v>
      </c>
      <c r="C239" s="273">
        <v>42036</v>
      </c>
      <c r="D239" s="273">
        <v>42063.999988425923</v>
      </c>
      <c r="E239" s="93">
        <v>1</v>
      </c>
      <c r="F239" s="93" t="s">
        <v>38</v>
      </c>
      <c r="G239" s="93">
        <v>3</v>
      </c>
      <c r="H239" s="93">
        <v>1</v>
      </c>
      <c r="I239" s="93">
        <v>574</v>
      </c>
      <c r="J239" s="93" t="s">
        <v>948</v>
      </c>
      <c r="K239" s="93" t="s">
        <v>949</v>
      </c>
    </row>
    <row r="240" spans="1:16" s="93" customFormat="1" x14ac:dyDescent="0.25">
      <c r="A240" s="93">
        <v>100075</v>
      </c>
      <c r="B240" s="93" t="s">
        <v>1147</v>
      </c>
      <c r="C240" s="273">
        <v>42036</v>
      </c>
      <c r="D240" s="273">
        <v>42063.999988425923</v>
      </c>
      <c r="E240" s="93">
        <v>1</v>
      </c>
      <c r="F240" s="93" t="s">
        <v>38</v>
      </c>
      <c r="G240" s="93">
        <v>11</v>
      </c>
      <c r="H240" s="93">
        <v>1</v>
      </c>
      <c r="I240" s="93">
        <v>656</v>
      </c>
      <c r="J240" s="93" t="s">
        <v>248</v>
      </c>
      <c r="K240" s="93" t="s">
        <v>249</v>
      </c>
    </row>
    <row r="241" spans="1:16" s="93" customFormat="1" x14ac:dyDescent="0.25">
      <c r="A241" s="93">
        <v>100075</v>
      </c>
      <c r="B241" s="93" t="s">
        <v>1147</v>
      </c>
      <c r="C241" s="273">
        <v>42036</v>
      </c>
      <c r="D241" s="273">
        <v>42063.999988425923</v>
      </c>
      <c r="E241" s="93">
        <v>1</v>
      </c>
      <c r="F241" s="93" t="s">
        <v>38</v>
      </c>
      <c r="G241" s="93">
        <v>12</v>
      </c>
      <c r="H241" s="93">
        <v>1</v>
      </c>
      <c r="I241" s="93">
        <v>738</v>
      </c>
      <c r="J241" s="93" t="s">
        <v>253</v>
      </c>
      <c r="K241" s="93" t="s">
        <v>254</v>
      </c>
    </row>
    <row r="242" spans="1:16" s="93" customFormat="1" x14ac:dyDescent="0.25">
      <c r="A242" s="93">
        <v>100075</v>
      </c>
      <c r="B242" s="93" t="s">
        <v>1147</v>
      </c>
      <c r="C242" s="273">
        <v>42036</v>
      </c>
      <c r="D242" s="273">
        <v>42063.999988425923</v>
      </c>
      <c r="E242" s="93">
        <v>1</v>
      </c>
      <c r="F242" s="93" t="s">
        <v>38</v>
      </c>
      <c r="G242" s="93">
        <v>14</v>
      </c>
      <c r="H242" s="93">
        <v>1</v>
      </c>
      <c r="I242" s="93">
        <v>820</v>
      </c>
      <c r="J242" s="93" t="s">
        <v>81</v>
      </c>
      <c r="K242" s="93" t="s">
        <v>82</v>
      </c>
    </row>
    <row r="243" spans="1:16" s="93" customFormat="1" x14ac:dyDescent="0.25">
      <c r="A243" s="93">
        <v>100076</v>
      </c>
      <c r="B243" s="93" t="s">
        <v>1148</v>
      </c>
      <c r="C243" s="273">
        <v>42005</v>
      </c>
      <c r="D243" s="273">
        <v>42035.999988425923</v>
      </c>
      <c r="E243" s="93">
        <v>1</v>
      </c>
      <c r="F243" s="93" t="s">
        <v>38</v>
      </c>
      <c r="H243" s="93">
        <v>10</v>
      </c>
      <c r="M243" s="93">
        <v>1620</v>
      </c>
      <c r="N243" s="93" t="s">
        <v>1142</v>
      </c>
      <c r="O243" s="93" t="s">
        <v>1143</v>
      </c>
      <c r="P243" s="93" t="s">
        <v>1144</v>
      </c>
    </row>
    <row r="244" spans="1:16" s="93" customFormat="1" x14ac:dyDescent="0.25">
      <c r="A244" s="93">
        <v>100077</v>
      </c>
      <c r="B244" s="93" t="s">
        <v>1149</v>
      </c>
      <c r="C244" s="273">
        <v>42005</v>
      </c>
      <c r="D244" s="273">
        <v>42035.999988425923</v>
      </c>
      <c r="E244" s="93">
        <v>1</v>
      </c>
      <c r="F244" s="93" t="s">
        <v>38</v>
      </c>
      <c r="G244" s="93">
        <v>7</v>
      </c>
      <c r="H244" s="93">
        <v>5</v>
      </c>
      <c r="I244" s="93">
        <v>49200</v>
      </c>
      <c r="J244" s="93">
        <v>2952</v>
      </c>
      <c r="K244" s="93">
        <v>984</v>
      </c>
      <c r="O244" s="93">
        <v>2952</v>
      </c>
      <c r="P244" s="93">
        <v>984</v>
      </c>
    </row>
    <row r="245" spans="1:16" s="93" customFormat="1" x14ac:dyDescent="0.25">
      <c r="A245" s="93">
        <v>100077</v>
      </c>
      <c r="B245" s="93" t="s">
        <v>1149</v>
      </c>
      <c r="C245" s="273">
        <v>42005</v>
      </c>
      <c r="D245" s="273">
        <v>42035.999988425923</v>
      </c>
      <c r="E245" s="93">
        <v>1</v>
      </c>
      <c r="F245" s="93" t="s">
        <v>38</v>
      </c>
      <c r="H245" s="93">
        <v>10</v>
      </c>
      <c r="M245" s="93">
        <v>19440</v>
      </c>
      <c r="N245" s="93" t="s">
        <v>1150</v>
      </c>
    </row>
    <row r="246" spans="1:16" s="93" customFormat="1" x14ac:dyDescent="0.25">
      <c r="A246" s="93">
        <v>100078</v>
      </c>
      <c r="B246" s="93" t="s">
        <v>1151</v>
      </c>
      <c r="C246" s="273">
        <v>42005</v>
      </c>
      <c r="D246" s="273">
        <v>42035.999988425923</v>
      </c>
      <c r="E246" s="93">
        <v>1</v>
      </c>
      <c r="F246" s="93" t="s">
        <v>38</v>
      </c>
      <c r="G246" s="93">
        <v>7</v>
      </c>
      <c r="H246" s="93">
        <v>5</v>
      </c>
      <c r="I246" s="93">
        <v>34440</v>
      </c>
      <c r="J246" s="93" t="s">
        <v>1152</v>
      </c>
      <c r="K246" s="93" t="s">
        <v>371</v>
      </c>
    </row>
    <row r="247" spans="1:16" s="93" customFormat="1" x14ac:dyDescent="0.25">
      <c r="A247" s="93">
        <v>100078</v>
      </c>
      <c r="B247" s="93" t="s">
        <v>1151</v>
      </c>
      <c r="C247" s="273">
        <v>42005</v>
      </c>
      <c r="D247" s="273">
        <v>42035.999988425923</v>
      </c>
      <c r="E247" s="93">
        <v>1</v>
      </c>
      <c r="F247" s="93" t="s">
        <v>38</v>
      </c>
      <c r="H247" s="93">
        <v>10</v>
      </c>
      <c r="M247" s="93">
        <v>102000</v>
      </c>
      <c r="N247" s="93" t="s">
        <v>1153</v>
      </c>
      <c r="O247" s="93" t="s">
        <v>1154</v>
      </c>
      <c r="P247" s="93" t="s">
        <v>1155</v>
      </c>
    </row>
    <row r="248" spans="1:16" s="93" customFormat="1" x14ac:dyDescent="0.25">
      <c r="A248" s="93">
        <v>100079</v>
      </c>
      <c r="B248" s="93" t="s">
        <v>1156</v>
      </c>
      <c r="C248" s="273">
        <v>42005</v>
      </c>
      <c r="D248" s="273">
        <v>42035.999988425923</v>
      </c>
      <c r="E248" s="93">
        <v>1</v>
      </c>
      <c r="F248" s="93" t="s">
        <v>38</v>
      </c>
      <c r="G248" s="93">
        <v>7</v>
      </c>
      <c r="H248" s="93">
        <v>5</v>
      </c>
      <c r="I248" s="93">
        <v>29028000</v>
      </c>
      <c r="J248" s="93">
        <v>1741680</v>
      </c>
      <c r="K248" s="93">
        <v>580560</v>
      </c>
    </row>
    <row r="249" spans="1:16" s="93" customFormat="1" x14ac:dyDescent="0.25">
      <c r="A249" s="93">
        <v>100079</v>
      </c>
      <c r="B249" s="93" t="s">
        <v>1156</v>
      </c>
      <c r="C249" s="273">
        <v>42005</v>
      </c>
      <c r="D249" s="273">
        <v>42035.999988425923</v>
      </c>
      <c r="E249" s="93">
        <v>1</v>
      </c>
      <c r="F249" s="93" t="s">
        <v>38</v>
      </c>
      <c r="H249" s="93">
        <v>10</v>
      </c>
      <c r="M249" s="93">
        <v>8496000</v>
      </c>
      <c r="N249" s="93">
        <v>7200000</v>
      </c>
      <c r="O249" s="93">
        <v>576000</v>
      </c>
      <c r="P249" s="93">
        <v>144000</v>
      </c>
    </row>
    <row r="250" spans="1:16" s="93" customFormat="1" x14ac:dyDescent="0.25">
      <c r="A250" s="93">
        <v>100080</v>
      </c>
      <c r="B250" s="93" t="s">
        <v>1157</v>
      </c>
      <c r="C250" s="273">
        <v>42005</v>
      </c>
      <c r="D250" s="273">
        <v>42035.999988425923</v>
      </c>
      <c r="E250" s="93">
        <v>1</v>
      </c>
      <c r="F250" s="93" t="s">
        <v>38</v>
      </c>
      <c r="G250" s="93">
        <v>7</v>
      </c>
      <c r="H250" s="93">
        <v>5</v>
      </c>
      <c r="I250" s="93">
        <v>26999994</v>
      </c>
      <c r="J250" s="93" t="s">
        <v>1158</v>
      </c>
      <c r="K250" s="93" t="s">
        <v>1159</v>
      </c>
    </row>
    <row r="251" spans="1:16" s="93" customFormat="1" x14ac:dyDescent="0.25">
      <c r="A251" s="93">
        <v>100080</v>
      </c>
      <c r="B251" s="93" t="s">
        <v>1157</v>
      </c>
      <c r="C251" s="273">
        <v>42005</v>
      </c>
      <c r="D251" s="273">
        <v>42035.999988425923</v>
      </c>
      <c r="E251" s="93">
        <v>1</v>
      </c>
      <c r="F251" s="93" t="s">
        <v>38</v>
      </c>
      <c r="H251" s="93">
        <v>10</v>
      </c>
      <c r="M251" s="93">
        <v>6372000</v>
      </c>
      <c r="N251" s="93">
        <v>5400000</v>
      </c>
      <c r="O251" s="93">
        <v>432000</v>
      </c>
      <c r="P251" s="93">
        <v>108000</v>
      </c>
    </row>
    <row r="252" spans="1:16" s="93" customFormat="1" x14ac:dyDescent="0.25">
      <c r="A252" s="93">
        <v>100081</v>
      </c>
      <c r="B252" s="93" t="s">
        <v>1160</v>
      </c>
      <c r="C252" s="273">
        <v>42005</v>
      </c>
      <c r="D252" s="273">
        <v>42035.999988425923</v>
      </c>
      <c r="E252" s="93">
        <v>1</v>
      </c>
      <c r="F252" s="93" t="s">
        <v>38</v>
      </c>
      <c r="G252" s="93">
        <v>7</v>
      </c>
      <c r="H252" s="93">
        <v>5</v>
      </c>
      <c r="I252" s="93">
        <v>113160000</v>
      </c>
      <c r="J252" s="93">
        <v>6789600</v>
      </c>
      <c r="K252" s="93">
        <v>2263200</v>
      </c>
    </row>
    <row r="253" spans="1:16" s="93" customFormat="1" x14ac:dyDescent="0.25">
      <c r="A253" s="93">
        <v>100081</v>
      </c>
      <c r="B253" s="93" t="s">
        <v>1160</v>
      </c>
      <c r="C253" s="273">
        <v>42005</v>
      </c>
      <c r="D253" s="273">
        <v>42035.999988425923</v>
      </c>
      <c r="E253" s="93">
        <v>1</v>
      </c>
      <c r="F253" s="93" t="s">
        <v>38</v>
      </c>
      <c r="H253" s="93">
        <v>10</v>
      </c>
      <c r="M253" s="93">
        <v>33120000</v>
      </c>
      <c r="N253" s="93" t="s">
        <v>1161</v>
      </c>
      <c r="O253" s="93" t="s">
        <v>1162</v>
      </c>
      <c r="P253" s="93" t="s">
        <v>1163</v>
      </c>
    </row>
    <row r="254" spans="1:16" s="93" customFormat="1" x14ac:dyDescent="0.25">
      <c r="A254" s="93">
        <v>100082</v>
      </c>
      <c r="B254" s="93" t="s">
        <v>1164</v>
      </c>
      <c r="C254" s="273">
        <v>42005</v>
      </c>
      <c r="D254" s="273">
        <v>42035.999988425923</v>
      </c>
      <c r="E254" s="93">
        <v>1</v>
      </c>
      <c r="F254" s="93" t="s">
        <v>38</v>
      </c>
      <c r="G254" s="93">
        <v>7</v>
      </c>
      <c r="H254" s="93">
        <v>5</v>
      </c>
      <c r="I254" s="93">
        <v>110999994</v>
      </c>
      <c r="J254" s="93" t="s">
        <v>1165</v>
      </c>
      <c r="K254" s="93" t="s">
        <v>1166</v>
      </c>
    </row>
    <row r="255" spans="1:16" s="93" customFormat="1" x14ac:dyDescent="0.25">
      <c r="A255" s="93">
        <v>100082</v>
      </c>
      <c r="B255" s="93" t="s">
        <v>1164</v>
      </c>
      <c r="C255" s="273">
        <v>42005</v>
      </c>
      <c r="D255" s="273">
        <v>42035.999988425923</v>
      </c>
      <c r="E255" s="93">
        <v>1</v>
      </c>
      <c r="F255" s="93" t="s">
        <v>38</v>
      </c>
      <c r="H255" s="93">
        <v>10</v>
      </c>
      <c r="M255" s="93">
        <v>24840000</v>
      </c>
      <c r="N255" s="93" t="s">
        <v>1167</v>
      </c>
      <c r="O255" s="93" t="s">
        <v>1168</v>
      </c>
      <c r="P255" s="93" t="s">
        <v>1169</v>
      </c>
    </row>
    <row r="256" spans="1:16" s="93" customFormat="1" x14ac:dyDescent="0.25">
      <c r="A256" s="93">
        <v>100083</v>
      </c>
      <c r="B256" s="93" t="s">
        <v>1170</v>
      </c>
      <c r="C256" s="273">
        <v>42005</v>
      </c>
      <c r="D256" s="273">
        <v>42035.999988425923</v>
      </c>
      <c r="E256" s="93">
        <v>1</v>
      </c>
      <c r="F256" s="93" t="s">
        <v>38</v>
      </c>
      <c r="G256" s="93">
        <v>7</v>
      </c>
      <c r="H256" s="93">
        <v>5</v>
      </c>
      <c r="I256" s="93">
        <v>113160000</v>
      </c>
      <c r="J256" s="93">
        <v>6789600</v>
      </c>
      <c r="K256" s="93">
        <v>2263200</v>
      </c>
    </row>
    <row r="257" spans="1:16" s="93" customFormat="1" x14ac:dyDescent="0.25">
      <c r="A257" s="93">
        <v>100083</v>
      </c>
      <c r="B257" s="93" t="s">
        <v>1170</v>
      </c>
      <c r="C257" s="273">
        <v>42005</v>
      </c>
      <c r="D257" s="273">
        <v>42035.999988425923</v>
      </c>
      <c r="E257" s="93">
        <v>1</v>
      </c>
      <c r="F257" s="93" t="s">
        <v>38</v>
      </c>
      <c r="H257" s="93">
        <v>10</v>
      </c>
      <c r="M257" s="93">
        <v>33120000</v>
      </c>
      <c r="N257" s="93" t="s">
        <v>1161</v>
      </c>
      <c r="O257" s="93" t="s">
        <v>1162</v>
      </c>
      <c r="P257" s="93" t="s">
        <v>1163</v>
      </c>
    </row>
    <row r="258" spans="1:16" s="93" customFormat="1" x14ac:dyDescent="0.25">
      <c r="A258" s="93">
        <v>100084</v>
      </c>
      <c r="B258" s="93" t="s">
        <v>1171</v>
      </c>
      <c r="C258" s="273">
        <v>42005</v>
      </c>
      <c r="D258" s="273">
        <v>42035.999988425923</v>
      </c>
      <c r="E258" s="93">
        <v>1</v>
      </c>
      <c r="F258" s="93" t="s">
        <v>38</v>
      </c>
      <c r="H258" s="93">
        <v>10</v>
      </c>
      <c r="M258" s="93">
        <v>20520</v>
      </c>
      <c r="N258" s="93" t="s">
        <v>1172</v>
      </c>
      <c r="O258" s="93" t="s">
        <v>1173</v>
      </c>
      <c r="P258" s="93" t="s">
        <v>1174</v>
      </c>
    </row>
    <row r="259" spans="1:16" s="93" customFormat="1" x14ac:dyDescent="0.25">
      <c r="A259" s="93">
        <v>100084</v>
      </c>
      <c r="B259" s="93" t="s">
        <v>1171</v>
      </c>
      <c r="C259" s="273">
        <v>42036</v>
      </c>
      <c r="D259" s="273">
        <v>42063.999988425923</v>
      </c>
      <c r="E259" s="93">
        <v>1</v>
      </c>
      <c r="F259" s="93" t="s">
        <v>38</v>
      </c>
      <c r="H259" s="93">
        <v>10</v>
      </c>
      <c r="M259" s="93">
        <v>43020</v>
      </c>
      <c r="N259" s="93" t="s">
        <v>1175</v>
      </c>
      <c r="O259" s="93" t="s">
        <v>1176</v>
      </c>
      <c r="P259" s="93" t="s">
        <v>1177</v>
      </c>
    </row>
    <row r="260" spans="1:16" s="93" customFormat="1" x14ac:dyDescent="0.25">
      <c r="A260" s="93">
        <v>100085</v>
      </c>
      <c r="B260" s="93" t="s">
        <v>1178</v>
      </c>
      <c r="C260" s="273">
        <v>42005</v>
      </c>
      <c r="D260" s="273">
        <v>42035.999988425923</v>
      </c>
      <c r="E260" s="93">
        <v>0</v>
      </c>
      <c r="F260" s="93" t="s">
        <v>38</v>
      </c>
      <c r="H260" s="93">
        <v>10</v>
      </c>
      <c r="M260" s="93">
        <v>38000</v>
      </c>
      <c r="N260" s="93">
        <v>38000</v>
      </c>
      <c r="O260" s="93">
        <v>3040</v>
      </c>
      <c r="P260" s="93">
        <v>760</v>
      </c>
    </row>
    <row r="261" spans="1:16" s="93" customFormat="1" x14ac:dyDescent="0.25">
      <c r="A261" s="93">
        <v>100085</v>
      </c>
      <c r="B261" s="93" t="s">
        <v>1178</v>
      </c>
      <c r="C261" s="273">
        <v>42036</v>
      </c>
      <c r="D261" s="273">
        <v>42063.999988425923</v>
      </c>
      <c r="E261" s="93">
        <v>0</v>
      </c>
      <c r="F261" s="93" t="s">
        <v>38</v>
      </c>
      <c r="H261" s="93">
        <v>10</v>
      </c>
      <c r="M261" s="93">
        <v>72000</v>
      </c>
      <c r="N261" s="93">
        <v>72000</v>
      </c>
      <c r="O261" s="93">
        <v>5760</v>
      </c>
      <c r="P261" s="93">
        <v>1440</v>
      </c>
    </row>
    <row r="262" spans="1:16" s="93" customFormat="1" x14ac:dyDescent="0.25">
      <c r="A262" s="93">
        <v>100086</v>
      </c>
      <c r="B262" s="93" t="s">
        <v>1179</v>
      </c>
      <c r="C262" s="273">
        <v>42005</v>
      </c>
      <c r="D262" s="273">
        <v>42035.999988425923</v>
      </c>
      <c r="E262" s="93">
        <v>1</v>
      </c>
      <c r="F262" s="93" t="s">
        <v>38</v>
      </c>
      <c r="H262" s="93">
        <v>10</v>
      </c>
      <c r="M262" s="93">
        <v>42000</v>
      </c>
      <c r="N262" s="93" t="s">
        <v>1180</v>
      </c>
      <c r="O262" s="93" t="s">
        <v>1181</v>
      </c>
      <c r="P262" s="93" t="s">
        <v>1182</v>
      </c>
    </row>
    <row r="263" spans="1:16" s="93" customFormat="1" x14ac:dyDescent="0.25">
      <c r="A263" s="93">
        <v>100086</v>
      </c>
      <c r="B263" s="93" t="s">
        <v>1179</v>
      </c>
      <c r="C263" s="273">
        <v>42036</v>
      </c>
      <c r="D263" s="273">
        <v>42063.999988425923</v>
      </c>
      <c r="E263" s="93">
        <v>1</v>
      </c>
      <c r="F263" s="93" t="s">
        <v>59</v>
      </c>
      <c r="H263" s="93">
        <v>10</v>
      </c>
      <c r="M263" s="93">
        <v>2170</v>
      </c>
      <c r="N263" s="93" t="s">
        <v>1183</v>
      </c>
      <c r="O263" s="93" t="s">
        <v>1184</v>
      </c>
      <c r="P263" s="93" t="s">
        <v>1185</v>
      </c>
    </row>
    <row r="264" spans="1:16" s="93" customFormat="1" x14ac:dyDescent="0.25">
      <c r="A264" s="93">
        <v>100086</v>
      </c>
      <c r="B264" s="93" t="s">
        <v>1179</v>
      </c>
      <c r="C264" s="273">
        <v>42036</v>
      </c>
      <c r="D264" s="273">
        <v>42063.999988425923</v>
      </c>
      <c r="E264" s="93">
        <v>1</v>
      </c>
      <c r="F264" s="93" t="s">
        <v>38</v>
      </c>
      <c r="H264" s="93">
        <v>10</v>
      </c>
      <c r="M264" s="93">
        <v>14000</v>
      </c>
      <c r="N264" s="93" t="s">
        <v>1186</v>
      </c>
      <c r="O264" s="93" t="s">
        <v>1187</v>
      </c>
      <c r="P264" s="93" t="s">
        <v>1188</v>
      </c>
    </row>
    <row r="265" spans="1:16" s="93" customFormat="1" x14ac:dyDescent="0.25">
      <c r="A265" s="93">
        <v>100087</v>
      </c>
      <c r="B265" s="93" t="s">
        <v>1189</v>
      </c>
      <c r="C265" s="273">
        <v>42005</v>
      </c>
      <c r="D265" s="273">
        <v>42035.999988425923</v>
      </c>
      <c r="E265" s="93">
        <v>1</v>
      </c>
      <c r="F265" s="93" t="s">
        <v>38</v>
      </c>
      <c r="H265" s="93">
        <v>10</v>
      </c>
      <c r="M265" s="93">
        <v>28000</v>
      </c>
      <c r="N265" s="93" t="s">
        <v>1190</v>
      </c>
      <c r="O265" s="93" t="s">
        <v>1191</v>
      </c>
      <c r="P265" s="93" t="s">
        <v>1192</v>
      </c>
    </row>
    <row r="266" spans="1:16" s="93" customFormat="1" x14ac:dyDescent="0.25">
      <c r="A266" s="93">
        <v>100087</v>
      </c>
      <c r="B266" s="93" t="s">
        <v>1189</v>
      </c>
      <c r="C266" s="273">
        <v>42036</v>
      </c>
      <c r="D266" s="273">
        <v>42063.999988425923</v>
      </c>
      <c r="E266" s="93">
        <v>1</v>
      </c>
      <c r="F266" s="93" t="s">
        <v>38</v>
      </c>
      <c r="H266" s="93">
        <v>10</v>
      </c>
      <c r="M266" s="93">
        <v>20000</v>
      </c>
      <c r="N266" s="93" t="s">
        <v>1193</v>
      </c>
      <c r="O266" s="93" t="s">
        <v>887</v>
      </c>
      <c r="P266" s="93" t="s">
        <v>881</v>
      </c>
    </row>
    <row r="267" spans="1:16" s="93" customFormat="1" x14ac:dyDescent="0.25">
      <c r="A267" s="93">
        <v>100087</v>
      </c>
      <c r="B267" s="93" t="s">
        <v>1189</v>
      </c>
      <c r="C267" s="273">
        <v>42036</v>
      </c>
      <c r="D267" s="273">
        <v>42063.999988425923</v>
      </c>
      <c r="E267" s="93">
        <v>1</v>
      </c>
      <c r="F267" s="93" t="s">
        <v>180</v>
      </c>
      <c r="H267" s="93">
        <v>10</v>
      </c>
      <c r="M267" s="93">
        <v>1500</v>
      </c>
      <c r="N267" s="93" t="s">
        <v>1194</v>
      </c>
      <c r="O267" s="93" t="s">
        <v>879</v>
      </c>
      <c r="P267" s="93" t="s">
        <v>1195</v>
      </c>
    </row>
    <row r="268" spans="1:16" s="93" customFormat="1" x14ac:dyDescent="0.25">
      <c r="A268" s="93">
        <v>100088</v>
      </c>
      <c r="B268" s="93" t="s">
        <v>1196</v>
      </c>
      <c r="C268" s="273">
        <v>42005</v>
      </c>
      <c r="D268" s="273">
        <v>42035.999988425923</v>
      </c>
      <c r="E268" s="93">
        <v>1</v>
      </c>
      <c r="F268" s="93" t="s">
        <v>38</v>
      </c>
      <c r="H268" s="93">
        <v>10</v>
      </c>
      <c r="M268" s="93">
        <v>4644</v>
      </c>
      <c r="N268" s="93" t="s">
        <v>1197</v>
      </c>
      <c r="O268" s="93" t="s">
        <v>1198</v>
      </c>
      <c r="P268" s="93" t="s">
        <v>1199</v>
      </c>
    </row>
    <row r="269" spans="1:16" s="93" customFormat="1" x14ac:dyDescent="0.25">
      <c r="A269" s="93">
        <v>100088</v>
      </c>
      <c r="B269" s="93" t="s">
        <v>1196</v>
      </c>
      <c r="C269" s="273">
        <v>42036</v>
      </c>
      <c r="D269" s="273">
        <v>42063.999988425923</v>
      </c>
      <c r="E269" s="93">
        <v>1</v>
      </c>
      <c r="F269" s="93" t="s">
        <v>38</v>
      </c>
      <c r="H269" s="93">
        <v>10</v>
      </c>
      <c r="M269" s="93">
        <v>20520</v>
      </c>
      <c r="N269" s="93" t="s">
        <v>1200</v>
      </c>
      <c r="O269" s="93" t="s">
        <v>1173</v>
      </c>
      <c r="P269" s="93" t="s">
        <v>1201</v>
      </c>
    </row>
    <row r="270" spans="1:16" s="93" customFormat="1" x14ac:dyDescent="0.25">
      <c r="A270" s="93">
        <v>100089</v>
      </c>
      <c r="B270" s="93" t="s">
        <v>1202</v>
      </c>
      <c r="C270" s="273">
        <v>42005</v>
      </c>
      <c r="D270" s="273">
        <v>42035.999988425923</v>
      </c>
      <c r="E270" s="93">
        <v>1</v>
      </c>
      <c r="F270" s="93" t="s">
        <v>38</v>
      </c>
      <c r="H270" s="93">
        <v>10</v>
      </c>
      <c r="M270" s="93">
        <v>10512</v>
      </c>
      <c r="N270" s="93" t="s">
        <v>1203</v>
      </c>
      <c r="O270" s="93" t="s">
        <v>1204</v>
      </c>
      <c r="P270" s="93" t="s">
        <v>1205</v>
      </c>
    </row>
    <row r="271" spans="1:16" s="93" customFormat="1" x14ac:dyDescent="0.25">
      <c r="A271" s="93">
        <v>100089</v>
      </c>
      <c r="B271" s="93" t="s">
        <v>1202</v>
      </c>
      <c r="C271" s="273">
        <v>42036</v>
      </c>
      <c r="D271" s="273">
        <v>42063.999988425923</v>
      </c>
      <c r="E271" s="93">
        <v>1</v>
      </c>
      <c r="F271" s="93" t="s">
        <v>38</v>
      </c>
      <c r="H271" s="93">
        <v>10</v>
      </c>
      <c r="M271" s="93">
        <v>62280</v>
      </c>
      <c r="N271" s="93" t="s">
        <v>1206</v>
      </c>
      <c r="O271" s="93" t="s">
        <v>1207</v>
      </c>
      <c r="P271" s="93" t="s">
        <v>1208</v>
      </c>
    </row>
    <row r="272" spans="1:16" s="93" customFormat="1" x14ac:dyDescent="0.25">
      <c r="A272" s="93">
        <v>100090</v>
      </c>
      <c r="B272" s="93" t="s">
        <v>1209</v>
      </c>
      <c r="C272" s="273">
        <v>41883</v>
      </c>
      <c r="D272" s="273">
        <v>42063</v>
      </c>
      <c r="E272" s="93">
        <v>1</v>
      </c>
      <c r="F272" s="93" t="s">
        <v>38</v>
      </c>
      <c r="H272" s="93">
        <v>2</v>
      </c>
      <c r="I272" s="93">
        <v>41000000</v>
      </c>
      <c r="J272" s="93">
        <v>1620000</v>
      </c>
      <c r="K272" s="93">
        <v>0</v>
      </c>
      <c r="M272" s="93">
        <v>50000000</v>
      </c>
      <c r="N272" s="93">
        <v>41000000</v>
      </c>
      <c r="O272" s="93">
        <v>1620000</v>
      </c>
      <c r="P272" s="93">
        <v>0</v>
      </c>
    </row>
    <row r="273" spans="1:16" s="93" customFormat="1" x14ac:dyDescent="0.25">
      <c r="A273" s="93">
        <v>100090</v>
      </c>
      <c r="B273" s="93" t="s">
        <v>1209</v>
      </c>
      <c r="C273" s="273">
        <v>42005</v>
      </c>
      <c r="D273" s="273">
        <v>42035.999988425923</v>
      </c>
      <c r="E273" s="93">
        <v>1</v>
      </c>
      <c r="F273" s="93" t="s">
        <v>38</v>
      </c>
      <c r="G273" s="93">
        <v>7</v>
      </c>
      <c r="H273" s="93">
        <v>5</v>
      </c>
      <c r="I273" s="93">
        <v>24600000</v>
      </c>
      <c r="J273" s="93">
        <v>1476000</v>
      </c>
      <c r="K273" s="93">
        <v>492000</v>
      </c>
    </row>
    <row r="274" spans="1:16" s="93" customFormat="1" x14ac:dyDescent="0.25">
      <c r="A274" s="93">
        <v>100090</v>
      </c>
      <c r="B274" s="93" t="s">
        <v>1209</v>
      </c>
      <c r="C274" s="273">
        <v>42005</v>
      </c>
      <c r="D274" s="273">
        <v>42035.999988425923</v>
      </c>
      <c r="E274" s="93">
        <v>1</v>
      </c>
      <c r="F274" s="93" t="s">
        <v>38</v>
      </c>
      <c r="H274" s="93">
        <v>10</v>
      </c>
      <c r="M274" s="93">
        <v>100000000</v>
      </c>
      <c r="N274" s="93" t="s">
        <v>1210</v>
      </c>
      <c r="O274" s="93" t="s">
        <v>1211</v>
      </c>
      <c r="P274" s="93" t="s">
        <v>1212</v>
      </c>
    </row>
    <row r="275" spans="1:16" s="93" customFormat="1" x14ac:dyDescent="0.25">
      <c r="A275" s="93">
        <v>100090</v>
      </c>
      <c r="B275" s="93" t="s">
        <v>1209</v>
      </c>
      <c r="C275" s="273">
        <v>42036</v>
      </c>
      <c r="D275" s="273">
        <v>42063.999988425923</v>
      </c>
      <c r="E275" s="93">
        <v>1</v>
      </c>
      <c r="F275" s="93" t="s">
        <v>38</v>
      </c>
      <c r="G275" s="93">
        <v>1</v>
      </c>
      <c r="H275" s="93">
        <v>1</v>
      </c>
      <c r="I275" s="93">
        <v>4920000</v>
      </c>
      <c r="J275" s="93">
        <v>393600</v>
      </c>
      <c r="K275" s="93">
        <v>98400</v>
      </c>
    </row>
    <row r="276" spans="1:16" s="93" customFormat="1" x14ac:dyDescent="0.25">
      <c r="A276" s="93">
        <v>100090</v>
      </c>
      <c r="B276" s="93" t="s">
        <v>1209</v>
      </c>
      <c r="C276" s="273">
        <v>42036</v>
      </c>
      <c r="D276" s="273">
        <v>42063.999988425923</v>
      </c>
      <c r="E276" s="93">
        <v>1</v>
      </c>
      <c r="F276" s="93" t="s">
        <v>38</v>
      </c>
      <c r="G276" s="93">
        <v>2</v>
      </c>
      <c r="H276" s="93">
        <v>1</v>
      </c>
      <c r="I276" s="93">
        <v>5740000</v>
      </c>
      <c r="J276" s="93">
        <v>459200</v>
      </c>
      <c r="K276" s="93">
        <v>114800</v>
      </c>
    </row>
    <row r="277" spans="1:16" s="93" customFormat="1" x14ac:dyDescent="0.25">
      <c r="A277" s="93">
        <v>100090</v>
      </c>
      <c r="B277" s="93" t="s">
        <v>1209</v>
      </c>
      <c r="C277" s="273">
        <v>42036</v>
      </c>
      <c r="D277" s="273">
        <v>42063.999988425923</v>
      </c>
      <c r="E277" s="93">
        <v>1</v>
      </c>
      <c r="F277" s="93" t="s">
        <v>38</v>
      </c>
      <c r="G277" s="93">
        <v>3</v>
      </c>
      <c r="H277" s="93">
        <v>1</v>
      </c>
      <c r="I277" s="93">
        <v>5740000</v>
      </c>
      <c r="J277" s="93">
        <v>459200</v>
      </c>
      <c r="K277" s="93">
        <v>114800</v>
      </c>
    </row>
    <row r="278" spans="1:16" s="93" customFormat="1" x14ac:dyDescent="0.25">
      <c r="A278" s="93">
        <v>100091</v>
      </c>
      <c r="B278" s="93" t="s">
        <v>1213</v>
      </c>
      <c r="C278" s="273">
        <v>41883</v>
      </c>
      <c r="D278" s="273">
        <v>42063</v>
      </c>
      <c r="E278" s="93">
        <v>1</v>
      </c>
      <c r="F278" s="93" t="s">
        <v>38</v>
      </c>
      <c r="H278" s="93">
        <v>2</v>
      </c>
      <c r="I278" s="93">
        <v>114800000</v>
      </c>
      <c r="J278" s="93">
        <v>6656000</v>
      </c>
      <c r="K278" s="93">
        <v>0</v>
      </c>
      <c r="M278" s="93">
        <v>140000000</v>
      </c>
      <c r="N278" s="93">
        <v>114800000</v>
      </c>
      <c r="O278" s="93">
        <v>6656000</v>
      </c>
      <c r="P278" s="93">
        <v>0</v>
      </c>
    </row>
    <row r="279" spans="1:16" s="93" customFormat="1" x14ac:dyDescent="0.25">
      <c r="A279" s="93">
        <v>100091</v>
      </c>
      <c r="B279" s="93" t="s">
        <v>1213</v>
      </c>
      <c r="C279" s="273">
        <v>42005</v>
      </c>
      <c r="D279" s="273">
        <v>42035.999988425923</v>
      </c>
      <c r="E279" s="93">
        <v>1</v>
      </c>
      <c r="F279" s="93" t="s">
        <v>38</v>
      </c>
      <c r="G279" s="93">
        <v>7</v>
      </c>
      <c r="H279" s="93">
        <v>5</v>
      </c>
      <c r="I279" s="93">
        <v>20500000</v>
      </c>
      <c r="J279" s="93">
        <v>1230000</v>
      </c>
      <c r="K279" s="93">
        <v>410000</v>
      </c>
    </row>
    <row r="280" spans="1:16" s="93" customFormat="1" x14ac:dyDescent="0.25">
      <c r="A280" s="93">
        <v>100091</v>
      </c>
      <c r="B280" s="93" t="s">
        <v>1213</v>
      </c>
      <c r="C280" s="273">
        <v>42005</v>
      </c>
      <c r="D280" s="273">
        <v>42035.999988425923</v>
      </c>
      <c r="E280" s="93">
        <v>1</v>
      </c>
      <c r="F280" s="93" t="s">
        <v>38</v>
      </c>
      <c r="H280" s="93">
        <v>10</v>
      </c>
      <c r="M280" s="93">
        <v>240000000</v>
      </c>
      <c r="N280" s="93" t="s">
        <v>1214</v>
      </c>
      <c r="O280" s="93" t="s">
        <v>1215</v>
      </c>
      <c r="P280" s="93" t="s">
        <v>1216</v>
      </c>
    </row>
    <row r="281" spans="1:16" s="93" customFormat="1" x14ac:dyDescent="0.25">
      <c r="A281" s="93">
        <v>100091</v>
      </c>
      <c r="B281" s="93" t="s">
        <v>1213</v>
      </c>
      <c r="C281" s="273">
        <v>42036</v>
      </c>
      <c r="D281" s="273">
        <v>42063.999988425923</v>
      </c>
      <c r="E281" s="93">
        <v>1</v>
      </c>
      <c r="F281" s="93" t="s">
        <v>38</v>
      </c>
      <c r="G281" s="93">
        <v>7</v>
      </c>
      <c r="H281" s="93">
        <v>5</v>
      </c>
      <c r="I281" s="93">
        <v>94300000</v>
      </c>
      <c r="J281" s="93">
        <v>5658000</v>
      </c>
      <c r="K281" s="93">
        <v>1886000</v>
      </c>
    </row>
    <row r="282" spans="1:16" s="93" customFormat="1" x14ac:dyDescent="0.25">
      <c r="A282" s="93">
        <v>100091</v>
      </c>
      <c r="B282" s="93" t="s">
        <v>1213</v>
      </c>
      <c r="C282" s="273">
        <v>42036</v>
      </c>
      <c r="D282" s="273">
        <v>42063.999988425923</v>
      </c>
      <c r="E282" s="93">
        <v>1</v>
      </c>
      <c r="F282" s="93" t="s">
        <v>38</v>
      </c>
      <c r="H282" s="93">
        <v>10</v>
      </c>
      <c r="M282" s="93">
        <v>40000000</v>
      </c>
      <c r="N282" s="93" t="s">
        <v>1217</v>
      </c>
      <c r="O282" s="93" t="s">
        <v>1218</v>
      </c>
      <c r="P282" s="93" t="s">
        <v>1219</v>
      </c>
    </row>
    <row r="283" spans="1:16" s="93" customFormat="1" x14ac:dyDescent="0.25">
      <c r="A283" s="93">
        <v>100092</v>
      </c>
      <c r="B283" s="93" t="s">
        <v>1220</v>
      </c>
      <c r="C283" s="273">
        <v>41883</v>
      </c>
      <c r="D283" s="273">
        <v>42063</v>
      </c>
      <c r="E283" s="93">
        <v>1</v>
      </c>
      <c r="F283" s="93" t="s">
        <v>38</v>
      </c>
      <c r="H283" s="93">
        <v>2</v>
      </c>
      <c r="I283" s="93">
        <v>133000000</v>
      </c>
      <c r="J283" s="93">
        <v>8110000</v>
      </c>
      <c r="K283" s="93">
        <v>0</v>
      </c>
      <c r="M283" s="93">
        <v>160000000</v>
      </c>
      <c r="N283" s="93">
        <v>133000000</v>
      </c>
      <c r="O283" s="93">
        <v>8110000</v>
      </c>
      <c r="P283" s="93">
        <v>0</v>
      </c>
    </row>
    <row r="284" spans="1:16" s="93" customFormat="1" x14ac:dyDescent="0.25">
      <c r="A284" s="93">
        <v>100092</v>
      </c>
      <c r="B284" s="93" t="s">
        <v>1220</v>
      </c>
      <c r="C284" s="273">
        <v>42005</v>
      </c>
      <c r="D284" s="273">
        <v>42035.999988425923</v>
      </c>
      <c r="E284" s="93">
        <v>0</v>
      </c>
      <c r="F284" s="93" t="s">
        <v>38</v>
      </c>
      <c r="G284" s="93">
        <v>7</v>
      </c>
      <c r="H284" s="93">
        <v>5</v>
      </c>
      <c r="I284" s="93">
        <v>10000000</v>
      </c>
      <c r="J284" s="93">
        <v>600000</v>
      </c>
      <c r="K284" s="93">
        <v>200000</v>
      </c>
    </row>
    <row r="285" spans="1:16" s="93" customFormat="1" x14ac:dyDescent="0.25">
      <c r="A285" s="93">
        <v>100092</v>
      </c>
      <c r="B285" s="93" t="s">
        <v>1220</v>
      </c>
      <c r="C285" s="273">
        <v>42005</v>
      </c>
      <c r="D285" s="273">
        <v>42035.999988425923</v>
      </c>
      <c r="E285" s="93">
        <v>1</v>
      </c>
      <c r="F285" s="93" t="s">
        <v>38</v>
      </c>
      <c r="G285" s="93">
        <v>7</v>
      </c>
      <c r="H285" s="93">
        <v>5</v>
      </c>
      <c r="I285" s="93">
        <v>12300000</v>
      </c>
      <c r="J285" s="93">
        <v>738000</v>
      </c>
      <c r="K285" s="93">
        <v>246000</v>
      </c>
    </row>
    <row r="286" spans="1:16" s="93" customFormat="1" x14ac:dyDescent="0.25">
      <c r="A286" s="93">
        <v>100092</v>
      </c>
      <c r="B286" s="93" t="s">
        <v>1220</v>
      </c>
      <c r="C286" s="273">
        <v>42005</v>
      </c>
      <c r="D286" s="273">
        <v>42035.999988425923</v>
      </c>
      <c r="E286" s="93">
        <v>1</v>
      </c>
      <c r="F286" s="93" t="s">
        <v>59</v>
      </c>
      <c r="H286" s="93">
        <v>10</v>
      </c>
      <c r="M286" s="93">
        <v>1000000</v>
      </c>
      <c r="N286" s="93" t="s">
        <v>1221</v>
      </c>
      <c r="O286" s="93" t="s">
        <v>1222</v>
      </c>
      <c r="P286" s="93" t="s">
        <v>1193</v>
      </c>
    </row>
    <row r="287" spans="1:16" s="93" customFormat="1" x14ac:dyDescent="0.25">
      <c r="A287" s="93">
        <v>100092</v>
      </c>
      <c r="B287" s="93" t="s">
        <v>1220</v>
      </c>
      <c r="C287" s="273">
        <v>42005</v>
      </c>
      <c r="D287" s="273">
        <v>42035.999988425923</v>
      </c>
      <c r="E287" s="93">
        <v>1</v>
      </c>
      <c r="F287" s="93" t="s">
        <v>38</v>
      </c>
      <c r="H287" s="93">
        <v>10</v>
      </c>
      <c r="M287" s="93">
        <v>210000000</v>
      </c>
      <c r="N287" s="93" t="s">
        <v>1223</v>
      </c>
      <c r="O287" s="93" t="s">
        <v>1224</v>
      </c>
      <c r="P287" s="93" t="s">
        <v>1225</v>
      </c>
    </row>
    <row r="288" spans="1:16" s="93" customFormat="1" x14ac:dyDescent="0.25">
      <c r="A288" s="93">
        <v>100092</v>
      </c>
      <c r="B288" s="93" t="s">
        <v>1220</v>
      </c>
      <c r="C288" s="273">
        <v>42005</v>
      </c>
      <c r="D288" s="273">
        <v>42035.999988425923</v>
      </c>
      <c r="E288" s="93">
        <v>0</v>
      </c>
      <c r="F288" s="93" t="s">
        <v>38</v>
      </c>
      <c r="H288" s="93">
        <v>10</v>
      </c>
      <c r="M288" s="93">
        <v>20000000</v>
      </c>
      <c r="N288" s="93">
        <v>20000000</v>
      </c>
      <c r="O288" s="93">
        <v>1600000</v>
      </c>
      <c r="P288" s="93">
        <v>400000</v>
      </c>
    </row>
    <row r="289" spans="1:16" s="93" customFormat="1" x14ac:dyDescent="0.25">
      <c r="A289" s="93">
        <v>100092</v>
      </c>
      <c r="B289" s="93" t="s">
        <v>1220</v>
      </c>
      <c r="C289" s="273">
        <v>42036</v>
      </c>
      <c r="D289" s="273">
        <v>42063.999988425923</v>
      </c>
      <c r="E289" s="93">
        <v>1</v>
      </c>
      <c r="F289" s="93" t="s">
        <v>59</v>
      </c>
      <c r="G289" s="93">
        <v>7</v>
      </c>
      <c r="H289" s="93">
        <v>5</v>
      </c>
      <c r="I289" s="93">
        <v>1230000</v>
      </c>
      <c r="J289" s="93">
        <v>73800</v>
      </c>
      <c r="K289" s="93">
        <v>24600</v>
      </c>
    </row>
    <row r="290" spans="1:16" s="93" customFormat="1" x14ac:dyDescent="0.25">
      <c r="A290" s="93">
        <v>100092</v>
      </c>
      <c r="B290" s="93" t="s">
        <v>1220</v>
      </c>
      <c r="C290" s="273">
        <v>42036</v>
      </c>
      <c r="D290" s="273">
        <v>42063.999988425923</v>
      </c>
      <c r="E290" s="93">
        <v>1</v>
      </c>
      <c r="F290" s="93" t="s">
        <v>38</v>
      </c>
      <c r="G290" s="93">
        <v>7</v>
      </c>
      <c r="H290" s="93">
        <v>5</v>
      </c>
      <c r="I290" s="93">
        <v>73800000</v>
      </c>
      <c r="J290" s="93">
        <v>4428000</v>
      </c>
      <c r="K290" s="93">
        <v>1476000</v>
      </c>
    </row>
    <row r="291" spans="1:16" s="93" customFormat="1" x14ac:dyDescent="0.25">
      <c r="A291" s="93">
        <v>100092</v>
      </c>
      <c r="B291" s="93" t="s">
        <v>1220</v>
      </c>
      <c r="C291" s="273">
        <v>42036</v>
      </c>
      <c r="D291" s="273">
        <v>42063.999988425923</v>
      </c>
      <c r="E291" s="93">
        <v>1</v>
      </c>
      <c r="F291" s="93" t="s">
        <v>59</v>
      </c>
      <c r="H291" s="93">
        <v>10</v>
      </c>
      <c r="M291" s="93">
        <v>2000000</v>
      </c>
      <c r="N291" s="93" t="s">
        <v>1212</v>
      </c>
      <c r="O291" s="93" t="s">
        <v>1226</v>
      </c>
      <c r="P291" s="93" t="s">
        <v>1227</v>
      </c>
    </row>
    <row r="292" spans="1:16" s="93" customFormat="1" x14ac:dyDescent="0.25">
      <c r="A292" s="93">
        <v>100093</v>
      </c>
      <c r="B292" s="93" t="s">
        <v>1228</v>
      </c>
      <c r="C292" s="273">
        <v>42005</v>
      </c>
      <c r="D292" s="273">
        <v>42035.999988425923</v>
      </c>
      <c r="E292" s="93">
        <v>1</v>
      </c>
      <c r="F292" s="93" t="s">
        <v>38</v>
      </c>
      <c r="G292" s="93">
        <v>11</v>
      </c>
      <c r="H292" s="93">
        <v>1</v>
      </c>
      <c r="I292" s="93">
        <v>24600000</v>
      </c>
      <c r="J292" s="93">
        <v>1968000</v>
      </c>
      <c r="K292" s="93">
        <v>492000</v>
      </c>
    </row>
    <row r="293" spans="1:16" s="93" customFormat="1" x14ac:dyDescent="0.25">
      <c r="A293" s="93">
        <v>100093</v>
      </c>
      <c r="B293" s="93" t="s">
        <v>1228</v>
      </c>
      <c r="C293" s="273">
        <v>42005</v>
      </c>
      <c r="D293" s="273">
        <v>42035.999988425923</v>
      </c>
      <c r="E293" s="93">
        <v>1</v>
      </c>
      <c r="F293" s="93" t="s">
        <v>38</v>
      </c>
      <c r="G293" s="93">
        <v>14</v>
      </c>
      <c r="H293" s="93">
        <v>1</v>
      </c>
      <c r="I293" s="93">
        <v>24600000</v>
      </c>
      <c r="J293" s="93">
        <v>1968000</v>
      </c>
      <c r="K293" s="93">
        <v>492000</v>
      </c>
    </row>
    <row r="294" spans="1:16" s="93" customFormat="1" x14ac:dyDescent="0.25">
      <c r="A294" s="93">
        <v>100093</v>
      </c>
      <c r="B294" s="93" t="s">
        <v>1228</v>
      </c>
      <c r="C294" s="273">
        <v>42005</v>
      </c>
      <c r="D294" s="273">
        <v>42035.999988425923</v>
      </c>
      <c r="E294" s="93">
        <v>1</v>
      </c>
      <c r="F294" s="93" t="s">
        <v>38</v>
      </c>
      <c r="H294" s="93">
        <v>10</v>
      </c>
      <c r="M294" s="93">
        <v>184000000</v>
      </c>
      <c r="N294" s="93" t="s">
        <v>1229</v>
      </c>
      <c r="O294" s="93" t="s">
        <v>1230</v>
      </c>
      <c r="P294" s="93" t="s">
        <v>1231</v>
      </c>
    </row>
    <row r="295" spans="1:16" s="93" customFormat="1" x14ac:dyDescent="0.25">
      <c r="A295" s="93">
        <v>100093</v>
      </c>
      <c r="B295" s="93" t="s">
        <v>1228</v>
      </c>
      <c r="C295" s="273">
        <v>42036</v>
      </c>
      <c r="D295" s="273">
        <v>42063.999988425923</v>
      </c>
      <c r="E295" s="93">
        <v>1</v>
      </c>
      <c r="F295" s="93" t="s">
        <v>38</v>
      </c>
      <c r="G295" s="93">
        <v>7</v>
      </c>
      <c r="H295" s="93">
        <v>5</v>
      </c>
      <c r="I295" s="93">
        <v>14760000</v>
      </c>
      <c r="J295" s="93">
        <v>885600</v>
      </c>
      <c r="K295" s="93">
        <v>295200</v>
      </c>
    </row>
    <row r="296" spans="1:16" s="93" customFormat="1" x14ac:dyDescent="0.25">
      <c r="A296" s="93">
        <v>100093</v>
      </c>
      <c r="B296" s="93" t="s">
        <v>1228</v>
      </c>
      <c r="C296" s="273">
        <v>42036</v>
      </c>
      <c r="D296" s="273">
        <v>42063.999988425923</v>
      </c>
      <c r="E296" s="93">
        <v>1</v>
      </c>
      <c r="F296" s="93" t="s">
        <v>38</v>
      </c>
      <c r="G296" s="93">
        <v>11</v>
      </c>
      <c r="H296" s="93">
        <v>1</v>
      </c>
      <c r="I296" s="93">
        <v>5740000</v>
      </c>
      <c r="J296" s="93">
        <v>459200</v>
      </c>
      <c r="K296" s="93">
        <v>114800</v>
      </c>
    </row>
    <row r="297" spans="1:16" s="93" customFormat="1" x14ac:dyDescent="0.25">
      <c r="A297" s="93">
        <v>100093</v>
      </c>
      <c r="B297" s="93" t="s">
        <v>1228</v>
      </c>
      <c r="C297" s="273">
        <v>42036</v>
      </c>
      <c r="D297" s="273">
        <v>42063.999988425923</v>
      </c>
      <c r="E297" s="93">
        <v>1</v>
      </c>
      <c r="F297" s="93" t="s">
        <v>38</v>
      </c>
      <c r="G297" s="93">
        <v>14</v>
      </c>
      <c r="H297" s="93">
        <v>1</v>
      </c>
      <c r="I297" s="93">
        <v>5740000</v>
      </c>
      <c r="J297" s="93">
        <v>459200</v>
      </c>
      <c r="K297" s="93">
        <v>114800</v>
      </c>
    </row>
    <row r="298" spans="1:16" s="93" customFormat="1" x14ac:dyDescent="0.25">
      <c r="A298" s="93">
        <v>100094</v>
      </c>
      <c r="B298" s="93" t="s">
        <v>1232</v>
      </c>
      <c r="C298" s="273">
        <v>41883</v>
      </c>
      <c r="D298" s="273">
        <v>42063</v>
      </c>
      <c r="E298" s="93">
        <v>1</v>
      </c>
      <c r="F298" s="93" t="s">
        <v>38</v>
      </c>
      <c r="H298" s="93">
        <v>2</v>
      </c>
      <c r="I298" s="93">
        <v>41600000</v>
      </c>
      <c r="J298" s="93">
        <v>1656000</v>
      </c>
      <c r="K298" s="93">
        <v>0</v>
      </c>
      <c r="M298" s="93">
        <v>47000000</v>
      </c>
      <c r="N298" s="93">
        <v>41600000</v>
      </c>
      <c r="O298" s="93">
        <v>1656000</v>
      </c>
      <c r="P298" s="93">
        <v>0</v>
      </c>
    </row>
    <row r="299" spans="1:16" s="93" customFormat="1" x14ac:dyDescent="0.25">
      <c r="A299" s="93">
        <v>100094</v>
      </c>
      <c r="B299" s="93" t="s">
        <v>1232</v>
      </c>
      <c r="C299" s="273">
        <v>42005</v>
      </c>
      <c r="D299" s="273">
        <v>42035.999988425923</v>
      </c>
      <c r="E299" s="93">
        <v>1</v>
      </c>
      <c r="F299" s="93" t="s">
        <v>38</v>
      </c>
      <c r="G299" s="93">
        <v>7</v>
      </c>
      <c r="H299" s="93">
        <v>5</v>
      </c>
      <c r="I299" s="93">
        <v>24600000</v>
      </c>
      <c r="J299" s="93">
        <v>1476000</v>
      </c>
      <c r="K299" s="93">
        <v>492000</v>
      </c>
    </row>
    <row r="300" spans="1:16" s="93" customFormat="1" x14ac:dyDescent="0.25">
      <c r="A300" s="93">
        <v>100094</v>
      </c>
      <c r="B300" s="93" t="s">
        <v>1232</v>
      </c>
      <c r="C300" s="273">
        <v>42005</v>
      </c>
      <c r="D300" s="273">
        <v>42035.999988425923</v>
      </c>
      <c r="E300" s="93">
        <v>1</v>
      </c>
      <c r="F300" s="93" t="s">
        <v>38</v>
      </c>
      <c r="H300" s="93">
        <v>10</v>
      </c>
      <c r="M300" s="93">
        <v>94000000</v>
      </c>
      <c r="N300" s="93" t="s">
        <v>1233</v>
      </c>
      <c r="O300" s="93" t="s">
        <v>1234</v>
      </c>
      <c r="P300" s="93" t="s">
        <v>1235</v>
      </c>
    </row>
    <row r="301" spans="1:16" s="93" customFormat="1" x14ac:dyDescent="0.25">
      <c r="A301" s="93">
        <v>100094</v>
      </c>
      <c r="B301" s="93" t="s">
        <v>1232</v>
      </c>
      <c r="C301" s="273">
        <v>42036</v>
      </c>
      <c r="D301" s="273">
        <v>42063.999988425923</v>
      </c>
      <c r="E301" s="93">
        <v>1</v>
      </c>
      <c r="F301" s="93" t="s">
        <v>38</v>
      </c>
      <c r="G301" s="93">
        <v>3</v>
      </c>
      <c r="H301" s="93">
        <v>1</v>
      </c>
      <c r="I301" s="93">
        <v>7000000</v>
      </c>
      <c r="J301" s="93">
        <v>560000</v>
      </c>
      <c r="K301" s="93">
        <v>140000</v>
      </c>
    </row>
    <row r="302" spans="1:16" s="93" customFormat="1" x14ac:dyDescent="0.25">
      <c r="A302" s="93">
        <v>100094</v>
      </c>
      <c r="B302" s="93" t="s">
        <v>1232</v>
      </c>
      <c r="C302" s="273">
        <v>42036</v>
      </c>
      <c r="D302" s="273">
        <v>42063.999988425923</v>
      </c>
      <c r="E302" s="93">
        <v>1</v>
      </c>
      <c r="F302" s="93" t="s">
        <v>38</v>
      </c>
      <c r="G302" s="93">
        <v>7</v>
      </c>
      <c r="H302" s="93">
        <v>5</v>
      </c>
      <c r="I302" s="93">
        <v>10000000</v>
      </c>
      <c r="J302" s="93">
        <v>600000</v>
      </c>
      <c r="K302" s="93">
        <v>200000</v>
      </c>
    </row>
    <row r="303" spans="1:16" s="93" customFormat="1" x14ac:dyDescent="0.25">
      <c r="A303" s="93">
        <v>100095</v>
      </c>
      <c r="B303" s="93" t="s">
        <v>1236</v>
      </c>
      <c r="C303" s="273">
        <v>41883</v>
      </c>
      <c r="D303" s="273">
        <v>42063</v>
      </c>
      <c r="E303" s="93">
        <v>1</v>
      </c>
      <c r="F303" s="93" t="s">
        <v>38</v>
      </c>
      <c r="H303" s="93">
        <v>2</v>
      </c>
      <c r="I303" s="93">
        <v>41600001</v>
      </c>
      <c r="J303" s="93" t="s">
        <v>1237</v>
      </c>
      <c r="K303" s="93">
        <v>0</v>
      </c>
      <c r="M303" s="93">
        <v>47000001</v>
      </c>
      <c r="N303" s="93">
        <v>41600001</v>
      </c>
      <c r="O303" s="93" t="s">
        <v>1237</v>
      </c>
      <c r="P303" s="93">
        <v>0</v>
      </c>
    </row>
    <row r="304" spans="1:16" s="93" customFormat="1" x14ac:dyDescent="0.25">
      <c r="A304" s="93">
        <v>100095</v>
      </c>
      <c r="B304" s="93" t="s">
        <v>1236</v>
      </c>
      <c r="C304" s="273">
        <v>42005</v>
      </c>
      <c r="D304" s="273">
        <v>42035.999988425923</v>
      </c>
      <c r="E304" s="93">
        <v>1</v>
      </c>
      <c r="F304" s="93" t="s">
        <v>38</v>
      </c>
      <c r="G304" s="93">
        <v>7</v>
      </c>
      <c r="H304" s="93">
        <v>5</v>
      </c>
      <c r="I304" s="93">
        <v>24600000</v>
      </c>
      <c r="J304" s="93">
        <v>1476000</v>
      </c>
      <c r="K304" s="93">
        <v>492000</v>
      </c>
    </row>
    <row r="305" spans="1:16" s="93" customFormat="1" x14ac:dyDescent="0.25">
      <c r="A305" s="93">
        <v>100095</v>
      </c>
      <c r="B305" s="93" t="s">
        <v>1236</v>
      </c>
      <c r="C305" s="273">
        <v>42005</v>
      </c>
      <c r="D305" s="273">
        <v>42035.999988425923</v>
      </c>
      <c r="E305" s="93">
        <v>1</v>
      </c>
      <c r="F305" s="93" t="s">
        <v>38</v>
      </c>
      <c r="H305" s="93">
        <v>10</v>
      </c>
      <c r="M305" s="93">
        <v>94000002</v>
      </c>
      <c r="N305" s="93" t="s">
        <v>1238</v>
      </c>
      <c r="O305" s="93" t="s">
        <v>1239</v>
      </c>
      <c r="P305" s="93" t="s">
        <v>1240</v>
      </c>
    </row>
    <row r="306" spans="1:16" s="93" customFormat="1" x14ac:dyDescent="0.25">
      <c r="A306" s="93">
        <v>100095</v>
      </c>
      <c r="B306" s="93" t="s">
        <v>1236</v>
      </c>
      <c r="C306" s="273">
        <v>42036</v>
      </c>
      <c r="D306" s="273">
        <v>42063.999988425923</v>
      </c>
      <c r="E306" s="93">
        <v>1</v>
      </c>
      <c r="F306" s="93" t="s">
        <v>38</v>
      </c>
      <c r="G306" s="93">
        <v>1</v>
      </c>
      <c r="H306" s="93">
        <v>1</v>
      </c>
      <c r="I306" s="93">
        <v>7000000</v>
      </c>
      <c r="J306" s="93">
        <v>560000</v>
      </c>
      <c r="K306" s="93">
        <v>140000</v>
      </c>
    </row>
    <row r="307" spans="1:16" s="93" customFormat="1" x14ac:dyDescent="0.25">
      <c r="A307" s="93">
        <v>100095</v>
      </c>
      <c r="B307" s="93" t="s">
        <v>1236</v>
      </c>
      <c r="C307" s="273">
        <v>42036</v>
      </c>
      <c r="D307" s="273">
        <v>42063.999988425923</v>
      </c>
      <c r="E307" s="93">
        <v>1</v>
      </c>
      <c r="F307" s="93" t="s">
        <v>38</v>
      </c>
      <c r="G307" s="93">
        <v>7</v>
      </c>
      <c r="H307" s="93">
        <v>5</v>
      </c>
      <c r="I307" s="93">
        <v>10000001</v>
      </c>
      <c r="J307" s="93" t="s">
        <v>1241</v>
      </c>
      <c r="K307" s="93" t="s">
        <v>1242</v>
      </c>
    </row>
    <row r="308" spans="1:16" s="93" customFormat="1" x14ac:dyDescent="0.25">
      <c r="A308" s="93">
        <v>100096</v>
      </c>
      <c r="B308" s="93" t="s">
        <v>1243</v>
      </c>
      <c r="C308" s="273">
        <v>41883</v>
      </c>
      <c r="D308" s="273">
        <v>42063</v>
      </c>
      <c r="E308" s="93">
        <v>1</v>
      </c>
      <c r="F308" s="93" t="s">
        <v>38</v>
      </c>
      <c r="H308" s="93">
        <v>2</v>
      </c>
      <c r="I308" s="93">
        <v>34600005</v>
      </c>
      <c r="J308" s="93" t="s">
        <v>1244</v>
      </c>
      <c r="K308" s="93">
        <v>0</v>
      </c>
      <c r="M308" s="93">
        <v>40000005</v>
      </c>
      <c r="N308" s="93">
        <v>34600005</v>
      </c>
      <c r="O308" s="93" t="s">
        <v>1244</v>
      </c>
      <c r="P308" s="93">
        <v>0</v>
      </c>
    </row>
    <row r="309" spans="1:16" s="93" customFormat="1" x14ac:dyDescent="0.25">
      <c r="A309" s="93">
        <v>100096</v>
      </c>
      <c r="B309" s="93" t="s">
        <v>1243</v>
      </c>
      <c r="C309" s="273">
        <v>42005</v>
      </c>
      <c r="D309" s="273">
        <v>42035.999988425923</v>
      </c>
      <c r="E309" s="93">
        <v>1</v>
      </c>
      <c r="F309" s="93" t="s">
        <v>38</v>
      </c>
      <c r="G309" s="93">
        <v>7</v>
      </c>
      <c r="H309" s="93">
        <v>5</v>
      </c>
      <c r="I309" s="93">
        <v>24600000</v>
      </c>
      <c r="J309" s="93">
        <v>1476000</v>
      </c>
      <c r="K309" s="93">
        <v>492000</v>
      </c>
    </row>
    <row r="310" spans="1:16" s="93" customFormat="1" x14ac:dyDescent="0.25">
      <c r="A310" s="93">
        <v>100096</v>
      </c>
      <c r="B310" s="93" t="s">
        <v>1243</v>
      </c>
      <c r="C310" s="273">
        <v>42005</v>
      </c>
      <c r="D310" s="273">
        <v>42035.999988425923</v>
      </c>
      <c r="E310" s="93">
        <v>1</v>
      </c>
      <c r="F310" s="93" t="s">
        <v>38</v>
      </c>
      <c r="H310" s="93">
        <v>10</v>
      </c>
      <c r="M310" s="93">
        <v>80000010</v>
      </c>
      <c r="N310" s="93" t="s">
        <v>1245</v>
      </c>
      <c r="O310" s="93" t="s">
        <v>1246</v>
      </c>
      <c r="P310" s="93" t="s">
        <v>1247</v>
      </c>
    </row>
    <row r="311" spans="1:16" s="93" customFormat="1" x14ac:dyDescent="0.25">
      <c r="A311" s="93">
        <v>100096</v>
      </c>
      <c r="B311" s="93" t="s">
        <v>1243</v>
      </c>
      <c r="C311" s="273">
        <v>42036</v>
      </c>
      <c r="D311" s="273">
        <v>42063.999988425923</v>
      </c>
      <c r="E311" s="93">
        <v>1</v>
      </c>
      <c r="F311" s="93" t="s">
        <v>38</v>
      </c>
      <c r="G311" s="93">
        <v>1</v>
      </c>
      <c r="H311" s="93">
        <v>1</v>
      </c>
      <c r="I311" s="93">
        <v>7000005</v>
      </c>
      <c r="J311" s="93" t="s">
        <v>1248</v>
      </c>
      <c r="K311" s="93" t="s">
        <v>1249</v>
      </c>
    </row>
    <row r="312" spans="1:16" s="93" customFormat="1" x14ac:dyDescent="0.25">
      <c r="A312" s="93">
        <v>100096</v>
      </c>
      <c r="B312" s="93" t="s">
        <v>1243</v>
      </c>
      <c r="C312" s="273">
        <v>42036</v>
      </c>
      <c r="D312" s="273">
        <v>42063.999988425923</v>
      </c>
      <c r="E312" s="93">
        <v>1</v>
      </c>
      <c r="F312" s="93" t="s">
        <v>38</v>
      </c>
      <c r="G312" s="93">
        <v>7</v>
      </c>
      <c r="H312" s="93">
        <v>5</v>
      </c>
      <c r="I312" s="93">
        <v>3000000</v>
      </c>
      <c r="J312" s="93">
        <v>180000</v>
      </c>
      <c r="K312" s="93">
        <v>60000</v>
      </c>
    </row>
    <row r="313" spans="1:16" s="93" customFormat="1" x14ac:dyDescent="0.25">
      <c r="A313" s="93">
        <v>100097</v>
      </c>
      <c r="B313" s="93" t="s">
        <v>1250</v>
      </c>
      <c r="C313" s="273">
        <v>41883</v>
      </c>
      <c r="D313" s="273">
        <v>42063</v>
      </c>
      <c r="E313" s="93">
        <v>1</v>
      </c>
      <c r="F313" s="93" t="s">
        <v>38</v>
      </c>
      <c r="H313" s="93">
        <v>2</v>
      </c>
      <c r="I313" s="93">
        <v>52890000</v>
      </c>
      <c r="J313" s="93">
        <v>2333400</v>
      </c>
      <c r="K313" s="93">
        <v>0</v>
      </c>
      <c r="M313" s="93">
        <v>64500000</v>
      </c>
      <c r="N313" s="93">
        <v>52890000</v>
      </c>
      <c r="O313" s="93">
        <v>2333400</v>
      </c>
      <c r="P313" s="93">
        <v>0</v>
      </c>
    </row>
    <row r="314" spans="1:16" s="93" customFormat="1" x14ac:dyDescent="0.25">
      <c r="A314" s="93">
        <v>100097</v>
      </c>
      <c r="B314" s="93" t="s">
        <v>1250</v>
      </c>
      <c r="C314" s="273">
        <v>42005</v>
      </c>
      <c r="D314" s="273">
        <v>42035.999988425923</v>
      </c>
      <c r="E314" s="93">
        <v>1</v>
      </c>
      <c r="F314" s="93" t="s">
        <v>38</v>
      </c>
      <c r="G314" s="93">
        <v>7</v>
      </c>
      <c r="H314" s="93">
        <v>5</v>
      </c>
      <c r="I314" s="93">
        <v>61500000</v>
      </c>
      <c r="J314" s="93">
        <v>3690000</v>
      </c>
      <c r="K314" s="93">
        <v>1230000</v>
      </c>
    </row>
    <row r="315" spans="1:16" s="93" customFormat="1" x14ac:dyDescent="0.25">
      <c r="A315" s="93">
        <v>100097</v>
      </c>
      <c r="B315" s="93" t="s">
        <v>1250</v>
      </c>
      <c r="C315" s="273">
        <v>42005</v>
      </c>
      <c r="D315" s="273">
        <v>42035.999988425923</v>
      </c>
      <c r="E315" s="93">
        <v>1</v>
      </c>
      <c r="F315" s="93" t="s">
        <v>38</v>
      </c>
      <c r="H315" s="93">
        <v>10</v>
      </c>
      <c r="M315" s="93">
        <v>89000000</v>
      </c>
      <c r="N315" s="93" t="s">
        <v>1251</v>
      </c>
      <c r="O315" s="93" t="s">
        <v>1252</v>
      </c>
      <c r="P315" s="93" t="s">
        <v>1253</v>
      </c>
    </row>
    <row r="316" spans="1:16" s="93" customFormat="1" x14ac:dyDescent="0.25">
      <c r="A316" s="93">
        <v>100097</v>
      </c>
      <c r="B316" s="93" t="s">
        <v>1250</v>
      </c>
      <c r="C316" s="273">
        <v>42036</v>
      </c>
      <c r="D316" s="273">
        <v>42063.999988425923</v>
      </c>
      <c r="E316" s="93">
        <v>1</v>
      </c>
      <c r="F316" s="93" t="s">
        <v>38</v>
      </c>
      <c r="G316" s="93">
        <v>1</v>
      </c>
      <c r="H316" s="93">
        <v>1</v>
      </c>
      <c r="I316" s="93">
        <v>410000</v>
      </c>
      <c r="J316" s="93">
        <v>32800</v>
      </c>
      <c r="K316" s="93">
        <v>8200</v>
      </c>
    </row>
    <row r="317" spans="1:16" s="93" customFormat="1" x14ac:dyDescent="0.25">
      <c r="A317" s="93">
        <v>100097</v>
      </c>
      <c r="B317" s="93" t="s">
        <v>1250</v>
      </c>
      <c r="C317" s="273">
        <v>42036</v>
      </c>
      <c r="D317" s="273">
        <v>42063.999988425923</v>
      </c>
      <c r="E317" s="93">
        <v>1</v>
      </c>
      <c r="F317" s="93" t="s">
        <v>38</v>
      </c>
      <c r="G317" s="93">
        <v>7</v>
      </c>
      <c r="H317" s="93">
        <v>5</v>
      </c>
      <c r="I317" s="93">
        <v>73800000</v>
      </c>
      <c r="J317" s="93">
        <v>4428000</v>
      </c>
      <c r="K317" s="93">
        <v>1476000</v>
      </c>
    </row>
    <row r="318" spans="1:16" s="93" customFormat="1" x14ac:dyDescent="0.25">
      <c r="A318" s="93">
        <v>100097</v>
      </c>
      <c r="B318" s="93" t="s">
        <v>1250</v>
      </c>
      <c r="C318" s="273">
        <v>42036</v>
      </c>
      <c r="D318" s="273">
        <v>42063.999988425923</v>
      </c>
      <c r="E318" s="93">
        <v>1</v>
      </c>
      <c r="F318" s="93" t="s">
        <v>38</v>
      </c>
      <c r="H318" s="93">
        <v>10</v>
      </c>
      <c r="M318" s="93">
        <v>40000000</v>
      </c>
      <c r="N318" s="93" t="s">
        <v>1217</v>
      </c>
      <c r="O318" s="93" t="s">
        <v>1218</v>
      </c>
      <c r="P318" s="93" t="s">
        <v>1219</v>
      </c>
    </row>
    <row r="319" spans="1:16" s="93" customFormat="1" x14ac:dyDescent="0.25">
      <c r="A319" s="93">
        <v>100098</v>
      </c>
      <c r="B319" s="93" t="s">
        <v>1254</v>
      </c>
      <c r="C319" s="273">
        <v>41883</v>
      </c>
      <c r="D319" s="273">
        <v>42063</v>
      </c>
      <c r="E319" s="93">
        <v>1</v>
      </c>
      <c r="F319" s="93" t="s">
        <v>38</v>
      </c>
      <c r="H319" s="93">
        <v>2</v>
      </c>
      <c r="I319" s="93">
        <v>41000000</v>
      </c>
      <c r="J319" s="93">
        <v>1620000</v>
      </c>
      <c r="K319" s="93">
        <v>0</v>
      </c>
      <c r="M319" s="93">
        <v>50000000</v>
      </c>
      <c r="N319" s="93">
        <v>41000000</v>
      </c>
      <c r="O319" s="93">
        <v>1620000</v>
      </c>
      <c r="P319" s="93">
        <v>0</v>
      </c>
    </row>
    <row r="320" spans="1:16" s="93" customFormat="1" x14ac:dyDescent="0.25">
      <c r="A320" s="93">
        <v>100098</v>
      </c>
      <c r="B320" s="93" t="s">
        <v>1254</v>
      </c>
      <c r="C320" s="273">
        <v>42005</v>
      </c>
      <c r="D320" s="273">
        <v>42035.999988425923</v>
      </c>
      <c r="E320" s="93">
        <v>1</v>
      </c>
      <c r="F320" s="93" t="s">
        <v>38</v>
      </c>
      <c r="G320" s="93">
        <v>7</v>
      </c>
      <c r="H320" s="93">
        <v>5</v>
      </c>
      <c r="I320" s="93">
        <v>24600000</v>
      </c>
      <c r="J320" s="93">
        <v>1476000</v>
      </c>
      <c r="K320" s="93">
        <v>492000</v>
      </c>
    </row>
    <row r="321" spans="1:16" s="93" customFormat="1" x14ac:dyDescent="0.25">
      <c r="A321" s="93">
        <v>100098</v>
      </c>
      <c r="B321" s="93" t="s">
        <v>1254</v>
      </c>
      <c r="C321" s="273">
        <v>42005</v>
      </c>
      <c r="D321" s="273">
        <v>42035.999988425923</v>
      </c>
      <c r="E321" s="93">
        <v>1</v>
      </c>
      <c r="F321" s="93" t="s">
        <v>38</v>
      </c>
      <c r="H321" s="93">
        <v>10</v>
      </c>
      <c r="M321" s="93">
        <v>100000000</v>
      </c>
      <c r="N321" s="93" t="s">
        <v>1210</v>
      </c>
      <c r="O321" s="93" t="s">
        <v>1211</v>
      </c>
      <c r="P321" s="93" t="s">
        <v>1212</v>
      </c>
    </row>
    <row r="322" spans="1:16" s="93" customFormat="1" x14ac:dyDescent="0.25">
      <c r="A322" s="93">
        <v>100098</v>
      </c>
      <c r="B322" s="93" t="s">
        <v>1254</v>
      </c>
      <c r="C322" s="273">
        <v>42036</v>
      </c>
      <c r="D322" s="273">
        <v>42063.999988425923</v>
      </c>
      <c r="E322" s="93">
        <v>1</v>
      </c>
      <c r="F322" s="93" t="s">
        <v>38</v>
      </c>
      <c r="G322" s="93">
        <v>1</v>
      </c>
      <c r="H322" s="93">
        <v>1</v>
      </c>
      <c r="I322" s="93">
        <v>4920000</v>
      </c>
      <c r="J322" s="93">
        <v>393600</v>
      </c>
      <c r="K322" s="93">
        <v>98400</v>
      </c>
    </row>
    <row r="323" spans="1:16" s="93" customFormat="1" x14ac:dyDescent="0.25">
      <c r="A323" s="93">
        <v>100098</v>
      </c>
      <c r="B323" s="93" t="s">
        <v>1254</v>
      </c>
      <c r="C323" s="273">
        <v>42036</v>
      </c>
      <c r="D323" s="273">
        <v>42063.999988425923</v>
      </c>
      <c r="E323" s="93">
        <v>1</v>
      </c>
      <c r="F323" s="93" t="s">
        <v>38</v>
      </c>
      <c r="G323" s="93">
        <v>2</v>
      </c>
      <c r="H323" s="93">
        <v>1</v>
      </c>
      <c r="I323" s="93">
        <v>5740000</v>
      </c>
      <c r="J323" s="93">
        <v>459200</v>
      </c>
      <c r="K323" s="93">
        <v>114800</v>
      </c>
    </row>
    <row r="324" spans="1:16" s="93" customFormat="1" x14ac:dyDescent="0.25">
      <c r="A324" s="93">
        <v>100098</v>
      </c>
      <c r="B324" s="93" t="s">
        <v>1254</v>
      </c>
      <c r="C324" s="273">
        <v>42036</v>
      </c>
      <c r="D324" s="273">
        <v>42063.999988425923</v>
      </c>
      <c r="E324" s="93">
        <v>1</v>
      </c>
      <c r="F324" s="93" t="s">
        <v>38</v>
      </c>
      <c r="G324" s="93">
        <v>3</v>
      </c>
      <c r="H324" s="93">
        <v>1</v>
      </c>
      <c r="I324" s="93">
        <v>5740000</v>
      </c>
      <c r="J324" s="93">
        <v>459200</v>
      </c>
      <c r="K324" s="93">
        <v>114800</v>
      </c>
    </row>
    <row r="325" spans="1:16" s="93" customFormat="1" x14ac:dyDescent="0.25">
      <c r="A325" s="93">
        <v>100099</v>
      </c>
      <c r="B325" s="93" t="s">
        <v>1255</v>
      </c>
      <c r="C325" s="273">
        <v>41883</v>
      </c>
      <c r="D325" s="273">
        <v>42063</v>
      </c>
      <c r="E325" s="93">
        <v>1</v>
      </c>
      <c r="F325" s="93" t="s">
        <v>38</v>
      </c>
      <c r="H325" s="93">
        <v>2</v>
      </c>
      <c r="I325" s="93">
        <v>82000000</v>
      </c>
      <c r="J325" s="93">
        <v>4360000</v>
      </c>
      <c r="K325" s="93">
        <v>0</v>
      </c>
      <c r="M325" s="93">
        <v>100000000</v>
      </c>
      <c r="N325" s="93">
        <v>82000000</v>
      </c>
      <c r="O325" s="93">
        <v>4360000</v>
      </c>
      <c r="P325" s="93">
        <v>0</v>
      </c>
    </row>
    <row r="326" spans="1:16" s="93" customFormat="1" x14ac:dyDescent="0.25">
      <c r="A326" s="93">
        <v>100099</v>
      </c>
      <c r="B326" s="93" t="s">
        <v>1255</v>
      </c>
      <c r="C326" s="273">
        <v>42005</v>
      </c>
      <c r="D326" s="273">
        <v>42035.999988425923</v>
      </c>
      <c r="E326" s="93">
        <v>1</v>
      </c>
      <c r="F326" s="93" t="s">
        <v>38</v>
      </c>
      <c r="G326" s="93">
        <v>7</v>
      </c>
      <c r="H326" s="93">
        <v>5</v>
      </c>
      <c r="I326" s="93">
        <v>49200000</v>
      </c>
      <c r="J326" s="93">
        <v>2952000</v>
      </c>
      <c r="K326" s="93">
        <v>984000</v>
      </c>
    </row>
    <row r="327" spans="1:16" s="93" customFormat="1" x14ac:dyDescent="0.25">
      <c r="A327" s="93">
        <v>100099</v>
      </c>
      <c r="B327" s="93" t="s">
        <v>1255</v>
      </c>
      <c r="C327" s="273">
        <v>42005</v>
      </c>
      <c r="D327" s="273">
        <v>42035.999988425923</v>
      </c>
      <c r="E327" s="93">
        <v>1</v>
      </c>
      <c r="F327" s="93" t="s">
        <v>38</v>
      </c>
      <c r="H327" s="93">
        <v>10</v>
      </c>
      <c r="M327" s="93">
        <v>200000000</v>
      </c>
      <c r="N327" s="93" t="s">
        <v>1256</v>
      </c>
      <c r="O327" s="93" t="s">
        <v>1257</v>
      </c>
      <c r="P327" s="93" t="s">
        <v>1258</v>
      </c>
    </row>
    <row r="328" spans="1:16" s="93" customFormat="1" x14ac:dyDescent="0.25">
      <c r="A328" s="93">
        <v>100099</v>
      </c>
      <c r="B328" s="93" t="s">
        <v>1255</v>
      </c>
      <c r="C328" s="273">
        <v>42036</v>
      </c>
      <c r="D328" s="273">
        <v>42063.999988425923</v>
      </c>
      <c r="E328" s="93">
        <v>1</v>
      </c>
      <c r="F328" s="93" t="s">
        <v>38</v>
      </c>
      <c r="G328" s="93">
        <v>1</v>
      </c>
      <c r="H328" s="93">
        <v>1</v>
      </c>
      <c r="I328" s="93">
        <v>9840000</v>
      </c>
      <c r="J328" s="93">
        <v>787200</v>
      </c>
      <c r="K328" s="93">
        <v>196800</v>
      </c>
    </row>
    <row r="329" spans="1:16" s="93" customFormat="1" x14ac:dyDescent="0.25">
      <c r="A329" s="93">
        <v>100099</v>
      </c>
      <c r="B329" s="93" t="s">
        <v>1255</v>
      </c>
      <c r="C329" s="273">
        <v>42036</v>
      </c>
      <c r="D329" s="273">
        <v>42063.999988425923</v>
      </c>
      <c r="E329" s="93">
        <v>1</v>
      </c>
      <c r="F329" s="93" t="s">
        <v>38</v>
      </c>
      <c r="G329" s="93">
        <v>2</v>
      </c>
      <c r="H329" s="93">
        <v>1</v>
      </c>
      <c r="I329" s="93">
        <v>11480000</v>
      </c>
      <c r="J329" s="93">
        <v>918400</v>
      </c>
      <c r="K329" s="93">
        <v>229600</v>
      </c>
    </row>
    <row r="330" spans="1:16" s="93" customFormat="1" x14ac:dyDescent="0.25">
      <c r="A330" s="93">
        <v>100099</v>
      </c>
      <c r="B330" s="93" t="s">
        <v>1255</v>
      </c>
      <c r="C330" s="273">
        <v>42036</v>
      </c>
      <c r="D330" s="273">
        <v>42063.999988425923</v>
      </c>
      <c r="E330" s="93">
        <v>1</v>
      </c>
      <c r="F330" s="93" t="s">
        <v>38</v>
      </c>
      <c r="G330" s="93">
        <v>3</v>
      </c>
      <c r="H330" s="93">
        <v>1</v>
      </c>
      <c r="I330" s="93">
        <v>11480000</v>
      </c>
      <c r="J330" s="93">
        <v>918400</v>
      </c>
      <c r="K330" s="93">
        <v>229600</v>
      </c>
    </row>
    <row r="331" spans="1:16" s="93" customFormat="1" x14ac:dyDescent="0.25">
      <c r="A331" s="93">
        <v>1000100</v>
      </c>
      <c r="B331" s="93" t="s">
        <v>1259</v>
      </c>
      <c r="C331" s="273">
        <v>41883</v>
      </c>
      <c r="D331" s="273">
        <v>42063</v>
      </c>
      <c r="E331" s="93">
        <v>1</v>
      </c>
      <c r="F331" s="93" t="s">
        <v>38</v>
      </c>
      <c r="H331" s="93">
        <v>2</v>
      </c>
      <c r="I331" s="93">
        <v>24600000</v>
      </c>
      <c r="J331" s="93">
        <v>738000</v>
      </c>
      <c r="K331" s="93">
        <v>0</v>
      </c>
      <c r="M331" s="93">
        <v>30000000</v>
      </c>
      <c r="N331" s="93">
        <v>24600000</v>
      </c>
      <c r="O331" s="93">
        <v>738000</v>
      </c>
      <c r="P331" s="93">
        <v>0</v>
      </c>
    </row>
    <row r="332" spans="1:16" s="93" customFormat="1" x14ac:dyDescent="0.25">
      <c r="A332" s="93">
        <v>1000100</v>
      </c>
      <c r="B332" s="93" t="s">
        <v>1259</v>
      </c>
      <c r="C332" s="273">
        <v>42005</v>
      </c>
      <c r="D332" s="273">
        <v>42035.999988425923</v>
      </c>
      <c r="E332" s="93">
        <v>1</v>
      </c>
      <c r="F332" s="93" t="s">
        <v>38</v>
      </c>
      <c r="G332" s="93">
        <v>7</v>
      </c>
      <c r="H332" s="93">
        <v>5</v>
      </c>
      <c r="I332" s="93">
        <v>24600000</v>
      </c>
      <c r="J332" s="93">
        <v>1476000</v>
      </c>
      <c r="K332" s="93">
        <v>492000</v>
      </c>
    </row>
    <row r="333" spans="1:16" s="93" customFormat="1" x14ac:dyDescent="0.25">
      <c r="A333" s="93">
        <v>1000100</v>
      </c>
      <c r="B333" s="93" t="s">
        <v>1259</v>
      </c>
      <c r="C333" s="273">
        <v>42005</v>
      </c>
      <c r="D333" s="273">
        <v>42035.999988425923</v>
      </c>
      <c r="E333" s="93">
        <v>1</v>
      </c>
      <c r="F333" s="93" t="s">
        <v>38</v>
      </c>
      <c r="H333" s="93">
        <v>10</v>
      </c>
      <c r="M333" s="93">
        <v>552000000</v>
      </c>
      <c r="N333" s="93" t="s">
        <v>1260</v>
      </c>
      <c r="O333" s="93" t="s">
        <v>1261</v>
      </c>
      <c r="P333" s="93" t="s">
        <v>1262</v>
      </c>
    </row>
    <row r="334" spans="1:16" s="93" customFormat="1" x14ac:dyDescent="0.25">
      <c r="A334" s="93">
        <v>1000101</v>
      </c>
      <c r="B334" s="93" t="s">
        <v>1263</v>
      </c>
      <c r="C334" s="273">
        <v>42005</v>
      </c>
      <c r="D334" s="273">
        <v>42035.999988425923</v>
      </c>
      <c r="E334" s="93">
        <v>1</v>
      </c>
      <c r="F334" s="93" t="s">
        <v>38</v>
      </c>
      <c r="G334" s="93">
        <v>7</v>
      </c>
      <c r="H334" s="93">
        <v>5</v>
      </c>
      <c r="I334" s="93">
        <v>10660000</v>
      </c>
      <c r="J334" s="93">
        <v>639600</v>
      </c>
      <c r="K334" s="93">
        <v>213200</v>
      </c>
    </row>
    <row r="335" spans="1:16" s="93" customFormat="1" x14ac:dyDescent="0.25">
      <c r="A335" s="93">
        <v>1000101</v>
      </c>
      <c r="B335" s="93" t="s">
        <v>1263</v>
      </c>
      <c r="C335" s="273">
        <v>42005</v>
      </c>
      <c r="D335" s="273">
        <v>42035.999988425923</v>
      </c>
      <c r="E335" s="93">
        <v>1</v>
      </c>
      <c r="F335" s="93" t="s">
        <v>38</v>
      </c>
      <c r="H335" s="93">
        <v>10</v>
      </c>
      <c r="M335" s="93">
        <v>700200000</v>
      </c>
      <c r="N335" s="93" t="s">
        <v>1264</v>
      </c>
      <c r="O335" s="93" t="s">
        <v>1265</v>
      </c>
      <c r="P335" s="93" t="s">
        <v>1266</v>
      </c>
    </row>
    <row r="336" spans="1:16" s="93" customFormat="1" x14ac:dyDescent="0.25">
      <c r="A336" s="93">
        <v>1000102</v>
      </c>
      <c r="B336" s="93" t="s">
        <v>1267</v>
      </c>
      <c r="C336" s="273">
        <v>41883</v>
      </c>
      <c r="D336" s="273">
        <v>42063</v>
      </c>
      <c r="E336" s="93">
        <v>1</v>
      </c>
      <c r="F336" s="93" t="s">
        <v>38</v>
      </c>
      <c r="H336" s="93">
        <v>2</v>
      </c>
      <c r="I336" s="93">
        <v>35300020</v>
      </c>
      <c r="J336" s="93" t="s">
        <v>1268</v>
      </c>
      <c r="K336" s="93">
        <v>0</v>
      </c>
      <c r="M336" s="93">
        <v>40700020</v>
      </c>
      <c r="N336" s="93">
        <v>35300020</v>
      </c>
      <c r="O336" s="93" t="s">
        <v>1268</v>
      </c>
      <c r="P336" s="93">
        <v>0</v>
      </c>
    </row>
    <row r="337" spans="1:16" s="93" customFormat="1" x14ac:dyDescent="0.25">
      <c r="A337" s="93">
        <v>1000102</v>
      </c>
      <c r="B337" s="93" t="s">
        <v>1267</v>
      </c>
      <c r="C337" s="273">
        <v>42005</v>
      </c>
      <c r="D337" s="273">
        <v>42035.999988425923</v>
      </c>
      <c r="E337" s="93">
        <v>1</v>
      </c>
      <c r="F337" s="93" t="s">
        <v>38</v>
      </c>
      <c r="G337" s="93">
        <v>7</v>
      </c>
      <c r="H337" s="93">
        <v>5</v>
      </c>
      <c r="I337" s="93">
        <v>24600000</v>
      </c>
      <c r="J337" s="93">
        <v>1476000</v>
      </c>
      <c r="K337" s="93">
        <v>492000</v>
      </c>
    </row>
    <row r="338" spans="1:16" s="93" customFormat="1" x14ac:dyDescent="0.25">
      <c r="A338" s="93">
        <v>1000102</v>
      </c>
      <c r="B338" s="93" t="s">
        <v>1267</v>
      </c>
      <c r="C338" s="273">
        <v>42005</v>
      </c>
      <c r="D338" s="273">
        <v>42035.999988425923</v>
      </c>
      <c r="E338" s="93">
        <v>1</v>
      </c>
      <c r="F338" s="93" t="s">
        <v>38</v>
      </c>
      <c r="H338" s="93">
        <v>10</v>
      </c>
      <c r="M338" s="93">
        <v>80000000</v>
      </c>
      <c r="N338" s="93" t="s">
        <v>1269</v>
      </c>
      <c r="O338" s="93" t="s">
        <v>1270</v>
      </c>
      <c r="P338" s="93" t="s">
        <v>1271</v>
      </c>
    </row>
    <row r="339" spans="1:16" s="93" customFormat="1" x14ac:dyDescent="0.25">
      <c r="A339" s="93">
        <v>1000102</v>
      </c>
      <c r="B339" s="93" t="s">
        <v>1267</v>
      </c>
      <c r="C339" s="273">
        <v>42005</v>
      </c>
      <c r="D339" s="273">
        <v>42035.999988425923</v>
      </c>
      <c r="E339" s="93">
        <v>1</v>
      </c>
      <c r="F339" s="93" t="s">
        <v>59</v>
      </c>
      <c r="H339" s="93">
        <v>10</v>
      </c>
      <c r="M339" s="93">
        <v>46668</v>
      </c>
      <c r="N339" s="93" t="s">
        <v>1272</v>
      </c>
      <c r="O339" s="93" t="s">
        <v>1273</v>
      </c>
      <c r="P339" s="93" t="s">
        <v>1274</v>
      </c>
    </row>
    <row r="340" spans="1:16" s="93" customFormat="1" x14ac:dyDescent="0.25">
      <c r="A340" s="93">
        <v>1000102</v>
      </c>
      <c r="B340" s="93" t="s">
        <v>1267</v>
      </c>
      <c r="C340" s="273">
        <v>42036</v>
      </c>
      <c r="D340" s="273">
        <v>42063.999988425923</v>
      </c>
      <c r="E340" s="93">
        <v>1</v>
      </c>
      <c r="F340" s="93" t="s">
        <v>38</v>
      </c>
      <c r="G340" s="93">
        <v>1</v>
      </c>
      <c r="H340" s="93">
        <v>1</v>
      </c>
      <c r="I340" s="93">
        <v>7000000</v>
      </c>
      <c r="J340" s="93">
        <v>560000</v>
      </c>
      <c r="K340" s="93">
        <v>140000</v>
      </c>
    </row>
    <row r="341" spans="1:16" s="93" customFormat="1" x14ac:dyDescent="0.25">
      <c r="A341" s="93">
        <v>1000102</v>
      </c>
      <c r="B341" s="93" t="s">
        <v>1267</v>
      </c>
      <c r="C341" s="273">
        <v>42036</v>
      </c>
      <c r="D341" s="273">
        <v>42063.999988425923</v>
      </c>
      <c r="E341" s="93">
        <v>1</v>
      </c>
      <c r="F341" s="93" t="s">
        <v>59</v>
      </c>
      <c r="G341" s="93">
        <v>7</v>
      </c>
      <c r="H341" s="93">
        <v>5</v>
      </c>
      <c r="I341" s="93">
        <v>23334</v>
      </c>
      <c r="J341" s="93" t="s">
        <v>1275</v>
      </c>
      <c r="K341" s="93" t="s">
        <v>1276</v>
      </c>
    </row>
    <row r="342" spans="1:16" s="93" customFormat="1" x14ac:dyDescent="0.25">
      <c r="A342" s="93">
        <v>1000102</v>
      </c>
      <c r="B342" s="93" t="s">
        <v>1267</v>
      </c>
      <c r="C342" s="273">
        <v>42036</v>
      </c>
      <c r="D342" s="273">
        <v>42063.999988425923</v>
      </c>
      <c r="E342" s="93">
        <v>1</v>
      </c>
      <c r="F342" s="93" t="s">
        <v>38</v>
      </c>
      <c r="G342" s="93">
        <v>7</v>
      </c>
      <c r="H342" s="93">
        <v>5</v>
      </c>
      <c r="I342" s="93">
        <v>3000000</v>
      </c>
      <c r="J342" s="93">
        <v>180000</v>
      </c>
      <c r="K342" s="93">
        <v>60000</v>
      </c>
    </row>
    <row r="343" spans="1:16" s="93" customFormat="1" x14ac:dyDescent="0.25">
      <c r="A343" s="93">
        <v>1000103</v>
      </c>
      <c r="B343" s="93" t="s">
        <v>1277</v>
      </c>
      <c r="C343" s="273">
        <v>41883</v>
      </c>
      <c r="D343" s="273">
        <v>42063</v>
      </c>
      <c r="E343" s="93">
        <v>1</v>
      </c>
      <c r="F343" s="93" t="s">
        <v>38</v>
      </c>
      <c r="H343" s="93">
        <v>2</v>
      </c>
      <c r="I343" s="93">
        <v>43990020</v>
      </c>
      <c r="J343" s="93" t="s">
        <v>1278</v>
      </c>
      <c r="K343" s="93">
        <v>0</v>
      </c>
      <c r="M343" s="93">
        <v>50200020</v>
      </c>
      <c r="N343" s="93">
        <v>43990020</v>
      </c>
      <c r="O343" s="93" t="s">
        <v>1278</v>
      </c>
      <c r="P343" s="93">
        <v>0</v>
      </c>
    </row>
    <row r="344" spans="1:16" s="93" customFormat="1" x14ac:dyDescent="0.25">
      <c r="A344" s="93">
        <v>1000103</v>
      </c>
      <c r="B344" s="93" t="s">
        <v>1277</v>
      </c>
      <c r="C344" s="273">
        <v>42005</v>
      </c>
      <c r="D344" s="273">
        <v>42035.999988425923</v>
      </c>
      <c r="E344" s="93">
        <v>1</v>
      </c>
      <c r="F344" s="93" t="s">
        <v>59</v>
      </c>
      <c r="G344" s="93">
        <v>7</v>
      </c>
      <c r="H344" s="93">
        <v>5</v>
      </c>
      <c r="I344" s="93">
        <v>943000</v>
      </c>
      <c r="J344" s="93">
        <v>56580</v>
      </c>
      <c r="K344" s="93">
        <v>18860</v>
      </c>
    </row>
    <row r="345" spans="1:16" s="93" customFormat="1" x14ac:dyDescent="0.25">
      <c r="A345" s="93">
        <v>1000103</v>
      </c>
      <c r="B345" s="93" t="s">
        <v>1277</v>
      </c>
      <c r="C345" s="273">
        <v>42005</v>
      </c>
      <c r="D345" s="273">
        <v>42035.999988425923</v>
      </c>
      <c r="E345" s="93">
        <v>1</v>
      </c>
      <c r="F345" s="93" t="s">
        <v>59</v>
      </c>
      <c r="H345" s="93">
        <v>10</v>
      </c>
      <c r="M345" s="93">
        <v>3346668</v>
      </c>
      <c r="N345" s="93" t="s">
        <v>1279</v>
      </c>
      <c r="O345" s="93" t="s">
        <v>1280</v>
      </c>
      <c r="P345" s="93" t="s">
        <v>1281</v>
      </c>
    </row>
    <row r="346" spans="1:16" s="93" customFormat="1" x14ac:dyDescent="0.25">
      <c r="A346" s="93">
        <v>1000103</v>
      </c>
      <c r="B346" s="93" t="s">
        <v>1277</v>
      </c>
      <c r="C346" s="273">
        <v>42036</v>
      </c>
      <c r="D346" s="273">
        <v>42063.999988425923</v>
      </c>
      <c r="E346" s="93">
        <v>1</v>
      </c>
      <c r="F346" s="93" t="s">
        <v>59</v>
      </c>
      <c r="G346" s="93">
        <v>1</v>
      </c>
      <c r="H346" s="93">
        <v>1</v>
      </c>
      <c r="I346" s="93">
        <v>323334</v>
      </c>
      <c r="J346" s="93" t="s">
        <v>1282</v>
      </c>
      <c r="K346" s="93" t="s">
        <v>1283</v>
      </c>
    </row>
    <row r="347" spans="1:16" s="93" customFormat="1" x14ac:dyDescent="0.25">
      <c r="A347" s="93">
        <v>1000103</v>
      </c>
      <c r="B347" s="93" t="s">
        <v>1277</v>
      </c>
      <c r="C347" s="273">
        <v>42036</v>
      </c>
      <c r="D347" s="273">
        <v>42063.999988425923</v>
      </c>
      <c r="E347" s="93">
        <v>1</v>
      </c>
      <c r="F347" s="93" t="s">
        <v>59</v>
      </c>
      <c r="G347" s="93">
        <v>2</v>
      </c>
      <c r="H347" s="93">
        <v>1</v>
      </c>
      <c r="I347" s="93">
        <v>200000</v>
      </c>
      <c r="J347" s="93">
        <v>16000</v>
      </c>
      <c r="K347" s="93">
        <v>4000</v>
      </c>
    </row>
    <row r="348" spans="1:16" s="93" customFormat="1" x14ac:dyDescent="0.25">
      <c r="A348" s="93">
        <v>1000104</v>
      </c>
      <c r="B348" s="93" t="s">
        <v>1284</v>
      </c>
      <c r="C348" s="273">
        <v>41883</v>
      </c>
      <c r="D348" s="273">
        <v>42063</v>
      </c>
      <c r="E348" s="93">
        <v>1</v>
      </c>
      <c r="F348" s="93" t="s">
        <v>38</v>
      </c>
      <c r="H348" s="93">
        <v>2</v>
      </c>
      <c r="I348" s="93">
        <v>246000000</v>
      </c>
      <c r="J348" s="93">
        <v>17150000</v>
      </c>
      <c r="K348" s="93">
        <v>0</v>
      </c>
      <c r="M348" s="93">
        <v>300000000</v>
      </c>
      <c r="N348" s="93">
        <v>246000000</v>
      </c>
      <c r="O348" s="93">
        <v>17150000</v>
      </c>
      <c r="P348" s="93">
        <v>0</v>
      </c>
    </row>
    <row r="349" spans="1:16" s="93" customFormat="1" x14ac:dyDescent="0.25">
      <c r="A349" s="93">
        <v>1000104</v>
      </c>
      <c r="B349" s="93" t="s">
        <v>1284</v>
      </c>
      <c r="C349" s="273">
        <v>42005</v>
      </c>
      <c r="D349" s="273">
        <v>42035.999988425923</v>
      </c>
      <c r="E349" s="93">
        <v>1</v>
      </c>
      <c r="F349" s="93" t="s">
        <v>38</v>
      </c>
      <c r="G349" s="93">
        <v>71</v>
      </c>
      <c r="H349" s="93">
        <v>1</v>
      </c>
      <c r="I349" s="93">
        <v>90200000</v>
      </c>
      <c r="J349" s="93">
        <v>7216000</v>
      </c>
      <c r="K349" s="93">
        <v>0</v>
      </c>
      <c r="P349" s="93">
        <v>0</v>
      </c>
    </row>
    <row r="350" spans="1:16" s="93" customFormat="1" x14ac:dyDescent="0.25">
      <c r="A350" s="93">
        <v>1000104</v>
      </c>
      <c r="B350" s="93" t="s">
        <v>1284</v>
      </c>
      <c r="C350" s="273">
        <v>42005</v>
      </c>
      <c r="D350" s="273">
        <v>42035.999988425923</v>
      </c>
      <c r="E350" s="93">
        <v>1</v>
      </c>
      <c r="F350" s="93" t="s">
        <v>38</v>
      </c>
      <c r="H350" s="93">
        <v>10</v>
      </c>
      <c r="M350" s="93">
        <v>1151999998</v>
      </c>
      <c r="N350" s="93" t="s">
        <v>1285</v>
      </c>
      <c r="O350" s="93" t="s">
        <v>1286</v>
      </c>
      <c r="P350" s="93" t="s">
        <v>1287</v>
      </c>
    </row>
    <row r="351" spans="1:16" s="93" customFormat="1" x14ac:dyDescent="0.25">
      <c r="A351" s="93">
        <v>1000104</v>
      </c>
      <c r="B351" s="93" t="s">
        <v>1284</v>
      </c>
      <c r="C351" s="273">
        <v>42036</v>
      </c>
      <c r="D351" s="273">
        <v>42063.999988425923</v>
      </c>
      <c r="E351" s="93">
        <v>1</v>
      </c>
      <c r="F351" s="93" t="s">
        <v>38</v>
      </c>
      <c r="G351" s="93">
        <v>7</v>
      </c>
      <c r="H351" s="93">
        <v>5</v>
      </c>
      <c r="I351" s="93">
        <v>155800000</v>
      </c>
      <c r="J351" s="93">
        <v>9348000</v>
      </c>
      <c r="K351" s="93">
        <v>3116000</v>
      </c>
    </row>
    <row r="352" spans="1:16" s="93" customFormat="1" x14ac:dyDescent="0.25">
      <c r="A352" s="93">
        <v>1000104</v>
      </c>
      <c r="B352" s="93" t="s">
        <v>1284</v>
      </c>
      <c r="C352" s="273">
        <v>42036</v>
      </c>
      <c r="D352" s="273">
        <v>42063.999988425923</v>
      </c>
      <c r="E352" s="93">
        <v>1</v>
      </c>
      <c r="F352" s="93" t="s">
        <v>38</v>
      </c>
      <c r="H352" s="93">
        <v>10</v>
      </c>
      <c r="M352" s="93">
        <v>160000000</v>
      </c>
      <c r="N352" s="93" t="s">
        <v>1288</v>
      </c>
      <c r="O352" s="93" t="s">
        <v>1289</v>
      </c>
      <c r="P352" s="93" t="s">
        <v>1218</v>
      </c>
    </row>
    <row r="353" spans="1:16" s="93" customFormat="1" x14ac:dyDescent="0.25">
      <c r="A353" s="93">
        <v>1000105</v>
      </c>
      <c r="B353" s="93" t="s">
        <v>1290</v>
      </c>
      <c r="C353" s="273">
        <v>41883</v>
      </c>
      <c r="D353" s="273">
        <v>42063</v>
      </c>
      <c r="E353" s="93">
        <v>1</v>
      </c>
      <c r="F353" s="93" t="s">
        <v>38</v>
      </c>
      <c r="H353" s="93">
        <v>2</v>
      </c>
      <c r="I353" s="93">
        <v>246000000</v>
      </c>
      <c r="J353" s="93">
        <v>17150000</v>
      </c>
      <c r="K353" s="93">
        <v>0</v>
      </c>
      <c r="M353" s="93">
        <v>300000000</v>
      </c>
      <c r="N353" s="93">
        <v>246000000</v>
      </c>
      <c r="O353" s="93">
        <v>17150000</v>
      </c>
      <c r="P353" s="93">
        <v>0</v>
      </c>
    </row>
    <row r="354" spans="1:16" s="93" customFormat="1" x14ac:dyDescent="0.25">
      <c r="A354" s="93">
        <v>1000105</v>
      </c>
      <c r="B354" s="93" t="s">
        <v>1290</v>
      </c>
      <c r="C354" s="273">
        <v>42005</v>
      </c>
      <c r="D354" s="273">
        <v>42035.999988425923</v>
      </c>
      <c r="E354" s="93">
        <v>1</v>
      </c>
      <c r="F354" s="93" t="s">
        <v>38</v>
      </c>
      <c r="G354" s="93">
        <v>71</v>
      </c>
      <c r="H354" s="93">
        <v>1</v>
      </c>
      <c r="I354" s="93">
        <v>90200000</v>
      </c>
      <c r="J354" s="93">
        <v>7216000</v>
      </c>
      <c r="K354" s="93">
        <v>0</v>
      </c>
      <c r="P354" s="93">
        <v>0</v>
      </c>
    </row>
    <row r="355" spans="1:16" s="93" customFormat="1" x14ac:dyDescent="0.25">
      <c r="A355" s="93">
        <v>1000105</v>
      </c>
      <c r="B355" s="93" t="s">
        <v>1290</v>
      </c>
      <c r="C355" s="273">
        <v>42005</v>
      </c>
      <c r="D355" s="273">
        <v>42035.999988425923</v>
      </c>
      <c r="E355" s="93">
        <v>1</v>
      </c>
      <c r="F355" s="93" t="s">
        <v>38</v>
      </c>
      <c r="H355" s="93">
        <v>10</v>
      </c>
      <c r="M355" s="93">
        <v>288000000</v>
      </c>
      <c r="N355" s="93" t="s">
        <v>1291</v>
      </c>
      <c r="O355" s="93" t="s">
        <v>1292</v>
      </c>
      <c r="P355" s="93" t="s">
        <v>1293</v>
      </c>
    </row>
    <row r="356" spans="1:16" s="93" customFormat="1" x14ac:dyDescent="0.25">
      <c r="A356" s="93">
        <v>1000105</v>
      </c>
      <c r="B356" s="93" t="s">
        <v>1290</v>
      </c>
      <c r="C356" s="273">
        <v>42036</v>
      </c>
      <c r="D356" s="273">
        <v>42063.999988425923</v>
      </c>
      <c r="E356" s="93">
        <v>1</v>
      </c>
      <c r="F356" s="93" t="s">
        <v>38</v>
      </c>
      <c r="G356" s="93">
        <v>7</v>
      </c>
      <c r="H356" s="93">
        <v>5</v>
      </c>
      <c r="I356" s="93">
        <v>155800000</v>
      </c>
      <c r="J356" s="93">
        <v>9348000</v>
      </c>
      <c r="K356" s="93">
        <v>3116000</v>
      </c>
    </row>
    <row r="357" spans="1:16" s="93" customFormat="1" x14ac:dyDescent="0.25">
      <c r="A357" s="93">
        <v>1000105</v>
      </c>
      <c r="B357" s="93" t="s">
        <v>1290</v>
      </c>
      <c r="C357" s="273">
        <v>42036</v>
      </c>
      <c r="D357" s="273">
        <v>42063.999988425923</v>
      </c>
      <c r="E357" s="93">
        <v>1</v>
      </c>
      <c r="F357" s="93" t="s">
        <v>38</v>
      </c>
      <c r="H357" s="93">
        <v>10</v>
      </c>
      <c r="M357" s="93">
        <v>40000000</v>
      </c>
      <c r="N357" s="93" t="s">
        <v>1294</v>
      </c>
      <c r="O357" s="93" t="s">
        <v>1295</v>
      </c>
      <c r="P357" s="93" t="s">
        <v>1296</v>
      </c>
    </row>
    <row r="358" spans="1:16" s="93" customFormat="1" x14ac:dyDescent="0.25">
      <c r="A358" s="93">
        <v>1000106</v>
      </c>
      <c r="B358" s="93" t="s">
        <v>1297</v>
      </c>
      <c r="C358" s="273">
        <v>41883</v>
      </c>
      <c r="D358" s="273">
        <v>42063</v>
      </c>
      <c r="E358" s="93">
        <v>1</v>
      </c>
      <c r="F358" s="93" t="s">
        <v>38</v>
      </c>
      <c r="H358" s="93">
        <v>2</v>
      </c>
      <c r="I358" s="93">
        <v>246000000</v>
      </c>
      <c r="J358" s="93">
        <v>17150000</v>
      </c>
      <c r="K358" s="93">
        <v>0</v>
      </c>
      <c r="M358" s="93">
        <v>300000000</v>
      </c>
      <c r="N358" s="93">
        <v>246000000</v>
      </c>
      <c r="O358" s="93">
        <v>17150000</v>
      </c>
      <c r="P358" s="93">
        <v>0</v>
      </c>
    </row>
    <row r="359" spans="1:16" s="93" customFormat="1" x14ac:dyDescent="0.25">
      <c r="A359" s="93">
        <v>1000106</v>
      </c>
      <c r="B359" s="93" t="s">
        <v>1297</v>
      </c>
      <c r="C359" s="273">
        <v>42005</v>
      </c>
      <c r="D359" s="273">
        <v>42035.999988425923</v>
      </c>
      <c r="E359" s="93">
        <v>1</v>
      </c>
      <c r="F359" s="93" t="s">
        <v>38</v>
      </c>
      <c r="G359" s="93">
        <v>71</v>
      </c>
      <c r="H359" s="93">
        <v>1</v>
      </c>
      <c r="I359" s="93">
        <v>90200000</v>
      </c>
      <c r="J359" s="93">
        <v>6314000</v>
      </c>
      <c r="K359" s="93">
        <v>0</v>
      </c>
      <c r="P359" s="93">
        <v>0</v>
      </c>
    </row>
    <row r="360" spans="1:16" s="93" customFormat="1" x14ac:dyDescent="0.25">
      <c r="A360" s="93">
        <v>1000106</v>
      </c>
      <c r="B360" s="93" t="s">
        <v>1297</v>
      </c>
      <c r="C360" s="273">
        <v>42005</v>
      </c>
      <c r="D360" s="273">
        <v>42035.999988425923</v>
      </c>
      <c r="E360" s="93">
        <v>1</v>
      </c>
      <c r="F360" s="93" t="s">
        <v>38</v>
      </c>
      <c r="H360" s="93">
        <v>10</v>
      </c>
      <c r="M360" s="93">
        <v>288000000</v>
      </c>
      <c r="N360" s="93" t="s">
        <v>1291</v>
      </c>
      <c r="O360" s="93" t="s">
        <v>1298</v>
      </c>
      <c r="P360" s="93" t="s">
        <v>1293</v>
      </c>
    </row>
    <row r="361" spans="1:16" s="93" customFormat="1" x14ac:dyDescent="0.25">
      <c r="A361" s="93">
        <v>1000106</v>
      </c>
      <c r="B361" s="93" t="s">
        <v>1297</v>
      </c>
      <c r="C361" s="273">
        <v>42036</v>
      </c>
      <c r="D361" s="273">
        <v>42063.999988425923</v>
      </c>
      <c r="E361" s="93">
        <v>1</v>
      </c>
      <c r="F361" s="93" t="s">
        <v>38</v>
      </c>
      <c r="G361" s="93">
        <v>7</v>
      </c>
      <c r="H361" s="93">
        <v>5</v>
      </c>
      <c r="I361" s="93">
        <v>65600000</v>
      </c>
      <c r="J361" s="93">
        <v>3936000</v>
      </c>
      <c r="K361" s="93">
        <v>1312000</v>
      </c>
    </row>
    <row r="362" spans="1:16" s="93" customFormat="1" x14ac:dyDescent="0.25">
      <c r="A362" s="93">
        <v>1000106</v>
      </c>
      <c r="B362" s="93" t="s">
        <v>1297</v>
      </c>
      <c r="C362" s="273">
        <v>42036</v>
      </c>
      <c r="D362" s="273">
        <v>42063.999988425923</v>
      </c>
      <c r="E362" s="93">
        <v>1</v>
      </c>
      <c r="F362" s="93" t="s">
        <v>38</v>
      </c>
      <c r="G362" s="93">
        <v>7</v>
      </c>
      <c r="H362" s="93">
        <v>6</v>
      </c>
      <c r="I362" s="93">
        <v>90200000</v>
      </c>
      <c r="J362" s="93">
        <v>4510000</v>
      </c>
      <c r="K362" s="93">
        <v>1804000</v>
      </c>
    </row>
    <row r="363" spans="1:16" s="93" customFormat="1" x14ac:dyDescent="0.25">
      <c r="A363" s="93">
        <v>1000106</v>
      </c>
      <c r="B363" s="93" t="s">
        <v>1297</v>
      </c>
      <c r="C363" s="273">
        <v>42036</v>
      </c>
      <c r="D363" s="273">
        <v>42063.999988425923</v>
      </c>
      <c r="E363" s="93">
        <v>1</v>
      </c>
      <c r="F363" s="93" t="s">
        <v>38</v>
      </c>
      <c r="H363" s="93">
        <v>10</v>
      </c>
      <c r="M363" s="93">
        <v>40000000</v>
      </c>
      <c r="N363" s="93" t="s">
        <v>1294</v>
      </c>
      <c r="O363" s="93" t="s">
        <v>1299</v>
      </c>
      <c r="P363" s="93" t="s">
        <v>1296</v>
      </c>
    </row>
    <row r="364" spans="1:16" s="93" customFormat="1" x14ac:dyDescent="0.25">
      <c r="A364" s="93">
        <v>1000107</v>
      </c>
      <c r="B364" s="93" t="s">
        <v>1300</v>
      </c>
      <c r="C364" s="273">
        <v>41883</v>
      </c>
      <c r="D364" s="273">
        <v>42063</v>
      </c>
      <c r="E364" s="93">
        <v>1</v>
      </c>
      <c r="F364" s="93" t="s">
        <v>38</v>
      </c>
      <c r="H364" s="93">
        <v>2</v>
      </c>
      <c r="I364" s="93">
        <v>260400000</v>
      </c>
      <c r="J364" s="93">
        <v>18302000</v>
      </c>
      <c r="K364" s="93">
        <v>0</v>
      </c>
      <c r="M364" s="93">
        <v>300000000</v>
      </c>
      <c r="N364" s="93">
        <v>260400000</v>
      </c>
      <c r="O364" s="93">
        <v>18302000</v>
      </c>
      <c r="P364" s="93">
        <v>0</v>
      </c>
    </row>
    <row r="365" spans="1:16" s="93" customFormat="1" x14ac:dyDescent="0.25">
      <c r="A365" s="93">
        <v>1000107</v>
      </c>
      <c r="B365" s="93" t="s">
        <v>1300</v>
      </c>
      <c r="C365" s="273">
        <v>42005</v>
      </c>
      <c r="D365" s="273">
        <v>42035.999988425923</v>
      </c>
      <c r="E365" s="93">
        <v>1</v>
      </c>
      <c r="F365" s="93" t="s">
        <v>38</v>
      </c>
      <c r="G365" s="93">
        <v>71</v>
      </c>
      <c r="H365" s="93">
        <v>1</v>
      </c>
      <c r="I365" s="93">
        <v>90200000</v>
      </c>
      <c r="J365" s="93">
        <v>6314000</v>
      </c>
      <c r="K365" s="93">
        <v>0</v>
      </c>
      <c r="P365" s="93">
        <v>0</v>
      </c>
    </row>
    <row r="366" spans="1:16" s="93" customFormat="1" x14ac:dyDescent="0.25">
      <c r="A366" s="93">
        <v>1000107</v>
      </c>
      <c r="B366" s="93" t="s">
        <v>1300</v>
      </c>
      <c r="C366" s="273">
        <v>42005</v>
      </c>
      <c r="D366" s="273">
        <v>42035.999988425923</v>
      </c>
      <c r="E366" s="93">
        <v>1</v>
      </c>
      <c r="F366" s="93" t="s">
        <v>59</v>
      </c>
      <c r="H366" s="93">
        <v>10</v>
      </c>
      <c r="M366" s="93">
        <v>2000000</v>
      </c>
      <c r="N366" s="93" t="s">
        <v>1212</v>
      </c>
      <c r="O366" s="93" t="s">
        <v>1301</v>
      </c>
      <c r="P366" s="93" t="s">
        <v>1227</v>
      </c>
    </row>
    <row r="367" spans="1:16" s="93" customFormat="1" x14ac:dyDescent="0.25">
      <c r="A367" s="93">
        <v>1000107</v>
      </c>
      <c r="B367" s="93" t="s">
        <v>1300</v>
      </c>
      <c r="C367" s="273">
        <v>42005</v>
      </c>
      <c r="D367" s="273">
        <v>42035.999988425923</v>
      </c>
      <c r="E367" s="93">
        <v>1</v>
      </c>
      <c r="F367" s="93" t="s">
        <v>38</v>
      </c>
      <c r="H367" s="93">
        <v>10</v>
      </c>
      <c r="M367" s="93">
        <v>192000000</v>
      </c>
      <c r="N367" s="93" t="s">
        <v>1302</v>
      </c>
      <c r="O367" s="93" t="s">
        <v>1303</v>
      </c>
      <c r="P367" s="93" t="s">
        <v>1304</v>
      </c>
    </row>
    <row r="368" spans="1:16" s="93" customFormat="1" x14ac:dyDescent="0.25">
      <c r="A368" s="93">
        <v>1000107</v>
      </c>
      <c r="B368" s="93" t="s">
        <v>1300</v>
      </c>
      <c r="C368" s="273">
        <v>42005</v>
      </c>
      <c r="D368" s="273">
        <v>42035.999988425923</v>
      </c>
      <c r="E368" s="93">
        <v>0</v>
      </c>
      <c r="F368" s="93" t="s">
        <v>59</v>
      </c>
      <c r="H368" s="93">
        <v>10</v>
      </c>
      <c r="M368" s="93">
        <v>4000000</v>
      </c>
      <c r="N368" s="93">
        <v>4000000</v>
      </c>
      <c r="O368" s="93">
        <v>240000</v>
      </c>
      <c r="P368" s="93">
        <v>80000</v>
      </c>
    </row>
    <row r="369" spans="1:16" s="93" customFormat="1" x14ac:dyDescent="0.25">
      <c r="A369" s="93">
        <v>1000107</v>
      </c>
      <c r="B369" s="93" t="s">
        <v>1300</v>
      </c>
      <c r="C369" s="273">
        <v>42036</v>
      </c>
      <c r="D369" s="273">
        <v>42063.999988425923</v>
      </c>
      <c r="E369" s="93">
        <v>0</v>
      </c>
      <c r="F369" s="93" t="s">
        <v>38</v>
      </c>
      <c r="G369" s="93">
        <v>7</v>
      </c>
      <c r="H369" s="93">
        <v>4</v>
      </c>
      <c r="I369" s="93">
        <v>80000000</v>
      </c>
      <c r="J369" s="93">
        <v>6400000</v>
      </c>
      <c r="K369" s="93">
        <v>1600000</v>
      </c>
    </row>
    <row r="370" spans="1:16" s="93" customFormat="1" x14ac:dyDescent="0.25">
      <c r="A370" s="93">
        <v>1000107</v>
      </c>
      <c r="B370" s="93" t="s">
        <v>1300</v>
      </c>
      <c r="C370" s="273">
        <v>42036</v>
      </c>
      <c r="D370" s="273">
        <v>42063.999988425923</v>
      </c>
      <c r="E370" s="93">
        <v>1</v>
      </c>
      <c r="F370" s="93" t="s">
        <v>38</v>
      </c>
      <c r="G370" s="93">
        <v>7</v>
      </c>
      <c r="H370" s="93">
        <v>6</v>
      </c>
      <c r="I370" s="93">
        <v>90200000</v>
      </c>
      <c r="J370" s="93">
        <v>4510000</v>
      </c>
      <c r="K370" s="93">
        <v>1804000</v>
      </c>
    </row>
    <row r="371" spans="1:16" s="93" customFormat="1" x14ac:dyDescent="0.25">
      <c r="A371" s="93">
        <v>1000108</v>
      </c>
      <c r="B371" s="93" t="s">
        <v>1305</v>
      </c>
      <c r="C371" s="273">
        <v>41883</v>
      </c>
      <c r="D371" s="273">
        <v>42063</v>
      </c>
      <c r="E371" s="93">
        <v>1</v>
      </c>
      <c r="F371" s="93" t="s">
        <v>38</v>
      </c>
      <c r="H371" s="93">
        <v>2</v>
      </c>
      <c r="I371" s="93">
        <v>140599999</v>
      </c>
      <c r="J371" s="93" t="s">
        <v>1306</v>
      </c>
      <c r="K371" s="93">
        <v>0</v>
      </c>
      <c r="M371" s="93">
        <v>163999999</v>
      </c>
      <c r="N371" s="93">
        <v>140599999</v>
      </c>
      <c r="O371" s="93" t="s">
        <v>1306</v>
      </c>
      <c r="P371" s="93">
        <v>0</v>
      </c>
    </row>
    <row r="372" spans="1:16" s="93" customFormat="1" x14ac:dyDescent="0.25">
      <c r="A372" s="93">
        <v>1000108</v>
      </c>
      <c r="B372" s="93" t="s">
        <v>1305</v>
      </c>
      <c r="C372" s="273">
        <v>42005</v>
      </c>
      <c r="D372" s="273">
        <v>42035.999988425923</v>
      </c>
      <c r="E372" s="93">
        <v>1</v>
      </c>
      <c r="F372" s="93" t="s">
        <v>38</v>
      </c>
      <c r="G372" s="93">
        <v>2</v>
      </c>
      <c r="H372" s="93">
        <v>1</v>
      </c>
      <c r="I372" s="93">
        <v>57400000</v>
      </c>
      <c r="J372" s="93">
        <v>4592000</v>
      </c>
      <c r="K372" s="93">
        <v>1148000</v>
      </c>
    </row>
    <row r="373" spans="1:16" s="93" customFormat="1" x14ac:dyDescent="0.25">
      <c r="A373" s="93">
        <v>1000108</v>
      </c>
      <c r="B373" s="93" t="s">
        <v>1305</v>
      </c>
      <c r="C373" s="273">
        <v>42005</v>
      </c>
      <c r="D373" s="273">
        <v>42035.999988425923</v>
      </c>
      <c r="E373" s="93">
        <v>1</v>
      </c>
      <c r="F373" s="93" t="s">
        <v>38</v>
      </c>
      <c r="G373" s="93">
        <v>7</v>
      </c>
      <c r="H373" s="93">
        <v>5</v>
      </c>
      <c r="I373" s="93">
        <v>129999996</v>
      </c>
      <c r="J373" s="93" t="s">
        <v>1307</v>
      </c>
      <c r="K373" s="93" t="s">
        <v>1308</v>
      </c>
    </row>
    <row r="374" spans="1:16" s="93" customFormat="1" x14ac:dyDescent="0.25">
      <c r="A374" s="93">
        <v>1000108</v>
      </c>
      <c r="B374" s="93" t="s">
        <v>1305</v>
      </c>
      <c r="C374" s="273">
        <v>42005</v>
      </c>
      <c r="D374" s="273">
        <v>42035.999988425923</v>
      </c>
      <c r="E374" s="93">
        <v>1</v>
      </c>
      <c r="F374" s="93" t="s">
        <v>38</v>
      </c>
      <c r="H374" s="93">
        <v>10</v>
      </c>
      <c r="M374" s="93" t="s">
        <v>1309</v>
      </c>
      <c r="N374" s="93" t="s">
        <v>1310</v>
      </c>
      <c r="O374" s="93" t="s">
        <v>1311</v>
      </c>
      <c r="P374" s="93" t="s">
        <v>1312</v>
      </c>
    </row>
    <row r="375" spans="1:16" s="93" customFormat="1" x14ac:dyDescent="0.25">
      <c r="A375" s="93">
        <v>1000108</v>
      </c>
      <c r="B375" s="93" t="s">
        <v>1305</v>
      </c>
      <c r="C375" s="273">
        <v>42036</v>
      </c>
      <c r="D375" s="273">
        <v>42063.999988425923</v>
      </c>
      <c r="E375" s="93">
        <v>1</v>
      </c>
      <c r="F375" s="93" t="s">
        <v>38</v>
      </c>
      <c r="G375" s="93">
        <v>1</v>
      </c>
      <c r="H375" s="93">
        <v>1</v>
      </c>
      <c r="I375" s="93">
        <v>49200000</v>
      </c>
      <c r="J375" s="93">
        <v>3936000</v>
      </c>
      <c r="K375" s="93">
        <v>984000</v>
      </c>
    </row>
    <row r="376" spans="1:16" s="93" customFormat="1" x14ac:dyDescent="0.25">
      <c r="A376" s="93">
        <v>1000109</v>
      </c>
      <c r="B376" s="93" t="s">
        <v>1313</v>
      </c>
      <c r="C376" s="273">
        <v>41883</v>
      </c>
      <c r="D376" s="273">
        <v>42063</v>
      </c>
      <c r="E376" s="93">
        <v>1</v>
      </c>
      <c r="F376" s="93" t="s">
        <v>38</v>
      </c>
      <c r="H376" s="93">
        <v>2</v>
      </c>
      <c r="I376" s="93">
        <v>416000001</v>
      </c>
      <c r="J376" s="93" t="s">
        <v>1314</v>
      </c>
      <c r="K376" s="93">
        <v>0</v>
      </c>
      <c r="M376" s="93">
        <v>470000001</v>
      </c>
      <c r="N376" s="93">
        <v>416000001</v>
      </c>
      <c r="O376" s="93" t="s">
        <v>1314</v>
      </c>
      <c r="P376" s="93">
        <v>0</v>
      </c>
    </row>
    <row r="377" spans="1:16" s="93" customFormat="1" x14ac:dyDescent="0.25">
      <c r="A377" s="93">
        <v>1000109</v>
      </c>
      <c r="B377" s="93" t="s">
        <v>1313</v>
      </c>
      <c r="C377" s="273">
        <v>42005</v>
      </c>
      <c r="D377" s="273">
        <v>42035.999988425923</v>
      </c>
      <c r="E377" s="93">
        <v>1</v>
      </c>
      <c r="F377" s="93" t="s">
        <v>38</v>
      </c>
      <c r="G377" s="93">
        <v>7</v>
      </c>
      <c r="H377" s="93">
        <v>5</v>
      </c>
      <c r="I377" s="93">
        <v>246000000</v>
      </c>
      <c r="J377" s="93">
        <v>14760000</v>
      </c>
      <c r="K377" s="93">
        <v>4920000</v>
      </c>
    </row>
    <row r="378" spans="1:16" s="93" customFormat="1" x14ac:dyDescent="0.25">
      <c r="A378" s="93">
        <v>1000109</v>
      </c>
      <c r="B378" s="93" t="s">
        <v>1313</v>
      </c>
      <c r="C378" s="273">
        <v>42005</v>
      </c>
      <c r="D378" s="273">
        <v>42035.999988425923</v>
      </c>
      <c r="E378" s="93">
        <v>1</v>
      </c>
      <c r="F378" s="93" t="s">
        <v>38</v>
      </c>
      <c r="H378" s="93">
        <v>10</v>
      </c>
      <c r="M378" s="93">
        <v>940000006</v>
      </c>
      <c r="N378" s="93" t="s">
        <v>1315</v>
      </c>
      <c r="O378" s="93" t="s">
        <v>1316</v>
      </c>
      <c r="P378" s="93" t="s">
        <v>1317</v>
      </c>
    </row>
    <row r="379" spans="1:16" s="93" customFormat="1" x14ac:dyDescent="0.25">
      <c r="A379" s="93">
        <v>1000109</v>
      </c>
      <c r="B379" s="93" t="s">
        <v>1313</v>
      </c>
      <c r="C379" s="273">
        <v>42036</v>
      </c>
      <c r="D379" s="273">
        <v>42063.999988425923</v>
      </c>
      <c r="E379" s="93">
        <v>1</v>
      </c>
      <c r="F379" s="93" t="s">
        <v>38</v>
      </c>
      <c r="G379" s="93">
        <v>1</v>
      </c>
      <c r="H379" s="93">
        <v>1</v>
      </c>
      <c r="I379" s="93">
        <v>70000000</v>
      </c>
      <c r="J379" s="93">
        <v>5600000</v>
      </c>
      <c r="K379" s="93">
        <v>1400000</v>
      </c>
    </row>
    <row r="380" spans="1:16" s="93" customFormat="1" x14ac:dyDescent="0.25">
      <c r="A380" s="93">
        <v>1000109</v>
      </c>
      <c r="B380" s="93" t="s">
        <v>1313</v>
      </c>
      <c r="C380" s="273">
        <v>42036</v>
      </c>
      <c r="D380" s="273">
        <v>42063.999988425923</v>
      </c>
      <c r="E380" s="93">
        <v>1</v>
      </c>
      <c r="F380" s="93" t="s">
        <v>38</v>
      </c>
      <c r="G380" s="93">
        <v>7</v>
      </c>
      <c r="H380" s="93">
        <v>5</v>
      </c>
      <c r="I380" s="93">
        <v>100000001</v>
      </c>
      <c r="J380" s="93" t="s">
        <v>1318</v>
      </c>
      <c r="K380" s="93" t="s">
        <v>1319</v>
      </c>
    </row>
    <row r="381" spans="1:16" s="93" customFormat="1" x14ac:dyDescent="0.25">
      <c r="A381" s="93">
        <v>1000110</v>
      </c>
      <c r="B381" s="93" t="s">
        <v>1320</v>
      </c>
      <c r="C381" s="273">
        <v>41883</v>
      </c>
      <c r="D381" s="273">
        <v>42063</v>
      </c>
      <c r="E381" s="93">
        <v>1</v>
      </c>
      <c r="F381" s="93" t="s">
        <v>38</v>
      </c>
      <c r="H381" s="93">
        <v>2</v>
      </c>
      <c r="I381" s="93">
        <v>416000001</v>
      </c>
      <c r="J381" s="93" t="s">
        <v>1314</v>
      </c>
      <c r="K381" s="93">
        <v>0</v>
      </c>
      <c r="M381" s="93">
        <v>470000001</v>
      </c>
      <c r="N381" s="93">
        <v>416000001</v>
      </c>
      <c r="O381" s="93" t="s">
        <v>1314</v>
      </c>
      <c r="P381" s="93">
        <v>0</v>
      </c>
    </row>
    <row r="382" spans="1:16" s="93" customFormat="1" x14ac:dyDescent="0.25">
      <c r="A382" s="93">
        <v>1000110</v>
      </c>
      <c r="B382" s="93" t="s">
        <v>1320</v>
      </c>
      <c r="C382" s="273">
        <v>42005</v>
      </c>
      <c r="D382" s="273">
        <v>42035.999988425923</v>
      </c>
      <c r="E382" s="93">
        <v>1</v>
      </c>
      <c r="F382" s="93" t="s">
        <v>38</v>
      </c>
      <c r="G382" s="93">
        <v>7</v>
      </c>
      <c r="H382" s="93">
        <v>5</v>
      </c>
      <c r="I382" s="93">
        <v>246000000</v>
      </c>
      <c r="J382" s="93">
        <v>14760000</v>
      </c>
      <c r="K382" s="93">
        <v>4920000</v>
      </c>
    </row>
    <row r="383" spans="1:16" s="93" customFormat="1" x14ac:dyDescent="0.25">
      <c r="A383" s="93">
        <v>1000110</v>
      </c>
      <c r="B383" s="93" t="s">
        <v>1320</v>
      </c>
      <c r="C383" s="273">
        <v>42005</v>
      </c>
      <c r="D383" s="273">
        <v>42035.999988425923</v>
      </c>
      <c r="E383" s="93">
        <v>1</v>
      </c>
      <c r="F383" s="93" t="s">
        <v>38</v>
      </c>
      <c r="H383" s="93">
        <v>10</v>
      </c>
      <c r="M383" s="93">
        <v>940000006</v>
      </c>
      <c r="N383" s="93" t="s">
        <v>1315</v>
      </c>
      <c r="O383" s="93" t="s">
        <v>1316</v>
      </c>
      <c r="P383" s="93" t="s">
        <v>1317</v>
      </c>
    </row>
    <row r="384" spans="1:16" s="93" customFormat="1" x14ac:dyDescent="0.25">
      <c r="A384" s="93">
        <v>1000110</v>
      </c>
      <c r="B384" s="93" t="s">
        <v>1320</v>
      </c>
      <c r="C384" s="273">
        <v>42036</v>
      </c>
      <c r="D384" s="273">
        <v>42063.999988425923</v>
      </c>
      <c r="E384" s="93">
        <v>1</v>
      </c>
      <c r="F384" s="93" t="s">
        <v>38</v>
      </c>
      <c r="G384" s="93">
        <v>1</v>
      </c>
      <c r="H384" s="93">
        <v>1</v>
      </c>
      <c r="I384" s="93">
        <v>70000000</v>
      </c>
      <c r="J384" s="93">
        <v>5600000</v>
      </c>
      <c r="K384" s="93">
        <v>1400000</v>
      </c>
    </row>
    <row r="385" spans="1:16" s="93" customFormat="1" x14ac:dyDescent="0.25">
      <c r="A385" s="93">
        <v>1000110</v>
      </c>
      <c r="B385" s="93" t="s">
        <v>1320</v>
      </c>
      <c r="C385" s="273">
        <v>42036</v>
      </c>
      <c r="D385" s="273">
        <v>42063.999988425923</v>
      </c>
      <c r="E385" s="93">
        <v>1</v>
      </c>
      <c r="F385" s="93" t="s">
        <v>38</v>
      </c>
      <c r="G385" s="93">
        <v>7</v>
      </c>
      <c r="H385" s="93">
        <v>5</v>
      </c>
      <c r="I385" s="93">
        <v>100000001</v>
      </c>
      <c r="J385" s="93" t="s">
        <v>1318</v>
      </c>
      <c r="K385" s="93" t="s">
        <v>1319</v>
      </c>
    </row>
    <row r="386" spans="1:16" s="93" customFormat="1" x14ac:dyDescent="0.25">
      <c r="A386" s="93">
        <v>1000111</v>
      </c>
      <c r="B386" s="93" t="s">
        <v>1321</v>
      </c>
      <c r="C386" s="273">
        <v>41883</v>
      </c>
      <c r="D386" s="273">
        <v>42063</v>
      </c>
      <c r="E386" s="93">
        <v>1</v>
      </c>
      <c r="F386" s="93" t="s">
        <v>38</v>
      </c>
      <c r="H386" s="93">
        <v>2</v>
      </c>
      <c r="I386" s="93">
        <v>416000003</v>
      </c>
      <c r="J386" s="93" t="s">
        <v>1322</v>
      </c>
      <c r="K386" s="93">
        <v>0</v>
      </c>
      <c r="M386" s="93">
        <v>470000003</v>
      </c>
      <c r="N386" s="93">
        <v>416000003</v>
      </c>
      <c r="O386" s="93" t="s">
        <v>1322</v>
      </c>
      <c r="P386" s="93">
        <v>0</v>
      </c>
    </row>
    <row r="387" spans="1:16" s="93" customFormat="1" x14ac:dyDescent="0.25">
      <c r="A387" s="93">
        <v>1000111</v>
      </c>
      <c r="B387" s="93" t="s">
        <v>1321</v>
      </c>
      <c r="C387" s="273">
        <v>42005</v>
      </c>
      <c r="D387" s="273">
        <v>42035.999988425923</v>
      </c>
      <c r="E387" s="93">
        <v>1</v>
      </c>
      <c r="F387" s="93" t="s">
        <v>38</v>
      </c>
      <c r="G387" s="93">
        <v>7</v>
      </c>
      <c r="H387" s="93">
        <v>5</v>
      </c>
      <c r="I387" s="93">
        <v>246000000</v>
      </c>
      <c r="J387" s="93">
        <v>14760000</v>
      </c>
      <c r="K387" s="93">
        <v>4920000</v>
      </c>
    </row>
    <row r="388" spans="1:16" s="93" customFormat="1" x14ac:dyDescent="0.25">
      <c r="A388" s="93">
        <v>1000111</v>
      </c>
      <c r="B388" s="93" t="s">
        <v>1321</v>
      </c>
      <c r="C388" s="273">
        <v>42005</v>
      </c>
      <c r="D388" s="273">
        <v>42035.999988425923</v>
      </c>
      <c r="E388" s="93">
        <v>1</v>
      </c>
      <c r="F388" s="93" t="s">
        <v>38</v>
      </c>
      <c r="H388" s="93">
        <v>10</v>
      </c>
      <c r="M388" s="93">
        <v>940000006</v>
      </c>
      <c r="N388" s="93" t="s">
        <v>1315</v>
      </c>
      <c r="O388" s="93" t="s">
        <v>1316</v>
      </c>
      <c r="P388" s="93" t="s">
        <v>1317</v>
      </c>
    </row>
    <row r="389" spans="1:16" s="93" customFormat="1" x14ac:dyDescent="0.25">
      <c r="A389" s="93">
        <v>1000111</v>
      </c>
      <c r="B389" s="93" t="s">
        <v>1321</v>
      </c>
      <c r="C389" s="273">
        <v>42036</v>
      </c>
      <c r="D389" s="273">
        <v>42063.999988425923</v>
      </c>
      <c r="E389" s="93">
        <v>1</v>
      </c>
      <c r="F389" s="93" t="s">
        <v>38</v>
      </c>
      <c r="G389" s="93">
        <v>1</v>
      </c>
      <c r="H389" s="93">
        <v>1</v>
      </c>
      <c r="I389" s="93">
        <v>70000000</v>
      </c>
      <c r="J389" s="93">
        <v>5600000</v>
      </c>
      <c r="K389" s="93">
        <v>1400000</v>
      </c>
    </row>
    <row r="390" spans="1:16" s="93" customFormat="1" x14ac:dyDescent="0.25">
      <c r="A390" s="93">
        <v>1000111</v>
      </c>
      <c r="B390" s="93" t="s">
        <v>1321</v>
      </c>
      <c r="C390" s="273">
        <v>42036</v>
      </c>
      <c r="D390" s="273">
        <v>42063.999988425923</v>
      </c>
      <c r="E390" s="93">
        <v>1</v>
      </c>
      <c r="F390" s="93" t="s">
        <v>38</v>
      </c>
      <c r="G390" s="93">
        <v>7</v>
      </c>
      <c r="H390" s="93">
        <v>5</v>
      </c>
      <c r="I390" s="93">
        <v>100000003</v>
      </c>
      <c r="J390" s="93" t="s">
        <v>1323</v>
      </c>
      <c r="K390" s="93" t="s">
        <v>1324</v>
      </c>
    </row>
    <row r="391" spans="1:16" s="93" customFormat="1" x14ac:dyDescent="0.25">
      <c r="A391" s="93">
        <v>1000112</v>
      </c>
      <c r="B391" s="93" t="s">
        <v>1325</v>
      </c>
      <c r="C391" s="273">
        <v>41883</v>
      </c>
      <c r="D391" s="273">
        <v>42063</v>
      </c>
      <c r="E391" s="93">
        <v>1</v>
      </c>
      <c r="F391" s="93" t="s">
        <v>38</v>
      </c>
      <c r="H391" s="93">
        <v>2</v>
      </c>
      <c r="I391" s="93">
        <v>155800000</v>
      </c>
      <c r="J391" s="93">
        <v>9934000</v>
      </c>
      <c r="K391" s="93">
        <v>0</v>
      </c>
      <c r="M391" s="93">
        <v>190000000</v>
      </c>
      <c r="N391" s="93">
        <v>155800000</v>
      </c>
      <c r="O391" s="93">
        <v>9934000</v>
      </c>
      <c r="P391" s="93">
        <v>0</v>
      </c>
    </row>
    <row r="392" spans="1:16" s="93" customFormat="1" x14ac:dyDescent="0.25">
      <c r="A392" s="93">
        <v>1000112</v>
      </c>
      <c r="B392" s="93" t="s">
        <v>1325</v>
      </c>
      <c r="C392" s="273">
        <v>42005</v>
      </c>
      <c r="D392" s="273">
        <v>42035.999988425923</v>
      </c>
      <c r="E392" s="93">
        <v>1</v>
      </c>
      <c r="F392" s="93" t="s">
        <v>38</v>
      </c>
      <c r="G392" s="93">
        <v>7</v>
      </c>
      <c r="H392" s="93">
        <v>5</v>
      </c>
      <c r="I392" s="93">
        <v>533000000</v>
      </c>
      <c r="J392" s="93">
        <v>31980000</v>
      </c>
      <c r="K392" s="93">
        <v>10660000</v>
      </c>
    </row>
    <row r="393" spans="1:16" s="93" customFormat="1" x14ac:dyDescent="0.25">
      <c r="A393" s="93">
        <v>1000112</v>
      </c>
      <c r="B393" s="93" t="s">
        <v>1325</v>
      </c>
      <c r="C393" s="273">
        <v>42005</v>
      </c>
      <c r="D393" s="273">
        <v>42035.999988425923</v>
      </c>
      <c r="E393" s="93">
        <v>1</v>
      </c>
      <c r="F393" s="93" t="s">
        <v>38</v>
      </c>
      <c r="H393" s="93">
        <v>10</v>
      </c>
      <c r="M393" s="93">
        <v>1311999998</v>
      </c>
      <c r="N393" s="93" t="s">
        <v>1326</v>
      </c>
      <c r="O393" s="93" t="s">
        <v>1327</v>
      </c>
      <c r="P393" s="93" t="s">
        <v>1328</v>
      </c>
    </row>
    <row r="394" spans="1:16" s="93" customFormat="1" x14ac:dyDescent="0.25">
      <c r="A394" s="93">
        <v>1000113</v>
      </c>
      <c r="B394" s="93" t="s">
        <v>1329</v>
      </c>
      <c r="C394" s="273">
        <v>42005</v>
      </c>
      <c r="D394" s="273">
        <v>42035.999988425923</v>
      </c>
      <c r="E394" s="93">
        <v>1</v>
      </c>
      <c r="F394" s="93" t="s">
        <v>38</v>
      </c>
      <c r="G394" s="93">
        <v>7</v>
      </c>
      <c r="H394" s="93">
        <v>5</v>
      </c>
      <c r="I394" s="93">
        <v>49200</v>
      </c>
      <c r="J394" s="93">
        <v>2952</v>
      </c>
      <c r="K394" s="93">
        <v>984</v>
      </c>
    </row>
    <row r="395" spans="1:16" s="93" customFormat="1" x14ac:dyDescent="0.25">
      <c r="A395" s="93">
        <v>1000113</v>
      </c>
      <c r="B395" s="93" t="s">
        <v>1329</v>
      </c>
      <c r="C395" s="273">
        <v>42005</v>
      </c>
      <c r="D395" s="273">
        <v>42035.999988425923</v>
      </c>
      <c r="E395" s="93">
        <v>1</v>
      </c>
      <c r="F395" s="93" t="s">
        <v>38</v>
      </c>
      <c r="H395" s="93">
        <v>10</v>
      </c>
      <c r="M395" s="93">
        <v>19440</v>
      </c>
      <c r="N395" s="93" t="s">
        <v>1150</v>
      </c>
      <c r="O395" s="93" t="s">
        <v>1330</v>
      </c>
      <c r="P395" s="93" t="s">
        <v>1331</v>
      </c>
    </row>
    <row r="396" spans="1:16" s="93" customFormat="1" x14ac:dyDescent="0.25">
      <c r="A396" s="93">
        <v>1000114</v>
      </c>
      <c r="B396" s="93" t="s">
        <v>1332</v>
      </c>
      <c r="C396" s="273">
        <v>42005</v>
      </c>
      <c r="D396" s="273">
        <v>42035.999988425923</v>
      </c>
      <c r="E396" s="93">
        <v>1</v>
      </c>
      <c r="F396" s="93" t="s">
        <v>38</v>
      </c>
      <c r="G396" s="93">
        <v>7</v>
      </c>
      <c r="H396" s="93">
        <v>4</v>
      </c>
      <c r="I396" s="93">
        <v>5084</v>
      </c>
      <c r="J396" s="93" t="s">
        <v>996</v>
      </c>
      <c r="K396" s="93" t="s">
        <v>997</v>
      </c>
    </row>
    <row r="397" spans="1:16" s="93" customFormat="1" x14ac:dyDescent="0.25">
      <c r="A397" s="93">
        <v>1000114</v>
      </c>
      <c r="B397" s="93" t="s">
        <v>1332</v>
      </c>
      <c r="C397" s="273">
        <v>42005</v>
      </c>
      <c r="D397" s="273">
        <v>42035.999988425923</v>
      </c>
      <c r="E397" s="93">
        <v>1</v>
      </c>
      <c r="F397" s="93" t="s">
        <v>38</v>
      </c>
      <c r="H397" s="93">
        <v>10</v>
      </c>
      <c r="M397" s="93">
        <v>55800</v>
      </c>
      <c r="N397" s="93" t="s">
        <v>1030</v>
      </c>
      <c r="O397" s="93" t="s">
        <v>1031</v>
      </c>
      <c r="P397" s="93" t="s">
        <v>1032</v>
      </c>
    </row>
    <row r="398" spans="1:16" s="93" customFormat="1" x14ac:dyDescent="0.25">
      <c r="A398" s="93">
        <v>1000114</v>
      </c>
      <c r="B398" s="93" t="s">
        <v>1332</v>
      </c>
      <c r="C398" s="273">
        <v>42036</v>
      </c>
      <c r="D398" s="273">
        <v>42063.999988425923</v>
      </c>
      <c r="E398" s="93">
        <v>1</v>
      </c>
      <c r="F398" s="93" t="s">
        <v>38</v>
      </c>
      <c r="G398" s="93">
        <v>7</v>
      </c>
      <c r="H398" s="93">
        <v>5</v>
      </c>
      <c r="I398" s="93">
        <v>703068</v>
      </c>
      <c r="J398" s="93" t="s">
        <v>1333</v>
      </c>
      <c r="K398" s="93" t="s">
        <v>1334</v>
      </c>
    </row>
    <row r="399" spans="1:16" s="93" customFormat="1" x14ac:dyDescent="0.25">
      <c r="A399" s="93">
        <v>1000114</v>
      </c>
      <c r="B399" s="93" t="s">
        <v>1332</v>
      </c>
      <c r="C399" s="273">
        <v>42036</v>
      </c>
      <c r="D399" s="273">
        <v>42063.999988425923</v>
      </c>
      <c r="E399" s="93">
        <v>1</v>
      </c>
      <c r="F399" s="93" t="s">
        <v>38</v>
      </c>
      <c r="H399" s="93">
        <v>10</v>
      </c>
      <c r="M399" s="93">
        <v>419400</v>
      </c>
      <c r="N399" s="93" t="s">
        <v>1335</v>
      </c>
      <c r="O399" s="93" t="s">
        <v>1336</v>
      </c>
      <c r="P399" s="93" t="s">
        <v>1337</v>
      </c>
    </row>
    <row r="400" spans="1:16" s="93" customFormat="1" x14ac:dyDescent="0.25">
      <c r="A400" s="93">
        <v>1000115</v>
      </c>
      <c r="B400" s="93" t="s">
        <v>1338</v>
      </c>
      <c r="C400" s="273">
        <v>42005</v>
      </c>
      <c r="D400" s="273">
        <v>42035.999988425923</v>
      </c>
      <c r="E400" s="93">
        <v>1</v>
      </c>
      <c r="F400" s="93" t="s">
        <v>38</v>
      </c>
      <c r="G400" s="93">
        <v>7</v>
      </c>
      <c r="H400" s="93">
        <v>5</v>
      </c>
      <c r="I400" s="93">
        <v>687816</v>
      </c>
      <c r="J400" s="93" t="s">
        <v>1339</v>
      </c>
      <c r="K400" s="93" t="s">
        <v>1340</v>
      </c>
    </row>
    <row r="401" spans="1:16" s="93" customFormat="1" x14ac:dyDescent="0.25">
      <c r="A401" s="93">
        <v>1000115</v>
      </c>
      <c r="B401" s="93" t="s">
        <v>1338</v>
      </c>
      <c r="C401" s="273">
        <v>42005</v>
      </c>
      <c r="D401" s="273">
        <v>42035.999988425923</v>
      </c>
      <c r="E401" s="93">
        <v>1</v>
      </c>
      <c r="F401" s="93" t="s">
        <v>38</v>
      </c>
      <c r="H401" s="93">
        <v>10</v>
      </c>
      <c r="M401" s="93">
        <v>475200</v>
      </c>
      <c r="N401" s="93" t="s">
        <v>1341</v>
      </c>
      <c r="O401" s="93" t="s">
        <v>1342</v>
      </c>
      <c r="P401" s="93" t="s">
        <v>1343</v>
      </c>
    </row>
    <row r="402" spans="1:16" s="93" customFormat="1" x14ac:dyDescent="0.25">
      <c r="A402" s="93">
        <v>1000115</v>
      </c>
      <c r="B402" s="93" t="s">
        <v>1338</v>
      </c>
      <c r="C402" s="273">
        <v>42036</v>
      </c>
      <c r="D402" s="273">
        <v>42063.999988425923</v>
      </c>
      <c r="E402" s="93">
        <v>1</v>
      </c>
      <c r="F402" s="93" t="s">
        <v>38</v>
      </c>
      <c r="G402" s="93">
        <v>7</v>
      </c>
      <c r="H402" s="93">
        <v>5</v>
      </c>
      <c r="I402" s="93">
        <v>30504</v>
      </c>
      <c r="J402" s="93" t="s">
        <v>1065</v>
      </c>
      <c r="K402" s="93" t="s">
        <v>1006</v>
      </c>
    </row>
    <row r="403" spans="1:16" s="93" customFormat="1" x14ac:dyDescent="0.25">
      <c r="A403" s="93">
        <v>1000116</v>
      </c>
      <c r="B403" s="93" t="s">
        <v>1344</v>
      </c>
      <c r="C403" s="273">
        <v>42005</v>
      </c>
      <c r="D403" s="273">
        <v>42035.999988425923</v>
      </c>
      <c r="E403" s="93">
        <v>1</v>
      </c>
      <c r="F403" s="93" t="s">
        <v>38</v>
      </c>
      <c r="G403" s="93">
        <v>7</v>
      </c>
      <c r="H403" s="93">
        <v>5</v>
      </c>
      <c r="I403" s="93">
        <v>685584</v>
      </c>
      <c r="J403" s="93" t="s">
        <v>1345</v>
      </c>
      <c r="K403" s="93" t="s">
        <v>1346</v>
      </c>
    </row>
    <row r="404" spans="1:16" s="93" customFormat="1" x14ac:dyDescent="0.25">
      <c r="A404" s="93">
        <v>1000116</v>
      </c>
      <c r="B404" s="93" t="s">
        <v>1344</v>
      </c>
      <c r="C404" s="273">
        <v>42005</v>
      </c>
      <c r="D404" s="273">
        <v>42035.999988425923</v>
      </c>
      <c r="E404" s="93">
        <v>1</v>
      </c>
      <c r="F404" s="93" t="s">
        <v>38</v>
      </c>
      <c r="H404" s="93">
        <v>10</v>
      </c>
      <c r="M404" s="93">
        <v>472140</v>
      </c>
      <c r="N404" s="93" t="s">
        <v>1347</v>
      </c>
      <c r="O404" s="93" t="s">
        <v>1348</v>
      </c>
      <c r="P404" s="93" t="s">
        <v>1349</v>
      </c>
    </row>
    <row r="405" spans="1:16" s="93" customFormat="1" x14ac:dyDescent="0.25">
      <c r="A405" s="93">
        <v>1000116</v>
      </c>
      <c r="B405" s="93" t="s">
        <v>1344</v>
      </c>
      <c r="C405" s="273">
        <v>42036</v>
      </c>
      <c r="D405" s="273">
        <v>42063.999988425923</v>
      </c>
      <c r="E405" s="93">
        <v>1</v>
      </c>
      <c r="F405" s="93" t="s">
        <v>38</v>
      </c>
      <c r="G405" s="93">
        <v>7</v>
      </c>
      <c r="H405" s="93">
        <v>5</v>
      </c>
      <c r="I405" s="93">
        <v>30504</v>
      </c>
      <c r="J405" s="93" t="s">
        <v>1065</v>
      </c>
      <c r="K405" s="93" t="s">
        <v>1006</v>
      </c>
    </row>
    <row r="406" spans="1:16" s="93" customFormat="1" x14ac:dyDescent="0.25">
      <c r="A406" s="93">
        <v>1000117</v>
      </c>
      <c r="B406" s="93" t="s">
        <v>1350</v>
      </c>
      <c r="C406" s="273">
        <v>42005</v>
      </c>
      <c r="D406" s="273">
        <v>42035.999988425923</v>
      </c>
      <c r="E406" s="93">
        <v>1</v>
      </c>
      <c r="F406" s="93" t="s">
        <v>38</v>
      </c>
      <c r="G406" s="93">
        <v>7</v>
      </c>
      <c r="H406" s="93">
        <v>5</v>
      </c>
      <c r="I406" s="93" t="s">
        <v>1351</v>
      </c>
      <c r="J406" s="93" t="s">
        <v>1352</v>
      </c>
      <c r="K406" s="93" t="s">
        <v>1353</v>
      </c>
    </row>
    <row r="407" spans="1:16" s="93" customFormat="1" x14ac:dyDescent="0.25">
      <c r="A407" s="93">
        <v>1000117</v>
      </c>
      <c r="B407" s="93" t="s">
        <v>1350</v>
      </c>
      <c r="C407" s="273">
        <v>42005</v>
      </c>
      <c r="D407" s="273">
        <v>42035.999988425923</v>
      </c>
      <c r="E407" s="93">
        <v>1</v>
      </c>
      <c r="F407" s="93" t="s">
        <v>38</v>
      </c>
      <c r="H407" s="93">
        <v>10</v>
      </c>
      <c r="M407" s="93" t="s">
        <v>1354</v>
      </c>
      <c r="N407" s="93" t="s">
        <v>1355</v>
      </c>
      <c r="O407" s="93" t="s">
        <v>1356</v>
      </c>
      <c r="P407" s="93" t="s">
        <v>1357</v>
      </c>
    </row>
    <row r="408" spans="1:16" s="93" customFormat="1" x14ac:dyDescent="0.25">
      <c r="A408" s="93">
        <v>1000117</v>
      </c>
      <c r="B408" s="93" t="s">
        <v>1350</v>
      </c>
      <c r="C408" s="273">
        <v>42036</v>
      </c>
      <c r="D408" s="273">
        <v>42063.999988425923</v>
      </c>
      <c r="E408" s="93">
        <v>1</v>
      </c>
      <c r="F408" s="93" t="s">
        <v>38</v>
      </c>
      <c r="G408" s="93">
        <v>7</v>
      </c>
      <c r="H408" s="93">
        <v>5</v>
      </c>
      <c r="I408" s="93">
        <v>30504</v>
      </c>
      <c r="J408" s="93" t="s">
        <v>1065</v>
      </c>
      <c r="K408" s="93" t="s">
        <v>1006</v>
      </c>
    </row>
    <row r="409" spans="1:16" s="93" customFormat="1" x14ac:dyDescent="0.25">
      <c r="A409" s="93">
        <v>1000118</v>
      </c>
      <c r="B409" s="93" t="s">
        <v>1358</v>
      </c>
      <c r="C409" s="273">
        <v>41883</v>
      </c>
      <c r="D409" s="273">
        <v>42063</v>
      </c>
      <c r="E409" s="93">
        <v>1</v>
      </c>
      <c r="F409" s="93" t="s">
        <v>38</v>
      </c>
      <c r="H409" s="93">
        <v>2</v>
      </c>
      <c r="I409" s="93">
        <v>140599999</v>
      </c>
      <c r="J409" s="93" t="s">
        <v>1306</v>
      </c>
      <c r="K409" s="93">
        <v>0</v>
      </c>
      <c r="M409" s="93">
        <v>163999999</v>
      </c>
      <c r="N409" s="93">
        <v>140599999</v>
      </c>
      <c r="O409" s="93" t="s">
        <v>1306</v>
      </c>
      <c r="P409" s="93">
        <v>0</v>
      </c>
    </row>
    <row r="410" spans="1:16" s="93" customFormat="1" x14ac:dyDescent="0.25">
      <c r="A410" s="93">
        <v>1000118</v>
      </c>
      <c r="B410" s="93" t="s">
        <v>1358</v>
      </c>
      <c r="C410" s="273">
        <v>42005</v>
      </c>
      <c r="D410" s="273">
        <v>42035.999988425923</v>
      </c>
      <c r="E410" s="93">
        <v>1</v>
      </c>
      <c r="F410" s="93" t="s">
        <v>38</v>
      </c>
      <c r="G410" s="93">
        <v>2</v>
      </c>
      <c r="H410" s="93">
        <v>1</v>
      </c>
      <c r="I410" s="93">
        <v>57400000</v>
      </c>
      <c r="J410" s="93">
        <v>4592000</v>
      </c>
      <c r="K410" s="93">
        <v>1148000</v>
      </c>
    </row>
    <row r="411" spans="1:16" s="93" customFormat="1" x14ac:dyDescent="0.25">
      <c r="A411" s="93">
        <v>1000118</v>
      </c>
      <c r="B411" s="93" t="s">
        <v>1358</v>
      </c>
      <c r="C411" s="273">
        <v>42005</v>
      </c>
      <c r="D411" s="273">
        <v>42035.999988425923</v>
      </c>
      <c r="E411" s="93">
        <v>1</v>
      </c>
      <c r="F411" s="93" t="s">
        <v>38</v>
      </c>
      <c r="G411" s="93">
        <v>7</v>
      </c>
      <c r="H411" s="93">
        <v>5</v>
      </c>
      <c r="I411" s="93">
        <v>129999996</v>
      </c>
      <c r="J411" s="93" t="s">
        <v>1307</v>
      </c>
      <c r="K411" s="93" t="s">
        <v>1308</v>
      </c>
    </row>
    <row r="412" spans="1:16" s="93" customFormat="1" x14ac:dyDescent="0.25">
      <c r="A412" s="93">
        <v>1000118</v>
      </c>
      <c r="B412" s="93" t="s">
        <v>1358</v>
      </c>
      <c r="C412" s="273">
        <v>42005</v>
      </c>
      <c r="D412" s="273">
        <v>42035.999988425923</v>
      </c>
      <c r="E412" s="93">
        <v>1</v>
      </c>
      <c r="F412" s="93" t="s">
        <v>38</v>
      </c>
      <c r="H412" s="93">
        <v>10</v>
      </c>
      <c r="M412" s="93" t="s">
        <v>1359</v>
      </c>
      <c r="N412" s="93" t="s">
        <v>1360</v>
      </c>
      <c r="O412" s="93" t="s">
        <v>1361</v>
      </c>
      <c r="P412" s="93" t="s">
        <v>1362</v>
      </c>
    </row>
    <row r="413" spans="1:16" s="93" customFormat="1" x14ac:dyDescent="0.25">
      <c r="A413" s="93">
        <v>1000118</v>
      </c>
      <c r="B413" s="93" t="s">
        <v>1358</v>
      </c>
      <c r="C413" s="273">
        <v>42036</v>
      </c>
      <c r="D413" s="273">
        <v>42063.999988425923</v>
      </c>
      <c r="E413" s="93">
        <v>1</v>
      </c>
      <c r="F413" s="93" t="s">
        <v>38</v>
      </c>
      <c r="G413" s="93">
        <v>1</v>
      </c>
      <c r="H413" s="93">
        <v>1</v>
      </c>
      <c r="I413" s="93">
        <v>49200000</v>
      </c>
      <c r="J413" s="93">
        <v>3936000</v>
      </c>
      <c r="K413" s="93">
        <v>984000</v>
      </c>
    </row>
    <row r="414" spans="1:16" s="93" customFormat="1" x14ac:dyDescent="0.25">
      <c r="A414" s="93">
        <v>1000119</v>
      </c>
      <c r="B414" s="93" t="s">
        <v>1363</v>
      </c>
      <c r="C414" s="273">
        <v>42005</v>
      </c>
      <c r="D414" s="273">
        <v>42035.999988425923</v>
      </c>
      <c r="E414" s="93">
        <v>1</v>
      </c>
      <c r="F414" s="93" t="s">
        <v>38</v>
      </c>
      <c r="G414" s="93">
        <v>2</v>
      </c>
      <c r="H414" s="93">
        <v>1</v>
      </c>
      <c r="I414" s="93">
        <v>57400000</v>
      </c>
      <c r="J414" s="93">
        <v>4592000</v>
      </c>
      <c r="K414" s="93">
        <v>1148000</v>
      </c>
    </row>
    <row r="415" spans="1:16" s="93" customFormat="1" x14ac:dyDescent="0.25">
      <c r="A415" s="93">
        <v>1000119</v>
      </c>
      <c r="B415" s="93" t="s">
        <v>1363</v>
      </c>
      <c r="C415" s="273">
        <v>42005</v>
      </c>
      <c r="D415" s="273">
        <v>42035.999988425923</v>
      </c>
      <c r="E415" s="93">
        <v>1</v>
      </c>
      <c r="F415" s="93" t="s">
        <v>38</v>
      </c>
      <c r="G415" s="93">
        <v>7</v>
      </c>
      <c r="H415" s="93">
        <v>5</v>
      </c>
      <c r="I415" s="93">
        <v>29999996</v>
      </c>
      <c r="J415" s="93" t="s">
        <v>1364</v>
      </c>
      <c r="K415" s="93" t="s">
        <v>1365</v>
      </c>
    </row>
    <row r="416" spans="1:16" s="93" customFormat="1" x14ac:dyDescent="0.25">
      <c r="A416" s="93">
        <v>1000119</v>
      </c>
      <c r="B416" s="93" t="s">
        <v>1363</v>
      </c>
      <c r="C416" s="273">
        <v>42005</v>
      </c>
      <c r="D416" s="273">
        <v>42035.999988425923</v>
      </c>
      <c r="E416" s="93">
        <v>1</v>
      </c>
      <c r="F416" s="93" t="s">
        <v>38</v>
      </c>
      <c r="H416" s="93">
        <v>10</v>
      </c>
      <c r="M416" s="93" t="s">
        <v>1366</v>
      </c>
      <c r="N416" s="93" t="s">
        <v>1367</v>
      </c>
      <c r="O416" s="93" t="s">
        <v>1368</v>
      </c>
      <c r="P416" s="93" t="s">
        <v>1369</v>
      </c>
    </row>
    <row r="417" spans="1:16" s="93" customFormat="1" x14ac:dyDescent="0.25">
      <c r="A417" s="93">
        <v>1000119</v>
      </c>
      <c r="B417" s="93" t="s">
        <v>1363</v>
      </c>
      <c r="C417" s="273">
        <v>42036</v>
      </c>
      <c r="D417" s="273">
        <v>42063.999988425923</v>
      </c>
      <c r="E417" s="93">
        <v>1</v>
      </c>
      <c r="F417" s="93" t="s">
        <v>38</v>
      </c>
      <c r="G417" s="93">
        <v>1</v>
      </c>
      <c r="H417" s="93">
        <v>1</v>
      </c>
      <c r="I417" s="93">
        <v>49200000</v>
      </c>
      <c r="J417" s="93">
        <v>3936000</v>
      </c>
      <c r="K417" s="93">
        <v>984000</v>
      </c>
    </row>
    <row r="418" spans="1:16" s="93" customFormat="1" x14ac:dyDescent="0.25">
      <c r="A418" s="93">
        <v>1000120</v>
      </c>
      <c r="B418" s="93" t="s">
        <v>1370</v>
      </c>
      <c r="C418" s="273">
        <v>42005</v>
      </c>
      <c r="D418" s="273">
        <v>42035.999988425923</v>
      </c>
      <c r="E418" s="93">
        <v>1</v>
      </c>
      <c r="F418" s="93" t="s">
        <v>38</v>
      </c>
      <c r="G418" s="93">
        <v>2</v>
      </c>
      <c r="H418" s="93">
        <v>1</v>
      </c>
      <c r="I418" s="93">
        <v>57400000</v>
      </c>
      <c r="J418" s="93">
        <v>4592000</v>
      </c>
      <c r="K418" s="93">
        <v>1148000</v>
      </c>
    </row>
    <row r="419" spans="1:16" s="93" customFormat="1" x14ac:dyDescent="0.25">
      <c r="A419" s="93">
        <v>1000120</v>
      </c>
      <c r="B419" s="93" t="s">
        <v>1370</v>
      </c>
      <c r="C419" s="273">
        <v>42005</v>
      </c>
      <c r="D419" s="273">
        <v>42035.999988425923</v>
      </c>
      <c r="E419" s="93">
        <v>1</v>
      </c>
      <c r="F419" s="93" t="s">
        <v>38</v>
      </c>
      <c r="G419" s="93">
        <v>71</v>
      </c>
      <c r="H419" s="93">
        <v>1</v>
      </c>
      <c r="I419" s="93">
        <v>347999996</v>
      </c>
      <c r="J419" s="93" t="s">
        <v>1371</v>
      </c>
      <c r="K419" s="93">
        <v>0</v>
      </c>
      <c r="P419" s="93">
        <v>0</v>
      </c>
    </row>
    <row r="420" spans="1:16" s="93" customFormat="1" x14ac:dyDescent="0.25">
      <c r="A420" s="93">
        <v>1000120</v>
      </c>
      <c r="B420" s="93" t="s">
        <v>1370</v>
      </c>
      <c r="C420" s="273">
        <v>42005</v>
      </c>
      <c r="D420" s="273">
        <v>42035.999988425923</v>
      </c>
      <c r="E420" s="93">
        <v>1</v>
      </c>
      <c r="F420" s="93" t="s">
        <v>38</v>
      </c>
      <c r="H420" s="93">
        <v>10</v>
      </c>
      <c r="M420" s="93" t="s">
        <v>1366</v>
      </c>
      <c r="N420" s="93" t="s">
        <v>1367</v>
      </c>
      <c r="O420" s="93" t="s">
        <v>1368</v>
      </c>
      <c r="P420" s="93" t="s">
        <v>1369</v>
      </c>
    </row>
    <row r="421" spans="1:16" s="93" customFormat="1" x14ac:dyDescent="0.25">
      <c r="A421" s="93">
        <v>1000120</v>
      </c>
      <c r="B421" s="93" t="s">
        <v>1370</v>
      </c>
      <c r="C421" s="273">
        <v>42036</v>
      </c>
      <c r="D421" s="273">
        <v>42063.999988425923</v>
      </c>
      <c r="E421" s="93">
        <v>1</v>
      </c>
      <c r="F421" s="93" t="s">
        <v>38</v>
      </c>
      <c r="G421" s="93">
        <v>1</v>
      </c>
      <c r="H421" s="93">
        <v>1</v>
      </c>
      <c r="I421" s="93">
        <v>49200000</v>
      </c>
      <c r="J421" s="93">
        <v>3936000</v>
      </c>
      <c r="K421" s="93">
        <v>984000</v>
      </c>
    </row>
    <row r="422" spans="1:16" s="93" customFormat="1" x14ac:dyDescent="0.25">
      <c r="A422" s="93">
        <v>1000121</v>
      </c>
      <c r="B422" s="93" t="s">
        <v>1372</v>
      </c>
      <c r="C422" s="273">
        <v>41883</v>
      </c>
      <c r="D422" s="273">
        <v>42063</v>
      </c>
      <c r="E422" s="93">
        <v>1</v>
      </c>
      <c r="F422" s="93" t="s">
        <v>38</v>
      </c>
      <c r="H422" s="93">
        <v>2</v>
      </c>
      <c r="I422" s="93">
        <v>106600000</v>
      </c>
      <c r="J422" s="93">
        <v>6082000</v>
      </c>
      <c r="K422" s="93">
        <v>0</v>
      </c>
      <c r="M422" s="93">
        <v>130000000</v>
      </c>
      <c r="N422" s="93">
        <v>106600000</v>
      </c>
      <c r="O422" s="93">
        <v>6082000</v>
      </c>
      <c r="P422" s="93">
        <v>0</v>
      </c>
    </row>
    <row r="423" spans="1:16" s="93" customFormat="1" x14ac:dyDescent="0.25">
      <c r="A423" s="93">
        <v>1000121</v>
      </c>
      <c r="B423" s="93" t="s">
        <v>1372</v>
      </c>
      <c r="C423" s="273">
        <v>42005</v>
      </c>
      <c r="D423" s="273">
        <v>42035.999988425923</v>
      </c>
      <c r="E423" s="93">
        <v>1</v>
      </c>
      <c r="F423" s="93" t="s">
        <v>38</v>
      </c>
      <c r="G423" s="93">
        <v>2</v>
      </c>
      <c r="H423" s="93">
        <v>1</v>
      </c>
      <c r="I423" s="93">
        <v>57400000</v>
      </c>
      <c r="J423" s="93">
        <v>4592000</v>
      </c>
      <c r="K423" s="93">
        <v>1148000</v>
      </c>
    </row>
    <row r="424" spans="1:16" s="93" customFormat="1" x14ac:dyDescent="0.25">
      <c r="A424" s="93">
        <v>1000121</v>
      </c>
      <c r="B424" s="93" t="s">
        <v>1372</v>
      </c>
      <c r="C424" s="273">
        <v>42005</v>
      </c>
      <c r="D424" s="273">
        <v>42035.999988425923</v>
      </c>
      <c r="E424" s="93">
        <v>1</v>
      </c>
      <c r="F424" s="93" t="s">
        <v>38</v>
      </c>
      <c r="G424" s="93">
        <v>71</v>
      </c>
      <c r="H424" s="93">
        <v>1</v>
      </c>
      <c r="I424" s="93">
        <v>551999996</v>
      </c>
      <c r="J424" s="93" t="s">
        <v>1373</v>
      </c>
      <c r="K424" s="93">
        <v>0</v>
      </c>
      <c r="P424" s="93">
        <v>0</v>
      </c>
    </row>
    <row r="425" spans="1:16" s="93" customFormat="1" x14ac:dyDescent="0.25">
      <c r="A425" s="93">
        <v>1000121</v>
      </c>
      <c r="B425" s="93" t="s">
        <v>1372</v>
      </c>
      <c r="C425" s="273">
        <v>42005</v>
      </c>
      <c r="D425" s="273">
        <v>42035.999988425923</v>
      </c>
      <c r="E425" s="93">
        <v>1</v>
      </c>
      <c r="F425" s="93" t="s">
        <v>38</v>
      </c>
      <c r="H425" s="93">
        <v>10</v>
      </c>
      <c r="M425" s="93" t="s">
        <v>1359</v>
      </c>
      <c r="N425" s="93" t="s">
        <v>1360</v>
      </c>
      <c r="O425" s="93" t="s">
        <v>1361</v>
      </c>
      <c r="P425" s="93" t="s">
        <v>1362</v>
      </c>
    </row>
    <row r="426" spans="1:16" s="93" customFormat="1" x14ac:dyDescent="0.25">
      <c r="A426" s="93">
        <v>1000121</v>
      </c>
      <c r="B426" s="93" t="s">
        <v>1372</v>
      </c>
      <c r="C426" s="273">
        <v>42036</v>
      </c>
      <c r="D426" s="273">
        <v>42063.999988425923</v>
      </c>
      <c r="E426" s="93">
        <v>1</v>
      </c>
      <c r="F426" s="93" t="s">
        <v>38</v>
      </c>
      <c r="G426" s="93">
        <v>1</v>
      </c>
      <c r="H426" s="93">
        <v>1</v>
      </c>
      <c r="I426" s="93">
        <v>49200000</v>
      </c>
      <c r="J426" s="93">
        <v>3936000</v>
      </c>
      <c r="K426" s="93">
        <v>984000</v>
      </c>
    </row>
    <row r="427" spans="1:16" s="93" customFormat="1" x14ac:dyDescent="0.25">
      <c r="A427" s="93">
        <v>1000122</v>
      </c>
      <c r="B427" s="93" t="s">
        <v>1374</v>
      </c>
      <c r="C427" s="273">
        <v>42005</v>
      </c>
      <c r="D427" s="273">
        <v>42035.999988425923</v>
      </c>
      <c r="E427" s="93">
        <v>1</v>
      </c>
      <c r="F427" s="93" t="s">
        <v>38</v>
      </c>
      <c r="G427" s="93">
        <v>7</v>
      </c>
      <c r="H427" s="93">
        <v>4</v>
      </c>
      <c r="I427" s="93">
        <v>20500</v>
      </c>
      <c r="J427" s="93">
        <v>1640</v>
      </c>
      <c r="K427" s="93">
        <v>410</v>
      </c>
    </row>
    <row r="428" spans="1:16" s="93" customFormat="1" x14ac:dyDescent="0.25">
      <c r="A428" s="93">
        <v>1000122</v>
      </c>
      <c r="B428" s="93" t="s">
        <v>1374</v>
      </c>
      <c r="C428" s="273">
        <v>42005</v>
      </c>
      <c r="D428" s="273">
        <v>42035.999988425923</v>
      </c>
      <c r="E428" s="93">
        <v>1</v>
      </c>
      <c r="F428" s="93" t="s">
        <v>38</v>
      </c>
      <c r="H428" s="93">
        <v>10</v>
      </c>
      <c r="M428" s="93">
        <v>300000</v>
      </c>
      <c r="N428" s="93" t="s">
        <v>1375</v>
      </c>
      <c r="O428" s="93" t="s">
        <v>1376</v>
      </c>
      <c r="P428" s="93" t="s">
        <v>1377</v>
      </c>
    </row>
    <row r="429" spans="1:16" s="93" customFormat="1" x14ac:dyDescent="0.25">
      <c r="A429" s="93">
        <v>1000122</v>
      </c>
      <c r="B429" s="93" t="s">
        <v>1374</v>
      </c>
      <c r="C429" s="273">
        <v>42036</v>
      </c>
      <c r="D429" s="273">
        <v>42063.999988425923</v>
      </c>
      <c r="E429" s="93">
        <v>1</v>
      </c>
      <c r="F429" s="93" t="s">
        <v>38</v>
      </c>
      <c r="G429" s="93">
        <v>7</v>
      </c>
      <c r="H429" s="93">
        <v>5</v>
      </c>
      <c r="I429" s="93">
        <v>20500</v>
      </c>
      <c r="J429" s="93">
        <v>1230</v>
      </c>
      <c r="K429" s="93">
        <v>410</v>
      </c>
    </row>
    <row r="430" spans="1:16" s="93" customFormat="1" x14ac:dyDescent="0.25">
      <c r="A430" s="93">
        <v>1000123</v>
      </c>
      <c r="B430" s="93" t="s">
        <v>1378</v>
      </c>
      <c r="C430" s="273">
        <v>41883</v>
      </c>
      <c r="D430" s="273">
        <v>42063</v>
      </c>
      <c r="E430" s="93">
        <v>1</v>
      </c>
      <c r="F430" s="93" t="s">
        <v>38</v>
      </c>
      <c r="H430" s="93">
        <v>2</v>
      </c>
      <c r="I430" s="93">
        <v>552199999</v>
      </c>
      <c r="J430" s="93" t="s">
        <v>1379</v>
      </c>
      <c r="K430" s="93">
        <v>0</v>
      </c>
      <c r="M430" s="93">
        <v>655999999</v>
      </c>
      <c r="N430" s="93">
        <v>552199999</v>
      </c>
      <c r="O430" s="93" t="s">
        <v>1379</v>
      </c>
      <c r="P430" s="93">
        <v>0</v>
      </c>
    </row>
    <row r="431" spans="1:16" s="93" customFormat="1" x14ac:dyDescent="0.25">
      <c r="A431" s="93">
        <v>1000123</v>
      </c>
      <c r="B431" s="93" t="s">
        <v>1378</v>
      </c>
      <c r="C431" s="273">
        <v>42005</v>
      </c>
      <c r="D431" s="273">
        <v>42035.999988425923</v>
      </c>
      <c r="E431" s="93">
        <v>1</v>
      </c>
      <c r="F431" s="93" t="s">
        <v>38</v>
      </c>
      <c r="G431" s="93">
        <v>71</v>
      </c>
      <c r="H431" s="93">
        <v>1</v>
      </c>
      <c r="I431" s="93">
        <v>1451599996</v>
      </c>
      <c r="J431" s="93" t="s">
        <v>1380</v>
      </c>
      <c r="K431" s="93">
        <v>0</v>
      </c>
      <c r="P431" s="93">
        <v>0</v>
      </c>
    </row>
    <row r="432" spans="1:16" s="93" customFormat="1" x14ac:dyDescent="0.25">
      <c r="A432" s="93">
        <v>1000123</v>
      </c>
      <c r="B432" s="93" t="s">
        <v>1378</v>
      </c>
      <c r="C432" s="273">
        <v>42005</v>
      </c>
      <c r="D432" s="273">
        <v>42035.999988425923</v>
      </c>
      <c r="E432" s="93">
        <v>1</v>
      </c>
      <c r="F432" s="93" t="s">
        <v>38</v>
      </c>
      <c r="H432" s="93">
        <v>10</v>
      </c>
      <c r="M432" s="93">
        <v>1311999998</v>
      </c>
      <c r="N432" s="93" t="s">
        <v>1326</v>
      </c>
      <c r="O432" s="93" t="s">
        <v>1327</v>
      </c>
      <c r="P432" s="93" t="s">
        <v>1328</v>
      </c>
    </row>
    <row r="433" spans="1:16" s="93" customFormat="1" x14ac:dyDescent="0.25">
      <c r="A433" s="93">
        <v>1000124</v>
      </c>
      <c r="B433" s="93" t="s">
        <v>1381</v>
      </c>
      <c r="C433" s="273">
        <v>42005</v>
      </c>
      <c r="D433" s="273">
        <v>42035.999988425923</v>
      </c>
      <c r="E433" s="93">
        <v>1</v>
      </c>
      <c r="F433" s="93" t="s">
        <v>38</v>
      </c>
      <c r="H433" s="93">
        <v>10</v>
      </c>
      <c r="M433" s="93">
        <v>21500</v>
      </c>
      <c r="N433" s="93" t="s">
        <v>1382</v>
      </c>
      <c r="O433" s="93" t="s">
        <v>1383</v>
      </c>
      <c r="P433" s="93" t="s">
        <v>1384</v>
      </c>
    </row>
    <row r="434" spans="1:16" s="93" customFormat="1" x14ac:dyDescent="0.25">
      <c r="A434" s="93">
        <v>1000125</v>
      </c>
      <c r="B434" s="93" t="s">
        <v>1385</v>
      </c>
      <c r="C434" s="273">
        <v>42005</v>
      </c>
      <c r="D434" s="273">
        <v>42035.999988425923</v>
      </c>
      <c r="E434" s="93">
        <v>1</v>
      </c>
      <c r="F434" s="93" t="s">
        <v>38</v>
      </c>
      <c r="H434" s="93">
        <v>10</v>
      </c>
      <c r="M434" s="93">
        <v>21500</v>
      </c>
      <c r="N434" s="93" t="s">
        <v>1382</v>
      </c>
    </row>
    <row r="435" spans="1:16" s="93" customFormat="1" x14ac:dyDescent="0.25">
      <c r="A435" s="93">
        <v>1000126</v>
      </c>
      <c r="B435" s="93" t="s">
        <v>1386</v>
      </c>
      <c r="C435" s="273">
        <v>41883</v>
      </c>
      <c r="D435" s="273">
        <v>42063</v>
      </c>
      <c r="E435" s="93">
        <v>1</v>
      </c>
      <c r="F435" s="93" t="s">
        <v>38</v>
      </c>
      <c r="H435" s="93">
        <v>2</v>
      </c>
      <c r="I435" s="93">
        <v>41601700</v>
      </c>
      <c r="J435" s="93">
        <v>1656102</v>
      </c>
      <c r="K435" s="93">
        <v>0</v>
      </c>
      <c r="M435" s="93">
        <v>47001700</v>
      </c>
      <c r="N435" s="93">
        <v>41601700</v>
      </c>
      <c r="O435" s="93">
        <v>1656102</v>
      </c>
      <c r="P435" s="93">
        <v>0</v>
      </c>
    </row>
    <row r="436" spans="1:16" s="93" customFormat="1" x14ac:dyDescent="0.25">
      <c r="A436" s="93">
        <v>1000126</v>
      </c>
      <c r="B436" s="93" t="s">
        <v>1386</v>
      </c>
      <c r="C436" s="273">
        <v>42005</v>
      </c>
      <c r="D436" s="273">
        <v>42035.999988425923</v>
      </c>
      <c r="E436" s="93">
        <v>1</v>
      </c>
      <c r="F436" s="93" t="s">
        <v>38</v>
      </c>
      <c r="G436" s="93">
        <v>7</v>
      </c>
      <c r="H436" s="93">
        <v>5</v>
      </c>
      <c r="I436" s="93">
        <v>24600000</v>
      </c>
      <c r="J436" s="93">
        <v>1476000</v>
      </c>
      <c r="K436" s="93">
        <v>492000</v>
      </c>
    </row>
    <row r="437" spans="1:16" s="93" customFormat="1" x14ac:dyDescent="0.25">
      <c r="A437" s="93">
        <v>1000126</v>
      </c>
      <c r="B437" s="93" t="s">
        <v>1386</v>
      </c>
      <c r="C437" s="273">
        <v>42005</v>
      </c>
      <c r="D437" s="273">
        <v>42035.999988425923</v>
      </c>
      <c r="E437" s="93">
        <v>1</v>
      </c>
      <c r="F437" s="93" t="s">
        <v>38</v>
      </c>
      <c r="H437" s="93">
        <v>10</v>
      </c>
      <c r="M437" s="93">
        <v>94003400</v>
      </c>
      <c r="N437" s="93" t="s">
        <v>1387</v>
      </c>
      <c r="O437" s="93" t="s">
        <v>1388</v>
      </c>
      <c r="P437" s="93" t="s">
        <v>1389</v>
      </c>
    </row>
    <row r="438" spans="1:16" s="93" customFormat="1" x14ac:dyDescent="0.25">
      <c r="A438" s="93">
        <v>1000126</v>
      </c>
      <c r="B438" s="93" t="s">
        <v>1386</v>
      </c>
      <c r="C438" s="273">
        <v>42036</v>
      </c>
      <c r="D438" s="273">
        <v>42063.999988425923</v>
      </c>
      <c r="E438" s="93">
        <v>1</v>
      </c>
      <c r="F438" s="93" t="s">
        <v>38</v>
      </c>
      <c r="G438" s="93">
        <v>1</v>
      </c>
      <c r="H438" s="93">
        <v>1</v>
      </c>
      <c r="I438" s="93">
        <v>7000000</v>
      </c>
      <c r="J438" s="93">
        <v>560000</v>
      </c>
      <c r="K438" s="93">
        <v>140000</v>
      </c>
    </row>
    <row r="439" spans="1:16" s="93" customFormat="1" x14ac:dyDescent="0.25">
      <c r="A439" s="93">
        <v>1000126</v>
      </c>
      <c r="B439" s="93" t="s">
        <v>1386</v>
      </c>
      <c r="C439" s="273">
        <v>42036</v>
      </c>
      <c r="D439" s="273">
        <v>42063.999988425923</v>
      </c>
      <c r="E439" s="93">
        <v>1</v>
      </c>
      <c r="F439" s="93" t="s">
        <v>38</v>
      </c>
      <c r="G439" s="93">
        <v>7</v>
      </c>
      <c r="H439" s="93">
        <v>5</v>
      </c>
      <c r="I439" s="93">
        <v>10001700</v>
      </c>
      <c r="J439" s="93">
        <v>600102</v>
      </c>
      <c r="K439" s="93">
        <v>200034</v>
      </c>
    </row>
    <row r="440" spans="1:16" s="93" customFormat="1" x14ac:dyDescent="0.25">
      <c r="A440" s="93">
        <v>1000127</v>
      </c>
      <c r="B440" s="93" t="s">
        <v>1390</v>
      </c>
      <c r="C440" s="273">
        <v>41883</v>
      </c>
      <c r="D440" s="273">
        <v>42063</v>
      </c>
      <c r="E440" s="93">
        <v>1</v>
      </c>
      <c r="F440" s="93" t="s">
        <v>38</v>
      </c>
      <c r="H440" s="93">
        <v>2</v>
      </c>
      <c r="I440" s="93">
        <v>41601650</v>
      </c>
      <c r="J440" s="93">
        <v>1656099</v>
      </c>
      <c r="K440" s="93">
        <v>0</v>
      </c>
      <c r="M440" s="93">
        <v>47001650</v>
      </c>
      <c r="N440" s="93">
        <v>41601650</v>
      </c>
      <c r="O440" s="93">
        <v>1656099</v>
      </c>
      <c r="P440" s="93">
        <v>0</v>
      </c>
    </row>
    <row r="441" spans="1:16" s="93" customFormat="1" x14ac:dyDescent="0.25">
      <c r="A441" s="93">
        <v>1000127</v>
      </c>
      <c r="B441" s="93" t="s">
        <v>1390</v>
      </c>
      <c r="C441" s="273">
        <v>42005</v>
      </c>
      <c r="D441" s="273">
        <v>42035.999988425923</v>
      </c>
      <c r="E441" s="93">
        <v>1</v>
      </c>
      <c r="F441" s="93" t="s">
        <v>38</v>
      </c>
      <c r="G441" s="93">
        <v>7</v>
      </c>
      <c r="H441" s="93">
        <v>5</v>
      </c>
      <c r="I441" s="93">
        <v>24600000</v>
      </c>
      <c r="J441" s="93">
        <v>1476000</v>
      </c>
      <c r="K441" s="93">
        <v>492000</v>
      </c>
    </row>
    <row r="442" spans="1:16" s="93" customFormat="1" x14ac:dyDescent="0.25">
      <c r="A442" s="93">
        <v>1000127</v>
      </c>
      <c r="B442" s="93" t="s">
        <v>1390</v>
      </c>
      <c r="C442" s="273">
        <v>42005</v>
      </c>
      <c r="D442" s="273">
        <v>42035.999988425923</v>
      </c>
      <c r="E442" s="93">
        <v>1</v>
      </c>
      <c r="F442" s="93" t="s">
        <v>38</v>
      </c>
      <c r="H442" s="93">
        <v>10</v>
      </c>
      <c r="M442" s="93">
        <v>94003300</v>
      </c>
      <c r="N442" s="93" t="s">
        <v>1391</v>
      </c>
      <c r="O442" s="93" t="s">
        <v>1392</v>
      </c>
      <c r="P442" s="93" t="s">
        <v>1393</v>
      </c>
    </row>
    <row r="443" spans="1:16" s="93" customFormat="1" x14ac:dyDescent="0.25">
      <c r="A443" s="93">
        <v>1000127</v>
      </c>
      <c r="B443" s="93" t="s">
        <v>1390</v>
      </c>
      <c r="C443" s="273">
        <v>42036</v>
      </c>
      <c r="D443" s="273">
        <v>42063.999988425923</v>
      </c>
      <c r="E443" s="93">
        <v>1</v>
      </c>
      <c r="F443" s="93" t="s">
        <v>38</v>
      </c>
      <c r="G443" s="93">
        <v>1</v>
      </c>
      <c r="H443" s="93">
        <v>1</v>
      </c>
      <c r="I443" s="93">
        <v>7000000</v>
      </c>
      <c r="J443" s="93">
        <v>560000</v>
      </c>
      <c r="K443" s="93">
        <v>140000</v>
      </c>
    </row>
    <row r="444" spans="1:16" s="93" customFormat="1" x14ac:dyDescent="0.25">
      <c r="A444" s="93">
        <v>1000127</v>
      </c>
      <c r="B444" s="93" t="s">
        <v>1390</v>
      </c>
      <c r="C444" s="273">
        <v>42036</v>
      </c>
      <c r="D444" s="273">
        <v>42063.999988425923</v>
      </c>
      <c r="E444" s="93">
        <v>1</v>
      </c>
      <c r="F444" s="93" t="s">
        <v>38</v>
      </c>
      <c r="G444" s="93">
        <v>7</v>
      </c>
      <c r="H444" s="93">
        <v>5</v>
      </c>
      <c r="I444" s="93">
        <v>10001650</v>
      </c>
      <c r="J444" s="93">
        <v>600099</v>
      </c>
      <c r="K444" s="93">
        <v>200033</v>
      </c>
    </row>
    <row r="445" spans="1:16" s="93" customFormat="1" x14ac:dyDescent="0.25">
      <c r="A445" s="93">
        <v>1000128</v>
      </c>
      <c r="B445" s="93" t="s">
        <v>1394</v>
      </c>
      <c r="C445" s="273">
        <v>42005</v>
      </c>
      <c r="D445" s="273">
        <v>42035.999988425923</v>
      </c>
      <c r="E445" s="93">
        <v>1</v>
      </c>
      <c r="F445" s="93" t="s">
        <v>38</v>
      </c>
      <c r="H445" s="93">
        <v>10</v>
      </c>
      <c r="M445" s="93">
        <v>6765</v>
      </c>
      <c r="N445" s="93" t="s">
        <v>406</v>
      </c>
      <c r="O445" s="93" t="s">
        <v>277</v>
      </c>
      <c r="P445" s="93" t="s">
        <v>924</v>
      </c>
    </row>
    <row r="446" spans="1:16" s="93" customFormat="1" x14ac:dyDescent="0.25">
      <c r="A446" s="93">
        <v>1000128</v>
      </c>
      <c r="B446" s="93" t="s">
        <v>1394</v>
      </c>
      <c r="C446" s="273">
        <v>42036</v>
      </c>
      <c r="D446" s="273">
        <v>42063.999988425923</v>
      </c>
      <c r="E446" s="93">
        <v>1</v>
      </c>
      <c r="F446" s="93" t="s">
        <v>38</v>
      </c>
      <c r="G446" s="93">
        <v>7</v>
      </c>
      <c r="H446" s="93">
        <v>4</v>
      </c>
      <c r="I446" s="93">
        <v>738</v>
      </c>
      <c r="J446" s="93" t="s">
        <v>253</v>
      </c>
      <c r="K446" s="93" t="s">
        <v>254</v>
      </c>
    </row>
    <row r="447" spans="1:16" s="93" customFormat="1" x14ac:dyDescent="0.25">
      <c r="A447" s="93">
        <v>1000128</v>
      </c>
      <c r="B447" s="93" t="s">
        <v>1394</v>
      </c>
      <c r="C447" s="273">
        <v>42036</v>
      </c>
      <c r="D447" s="273">
        <v>42063.999988425923</v>
      </c>
      <c r="E447" s="93">
        <v>1</v>
      </c>
      <c r="F447" s="93" t="s">
        <v>38</v>
      </c>
      <c r="G447" s="93">
        <v>7</v>
      </c>
      <c r="H447" s="93">
        <v>5</v>
      </c>
      <c r="I447" s="93">
        <v>1312</v>
      </c>
      <c r="J447" s="93" t="s">
        <v>250</v>
      </c>
      <c r="K447" s="93" t="s">
        <v>872</v>
      </c>
    </row>
    <row r="448" spans="1:16" s="93" customFormat="1" x14ac:dyDescent="0.25">
      <c r="A448" s="93">
        <v>1000128</v>
      </c>
      <c r="B448" s="93" t="s">
        <v>1394</v>
      </c>
      <c r="C448" s="273">
        <v>42036</v>
      </c>
      <c r="D448" s="273">
        <v>42063.999988425923</v>
      </c>
      <c r="E448" s="93">
        <v>1</v>
      </c>
      <c r="F448" s="93" t="s">
        <v>38</v>
      </c>
      <c r="G448" s="93">
        <v>7</v>
      </c>
      <c r="H448" s="93">
        <v>6</v>
      </c>
      <c r="I448" s="93">
        <v>656</v>
      </c>
      <c r="J448" s="93" t="s">
        <v>94</v>
      </c>
      <c r="K448" s="93" t="s">
        <v>249</v>
      </c>
    </row>
    <row r="449" spans="1:16" s="93" customFormat="1" x14ac:dyDescent="0.25">
      <c r="A449" s="93">
        <v>1000129</v>
      </c>
      <c r="B449" s="93" t="s">
        <v>1395</v>
      </c>
      <c r="C449" s="273">
        <v>42005</v>
      </c>
      <c r="D449" s="273">
        <v>42035.999988425923</v>
      </c>
      <c r="E449" s="93">
        <v>1</v>
      </c>
      <c r="F449" s="93" t="s">
        <v>38</v>
      </c>
      <c r="G449" s="93">
        <v>7</v>
      </c>
      <c r="H449" s="93">
        <v>4</v>
      </c>
      <c r="I449" s="93">
        <v>2460</v>
      </c>
      <c r="J449" s="93" t="s">
        <v>874</v>
      </c>
      <c r="K449" s="93" t="s">
        <v>244</v>
      </c>
    </row>
    <row r="450" spans="1:16" s="93" customFormat="1" x14ac:dyDescent="0.25">
      <c r="A450" s="93">
        <v>1000129</v>
      </c>
      <c r="B450" s="93" t="s">
        <v>1395</v>
      </c>
      <c r="C450" s="273">
        <v>42005</v>
      </c>
      <c r="D450" s="273">
        <v>42035.999988425923</v>
      </c>
      <c r="E450" s="93">
        <v>1</v>
      </c>
      <c r="F450" s="93" t="s">
        <v>38</v>
      </c>
      <c r="G450" s="93">
        <v>7</v>
      </c>
      <c r="H450" s="93">
        <v>5</v>
      </c>
      <c r="I450" s="93">
        <v>6232</v>
      </c>
      <c r="J450" s="93" t="s">
        <v>331</v>
      </c>
      <c r="K450" s="93" t="s">
        <v>951</v>
      </c>
    </row>
    <row r="451" spans="1:16" s="93" customFormat="1" x14ac:dyDescent="0.25">
      <c r="A451" s="93">
        <v>1000129</v>
      </c>
      <c r="B451" s="93" t="s">
        <v>1395</v>
      </c>
      <c r="C451" s="273">
        <v>42005</v>
      </c>
      <c r="D451" s="273">
        <v>42035.999988425923</v>
      </c>
      <c r="E451" s="93">
        <v>1</v>
      </c>
      <c r="F451" s="93" t="s">
        <v>38</v>
      </c>
      <c r="H451" s="93">
        <v>10</v>
      </c>
      <c r="M451" s="93">
        <v>24430</v>
      </c>
      <c r="N451" s="93" t="s">
        <v>1396</v>
      </c>
      <c r="O451" s="93" t="s">
        <v>1397</v>
      </c>
      <c r="P451" s="93" t="s">
        <v>1398</v>
      </c>
    </row>
    <row r="452" spans="1:16" s="93" customFormat="1" x14ac:dyDescent="0.25">
      <c r="A452" s="93">
        <v>1000129</v>
      </c>
      <c r="B452" s="93" t="s">
        <v>1395</v>
      </c>
      <c r="C452" s="273">
        <v>42036</v>
      </c>
      <c r="D452" s="273">
        <v>42063.999988425923</v>
      </c>
      <c r="E452" s="93">
        <v>1</v>
      </c>
      <c r="F452" s="93" t="s">
        <v>38</v>
      </c>
      <c r="G452" s="93">
        <v>7</v>
      </c>
      <c r="H452" s="93">
        <v>5</v>
      </c>
      <c r="I452" s="93">
        <v>2378</v>
      </c>
      <c r="J452" s="93" t="s">
        <v>1399</v>
      </c>
      <c r="K452" s="93" t="s">
        <v>351</v>
      </c>
    </row>
    <row r="453" spans="1:16" s="93" customFormat="1" x14ac:dyDescent="0.25">
      <c r="A453" s="93">
        <v>1000129</v>
      </c>
      <c r="B453" s="93" t="s">
        <v>1395</v>
      </c>
      <c r="C453" s="273">
        <v>42036</v>
      </c>
      <c r="D453" s="273">
        <v>42063.999988425923</v>
      </c>
      <c r="E453" s="93">
        <v>1</v>
      </c>
      <c r="F453" s="93" t="s">
        <v>38</v>
      </c>
      <c r="H453" s="93">
        <v>10</v>
      </c>
      <c r="M453" s="93">
        <v>3895</v>
      </c>
      <c r="N453" s="93" t="s">
        <v>267</v>
      </c>
      <c r="O453" s="93" t="s">
        <v>1400</v>
      </c>
      <c r="P453" s="93" t="s">
        <v>1401</v>
      </c>
    </row>
    <row r="454" spans="1:16" s="93" customFormat="1" x14ac:dyDescent="0.25">
      <c r="A454" s="93">
        <v>1000130</v>
      </c>
      <c r="B454" s="93" t="s">
        <v>1402</v>
      </c>
      <c r="C454" s="273">
        <v>42005</v>
      </c>
      <c r="D454" s="273">
        <v>42035.999988425923</v>
      </c>
      <c r="E454" s="93">
        <v>1</v>
      </c>
      <c r="F454" s="93" t="s">
        <v>38</v>
      </c>
      <c r="G454" s="93">
        <v>7</v>
      </c>
      <c r="H454" s="93">
        <v>5</v>
      </c>
      <c r="I454" s="93">
        <v>81344</v>
      </c>
      <c r="J454" s="93" t="s">
        <v>1403</v>
      </c>
      <c r="K454" s="93" t="s">
        <v>1404</v>
      </c>
    </row>
    <row r="455" spans="1:16" s="93" customFormat="1" x14ac:dyDescent="0.25">
      <c r="A455" s="93">
        <v>1000130</v>
      </c>
      <c r="B455" s="93" t="s">
        <v>1402</v>
      </c>
      <c r="C455" s="273">
        <v>42005</v>
      </c>
      <c r="D455" s="273">
        <v>42035.999988425923</v>
      </c>
      <c r="E455" s="93">
        <v>1</v>
      </c>
      <c r="F455" s="93" t="s">
        <v>38</v>
      </c>
      <c r="H455" s="93">
        <v>10</v>
      </c>
      <c r="M455" s="93">
        <v>279000</v>
      </c>
      <c r="N455" s="93" t="s">
        <v>1405</v>
      </c>
      <c r="O455" s="93" t="s">
        <v>1406</v>
      </c>
      <c r="P455" s="93" t="s">
        <v>1407</v>
      </c>
    </row>
    <row r="456" spans="1:16" s="93" customFormat="1" x14ac:dyDescent="0.25">
      <c r="A456" s="93">
        <v>1000130</v>
      </c>
      <c r="B456" s="93" t="s">
        <v>1402</v>
      </c>
      <c r="C456" s="273">
        <v>42036</v>
      </c>
      <c r="D456" s="273">
        <v>42063.999988425923</v>
      </c>
      <c r="E456" s="93">
        <v>1</v>
      </c>
      <c r="F456" s="93" t="s">
        <v>38</v>
      </c>
      <c r="G456" s="93">
        <v>7</v>
      </c>
      <c r="H456" s="93">
        <v>5</v>
      </c>
      <c r="I456" s="93">
        <v>1883540</v>
      </c>
      <c r="J456" s="93" t="s">
        <v>1408</v>
      </c>
      <c r="K456" s="93" t="s">
        <v>1409</v>
      </c>
    </row>
    <row r="457" spans="1:16" s="93" customFormat="1" x14ac:dyDescent="0.25">
      <c r="A457" s="93">
        <v>1000130</v>
      </c>
      <c r="B457" s="93" t="s">
        <v>1402</v>
      </c>
      <c r="C457" s="273">
        <v>42036</v>
      </c>
      <c r="D457" s="273">
        <v>42063.999988425923</v>
      </c>
      <c r="E457" s="93">
        <v>1</v>
      </c>
      <c r="F457" s="93" t="s">
        <v>38</v>
      </c>
      <c r="H457" s="93">
        <v>10</v>
      </c>
      <c r="M457" s="93">
        <v>558900</v>
      </c>
      <c r="N457" s="93" t="s">
        <v>1410</v>
      </c>
      <c r="O457" s="93" t="s">
        <v>1411</v>
      </c>
      <c r="P457" s="93" t="s">
        <v>1412</v>
      </c>
    </row>
    <row r="458" spans="1:16" s="93" customFormat="1" x14ac:dyDescent="0.25">
      <c r="A458" s="93">
        <v>1000131</v>
      </c>
      <c r="B458" s="93" t="s">
        <v>1413</v>
      </c>
      <c r="C458" s="273">
        <v>42005</v>
      </c>
      <c r="D458" s="273">
        <v>42035.999988425923</v>
      </c>
      <c r="E458" s="93">
        <v>1</v>
      </c>
      <c r="F458" s="93" t="s">
        <v>38</v>
      </c>
      <c r="G458" s="93">
        <v>7</v>
      </c>
      <c r="H458" s="93">
        <v>4</v>
      </c>
      <c r="I458" s="93">
        <v>1088</v>
      </c>
      <c r="J458" s="93" t="s">
        <v>1414</v>
      </c>
      <c r="K458" s="93" t="s">
        <v>1415</v>
      </c>
    </row>
    <row r="459" spans="1:16" s="93" customFormat="1" x14ac:dyDescent="0.25">
      <c r="A459" s="93">
        <v>1000131</v>
      </c>
      <c r="B459" s="93" t="s">
        <v>1413</v>
      </c>
      <c r="C459" s="273">
        <v>42005</v>
      </c>
      <c r="D459" s="273">
        <v>42035.999988425923</v>
      </c>
      <c r="E459" s="93">
        <v>1</v>
      </c>
      <c r="F459" s="93" t="s">
        <v>38</v>
      </c>
      <c r="G459" s="93">
        <v>7</v>
      </c>
      <c r="H459" s="93">
        <v>5</v>
      </c>
      <c r="I459" s="93">
        <v>6314</v>
      </c>
      <c r="J459" s="93" t="s">
        <v>1416</v>
      </c>
      <c r="K459" s="93" t="s">
        <v>1417</v>
      </c>
    </row>
    <row r="460" spans="1:16" s="93" customFormat="1" x14ac:dyDescent="0.25">
      <c r="A460" s="93">
        <v>1000131</v>
      </c>
      <c r="B460" s="93" t="s">
        <v>1413</v>
      </c>
      <c r="C460" s="273">
        <v>42005</v>
      </c>
      <c r="D460" s="273">
        <v>42035.999988425923</v>
      </c>
      <c r="E460" s="93">
        <v>1</v>
      </c>
      <c r="F460" s="93" t="s">
        <v>38</v>
      </c>
      <c r="H460" s="93">
        <v>10</v>
      </c>
      <c r="M460" s="93">
        <v>36765</v>
      </c>
      <c r="N460" s="93" t="s">
        <v>1418</v>
      </c>
      <c r="O460" s="93" t="s">
        <v>1419</v>
      </c>
      <c r="P460" s="93" t="s">
        <v>1420</v>
      </c>
    </row>
    <row r="461" spans="1:16" s="93" customFormat="1" x14ac:dyDescent="0.25">
      <c r="A461" s="93">
        <v>1000131</v>
      </c>
      <c r="B461" s="93" t="s">
        <v>1413</v>
      </c>
      <c r="C461" s="273">
        <v>42036</v>
      </c>
      <c r="D461" s="273">
        <v>42063.999988425923</v>
      </c>
      <c r="E461" s="93">
        <v>1</v>
      </c>
      <c r="F461" s="93" t="s">
        <v>38</v>
      </c>
      <c r="G461" s="93">
        <v>7</v>
      </c>
      <c r="H461" s="93">
        <v>5</v>
      </c>
      <c r="I461" s="93">
        <v>2378</v>
      </c>
      <c r="J461" s="93" t="s">
        <v>1399</v>
      </c>
      <c r="K461" s="93" t="s">
        <v>351</v>
      </c>
    </row>
    <row r="462" spans="1:16" s="93" customFormat="1" x14ac:dyDescent="0.25">
      <c r="A462" s="93">
        <v>1000131</v>
      </c>
      <c r="B462" s="93" t="s">
        <v>1413</v>
      </c>
      <c r="C462" s="273">
        <v>42036</v>
      </c>
      <c r="D462" s="273">
        <v>42063.999988425923</v>
      </c>
      <c r="E462" s="93">
        <v>1</v>
      </c>
      <c r="F462" s="93" t="s">
        <v>38</v>
      </c>
      <c r="H462" s="93">
        <v>10</v>
      </c>
      <c r="M462" s="93">
        <v>3895</v>
      </c>
      <c r="N462" s="93" t="s">
        <v>267</v>
      </c>
      <c r="O462" s="93" t="s">
        <v>1400</v>
      </c>
      <c r="P462" s="93" t="s">
        <v>1401</v>
      </c>
    </row>
    <row r="463" spans="1:16" s="93" customFormat="1" x14ac:dyDescent="0.25">
      <c r="A463" s="93">
        <v>1000132</v>
      </c>
      <c r="B463" s="93" t="s">
        <v>1421</v>
      </c>
      <c r="C463" s="273">
        <v>42005</v>
      </c>
      <c r="D463" s="273">
        <v>42035.999988425923</v>
      </c>
      <c r="E463" s="93">
        <v>1</v>
      </c>
      <c r="F463" s="93" t="s">
        <v>38</v>
      </c>
      <c r="H463" s="93">
        <v>10</v>
      </c>
      <c r="M463" s="93">
        <v>36355</v>
      </c>
      <c r="N463" s="93" t="s">
        <v>1422</v>
      </c>
      <c r="O463" s="93" t="s">
        <v>1423</v>
      </c>
      <c r="P463" s="93" t="s">
        <v>1424</v>
      </c>
    </row>
    <row r="464" spans="1:16" s="93" customFormat="1" x14ac:dyDescent="0.25">
      <c r="A464" s="93">
        <v>1000132</v>
      </c>
      <c r="B464" s="93" t="s">
        <v>1421</v>
      </c>
      <c r="C464" s="273">
        <v>42036</v>
      </c>
      <c r="D464" s="273">
        <v>42063.999988425923</v>
      </c>
      <c r="E464" s="93">
        <v>1</v>
      </c>
      <c r="F464" s="93" t="s">
        <v>38</v>
      </c>
      <c r="G464" s="93">
        <v>7</v>
      </c>
      <c r="H464" s="93">
        <v>5</v>
      </c>
      <c r="I464" s="93">
        <v>1312</v>
      </c>
      <c r="J464" s="93" t="s">
        <v>250</v>
      </c>
      <c r="K464" s="93" t="s">
        <v>872</v>
      </c>
    </row>
    <row r="465" spans="1:16" s="93" customFormat="1" x14ac:dyDescent="0.25">
      <c r="A465" s="93">
        <v>1000132</v>
      </c>
      <c r="B465" s="93" t="s">
        <v>1421</v>
      </c>
      <c r="C465" s="273">
        <v>42036</v>
      </c>
      <c r="D465" s="273">
        <v>42063.999988425923</v>
      </c>
      <c r="E465" s="93">
        <v>1</v>
      </c>
      <c r="F465" s="93" t="s">
        <v>38</v>
      </c>
      <c r="H465" s="93">
        <v>10</v>
      </c>
      <c r="M465" s="93">
        <v>2050</v>
      </c>
      <c r="N465" s="93" t="s">
        <v>247</v>
      </c>
      <c r="O465" s="93" t="s">
        <v>279</v>
      </c>
      <c r="P465" s="93" t="s">
        <v>1425</v>
      </c>
    </row>
    <row r="466" spans="1:16" s="93" customFormat="1" x14ac:dyDescent="0.25">
      <c r="A466" s="93">
        <v>1000133</v>
      </c>
      <c r="B466" s="93" t="s">
        <v>1426</v>
      </c>
      <c r="C466" s="273">
        <v>42005</v>
      </c>
      <c r="D466" s="273">
        <v>42035.999988425923</v>
      </c>
      <c r="E466" s="93">
        <v>1</v>
      </c>
      <c r="F466" s="93" t="s">
        <v>38</v>
      </c>
      <c r="H466" s="93">
        <v>10</v>
      </c>
      <c r="M466" s="93">
        <v>13735</v>
      </c>
      <c r="N466" s="93" t="s">
        <v>945</v>
      </c>
      <c r="O466" s="93" t="s">
        <v>946</v>
      </c>
      <c r="P466" s="93" t="s">
        <v>947</v>
      </c>
    </row>
    <row r="467" spans="1:16" s="93" customFormat="1" x14ac:dyDescent="0.25">
      <c r="A467" s="93">
        <v>1000133</v>
      </c>
      <c r="B467" s="93" t="s">
        <v>1426</v>
      </c>
      <c r="C467" s="273">
        <v>42036</v>
      </c>
      <c r="D467" s="273">
        <v>42063.999988425923</v>
      </c>
      <c r="E467" s="93">
        <v>1</v>
      </c>
      <c r="F467" s="93" t="s">
        <v>38</v>
      </c>
      <c r="G467" s="93">
        <v>1</v>
      </c>
      <c r="H467" s="93">
        <v>1</v>
      </c>
      <c r="I467" s="93">
        <v>2296</v>
      </c>
      <c r="J467" s="93" t="s">
        <v>1427</v>
      </c>
      <c r="K467" s="93" t="s">
        <v>948</v>
      </c>
    </row>
    <row r="468" spans="1:16" s="93" customFormat="1" x14ac:dyDescent="0.25">
      <c r="A468" s="93">
        <v>1000133</v>
      </c>
      <c r="B468" s="93" t="s">
        <v>1426</v>
      </c>
      <c r="C468" s="273">
        <v>42036</v>
      </c>
      <c r="D468" s="273">
        <v>42063.999988425923</v>
      </c>
      <c r="E468" s="93">
        <v>1</v>
      </c>
      <c r="F468" s="93" t="s">
        <v>38</v>
      </c>
      <c r="G468" s="93">
        <v>2</v>
      </c>
      <c r="H468" s="93">
        <v>1</v>
      </c>
      <c r="I468" s="93">
        <v>574</v>
      </c>
      <c r="J468" s="93" t="s">
        <v>948</v>
      </c>
      <c r="K468" s="93" t="s">
        <v>949</v>
      </c>
    </row>
    <row r="469" spans="1:16" s="93" customFormat="1" x14ac:dyDescent="0.25">
      <c r="A469" s="93">
        <v>1000133</v>
      </c>
      <c r="B469" s="93" t="s">
        <v>1426</v>
      </c>
      <c r="C469" s="273">
        <v>42036</v>
      </c>
      <c r="D469" s="273">
        <v>42063.999988425923</v>
      </c>
      <c r="E469" s="93">
        <v>1</v>
      </c>
      <c r="F469" s="93" t="s">
        <v>38</v>
      </c>
      <c r="G469" s="93">
        <v>3</v>
      </c>
      <c r="H469" s="93">
        <v>1</v>
      </c>
      <c r="I469" s="93">
        <v>492</v>
      </c>
      <c r="J469" s="93" t="s">
        <v>270</v>
      </c>
      <c r="K469" s="93" t="s">
        <v>950</v>
      </c>
    </row>
    <row r="470" spans="1:16" s="93" customFormat="1" x14ac:dyDescent="0.25">
      <c r="A470" s="93">
        <v>1000133</v>
      </c>
      <c r="B470" s="93" t="s">
        <v>1426</v>
      </c>
      <c r="C470" s="273">
        <v>42036</v>
      </c>
      <c r="D470" s="273">
        <v>42063.999988425923</v>
      </c>
      <c r="E470" s="93">
        <v>1</v>
      </c>
      <c r="F470" s="93" t="s">
        <v>38</v>
      </c>
      <c r="G470" s="93">
        <v>7</v>
      </c>
      <c r="H470" s="93">
        <v>6</v>
      </c>
      <c r="I470" s="93">
        <v>738</v>
      </c>
      <c r="J470" s="93" t="s">
        <v>1428</v>
      </c>
      <c r="K470" s="93" t="s">
        <v>254</v>
      </c>
    </row>
    <row r="471" spans="1:16" s="93" customFormat="1" x14ac:dyDescent="0.25">
      <c r="A471" s="93">
        <v>1000133</v>
      </c>
      <c r="B471" s="93" t="s">
        <v>1426</v>
      </c>
      <c r="C471" s="273">
        <v>42036</v>
      </c>
      <c r="D471" s="273">
        <v>42063.999988425923</v>
      </c>
      <c r="E471" s="93">
        <v>1</v>
      </c>
      <c r="F471" s="93" t="s">
        <v>38</v>
      </c>
      <c r="G471" s="93">
        <v>12</v>
      </c>
      <c r="H471" s="93">
        <v>1</v>
      </c>
      <c r="I471" s="93">
        <v>656</v>
      </c>
      <c r="J471" s="93" t="s">
        <v>248</v>
      </c>
      <c r="K471" s="93" t="s">
        <v>249</v>
      </c>
    </row>
    <row r="472" spans="1:16" s="93" customFormat="1" x14ac:dyDescent="0.25">
      <c r="A472" s="93">
        <v>1000133</v>
      </c>
      <c r="B472" s="93" t="s">
        <v>1426</v>
      </c>
      <c r="C472" s="273">
        <v>42036</v>
      </c>
      <c r="D472" s="273">
        <v>42063.999988425923</v>
      </c>
      <c r="E472" s="93">
        <v>1</v>
      </c>
      <c r="F472" s="93" t="s">
        <v>38</v>
      </c>
      <c r="G472" s="93">
        <v>14</v>
      </c>
      <c r="H472" s="93">
        <v>1</v>
      </c>
      <c r="I472" s="93">
        <v>738</v>
      </c>
      <c r="J472" s="93" t="s">
        <v>253</v>
      </c>
      <c r="K472" s="93" t="s">
        <v>254</v>
      </c>
    </row>
    <row r="473" spans="1:16" s="93" customFormat="1" x14ac:dyDescent="0.25">
      <c r="A473" s="93">
        <v>1000134</v>
      </c>
      <c r="B473" s="93" t="s">
        <v>1429</v>
      </c>
      <c r="C473" s="273">
        <v>41883</v>
      </c>
      <c r="D473" s="273">
        <v>42063</v>
      </c>
      <c r="E473" s="93">
        <v>1</v>
      </c>
      <c r="F473" s="93" t="s">
        <v>38</v>
      </c>
      <c r="H473" s="93">
        <v>2</v>
      </c>
      <c r="I473" s="93">
        <v>119000000</v>
      </c>
      <c r="J473" s="93">
        <v>6990000</v>
      </c>
      <c r="K473" s="93">
        <v>0</v>
      </c>
      <c r="M473" s="93">
        <v>137000000</v>
      </c>
      <c r="N473" s="93">
        <v>119000000</v>
      </c>
      <c r="O473" s="93">
        <v>6990000</v>
      </c>
      <c r="P473" s="93">
        <v>0</v>
      </c>
    </row>
    <row r="474" spans="1:16" s="93" customFormat="1" x14ac:dyDescent="0.25">
      <c r="A474" s="93">
        <v>1000134</v>
      </c>
      <c r="B474" s="93" t="s">
        <v>1429</v>
      </c>
      <c r="C474" s="273">
        <v>42005</v>
      </c>
      <c r="D474" s="273">
        <v>42035.999988425923</v>
      </c>
      <c r="E474" s="93">
        <v>1</v>
      </c>
      <c r="F474" s="93" t="s">
        <v>38</v>
      </c>
      <c r="G474" s="93">
        <v>7</v>
      </c>
      <c r="H474" s="93">
        <v>5</v>
      </c>
      <c r="I474" s="93">
        <v>76200000</v>
      </c>
      <c r="J474" s="93">
        <v>4572000</v>
      </c>
      <c r="K474" s="93">
        <v>1524000</v>
      </c>
    </row>
    <row r="475" spans="1:16" s="93" customFormat="1" x14ac:dyDescent="0.25">
      <c r="A475" s="93">
        <v>1000134</v>
      </c>
      <c r="B475" s="93" t="s">
        <v>1429</v>
      </c>
      <c r="C475" s="273">
        <v>42005</v>
      </c>
      <c r="D475" s="273">
        <v>42035.999988425923</v>
      </c>
      <c r="E475" s="93">
        <v>1</v>
      </c>
      <c r="F475" s="93" t="s">
        <v>38</v>
      </c>
      <c r="H475" s="93">
        <v>10</v>
      </c>
      <c r="M475" s="93">
        <v>200000000</v>
      </c>
      <c r="N475" s="93" t="s">
        <v>1430</v>
      </c>
      <c r="O475" s="93" t="s">
        <v>1431</v>
      </c>
      <c r="P475" s="93" t="s">
        <v>1258</v>
      </c>
    </row>
    <row r="476" spans="1:16" s="93" customFormat="1" x14ac:dyDescent="0.25">
      <c r="A476" s="93">
        <v>1000134</v>
      </c>
      <c r="B476" s="93" t="s">
        <v>1429</v>
      </c>
      <c r="C476" s="273">
        <v>42036</v>
      </c>
      <c r="D476" s="273">
        <v>42063.999988425923</v>
      </c>
      <c r="E476" s="93">
        <v>1</v>
      </c>
      <c r="F476" s="93" t="s">
        <v>38</v>
      </c>
      <c r="G476" s="93">
        <v>1</v>
      </c>
      <c r="H476" s="93">
        <v>1</v>
      </c>
      <c r="I476" s="93">
        <v>9840000</v>
      </c>
      <c r="J476" s="93">
        <v>787200</v>
      </c>
      <c r="K476" s="93">
        <v>196800</v>
      </c>
    </row>
    <row r="477" spans="1:16" s="93" customFormat="1" x14ac:dyDescent="0.25">
      <c r="A477" s="93">
        <v>1000134</v>
      </c>
      <c r="B477" s="93" t="s">
        <v>1429</v>
      </c>
      <c r="C477" s="273">
        <v>42036</v>
      </c>
      <c r="D477" s="273">
        <v>42063.999988425923</v>
      </c>
      <c r="E477" s="93">
        <v>1</v>
      </c>
      <c r="F477" s="93" t="s">
        <v>38</v>
      </c>
      <c r="G477" s="93">
        <v>2</v>
      </c>
      <c r="H477" s="93">
        <v>1</v>
      </c>
      <c r="I477" s="93">
        <v>21480000</v>
      </c>
      <c r="J477" s="93">
        <v>1718400</v>
      </c>
      <c r="K477" s="93">
        <v>429600</v>
      </c>
    </row>
    <row r="478" spans="1:16" s="93" customFormat="1" x14ac:dyDescent="0.25">
      <c r="A478" s="93">
        <v>1000134</v>
      </c>
      <c r="B478" s="93" t="s">
        <v>1429</v>
      </c>
      <c r="C478" s="273">
        <v>42036</v>
      </c>
      <c r="D478" s="273">
        <v>42063.999988425923</v>
      </c>
      <c r="E478" s="93">
        <v>1</v>
      </c>
      <c r="F478" s="93" t="s">
        <v>38</v>
      </c>
      <c r="G478" s="93">
        <v>3</v>
      </c>
      <c r="H478" s="93">
        <v>1</v>
      </c>
      <c r="I478" s="93">
        <v>11480000</v>
      </c>
      <c r="J478" s="93">
        <v>918400</v>
      </c>
      <c r="K478" s="93">
        <v>229600</v>
      </c>
    </row>
    <row r="479" spans="1:16" s="394" customFormat="1" x14ac:dyDescent="0.25">
      <c r="A479" s="394">
        <v>1000135</v>
      </c>
      <c r="B479" s="394" t="s">
        <v>1432</v>
      </c>
      <c r="C479" s="396">
        <v>41699</v>
      </c>
      <c r="D479" s="396">
        <v>41729.999988425923</v>
      </c>
      <c r="E479" s="394">
        <v>1</v>
      </c>
      <c r="F479" s="394" t="s">
        <v>38</v>
      </c>
      <c r="G479" s="394">
        <v>7</v>
      </c>
      <c r="H479" s="394">
        <v>5</v>
      </c>
      <c r="I479" s="394">
        <v>69536</v>
      </c>
      <c r="J479" s="394" t="s">
        <v>1433</v>
      </c>
      <c r="K479" s="394" t="s">
        <v>1434</v>
      </c>
    </row>
    <row r="480" spans="1:16" s="394" customFormat="1" x14ac:dyDescent="0.25">
      <c r="A480" s="394">
        <v>1000135</v>
      </c>
      <c r="B480" s="394" t="s">
        <v>1432</v>
      </c>
      <c r="C480" s="396">
        <v>41699</v>
      </c>
      <c r="D480" s="396">
        <v>41729.999988425923</v>
      </c>
      <c r="E480" s="394">
        <v>1</v>
      </c>
      <c r="F480" s="394" t="s">
        <v>38</v>
      </c>
      <c r="H480" s="394">
        <v>10</v>
      </c>
      <c r="M480" s="394">
        <v>16605</v>
      </c>
      <c r="N480" s="394" t="s">
        <v>1435</v>
      </c>
      <c r="O480" s="394" t="s">
        <v>1436</v>
      </c>
      <c r="P480" s="394" t="s">
        <v>1437</v>
      </c>
    </row>
    <row r="481" spans="1:16" s="394" customFormat="1" x14ac:dyDescent="0.25">
      <c r="A481" s="394">
        <v>1000135</v>
      </c>
      <c r="B481" s="394" t="s">
        <v>1432</v>
      </c>
      <c r="C481" s="396">
        <v>42005</v>
      </c>
      <c r="D481" s="396">
        <v>42035.999988425923</v>
      </c>
      <c r="E481" s="394">
        <v>1</v>
      </c>
      <c r="F481" s="394" t="s">
        <v>38</v>
      </c>
      <c r="H481" s="394">
        <v>10</v>
      </c>
      <c r="M481" s="394">
        <v>2050</v>
      </c>
      <c r="N481" s="394" t="s">
        <v>247</v>
      </c>
      <c r="O481" s="394" t="s">
        <v>279</v>
      </c>
      <c r="P481" s="394" t="s">
        <v>1425</v>
      </c>
    </row>
    <row r="482" spans="1:16" s="394" customFormat="1" x14ac:dyDescent="0.25">
      <c r="A482" s="394">
        <v>1000135</v>
      </c>
      <c r="B482" s="394" t="s">
        <v>1432</v>
      </c>
      <c r="C482" s="396">
        <v>42036</v>
      </c>
      <c r="D482" s="396">
        <v>42063.999988425923</v>
      </c>
      <c r="E482" s="394">
        <v>1</v>
      </c>
      <c r="F482" s="394" t="s">
        <v>38</v>
      </c>
      <c r="G482" s="394">
        <v>7</v>
      </c>
      <c r="H482" s="394">
        <v>5</v>
      </c>
      <c r="I482" s="394">
        <v>820</v>
      </c>
      <c r="J482" s="394" t="s">
        <v>244</v>
      </c>
      <c r="K482" s="394" t="s">
        <v>82</v>
      </c>
    </row>
    <row r="483" spans="1:16" s="394" customFormat="1" x14ac:dyDescent="0.25">
      <c r="A483" s="394">
        <v>1000135</v>
      </c>
      <c r="B483" s="394" t="s">
        <v>1432</v>
      </c>
      <c r="C483" s="396">
        <v>42064</v>
      </c>
      <c r="D483" s="396">
        <v>42094.999988425923</v>
      </c>
      <c r="E483" s="394">
        <v>1</v>
      </c>
      <c r="F483" s="394" t="s">
        <v>38</v>
      </c>
      <c r="G483" s="394">
        <v>7</v>
      </c>
      <c r="H483" s="394">
        <v>5</v>
      </c>
      <c r="I483" s="394">
        <v>438536</v>
      </c>
      <c r="J483" s="394" t="s">
        <v>1438</v>
      </c>
      <c r="K483" s="394" t="s">
        <v>1439</v>
      </c>
    </row>
    <row r="484" spans="1:16" s="394" customFormat="1" x14ac:dyDescent="0.25">
      <c r="A484" s="394">
        <v>1000135</v>
      </c>
      <c r="B484" s="394" t="s">
        <v>1432</v>
      </c>
      <c r="C484" s="396">
        <v>42064</v>
      </c>
      <c r="D484" s="396">
        <v>42094.999988425923</v>
      </c>
      <c r="E484" s="394">
        <v>1</v>
      </c>
      <c r="F484" s="394" t="s">
        <v>38</v>
      </c>
      <c r="H484" s="394">
        <v>10</v>
      </c>
      <c r="M484" s="394">
        <v>44280</v>
      </c>
      <c r="N484" s="394" t="s">
        <v>1440</v>
      </c>
      <c r="O484" s="394" t="s">
        <v>1441</v>
      </c>
      <c r="P484" s="394" t="s">
        <v>1442</v>
      </c>
    </row>
    <row r="485" spans="1:16" s="394" customFormat="1" x14ac:dyDescent="0.25">
      <c r="A485" s="394">
        <v>1000136</v>
      </c>
      <c r="B485" s="394" t="s">
        <v>1443</v>
      </c>
      <c r="C485" s="396">
        <v>41699</v>
      </c>
      <c r="D485" s="396">
        <v>41729.999988425923</v>
      </c>
      <c r="E485" s="394">
        <v>1</v>
      </c>
      <c r="F485" s="394" t="s">
        <v>38</v>
      </c>
      <c r="G485" s="394">
        <v>7</v>
      </c>
      <c r="H485" s="394">
        <v>5</v>
      </c>
      <c r="I485" s="394">
        <v>69536</v>
      </c>
      <c r="J485" s="394" t="s">
        <v>1433</v>
      </c>
      <c r="K485" s="394" t="s">
        <v>1434</v>
      </c>
      <c r="O485" s="394" t="s">
        <v>1433</v>
      </c>
      <c r="P485" s="394" t="s">
        <v>1434</v>
      </c>
    </row>
    <row r="486" spans="1:16" s="394" customFormat="1" x14ac:dyDescent="0.25">
      <c r="A486" s="394">
        <v>1000136</v>
      </c>
      <c r="B486" s="394" t="s">
        <v>1443</v>
      </c>
      <c r="C486" s="396">
        <v>41699</v>
      </c>
      <c r="D486" s="396">
        <v>41729.999988425923</v>
      </c>
      <c r="E486" s="394">
        <v>1</v>
      </c>
      <c r="F486" s="394" t="s">
        <v>38</v>
      </c>
      <c r="H486" s="394">
        <v>10</v>
      </c>
      <c r="M486" s="394">
        <v>16605</v>
      </c>
      <c r="N486" s="394" t="s">
        <v>1435</v>
      </c>
    </row>
    <row r="487" spans="1:16" s="394" customFormat="1" x14ac:dyDescent="0.25">
      <c r="A487" s="394">
        <v>1000136</v>
      </c>
      <c r="B487" s="394" t="s">
        <v>1443</v>
      </c>
      <c r="C487" s="396">
        <v>42005</v>
      </c>
      <c r="D487" s="396">
        <v>42035.999988425923</v>
      </c>
      <c r="E487" s="394">
        <v>1</v>
      </c>
      <c r="F487" s="394" t="s">
        <v>38</v>
      </c>
      <c r="H487" s="394">
        <v>10</v>
      </c>
      <c r="M487" s="394">
        <v>1845</v>
      </c>
      <c r="N487" s="394" t="s">
        <v>255</v>
      </c>
    </row>
    <row r="488" spans="1:16" s="394" customFormat="1" x14ac:dyDescent="0.25">
      <c r="A488" s="394">
        <v>1000136</v>
      </c>
      <c r="B488" s="394" t="s">
        <v>1443</v>
      </c>
      <c r="C488" s="396">
        <v>42036</v>
      </c>
      <c r="D488" s="396">
        <v>42063.999988425923</v>
      </c>
      <c r="E488" s="394">
        <v>1</v>
      </c>
      <c r="F488" s="394" t="s">
        <v>38</v>
      </c>
      <c r="G488" s="394">
        <v>7</v>
      </c>
      <c r="H488" s="394">
        <v>4</v>
      </c>
      <c r="I488" s="394">
        <v>738</v>
      </c>
      <c r="J488" s="394" t="s">
        <v>253</v>
      </c>
      <c r="K488" s="394" t="s">
        <v>254</v>
      </c>
      <c r="O488" s="394" t="s">
        <v>253</v>
      </c>
      <c r="P488" s="394" t="s">
        <v>254</v>
      </c>
    </row>
    <row r="489" spans="1:16" s="394" customFormat="1" x14ac:dyDescent="0.25">
      <c r="A489" s="394">
        <v>1000136</v>
      </c>
      <c r="B489" s="394" t="s">
        <v>1443</v>
      </c>
      <c r="C489" s="396">
        <v>42064</v>
      </c>
      <c r="D489" s="396">
        <v>42094.999988425923</v>
      </c>
      <c r="E489" s="394">
        <v>1</v>
      </c>
      <c r="F489" s="394" t="s">
        <v>38</v>
      </c>
      <c r="G489" s="394">
        <v>7</v>
      </c>
      <c r="H489" s="394">
        <v>5</v>
      </c>
      <c r="I489" s="394">
        <v>438536</v>
      </c>
      <c r="J489" s="394" t="s">
        <v>1438</v>
      </c>
      <c r="K489" s="394" t="s">
        <v>1439</v>
      </c>
      <c r="O489" s="394" t="s">
        <v>1438</v>
      </c>
      <c r="P489" s="394" t="s">
        <v>1439</v>
      </c>
    </row>
    <row r="490" spans="1:16" s="394" customFormat="1" x14ac:dyDescent="0.25">
      <c r="A490" s="394">
        <v>1000136</v>
      </c>
      <c r="B490" s="394" t="s">
        <v>1443</v>
      </c>
      <c r="C490" s="396">
        <v>42064</v>
      </c>
      <c r="D490" s="396">
        <v>42094.999988425923</v>
      </c>
      <c r="E490" s="394">
        <v>1</v>
      </c>
      <c r="F490" s="394" t="s">
        <v>38</v>
      </c>
      <c r="H490" s="394">
        <v>10</v>
      </c>
      <c r="M490" s="394">
        <v>44280</v>
      </c>
      <c r="N490" s="394" t="s">
        <v>1440</v>
      </c>
    </row>
    <row r="491" spans="1:16" s="394" customFormat="1" x14ac:dyDescent="0.25">
      <c r="A491" s="394">
        <v>1000137</v>
      </c>
      <c r="B491" s="394" t="s">
        <v>1444</v>
      </c>
      <c r="C491" s="396">
        <v>41699</v>
      </c>
      <c r="D491" s="396">
        <v>41729.999988425923</v>
      </c>
      <c r="E491" s="394">
        <v>1</v>
      </c>
      <c r="F491" s="394" t="s">
        <v>38</v>
      </c>
      <c r="G491" s="394">
        <v>7</v>
      </c>
      <c r="H491" s="394">
        <v>5</v>
      </c>
      <c r="I491" s="394">
        <v>69536</v>
      </c>
      <c r="J491" s="394" t="s">
        <v>1433</v>
      </c>
      <c r="K491" s="394" t="s">
        <v>1434</v>
      </c>
    </row>
    <row r="492" spans="1:16" s="394" customFormat="1" x14ac:dyDescent="0.25">
      <c r="A492" s="394">
        <v>1000137</v>
      </c>
      <c r="B492" s="394" t="s">
        <v>1444</v>
      </c>
      <c r="C492" s="396">
        <v>41699</v>
      </c>
      <c r="D492" s="396">
        <v>41729.999988425923</v>
      </c>
      <c r="E492" s="394">
        <v>1</v>
      </c>
      <c r="F492" s="394" t="s">
        <v>38</v>
      </c>
      <c r="H492" s="394">
        <v>10</v>
      </c>
      <c r="M492" s="394">
        <v>16605</v>
      </c>
      <c r="N492" s="394" t="s">
        <v>1435</v>
      </c>
      <c r="O492" s="394" t="s">
        <v>1436</v>
      </c>
      <c r="P492" s="394" t="s">
        <v>1437</v>
      </c>
    </row>
    <row r="493" spans="1:16" s="394" customFormat="1" x14ac:dyDescent="0.25">
      <c r="A493" s="394">
        <v>1000137</v>
      </c>
      <c r="B493" s="394" t="s">
        <v>1444</v>
      </c>
      <c r="C493" s="396">
        <v>42005</v>
      </c>
      <c r="D493" s="396">
        <v>42035.999988425923</v>
      </c>
      <c r="E493" s="394">
        <v>1</v>
      </c>
      <c r="F493" s="394" t="s">
        <v>38</v>
      </c>
      <c r="H493" s="394">
        <v>10</v>
      </c>
      <c r="M493" s="394">
        <v>2050</v>
      </c>
      <c r="N493" s="394" t="s">
        <v>247</v>
      </c>
      <c r="O493" s="394" t="s">
        <v>279</v>
      </c>
      <c r="P493" s="394" t="s">
        <v>1425</v>
      </c>
    </row>
    <row r="494" spans="1:16" s="394" customFormat="1" x14ac:dyDescent="0.25">
      <c r="A494" s="394">
        <v>1000137</v>
      </c>
      <c r="B494" s="394" t="s">
        <v>1444</v>
      </c>
      <c r="C494" s="396">
        <v>42036</v>
      </c>
      <c r="D494" s="396">
        <v>42063.999988425923</v>
      </c>
      <c r="E494" s="394">
        <v>1</v>
      </c>
      <c r="F494" s="394" t="s">
        <v>38</v>
      </c>
      <c r="G494" s="394">
        <v>7</v>
      </c>
      <c r="H494" s="394">
        <v>5</v>
      </c>
      <c r="I494" s="394">
        <v>820</v>
      </c>
      <c r="J494" s="394" t="s">
        <v>244</v>
      </c>
      <c r="K494" s="394" t="s">
        <v>82</v>
      </c>
    </row>
    <row r="495" spans="1:16" s="394" customFormat="1" x14ac:dyDescent="0.25">
      <c r="A495" s="394">
        <v>1000137</v>
      </c>
      <c r="B495" s="394" t="s">
        <v>1444</v>
      </c>
      <c r="C495" s="396">
        <v>42064</v>
      </c>
      <c r="D495" s="396">
        <v>42094.999988425923</v>
      </c>
      <c r="E495" s="394">
        <v>1</v>
      </c>
      <c r="F495" s="394" t="s">
        <v>38</v>
      </c>
      <c r="G495" s="394">
        <v>7</v>
      </c>
      <c r="H495" s="394">
        <v>5</v>
      </c>
      <c r="I495" s="394">
        <v>438536</v>
      </c>
      <c r="J495" s="394" t="s">
        <v>1438</v>
      </c>
      <c r="K495" s="394" t="s">
        <v>1439</v>
      </c>
    </row>
    <row r="496" spans="1:16" s="394" customFormat="1" x14ac:dyDescent="0.25">
      <c r="A496" s="394">
        <v>1000137</v>
      </c>
      <c r="B496" s="394" t="s">
        <v>1444</v>
      </c>
      <c r="C496" s="396">
        <v>42064</v>
      </c>
      <c r="D496" s="396">
        <v>42094.999988425923</v>
      </c>
      <c r="E496" s="394">
        <v>1</v>
      </c>
      <c r="F496" s="394" t="s">
        <v>38</v>
      </c>
      <c r="H496" s="394">
        <v>10</v>
      </c>
      <c r="M496" s="394">
        <v>44280</v>
      </c>
      <c r="N496" s="394" t="s">
        <v>1440</v>
      </c>
      <c r="O496" s="394" t="s">
        <v>1441</v>
      </c>
      <c r="P496" s="394" t="s">
        <v>1442</v>
      </c>
    </row>
    <row r="497" spans="1:16" s="394" customFormat="1" x14ac:dyDescent="0.25">
      <c r="A497" s="394">
        <v>1000138</v>
      </c>
      <c r="B497" s="394" t="s">
        <v>1445</v>
      </c>
      <c r="C497" s="396">
        <v>41699</v>
      </c>
      <c r="D497" s="396">
        <v>41729.999988425923</v>
      </c>
      <c r="E497" s="394">
        <v>1</v>
      </c>
      <c r="F497" s="394" t="s">
        <v>38</v>
      </c>
      <c r="G497" s="394">
        <v>7</v>
      </c>
      <c r="H497" s="394">
        <v>5</v>
      </c>
      <c r="I497" s="394">
        <v>69536</v>
      </c>
      <c r="J497" s="394" t="s">
        <v>1433</v>
      </c>
      <c r="K497" s="394" t="s">
        <v>1434</v>
      </c>
      <c r="O497" s="394" t="s">
        <v>1433</v>
      </c>
      <c r="P497" s="394" t="s">
        <v>1434</v>
      </c>
    </row>
    <row r="498" spans="1:16" s="394" customFormat="1" x14ac:dyDescent="0.25">
      <c r="A498" s="394">
        <v>1000138</v>
      </c>
      <c r="B498" s="394" t="s">
        <v>1445</v>
      </c>
      <c r="C498" s="396">
        <v>41699</v>
      </c>
      <c r="D498" s="396">
        <v>41729.999988425923</v>
      </c>
      <c r="E498" s="394">
        <v>1</v>
      </c>
      <c r="F498" s="394" t="s">
        <v>38</v>
      </c>
      <c r="H498" s="394">
        <v>10</v>
      </c>
      <c r="M498" s="394">
        <v>16605</v>
      </c>
      <c r="N498" s="394" t="s">
        <v>1435</v>
      </c>
    </row>
    <row r="499" spans="1:16" s="394" customFormat="1" x14ac:dyDescent="0.25">
      <c r="A499" s="394">
        <v>1000138</v>
      </c>
      <c r="B499" s="394" t="s">
        <v>1445</v>
      </c>
      <c r="C499" s="396">
        <v>42005</v>
      </c>
      <c r="D499" s="396">
        <v>42035.999988425923</v>
      </c>
      <c r="E499" s="394">
        <v>1</v>
      </c>
      <c r="F499" s="394" t="s">
        <v>38</v>
      </c>
      <c r="H499" s="394">
        <v>10</v>
      </c>
      <c r="M499" s="394">
        <v>1845</v>
      </c>
      <c r="N499" s="394" t="s">
        <v>255</v>
      </c>
    </row>
    <row r="500" spans="1:16" s="394" customFormat="1" x14ac:dyDescent="0.25">
      <c r="A500" s="394">
        <v>1000138</v>
      </c>
      <c r="B500" s="394" t="s">
        <v>1445</v>
      </c>
      <c r="C500" s="396">
        <v>42036</v>
      </c>
      <c r="D500" s="396">
        <v>42063.999988425923</v>
      </c>
      <c r="E500" s="394">
        <v>1</v>
      </c>
      <c r="F500" s="394" t="s">
        <v>38</v>
      </c>
      <c r="G500" s="394">
        <v>7</v>
      </c>
      <c r="H500" s="394">
        <v>4</v>
      </c>
      <c r="I500" s="394">
        <v>738</v>
      </c>
      <c r="J500" s="394" t="s">
        <v>253</v>
      </c>
      <c r="K500" s="394" t="s">
        <v>254</v>
      </c>
      <c r="O500" s="394" t="s">
        <v>253</v>
      </c>
      <c r="P500" s="394" t="s">
        <v>254</v>
      </c>
    </row>
    <row r="501" spans="1:16" s="394" customFormat="1" x14ac:dyDescent="0.25">
      <c r="A501" s="394">
        <v>1000138</v>
      </c>
      <c r="B501" s="394" t="s">
        <v>1445</v>
      </c>
      <c r="C501" s="396">
        <v>42064</v>
      </c>
      <c r="D501" s="396">
        <v>42094.999988425923</v>
      </c>
      <c r="E501" s="394">
        <v>1</v>
      </c>
      <c r="F501" s="394" t="s">
        <v>38</v>
      </c>
      <c r="G501" s="394">
        <v>7</v>
      </c>
      <c r="H501" s="394">
        <v>5</v>
      </c>
      <c r="I501" s="394">
        <v>438536</v>
      </c>
      <c r="J501" s="394" t="s">
        <v>1438</v>
      </c>
      <c r="K501" s="394" t="s">
        <v>1439</v>
      </c>
      <c r="O501" s="394" t="s">
        <v>1438</v>
      </c>
      <c r="P501" s="394" t="s">
        <v>1439</v>
      </c>
    </row>
    <row r="502" spans="1:16" s="394" customFormat="1" x14ac:dyDescent="0.25">
      <c r="A502" s="394">
        <v>1000138</v>
      </c>
      <c r="B502" s="394" t="s">
        <v>1445</v>
      </c>
      <c r="C502" s="396">
        <v>42064</v>
      </c>
      <c r="D502" s="396">
        <v>42094.999988425923</v>
      </c>
      <c r="E502" s="394">
        <v>1</v>
      </c>
      <c r="F502" s="394" t="s">
        <v>38</v>
      </c>
      <c r="H502" s="394">
        <v>10</v>
      </c>
      <c r="M502" s="394">
        <v>44280</v>
      </c>
      <c r="N502" s="394" t="s">
        <v>1440</v>
      </c>
    </row>
    <row r="503" spans="1:16" s="394" customFormat="1" x14ac:dyDescent="0.25">
      <c r="A503" s="394">
        <v>1000139</v>
      </c>
      <c r="B503" s="394" t="s">
        <v>1446</v>
      </c>
      <c r="C503" s="396">
        <v>41699</v>
      </c>
      <c r="D503" s="396">
        <v>41729.999988425923</v>
      </c>
      <c r="E503" s="394">
        <v>1</v>
      </c>
      <c r="F503" s="394" t="s">
        <v>38</v>
      </c>
      <c r="G503" s="394">
        <v>7</v>
      </c>
      <c r="H503" s="394">
        <v>5</v>
      </c>
      <c r="I503" s="394">
        <v>69536</v>
      </c>
      <c r="J503" s="394" t="s">
        <v>1433</v>
      </c>
      <c r="K503" s="394" t="s">
        <v>1434</v>
      </c>
    </row>
    <row r="504" spans="1:16" s="394" customFormat="1" x14ac:dyDescent="0.25">
      <c r="A504" s="394">
        <v>1000139</v>
      </c>
      <c r="B504" s="394" t="s">
        <v>1446</v>
      </c>
      <c r="C504" s="396">
        <v>41699</v>
      </c>
      <c r="D504" s="396">
        <v>41729.999988425923</v>
      </c>
      <c r="E504" s="394">
        <v>1</v>
      </c>
      <c r="F504" s="394" t="s">
        <v>38</v>
      </c>
      <c r="H504" s="394">
        <v>10</v>
      </c>
      <c r="M504" s="394">
        <v>16605</v>
      </c>
      <c r="N504" s="394" t="s">
        <v>1435</v>
      </c>
      <c r="O504" s="394" t="s">
        <v>1436</v>
      </c>
      <c r="P504" s="394" t="s">
        <v>1437</v>
      </c>
    </row>
    <row r="505" spans="1:16" s="394" customFormat="1" x14ac:dyDescent="0.25">
      <c r="A505" s="394">
        <v>1000139</v>
      </c>
      <c r="B505" s="394" t="s">
        <v>1446</v>
      </c>
      <c r="C505" s="396">
        <v>42005</v>
      </c>
      <c r="D505" s="396">
        <v>42035.999988425923</v>
      </c>
      <c r="E505" s="394">
        <v>1</v>
      </c>
      <c r="F505" s="394" t="s">
        <v>38</v>
      </c>
      <c r="H505" s="394">
        <v>10</v>
      </c>
      <c r="M505" s="394">
        <v>2050</v>
      </c>
      <c r="N505" s="394" t="s">
        <v>247</v>
      </c>
      <c r="O505" s="394" t="s">
        <v>279</v>
      </c>
      <c r="P505" s="394" t="s">
        <v>1425</v>
      </c>
    </row>
    <row r="506" spans="1:16" s="394" customFormat="1" x14ac:dyDescent="0.25">
      <c r="A506" s="394">
        <v>1000139</v>
      </c>
      <c r="B506" s="394" t="s">
        <v>1446</v>
      </c>
      <c r="C506" s="396">
        <v>42064</v>
      </c>
      <c r="D506" s="396">
        <v>42094.999988425923</v>
      </c>
      <c r="E506" s="394">
        <v>1</v>
      </c>
      <c r="F506" s="394" t="s">
        <v>38</v>
      </c>
      <c r="H506" s="394">
        <v>10</v>
      </c>
      <c r="M506" s="394">
        <v>44280</v>
      </c>
      <c r="N506" s="394" t="s">
        <v>1440</v>
      </c>
      <c r="O506" s="394" t="s">
        <v>1441</v>
      </c>
      <c r="P506" s="394" t="s">
        <v>1442</v>
      </c>
    </row>
    <row r="507" spans="1:16" s="394" customFormat="1" x14ac:dyDescent="0.25">
      <c r="A507" s="394">
        <v>1000140</v>
      </c>
      <c r="B507" s="394" t="s">
        <v>1447</v>
      </c>
      <c r="C507" s="396">
        <v>41699</v>
      </c>
      <c r="D507" s="396">
        <v>41729.999988425923</v>
      </c>
      <c r="E507" s="394">
        <v>1</v>
      </c>
      <c r="F507" s="394" t="s">
        <v>38</v>
      </c>
      <c r="G507" s="394">
        <v>7</v>
      </c>
      <c r="H507" s="394">
        <v>5</v>
      </c>
      <c r="I507" s="394">
        <v>69536</v>
      </c>
      <c r="J507" s="394" t="s">
        <v>1433</v>
      </c>
      <c r="K507" s="394" t="s">
        <v>1434</v>
      </c>
      <c r="O507" s="394" t="s">
        <v>1433</v>
      </c>
      <c r="P507" s="394" t="s">
        <v>1434</v>
      </c>
    </row>
    <row r="508" spans="1:16" s="394" customFormat="1" x14ac:dyDescent="0.25">
      <c r="A508" s="394">
        <v>1000140</v>
      </c>
      <c r="B508" s="394" t="s">
        <v>1447</v>
      </c>
      <c r="C508" s="396">
        <v>41699</v>
      </c>
      <c r="D508" s="396">
        <v>41729.999988425923</v>
      </c>
      <c r="E508" s="394">
        <v>1</v>
      </c>
      <c r="F508" s="394" t="s">
        <v>38</v>
      </c>
      <c r="H508" s="394">
        <v>10</v>
      </c>
      <c r="M508" s="394">
        <v>16605</v>
      </c>
      <c r="N508" s="394" t="s">
        <v>1435</v>
      </c>
    </row>
    <row r="509" spans="1:16" s="394" customFormat="1" x14ac:dyDescent="0.25">
      <c r="A509" s="394">
        <v>1000140</v>
      </c>
      <c r="B509" s="394" t="s">
        <v>1447</v>
      </c>
      <c r="C509" s="396">
        <v>42005</v>
      </c>
      <c r="D509" s="396">
        <v>42035.999988425923</v>
      </c>
      <c r="E509" s="394">
        <v>1</v>
      </c>
      <c r="F509" s="394" t="s">
        <v>38</v>
      </c>
      <c r="H509" s="394">
        <v>10</v>
      </c>
      <c r="M509" s="394">
        <v>1845</v>
      </c>
      <c r="N509" s="394" t="s">
        <v>255</v>
      </c>
    </row>
    <row r="510" spans="1:16" s="394" customFormat="1" x14ac:dyDescent="0.25">
      <c r="A510" s="394">
        <v>1000140</v>
      </c>
      <c r="B510" s="394" t="s">
        <v>1447</v>
      </c>
      <c r="C510" s="396">
        <v>42064</v>
      </c>
      <c r="D510" s="396">
        <v>42094.999988425923</v>
      </c>
      <c r="E510" s="394">
        <v>1</v>
      </c>
      <c r="F510" s="394" t="s">
        <v>38</v>
      </c>
      <c r="H510" s="394">
        <v>10</v>
      </c>
      <c r="M510" s="394">
        <v>44280</v>
      </c>
      <c r="N510" s="394" t="s">
        <v>1440</v>
      </c>
    </row>
    <row r="511" spans="1:16" s="394" customFormat="1" x14ac:dyDescent="0.25">
      <c r="A511" s="394">
        <v>1000141</v>
      </c>
      <c r="B511" s="394" t="s">
        <v>1448</v>
      </c>
      <c r="C511" s="396">
        <v>41699</v>
      </c>
      <c r="D511" s="396">
        <v>41729.999988425923</v>
      </c>
      <c r="E511" s="394">
        <v>1</v>
      </c>
      <c r="F511" s="394" t="s">
        <v>38</v>
      </c>
      <c r="G511" s="394">
        <v>7</v>
      </c>
      <c r="H511" s="394">
        <v>5</v>
      </c>
      <c r="I511" s="394">
        <v>69536</v>
      </c>
      <c r="J511" s="394" t="s">
        <v>1433</v>
      </c>
      <c r="K511" s="394" t="s">
        <v>1434</v>
      </c>
    </row>
    <row r="512" spans="1:16" s="394" customFormat="1" x14ac:dyDescent="0.25">
      <c r="A512" s="394">
        <v>1000141</v>
      </c>
      <c r="B512" s="394" t="s">
        <v>1448</v>
      </c>
      <c r="C512" s="396">
        <v>41699</v>
      </c>
      <c r="D512" s="396">
        <v>41729.999988425923</v>
      </c>
      <c r="E512" s="394">
        <v>1</v>
      </c>
      <c r="F512" s="394" t="s">
        <v>38</v>
      </c>
      <c r="H512" s="394">
        <v>10</v>
      </c>
      <c r="M512" s="394">
        <v>16605</v>
      </c>
      <c r="N512" s="394" t="s">
        <v>1435</v>
      </c>
      <c r="O512" s="394" t="s">
        <v>1436</v>
      </c>
      <c r="P512" s="394" t="s">
        <v>1437</v>
      </c>
    </row>
    <row r="513" spans="1:16" s="394" customFormat="1" x14ac:dyDescent="0.25">
      <c r="A513" s="394">
        <v>1000141</v>
      </c>
      <c r="B513" s="394" t="s">
        <v>1448</v>
      </c>
      <c r="C513" s="396">
        <v>42005</v>
      </c>
      <c r="D513" s="396">
        <v>42035.999988425923</v>
      </c>
      <c r="E513" s="394">
        <v>1</v>
      </c>
      <c r="F513" s="394" t="s">
        <v>38</v>
      </c>
      <c r="H513" s="394">
        <v>10</v>
      </c>
      <c r="M513" s="394">
        <v>2050</v>
      </c>
      <c r="N513" s="394" t="s">
        <v>247</v>
      </c>
      <c r="O513" s="394" t="s">
        <v>279</v>
      </c>
      <c r="P513" s="394" t="s">
        <v>1425</v>
      </c>
    </row>
    <row r="514" spans="1:16" s="394" customFormat="1" x14ac:dyDescent="0.25">
      <c r="A514" s="394">
        <v>1000141</v>
      </c>
      <c r="B514" s="394" t="s">
        <v>1448</v>
      </c>
      <c r="C514" s="396">
        <v>42064</v>
      </c>
      <c r="D514" s="396">
        <v>42094.999988425923</v>
      </c>
      <c r="E514" s="394">
        <v>1</v>
      </c>
      <c r="F514" s="394" t="s">
        <v>38</v>
      </c>
      <c r="H514" s="394">
        <v>10</v>
      </c>
      <c r="M514" s="394">
        <v>44280</v>
      </c>
      <c r="N514" s="394" t="s">
        <v>1440</v>
      </c>
      <c r="O514" s="394" t="s">
        <v>1441</v>
      </c>
      <c r="P514" s="394" t="s">
        <v>1442</v>
      </c>
    </row>
    <row r="515" spans="1:16" s="394" customFormat="1" x14ac:dyDescent="0.25">
      <c r="A515" s="394">
        <v>1000142</v>
      </c>
      <c r="B515" s="394" t="s">
        <v>1449</v>
      </c>
      <c r="C515" s="396">
        <v>41699</v>
      </c>
      <c r="D515" s="396">
        <v>41729.999988425923</v>
      </c>
      <c r="E515" s="394">
        <v>1</v>
      </c>
      <c r="F515" s="394" t="s">
        <v>38</v>
      </c>
      <c r="G515" s="394">
        <v>7</v>
      </c>
      <c r="H515" s="394">
        <v>5</v>
      </c>
      <c r="I515" s="394">
        <v>69536</v>
      </c>
      <c r="J515" s="394" t="s">
        <v>1433</v>
      </c>
      <c r="K515" s="394" t="s">
        <v>1434</v>
      </c>
      <c r="O515" s="394" t="s">
        <v>1433</v>
      </c>
      <c r="P515" s="394" t="s">
        <v>1434</v>
      </c>
    </row>
    <row r="516" spans="1:16" s="394" customFormat="1" x14ac:dyDescent="0.25">
      <c r="A516" s="394">
        <v>1000142</v>
      </c>
      <c r="B516" s="394" t="s">
        <v>1449</v>
      </c>
      <c r="C516" s="396">
        <v>41699</v>
      </c>
      <c r="D516" s="396">
        <v>41729.999988425923</v>
      </c>
      <c r="E516" s="394">
        <v>1</v>
      </c>
      <c r="F516" s="394" t="s">
        <v>38</v>
      </c>
      <c r="H516" s="394">
        <v>10</v>
      </c>
      <c r="M516" s="394">
        <v>16605</v>
      </c>
      <c r="N516" s="394" t="s">
        <v>1435</v>
      </c>
    </row>
    <row r="517" spans="1:16" s="394" customFormat="1" x14ac:dyDescent="0.25">
      <c r="A517" s="394">
        <v>1000142</v>
      </c>
      <c r="B517" s="394" t="s">
        <v>1449</v>
      </c>
      <c r="C517" s="396">
        <v>42005</v>
      </c>
      <c r="D517" s="396">
        <v>42035.999988425923</v>
      </c>
      <c r="E517" s="394">
        <v>1</v>
      </c>
      <c r="F517" s="394" t="s">
        <v>38</v>
      </c>
      <c r="H517" s="394">
        <v>10</v>
      </c>
      <c r="M517" s="394">
        <v>1845</v>
      </c>
      <c r="N517" s="394" t="s">
        <v>255</v>
      </c>
    </row>
    <row r="518" spans="1:16" s="394" customFormat="1" x14ac:dyDescent="0.25">
      <c r="A518" s="394">
        <v>1000142</v>
      </c>
      <c r="B518" s="394" t="s">
        <v>1449</v>
      </c>
      <c r="C518" s="396">
        <v>42064</v>
      </c>
      <c r="D518" s="396">
        <v>42094.999988425923</v>
      </c>
      <c r="E518" s="394">
        <v>1</v>
      </c>
      <c r="F518" s="394" t="s">
        <v>38</v>
      </c>
      <c r="H518" s="394">
        <v>10</v>
      </c>
      <c r="M518" s="394">
        <v>44280</v>
      </c>
      <c r="N518" s="394" t="s">
        <v>1440</v>
      </c>
    </row>
    <row r="519" spans="1:16" s="394" customFormat="1" x14ac:dyDescent="0.25">
      <c r="A519" s="394">
        <v>1000143</v>
      </c>
      <c r="B519" s="394" t="s">
        <v>1450</v>
      </c>
      <c r="C519" s="396">
        <v>41699</v>
      </c>
      <c r="D519" s="396">
        <v>41729.999988425923</v>
      </c>
      <c r="E519" s="394">
        <v>1</v>
      </c>
      <c r="F519" s="394" t="s">
        <v>38</v>
      </c>
      <c r="G519" s="394">
        <v>7</v>
      </c>
      <c r="H519" s="394">
        <v>5</v>
      </c>
      <c r="I519" s="394">
        <v>69536</v>
      </c>
      <c r="J519" s="394" t="s">
        <v>1433</v>
      </c>
      <c r="K519" s="394" t="s">
        <v>1434</v>
      </c>
    </row>
    <row r="520" spans="1:16" s="394" customFormat="1" x14ac:dyDescent="0.25">
      <c r="A520" s="394">
        <v>1000143</v>
      </c>
      <c r="B520" s="394" t="s">
        <v>1450</v>
      </c>
      <c r="C520" s="396">
        <v>41699</v>
      </c>
      <c r="D520" s="396">
        <v>41729.999988425923</v>
      </c>
      <c r="E520" s="394">
        <v>1</v>
      </c>
      <c r="F520" s="394" t="s">
        <v>38</v>
      </c>
      <c r="H520" s="394">
        <v>10</v>
      </c>
      <c r="M520" s="394">
        <v>16605</v>
      </c>
      <c r="N520" s="394" t="s">
        <v>1435</v>
      </c>
      <c r="O520" s="394" t="s">
        <v>1436</v>
      </c>
      <c r="P520" s="394" t="s">
        <v>1437</v>
      </c>
    </row>
    <row r="521" spans="1:16" s="394" customFormat="1" x14ac:dyDescent="0.25">
      <c r="A521" s="394">
        <v>1000143</v>
      </c>
      <c r="B521" s="394" t="s">
        <v>1450</v>
      </c>
      <c r="C521" s="396">
        <v>42005</v>
      </c>
      <c r="D521" s="396">
        <v>42035.999988425923</v>
      </c>
      <c r="E521" s="394">
        <v>1</v>
      </c>
      <c r="F521" s="394" t="s">
        <v>38</v>
      </c>
      <c r="H521" s="394">
        <v>10</v>
      </c>
      <c r="M521" s="394">
        <v>2050</v>
      </c>
      <c r="N521" s="394" t="s">
        <v>247</v>
      </c>
      <c r="O521" s="394" t="s">
        <v>279</v>
      </c>
      <c r="P521" s="394" t="s">
        <v>1425</v>
      </c>
    </row>
    <row r="522" spans="1:16" s="394" customFormat="1" x14ac:dyDescent="0.25">
      <c r="A522" s="394">
        <v>1000143</v>
      </c>
      <c r="B522" s="394" t="s">
        <v>1450</v>
      </c>
      <c r="C522" s="396">
        <v>42064</v>
      </c>
      <c r="D522" s="396">
        <v>42094.999988425923</v>
      </c>
      <c r="E522" s="394">
        <v>1</v>
      </c>
      <c r="F522" s="394" t="s">
        <v>38</v>
      </c>
      <c r="H522" s="394">
        <v>10</v>
      </c>
      <c r="M522" s="394">
        <v>44280</v>
      </c>
      <c r="N522" s="394" t="s">
        <v>1440</v>
      </c>
      <c r="O522" s="394" t="s">
        <v>1441</v>
      </c>
      <c r="P522" s="394" t="s">
        <v>1442</v>
      </c>
    </row>
    <row r="523" spans="1:16" s="394" customFormat="1" x14ac:dyDescent="0.25">
      <c r="A523" s="394">
        <v>1000144</v>
      </c>
      <c r="B523" s="394" t="s">
        <v>1451</v>
      </c>
      <c r="C523" s="396">
        <v>41699</v>
      </c>
      <c r="D523" s="396">
        <v>41729.999988425923</v>
      </c>
      <c r="E523" s="394">
        <v>1</v>
      </c>
      <c r="F523" s="394" t="s">
        <v>38</v>
      </c>
      <c r="G523" s="394">
        <v>7</v>
      </c>
      <c r="H523" s="394">
        <v>5</v>
      </c>
      <c r="I523" s="394">
        <v>69536</v>
      </c>
      <c r="J523" s="394" t="s">
        <v>1433</v>
      </c>
      <c r="K523" s="394" t="s">
        <v>1434</v>
      </c>
      <c r="O523" s="394" t="s">
        <v>1433</v>
      </c>
      <c r="P523" s="394" t="s">
        <v>1434</v>
      </c>
    </row>
    <row r="524" spans="1:16" s="394" customFormat="1" x14ac:dyDescent="0.25">
      <c r="A524" s="394">
        <v>1000144</v>
      </c>
      <c r="B524" s="394" t="s">
        <v>1451</v>
      </c>
      <c r="C524" s="396">
        <v>41699</v>
      </c>
      <c r="D524" s="396">
        <v>41729.999988425923</v>
      </c>
      <c r="E524" s="394">
        <v>1</v>
      </c>
      <c r="F524" s="394" t="s">
        <v>38</v>
      </c>
      <c r="H524" s="394">
        <v>10</v>
      </c>
      <c r="M524" s="394">
        <v>16605</v>
      </c>
      <c r="N524" s="394" t="s">
        <v>1435</v>
      </c>
    </row>
    <row r="525" spans="1:16" s="394" customFormat="1" x14ac:dyDescent="0.25">
      <c r="A525" s="394">
        <v>1000144</v>
      </c>
      <c r="B525" s="394" t="s">
        <v>1451</v>
      </c>
      <c r="C525" s="396">
        <v>42005</v>
      </c>
      <c r="D525" s="396">
        <v>42035.999988425923</v>
      </c>
      <c r="E525" s="394">
        <v>1</v>
      </c>
      <c r="F525" s="394" t="s">
        <v>38</v>
      </c>
      <c r="H525" s="394">
        <v>10</v>
      </c>
      <c r="M525" s="394">
        <v>1845</v>
      </c>
      <c r="N525" s="394" t="s">
        <v>255</v>
      </c>
    </row>
    <row r="526" spans="1:16" s="394" customFormat="1" x14ac:dyDescent="0.25">
      <c r="A526" s="394">
        <v>1000144</v>
      </c>
      <c r="B526" s="394" t="s">
        <v>1451</v>
      </c>
      <c r="C526" s="396">
        <v>42064</v>
      </c>
      <c r="D526" s="396">
        <v>42094.999988425923</v>
      </c>
      <c r="E526" s="394">
        <v>1</v>
      </c>
      <c r="F526" s="394" t="s">
        <v>38</v>
      </c>
      <c r="H526" s="394">
        <v>10</v>
      </c>
      <c r="M526" s="394">
        <v>44280</v>
      </c>
      <c r="N526" s="394" t="s">
        <v>1440</v>
      </c>
    </row>
    <row r="527" spans="1:16" s="394" customFormat="1" x14ac:dyDescent="0.25">
      <c r="A527" s="394">
        <v>1000145</v>
      </c>
      <c r="B527" s="394" t="s">
        <v>1452</v>
      </c>
      <c r="C527" s="396">
        <v>41699</v>
      </c>
      <c r="D527" s="396">
        <v>41729.999988425923</v>
      </c>
      <c r="E527" s="394">
        <v>1</v>
      </c>
      <c r="F527" s="394" t="s">
        <v>38</v>
      </c>
      <c r="G527" s="394">
        <v>7</v>
      </c>
      <c r="H527" s="394">
        <v>5</v>
      </c>
      <c r="I527" s="394">
        <v>69536</v>
      </c>
      <c r="J527" s="394" t="s">
        <v>1433</v>
      </c>
      <c r="K527" s="394" t="s">
        <v>1434</v>
      </c>
    </row>
    <row r="528" spans="1:16" s="394" customFormat="1" x14ac:dyDescent="0.25">
      <c r="A528" s="394">
        <v>1000145</v>
      </c>
      <c r="B528" s="394" t="s">
        <v>1452</v>
      </c>
      <c r="C528" s="396">
        <v>41699</v>
      </c>
      <c r="D528" s="396">
        <v>41729.999988425923</v>
      </c>
      <c r="E528" s="394">
        <v>1</v>
      </c>
      <c r="F528" s="394" t="s">
        <v>38</v>
      </c>
      <c r="H528" s="394">
        <v>10</v>
      </c>
      <c r="M528" s="394">
        <v>16605</v>
      </c>
      <c r="N528" s="394" t="s">
        <v>1435</v>
      </c>
      <c r="O528" s="394" t="s">
        <v>1436</v>
      </c>
      <c r="P528" s="394" t="s">
        <v>1437</v>
      </c>
    </row>
    <row r="529" spans="1:16" s="394" customFormat="1" x14ac:dyDescent="0.25">
      <c r="A529" s="394">
        <v>1000145</v>
      </c>
      <c r="B529" s="394" t="s">
        <v>1452</v>
      </c>
      <c r="C529" s="396">
        <v>42005</v>
      </c>
      <c r="D529" s="396">
        <v>42035.999988425923</v>
      </c>
      <c r="E529" s="394">
        <v>1</v>
      </c>
      <c r="F529" s="394" t="s">
        <v>38</v>
      </c>
      <c r="H529" s="394">
        <v>10</v>
      </c>
      <c r="M529" s="394">
        <v>2050</v>
      </c>
      <c r="N529" s="394" t="s">
        <v>247</v>
      </c>
      <c r="O529" s="394" t="s">
        <v>279</v>
      </c>
      <c r="P529" s="394" t="s">
        <v>1425</v>
      </c>
    </row>
    <row r="530" spans="1:16" s="394" customFormat="1" x14ac:dyDescent="0.25">
      <c r="A530" s="394">
        <v>1000145</v>
      </c>
      <c r="B530" s="394" t="s">
        <v>1452</v>
      </c>
      <c r="C530" s="396">
        <v>42036</v>
      </c>
      <c r="D530" s="396">
        <v>42063.999988425923</v>
      </c>
      <c r="E530" s="394">
        <v>1</v>
      </c>
      <c r="F530" s="394" t="s">
        <v>38</v>
      </c>
      <c r="G530" s="394">
        <v>7</v>
      </c>
      <c r="H530" s="394">
        <v>5</v>
      </c>
      <c r="I530" s="394">
        <v>820</v>
      </c>
      <c r="J530" s="394" t="s">
        <v>244</v>
      </c>
      <c r="K530" s="394" t="s">
        <v>82</v>
      </c>
    </row>
    <row r="531" spans="1:16" s="394" customFormat="1" x14ac:dyDescent="0.25">
      <c r="A531" s="394">
        <v>1000145</v>
      </c>
      <c r="B531" s="394" t="s">
        <v>1452</v>
      </c>
      <c r="C531" s="396">
        <v>42064</v>
      </c>
      <c r="D531" s="396">
        <v>42094.999988425923</v>
      </c>
      <c r="E531" s="394">
        <v>1</v>
      </c>
      <c r="F531" s="394" t="s">
        <v>38</v>
      </c>
      <c r="G531" s="394">
        <v>7</v>
      </c>
      <c r="H531" s="394">
        <v>5</v>
      </c>
      <c r="I531" s="394">
        <v>438536</v>
      </c>
      <c r="J531" s="394" t="s">
        <v>1438</v>
      </c>
      <c r="K531" s="394" t="s">
        <v>1439</v>
      </c>
    </row>
    <row r="532" spans="1:16" s="394" customFormat="1" x14ac:dyDescent="0.25">
      <c r="A532" s="394">
        <v>1000145</v>
      </c>
      <c r="B532" s="394" t="s">
        <v>1452</v>
      </c>
      <c r="C532" s="396">
        <v>42064</v>
      </c>
      <c r="D532" s="396">
        <v>42094.999988425923</v>
      </c>
      <c r="E532" s="394">
        <v>1</v>
      </c>
      <c r="F532" s="394" t="s">
        <v>38</v>
      </c>
      <c r="H532" s="394">
        <v>10</v>
      </c>
      <c r="M532" s="394">
        <v>44280</v>
      </c>
      <c r="N532" s="394" t="s">
        <v>1440</v>
      </c>
      <c r="O532" s="394" t="s">
        <v>1441</v>
      </c>
      <c r="P532" s="394" t="s">
        <v>1442</v>
      </c>
    </row>
    <row r="533" spans="1:16" s="394" customFormat="1" x14ac:dyDescent="0.25">
      <c r="A533" s="394">
        <v>1000146</v>
      </c>
      <c r="B533" s="394" t="s">
        <v>1453</v>
      </c>
      <c r="C533" s="396">
        <v>41699</v>
      </c>
      <c r="D533" s="396">
        <v>41729.999988425923</v>
      </c>
      <c r="E533" s="394">
        <v>1</v>
      </c>
      <c r="F533" s="394" t="s">
        <v>38</v>
      </c>
      <c r="G533" s="394">
        <v>7</v>
      </c>
      <c r="H533" s="394">
        <v>5</v>
      </c>
      <c r="I533" s="394">
        <v>69536</v>
      </c>
      <c r="J533" s="394" t="s">
        <v>1433</v>
      </c>
      <c r="K533" s="394" t="s">
        <v>1434</v>
      </c>
      <c r="O533" s="394" t="s">
        <v>1433</v>
      </c>
      <c r="P533" s="394" t="s">
        <v>1434</v>
      </c>
    </row>
    <row r="534" spans="1:16" s="394" customFormat="1" x14ac:dyDescent="0.25">
      <c r="A534" s="394">
        <v>1000146</v>
      </c>
      <c r="B534" s="394" t="s">
        <v>1453</v>
      </c>
      <c r="C534" s="396">
        <v>41699</v>
      </c>
      <c r="D534" s="396">
        <v>41729.999988425923</v>
      </c>
      <c r="E534" s="394">
        <v>1</v>
      </c>
      <c r="F534" s="394" t="s">
        <v>38</v>
      </c>
      <c r="H534" s="394">
        <v>10</v>
      </c>
      <c r="M534" s="394">
        <v>16605</v>
      </c>
      <c r="N534" s="394" t="s">
        <v>1435</v>
      </c>
    </row>
    <row r="535" spans="1:16" s="394" customFormat="1" x14ac:dyDescent="0.25">
      <c r="A535" s="394">
        <v>1000146</v>
      </c>
      <c r="B535" s="394" t="s">
        <v>1453</v>
      </c>
      <c r="C535" s="396">
        <v>42005</v>
      </c>
      <c r="D535" s="396">
        <v>42035.999988425923</v>
      </c>
      <c r="E535" s="394">
        <v>1</v>
      </c>
      <c r="F535" s="394" t="s">
        <v>38</v>
      </c>
      <c r="H535" s="394">
        <v>10</v>
      </c>
      <c r="M535" s="394">
        <v>1845</v>
      </c>
      <c r="N535" s="394" t="s">
        <v>255</v>
      </c>
    </row>
    <row r="536" spans="1:16" s="394" customFormat="1" x14ac:dyDescent="0.25">
      <c r="A536" s="394">
        <v>1000146</v>
      </c>
      <c r="B536" s="394" t="s">
        <v>1453</v>
      </c>
      <c r="C536" s="396">
        <v>42036</v>
      </c>
      <c r="D536" s="396">
        <v>42063.999988425923</v>
      </c>
      <c r="E536" s="394">
        <v>1</v>
      </c>
      <c r="F536" s="394" t="s">
        <v>38</v>
      </c>
      <c r="G536" s="394">
        <v>7</v>
      </c>
      <c r="H536" s="394">
        <v>4</v>
      </c>
      <c r="I536" s="394">
        <v>738</v>
      </c>
      <c r="J536" s="394" t="s">
        <v>253</v>
      </c>
      <c r="K536" s="394" t="s">
        <v>254</v>
      </c>
      <c r="O536" s="394" t="s">
        <v>253</v>
      </c>
      <c r="P536" s="394" t="s">
        <v>254</v>
      </c>
    </row>
    <row r="537" spans="1:16" s="394" customFormat="1" x14ac:dyDescent="0.25">
      <c r="A537" s="394">
        <v>1000146</v>
      </c>
      <c r="B537" s="394" t="s">
        <v>1453</v>
      </c>
      <c r="C537" s="396">
        <v>42064</v>
      </c>
      <c r="D537" s="396">
        <v>42094.999988425923</v>
      </c>
      <c r="E537" s="394">
        <v>1</v>
      </c>
      <c r="F537" s="394" t="s">
        <v>38</v>
      </c>
      <c r="G537" s="394">
        <v>7</v>
      </c>
      <c r="H537" s="394">
        <v>5</v>
      </c>
      <c r="I537" s="394">
        <v>438536</v>
      </c>
      <c r="J537" s="394" t="s">
        <v>1438</v>
      </c>
      <c r="K537" s="394" t="s">
        <v>1439</v>
      </c>
      <c r="O537" s="394" t="s">
        <v>1438</v>
      </c>
      <c r="P537" s="394" t="s">
        <v>1439</v>
      </c>
    </row>
    <row r="538" spans="1:16" s="394" customFormat="1" x14ac:dyDescent="0.25">
      <c r="A538" s="394">
        <v>1000146</v>
      </c>
      <c r="B538" s="394" t="s">
        <v>1453</v>
      </c>
      <c r="C538" s="396">
        <v>42064</v>
      </c>
      <c r="D538" s="396">
        <v>42094.999988425923</v>
      </c>
      <c r="E538" s="394">
        <v>1</v>
      </c>
      <c r="F538" s="394" t="s">
        <v>38</v>
      </c>
      <c r="H538" s="394">
        <v>10</v>
      </c>
      <c r="M538" s="394">
        <v>44280</v>
      </c>
      <c r="N538" s="394" t="s">
        <v>1440</v>
      </c>
    </row>
    <row r="539" spans="1:16" s="394" customFormat="1" x14ac:dyDescent="0.25">
      <c r="A539" s="394">
        <v>1000147</v>
      </c>
      <c r="B539" s="394" t="s">
        <v>1454</v>
      </c>
      <c r="C539" s="396">
        <v>41699</v>
      </c>
      <c r="D539" s="396">
        <v>41729.999988425923</v>
      </c>
      <c r="E539" s="394">
        <v>1</v>
      </c>
      <c r="F539" s="394" t="s">
        <v>38</v>
      </c>
      <c r="G539" s="394">
        <v>7</v>
      </c>
      <c r="H539" s="394">
        <v>5</v>
      </c>
      <c r="I539" s="394">
        <v>69536</v>
      </c>
      <c r="J539" s="394" t="s">
        <v>1433</v>
      </c>
      <c r="K539" s="394" t="s">
        <v>1434</v>
      </c>
    </row>
    <row r="540" spans="1:16" s="394" customFormat="1" x14ac:dyDescent="0.25">
      <c r="A540" s="394">
        <v>1000147</v>
      </c>
      <c r="B540" s="394" t="s">
        <v>1454</v>
      </c>
      <c r="C540" s="396">
        <v>41699</v>
      </c>
      <c r="D540" s="396">
        <v>41729.999988425923</v>
      </c>
      <c r="E540" s="394">
        <v>1</v>
      </c>
      <c r="F540" s="394" t="s">
        <v>38</v>
      </c>
      <c r="H540" s="394">
        <v>10</v>
      </c>
      <c r="M540" s="394">
        <v>16605</v>
      </c>
      <c r="N540" s="394" t="s">
        <v>1435</v>
      </c>
      <c r="O540" s="394" t="s">
        <v>1436</v>
      </c>
      <c r="P540" s="394" t="s">
        <v>1437</v>
      </c>
    </row>
    <row r="541" spans="1:16" s="394" customFormat="1" x14ac:dyDescent="0.25">
      <c r="A541" s="394">
        <v>1000147</v>
      </c>
      <c r="B541" s="394" t="s">
        <v>1454</v>
      </c>
      <c r="C541" s="396">
        <v>42005</v>
      </c>
      <c r="D541" s="396">
        <v>42035.999988425923</v>
      </c>
      <c r="E541" s="394">
        <v>1</v>
      </c>
      <c r="F541" s="394" t="s">
        <v>38</v>
      </c>
      <c r="H541" s="394">
        <v>10</v>
      </c>
      <c r="M541" s="394">
        <v>2050</v>
      </c>
      <c r="N541" s="394" t="s">
        <v>247</v>
      </c>
      <c r="O541" s="394" t="s">
        <v>279</v>
      </c>
      <c r="P541" s="394" t="s">
        <v>1425</v>
      </c>
    </row>
    <row r="542" spans="1:16" s="394" customFormat="1" x14ac:dyDescent="0.25">
      <c r="A542" s="394">
        <v>1000147</v>
      </c>
      <c r="B542" s="394" t="s">
        <v>1454</v>
      </c>
      <c r="C542" s="396">
        <v>42064</v>
      </c>
      <c r="D542" s="396">
        <v>42094.999988425923</v>
      </c>
      <c r="E542" s="394">
        <v>1</v>
      </c>
      <c r="F542" s="394" t="s">
        <v>38</v>
      </c>
      <c r="H542" s="394">
        <v>10</v>
      </c>
      <c r="M542" s="394">
        <v>44280</v>
      </c>
      <c r="N542" s="394" t="s">
        <v>1440</v>
      </c>
      <c r="O542" s="394" t="s">
        <v>1441</v>
      </c>
      <c r="P542" s="394" t="s">
        <v>1442</v>
      </c>
    </row>
    <row r="543" spans="1:16" s="394" customFormat="1" x14ac:dyDescent="0.25">
      <c r="A543" s="394">
        <v>1000148</v>
      </c>
      <c r="B543" s="394" t="s">
        <v>1455</v>
      </c>
      <c r="C543" s="396">
        <v>41699</v>
      </c>
      <c r="D543" s="396">
        <v>41729.999988425923</v>
      </c>
      <c r="E543" s="394">
        <v>1</v>
      </c>
      <c r="F543" s="394" t="s">
        <v>38</v>
      </c>
      <c r="G543" s="394">
        <v>7</v>
      </c>
      <c r="H543" s="394">
        <v>5</v>
      </c>
      <c r="I543" s="394">
        <v>69536</v>
      </c>
      <c r="J543" s="394" t="s">
        <v>1433</v>
      </c>
      <c r="K543" s="394" t="s">
        <v>1434</v>
      </c>
      <c r="O543" s="394" t="s">
        <v>1433</v>
      </c>
      <c r="P543" s="394" t="s">
        <v>1434</v>
      </c>
    </row>
    <row r="544" spans="1:16" s="394" customFormat="1" x14ac:dyDescent="0.25">
      <c r="A544" s="394">
        <v>1000148</v>
      </c>
      <c r="B544" s="394" t="s">
        <v>1455</v>
      </c>
      <c r="C544" s="396">
        <v>41699</v>
      </c>
      <c r="D544" s="396">
        <v>41729.999988425923</v>
      </c>
      <c r="E544" s="394">
        <v>1</v>
      </c>
      <c r="F544" s="394" t="s">
        <v>38</v>
      </c>
      <c r="H544" s="394">
        <v>10</v>
      </c>
      <c r="M544" s="394">
        <v>16605</v>
      </c>
      <c r="N544" s="394" t="s">
        <v>1435</v>
      </c>
    </row>
    <row r="545" spans="1:16" s="394" customFormat="1" x14ac:dyDescent="0.25">
      <c r="A545" s="394">
        <v>1000148</v>
      </c>
      <c r="B545" s="394" t="s">
        <v>1455</v>
      </c>
      <c r="C545" s="396">
        <v>42005</v>
      </c>
      <c r="D545" s="396">
        <v>42035.999988425923</v>
      </c>
      <c r="E545" s="394">
        <v>1</v>
      </c>
      <c r="F545" s="394" t="s">
        <v>38</v>
      </c>
      <c r="H545" s="394">
        <v>10</v>
      </c>
      <c r="M545" s="394">
        <v>1845</v>
      </c>
      <c r="N545" s="394" t="s">
        <v>255</v>
      </c>
    </row>
    <row r="546" spans="1:16" s="394" customFormat="1" x14ac:dyDescent="0.25">
      <c r="A546" s="394">
        <v>1000148</v>
      </c>
      <c r="B546" s="394" t="s">
        <v>1455</v>
      </c>
      <c r="C546" s="396">
        <v>42064</v>
      </c>
      <c r="D546" s="396">
        <v>42094.999988425923</v>
      </c>
      <c r="E546" s="394">
        <v>1</v>
      </c>
      <c r="F546" s="394" t="s">
        <v>38</v>
      </c>
      <c r="H546" s="394">
        <v>10</v>
      </c>
      <c r="M546" s="394">
        <v>44280</v>
      </c>
      <c r="N546" s="394" t="s">
        <v>1440</v>
      </c>
    </row>
    <row r="547" spans="1:16" s="394" customFormat="1" x14ac:dyDescent="0.25">
      <c r="A547" s="394">
        <v>1000149</v>
      </c>
      <c r="B547" s="394" t="s">
        <v>1456</v>
      </c>
      <c r="C547" s="396">
        <v>41699</v>
      </c>
      <c r="D547" s="396">
        <v>41729.999988425923</v>
      </c>
      <c r="E547" s="394">
        <v>1</v>
      </c>
      <c r="F547" s="394" t="s">
        <v>38</v>
      </c>
      <c r="G547" s="394">
        <v>7</v>
      </c>
      <c r="H547" s="394">
        <v>5</v>
      </c>
      <c r="I547" s="394">
        <v>69536</v>
      </c>
      <c r="J547" s="394" t="s">
        <v>1433</v>
      </c>
      <c r="K547" s="394" t="s">
        <v>1434</v>
      </c>
    </row>
    <row r="548" spans="1:16" s="394" customFormat="1" x14ac:dyDescent="0.25">
      <c r="A548" s="394">
        <v>1000149</v>
      </c>
      <c r="B548" s="394" t="s">
        <v>1456</v>
      </c>
      <c r="C548" s="396">
        <v>41699</v>
      </c>
      <c r="D548" s="396">
        <v>41729.999988425923</v>
      </c>
      <c r="E548" s="394">
        <v>1</v>
      </c>
      <c r="F548" s="394" t="s">
        <v>38</v>
      </c>
      <c r="H548" s="394">
        <v>10</v>
      </c>
      <c r="M548" s="394">
        <v>16605</v>
      </c>
      <c r="N548" s="394" t="s">
        <v>1435</v>
      </c>
      <c r="O548" s="394" t="s">
        <v>1436</v>
      </c>
      <c r="P548" s="394" t="s">
        <v>1437</v>
      </c>
    </row>
    <row r="549" spans="1:16" s="394" customFormat="1" x14ac:dyDescent="0.25">
      <c r="A549" s="394">
        <v>1000149</v>
      </c>
      <c r="B549" s="394" t="s">
        <v>1456</v>
      </c>
      <c r="C549" s="396">
        <v>42005</v>
      </c>
      <c r="D549" s="396">
        <v>42035.999988425923</v>
      </c>
      <c r="E549" s="394">
        <v>1</v>
      </c>
      <c r="F549" s="394" t="s">
        <v>38</v>
      </c>
      <c r="H549" s="394">
        <v>10</v>
      </c>
      <c r="M549" s="394">
        <v>2050</v>
      </c>
      <c r="N549" s="394" t="s">
        <v>247</v>
      </c>
      <c r="O549" s="394" t="s">
        <v>279</v>
      </c>
      <c r="P549" s="394" t="s">
        <v>1425</v>
      </c>
    </row>
    <row r="550" spans="1:16" s="394" customFormat="1" x14ac:dyDescent="0.25">
      <c r="A550" s="394">
        <v>1000149</v>
      </c>
      <c r="B550" s="394" t="s">
        <v>1456</v>
      </c>
      <c r="C550" s="396">
        <v>42064</v>
      </c>
      <c r="D550" s="396">
        <v>42094.999988425923</v>
      </c>
      <c r="E550" s="394">
        <v>1</v>
      </c>
      <c r="F550" s="394" t="s">
        <v>38</v>
      </c>
      <c r="H550" s="394">
        <v>10</v>
      </c>
      <c r="M550" s="394">
        <v>44280</v>
      </c>
      <c r="N550" s="394" t="s">
        <v>1440</v>
      </c>
      <c r="O550" s="394" t="s">
        <v>1441</v>
      </c>
      <c r="P550" s="394" t="s">
        <v>1442</v>
      </c>
    </row>
    <row r="551" spans="1:16" s="394" customFormat="1" x14ac:dyDescent="0.25">
      <c r="A551" s="394">
        <v>1000150</v>
      </c>
      <c r="B551" s="394" t="s">
        <v>1457</v>
      </c>
      <c r="C551" s="396">
        <v>41699</v>
      </c>
      <c r="D551" s="396">
        <v>41729.999988425923</v>
      </c>
      <c r="E551" s="394">
        <v>1</v>
      </c>
      <c r="F551" s="394" t="s">
        <v>38</v>
      </c>
      <c r="G551" s="394">
        <v>7</v>
      </c>
      <c r="H551" s="394">
        <v>5</v>
      </c>
      <c r="I551" s="394">
        <v>69536</v>
      </c>
      <c r="J551" s="394" t="s">
        <v>1433</v>
      </c>
      <c r="K551" s="394" t="s">
        <v>1434</v>
      </c>
      <c r="O551" s="394" t="s">
        <v>1433</v>
      </c>
      <c r="P551" s="394" t="s">
        <v>1434</v>
      </c>
    </row>
    <row r="552" spans="1:16" s="394" customFormat="1" x14ac:dyDescent="0.25">
      <c r="A552" s="394">
        <v>1000150</v>
      </c>
      <c r="B552" s="394" t="s">
        <v>1457</v>
      </c>
      <c r="C552" s="396">
        <v>41699</v>
      </c>
      <c r="D552" s="396">
        <v>41729.999988425923</v>
      </c>
      <c r="E552" s="394">
        <v>1</v>
      </c>
      <c r="F552" s="394" t="s">
        <v>38</v>
      </c>
      <c r="H552" s="394">
        <v>10</v>
      </c>
      <c r="M552" s="394">
        <v>16605</v>
      </c>
      <c r="N552" s="394" t="s">
        <v>1435</v>
      </c>
    </row>
    <row r="553" spans="1:16" s="394" customFormat="1" x14ac:dyDescent="0.25">
      <c r="A553" s="394">
        <v>1000150</v>
      </c>
      <c r="B553" s="394" t="s">
        <v>1457</v>
      </c>
      <c r="C553" s="396">
        <v>42005</v>
      </c>
      <c r="D553" s="396">
        <v>42035.999988425923</v>
      </c>
      <c r="E553" s="394">
        <v>1</v>
      </c>
      <c r="F553" s="394" t="s">
        <v>38</v>
      </c>
      <c r="H553" s="394">
        <v>10</v>
      </c>
      <c r="M553" s="394">
        <v>1845</v>
      </c>
      <c r="N553" s="394" t="s">
        <v>255</v>
      </c>
    </row>
    <row r="554" spans="1:16" s="394" customFormat="1" x14ac:dyDescent="0.25">
      <c r="A554" s="394">
        <v>1000150</v>
      </c>
      <c r="B554" s="394" t="s">
        <v>1457</v>
      </c>
      <c r="C554" s="396">
        <v>42064</v>
      </c>
      <c r="D554" s="396">
        <v>42094.999988425923</v>
      </c>
      <c r="E554" s="394">
        <v>1</v>
      </c>
      <c r="F554" s="394" t="s">
        <v>38</v>
      </c>
      <c r="H554" s="394">
        <v>10</v>
      </c>
      <c r="M554" s="394">
        <v>44280</v>
      </c>
      <c r="N554" s="394" t="s">
        <v>1440</v>
      </c>
    </row>
    <row r="555" spans="1:16" s="394" customFormat="1" x14ac:dyDescent="0.25">
      <c r="A555" s="394">
        <v>1000151</v>
      </c>
      <c r="B555" s="394" t="s">
        <v>1458</v>
      </c>
      <c r="C555" s="396">
        <v>41699</v>
      </c>
      <c r="D555" s="396">
        <v>41729.999988425923</v>
      </c>
      <c r="E555" s="394">
        <v>1</v>
      </c>
      <c r="F555" s="394" t="s">
        <v>38</v>
      </c>
      <c r="G555" s="394">
        <v>7</v>
      </c>
      <c r="H555" s="394">
        <v>5</v>
      </c>
      <c r="I555" s="394">
        <v>69536</v>
      </c>
      <c r="J555" s="394" t="s">
        <v>1433</v>
      </c>
      <c r="K555" s="394" t="s">
        <v>1434</v>
      </c>
    </row>
    <row r="556" spans="1:16" s="394" customFormat="1" x14ac:dyDescent="0.25">
      <c r="A556" s="394">
        <v>1000151</v>
      </c>
      <c r="B556" s="394" t="s">
        <v>1458</v>
      </c>
      <c r="C556" s="396">
        <v>41699</v>
      </c>
      <c r="D556" s="396">
        <v>41729.999988425923</v>
      </c>
      <c r="E556" s="394">
        <v>1</v>
      </c>
      <c r="F556" s="394" t="s">
        <v>38</v>
      </c>
      <c r="H556" s="394">
        <v>10</v>
      </c>
      <c r="M556" s="394">
        <v>16605</v>
      </c>
      <c r="N556" s="394" t="s">
        <v>1435</v>
      </c>
      <c r="O556" s="394" t="s">
        <v>1436</v>
      </c>
      <c r="P556" s="394" t="s">
        <v>1437</v>
      </c>
    </row>
    <row r="557" spans="1:16" s="394" customFormat="1" x14ac:dyDescent="0.25">
      <c r="A557" s="394">
        <v>1000151</v>
      </c>
      <c r="B557" s="394" t="s">
        <v>1458</v>
      </c>
      <c r="C557" s="396">
        <v>42005</v>
      </c>
      <c r="D557" s="396">
        <v>42035.999988425923</v>
      </c>
      <c r="E557" s="394">
        <v>1</v>
      </c>
      <c r="F557" s="394" t="s">
        <v>38</v>
      </c>
      <c r="H557" s="394">
        <v>10</v>
      </c>
      <c r="M557" s="394">
        <v>2050</v>
      </c>
      <c r="N557" s="394" t="s">
        <v>247</v>
      </c>
      <c r="O557" s="394" t="s">
        <v>279</v>
      </c>
      <c r="P557" s="394" t="s">
        <v>1425</v>
      </c>
    </row>
    <row r="558" spans="1:16" s="394" customFormat="1" x14ac:dyDescent="0.25">
      <c r="A558" s="394">
        <v>1000151</v>
      </c>
      <c r="B558" s="394" t="s">
        <v>1458</v>
      </c>
      <c r="C558" s="396">
        <v>42064</v>
      </c>
      <c r="D558" s="396">
        <v>42094.999988425923</v>
      </c>
      <c r="E558" s="394">
        <v>1</v>
      </c>
      <c r="F558" s="394" t="s">
        <v>38</v>
      </c>
      <c r="H558" s="394">
        <v>10</v>
      </c>
      <c r="M558" s="394">
        <v>44280</v>
      </c>
      <c r="N558" s="394" t="s">
        <v>1440</v>
      </c>
      <c r="O558" s="394" t="s">
        <v>1441</v>
      </c>
      <c r="P558" s="394" t="s">
        <v>1442</v>
      </c>
    </row>
    <row r="559" spans="1:16" s="394" customFormat="1" x14ac:dyDescent="0.25">
      <c r="A559" s="394">
        <v>1000152</v>
      </c>
      <c r="B559" s="394" t="s">
        <v>1459</v>
      </c>
      <c r="C559" s="396">
        <v>41699</v>
      </c>
      <c r="D559" s="396">
        <v>41729.999988425923</v>
      </c>
      <c r="E559" s="394">
        <v>1</v>
      </c>
      <c r="F559" s="394" t="s">
        <v>38</v>
      </c>
      <c r="G559" s="394">
        <v>7</v>
      </c>
      <c r="H559" s="394">
        <v>5</v>
      </c>
      <c r="I559" s="394">
        <v>69536</v>
      </c>
      <c r="J559" s="394" t="s">
        <v>1433</v>
      </c>
      <c r="K559" s="394" t="s">
        <v>1434</v>
      </c>
      <c r="O559" s="394" t="s">
        <v>1433</v>
      </c>
      <c r="P559" s="394" t="s">
        <v>1434</v>
      </c>
    </row>
    <row r="560" spans="1:16" s="394" customFormat="1" x14ac:dyDescent="0.25">
      <c r="A560" s="394">
        <v>1000152</v>
      </c>
      <c r="B560" s="394" t="s">
        <v>1459</v>
      </c>
      <c r="C560" s="396">
        <v>41699</v>
      </c>
      <c r="D560" s="396">
        <v>41729.999988425923</v>
      </c>
      <c r="E560" s="394">
        <v>1</v>
      </c>
      <c r="F560" s="394" t="s">
        <v>38</v>
      </c>
      <c r="H560" s="394">
        <v>10</v>
      </c>
      <c r="M560" s="394">
        <v>16605</v>
      </c>
      <c r="N560" s="394" t="s">
        <v>1435</v>
      </c>
    </row>
    <row r="561" spans="1:16" s="394" customFormat="1" x14ac:dyDescent="0.25">
      <c r="A561" s="394">
        <v>1000152</v>
      </c>
      <c r="B561" s="394" t="s">
        <v>1459</v>
      </c>
      <c r="C561" s="396">
        <v>42005</v>
      </c>
      <c r="D561" s="396">
        <v>42035.999988425923</v>
      </c>
      <c r="E561" s="394">
        <v>1</v>
      </c>
      <c r="F561" s="394" t="s">
        <v>38</v>
      </c>
      <c r="H561" s="394">
        <v>10</v>
      </c>
      <c r="M561" s="394">
        <v>1845</v>
      </c>
      <c r="N561" s="394" t="s">
        <v>255</v>
      </c>
    </row>
    <row r="562" spans="1:16" s="394" customFormat="1" x14ac:dyDescent="0.25">
      <c r="A562" s="394">
        <v>1000152</v>
      </c>
      <c r="B562" s="394" t="s">
        <v>1459</v>
      </c>
      <c r="C562" s="396">
        <v>42064</v>
      </c>
      <c r="D562" s="396">
        <v>42094.999988425923</v>
      </c>
      <c r="E562" s="394">
        <v>1</v>
      </c>
      <c r="F562" s="394" t="s">
        <v>38</v>
      </c>
      <c r="H562" s="394">
        <v>10</v>
      </c>
      <c r="M562" s="394">
        <v>44280</v>
      </c>
      <c r="N562" s="394" t="s">
        <v>1440</v>
      </c>
    </row>
    <row r="567" spans="1:16" s="210" customFormat="1" x14ac:dyDescent="0.25"/>
    <row r="568" spans="1:16" s="93" customFormat="1" x14ac:dyDescent="0.25">
      <c r="A568" s="93">
        <v>1000135</v>
      </c>
      <c r="B568" s="93" t="s">
        <v>1432</v>
      </c>
      <c r="C568" s="273">
        <v>42005</v>
      </c>
      <c r="D568" s="273">
        <v>42035.999988425923</v>
      </c>
      <c r="E568" s="93">
        <v>1</v>
      </c>
      <c r="F568" s="93" t="s">
        <v>38</v>
      </c>
      <c r="H568" s="93">
        <v>10</v>
      </c>
      <c r="M568" s="93">
        <v>6765</v>
      </c>
      <c r="N568" s="93" t="s">
        <v>406</v>
      </c>
      <c r="O568" s="93" t="s">
        <v>277</v>
      </c>
      <c r="P568" s="93" t="s">
        <v>924</v>
      </c>
    </row>
    <row r="569" spans="1:16" s="93" customFormat="1" x14ac:dyDescent="0.25">
      <c r="A569" s="93">
        <v>1000135</v>
      </c>
      <c r="B569" s="93" t="s">
        <v>1432</v>
      </c>
      <c r="C569" s="273">
        <v>42036</v>
      </c>
      <c r="D569" s="273">
        <v>42063.999988425923</v>
      </c>
      <c r="E569" s="93">
        <v>1</v>
      </c>
      <c r="F569" s="93" t="s">
        <v>38</v>
      </c>
      <c r="G569" s="93">
        <v>7</v>
      </c>
      <c r="H569" s="93">
        <v>5</v>
      </c>
      <c r="I569" s="93">
        <v>10824</v>
      </c>
      <c r="J569" s="93" t="s">
        <v>1681</v>
      </c>
      <c r="K569" s="93" t="s">
        <v>407</v>
      </c>
    </row>
    <row r="570" spans="1:16" s="93" customFormat="1" x14ac:dyDescent="0.25">
      <c r="A570" s="93">
        <v>1000136</v>
      </c>
      <c r="B570" s="93" t="s">
        <v>1443</v>
      </c>
      <c r="C570" s="273">
        <v>42005</v>
      </c>
      <c r="D570" s="273">
        <v>42035.999988425923</v>
      </c>
      <c r="E570" s="93">
        <v>1</v>
      </c>
      <c r="F570" s="93" t="s">
        <v>38</v>
      </c>
      <c r="H570" s="93">
        <v>10</v>
      </c>
      <c r="M570" s="93">
        <v>6765</v>
      </c>
      <c r="N570" s="93" t="s">
        <v>406</v>
      </c>
    </row>
    <row r="571" spans="1:16" s="93" customFormat="1" x14ac:dyDescent="0.25">
      <c r="A571" s="93">
        <v>1000136</v>
      </c>
      <c r="B571" s="93" t="s">
        <v>1443</v>
      </c>
      <c r="C571" s="273">
        <v>42036</v>
      </c>
      <c r="D571" s="273">
        <v>42063.999988425923</v>
      </c>
      <c r="E571" s="93">
        <v>1</v>
      </c>
      <c r="F571" s="93" t="s">
        <v>38</v>
      </c>
      <c r="G571" s="93">
        <v>7</v>
      </c>
      <c r="H571" s="93">
        <v>5</v>
      </c>
      <c r="I571" s="93">
        <v>10824</v>
      </c>
      <c r="J571" s="93" t="s">
        <v>1681</v>
      </c>
      <c r="K571" s="93" t="s">
        <v>407</v>
      </c>
      <c r="O571" s="93" t="s">
        <v>1681</v>
      </c>
      <c r="P571" s="93" t="s">
        <v>407</v>
      </c>
    </row>
    <row r="572" spans="1:16" s="93" customFormat="1" x14ac:dyDescent="0.25">
      <c r="A572" s="93">
        <v>1000137</v>
      </c>
      <c r="B572" s="93" t="s">
        <v>1444</v>
      </c>
      <c r="C572" s="273">
        <v>41944</v>
      </c>
      <c r="D572" s="273">
        <v>41973.999988425923</v>
      </c>
      <c r="E572" s="93">
        <v>1</v>
      </c>
      <c r="F572" s="93" t="s">
        <v>38</v>
      </c>
      <c r="G572" s="93">
        <v>7</v>
      </c>
      <c r="H572" s="93">
        <v>4</v>
      </c>
      <c r="I572" s="93">
        <v>2706</v>
      </c>
      <c r="J572" s="93" t="s">
        <v>407</v>
      </c>
      <c r="K572" s="93" t="s">
        <v>408</v>
      </c>
    </row>
    <row r="573" spans="1:16" s="93" customFormat="1" x14ac:dyDescent="0.25">
      <c r="A573" s="93">
        <v>1000137</v>
      </c>
      <c r="B573" s="93" t="s">
        <v>1444</v>
      </c>
      <c r="C573" s="273">
        <v>41974</v>
      </c>
      <c r="D573" s="273">
        <v>42004.999988425923</v>
      </c>
      <c r="E573" s="93">
        <v>1</v>
      </c>
      <c r="F573" s="93" t="s">
        <v>38</v>
      </c>
      <c r="H573" s="93">
        <v>10</v>
      </c>
      <c r="M573" s="93">
        <v>6765</v>
      </c>
      <c r="N573" s="93" t="s">
        <v>406</v>
      </c>
      <c r="O573" s="93" t="s">
        <v>277</v>
      </c>
      <c r="P573" s="93" t="s">
        <v>924</v>
      </c>
    </row>
    <row r="574" spans="1:16" s="93" customFormat="1" x14ac:dyDescent="0.25">
      <c r="A574" s="93">
        <v>1000138</v>
      </c>
      <c r="B574" s="93" t="s">
        <v>1445</v>
      </c>
      <c r="C574" s="273">
        <v>41944</v>
      </c>
      <c r="D574" s="273">
        <v>41973.999988425923</v>
      </c>
      <c r="E574" s="93">
        <v>1</v>
      </c>
      <c r="F574" s="93" t="s">
        <v>38</v>
      </c>
      <c r="G574" s="93">
        <v>7</v>
      </c>
      <c r="H574" s="93">
        <v>4</v>
      </c>
      <c r="I574" s="93">
        <v>2706</v>
      </c>
      <c r="J574" s="93" t="s">
        <v>407</v>
      </c>
      <c r="K574" s="93" t="s">
        <v>408</v>
      </c>
      <c r="O574" s="93" t="s">
        <v>407</v>
      </c>
      <c r="P574" s="93" t="s">
        <v>408</v>
      </c>
    </row>
    <row r="575" spans="1:16" s="93" customFormat="1" x14ac:dyDescent="0.25">
      <c r="A575" s="93">
        <v>1000138</v>
      </c>
      <c r="B575" s="93" t="s">
        <v>1445</v>
      </c>
      <c r="C575" s="273">
        <v>41974</v>
      </c>
      <c r="D575" s="273">
        <v>42004.999988425923</v>
      </c>
      <c r="E575" s="93">
        <v>1</v>
      </c>
      <c r="F575" s="93" t="s">
        <v>38</v>
      </c>
      <c r="H575" s="93">
        <v>10</v>
      </c>
      <c r="M575" s="93">
        <v>6765</v>
      </c>
      <c r="N575" s="93" t="s">
        <v>406</v>
      </c>
    </row>
    <row r="576" spans="1:16" s="93" customFormat="1" x14ac:dyDescent="0.25">
      <c r="A576" s="93">
        <v>1000139</v>
      </c>
      <c r="B576" s="93" t="s">
        <v>1446</v>
      </c>
      <c r="C576" s="273">
        <v>41944</v>
      </c>
      <c r="D576" s="273">
        <v>41973.999988425923</v>
      </c>
      <c r="E576" s="93">
        <v>1</v>
      </c>
      <c r="F576" s="93" t="s">
        <v>38</v>
      </c>
      <c r="G576" s="93">
        <v>7</v>
      </c>
      <c r="H576" s="93">
        <v>4</v>
      </c>
      <c r="I576" s="93">
        <v>2706</v>
      </c>
      <c r="J576" s="93" t="s">
        <v>407</v>
      </c>
      <c r="K576" s="93" t="s">
        <v>408</v>
      </c>
    </row>
    <row r="577" spans="1:16" s="93" customFormat="1" x14ac:dyDescent="0.25">
      <c r="A577" s="93">
        <v>1000139</v>
      </c>
      <c r="B577" s="93" t="s">
        <v>1446</v>
      </c>
      <c r="C577" s="273">
        <v>41974</v>
      </c>
      <c r="D577" s="273">
        <v>42004.999988425923</v>
      </c>
      <c r="E577" s="93">
        <v>1</v>
      </c>
      <c r="F577" s="93" t="s">
        <v>38</v>
      </c>
      <c r="H577" s="93">
        <v>10</v>
      </c>
      <c r="M577" s="93">
        <v>6765</v>
      </c>
      <c r="N577" s="93" t="s">
        <v>406</v>
      </c>
      <c r="O577" s="93" t="s">
        <v>277</v>
      </c>
      <c r="P577" s="93" t="s">
        <v>924</v>
      </c>
    </row>
    <row r="578" spans="1:16" s="93" customFormat="1" x14ac:dyDescent="0.25">
      <c r="A578" s="93">
        <v>1000140</v>
      </c>
      <c r="B578" s="93" t="s">
        <v>1447</v>
      </c>
      <c r="C578" s="273">
        <v>41944</v>
      </c>
      <c r="D578" s="273">
        <v>41973.999988425923</v>
      </c>
      <c r="E578" s="93">
        <v>1</v>
      </c>
      <c r="F578" s="93" t="s">
        <v>38</v>
      </c>
      <c r="G578" s="93">
        <v>7</v>
      </c>
      <c r="H578" s="93">
        <v>4</v>
      </c>
      <c r="I578" s="93">
        <v>2706</v>
      </c>
      <c r="J578" s="93" t="s">
        <v>407</v>
      </c>
      <c r="K578" s="93" t="s">
        <v>408</v>
      </c>
      <c r="O578" s="93" t="s">
        <v>407</v>
      </c>
      <c r="P578" s="93" t="s">
        <v>408</v>
      </c>
    </row>
    <row r="579" spans="1:16" s="93" customFormat="1" x14ac:dyDescent="0.25">
      <c r="A579" s="93">
        <v>1000140</v>
      </c>
      <c r="B579" s="93" t="s">
        <v>1447</v>
      </c>
      <c r="C579" s="273">
        <v>41974</v>
      </c>
      <c r="D579" s="273">
        <v>42004.999988425923</v>
      </c>
      <c r="E579" s="93">
        <v>1</v>
      </c>
      <c r="F579" s="93" t="s">
        <v>38</v>
      </c>
      <c r="H579" s="93">
        <v>10</v>
      </c>
      <c r="M579" s="93">
        <v>6765</v>
      </c>
      <c r="N579" s="93" t="s">
        <v>406</v>
      </c>
    </row>
    <row r="580" spans="1:16" s="93" customFormat="1" x14ac:dyDescent="0.25">
      <c r="A580" s="93">
        <v>1000145</v>
      </c>
      <c r="B580" s="93" t="s">
        <v>1452</v>
      </c>
      <c r="C580" s="273">
        <v>41944</v>
      </c>
      <c r="D580" s="273">
        <v>41973.999988425923</v>
      </c>
      <c r="E580" s="93">
        <v>1</v>
      </c>
      <c r="F580" s="93" t="s">
        <v>38</v>
      </c>
      <c r="G580" s="93">
        <v>7</v>
      </c>
      <c r="H580" s="93">
        <v>4</v>
      </c>
      <c r="I580" s="93">
        <v>820</v>
      </c>
      <c r="J580" s="93" t="s">
        <v>81</v>
      </c>
      <c r="K580" s="93" t="s">
        <v>82</v>
      </c>
    </row>
    <row r="581" spans="1:16" s="93" customFormat="1" x14ac:dyDescent="0.25">
      <c r="A581" s="93">
        <v>1000145</v>
      </c>
      <c r="B581" s="93" t="s">
        <v>1452</v>
      </c>
      <c r="C581" s="273">
        <v>42005</v>
      </c>
      <c r="D581" s="273">
        <v>42035.999988425923</v>
      </c>
      <c r="E581" s="93">
        <v>1</v>
      </c>
      <c r="F581" s="93" t="s">
        <v>38</v>
      </c>
      <c r="H581" s="93">
        <v>10</v>
      </c>
      <c r="M581" s="93">
        <v>6765</v>
      </c>
      <c r="N581" s="93" t="s">
        <v>406</v>
      </c>
      <c r="O581" s="93" t="s">
        <v>277</v>
      </c>
      <c r="P581" s="93" t="s">
        <v>924</v>
      </c>
    </row>
    <row r="582" spans="1:16" s="93" customFormat="1" x14ac:dyDescent="0.25">
      <c r="A582" s="93">
        <v>1000145</v>
      </c>
      <c r="B582" s="93" t="s">
        <v>1452</v>
      </c>
      <c r="C582" s="273">
        <v>42036</v>
      </c>
      <c r="D582" s="273">
        <v>42063.999988425923</v>
      </c>
      <c r="E582" s="93">
        <v>1</v>
      </c>
      <c r="F582" s="93" t="s">
        <v>38</v>
      </c>
      <c r="G582" s="93">
        <v>7</v>
      </c>
      <c r="H582" s="93">
        <v>5</v>
      </c>
      <c r="I582" s="93">
        <v>7544</v>
      </c>
      <c r="J582" s="93" t="s">
        <v>380</v>
      </c>
      <c r="K582" s="93" t="s">
        <v>411</v>
      </c>
    </row>
    <row r="583" spans="1:16" s="93" customFormat="1" x14ac:dyDescent="0.25">
      <c r="A583" s="93">
        <v>1000146</v>
      </c>
      <c r="B583" s="93" t="s">
        <v>1453</v>
      </c>
      <c r="C583" s="273">
        <v>41944</v>
      </c>
      <c r="D583" s="273">
        <v>41973.999988425923</v>
      </c>
      <c r="E583" s="93">
        <v>1</v>
      </c>
      <c r="F583" s="93" t="s">
        <v>38</v>
      </c>
      <c r="G583" s="93">
        <v>7</v>
      </c>
      <c r="H583" s="93">
        <v>4</v>
      </c>
      <c r="I583" s="93">
        <v>820</v>
      </c>
      <c r="J583" s="93" t="s">
        <v>81</v>
      </c>
      <c r="K583" s="93" t="s">
        <v>82</v>
      </c>
      <c r="O583" s="93" t="s">
        <v>81</v>
      </c>
      <c r="P583" s="93" t="s">
        <v>82</v>
      </c>
    </row>
    <row r="584" spans="1:16" s="93" customFormat="1" x14ac:dyDescent="0.25">
      <c r="A584" s="93">
        <v>1000146</v>
      </c>
      <c r="B584" s="93" t="s">
        <v>1453</v>
      </c>
      <c r="C584" s="273">
        <v>42005</v>
      </c>
      <c r="D584" s="273">
        <v>42035.999988425923</v>
      </c>
      <c r="E584" s="93">
        <v>1</v>
      </c>
      <c r="F584" s="93" t="s">
        <v>38</v>
      </c>
      <c r="H584" s="93">
        <v>10</v>
      </c>
      <c r="M584" s="93">
        <v>6765</v>
      </c>
      <c r="N584" s="93" t="s">
        <v>406</v>
      </c>
    </row>
    <row r="585" spans="1:16" s="93" customFormat="1" x14ac:dyDescent="0.25">
      <c r="A585" s="93">
        <v>1000146</v>
      </c>
      <c r="B585" s="93" t="s">
        <v>1453</v>
      </c>
      <c r="C585" s="273">
        <v>42036</v>
      </c>
      <c r="D585" s="273">
        <v>42063.999988425923</v>
      </c>
      <c r="E585" s="93">
        <v>1</v>
      </c>
      <c r="F585" s="93" t="s">
        <v>38</v>
      </c>
      <c r="G585" s="93">
        <v>7</v>
      </c>
      <c r="H585" s="93">
        <v>5</v>
      </c>
      <c r="I585" s="93">
        <v>7544</v>
      </c>
      <c r="J585" s="93" t="s">
        <v>380</v>
      </c>
      <c r="K585" s="93" t="s">
        <v>411</v>
      </c>
      <c r="O585" s="93" t="s">
        <v>380</v>
      </c>
      <c r="P585" s="93" t="s">
        <v>411</v>
      </c>
    </row>
    <row r="586" spans="1:16" s="93" customFormat="1" x14ac:dyDescent="0.25">
      <c r="A586" s="93">
        <v>1000147</v>
      </c>
      <c r="B586" s="93" t="s">
        <v>1454</v>
      </c>
      <c r="C586" s="273">
        <v>41944</v>
      </c>
      <c r="D586" s="273">
        <v>41973.999988425923</v>
      </c>
      <c r="E586" s="93">
        <v>1</v>
      </c>
      <c r="F586" s="93" t="s">
        <v>38</v>
      </c>
      <c r="G586" s="93">
        <v>7</v>
      </c>
      <c r="H586" s="93">
        <v>4</v>
      </c>
      <c r="I586" s="93">
        <v>820</v>
      </c>
      <c r="J586" s="93" t="s">
        <v>81</v>
      </c>
      <c r="K586" s="93" t="s">
        <v>82</v>
      </c>
    </row>
    <row r="587" spans="1:16" s="93" customFormat="1" x14ac:dyDescent="0.25">
      <c r="A587" s="93">
        <v>1000147</v>
      </c>
      <c r="B587" s="93" t="s">
        <v>1454</v>
      </c>
      <c r="C587" s="273">
        <v>42005</v>
      </c>
      <c r="D587" s="273">
        <v>42035.999988425923</v>
      </c>
      <c r="E587" s="93">
        <v>1</v>
      </c>
      <c r="F587" s="93" t="s">
        <v>38</v>
      </c>
      <c r="H587" s="93">
        <v>10</v>
      </c>
      <c r="M587" s="93">
        <v>6765</v>
      </c>
      <c r="N587" s="93" t="s">
        <v>406</v>
      </c>
      <c r="O587" s="93" t="s">
        <v>277</v>
      </c>
      <c r="P587" s="93" t="s">
        <v>924</v>
      </c>
    </row>
    <row r="588" spans="1:16" s="93" customFormat="1" x14ac:dyDescent="0.25">
      <c r="A588" s="93">
        <v>1000148</v>
      </c>
      <c r="B588" s="93" t="s">
        <v>1455</v>
      </c>
      <c r="C588" s="273">
        <v>41944</v>
      </c>
      <c r="D588" s="273">
        <v>41973.999988425923</v>
      </c>
      <c r="E588" s="93">
        <v>1</v>
      </c>
      <c r="F588" s="93" t="s">
        <v>38</v>
      </c>
      <c r="G588" s="93">
        <v>7</v>
      </c>
      <c r="H588" s="93">
        <v>4</v>
      </c>
      <c r="I588" s="93">
        <v>820</v>
      </c>
      <c r="J588" s="93" t="s">
        <v>81</v>
      </c>
      <c r="K588" s="93" t="s">
        <v>82</v>
      </c>
      <c r="O588" s="93" t="s">
        <v>81</v>
      </c>
      <c r="P588" s="93" t="s">
        <v>82</v>
      </c>
    </row>
    <row r="589" spans="1:16" s="93" customFormat="1" x14ac:dyDescent="0.25">
      <c r="A589" s="93">
        <v>1000148</v>
      </c>
      <c r="B589" s="93" t="s">
        <v>1455</v>
      </c>
      <c r="C589" s="273">
        <v>42005</v>
      </c>
      <c r="D589" s="273">
        <v>42035.999988425923</v>
      </c>
      <c r="E589" s="93">
        <v>1</v>
      </c>
      <c r="F589" s="93" t="s">
        <v>38</v>
      </c>
      <c r="H589" s="93">
        <v>10</v>
      </c>
      <c r="M589" s="93">
        <v>6765</v>
      </c>
      <c r="N589" s="93" t="s">
        <v>406</v>
      </c>
    </row>
    <row r="590" spans="1:16" s="93" customFormat="1" x14ac:dyDescent="0.25">
      <c r="A590" s="93">
        <v>1000149</v>
      </c>
      <c r="B590" s="93" t="s">
        <v>1456</v>
      </c>
      <c r="C590" s="273">
        <v>41944</v>
      </c>
      <c r="D590" s="273">
        <v>41973.999988425923</v>
      </c>
      <c r="E590" s="93">
        <v>1</v>
      </c>
      <c r="F590" s="93" t="s">
        <v>38</v>
      </c>
      <c r="G590" s="93">
        <v>7</v>
      </c>
      <c r="H590" s="93">
        <v>4</v>
      </c>
      <c r="I590" s="93">
        <v>820</v>
      </c>
      <c r="J590" s="93" t="s">
        <v>81</v>
      </c>
      <c r="K590" s="93" t="s">
        <v>82</v>
      </c>
    </row>
    <row r="591" spans="1:16" s="93" customFormat="1" x14ac:dyDescent="0.25">
      <c r="A591" s="93">
        <v>1000149</v>
      </c>
      <c r="B591" s="93" t="s">
        <v>1456</v>
      </c>
      <c r="C591" s="273">
        <v>42005</v>
      </c>
      <c r="D591" s="273">
        <v>42035.999988425923</v>
      </c>
      <c r="E591" s="93">
        <v>1</v>
      </c>
      <c r="F591" s="93" t="s">
        <v>38</v>
      </c>
      <c r="H591" s="93">
        <v>10</v>
      </c>
      <c r="M591" s="93">
        <v>6765</v>
      </c>
      <c r="N591" s="93" t="s">
        <v>406</v>
      </c>
      <c r="O591" s="93" t="s">
        <v>277</v>
      </c>
      <c r="P591" s="93" t="s">
        <v>924</v>
      </c>
    </row>
    <row r="592" spans="1:16" s="93" customFormat="1" x14ac:dyDescent="0.25">
      <c r="A592" s="93">
        <v>1000150</v>
      </c>
      <c r="B592" s="93" t="s">
        <v>1457</v>
      </c>
      <c r="C592" s="273">
        <v>41944</v>
      </c>
      <c r="D592" s="273">
        <v>41973.999988425923</v>
      </c>
      <c r="E592" s="93">
        <v>1</v>
      </c>
      <c r="F592" s="93" t="s">
        <v>38</v>
      </c>
      <c r="G592" s="93">
        <v>7</v>
      </c>
      <c r="H592" s="93">
        <v>4</v>
      </c>
      <c r="I592" s="93">
        <v>820</v>
      </c>
      <c r="J592" s="93" t="s">
        <v>81</v>
      </c>
      <c r="K592" s="93" t="s">
        <v>82</v>
      </c>
      <c r="O592" s="93" t="s">
        <v>81</v>
      </c>
      <c r="P592" s="93" t="s">
        <v>82</v>
      </c>
    </row>
    <row r="593" spans="1:16" s="93" customFormat="1" x14ac:dyDescent="0.25">
      <c r="A593" s="93">
        <v>1000150</v>
      </c>
      <c r="B593" s="93" t="s">
        <v>1457</v>
      </c>
      <c r="C593" s="273">
        <v>42005</v>
      </c>
      <c r="D593" s="273">
        <v>42035.999988425923</v>
      </c>
      <c r="E593" s="93">
        <v>1</v>
      </c>
      <c r="F593" s="93" t="s">
        <v>38</v>
      </c>
      <c r="H593" s="93">
        <v>10</v>
      </c>
      <c r="M593" s="93">
        <v>6765</v>
      </c>
      <c r="N593" s="93" t="s">
        <v>406</v>
      </c>
    </row>
    <row r="594" spans="1:16" s="93" customFormat="1" x14ac:dyDescent="0.25">
      <c r="A594" s="93">
        <v>1000151</v>
      </c>
      <c r="B594" s="93" t="s">
        <v>1458</v>
      </c>
      <c r="C594" s="273">
        <v>41944</v>
      </c>
      <c r="D594" s="273">
        <v>41973.999988425923</v>
      </c>
      <c r="E594" s="93">
        <v>1</v>
      </c>
      <c r="F594" s="93" t="s">
        <v>38</v>
      </c>
      <c r="G594" s="93">
        <v>7</v>
      </c>
      <c r="H594" s="93">
        <v>4</v>
      </c>
      <c r="I594" s="93">
        <v>820</v>
      </c>
      <c r="J594" s="93" t="s">
        <v>81</v>
      </c>
      <c r="K594" s="93" t="s">
        <v>82</v>
      </c>
    </row>
    <row r="595" spans="1:16" s="93" customFormat="1" x14ac:dyDescent="0.25">
      <c r="A595" s="93">
        <v>1000151</v>
      </c>
      <c r="B595" s="93" t="s">
        <v>1458</v>
      </c>
      <c r="C595" s="273">
        <v>41974</v>
      </c>
      <c r="D595" s="273">
        <v>42004.999988425923</v>
      </c>
      <c r="E595" s="93">
        <v>1</v>
      </c>
      <c r="F595" s="93" t="s">
        <v>38</v>
      </c>
      <c r="H595" s="93">
        <v>10</v>
      </c>
      <c r="M595" s="93">
        <v>3075</v>
      </c>
      <c r="N595" s="93" t="s">
        <v>1682</v>
      </c>
      <c r="O595" s="93" t="s">
        <v>280</v>
      </c>
      <c r="P595" s="93" t="s">
        <v>283</v>
      </c>
    </row>
    <row r="596" spans="1:16" s="93" customFormat="1" x14ac:dyDescent="0.25">
      <c r="A596" s="93">
        <v>1000151</v>
      </c>
      <c r="B596" s="93" t="s">
        <v>1458</v>
      </c>
      <c r="C596" s="273">
        <v>42005</v>
      </c>
      <c r="D596" s="273">
        <v>42035.999988425923</v>
      </c>
      <c r="E596" s="93">
        <v>1</v>
      </c>
      <c r="F596" s="93" t="s">
        <v>38</v>
      </c>
      <c r="H596" s="93">
        <v>10</v>
      </c>
      <c r="M596" s="93">
        <v>3690</v>
      </c>
      <c r="N596" s="93" t="s">
        <v>1683</v>
      </c>
      <c r="O596" s="93" t="s">
        <v>1684</v>
      </c>
      <c r="P596" s="93" t="s">
        <v>281</v>
      </c>
    </row>
    <row r="597" spans="1:16" s="93" customFormat="1" x14ac:dyDescent="0.25">
      <c r="A597" s="93">
        <v>1000152</v>
      </c>
      <c r="B597" s="93" t="s">
        <v>1459</v>
      </c>
      <c r="C597" s="273">
        <v>41944</v>
      </c>
      <c r="D597" s="273">
        <v>41973.999988425923</v>
      </c>
      <c r="E597" s="93">
        <v>1</v>
      </c>
      <c r="F597" s="93" t="s">
        <v>38</v>
      </c>
      <c r="G597" s="93">
        <v>7</v>
      </c>
      <c r="H597" s="93">
        <v>4</v>
      </c>
      <c r="I597" s="93">
        <v>820</v>
      </c>
      <c r="J597" s="93" t="s">
        <v>81</v>
      </c>
      <c r="K597" s="93" t="s">
        <v>82</v>
      </c>
      <c r="O597" s="93" t="s">
        <v>81</v>
      </c>
      <c r="P597" s="93" t="s">
        <v>82</v>
      </c>
    </row>
    <row r="598" spans="1:16" s="93" customFormat="1" x14ac:dyDescent="0.25">
      <c r="A598" s="93">
        <v>1000152</v>
      </c>
      <c r="B598" s="93" t="s">
        <v>1459</v>
      </c>
      <c r="C598" s="273">
        <v>41974</v>
      </c>
      <c r="D598" s="273">
        <v>42004.999988425923</v>
      </c>
      <c r="E598" s="93">
        <v>1</v>
      </c>
      <c r="F598" s="93" t="s">
        <v>38</v>
      </c>
      <c r="H598" s="93">
        <v>10</v>
      </c>
      <c r="M598" s="93">
        <v>3075</v>
      </c>
      <c r="N598" s="93" t="s">
        <v>1682</v>
      </c>
    </row>
    <row r="599" spans="1:16" s="93" customFormat="1" x14ac:dyDescent="0.25">
      <c r="A599" s="93">
        <v>1000152</v>
      </c>
      <c r="B599" s="93" t="s">
        <v>1459</v>
      </c>
      <c r="C599" s="273">
        <v>42005</v>
      </c>
      <c r="D599" s="273">
        <v>42035.999988425923</v>
      </c>
      <c r="E599" s="93">
        <v>1</v>
      </c>
      <c r="F599" s="93" t="s">
        <v>38</v>
      </c>
      <c r="H599" s="93">
        <v>10</v>
      </c>
      <c r="M599" s="93">
        <v>3690</v>
      </c>
      <c r="N599" s="93" t="s">
        <v>1683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5"/>
  <sheetViews>
    <sheetView topLeftCell="A595" zoomScale="70" zoomScaleNormal="70" workbookViewId="0">
      <selection activeCell="N579" sqref="N579"/>
    </sheetView>
  </sheetViews>
  <sheetFormatPr defaultRowHeight="15" x14ac:dyDescent="0.25"/>
  <cols>
    <col min="1" max="1" width="8.5703125" bestFit="1" customWidth="1"/>
    <col min="2" max="2" width="11.42578125" bestFit="1" customWidth="1"/>
    <col min="3" max="3" width="15" bestFit="1" customWidth="1"/>
    <col min="4" max="4" width="16" bestFit="1" customWidth="1"/>
    <col min="5" max="5" width="2.42578125" bestFit="1" customWidth="1"/>
    <col min="6" max="6" width="4.85546875" bestFit="1" customWidth="1"/>
    <col min="7" max="8" width="3.42578125" bestFit="1" customWidth="1"/>
    <col min="9" max="9" width="11.5703125" bestFit="1" customWidth="1"/>
    <col min="10" max="10" width="13.140625" bestFit="1" customWidth="1"/>
    <col min="11" max="11" width="11.140625" bestFit="1" customWidth="1"/>
    <col min="13" max="13" width="12.140625" bestFit="1" customWidth="1"/>
    <col min="14" max="16" width="44.42578125" bestFit="1" customWidth="1"/>
  </cols>
  <sheetData>
    <row r="1" spans="1:16" s="93" customFormat="1" x14ac:dyDescent="0.25">
      <c r="A1" s="93">
        <v>10001</v>
      </c>
      <c r="B1" s="93" t="s">
        <v>48</v>
      </c>
      <c r="C1" s="273">
        <v>41699</v>
      </c>
      <c r="D1" s="273">
        <v>41729.999988425923</v>
      </c>
      <c r="E1" s="93">
        <v>1</v>
      </c>
      <c r="F1" s="93" t="s">
        <v>38</v>
      </c>
      <c r="G1" s="93">
        <v>7</v>
      </c>
      <c r="H1" s="93">
        <v>5</v>
      </c>
      <c r="I1" s="93">
        <v>139072</v>
      </c>
      <c r="J1" s="93" t="s">
        <v>919</v>
      </c>
      <c r="K1" s="93" t="s">
        <v>920</v>
      </c>
    </row>
    <row r="2" spans="1:16" s="93" customFormat="1" x14ac:dyDescent="0.25">
      <c r="A2" s="93">
        <v>10001</v>
      </c>
      <c r="B2" s="93" t="s">
        <v>48</v>
      </c>
      <c r="C2" s="273">
        <v>41699</v>
      </c>
      <c r="D2" s="273">
        <v>41729.999988425923</v>
      </c>
      <c r="E2" s="93">
        <v>1</v>
      </c>
      <c r="F2" s="93" t="s">
        <v>38</v>
      </c>
      <c r="H2" s="93">
        <v>10</v>
      </c>
      <c r="M2" s="93">
        <v>33210</v>
      </c>
      <c r="N2" s="93" t="s">
        <v>921</v>
      </c>
      <c r="O2" s="93" t="s">
        <v>922</v>
      </c>
      <c r="P2" s="93" t="s">
        <v>923</v>
      </c>
    </row>
    <row r="3" spans="1:16" s="93" customFormat="1" x14ac:dyDescent="0.25">
      <c r="A3" s="93">
        <v>10001</v>
      </c>
      <c r="B3" s="93" t="s">
        <v>48</v>
      </c>
      <c r="C3" s="273">
        <v>42005</v>
      </c>
      <c r="D3" s="273">
        <v>42035.999988425923</v>
      </c>
      <c r="E3" s="93">
        <v>1</v>
      </c>
      <c r="F3" s="93" t="s">
        <v>38</v>
      </c>
      <c r="H3" s="93">
        <v>10</v>
      </c>
      <c r="M3" s="93">
        <v>6765</v>
      </c>
      <c r="N3" s="93" t="s">
        <v>406</v>
      </c>
      <c r="O3" s="93" t="s">
        <v>277</v>
      </c>
      <c r="P3" s="93" t="s">
        <v>924</v>
      </c>
    </row>
    <row r="4" spans="1:16" s="93" customFormat="1" x14ac:dyDescent="0.25">
      <c r="A4" s="93">
        <v>10001</v>
      </c>
      <c r="B4" s="93" t="s">
        <v>48</v>
      </c>
      <c r="C4" s="273">
        <v>42036</v>
      </c>
      <c r="D4" s="273">
        <v>42063.999988425923</v>
      </c>
      <c r="E4" s="93">
        <v>1</v>
      </c>
      <c r="F4" s="93" t="s">
        <v>38</v>
      </c>
      <c r="G4" s="93">
        <v>7</v>
      </c>
      <c r="H4" s="93">
        <v>4</v>
      </c>
      <c r="I4" s="93">
        <v>738</v>
      </c>
      <c r="J4" s="93" t="s">
        <v>253</v>
      </c>
      <c r="K4" s="93" t="s">
        <v>254</v>
      </c>
    </row>
    <row r="5" spans="1:16" s="93" customFormat="1" x14ac:dyDescent="0.25">
      <c r="A5" s="93">
        <v>10001</v>
      </c>
      <c r="B5" s="93" t="s">
        <v>48</v>
      </c>
      <c r="C5" s="273">
        <v>42036</v>
      </c>
      <c r="D5" s="273">
        <v>42063.999988425923</v>
      </c>
      <c r="E5" s="93">
        <v>1</v>
      </c>
      <c r="F5" s="93" t="s">
        <v>38</v>
      </c>
      <c r="G5" s="93">
        <v>7</v>
      </c>
      <c r="H5" s="93">
        <v>5</v>
      </c>
      <c r="I5" s="93">
        <v>1312</v>
      </c>
      <c r="J5" s="93" t="s">
        <v>250</v>
      </c>
      <c r="K5" s="93" t="s">
        <v>872</v>
      </c>
    </row>
    <row r="6" spans="1:16" s="93" customFormat="1" x14ac:dyDescent="0.25">
      <c r="A6" s="93">
        <v>10001</v>
      </c>
      <c r="B6" s="93" t="s">
        <v>48</v>
      </c>
      <c r="C6" s="273">
        <v>42036</v>
      </c>
      <c r="D6" s="273">
        <v>42063.999988425923</v>
      </c>
      <c r="E6" s="93">
        <v>1</v>
      </c>
      <c r="F6" s="93" t="s">
        <v>38</v>
      </c>
      <c r="G6" s="93">
        <v>7</v>
      </c>
      <c r="H6" s="93">
        <v>6</v>
      </c>
      <c r="I6" s="93">
        <v>656</v>
      </c>
      <c r="J6" s="93" t="s">
        <v>94</v>
      </c>
      <c r="K6" s="93" t="s">
        <v>249</v>
      </c>
    </row>
    <row r="7" spans="1:16" s="93" customFormat="1" x14ac:dyDescent="0.25">
      <c r="A7" s="93">
        <v>10001</v>
      </c>
      <c r="B7" s="93" t="s">
        <v>48</v>
      </c>
      <c r="C7" s="273">
        <v>42064</v>
      </c>
      <c r="D7" s="273">
        <v>42094.999988425923</v>
      </c>
      <c r="E7" s="93">
        <v>1</v>
      </c>
      <c r="F7" s="93" t="s">
        <v>38</v>
      </c>
      <c r="G7" s="93">
        <v>7</v>
      </c>
      <c r="H7" s="93">
        <v>5</v>
      </c>
      <c r="I7" s="93">
        <v>877072</v>
      </c>
      <c r="J7" s="93" t="s">
        <v>925</v>
      </c>
      <c r="K7" s="93" t="s">
        <v>926</v>
      </c>
    </row>
    <row r="8" spans="1:16" s="93" customFormat="1" x14ac:dyDescent="0.25">
      <c r="A8" s="93">
        <v>10001</v>
      </c>
      <c r="B8" s="93" t="s">
        <v>48</v>
      </c>
      <c r="C8" s="273">
        <v>42064</v>
      </c>
      <c r="D8" s="273">
        <v>42094.999988425923</v>
      </c>
      <c r="E8" s="93">
        <v>1</v>
      </c>
      <c r="F8" s="93" t="s">
        <v>38</v>
      </c>
      <c r="H8" s="93">
        <v>10</v>
      </c>
      <c r="M8" s="93">
        <v>88560</v>
      </c>
      <c r="N8" s="93" t="s">
        <v>927</v>
      </c>
      <c r="O8" s="93" t="s">
        <v>928</v>
      </c>
      <c r="P8" s="93" t="s">
        <v>929</v>
      </c>
    </row>
    <row r="9" spans="1:16" s="93" customFormat="1" x14ac:dyDescent="0.25">
      <c r="A9" s="93">
        <v>10003</v>
      </c>
      <c r="B9" s="93" t="s">
        <v>50</v>
      </c>
      <c r="C9" s="273">
        <v>42005</v>
      </c>
      <c r="D9" s="273">
        <v>42035.999988425923</v>
      </c>
      <c r="E9" s="93">
        <v>1</v>
      </c>
      <c r="F9" s="93" t="s">
        <v>38</v>
      </c>
      <c r="G9" s="93">
        <v>7</v>
      </c>
      <c r="H9" s="93">
        <v>4</v>
      </c>
      <c r="I9" s="93">
        <v>3198</v>
      </c>
      <c r="J9" s="93" t="s">
        <v>355</v>
      </c>
      <c r="K9" s="93" t="s">
        <v>356</v>
      </c>
    </row>
    <row r="10" spans="1:16" s="93" customFormat="1" x14ac:dyDescent="0.25">
      <c r="A10" s="93">
        <v>10003</v>
      </c>
      <c r="B10" s="93" t="s">
        <v>50</v>
      </c>
      <c r="C10" s="273">
        <v>42005</v>
      </c>
      <c r="D10" s="273">
        <v>42035.999988425923</v>
      </c>
      <c r="E10" s="93">
        <v>1</v>
      </c>
      <c r="F10" s="93" t="s">
        <v>38</v>
      </c>
      <c r="G10" s="93">
        <v>7</v>
      </c>
      <c r="H10" s="93">
        <v>5</v>
      </c>
      <c r="I10" s="93">
        <v>5412</v>
      </c>
      <c r="J10" s="93" t="s">
        <v>930</v>
      </c>
      <c r="K10" s="93" t="s">
        <v>327</v>
      </c>
    </row>
    <row r="11" spans="1:16" s="93" customFormat="1" x14ac:dyDescent="0.25">
      <c r="A11" s="93">
        <v>10003</v>
      </c>
      <c r="B11" s="93" t="s">
        <v>50</v>
      </c>
      <c r="C11" s="273">
        <v>42005</v>
      </c>
      <c r="D11" s="273">
        <v>42035.999988425923</v>
      </c>
      <c r="E11" s="93">
        <v>1</v>
      </c>
      <c r="F11" s="93" t="s">
        <v>38</v>
      </c>
      <c r="H11" s="93">
        <v>10</v>
      </c>
      <c r="M11" s="93">
        <v>35705</v>
      </c>
      <c r="N11" s="93" t="s">
        <v>931</v>
      </c>
      <c r="O11" s="93" t="s">
        <v>932</v>
      </c>
      <c r="P11" s="93" t="s">
        <v>933</v>
      </c>
    </row>
    <row r="12" spans="1:16" s="93" customFormat="1" x14ac:dyDescent="0.25">
      <c r="A12" s="93">
        <v>10003</v>
      </c>
      <c r="B12" s="93" t="s">
        <v>50</v>
      </c>
      <c r="C12" s="273">
        <v>42036</v>
      </c>
      <c r="D12" s="273">
        <v>42063.999988425923</v>
      </c>
      <c r="E12" s="93">
        <v>1</v>
      </c>
      <c r="F12" s="93" t="s">
        <v>38</v>
      </c>
      <c r="G12" s="93">
        <v>7</v>
      </c>
      <c r="H12" s="93">
        <v>5</v>
      </c>
      <c r="I12" s="93">
        <v>6888</v>
      </c>
      <c r="J12" s="93" t="s">
        <v>934</v>
      </c>
      <c r="K12" s="93" t="s">
        <v>895</v>
      </c>
    </row>
    <row r="13" spans="1:16" s="93" customFormat="1" x14ac:dyDescent="0.25">
      <c r="A13" s="93">
        <v>10003</v>
      </c>
      <c r="B13" s="93" t="s">
        <v>50</v>
      </c>
      <c r="C13" s="273">
        <v>42036</v>
      </c>
      <c r="D13" s="273">
        <v>42063.999988425923</v>
      </c>
      <c r="E13" s="93">
        <v>1</v>
      </c>
      <c r="F13" s="93" t="s">
        <v>38</v>
      </c>
      <c r="H13" s="93">
        <v>10</v>
      </c>
      <c r="M13" s="93">
        <v>3690</v>
      </c>
      <c r="N13" s="93" t="s">
        <v>935</v>
      </c>
      <c r="O13" s="93" t="s">
        <v>936</v>
      </c>
      <c r="P13" s="93" t="s">
        <v>281</v>
      </c>
    </row>
    <row r="14" spans="1:16" s="93" customFormat="1" x14ac:dyDescent="0.25">
      <c r="A14" s="93">
        <v>10004</v>
      </c>
      <c r="B14" s="93" t="s">
        <v>92</v>
      </c>
      <c r="C14" s="273">
        <v>42005</v>
      </c>
      <c r="D14" s="273">
        <v>42035.999988425923</v>
      </c>
      <c r="E14" s="93">
        <v>1</v>
      </c>
      <c r="F14" s="93" t="s">
        <v>38</v>
      </c>
      <c r="G14" s="93">
        <v>7</v>
      </c>
      <c r="H14" s="93">
        <v>5</v>
      </c>
      <c r="I14" s="93">
        <v>29274</v>
      </c>
      <c r="J14" s="93" t="s">
        <v>937</v>
      </c>
      <c r="K14" s="93" t="s">
        <v>938</v>
      </c>
    </row>
    <row r="15" spans="1:16" s="93" customFormat="1" x14ac:dyDescent="0.25">
      <c r="A15" s="93">
        <v>10004</v>
      </c>
      <c r="B15" s="93" t="s">
        <v>92</v>
      </c>
      <c r="C15" s="273">
        <v>42005</v>
      </c>
      <c r="D15" s="273">
        <v>42035.999988425923</v>
      </c>
      <c r="E15" s="93">
        <v>1</v>
      </c>
      <c r="F15" s="93" t="s">
        <v>38</v>
      </c>
      <c r="H15" s="93">
        <v>10</v>
      </c>
      <c r="M15" s="93">
        <v>49610</v>
      </c>
      <c r="N15" s="93" t="s">
        <v>939</v>
      </c>
      <c r="O15" s="93" t="s">
        <v>940</v>
      </c>
      <c r="P15" s="93" t="s">
        <v>941</v>
      </c>
    </row>
    <row r="16" spans="1:16" s="93" customFormat="1" x14ac:dyDescent="0.25">
      <c r="A16" s="93">
        <v>10004</v>
      </c>
      <c r="B16" s="93" t="s">
        <v>92</v>
      </c>
      <c r="C16" s="273">
        <v>42036</v>
      </c>
      <c r="D16" s="273">
        <v>42063.999988425923</v>
      </c>
      <c r="E16" s="93">
        <v>1</v>
      </c>
      <c r="F16" s="93" t="s">
        <v>38</v>
      </c>
      <c r="G16" s="93">
        <v>7</v>
      </c>
      <c r="H16" s="93">
        <v>5</v>
      </c>
      <c r="I16" s="93">
        <v>23042</v>
      </c>
      <c r="J16" s="93" t="s">
        <v>942</v>
      </c>
      <c r="K16" s="93" t="s">
        <v>943</v>
      </c>
    </row>
    <row r="17" spans="1:16" s="93" customFormat="1" x14ac:dyDescent="0.25">
      <c r="A17" s="93">
        <v>10004</v>
      </c>
      <c r="B17" s="93" t="s">
        <v>92</v>
      </c>
      <c r="C17" s="273">
        <v>42036</v>
      </c>
      <c r="D17" s="273">
        <v>42063.999988425923</v>
      </c>
      <c r="E17" s="93">
        <v>1</v>
      </c>
      <c r="F17" s="93" t="s">
        <v>38</v>
      </c>
      <c r="H17" s="93">
        <v>10</v>
      </c>
      <c r="M17" s="93">
        <v>5125</v>
      </c>
      <c r="N17" s="93" t="s">
        <v>256</v>
      </c>
      <c r="O17" s="93" t="s">
        <v>278</v>
      </c>
      <c r="P17" s="93" t="s">
        <v>944</v>
      </c>
    </row>
    <row r="18" spans="1:16" s="93" customFormat="1" x14ac:dyDescent="0.25">
      <c r="A18" s="93">
        <v>10005</v>
      </c>
      <c r="B18" s="93" t="s">
        <v>98</v>
      </c>
      <c r="C18" s="273">
        <v>42005</v>
      </c>
      <c r="D18" s="273">
        <v>42035.999988425923</v>
      </c>
      <c r="E18" s="93">
        <v>1</v>
      </c>
      <c r="F18" s="93" t="s">
        <v>38</v>
      </c>
      <c r="H18" s="93">
        <v>10</v>
      </c>
      <c r="M18" s="93">
        <v>13735</v>
      </c>
      <c r="N18" s="93" t="s">
        <v>945</v>
      </c>
      <c r="O18" s="93" t="s">
        <v>946</v>
      </c>
      <c r="P18" s="93" t="s">
        <v>947</v>
      </c>
    </row>
    <row r="19" spans="1:16" s="93" customFormat="1" x14ac:dyDescent="0.25">
      <c r="A19" s="93">
        <v>10005</v>
      </c>
      <c r="B19" s="93" t="s">
        <v>98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1</v>
      </c>
      <c r="H19" s="93">
        <v>1</v>
      </c>
      <c r="I19" s="93">
        <v>656</v>
      </c>
      <c r="J19" s="93" t="s">
        <v>248</v>
      </c>
      <c r="K19" s="93" t="s">
        <v>249</v>
      </c>
    </row>
    <row r="20" spans="1:16" s="93" customFormat="1" x14ac:dyDescent="0.25">
      <c r="A20" s="93">
        <v>10005</v>
      </c>
      <c r="B20" s="93" t="s">
        <v>98</v>
      </c>
      <c r="C20" s="273">
        <v>42036</v>
      </c>
      <c r="D20" s="273">
        <v>42063.999988425923</v>
      </c>
      <c r="E20" s="93">
        <v>1</v>
      </c>
      <c r="F20" s="93" t="s">
        <v>38</v>
      </c>
      <c r="G20" s="93">
        <v>2</v>
      </c>
      <c r="H20" s="93">
        <v>1</v>
      </c>
      <c r="I20" s="93">
        <v>574</v>
      </c>
      <c r="J20" s="93" t="s">
        <v>948</v>
      </c>
      <c r="K20" s="93" t="s">
        <v>949</v>
      </c>
    </row>
    <row r="21" spans="1:16" s="93" customFormat="1" x14ac:dyDescent="0.25">
      <c r="A21" s="93">
        <v>10005</v>
      </c>
      <c r="B21" s="93" t="s">
        <v>98</v>
      </c>
      <c r="C21" s="273">
        <v>42036</v>
      </c>
      <c r="D21" s="273">
        <v>42063.999988425923</v>
      </c>
      <c r="E21" s="93">
        <v>1</v>
      </c>
      <c r="F21" s="93" t="s">
        <v>38</v>
      </c>
      <c r="G21" s="93">
        <v>3</v>
      </c>
      <c r="H21" s="93">
        <v>1</v>
      </c>
      <c r="I21" s="93">
        <v>492</v>
      </c>
      <c r="J21" s="93" t="s">
        <v>270</v>
      </c>
      <c r="K21" s="93" t="s">
        <v>950</v>
      </c>
    </row>
    <row r="22" spans="1:16" s="93" customFormat="1" x14ac:dyDescent="0.25">
      <c r="A22" s="93">
        <v>10005</v>
      </c>
      <c r="B22" s="93" t="s">
        <v>98</v>
      </c>
      <c r="C22" s="273">
        <v>42036</v>
      </c>
      <c r="D22" s="273">
        <v>42063.999988425923</v>
      </c>
      <c r="E22" s="93">
        <v>1</v>
      </c>
      <c r="F22" s="93" t="s">
        <v>38</v>
      </c>
      <c r="G22" s="93">
        <v>11</v>
      </c>
      <c r="H22" s="93">
        <v>1</v>
      </c>
      <c r="I22" s="93">
        <v>1558</v>
      </c>
      <c r="J22" s="93" t="s">
        <v>951</v>
      </c>
      <c r="K22" s="93" t="s">
        <v>870</v>
      </c>
    </row>
    <row r="23" spans="1:16" s="93" customFormat="1" x14ac:dyDescent="0.25">
      <c r="A23" s="93">
        <v>10005</v>
      </c>
      <c r="B23" s="93" t="s">
        <v>98</v>
      </c>
      <c r="C23" s="273">
        <v>42036</v>
      </c>
      <c r="D23" s="273">
        <v>42063.999988425923</v>
      </c>
      <c r="E23" s="93">
        <v>1</v>
      </c>
      <c r="F23" s="93" t="s">
        <v>38</v>
      </c>
      <c r="G23" s="93">
        <v>12</v>
      </c>
      <c r="H23" s="93">
        <v>1</v>
      </c>
      <c r="I23" s="93">
        <v>1476</v>
      </c>
      <c r="J23" s="93" t="s">
        <v>876</v>
      </c>
      <c r="K23" s="93" t="s">
        <v>873</v>
      </c>
    </row>
    <row r="24" spans="1:16" s="93" customFormat="1" x14ac:dyDescent="0.25">
      <c r="A24" s="93">
        <v>10005</v>
      </c>
      <c r="B24" s="93" t="s">
        <v>98</v>
      </c>
      <c r="C24" s="273">
        <v>42036</v>
      </c>
      <c r="D24" s="273">
        <v>42063.999988425923</v>
      </c>
      <c r="E24" s="93">
        <v>1</v>
      </c>
      <c r="F24" s="93" t="s">
        <v>38</v>
      </c>
      <c r="G24" s="93">
        <v>14</v>
      </c>
      <c r="H24" s="93">
        <v>1</v>
      </c>
      <c r="I24" s="93">
        <v>738</v>
      </c>
      <c r="J24" s="93" t="s">
        <v>253</v>
      </c>
      <c r="K24" s="93" t="s">
        <v>254</v>
      </c>
    </row>
    <row r="25" spans="1:16" s="93" customFormat="1" x14ac:dyDescent="0.25">
      <c r="A25" s="93">
        <v>10006</v>
      </c>
      <c r="B25" s="93" t="s">
        <v>99</v>
      </c>
      <c r="C25" s="273">
        <v>42005</v>
      </c>
      <c r="D25" s="273">
        <v>42035.999988425923</v>
      </c>
      <c r="E25" s="93">
        <v>1</v>
      </c>
      <c r="F25" s="93" t="s">
        <v>38</v>
      </c>
      <c r="H25" s="93">
        <v>10</v>
      </c>
      <c r="M25" s="93">
        <v>13735</v>
      </c>
      <c r="N25" s="93" t="s">
        <v>945</v>
      </c>
      <c r="O25" s="93" t="s">
        <v>946</v>
      </c>
      <c r="P25" s="93" t="s">
        <v>947</v>
      </c>
    </row>
    <row r="26" spans="1:16" s="93" customFormat="1" x14ac:dyDescent="0.25">
      <c r="A26" s="93">
        <v>10006</v>
      </c>
      <c r="B26" s="93" t="s">
        <v>99</v>
      </c>
      <c r="C26" s="273">
        <v>42036</v>
      </c>
      <c r="D26" s="273">
        <v>42063.999988425923</v>
      </c>
      <c r="E26" s="93">
        <v>1</v>
      </c>
      <c r="F26" s="93" t="s">
        <v>38</v>
      </c>
      <c r="G26" s="93">
        <v>1</v>
      </c>
      <c r="H26" s="93">
        <v>1</v>
      </c>
      <c r="I26" s="93">
        <v>656</v>
      </c>
      <c r="J26" s="93" t="s">
        <v>248</v>
      </c>
      <c r="K26" s="93" t="s">
        <v>249</v>
      </c>
    </row>
    <row r="27" spans="1:16" s="93" customFormat="1" x14ac:dyDescent="0.25">
      <c r="A27" s="93">
        <v>10006</v>
      </c>
      <c r="B27" s="93" t="s">
        <v>99</v>
      </c>
      <c r="C27" s="273">
        <v>42036</v>
      </c>
      <c r="D27" s="273">
        <v>42063.999988425923</v>
      </c>
      <c r="E27" s="93">
        <v>1</v>
      </c>
      <c r="F27" s="93" t="s">
        <v>38</v>
      </c>
      <c r="G27" s="93">
        <v>2</v>
      </c>
      <c r="H27" s="93">
        <v>1</v>
      </c>
      <c r="I27" s="93">
        <v>574</v>
      </c>
      <c r="J27" s="93" t="s">
        <v>948</v>
      </c>
      <c r="K27" s="93" t="s">
        <v>949</v>
      </c>
    </row>
    <row r="28" spans="1:16" s="93" customFormat="1" x14ac:dyDescent="0.25">
      <c r="A28" s="93">
        <v>10006</v>
      </c>
      <c r="B28" s="93" t="s">
        <v>99</v>
      </c>
      <c r="C28" s="273">
        <v>42036</v>
      </c>
      <c r="D28" s="273">
        <v>42063.999988425923</v>
      </c>
      <c r="E28" s="93">
        <v>1</v>
      </c>
      <c r="F28" s="93" t="s">
        <v>38</v>
      </c>
      <c r="G28" s="93">
        <v>3</v>
      </c>
      <c r="H28" s="93">
        <v>1</v>
      </c>
      <c r="I28" s="93">
        <v>492</v>
      </c>
      <c r="J28" s="93" t="s">
        <v>270</v>
      </c>
      <c r="K28" s="93" t="s">
        <v>950</v>
      </c>
    </row>
    <row r="29" spans="1:16" s="93" customFormat="1" x14ac:dyDescent="0.25">
      <c r="A29" s="93">
        <v>10006</v>
      </c>
      <c r="B29" s="93" t="s">
        <v>99</v>
      </c>
      <c r="C29" s="273">
        <v>42036</v>
      </c>
      <c r="D29" s="273">
        <v>42063.999988425923</v>
      </c>
      <c r="E29" s="93">
        <v>1</v>
      </c>
      <c r="F29" s="93" t="s">
        <v>38</v>
      </c>
      <c r="G29" s="93">
        <v>11</v>
      </c>
      <c r="H29" s="93">
        <v>1</v>
      </c>
      <c r="I29" s="93">
        <v>1558</v>
      </c>
      <c r="J29" s="93" t="s">
        <v>951</v>
      </c>
      <c r="K29" s="93" t="s">
        <v>870</v>
      </c>
    </row>
    <row r="30" spans="1:16" s="93" customFormat="1" x14ac:dyDescent="0.25">
      <c r="A30" s="93">
        <v>10006</v>
      </c>
      <c r="B30" s="93" t="s">
        <v>99</v>
      </c>
      <c r="C30" s="273">
        <v>42036</v>
      </c>
      <c r="D30" s="273">
        <v>42063.999988425923</v>
      </c>
      <c r="E30" s="93">
        <v>1</v>
      </c>
      <c r="F30" s="93" t="s">
        <v>38</v>
      </c>
      <c r="G30" s="93">
        <v>12</v>
      </c>
      <c r="H30" s="93">
        <v>1</v>
      </c>
      <c r="I30" s="93">
        <v>1476</v>
      </c>
      <c r="J30" s="93" t="s">
        <v>876</v>
      </c>
      <c r="K30" s="93" t="s">
        <v>873</v>
      </c>
    </row>
    <row r="31" spans="1:16" s="93" customFormat="1" x14ac:dyDescent="0.25">
      <c r="A31" s="93">
        <v>10006</v>
      </c>
      <c r="B31" s="93" t="s">
        <v>99</v>
      </c>
      <c r="C31" s="273">
        <v>42036</v>
      </c>
      <c r="D31" s="273">
        <v>42063.999988425923</v>
      </c>
      <c r="E31" s="93">
        <v>1</v>
      </c>
      <c r="F31" s="93" t="s">
        <v>38</v>
      </c>
      <c r="G31" s="93">
        <v>14</v>
      </c>
      <c r="H31" s="93">
        <v>1</v>
      </c>
      <c r="I31" s="93">
        <v>738</v>
      </c>
      <c r="J31" s="93" t="s">
        <v>253</v>
      </c>
      <c r="K31" s="93" t="s">
        <v>254</v>
      </c>
    </row>
    <row r="32" spans="1:16" s="93" customFormat="1" x14ac:dyDescent="0.25">
      <c r="A32" s="93">
        <v>10007</v>
      </c>
      <c r="B32" s="93" t="s">
        <v>100</v>
      </c>
      <c r="C32" s="273">
        <v>42005</v>
      </c>
      <c r="D32" s="273">
        <v>42035.999988425923</v>
      </c>
      <c r="E32" s="93">
        <v>1</v>
      </c>
      <c r="F32" s="93" t="s">
        <v>38</v>
      </c>
      <c r="H32" s="93">
        <v>10</v>
      </c>
      <c r="M32" s="93">
        <v>20785</v>
      </c>
      <c r="N32" s="93" t="s">
        <v>952</v>
      </c>
      <c r="O32" s="93" t="s">
        <v>953</v>
      </c>
      <c r="P32" s="93" t="s">
        <v>954</v>
      </c>
    </row>
    <row r="33" spans="1:16" s="93" customFormat="1" x14ac:dyDescent="0.25">
      <c r="A33" s="93">
        <v>10007</v>
      </c>
      <c r="B33" s="93" t="s">
        <v>100</v>
      </c>
      <c r="C33" s="273">
        <v>42036</v>
      </c>
      <c r="D33" s="273">
        <v>42063.999988425923</v>
      </c>
      <c r="E33" s="93">
        <v>1</v>
      </c>
      <c r="F33" s="93" t="s">
        <v>38</v>
      </c>
      <c r="G33" s="93">
        <v>1</v>
      </c>
      <c r="H33" s="93">
        <v>1</v>
      </c>
      <c r="I33" s="93">
        <v>1312</v>
      </c>
      <c r="J33" s="93" t="s">
        <v>955</v>
      </c>
      <c r="K33" s="93" t="s">
        <v>872</v>
      </c>
    </row>
    <row r="34" spans="1:16" s="93" customFormat="1" x14ac:dyDescent="0.25">
      <c r="A34" s="93">
        <v>10007</v>
      </c>
      <c r="B34" s="93" t="s">
        <v>100</v>
      </c>
      <c r="C34" s="273">
        <v>42036</v>
      </c>
      <c r="D34" s="273">
        <v>42063.999988425923</v>
      </c>
      <c r="E34" s="93">
        <v>1</v>
      </c>
      <c r="F34" s="93" t="s">
        <v>38</v>
      </c>
      <c r="G34" s="93">
        <v>2</v>
      </c>
      <c r="H34" s="93">
        <v>1</v>
      </c>
      <c r="I34" s="93">
        <v>1148</v>
      </c>
      <c r="J34" s="93" t="s">
        <v>262</v>
      </c>
      <c r="K34" s="93" t="s">
        <v>263</v>
      </c>
    </row>
    <row r="35" spans="1:16" s="93" customFormat="1" x14ac:dyDescent="0.25">
      <c r="A35" s="93">
        <v>10007</v>
      </c>
      <c r="B35" s="93" t="s">
        <v>100</v>
      </c>
      <c r="C35" s="273">
        <v>42036</v>
      </c>
      <c r="D35" s="273">
        <v>42063.999988425923</v>
      </c>
      <c r="E35" s="93">
        <v>1</v>
      </c>
      <c r="F35" s="93" t="s">
        <v>38</v>
      </c>
      <c r="G35" s="93">
        <v>3</v>
      </c>
      <c r="H35" s="93">
        <v>1</v>
      </c>
      <c r="I35" s="93">
        <v>984</v>
      </c>
      <c r="J35" s="93" t="s">
        <v>250</v>
      </c>
      <c r="K35" s="93" t="s">
        <v>251</v>
      </c>
    </row>
    <row r="36" spans="1:16" s="93" customFormat="1" x14ac:dyDescent="0.25">
      <c r="A36" s="93">
        <v>10007</v>
      </c>
      <c r="B36" s="93" t="s">
        <v>100</v>
      </c>
      <c r="C36" s="273">
        <v>42036</v>
      </c>
      <c r="D36" s="273">
        <v>42063.999988425923</v>
      </c>
      <c r="E36" s="93">
        <v>1</v>
      </c>
      <c r="F36" s="93" t="s">
        <v>38</v>
      </c>
      <c r="G36" s="93">
        <v>11</v>
      </c>
      <c r="H36" s="93">
        <v>1</v>
      </c>
      <c r="I36" s="93">
        <v>1558</v>
      </c>
      <c r="J36" s="93" t="s">
        <v>951</v>
      </c>
      <c r="K36" s="93" t="s">
        <v>870</v>
      </c>
    </row>
    <row r="37" spans="1:16" s="93" customFormat="1" x14ac:dyDescent="0.25">
      <c r="A37" s="93">
        <v>10007</v>
      </c>
      <c r="B37" s="93" t="s">
        <v>100</v>
      </c>
      <c r="C37" s="273">
        <v>42036</v>
      </c>
      <c r="D37" s="273">
        <v>42063.999988425923</v>
      </c>
      <c r="E37" s="93">
        <v>1</v>
      </c>
      <c r="F37" s="93" t="s">
        <v>38</v>
      </c>
      <c r="G37" s="93">
        <v>12</v>
      </c>
      <c r="H37" s="93">
        <v>1</v>
      </c>
      <c r="I37" s="93">
        <v>1476</v>
      </c>
      <c r="J37" s="93" t="s">
        <v>876</v>
      </c>
      <c r="K37" s="93" t="s">
        <v>873</v>
      </c>
    </row>
    <row r="38" spans="1:16" s="93" customFormat="1" x14ac:dyDescent="0.25">
      <c r="A38" s="93">
        <v>10007</v>
      </c>
      <c r="B38" s="93" t="s">
        <v>100</v>
      </c>
      <c r="C38" s="273">
        <v>42036</v>
      </c>
      <c r="D38" s="273">
        <v>42063.999988425923</v>
      </c>
      <c r="E38" s="93">
        <v>1</v>
      </c>
      <c r="F38" s="93" t="s">
        <v>38</v>
      </c>
      <c r="G38" s="93">
        <v>14</v>
      </c>
      <c r="H38" s="93">
        <v>1</v>
      </c>
      <c r="I38" s="93">
        <v>1476</v>
      </c>
      <c r="J38" s="93" t="s">
        <v>876</v>
      </c>
      <c r="K38" s="93" t="s">
        <v>873</v>
      </c>
    </row>
    <row r="39" spans="1:16" s="93" customFormat="1" x14ac:dyDescent="0.25">
      <c r="A39" s="93">
        <v>10008</v>
      </c>
      <c r="B39" s="93" t="s">
        <v>62</v>
      </c>
      <c r="C39" s="273">
        <v>42005</v>
      </c>
      <c r="D39" s="273">
        <v>42035.999988425923</v>
      </c>
      <c r="E39" s="93">
        <v>1</v>
      </c>
      <c r="F39" s="93" t="s">
        <v>59</v>
      </c>
      <c r="G39" s="93">
        <v>2</v>
      </c>
      <c r="H39" s="93">
        <v>1</v>
      </c>
      <c r="I39" s="93">
        <v>1394</v>
      </c>
      <c r="J39" s="93" t="s">
        <v>284</v>
      </c>
      <c r="K39" s="93" t="s">
        <v>285</v>
      </c>
    </row>
    <row r="40" spans="1:16" s="93" customFormat="1" x14ac:dyDescent="0.25">
      <c r="A40" s="93">
        <v>10008</v>
      </c>
      <c r="B40" s="93" t="s">
        <v>62</v>
      </c>
      <c r="C40" s="273">
        <v>42005</v>
      </c>
      <c r="D40" s="273">
        <v>42035.999988425923</v>
      </c>
      <c r="E40" s="93">
        <v>1</v>
      </c>
      <c r="F40" s="93" t="s">
        <v>38</v>
      </c>
      <c r="G40" s="93">
        <v>2</v>
      </c>
      <c r="H40" s="93">
        <v>1</v>
      </c>
      <c r="I40" s="93">
        <v>2378</v>
      </c>
      <c r="J40" s="93" t="s">
        <v>350</v>
      </c>
      <c r="K40" s="93" t="s">
        <v>351</v>
      </c>
    </row>
    <row r="41" spans="1:16" s="93" customFormat="1" x14ac:dyDescent="0.25">
      <c r="A41" s="93">
        <v>10008</v>
      </c>
      <c r="B41" s="93" t="s">
        <v>62</v>
      </c>
      <c r="C41" s="273">
        <v>42005</v>
      </c>
      <c r="D41" s="273">
        <v>42035.999988425923</v>
      </c>
      <c r="E41" s="93">
        <v>1</v>
      </c>
      <c r="F41" s="93" t="s">
        <v>59</v>
      </c>
      <c r="H41" s="93">
        <v>10</v>
      </c>
      <c r="M41" s="93">
        <v>3485</v>
      </c>
      <c r="N41" s="93" t="s">
        <v>956</v>
      </c>
      <c r="O41" s="93" t="s">
        <v>957</v>
      </c>
      <c r="P41" s="93" t="s">
        <v>958</v>
      </c>
    </row>
    <row r="42" spans="1:16" s="93" customFormat="1" x14ac:dyDescent="0.25">
      <c r="A42" s="93">
        <v>10008</v>
      </c>
      <c r="B42" s="93" t="s">
        <v>62</v>
      </c>
      <c r="C42" s="273">
        <v>42005</v>
      </c>
      <c r="D42" s="273">
        <v>42035.999988425923</v>
      </c>
      <c r="E42" s="93">
        <v>1</v>
      </c>
      <c r="F42" s="93" t="s">
        <v>38</v>
      </c>
      <c r="H42" s="93">
        <v>10</v>
      </c>
      <c r="M42" s="93">
        <v>15170</v>
      </c>
      <c r="N42" s="93" t="s">
        <v>959</v>
      </c>
      <c r="O42" s="93" t="s">
        <v>960</v>
      </c>
      <c r="P42" s="93" t="s">
        <v>961</v>
      </c>
    </row>
    <row r="43" spans="1:16" s="93" customFormat="1" x14ac:dyDescent="0.25">
      <c r="A43" s="93">
        <v>10008</v>
      </c>
      <c r="B43" s="93" t="s">
        <v>62</v>
      </c>
      <c r="C43" s="273">
        <v>42005</v>
      </c>
      <c r="D43" s="273">
        <v>42035.999988425923</v>
      </c>
      <c r="E43" s="93">
        <v>0</v>
      </c>
      <c r="F43" s="93" t="s">
        <v>38</v>
      </c>
      <c r="H43" s="93">
        <v>10</v>
      </c>
      <c r="M43" s="93">
        <v>2050</v>
      </c>
      <c r="N43" s="93">
        <v>2050</v>
      </c>
      <c r="O43" s="93">
        <v>164</v>
      </c>
      <c r="P43" s="93">
        <v>41</v>
      </c>
    </row>
    <row r="44" spans="1:16" s="93" customFormat="1" x14ac:dyDescent="0.25">
      <c r="A44" s="93">
        <v>10008</v>
      </c>
      <c r="B44" s="93" t="s">
        <v>62</v>
      </c>
      <c r="C44" s="273">
        <v>42036</v>
      </c>
      <c r="D44" s="273">
        <v>42063.999988425923</v>
      </c>
      <c r="E44" s="93">
        <v>0</v>
      </c>
      <c r="F44" s="93" t="s">
        <v>38</v>
      </c>
      <c r="G44" s="93">
        <v>2</v>
      </c>
      <c r="H44" s="93">
        <v>1</v>
      </c>
      <c r="I44" s="93">
        <v>820</v>
      </c>
      <c r="J44" s="93" t="s">
        <v>81</v>
      </c>
      <c r="K44" s="93" t="s">
        <v>82</v>
      </c>
    </row>
    <row r="45" spans="1:16" s="93" customFormat="1" x14ac:dyDescent="0.25">
      <c r="A45" s="93">
        <v>10008</v>
      </c>
      <c r="B45" s="93" t="s">
        <v>62</v>
      </c>
      <c r="C45" s="273">
        <v>42036</v>
      </c>
      <c r="D45" s="273">
        <v>42063.999988425923</v>
      </c>
      <c r="E45" s="93">
        <v>1</v>
      </c>
      <c r="F45" s="93" t="s">
        <v>38</v>
      </c>
      <c r="G45" s="93">
        <v>2</v>
      </c>
      <c r="H45" s="93">
        <v>1</v>
      </c>
      <c r="I45" s="93">
        <v>3690</v>
      </c>
      <c r="J45" s="93" t="s">
        <v>286</v>
      </c>
      <c r="K45" s="93" t="s">
        <v>246</v>
      </c>
    </row>
    <row r="46" spans="1:16" s="93" customFormat="1" x14ac:dyDescent="0.25">
      <c r="A46" s="93">
        <v>10009</v>
      </c>
      <c r="B46" s="93" t="s">
        <v>268</v>
      </c>
      <c r="C46" s="273">
        <v>42005</v>
      </c>
      <c r="D46" s="273">
        <v>42035.999988425923</v>
      </c>
      <c r="E46" s="93">
        <v>1</v>
      </c>
      <c r="F46" s="93" t="s">
        <v>59</v>
      </c>
      <c r="H46" s="93">
        <v>10</v>
      </c>
      <c r="M46" s="93">
        <v>12110</v>
      </c>
      <c r="N46" s="93" t="s">
        <v>962</v>
      </c>
      <c r="O46" s="93" t="s">
        <v>963</v>
      </c>
      <c r="P46" s="93" t="s">
        <v>964</v>
      </c>
    </row>
    <row r="47" spans="1:16" s="93" customFormat="1" x14ac:dyDescent="0.25">
      <c r="A47" s="93">
        <v>10009</v>
      </c>
      <c r="B47" s="93" t="s">
        <v>268</v>
      </c>
      <c r="C47" s="273">
        <v>42036</v>
      </c>
      <c r="D47" s="273">
        <v>42063.999988425923</v>
      </c>
      <c r="E47" s="93">
        <v>1</v>
      </c>
      <c r="F47" s="93" t="s">
        <v>59</v>
      </c>
      <c r="G47" s="93">
        <v>2</v>
      </c>
      <c r="H47" s="93">
        <v>1</v>
      </c>
      <c r="I47" s="93">
        <v>3444</v>
      </c>
      <c r="J47" s="93" t="s">
        <v>965</v>
      </c>
      <c r="K47" s="93" t="s">
        <v>966</v>
      </c>
    </row>
    <row r="48" spans="1:16" s="93" customFormat="1" x14ac:dyDescent="0.25">
      <c r="A48" s="93">
        <v>100010</v>
      </c>
      <c r="B48" s="93" t="s">
        <v>107</v>
      </c>
      <c r="C48" s="273">
        <v>42005</v>
      </c>
      <c r="D48" s="273">
        <v>42035.999988425923</v>
      </c>
      <c r="E48" s="93">
        <v>1</v>
      </c>
      <c r="F48" s="93" t="s">
        <v>38</v>
      </c>
      <c r="H48" s="93">
        <v>10</v>
      </c>
      <c r="M48" s="93">
        <v>4920</v>
      </c>
      <c r="N48" s="93" t="s">
        <v>272</v>
      </c>
      <c r="O48" s="93" t="s">
        <v>967</v>
      </c>
      <c r="P48" s="93" t="s">
        <v>968</v>
      </c>
    </row>
    <row r="49" spans="1:16" s="93" customFormat="1" x14ac:dyDescent="0.25">
      <c r="A49" s="93">
        <v>100010</v>
      </c>
      <c r="B49" s="93" t="s">
        <v>107</v>
      </c>
      <c r="C49" s="273">
        <v>42036</v>
      </c>
      <c r="D49" s="273">
        <v>42063.999988425923</v>
      </c>
      <c r="E49" s="93">
        <v>1</v>
      </c>
      <c r="F49" s="93" t="s">
        <v>38</v>
      </c>
      <c r="G49" s="93">
        <v>2</v>
      </c>
      <c r="H49" s="93">
        <v>1</v>
      </c>
      <c r="I49" s="93">
        <v>820</v>
      </c>
      <c r="J49" s="93" t="s">
        <v>81</v>
      </c>
      <c r="K49" s="93" t="s">
        <v>82</v>
      </c>
    </row>
    <row r="50" spans="1:16" s="93" customFormat="1" x14ac:dyDescent="0.25">
      <c r="A50" s="93">
        <v>100011</v>
      </c>
      <c r="B50" s="93" t="s">
        <v>111</v>
      </c>
      <c r="C50" s="273">
        <v>42005</v>
      </c>
      <c r="D50" s="273">
        <v>42035.999988425923</v>
      </c>
      <c r="E50" s="93">
        <v>1</v>
      </c>
      <c r="F50" s="93" t="s">
        <v>38</v>
      </c>
      <c r="H50" s="93">
        <v>10</v>
      </c>
      <c r="M50" s="93">
        <v>8610</v>
      </c>
      <c r="N50" s="93" t="s">
        <v>969</v>
      </c>
      <c r="O50" s="93" t="s">
        <v>970</v>
      </c>
      <c r="P50" s="93" t="s">
        <v>971</v>
      </c>
    </row>
    <row r="51" spans="1:16" s="93" customFormat="1" x14ac:dyDescent="0.25">
      <c r="A51" s="93">
        <v>100011</v>
      </c>
      <c r="B51" s="93" t="s">
        <v>111</v>
      </c>
      <c r="C51" s="273">
        <v>42036</v>
      </c>
      <c r="D51" s="273">
        <v>42063.999988425923</v>
      </c>
      <c r="E51" s="93">
        <v>1</v>
      </c>
      <c r="F51" s="93" t="s">
        <v>38</v>
      </c>
      <c r="G51" s="93">
        <v>1</v>
      </c>
      <c r="H51" s="93">
        <v>1</v>
      </c>
      <c r="I51" s="93">
        <v>656</v>
      </c>
      <c r="J51" s="93" t="s">
        <v>248</v>
      </c>
      <c r="K51" s="93" t="s">
        <v>249</v>
      </c>
    </row>
    <row r="52" spans="1:16" s="93" customFormat="1" x14ac:dyDescent="0.25">
      <c r="A52" s="93">
        <v>100011</v>
      </c>
      <c r="B52" s="93" t="s">
        <v>111</v>
      </c>
      <c r="C52" s="273">
        <v>42036</v>
      </c>
      <c r="D52" s="273">
        <v>42063.999988425923</v>
      </c>
      <c r="E52" s="93">
        <v>1</v>
      </c>
      <c r="F52" s="93" t="s">
        <v>38</v>
      </c>
      <c r="G52" s="93">
        <v>2</v>
      </c>
      <c r="H52" s="93">
        <v>1</v>
      </c>
      <c r="I52" s="93">
        <v>574</v>
      </c>
      <c r="J52" s="93" t="s">
        <v>948</v>
      </c>
      <c r="K52" s="93" t="s">
        <v>949</v>
      </c>
    </row>
    <row r="53" spans="1:16" s="93" customFormat="1" x14ac:dyDescent="0.25">
      <c r="A53" s="93">
        <v>100011</v>
      </c>
      <c r="B53" s="93" t="s">
        <v>111</v>
      </c>
      <c r="C53" s="273">
        <v>42036</v>
      </c>
      <c r="D53" s="273">
        <v>42063.999988425923</v>
      </c>
      <c r="E53" s="93">
        <v>1</v>
      </c>
      <c r="F53" s="93" t="s">
        <v>38</v>
      </c>
      <c r="G53" s="93">
        <v>12</v>
      </c>
      <c r="H53" s="93">
        <v>1</v>
      </c>
      <c r="I53" s="93">
        <v>1476</v>
      </c>
      <c r="J53" s="93" t="s">
        <v>876</v>
      </c>
      <c r="K53" s="93" t="s">
        <v>873</v>
      </c>
    </row>
    <row r="54" spans="1:16" s="93" customFormat="1" x14ac:dyDescent="0.25">
      <c r="A54" s="93">
        <v>100011</v>
      </c>
      <c r="B54" s="93" t="s">
        <v>111</v>
      </c>
      <c r="C54" s="273">
        <v>42036</v>
      </c>
      <c r="D54" s="273">
        <v>42063.999988425923</v>
      </c>
      <c r="E54" s="93">
        <v>1</v>
      </c>
      <c r="F54" s="93" t="s">
        <v>38</v>
      </c>
      <c r="G54" s="93">
        <v>14</v>
      </c>
      <c r="H54" s="93">
        <v>1</v>
      </c>
      <c r="I54" s="93">
        <v>738</v>
      </c>
      <c r="J54" s="93" t="s">
        <v>253</v>
      </c>
      <c r="K54" s="93" t="s">
        <v>254</v>
      </c>
    </row>
    <row r="55" spans="1:16" s="93" customFormat="1" x14ac:dyDescent="0.25">
      <c r="A55" s="93">
        <v>100012</v>
      </c>
      <c r="B55" s="93" t="s">
        <v>70</v>
      </c>
      <c r="C55" s="273">
        <v>42005</v>
      </c>
      <c r="D55" s="273">
        <v>42035.999988425923</v>
      </c>
      <c r="E55" s="93">
        <v>1</v>
      </c>
      <c r="F55" s="93" t="s">
        <v>38</v>
      </c>
      <c r="H55" s="93">
        <v>10</v>
      </c>
      <c r="M55" s="93">
        <v>12505</v>
      </c>
      <c r="N55" s="93" t="s">
        <v>276</v>
      </c>
      <c r="O55" s="93" t="s">
        <v>972</v>
      </c>
      <c r="P55" s="93" t="s">
        <v>973</v>
      </c>
    </row>
    <row r="56" spans="1:16" s="93" customFormat="1" x14ac:dyDescent="0.25">
      <c r="A56" s="93">
        <v>100012</v>
      </c>
      <c r="B56" s="93" t="s">
        <v>70</v>
      </c>
      <c r="C56" s="273">
        <v>42036</v>
      </c>
      <c r="D56" s="273">
        <v>42063.999988425923</v>
      </c>
      <c r="E56" s="93">
        <v>1</v>
      </c>
      <c r="F56" s="93" t="s">
        <v>38</v>
      </c>
      <c r="G56" s="93">
        <v>2</v>
      </c>
      <c r="H56" s="93">
        <v>1</v>
      </c>
      <c r="I56" s="93">
        <v>5002</v>
      </c>
      <c r="J56" s="93" t="s">
        <v>273</v>
      </c>
      <c r="K56" s="93" t="s">
        <v>274</v>
      </c>
    </row>
    <row r="57" spans="1:16" s="93" customFormat="1" x14ac:dyDescent="0.25">
      <c r="A57" s="93">
        <v>100013</v>
      </c>
      <c r="B57" s="93" t="s">
        <v>73</v>
      </c>
      <c r="C57" s="273">
        <v>42005</v>
      </c>
      <c r="D57" s="273">
        <v>42035.999988425923</v>
      </c>
      <c r="E57" s="93">
        <v>1</v>
      </c>
      <c r="F57" s="93" t="s">
        <v>38</v>
      </c>
      <c r="H57" s="93">
        <v>10</v>
      </c>
      <c r="M57" s="93">
        <v>19065</v>
      </c>
      <c r="N57" s="93" t="s">
        <v>974</v>
      </c>
      <c r="O57" s="93" t="s">
        <v>975</v>
      </c>
      <c r="P57" s="93" t="s">
        <v>976</v>
      </c>
    </row>
    <row r="58" spans="1:16" s="93" customFormat="1" x14ac:dyDescent="0.25">
      <c r="A58" s="93">
        <v>100013</v>
      </c>
      <c r="B58" s="93" t="s">
        <v>73</v>
      </c>
      <c r="C58" s="273">
        <v>42036</v>
      </c>
      <c r="D58" s="273">
        <v>42063.999988425923</v>
      </c>
      <c r="E58" s="93">
        <v>1</v>
      </c>
      <c r="F58" s="93" t="s">
        <v>38</v>
      </c>
      <c r="G58" s="93">
        <v>7</v>
      </c>
      <c r="H58" s="93">
        <v>4</v>
      </c>
      <c r="I58" s="93">
        <v>3690</v>
      </c>
      <c r="J58" s="93" t="s">
        <v>286</v>
      </c>
      <c r="K58" s="93" t="s">
        <v>246</v>
      </c>
    </row>
    <row r="59" spans="1:16" s="93" customFormat="1" x14ac:dyDescent="0.25">
      <c r="A59" s="93">
        <v>100013</v>
      </c>
      <c r="B59" s="93" t="s">
        <v>73</v>
      </c>
      <c r="C59" s="273">
        <v>42036</v>
      </c>
      <c r="D59" s="273">
        <v>42063.999988425923</v>
      </c>
      <c r="E59" s="93">
        <v>1</v>
      </c>
      <c r="F59" s="93" t="s">
        <v>38</v>
      </c>
      <c r="G59" s="93">
        <v>7</v>
      </c>
      <c r="H59" s="93">
        <v>5</v>
      </c>
      <c r="I59" s="93">
        <v>2870</v>
      </c>
      <c r="J59" s="93" t="s">
        <v>372</v>
      </c>
      <c r="K59" s="93" t="s">
        <v>282</v>
      </c>
    </row>
    <row r="60" spans="1:16" s="93" customFormat="1" x14ac:dyDescent="0.25">
      <c r="A60" s="93">
        <v>100013</v>
      </c>
      <c r="B60" s="93" t="s">
        <v>73</v>
      </c>
      <c r="C60" s="273">
        <v>42036</v>
      </c>
      <c r="D60" s="273">
        <v>42063.999988425923</v>
      </c>
      <c r="E60" s="93">
        <v>1</v>
      </c>
      <c r="F60" s="93" t="s">
        <v>38</v>
      </c>
      <c r="G60" s="93">
        <v>7</v>
      </c>
      <c r="H60" s="93">
        <v>6</v>
      </c>
      <c r="I60" s="93">
        <v>1066</v>
      </c>
      <c r="J60" s="93" t="s">
        <v>977</v>
      </c>
      <c r="K60" s="93" t="s">
        <v>260</v>
      </c>
    </row>
    <row r="61" spans="1:16" s="93" customFormat="1" x14ac:dyDescent="0.25">
      <c r="A61" s="93">
        <v>100014</v>
      </c>
      <c r="B61" s="93" t="s">
        <v>156</v>
      </c>
      <c r="C61" s="273">
        <v>42005</v>
      </c>
      <c r="D61" s="273">
        <v>42035.999988425923</v>
      </c>
      <c r="E61" s="93">
        <v>1</v>
      </c>
      <c r="F61" s="93" t="s">
        <v>38</v>
      </c>
      <c r="G61" s="93">
        <v>7</v>
      </c>
      <c r="H61" s="93">
        <v>4</v>
      </c>
      <c r="I61" s="93">
        <v>574</v>
      </c>
      <c r="J61" s="93" t="s">
        <v>948</v>
      </c>
      <c r="K61" s="93" t="s">
        <v>949</v>
      </c>
    </row>
    <row r="62" spans="1:16" s="93" customFormat="1" x14ac:dyDescent="0.25">
      <c r="A62" s="93">
        <v>100014</v>
      </c>
      <c r="B62" s="93" t="s">
        <v>156</v>
      </c>
      <c r="C62" s="273">
        <v>42005</v>
      </c>
      <c r="D62" s="273">
        <v>42035.999988425923</v>
      </c>
      <c r="E62" s="93">
        <v>1</v>
      </c>
      <c r="F62" s="93" t="s">
        <v>38</v>
      </c>
      <c r="H62" s="93">
        <v>10</v>
      </c>
      <c r="M62" s="93">
        <v>15990</v>
      </c>
      <c r="N62" s="93" t="s">
        <v>978</v>
      </c>
      <c r="O62" s="93" t="s">
        <v>979</v>
      </c>
      <c r="P62" s="93" t="s">
        <v>980</v>
      </c>
    </row>
    <row r="63" spans="1:16" s="93" customFormat="1" x14ac:dyDescent="0.25">
      <c r="A63" s="93">
        <v>100014</v>
      </c>
      <c r="B63" s="93" t="s">
        <v>156</v>
      </c>
      <c r="C63" s="273">
        <v>42036</v>
      </c>
      <c r="D63" s="273">
        <v>42063.999988425923</v>
      </c>
      <c r="E63" s="93">
        <v>1</v>
      </c>
      <c r="F63" s="93" t="s">
        <v>38</v>
      </c>
      <c r="G63" s="93">
        <v>7</v>
      </c>
      <c r="H63" s="93">
        <v>4</v>
      </c>
      <c r="I63" s="93">
        <v>6232</v>
      </c>
      <c r="J63" s="93" t="s">
        <v>981</v>
      </c>
      <c r="K63" s="93" t="s">
        <v>951</v>
      </c>
    </row>
    <row r="64" spans="1:16" s="93" customFormat="1" x14ac:dyDescent="0.25">
      <c r="A64" s="93">
        <v>100014</v>
      </c>
      <c r="B64" s="93" t="s">
        <v>156</v>
      </c>
      <c r="C64" s="273">
        <v>42036</v>
      </c>
      <c r="D64" s="273">
        <v>42063.999988425923</v>
      </c>
      <c r="E64" s="93">
        <v>1</v>
      </c>
      <c r="F64" s="93" t="s">
        <v>38</v>
      </c>
      <c r="G64" s="93">
        <v>7</v>
      </c>
      <c r="H64" s="93">
        <v>5</v>
      </c>
      <c r="I64" s="93">
        <v>3690</v>
      </c>
      <c r="J64" s="93" t="s">
        <v>982</v>
      </c>
      <c r="K64" s="93" t="s">
        <v>246</v>
      </c>
    </row>
    <row r="65" spans="1:16" s="93" customFormat="1" x14ac:dyDescent="0.25">
      <c r="A65" s="93">
        <v>100014</v>
      </c>
      <c r="B65" s="93" t="s">
        <v>156</v>
      </c>
      <c r="C65" s="273">
        <v>42036</v>
      </c>
      <c r="D65" s="273">
        <v>42063.999988425923</v>
      </c>
      <c r="E65" s="93">
        <v>1</v>
      </c>
      <c r="F65" s="93" t="s">
        <v>38</v>
      </c>
      <c r="G65" s="93">
        <v>7</v>
      </c>
      <c r="H65" s="93">
        <v>6</v>
      </c>
      <c r="I65" s="93">
        <v>1722</v>
      </c>
      <c r="J65" s="93" t="s">
        <v>983</v>
      </c>
      <c r="K65" s="93" t="s">
        <v>889</v>
      </c>
    </row>
    <row r="66" spans="1:16" s="93" customFormat="1" x14ac:dyDescent="0.25">
      <c r="A66" s="93">
        <v>100015</v>
      </c>
      <c r="B66" s="93" t="s">
        <v>157</v>
      </c>
      <c r="C66" s="273">
        <v>42005</v>
      </c>
      <c r="D66" s="273">
        <v>42035.999988425923</v>
      </c>
      <c r="E66" s="93">
        <v>1</v>
      </c>
      <c r="F66" s="93" t="s">
        <v>38</v>
      </c>
      <c r="H66" s="93">
        <v>10</v>
      </c>
      <c r="M66" s="93">
        <v>6765</v>
      </c>
      <c r="N66" s="93" t="s">
        <v>406</v>
      </c>
      <c r="O66" s="93" t="s">
        <v>984</v>
      </c>
      <c r="P66" s="93" t="s">
        <v>924</v>
      </c>
    </row>
    <row r="67" spans="1:16" s="93" customFormat="1" x14ac:dyDescent="0.25">
      <c r="A67" s="93">
        <v>100015</v>
      </c>
      <c r="B67" s="93" t="s">
        <v>157</v>
      </c>
      <c r="C67" s="273">
        <v>42036</v>
      </c>
      <c r="D67" s="273">
        <v>42063.999988425923</v>
      </c>
      <c r="E67" s="93">
        <v>1</v>
      </c>
      <c r="F67" s="93" t="s">
        <v>38</v>
      </c>
      <c r="G67" s="93">
        <v>7</v>
      </c>
      <c r="H67" s="93">
        <v>4</v>
      </c>
      <c r="I67" s="93">
        <v>738</v>
      </c>
      <c r="J67" s="93" t="s">
        <v>253</v>
      </c>
      <c r="K67" s="93" t="s">
        <v>254</v>
      </c>
    </row>
    <row r="68" spans="1:16" s="93" customFormat="1" x14ac:dyDescent="0.25">
      <c r="A68" s="93">
        <v>100015</v>
      </c>
      <c r="B68" s="93" t="s">
        <v>157</v>
      </c>
      <c r="C68" s="273">
        <v>42036</v>
      </c>
      <c r="D68" s="273">
        <v>42063.999988425923</v>
      </c>
      <c r="E68" s="93">
        <v>1</v>
      </c>
      <c r="F68" s="93" t="s">
        <v>38</v>
      </c>
      <c r="G68" s="93">
        <v>7</v>
      </c>
      <c r="H68" s="93">
        <v>5</v>
      </c>
      <c r="I68" s="93">
        <v>1312</v>
      </c>
      <c r="J68" s="93" t="s">
        <v>250</v>
      </c>
      <c r="K68" s="93" t="s">
        <v>872</v>
      </c>
    </row>
    <row r="69" spans="1:16" s="93" customFormat="1" x14ac:dyDescent="0.25">
      <c r="A69" s="93">
        <v>100015</v>
      </c>
      <c r="B69" s="93" t="s">
        <v>157</v>
      </c>
      <c r="C69" s="273">
        <v>42036</v>
      </c>
      <c r="D69" s="273">
        <v>42063.999988425923</v>
      </c>
      <c r="E69" s="93">
        <v>1</v>
      </c>
      <c r="F69" s="93" t="s">
        <v>38</v>
      </c>
      <c r="G69" s="93">
        <v>7</v>
      </c>
      <c r="H69" s="93">
        <v>6</v>
      </c>
      <c r="I69" s="93">
        <v>656</v>
      </c>
      <c r="J69" s="93" t="s">
        <v>94</v>
      </c>
      <c r="K69" s="93" t="s">
        <v>249</v>
      </c>
    </row>
    <row r="70" spans="1:16" s="93" customFormat="1" x14ac:dyDescent="0.25">
      <c r="A70" s="93">
        <v>100016</v>
      </c>
      <c r="B70" s="93" t="s">
        <v>77</v>
      </c>
      <c r="C70" s="273">
        <v>42005</v>
      </c>
      <c r="D70" s="273">
        <v>42035.999988425923</v>
      </c>
      <c r="E70" s="93">
        <v>1</v>
      </c>
      <c r="F70" s="93" t="s">
        <v>38</v>
      </c>
      <c r="H70" s="93">
        <v>10</v>
      </c>
      <c r="M70" s="93">
        <v>6765</v>
      </c>
      <c r="N70" s="93" t="s">
        <v>406</v>
      </c>
      <c r="O70" s="93" t="s">
        <v>984</v>
      </c>
      <c r="P70" s="93" t="s">
        <v>924</v>
      </c>
    </row>
    <row r="71" spans="1:16" s="93" customFormat="1" x14ac:dyDescent="0.25">
      <c r="A71" s="93">
        <v>100016</v>
      </c>
      <c r="B71" s="93" t="s">
        <v>77</v>
      </c>
      <c r="C71" s="273">
        <v>42036</v>
      </c>
      <c r="D71" s="273">
        <v>42063.999988425923</v>
      </c>
      <c r="E71" s="93">
        <v>1</v>
      </c>
      <c r="F71" s="93" t="s">
        <v>38</v>
      </c>
      <c r="G71" s="93">
        <v>1</v>
      </c>
      <c r="H71" s="93">
        <v>1</v>
      </c>
      <c r="I71" s="93">
        <v>656</v>
      </c>
      <c r="J71" s="93" t="s">
        <v>248</v>
      </c>
      <c r="K71" s="93" t="s">
        <v>249</v>
      </c>
    </row>
    <row r="72" spans="1:16" s="93" customFormat="1" x14ac:dyDescent="0.25">
      <c r="A72" s="93">
        <v>100016</v>
      </c>
      <c r="B72" s="93" t="s">
        <v>77</v>
      </c>
      <c r="C72" s="273">
        <v>42036</v>
      </c>
      <c r="D72" s="273">
        <v>42063.999988425923</v>
      </c>
      <c r="E72" s="93">
        <v>1</v>
      </c>
      <c r="F72" s="93" t="s">
        <v>38</v>
      </c>
      <c r="G72" s="93">
        <v>7</v>
      </c>
      <c r="H72" s="93">
        <v>4</v>
      </c>
      <c r="I72" s="93">
        <v>738</v>
      </c>
      <c r="J72" s="93" t="s">
        <v>253</v>
      </c>
      <c r="K72" s="93" t="s">
        <v>254</v>
      </c>
    </row>
    <row r="73" spans="1:16" s="93" customFormat="1" x14ac:dyDescent="0.25">
      <c r="A73" s="93">
        <v>100016</v>
      </c>
      <c r="B73" s="93" t="s">
        <v>77</v>
      </c>
      <c r="C73" s="273">
        <v>42036</v>
      </c>
      <c r="D73" s="273">
        <v>42063.999988425923</v>
      </c>
      <c r="E73" s="93">
        <v>1</v>
      </c>
      <c r="F73" s="93" t="s">
        <v>38</v>
      </c>
      <c r="G73" s="93">
        <v>7</v>
      </c>
      <c r="H73" s="93">
        <v>5</v>
      </c>
      <c r="I73" s="93">
        <v>820</v>
      </c>
      <c r="J73" s="93" t="s">
        <v>244</v>
      </c>
      <c r="K73" s="93" t="s">
        <v>82</v>
      </c>
    </row>
    <row r="74" spans="1:16" s="93" customFormat="1" x14ac:dyDescent="0.25">
      <c r="A74" s="93">
        <v>100016</v>
      </c>
      <c r="B74" s="93" t="s">
        <v>77</v>
      </c>
      <c r="C74" s="273">
        <v>42036</v>
      </c>
      <c r="D74" s="273">
        <v>42063.999988425923</v>
      </c>
      <c r="E74" s="93">
        <v>1</v>
      </c>
      <c r="F74" s="93" t="s">
        <v>38</v>
      </c>
      <c r="G74" s="93">
        <v>12</v>
      </c>
      <c r="H74" s="93">
        <v>1</v>
      </c>
      <c r="I74" s="93">
        <v>492</v>
      </c>
      <c r="J74" s="93" t="s">
        <v>270</v>
      </c>
      <c r="K74" s="93" t="s">
        <v>950</v>
      </c>
    </row>
    <row r="75" spans="1:16" s="93" customFormat="1" x14ac:dyDescent="0.25">
      <c r="A75" s="93">
        <v>100017</v>
      </c>
      <c r="B75" s="93" t="s">
        <v>78</v>
      </c>
      <c r="C75" s="273">
        <v>42005</v>
      </c>
      <c r="D75" s="273">
        <v>42035.999988425923</v>
      </c>
      <c r="E75" s="93">
        <v>1</v>
      </c>
      <c r="F75" s="93" t="s">
        <v>38</v>
      </c>
      <c r="H75" s="93">
        <v>10</v>
      </c>
      <c r="M75" s="93">
        <v>6765</v>
      </c>
      <c r="N75" s="93" t="s">
        <v>406</v>
      </c>
      <c r="O75" s="93" t="s">
        <v>984</v>
      </c>
      <c r="P75" s="93" t="s">
        <v>924</v>
      </c>
    </row>
    <row r="76" spans="1:16" s="93" customFormat="1" x14ac:dyDescent="0.25">
      <c r="A76" s="93">
        <v>100017</v>
      </c>
      <c r="B76" s="93" t="s">
        <v>78</v>
      </c>
      <c r="C76" s="273">
        <v>42036</v>
      </c>
      <c r="D76" s="273">
        <v>42063.999988425923</v>
      </c>
      <c r="E76" s="93">
        <v>1</v>
      </c>
      <c r="F76" s="93" t="s">
        <v>38</v>
      </c>
      <c r="G76" s="93">
        <v>1</v>
      </c>
      <c r="H76" s="93">
        <v>1</v>
      </c>
      <c r="I76" s="93">
        <v>656</v>
      </c>
      <c r="J76" s="93" t="s">
        <v>248</v>
      </c>
      <c r="K76" s="93" t="s">
        <v>249</v>
      </c>
    </row>
    <row r="77" spans="1:16" s="93" customFormat="1" x14ac:dyDescent="0.25">
      <c r="A77" s="93">
        <v>100017</v>
      </c>
      <c r="B77" s="93" t="s">
        <v>78</v>
      </c>
      <c r="C77" s="273">
        <v>42036</v>
      </c>
      <c r="D77" s="273">
        <v>42063.999988425923</v>
      </c>
      <c r="E77" s="93">
        <v>1</v>
      </c>
      <c r="F77" s="93" t="s">
        <v>38</v>
      </c>
      <c r="G77" s="93">
        <v>7</v>
      </c>
      <c r="H77" s="93">
        <v>4</v>
      </c>
      <c r="I77" s="93">
        <v>738</v>
      </c>
      <c r="J77" s="93" t="s">
        <v>253</v>
      </c>
      <c r="K77" s="93" t="s">
        <v>254</v>
      </c>
    </row>
    <row r="78" spans="1:16" s="93" customFormat="1" x14ac:dyDescent="0.25">
      <c r="A78" s="93">
        <v>100017</v>
      </c>
      <c r="B78" s="93" t="s">
        <v>78</v>
      </c>
      <c r="C78" s="273">
        <v>42036</v>
      </c>
      <c r="D78" s="273">
        <v>42063.999988425923</v>
      </c>
      <c r="E78" s="93">
        <v>1</v>
      </c>
      <c r="F78" s="93" t="s">
        <v>38</v>
      </c>
      <c r="G78" s="93">
        <v>7</v>
      </c>
      <c r="H78" s="93">
        <v>5</v>
      </c>
      <c r="I78" s="93">
        <v>820</v>
      </c>
      <c r="J78" s="93" t="s">
        <v>244</v>
      </c>
      <c r="K78" s="93" t="s">
        <v>82</v>
      </c>
    </row>
    <row r="79" spans="1:16" s="93" customFormat="1" x14ac:dyDescent="0.25">
      <c r="A79" s="93">
        <v>100017</v>
      </c>
      <c r="B79" s="93" t="s">
        <v>78</v>
      </c>
      <c r="C79" s="273">
        <v>42036</v>
      </c>
      <c r="D79" s="273">
        <v>42063.999988425923</v>
      </c>
      <c r="E79" s="93">
        <v>1</v>
      </c>
      <c r="F79" s="93" t="s">
        <v>38</v>
      </c>
      <c r="G79" s="93">
        <v>12</v>
      </c>
      <c r="H79" s="93">
        <v>1</v>
      </c>
      <c r="I79" s="93">
        <v>492</v>
      </c>
      <c r="J79" s="93" t="s">
        <v>270</v>
      </c>
      <c r="K79" s="93" t="s">
        <v>950</v>
      </c>
    </row>
    <row r="80" spans="1:16" s="93" customFormat="1" x14ac:dyDescent="0.25">
      <c r="A80" s="93">
        <v>100018</v>
      </c>
      <c r="B80" s="93" t="s">
        <v>115</v>
      </c>
      <c r="C80" s="273">
        <v>42005</v>
      </c>
      <c r="D80" s="273">
        <v>42035.999988425923</v>
      </c>
      <c r="E80" s="93">
        <v>1</v>
      </c>
      <c r="F80" s="93" t="s">
        <v>38</v>
      </c>
      <c r="H80" s="93">
        <v>10</v>
      </c>
      <c r="M80" s="93">
        <v>6765</v>
      </c>
      <c r="N80" s="93" t="s">
        <v>406</v>
      </c>
    </row>
    <row r="81" spans="1:16" s="93" customFormat="1" x14ac:dyDescent="0.25">
      <c r="A81" s="93">
        <v>100018</v>
      </c>
      <c r="B81" s="93" t="s">
        <v>115</v>
      </c>
      <c r="C81" s="273">
        <v>42036</v>
      </c>
      <c r="D81" s="273">
        <v>42063.999988425923</v>
      </c>
      <c r="E81" s="93">
        <v>1</v>
      </c>
      <c r="F81" s="93" t="s">
        <v>38</v>
      </c>
      <c r="G81" s="93">
        <v>7</v>
      </c>
      <c r="H81" s="93">
        <v>4</v>
      </c>
      <c r="I81" s="93">
        <v>738</v>
      </c>
      <c r="J81" s="93" t="s">
        <v>253</v>
      </c>
      <c r="K81" s="93" t="s">
        <v>254</v>
      </c>
      <c r="O81" s="93" t="s">
        <v>253</v>
      </c>
      <c r="P81" s="93" t="s">
        <v>254</v>
      </c>
    </row>
    <row r="82" spans="1:16" s="93" customFormat="1" x14ac:dyDescent="0.25">
      <c r="A82" s="93">
        <v>100018</v>
      </c>
      <c r="B82" s="93" t="s">
        <v>115</v>
      </c>
      <c r="C82" s="273">
        <v>42036</v>
      </c>
      <c r="D82" s="273">
        <v>42063.999988425923</v>
      </c>
      <c r="E82" s="93">
        <v>1</v>
      </c>
      <c r="F82" s="93" t="s">
        <v>38</v>
      </c>
      <c r="G82" s="93">
        <v>7</v>
      </c>
      <c r="H82" s="93">
        <v>5</v>
      </c>
      <c r="I82" s="93">
        <v>1312</v>
      </c>
      <c r="J82" s="93" t="s">
        <v>250</v>
      </c>
      <c r="K82" s="93" t="s">
        <v>872</v>
      </c>
      <c r="O82" s="93" t="s">
        <v>250</v>
      </c>
      <c r="P82" s="93" t="s">
        <v>872</v>
      </c>
    </row>
    <row r="83" spans="1:16" s="93" customFormat="1" x14ac:dyDescent="0.25">
      <c r="A83" s="93">
        <v>100018</v>
      </c>
      <c r="B83" s="93" t="s">
        <v>115</v>
      </c>
      <c r="C83" s="273">
        <v>42036</v>
      </c>
      <c r="D83" s="273">
        <v>42063.999988425923</v>
      </c>
      <c r="E83" s="93">
        <v>1</v>
      </c>
      <c r="F83" s="93" t="s">
        <v>38</v>
      </c>
      <c r="G83" s="93">
        <v>7</v>
      </c>
      <c r="H83" s="93">
        <v>6</v>
      </c>
      <c r="I83" s="93">
        <v>656</v>
      </c>
      <c r="J83" s="93" t="s">
        <v>94</v>
      </c>
      <c r="K83" s="93" t="s">
        <v>249</v>
      </c>
      <c r="O83" s="93" t="s">
        <v>94</v>
      </c>
      <c r="P83" s="93" t="s">
        <v>249</v>
      </c>
    </row>
    <row r="84" spans="1:16" s="93" customFormat="1" x14ac:dyDescent="0.25">
      <c r="A84" s="93">
        <v>100019</v>
      </c>
      <c r="B84" s="93" t="s">
        <v>116</v>
      </c>
      <c r="C84" s="273">
        <v>42005</v>
      </c>
      <c r="D84" s="273">
        <v>42035.999988425923</v>
      </c>
      <c r="E84" s="93">
        <v>1</v>
      </c>
      <c r="F84" s="93" t="s">
        <v>38</v>
      </c>
      <c r="H84" s="93">
        <v>10</v>
      </c>
      <c r="M84" s="93">
        <v>6765</v>
      </c>
      <c r="N84" s="93" t="s">
        <v>406</v>
      </c>
    </row>
    <row r="85" spans="1:16" s="93" customFormat="1" x14ac:dyDescent="0.25">
      <c r="A85" s="93">
        <v>100019</v>
      </c>
      <c r="B85" s="93" t="s">
        <v>116</v>
      </c>
      <c r="C85" s="273">
        <v>42036</v>
      </c>
      <c r="D85" s="273">
        <v>42063.999988425923</v>
      </c>
      <c r="E85" s="93">
        <v>1</v>
      </c>
      <c r="F85" s="93" t="s">
        <v>38</v>
      </c>
      <c r="G85" s="93">
        <v>1</v>
      </c>
      <c r="H85" s="93">
        <v>1</v>
      </c>
      <c r="I85" s="93">
        <v>656</v>
      </c>
      <c r="J85" s="93" t="s">
        <v>248</v>
      </c>
      <c r="K85" s="93" t="s">
        <v>249</v>
      </c>
      <c r="O85" s="93" t="s">
        <v>248</v>
      </c>
      <c r="P85" s="93" t="s">
        <v>249</v>
      </c>
    </row>
    <row r="86" spans="1:16" s="93" customFormat="1" x14ac:dyDescent="0.25">
      <c r="A86" s="93">
        <v>100019</v>
      </c>
      <c r="B86" s="93" t="s">
        <v>116</v>
      </c>
      <c r="C86" s="273">
        <v>42036</v>
      </c>
      <c r="D86" s="273">
        <v>42063.999988425923</v>
      </c>
      <c r="E86" s="93">
        <v>1</v>
      </c>
      <c r="F86" s="93" t="s">
        <v>38</v>
      </c>
      <c r="G86" s="93">
        <v>7</v>
      </c>
      <c r="H86" s="93">
        <v>4</v>
      </c>
      <c r="I86" s="93">
        <v>738</v>
      </c>
      <c r="J86" s="93" t="s">
        <v>253</v>
      </c>
      <c r="K86" s="93" t="s">
        <v>254</v>
      </c>
      <c r="O86" s="93" t="s">
        <v>253</v>
      </c>
      <c r="P86" s="93" t="s">
        <v>254</v>
      </c>
    </row>
    <row r="87" spans="1:16" s="93" customFormat="1" x14ac:dyDescent="0.25">
      <c r="A87" s="93">
        <v>100019</v>
      </c>
      <c r="B87" s="93" t="s">
        <v>116</v>
      </c>
      <c r="C87" s="273">
        <v>42036</v>
      </c>
      <c r="D87" s="273">
        <v>42063.999988425923</v>
      </c>
      <c r="E87" s="93">
        <v>1</v>
      </c>
      <c r="F87" s="93" t="s">
        <v>38</v>
      </c>
      <c r="G87" s="93">
        <v>7</v>
      </c>
      <c r="H87" s="93">
        <v>5</v>
      </c>
      <c r="I87" s="93">
        <v>820</v>
      </c>
      <c r="J87" s="93" t="s">
        <v>244</v>
      </c>
      <c r="K87" s="93" t="s">
        <v>82</v>
      </c>
      <c r="O87" s="93" t="s">
        <v>244</v>
      </c>
      <c r="P87" s="93" t="s">
        <v>82</v>
      </c>
    </row>
    <row r="88" spans="1:16" s="93" customFormat="1" x14ac:dyDescent="0.25">
      <c r="A88" s="93">
        <v>100019</v>
      </c>
      <c r="B88" s="93" t="s">
        <v>116</v>
      </c>
      <c r="C88" s="273">
        <v>42036</v>
      </c>
      <c r="D88" s="273">
        <v>42063.999988425923</v>
      </c>
      <c r="E88" s="93">
        <v>1</v>
      </c>
      <c r="F88" s="93" t="s">
        <v>38</v>
      </c>
      <c r="G88" s="93">
        <v>12</v>
      </c>
      <c r="H88" s="93">
        <v>1</v>
      </c>
      <c r="I88" s="93">
        <v>492</v>
      </c>
      <c r="J88" s="93" t="s">
        <v>270</v>
      </c>
      <c r="K88" s="93" t="s">
        <v>950</v>
      </c>
      <c r="O88" s="93" t="s">
        <v>270</v>
      </c>
      <c r="P88" s="93" t="s">
        <v>950</v>
      </c>
    </row>
    <row r="89" spans="1:16" s="93" customFormat="1" x14ac:dyDescent="0.25">
      <c r="A89" s="93">
        <v>100020</v>
      </c>
      <c r="B89" s="93" t="s">
        <v>117</v>
      </c>
      <c r="C89" s="273">
        <v>42005</v>
      </c>
      <c r="D89" s="273">
        <v>42035.999988425923</v>
      </c>
      <c r="E89" s="93">
        <v>1</v>
      </c>
      <c r="F89" s="93" t="s">
        <v>38</v>
      </c>
      <c r="H89" s="93">
        <v>10</v>
      </c>
      <c r="M89" s="93">
        <v>6765</v>
      </c>
      <c r="N89" s="93" t="s">
        <v>406</v>
      </c>
    </row>
    <row r="90" spans="1:16" s="93" customFormat="1" x14ac:dyDescent="0.25">
      <c r="A90" s="93">
        <v>100020</v>
      </c>
      <c r="B90" s="93" t="s">
        <v>117</v>
      </c>
      <c r="C90" s="273">
        <v>42036</v>
      </c>
      <c r="D90" s="273">
        <v>42063.999988425923</v>
      </c>
      <c r="E90" s="93">
        <v>1</v>
      </c>
      <c r="F90" s="93" t="s">
        <v>38</v>
      </c>
      <c r="G90" s="93">
        <v>1</v>
      </c>
      <c r="H90" s="93">
        <v>1</v>
      </c>
      <c r="I90" s="93">
        <v>656</v>
      </c>
      <c r="J90" s="93" t="s">
        <v>248</v>
      </c>
      <c r="K90" s="93" t="s">
        <v>249</v>
      </c>
      <c r="O90" s="93" t="s">
        <v>248</v>
      </c>
      <c r="P90" s="93" t="s">
        <v>249</v>
      </c>
    </row>
    <row r="91" spans="1:16" s="93" customFormat="1" x14ac:dyDescent="0.25">
      <c r="A91" s="93">
        <v>100020</v>
      </c>
      <c r="B91" s="93" t="s">
        <v>117</v>
      </c>
      <c r="C91" s="273">
        <v>42036</v>
      </c>
      <c r="D91" s="273">
        <v>42063.999988425923</v>
      </c>
      <c r="E91" s="93">
        <v>1</v>
      </c>
      <c r="F91" s="93" t="s">
        <v>38</v>
      </c>
      <c r="G91" s="93">
        <v>7</v>
      </c>
      <c r="H91" s="93">
        <v>4</v>
      </c>
      <c r="I91" s="93">
        <v>738</v>
      </c>
      <c r="J91" s="93" t="s">
        <v>253</v>
      </c>
      <c r="K91" s="93" t="s">
        <v>254</v>
      </c>
      <c r="O91" s="93" t="s">
        <v>253</v>
      </c>
      <c r="P91" s="93" t="s">
        <v>254</v>
      </c>
    </row>
    <row r="92" spans="1:16" s="93" customFormat="1" x14ac:dyDescent="0.25">
      <c r="A92" s="93">
        <v>100020</v>
      </c>
      <c r="B92" s="93" t="s">
        <v>117</v>
      </c>
      <c r="C92" s="273">
        <v>42036</v>
      </c>
      <c r="D92" s="273">
        <v>42063.999988425923</v>
      </c>
      <c r="E92" s="93">
        <v>1</v>
      </c>
      <c r="F92" s="93" t="s">
        <v>38</v>
      </c>
      <c r="G92" s="93">
        <v>7</v>
      </c>
      <c r="H92" s="93">
        <v>5</v>
      </c>
      <c r="I92" s="93">
        <v>820</v>
      </c>
      <c r="J92" s="93" t="s">
        <v>244</v>
      </c>
      <c r="K92" s="93" t="s">
        <v>82</v>
      </c>
      <c r="O92" s="93" t="s">
        <v>244</v>
      </c>
      <c r="P92" s="93" t="s">
        <v>82</v>
      </c>
    </row>
    <row r="93" spans="1:16" s="93" customFormat="1" x14ac:dyDescent="0.25">
      <c r="A93" s="93">
        <v>100020</v>
      </c>
      <c r="B93" s="93" t="s">
        <v>117</v>
      </c>
      <c r="C93" s="273">
        <v>42036</v>
      </c>
      <c r="D93" s="273">
        <v>42063.999988425923</v>
      </c>
      <c r="E93" s="93">
        <v>1</v>
      </c>
      <c r="F93" s="93" t="s">
        <v>38</v>
      </c>
      <c r="G93" s="93">
        <v>12</v>
      </c>
      <c r="H93" s="93">
        <v>1</v>
      </c>
      <c r="I93" s="93">
        <v>492</v>
      </c>
      <c r="J93" s="93" t="s">
        <v>270</v>
      </c>
      <c r="K93" s="93" t="s">
        <v>950</v>
      </c>
      <c r="O93" s="93" t="s">
        <v>270</v>
      </c>
      <c r="P93" s="93" t="s">
        <v>950</v>
      </c>
    </row>
    <row r="94" spans="1:16" s="93" customFormat="1" x14ac:dyDescent="0.25">
      <c r="A94" s="93">
        <v>100021</v>
      </c>
      <c r="B94" s="93" t="s">
        <v>118</v>
      </c>
      <c r="C94" s="273">
        <v>42005</v>
      </c>
      <c r="D94" s="273">
        <v>42035.999988425923</v>
      </c>
      <c r="E94" s="93">
        <v>1</v>
      </c>
      <c r="F94" s="93" t="s">
        <v>38</v>
      </c>
      <c r="H94" s="93">
        <v>10</v>
      </c>
      <c r="M94" s="93">
        <v>4000</v>
      </c>
      <c r="N94" s="93" t="s">
        <v>95</v>
      </c>
      <c r="O94" s="93" t="s">
        <v>886</v>
      </c>
      <c r="P94" s="93" t="s">
        <v>985</v>
      </c>
    </row>
    <row r="95" spans="1:16" s="93" customFormat="1" x14ac:dyDescent="0.25">
      <c r="A95" s="93">
        <v>100021</v>
      </c>
      <c r="B95" s="93" t="s">
        <v>118</v>
      </c>
      <c r="C95" s="273">
        <v>42036</v>
      </c>
      <c r="D95" s="273">
        <v>42063.999988425923</v>
      </c>
      <c r="E95" s="93">
        <v>1</v>
      </c>
      <c r="F95" s="93" t="s">
        <v>38</v>
      </c>
      <c r="G95" s="93">
        <v>1</v>
      </c>
      <c r="H95" s="93">
        <v>1</v>
      </c>
      <c r="I95" s="93">
        <v>1640</v>
      </c>
      <c r="J95" s="93" t="s">
        <v>93</v>
      </c>
      <c r="K95" s="93" t="s">
        <v>94</v>
      </c>
    </row>
    <row r="96" spans="1:16" s="93" customFormat="1" x14ac:dyDescent="0.25">
      <c r="A96" s="93">
        <v>100022</v>
      </c>
      <c r="B96" s="93" t="s">
        <v>119</v>
      </c>
      <c r="C96" s="273">
        <v>42005</v>
      </c>
      <c r="D96" s="273">
        <v>42035.999988425923</v>
      </c>
      <c r="E96" s="93">
        <v>1</v>
      </c>
      <c r="F96" s="93" t="s">
        <v>38</v>
      </c>
      <c r="H96" s="93">
        <v>10</v>
      </c>
      <c r="M96" s="93">
        <v>4000</v>
      </c>
      <c r="N96" s="93" t="s">
        <v>95</v>
      </c>
      <c r="O96" s="93" t="s">
        <v>886</v>
      </c>
      <c r="P96" s="93" t="s">
        <v>985</v>
      </c>
    </row>
    <row r="97" spans="1:16" s="93" customFormat="1" x14ac:dyDescent="0.25">
      <c r="A97" s="93">
        <v>100022</v>
      </c>
      <c r="B97" s="93" t="s">
        <v>119</v>
      </c>
      <c r="C97" s="273">
        <v>42036</v>
      </c>
      <c r="D97" s="273">
        <v>42063.999988425923</v>
      </c>
      <c r="E97" s="93">
        <v>1</v>
      </c>
      <c r="F97" s="93" t="s">
        <v>38</v>
      </c>
      <c r="G97" s="93">
        <v>2</v>
      </c>
      <c r="H97" s="93">
        <v>1</v>
      </c>
      <c r="I97" s="93">
        <v>1640</v>
      </c>
      <c r="J97" s="93" t="s">
        <v>93</v>
      </c>
      <c r="K97" s="93" t="s">
        <v>94</v>
      </c>
    </row>
    <row r="98" spans="1:16" s="93" customFormat="1" x14ac:dyDescent="0.25">
      <c r="A98" s="93">
        <v>100023</v>
      </c>
      <c r="B98" s="93" t="s">
        <v>120</v>
      </c>
      <c r="C98" s="273">
        <v>42005</v>
      </c>
      <c r="D98" s="273">
        <v>42035.999988425923</v>
      </c>
      <c r="E98" s="93">
        <v>1</v>
      </c>
      <c r="F98" s="93" t="s">
        <v>38</v>
      </c>
      <c r="H98" s="93">
        <v>10</v>
      </c>
      <c r="M98" s="93">
        <v>4000</v>
      </c>
      <c r="N98" s="93" t="s">
        <v>95</v>
      </c>
      <c r="O98" s="93" t="s">
        <v>886</v>
      </c>
      <c r="P98" s="93" t="s">
        <v>985</v>
      </c>
    </row>
    <row r="99" spans="1:16" s="93" customFormat="1" x14ac:dyDescent="0.25">
      <c r="A99" s="93">
        <v>100023</v>
      </c>
      <c r="B99" s="93" t="s">
        <v>120</v>
      </c>
      <c r="C99" s="273">
        <v>42036</v>
      </c>
      <c r="D99" s="273">
        <v>42063.999988425923</v>
      </c>
      <c r="E99" s="93">
        <v>1</v>
      </c>
      <c r="F99" s="93" t="s">
        <v>38</v>
      </c>
      <c r="G99" s="93">
        <v>3</v>
      </c>
      <c r="H99" s="93">
        <v>1</v>
      </c>
      <c r="I99" s="93">
        <v>1640</v>
      </c>
      <c r="J99" s="93" t="s">
        <v>93</v>
      </c>
      <c r="K99" s="93" t="s">
        <v>94</v>
      </c>
    </row>
    <row r="100" spans="1:16" s="93" customFormat="1" x14ac:dyDescent="0.25">
      <c r="A100" s="93">
        <v>100024</v>
      </c>
      <c r="B100" s="93" t="s">
        <v>121</v>
      </c>
      <c r="C100" s="273">
        <v>42005</v>
      </c>
      <c r="D100" s="273">
        <v>42035.999988425923</v>
      </c>
      <c r="E100" s="93">
        <v>1</v>
      </c>
      <c r="F100" s="93" t="s">
        <v>38</v>
      </c>
      <c r="H100" s="93">
        <v>10</v>
      </c>
      <c r="M100" s="93">
        <v>4000</v>
      </c>
      <c r="N100" s="93" t="s">
        <v>95</v>
      </c>
      <c r="O100" s="93" t="s">
        <v>886</v>
      </c>
      <c r="P100" s="93" t="s">
        <v>985</v>
      </c>
    </row>
    <row r="101" spans="1:16" s="93" customFormat="1" x14ac:dyDescent="0.25">
      <c r="A101" s="93">
        <v>100024</v>
      </c>
      <c r="B101" s="93" t="s">
        <v>121</v>
      </c>
      <c r="C101" s="273">
        <v>42036</v>
      </c>
      <c r="D101" s="273">
        <v>42063.999988425923</v>
      </c>
      <c r="E101" s="93">
        <v>1</v>
      </c>
      <c r="F101" s="93" t="s">
        <v>38</v>
      </c>
      <c r="G101" s="93">
        <v>11</v>
      </c>
      <c r="H101" s="93">
        <v>1</v>
      </c>
      <c r="I101" s="93">
        <v>1640</v>
      </c>
      <c r="J101" s="93" t="s">
        <v>93</v>
      </c>
      <c r="K101" s="93" t="s">
        <v>94</v>
      </c>
    </row>
    <row r="102" spans="1:16" s="93" customFormat="1" x14ac:dyDescent="0.25">
      <c r="A102" s="93">
        <v>100025</v>
      </c>
      <c r="B102" s="93" t="s">
        <v>122</v>
      </c>
      <c r="C102" s="273">
        <v>42005</v>
      </c>
      <c r="D102" s="273">
        <v>42035.999988425923</v>
      </c>
      <c r="E102" s="93">
        <v>1</v>
      </c>
      <c r="F102" s="93" t="s">
        <v>38</v>
      </c>
      <c r="H102" s="93">
        <v>10</v>
      </c>
      <c r="M102" s="93">
        <v>4000</v>
      </c>
      <c r="N102" s="93" t="s">
        <v>95</v>
      </c>
      <c r="O102" s="93" t="s">
        <v>886</v>
      </c>
      <c r="P102" s="93" t="s">
        <v>985</v>
      </c>
    </row>
    <row r="103" spans="1:16" s="93" customFormat="1" x14ac:dyDescent="0.25">
      <c r="A103" s="93">
        <v>100025</v>
      </c>
      <c r="B103" s="93" t="s">
        <v>122</v>
      </c>
      <c r="C103" s="273">
        <v>42036</v>
      </c>
      <c r="D103" s="273">
        <v>42063.999988425923</v>
      </c>
      <c r="E103" s="93">
        <v>1</v>
      </c>
      <c r="F103" s="93" t="s">
        <v>38</v>
      </c>
      <c r="G103" s="93">
        <v>12</v>
      </c>
      <c r="H103" s="93">
        <v>1</v>
      </c>
      <c r="I103" s="93">
        <v>1640</v>
      </c>
      <c r="J103" s="93" t="s">
        <v>93</v>
      </c>
      <c r="K103" s="93" t="s">
        <v>94</v>
      </c>
    </row>
    <row r="104" spans="1:16" s="93" customFormat="1" x14ac:dyDescent="0.25">
      <c r="A104" s="93">
        <v>100026</v>
      </c>
      <c r="B104" s="93" t="s">
        <v>123</v>
      </c>
      <c r="C104" s="273">
        <v>42005</v>
      </c>
      <c r="D104" s="273">
        <v>42035.999988425923</v>
      </c>
      <c r="E104" s="93">
        <v>1</v>
      </c>
      <c r="F104" s="93" t="s">
        <v>38</v>
      </c>
      <c r="H104" s="93">
        <v>10</v>
      </c>
      <c r="M104" s="93">
        <v>4000</v>
      </c>
      <c r="N104" s="93" t="s">
        <v>95</v>
      </c>
      <c r="O104" s="93" t="s">
        <v>886</v>
      </c>
      <c r="P104" s="93" t="s">
        <v>985</v>
      </c>
    </row>
    <row r="105" spans="1:16" s="93" customFormat="1" x14ac:dyDescent="0.25">
      <c r="A105" s="93">
        <v>100026</v>
      </c>
      <c r="B105" s="93" t="s">
        <v>123</v>
      </c>
      <c r="C105" s="273">
        <v>42036</v>
      </c>
      <c r="D105" s="273">
        <v>42063.999988425923</v>
      </c>
      <c r="E105" s="93">
        <v>1</v>
      </c>
      <c r="F105" s="93" t="s">
        <v>38</v>
      </c>
      <c r="G105" s="93">
        <v>14</v>
      </c>
      <c r="H105" s="93">
        <v>1</v>
      </c>
      <c r="I105" s="93">
        <v>1640</v>
      </c>
      <c r="J105" s="93" t="s">
        <v>93</v>
      </c>
      <c r="K105" s="93" t="s">
        <v>94</v>
      </c>
    </row>
    <row r="106" spans="1:16" s="93" customFormat="1" x14ac:dyDescent="0.25">
      <c r="A106" s="93">
        <v>100027</v>
      </c>
      <c r="B106" s="93" t="s">
        <v>124</v>
      </c>
      <c r="C106" s="273">
        <v>42005</v>
      </c>
      <c r="D106" s="273">
        <v>42035.999988425923</v>
      </c>
      <c r="E106" s="93">
        <v>1</v>
      </c>
      <c r="F106" s="93" t="s">
        <v>38</v>
      </c>
      <c r="H106" s="93">
        <v>10</v>
      </c>
      <c r="M106" s="93">
        <v>6765</v>
      </c>
      <c r="N106" s="93" t="s">
        <v>406</v>
      </c>
      <c r="P106" s="93" t="s">
        <v>924</v>
      </c>
    </row>
    <row r="107" spans="1:16" s="93" customFormat="1" x14ac:dyDescent="0.25">
      <c r="A107" s="93">
        <v>100027</v>
      </c>
      <c r="B107" s="93" t="s">
        <v>124</v>
      </c>
      <c r="C107" s="273">
        <v>42036</v>
      </c>
      <c r="D107" s="273">
        <v>42063.999988425923</v>
      </c>
      <c r="E107" s="93">
        <v>1</v>
      </c>
      <c r="F107" s="93" t="s">
        <v>38</v>
      </c>
      <c r="G107" s="93">
        <v>7</v>
      </c>
      <c r="H107" s="93">
        <v>4</v>
      </c>
      <c r="I107" s="93">
        <v>738</v>
      </c>
      <c r="J107" s="93" t="s">
        <v>253</v>
      </c>
      <c r="K107" s="93" t="s">
        <v>254</v>
      </c>
    </row>
    <row r="108" spans="1:16" s="93" customFormat="1" x14ac:dyDescent="0.25">
      <c r="A108" s="93">
        <v>100027</v>
      </c>
      <c r="B108" s="93" t="s">
        <v>124</v>
      </c>
      <c r="C108" s="273">
        <v>42036</v>
      </c>
      <c r="D108" s="273">
        <v>42063.999988425923</v>
      </c>
      <c r="E108" s="93">
        <v>1</v>
      </c>
      <c r="F108" s="93" t="s">
        <v>38</v>
      </c>
      <c r="G108" s="93">
        <v>7</v>
      </c>
      <c r="H108" s="93">
        <v>5</v>
      </c>
      <c r="I108" s="93">
        <v>1312</v>
      </c>
      <c r="J108" s="93" t="s">
        <v>250</v>
      </c>
      <c r="K108" s="93" t="s">
        <v>872</v>
      </c>
    </row>
    <row r="109" spans="1:16" s="93" customFormat="1" x14ac:dyDescent="0.25">
      <c r="A109" s="93">
        <v>100027</v>
      </c>
      <c r="B109" s="93" t="s">
        <v>124</v>
      </c>
      <c r="C109" s="273">
        <v>42036</v>
      </c>
      <c r="D109" s="273">
        <v>42063.999988425923</v>
      </c>
      <c r="E109" s="93">
        <v>1</v>
      </c>
      <c r="F109" s="93" t="s">
        <v>38</v>
      </c>
      <c r="G109" s="93">
        <v>7</v>
      </c>
      <c r="H109" s="93">
        <v>6</v>
      </c>
      <c r="I109" s="93">
        <v>656</v>
      </c>
      <c r="J109" s="93" t="s">
        <v>94</v>
      </c>
      <c r="K109" s="93" t="s">
        <v>249</v>
      </c>
    </row>
    <row r="110" spans="1:16" s="93" customFormat="1" x14ac:dyDescent="0.25">
      <c r="A110" s="93">
        <v>100028</v>
      </c>
      <c r="B110" s="93" t="s">
        <v>125</v>
      </c>
      <c r="C110" s="273">
        <v>42005</v>
      </c>
      <c r="D110" s="273">
        <v>42035.999988425923</v>
      </c>
      <c r="E110" s="93">
        <v>1</v>
      </c>
      <c r="F110" s="93" t="s">
        <v>38</v>
      </c>
      <c r="H110" s="93">
        <v>10</v>
      </c>
      <c r="M110" s="93">
        <v>139500</v>
      </c>
      <c r="N110" s="93" t="s">
        <v>986</v>
      </c>
      <c r="O110" s="93" t="s">
        <v>987</v>
      </c>
      <c r="P110" s="93" t="s">
        <v>988</v>
      </c>
    </row>
    <row r="111" spans="1:16" s="93" customFormat="1" x14ac:dyDescent="0.25">
      <c r="A111" s="93">
        <v>100028</v>
      </c>
      <c r="B111" s="93" t="s">
        <v>125</v>
      </c>
      <c r="C111" s="273">
        <v>42036</v>
      </c>
      <c r="D111" s="273">
        <v>42063.999988425923</v>
      </c>
      <c r="E111" s="93">
        <v>1</v>
      </c>
      <c r="F111" s="93" t="s">
        <v>38</v>
      </c>
      <c r="G111" s="93">
        <v>7</v>
      </c>
      <c r="H111" s="93">
        <v>5</v>
      </c>
      <c r="I111" s="93">
        <v>76260</v>
      </c>
      <c r="J111" s="93" t="s">
        <v>989</v>
      </c>
      <c r="K111" s="93" t="s">
        <v>990</v>
      </c>
    </row>
    <row r="112" spans="1:16" s="93" customFormat="1" x14ac:dyDescent="0.25">
      <c r="A112" s="93">
        <v>100029</v>
      </c>
      <c r="B112" s="93" t="s">
        <v>126</v>
      </c>
      <c r="C112" s="273">
        <v>42005</v>
      </c>
      <c r="D112" s="273">
        <v>42035.999988425923</v>
      </c>
      <c r="E112" s="93">
        <v>1</v>
      </c>
      <c r="F112" s="93" t="s">
        <v>38</v>
      </c>
      <c r="H112" s="93">
        <v>10</v>
      </c>
      <c r="M112" s="93">
        <v>130200</v>
      </c>
      <c r="N112" s="93" t="s">
        <v>991</v>
      </c>
      <c r="O112" s="93" t="s">
        <v>992</v>
      </c>
      <c r="P112" s="93" t="s">
        <v>993</v>
      </c>
    </row>
    <row r="113" spans="1:16" s="93" customFormat="1" x14ac:dyDescent="0.25">
      <c r="A113" s="93">
        <v>100029</v>
      </c>
      <c r="B113" s="93" t="s">
        <v>126</v>
      </c>
      <c r="C113" s="273">
        <v>42036</v>
      </c>
      <c r="D113" s="273">
        <v>42063.999988425923</v>
      </c>
      <c r="E113" s="93">
        <v>1</v>
      </c>
      <c r="F113" s="93" t="s">
        <v>38</v>
      </c>
      <c r="G113" s="93">
        <v>7</v>
      </c>
      <c r="H113" s="93">
        <v>5</v>
      </c>
      <c r="I113" s="93">
        <v>71176</v>
      </c>
      <c r="J113" s="93" t="s">
        <v>994</v>
      </c>
      <c r="K113" s="93" t="s">
        <v>995</v>
      </c>
    </row>
    <row r="114" spans="1:16" s="93" customFormat="1" x14ac:dyDescent="0.25">
      <c r="A114" s="93">
        <v>100030</v>
      </c>
      <c r="B114" s="93" t="s">
        <v>158</v>
      </c>
      <c r="C114" s="273">
        <v>42005</v>
      </c>
      <c r="D114" s="273">
        <v>42035.999988425923</v>
      </c>
      <c r="E114" s="93">
        <v>1</v>
      </c>
      <c r="F114" s="93" t="s">
        <v>38</v>
      </c>
      <c r="H114" s="93">
        <v>10</v>
      </c>
      <c r="M114" s="93">
        <v>139500</v>
      </c>
      <c r="N114" s="93" t="s">
        <v>986</v>
      </c>
      <c r="O114" s="93" t="s">
        <v>987</v>
      </c>
      <c r="P114" s="93" t="s">
        <v>988</v>
      </c>
    </row>
    <row r="115" spans="1:16" s="93" customFormat="1" x14ac:dyDescent="0.25">
      <c r="A115" s="93">
        <v>100030</v>
      </c>
      <c r="B115" s="93" t="s">
        <v>158</v>
      </c>
      <c r="C115" s="273">
        <v>42036</v>
      </c>
      <c r="D115" s="273">
        <v>42063.999988425923</v>
      </c>
      <c r="E115" s="93">
        <v>1</v>
      </c>
      <c r="F115" s="93" t="s">
        <v>38</v>
      </c>
      <c r="G115" s="93">
        <v>1</v>
      </c>
      <c r="H115" s="93">
        <v>1</v>
      </c>
      <c r="I115" s="93">
        <v>5084</v>
      </c>
      <c r="J115" s="93" t="s">
        <v>996</v>
      </c>
      <c r="K115" s="93" t="s">
        <v>997</v>
      </c>
    </row>
    <row r="116" spans="1:16" s="93" customFormat="1" x14ac:dyDescent="0.25">
      <c r="A116" s="93">
        <v>100030</v>
      </c>
      <c r="B116" s="93" t="s">
        <v>158</v>
      </c>
      <c r="C116" s="273">
        <v>42036</v>
      </c>
      <c r="D116" s="273">
        <v>42063.999988425923</v>
      </c>
      <c r="E116" s="93">
        <v>1</v>
      </c>
      <c r="F116" s="93" t="s">
        <v>38</v>
      </c>
      <c r="G116" s="93">
        <v>7</v>
      </c>
      <c r="H116" s="93">
        <v>5</v>
      </c>
      <c r="I116" s="93">
        <v>71176</v>
      </c>
      <c r="J116" s="93" t="s">
        <v>994</v>
      </c>
      <c r="K116" s="93" t="s">
        <v>995</v>
      </c>
    </row>
    <row r="117" spans="1:16" s="93" customFormat="1" x14ac:dyDescent="0.25">
      <c r="A117" s="93">
        <v>100031</v>
      </c>
      <c r="B117" s="93" t="s">
        <v>159</v>
      </c>
      <c r="C117" s="273">
        <v>42005</v>
      </c>
      <c r="D117" s="273">
        <v>42035.999988425923</v>
      </c>
      <c r="E117" s="93">
        <v>1</v>
      </c>
      <c r="F117" s="93" t="s">
        <v>38</v>
      </c>
      <c r="H117" s="93">
        <v>10</v>
      </c>
      <c r="M117" s="93">
        <v>139500</v>
      </c>
      <c r="N117" s="93" t="s">
        <v>986</v>
      </c>
      <c r="O117" s="93" t="s">
        <v>987</v>
      </c>
      <c r="P117" s="93" t="s">
        <v>988</v>
      </c>
    </row>
    <row r="118" spans="1:16" s="93" customFormat="1" x14ac:dyDescent="0.25">
      <c r="A118" s="93">
        <v>100031</v>
      </c>
      <c r="B118" s="93" t="s">
        <v>159</v>
      </c>
      <c r="C118" s="273">
        <v>42036</v>
      </c>
      <c r="D118" s="273">
        <v>42063.999988425923</v>
      </c>
      <c r="E118" s="93">
        <v>1</v>
      </c>
      <c r="F118" s="93" t="s">
        <v>38</v>
      </c>
      <c r="G118" s="93">
        <v>7</v>
      </c>
      <c r="H118" s="93">
        <v>5</v>
      </c>
      <c r="I118" s="93">
        <v>76260</v>
      </c>
      <c r="J118" s="93" t="s">
        <v>989</v>
      </c>
      <c r="K118" s="93" t="s">
        <v>990</v>
      </c>
    </row>
    <row r="119" spans="1:16" s="93" customFormat="1" x14ac:dyDescent="0.25">
      <c r="A119" s="93">
        <v>100032</v>
      </c>
      <c r="B119" s="93" t="s">
        <v>127</v>
      </c>
      <c r="C119" s="273">
        <v>42005</v>
      </c>
      <c r="D119" s="273">
        <v>42035.999988425923</v>
      </c>
      <c r="E119" s="93">
        <v>1</v>
      </c>
      <c r="F119" s="93" t="s">
        <v>38</v>
      </c>
      <c r="H119" s="93">
        <v>10</v>
      </c>
      <c r="M119" s="93">
        <v>139500</v>
      </c>
      <c r="N119" s="93" t="s">
        <v>986</v>
      </c>
      <c r="O119" s="93" t="s">
        <v>987</v>
      </c>
      <c r="P119" s="93" t="s">
        <v>988</v>
      </c>
    </row>
    <row r="120" spans="1:16" s="93" customFormat="1" x14ac:dyDescent="0.25">
      <c r="A120" s="93">
        <v>100032</v>
      </c>
      <c r="B120" s="93" t="s">
        <v>127</v>
      </c>
      <c r="C120" s="273">
        <v>42036</v>
      </c>
      <c r="D120" s="273">
        <v>42063.999988425923</v>
      </c>
      <c r="E120" s="93">
        <v>1</v>
      </c>
      <c r="F120" s="93" t="s">
        <v>38</v>
      </c>
      <c r="G120" s="93">
        <v>7</v>
      </c>
      <c r="H120" s="93">
        <v>5</v>
      </c>
      <c r="I120" s="93">
        <v>71176</v>
      </c>
      <c r="J120" s="93" t="s">
        <v>994</v>
      </c>
      <c r="K120" s="93" t="s">
        <v>995</v>
      </c>
    </row>
    <row r="121" spans="1:16" s="93" customFormat="1" x14ac:dyDescent="0.25">
      <c r="A121" s="93">
        <v>100033</v>
      </c>
      <c r="B121" s="93" t="s">
        <v>128</v>
      </c>
      <c r="C121" s="273">
        <v>42005</v>
      </c>
      <c r="D121" s="273">
        <v>42035.999988425923</v>
      </c>
      <c r="E121" s="93">
        <v>1</v>
      </c>
      <c r="F121" s="93" t="s">
        <v>38</v>
      </c>
      <c r="H121" s="93">
        <v>10</v>
      </c>
      <c r="M121" s="93">
        <v>130200</v>
      </c>
      <c r="N121" s="93" t="s">
        <v>991</v>
      </c>
      <c r="O121" s="93" t="s">
        <v>992</v>
      </c>
      <c r="P121" s="93" t="s">
        <v>993</v>
      </c>
    </row>
    <row r="122" spans="1:16" s="93" customFormat="1" x14ac:dyDescent="0.25">
      <c r="A122" s="93">
        <v>100033</v>
      </c>
      <c r="B122" s="93" t="s">
        <v>128</v>
      </c>
      <c r="C122" s="273">
        <v>42036</v>
      </c>
      <c r="D122" s="273">
        <v>42063.999988425923</v>
      </c>
      <c r="E122" s="93">
        <v>1</v>
      </c>
      <c r="F122" s="93" t="s">
        <v>38</v>
      </c>
      <c r="G122" s="93">
        <v>7</v>
      </c>
      <c r="H122" s="93">
        <v>5</v>
      </c>
      <c r="I122" s="93">
        <v>71176</v>
      </c>
      <c r="J122" s="93" t="s">
        <v>994</v>
      </c>
      <c r="K122" s="93" t="s">
        <v>995</v>
      </c>
    </row>
    <row r="123" spans="1:16" s="93" customFormat="1" x14ac:dyDescent="0.25">
      <c r="A123" s="93">
        <v>100034</v>
      </c>
      <c r="B123" s="93" t="s">
        <v>998</v>
      </c>
      <c r="C123" s="273">
        <v>42005</v>
      </c>
      <c r="D123" s="273">
        <v>42035.999988425923</v>
      </c>
      <c r="E123" s="93">
        <v>1</v>
      </c>
      <c r="F123" s="93" t="s">
        <v>38</v>
      </c>
      <c r="H123" s="93">
        <v>10</v>
      </c>
      <c r="M123" s="93">
        <v>139500</v>
      </c>
      <c r="N123" s="93" t="s">
        <v>986</v>
      </c>
      <c r="O123" s="93" t="s">
        <v>987</v>
      </c>
      <c r="P123" s="93" t="s">
        <v>988</v>
      </c>
    </row>
    <row r="124" spans="1:16" s="93" customFormat="1" x14ac:dyDescent="0.25">
      <c r="A124" s="93">
        <v>100034</v>
      </c>
      <c r="B124" s="93" t="s">
        <v>998</v>
      </c>
      <c r="C124" s="273">
        <v>42036</v>
      </c>
      <c r="D124" s="273">
        <v>42063.999988425923</v>
      </c>
      <c r="E124" s="93">
        <v>1</v>
      </c>
      <c r="F124" s="93" t="s">
        <v>38</v>
      </c>
      <c r="G124" s="93">
        <v>7</v>
      </c>
      <c r="H124" s="93">
        <v>5</v>
      </c>
      <c r="I124" s="93">
        <v>76260</v>
      </c>
      <c r="J124" s="93" t="s">
        <v>989</v>
      </c>
      <c r="K124" s="93" t="s">
        <v>990</v>
      </c>
    </row>
    <row r="125" spans="1:16" s="93" customFormat="1" x14ac:dyDescent="0.25">
      <c r="A125" s="93">
        <v>100035</v>
      </c>
      <c r="B125" s="93" t="s">
        <v>999</v>
      </c>
      <c r="C125" s="273">
        <v>42005</v>
      </c>
      <c r="D125" s="273">
        <v>42035.999988425923</v>
      </c>
      <c r="E125" s="93">
        <v>0</v>
      </c>
      <c r="F125" s="93" t="s">
        <v>38</v>
      </c>
      <c r="H125" s="93">
        <v>10</v>
      </c>
      <c r="M125" s="93">
        <v>18600</v>
      </c>
      <c r="N125" s="93">
        <v>18600</v>
      </c>
      <c r="O125" s="93">
        <v>1488</v>
      </c>
      <c r="P125" s="93">
        <v>372</v>
      </c>
    </row>
    <row r="126" spans="1:16" s="93" customFormat="1" x14ac:dyDescent="0.25">
      <c r="A126" s="93">
        <v>100035</v>
      </c>
      <c r="B126" s="93" t="s">
        <v>999</v>
      </c>
      <c r="C126" s="273">
        <v>42005</v>
      </c>
      <c r="D126" s="273">
        <v>42035.999988425923</v>
      </c>
      <c r="E126" s="93">
        <v>1</v>
      </c>
      <c r="F126" s="93" t="s">
        <v>59</v>
      </c>
      <c r="H126" s="93">
        <v>10</v>
      </c>
      <c r="M126" s="93">
        <v>18600</v>
      </c>
      <c r="N126" s="93" t="s">
        <v>1003</v>
      </c>
      <c r="O126" s="93" t="s">
        <v>1004</v>
      </c>
      <c r="P126" s="93" t="s">
        <v>1005</v>
      </c>
    </row>
    <row r="127" spans="1:16" s="93" customFormat="1" x14ac:dyDescent="0.25">
      <c r="A127" s="93">
        <v>100035</v>
      </c>
      <c r="B127" s="93" t="s">
        <v>999</v>
      </c>
      <c r="C127" s="273">
        <v>42005</v>
      </c>
      <c r="D127" s="273">
        <v>42035.999988425923</v>
      </c>
      <c r="E127" s="93">
        <v>1</v>
      </c>
      <c r="F127" s="93" t="s">
        <v>38</v>
      </c>
      <c r="H127" s="93">
        <v>10</v>
      </c>
      <c r="M127" s="93">
        <v>102300</v>
      </c>
      <c r="N127" s="93" t="s">
        <v>1000</v>
      </c>
      <c r="O127" s="93" t="s">
        <v>1001</v>
      </c>
      <c r="P127" s="93" t="s">
        <v>1002</v>
      </c>
    </row>
    <row r="128" spans="1:16" s="93" customFormat="1" x14ac:dyDescent="0.25">
      <c r="A128" s="93">
        <v>100035</v>
      </c>
      <c r="B128" s="93" t="s">
        <v>999</v>
      </c>
      <c r="C128" s="273">
        <v>42036</v>
      </c>
      <c r="D128" s="273">
        <v>42063.999988425923</v>
      </c>
      <c r="E128" s="93">
        <v>1</v>
      </c>
      <c r="F128" s="93" t="s">
        <v>59</v>
      </c>
      <c r="G128" s="93">
        <v>7</v>
      </c>
      <c r="H128" s="93">
        <v>5</v>
      </c>
      <c r="I128" s="93">
        <v>10168</v>
      </c>
      <c r="J128" s="93" t="s">
        <v>1006</v>
      </c>
      <c r="K128" s="93" t="s">
        <v>1007</v>
      </c>
    </row>
    <row r="129" spans="1:16" s="93" customFormat="1" x14ac:dyDescent="0.25">
      <c r="A129" s="93">
        <v>100035</v>
      </c>
      <c r="B129" s="93" t="s">
        <v>999</v>
      </c>
      <c r="C129" s="273">
        <v>42036</v>
      </c>
      <c r="D129" s="273">
        <v>42063.999988425923</v>
      </c>
      <c r="E129" s="93">
        <v>0</v>
      </c>
      <c r="F129" s="93" t="s">
        <v>38</v>
      </c>
      <c r="G129" s="93">
        <v>7</v>
      </c>
      <c r="H129" s="93">
        <v>5</v>
      </c>
      <c r="I129" s="93">
        <v>12400</v>
      </c>
      <c r="J129" s="93">
        <v>744</v>
      </c>
      <c r="K129" s="93">
        <v>248</v>
      </c>
    </row>
    <row r="130" spans="1:16" s="93" customFormat="1" x14ac:dyDescent="0.25">
      <c r="A130" s="93">
        <v>100035</v>
      </c>
      <c r="B130" s="93" t="s">
        <v>999</v>
      </c>
      <c r="C130" s="273">
        <v>42036</v>
      </c>
      <c r="D130" s="273">
        <v>42063.999988425923</v>
      </c>
      <c r="E130" s="93">
        <v>1</v>
      </c>
      <c r="F130" s="93" t="s">
        <v>38</v>
      </c>
      <c r="G130" s="93">
        <v>7</v>
      </c>
      <c r="H130" s="93">
        <v>5</v>
      </c>
      <c r="I130" s="93">
        <v>55924</v>
      </c>
      <c r="J130" s="93" t="s">
        <v>1008</v>
      </c>
      <c r="K130" s="93" t="s">
        <v>1009</v>
      </c>
    </row>
    <row r="131" spans="1:16" s="93" customFormat="1" x14ac:dyDescent="0.25">
      <c r="A131" s="93">
        <v>100036</v>
      </c>
      <c r="B131" s="93" t="s">
        <v>1010</v>
      </c>
      <c r="C131" s="273">
        <v>42005</v>
      </c>
      <c r="D131" s="273">
        <v>42035.999988425923</v>
      </c>
      <c r="E131" s="93">
        <v>1</v>
      </c>
      <c r="F131" s="93" t="s">
        <v>38</v>
      </c>
      <c r="H131" s="93">
        <v>10</v>
      </c>
      <c r="M131" s="93">
        <v>120900</v>
      </c>
      <c r="N131" s="93" t="s">
        <v>1011</v>
      </c>
      <c r="O131" s="93" t="s">
        <v>1012</v>
      </c>
      <c r="P131" s="93" t="s">
        <v>1013</v>
      </c>
    </row>
    <row r="132" spans="1:16" s="93" customFormat="1" x14ac:dyDescent="0.25">
      <c r="A132" s="93">
        <v>100036</v>
      </c>
      <c r="B132" s="93" t="s">
        <v>1010</v>
      </c>
      <c r="C132" s="273">
        <v>42036</v>
      </c>
      <c r="D132" s="273">
        <v>42063.999988425923</v>
      </c>
      <c r="E132" s="93">
        <v>1</v>
      </c>
      <c r="F132" s="93" t="s">
        <v>38</v>
      </c>
      <c r="G132" s="93">
        <v>7</v>
      </c>
      <c r="H132" s="93">
        <v>4</v>
      </c>
      <c r="I132" s="93">
        <v>10168</v>
      </c>
      <c r="J132" s="93" t="s">
        <v>1014</v>
      </c>
      <c r="K132" s="93" t="s">
        <v>1007</v>
      </c>
    </row>
    <row r="133" spans="1:16" s="93" customFormat="1" x14ac:dyDescent="0.25">
      <c r="A133" s="93">
        <v>100036</v>
      </c>
      <c r="B133" s="93" t="s">
        <v>1010</v>
      </c>
      <c r="C133" s="273">
        <v>42036</v>
      </c>
      <c r="D133" s="273">
        <v>42063.999988425923</v>
      </c>
      <c r="E133" s="93">
        <v>1</v>
      </c>
      <c r="F133" s="93" t="s">
        <v>38</v>
      </c>
      <c r="G133" s="93">
        <v>7</v>
      </c>
      <c r="H133" s="93">
        <v>5</v>
      </c>
      <c r="I133" s="93">
        <v>66092</v>
      </c>
      <c r="J133" s="93" t="s">
        <v>1015</v>
      </c>
      <c r="K133" s="93" t="s">
        <v>1016</v>
      </c>
    </row>
    <row r="134" spans="1:16" s="93" customFormat="1" x14ac:dyDescent="0.25">
      <c r="A134" s="93">
        <v>100037</v>
      </c>
      <c r="B134" s="93" t="s">
        <v>1017</v>
      </c>
      <c r="C134" s="273">
        <v>42005</v>
      </c>
      <c r="D134" s="273">
        <v>42035.999988425923</v>
      </c>
      <c r="E134" s="93">
        <v>1</v>
      </c>
      <c r="F134" s="93" t="s">
        <v>38</v>
      </c>
      <c r="H134" s="93">
        <v>10</v>
      </c>
      <c r="M134" s="93">
        <v>139200</v>
      </c>
      <c r="N134" s="93" t="s">
        <v>1018</v>
      </c>
      <c r="O134" s="93" t="s">
        <v>1019</v>
      </c>
      <c r="P134" s="93" t="s">
        <v>1020</v>
      </c>
    </row>
    <row r="135" spans="1:16" s="93" customFormat="1" x14ac:dyDescent="0.25">
      <c r="A135" s="93">
        <v>100037</v>
      </c>
      <c r="B135" s="93" t="s">
        <v>1017</v>
      </c>
      <c r="C135" s="273">
        <v>42036</v>
      </c>
      <c r="D135" s="273">
        <v>42063.999988425923</v>
      </c>
      <c r="E135" s="93">
        <v>1</v>
      </c>
      <c r="F135" s="93" t="s">
        <v>38</v>
      </c>
      <c r="G135" s="93">
        <v>7</v>
      </c>
      <c r="H135" s="93">
        <v>5</v>
      </c>
      <c r="I135" s="93">
        <v>76176</v>
      </c>
      <c r="J135" s="93" t="s">
        <v>1021</v>
      </c>
      <c r="K135" s="93" t="s">
        <v>1022</v>
      </c>
    </row>
    <row r="136" spans="1:16" s="93" customFormat="1" x14ac:dyDescent="0.25">
      <c r="A136" s="93">
        <v>100038</v>
      </c>
      <c r="B136" s="93" t="s">
        <v>1023</v>
      </c>
      <c r="C136" s="273">
        <v>42005</v>
      </c>
      <c r="D136" s="273">
        <v>42035.999988425923</v>
      </c>
      <c r="E136" s="93">
        <v>1</v>
      </c>
      <c r="F136" s="93" t="s">
        <v>38</v>
      </c>
      <c r="H136" s="93">
        <v>10</v>
      </c>
      <c r="M136" s="93">
        <v>136200</v>
      </c>
      <c r="N136" s="93" t="s">
        <v>1024</v>
      </c>
      <c r="O136" s="93" t="s">
        <v>1025</v>
      </c>
      <c r="P136" s="93" t="s">
        <v>1026</v>
      </c>
    </row>
    <row r="137" spans="1:16" s="93" customFormat="1" x14ac:dyDescent="0.25">
      <c r="A137" s="93">
        <v>100038</v>
      </c>
      <c r="B137" s="93" t="s">
        <v>1023</v>
      </c>
      <c r="C137" s="273">
        <v>42036</v>
      </c>
      <c r="D137" s="273">
        <v>42063.999988425923</v>
      </c>
      <c r="E137" s="93">
        <v>1</v>
      </c>
      <c r="F137" s="93" t="s">
        <v>38</v>
      </c>
      <c r="G137" s="93">
        <v>7</v>
      </c>
      <c r="H137" s="93">
        <v>5</v>
      </c>
      <c r="I137" s="93">
        <v>74456</v>
      </c>
      <c r="J137" s="93" t="s">
        <v>1027</v>
      </c>
      <c r="K137" s="93" t="s">
        <v>1028</v>
      </c>
    </row>
    <row r="138" spans="1:16" s="93" customFormat="1" x14ac:dyDescent="0.25">
      <c r="A138" s="93">
        <v>100039</v>
      </c>
      <c r="B138" s="93" t="s">
        <v>1029</v>
      </c>
      <c r="C138" s="273">
        <v>42005</v>
      </c>
      <c r="D138" s="273">
        <v>42035.999988425923</v>
      </c>
      <c r="E138" s="93">
        <v>1</v>
      </c>
      <c r="F138" s="93" t="s">
        <v>38</v>
      </c>
      <c r="G138" s="93">
        <v>7</v>
      </c>
      <c r="H138" s="93">
        <v>4</v>
      </c>
      <c r="I138" s="93">
        <v>5084</v>
      </c>
      <c r="J138" s="93" t="s">
        <v>996</v>
      </c>
      <c r="K138" s="93" t="s">
        <v>997</v>
      </c>
    </row>
    <row r="139" spans="1:16" s="93" customFormat="1" x14ac:dyDescent="0.25">
      <c r="A139" s="93">
        <v>100039</v>
      </c>
      <c r="B139" s="93" t="s">
        <v>1029</v>
      </c>
      <c r="C139" s="273">
        <v>42005</v>
      </c>
      <c r="D139" s="273">
        <v>42035.999988425923</v>
      </c>
      <c r="E139" s="93">
        <v>1</v>
      </c>
      <c r="F139" s="93" t="s">
        <v>38</v>
      </c>
      <c r="H139" s="93">
        <v>10</v>
      </c>
      <c r="M139" s="93">
        <v>55800</v>
      </c>
      <c r="N139" s="93" t="s">
        <v>1030</v>
      </c>
      <c r="O139" s="93" t="s">
        <v>1031</v>
      </c>
      <c r="P139" s="93" t="s">
        <v>1032</v>
      </c>
    </row>
    <row r="140" spans="1:16" s="93" customFormat="1" x14ac:dyDescent="0.25">
      <c r="A140" s="93">
        <v>100039</v>
      </c>
      <c r="B140" s="93" t="s">
        <v>1029</v>
      </c>
      <c r="C140" s="273">
        <v>42036</v>
      </c>
      <c r="D140" s="273">
        <v>42063.999988425923</v>
      </c>
      <c r="E140" s="93">
        <v>1</v>
      </c>
      <c r="F140" s="93" t="s">
        <v>38</v>
      </c>
      <c r="G140" s="93">
        <v>7</v>
      </c>
      <c r="H140" s="93">
        <v>5</v>
      </c>
      <c r="I140" s="93">
        <v>101680</v>
      </c>
      <c r="J140" s="93" t="s">
        <v>1033</v>
      </c>
      <c r="K140" s="93" t="s">
        <v>1034</v>
      </c>
    </row>
    <row r="141" spans="1:16" s="93" customFormat="1" x14ac:dyDescent="0.25">
      <c r="A141" s="93">
        <v>100039</v>
      </c>
      <c r="B141" s="93" t="s">
        <v>1029</v>
      </c>
      <c r="C141" s="273">
        <v>42036</v>
      </c>
      <c r="D141" s="273">
        <v>42063.999988425923</v>
      </c>
      <c r="E141" s="93">
        <v>1</v>
      </c>
      <c r="F141" s="93" t="s">
        <v>38</v>
      </c>
      <c r="H141" s="93">
        <v>10</v>
      </c>
      <c r="M141" s="93">
        <v>139500</v>
      </c>
      <c r="N141" s="93" t="s">
        <v>986</v>
      </c>
      <c r="O141" s="93" t="s">
        <v>987</v>
      </c>
      <c r="P141" s="93" t="s">
        <v>988</v>
      </c>
    </row>
    <row r="142" spans="1:16" s="93" customFormat="1" x14ac:dyDescent="0.25">
      <c r="A142" s="93">
        <v>100040</v>
      </c>
      <c r="B142" s="93" t="s">
        <v>1035</v>
      </c>
      <c r="C142" s="273">
        <v>42005</v>
      </c>
      <c r="D142" s="273">
        <v>42035.999988425923</v>
      </c>
      <c r="E142" s="93">
        <v>1</v>
      </c>
      <c r="F142" s="93" t="s">
        <v>38</v>
      </c>
      <c r="G142" s="93">
        <v>7</v>
      </c>
      <c r="H142" s="93">
        <v>4</v>
      </c>
      <c r="I142" s="93">
        <v>5084</v>
      </c>
      <c r="J142" s="93" t="s">
        <v>996</v>
      </c>
      <c r="K142" s="93" t="s">
        <v>997</v>
      </c>
    </row>
    <row r="143" spans="1:16" s="93" customFormat="1" x14ac:dyDescent="0.25">
      <c r="A143" s="93">
        <v>100040</v>
      </c>
      <c r="B143" s="93" t="s">
        <v>1035</v>
      </c>
      <c r="C143" s="273">
        <v>42005</v>
      </c>
      <c r="D143" s="273">
        <v>42035.999988425923</v>
      </c>
      <c r="E143" s="93">
        <v>1</v>
      </c>
      <c r="F143" s="93" t="s">
        <v>38</v>
      </c>
      <c r="H143" s="93">
        <v>10</v>
      </c>
      <c r="M143" s="93">
        <v>55800</v>
      </c>
      <c r="N143" s="93" t="s">
        <v>1030</v>
      </c>
      <c r="O143" s="93" t="s">
        <v>1031</v>
      </c>
      <c r="P143" s="93" t="s">
        <v>1032</v>
      </c>
    </row>
    <row r="144" spans="1:16" s="93" customFormat="1" x14ac:dyDescent="0.25">
      <c r="A144" s="93">
        <v>100040</v>
      </c>
      <c r="B144" s="93" t="s">
        <v>1035</v>
      </c>
      <c r="C144" s="273">
        <v>42036</v>
      </c>
      <c r="D144" s="273">
        <v>42063.999988425923</v>
      </c>
      <c r="E144" s="93">
        <v>1</v>
      </c>
      <c r="F144" s="93" t="s">
        <v>38</v>
      </c>
      <c r="G144" s="93">
        <v>7</v>
      </c>
      <c r="H144" s="93">
        <v>5</v>
      </c>
      <c r="I144" s="93">
        <v>701592</v>
      </c>
      <c r="J144" s="93" t="s">
        <v>1036</v>
      </c>
      <c r="K144" s="93" t="s">
        <v>1037</v>
      </c>
    </row>
    <row r="145" spans="1:16" s="93" customFormat="1" x14ac:dyDescent="0.25">
      <c r="A145" s="93">
        <v>100040</v>
      </c>
      <c r="B145" s="93" t="s">
        <v>1035</v>
      </c>
      <c r="C145" s="273">
        <v>42036</v>
      </c>
      <c r="D145" s="273">
        <v>42063.999988425923</v>
      </c>
      <c r="E145" s="93">
        <v>1</v>
      </c>
      <c r="F145" s="93" t="s">
        <v>38</v>
      </c>
      <c r="H145" s="93">
        <v>10</v>
      </c>
      <c r="M145" s="93">
        <v>418500</v>
      </c>
      <c r="N145" s="93" t="s">
        <v>1038</v>
      </c>
      <c r="O145" s="93" t="s">
        <v>1039</v>
      </c>
      <c r="P145" s="93" t="s">
        <v>1040</v>
      </c>
    </row>
    <row r="146" spans="1:16" s="93" customFormat="1" x14ac:dyDescent="0.25">
      <c r="A146" s="93">
        <v>100041</v>
      </c>
      <c r="B146" s="93" t="s">
        <v>1041</v>
      </c>
      <c r="C146" s="273">
        <v>42005</v>
      </c>
      <c r="D146" s="273">
        <v>42035.999988425923</v>
      </c>
      <c r="E146" s="93">
        <v>1</v>
      </c>
      <c r="F146" s="93" t="s">
        <v>38</v>
      </c>
      <c r="G146" s="93">
        <v>7</v>
      </c>
      <c r="H146" s="93">
        <v>4</v>
      </c>
      <c r="I146" s="93">
        <v>5084</v>
      </c>
      <c r="J146" s="93" t="s">
        <v>996</v>
      </c>
      <c r="K146" s="93" t="s">
        <v>997</v>
      </c>
    </row>
    <row r="147" spans="1:16" s="93" customFormat="1" x14ac:dyDescent="0.25">
      <c r="A147" s="93">
        <v>100041</v>
      </c>
      <c r="B147" s="93" t="s">
        <v>1041</v>
      </c>
      <c r="C147" s="273">
        <v>42005</v>
      </c>
      <c r="D147" s="273">
        <v>42035.999988425923</v>
      </c>
      <c r="E147" s="93">
        <v>1</v>
      </c>
      <c r="F147" s="93" t="s">
        <v>38</v>
      </c>
      <c r="H147" s="93">
        <v>10</v>
      </c>
      <c r="M147" s="93">
        <v>139500</v>
      </c>
      <c r="N147" s="93" t="s">
        <v>986</v>
      </c>
      <c r="O147" s="93" t="s">
        <v>987</v>
      </c>
      <c r="P147" s="93" t="s">
        <v>988</v>
      </c>
    </row>
    <row r="148" spans="1:16" s="93" customFormat="1" x14ac:dyDescent="0.25">
      <c r="A148" s="93">
        <v>100041</v>
      </c>
      <c r="B148" s="93" t="s">
        <v>1041</v>
      </c>
      <c r="C148" s="273">
        <v>42036</v>
      </c>
      <c r="D148" s="273">
        <v>42063.999988425923</v>
      </c>
      <c r="E148" s="93">
        <v>1</v>
      </c>
      <c r="F148" s="93" t="s">
        <v>38</v>
      </c>
      <c r="G148" s="93">
        <v>7</v>
      </c>
      <c r="H148" s="93">
        <v>5</v>
      </c>
      <c r="I148" s="93">
        <v>1199824</v>
      </c>
      <c r="J148" s="93" t="s">
        <v>1042</v>
      </c>
      <c r="K148" s="93" t="s">
        <v>1043</v>
      </c>
    </row>
    <row r="149" spans="1:16" s="93" customFormat="1" x14ac:dyDescent="0.25">
      <c r="A149" s="93">
        <v>100041</v>
      </c>
      <c r="B149" s="93" t="s">
        <v>1041</v>
      </c>
      <c r="C149" s="273">
        <v>42036</v>
      </c>
      <c r="D149" s="273">
        <v>42063.999988425923</v>
      </c>
      <c r="E149" s="93">
        <v>1</v>
      </c>
      <c r="F149" s="93" t="s">
        <v>38</v>
      </c>
      <c r="H149" s="93">
        <v>10</v>
      </c>
      <c r="M149" s="93">
        <v>418500</v>
      </c>
      <c r="N149" s="93" t="s">
        <v>1038</v>
      </c>
      <c r="O149" s="93" t="s">
        <v>1039</v>
      </c>
      <c r="P149" s="93" t="s">
        <v>1040</v>
      </c>
    </row>
    <row r="150" spans="1:16" s="93" customFormat="1" x14ac:dyDescent="0.25">
      <c r="A150" s="93">
        <v>100042</v>
      </c>
      <c r="B150" s="93" t="s">
        <v>1044</v>
      </c>
      <c r="C150" s="273">
        <v>42005</v>
      </c>
      <c r="D150" s="273">
        <v>42035.999988425923</v>
      </c>
      <c r="E150" s="93">
        <v>1</v>
      </c>
      <c r="F150" s="93" t="s">
        <v>38</v>
      </c>
      <c r="H150" s="93">
        <v>10</v>
      </c>
      <c r="M150" s="93">
        <v>148800</v>
      </c>
      <c r="N150" s="93" t="s">
        <v>1045</v>
      </c>
      <c r="O150" s="93" t="s">
        <v>1046</v>
      </c>
      <c r="P150" s="93" t="s">
        <v>1047</v>
      </c>
    </row>
    <row r="151" spans="1:16" s="93" customFormat="1" x14ac:dyDescent="0.25">
      <c r="A151" s="93">
        <v>100042</v>
      </c>
      <c r="B151" s="93" t="s">
        <v>1044</v>
      </c>
      <c r="C151" s="273">
        <v>42036</v>
      </c>
      <c r="D151" s="273">
        <v>42063.999988425923</v>
      </c>
      <c r="E151" s="93">
        <v>1</v>
      </c>
      <c r="F151" s="93" t="s">
        <v>38</v>
      </c>
      <c r="G151" s="93">
        <v>2</v>
      </c>
      <c r="H151" s="93">
        <v>1</v>
      </c>
      <c r="I151" s="93">
        <v>5084</v>
      </c>
      <c r="J151" s="93" t="s">
        <v>996</v>
      </c>
      <c r="K151" s="93" t="s">
        <v>997</v>
      </c>
    </row>
    <row r="152" spans="1:16" s="93" customFormat="1" x14ac:dyDescent="0.25">
      <c r="A152" s="93">
        <v>100042</v>
      </c>
      <c r="B152" s="93" t="s">
        <v>1044</v>
      </c>
      <c r="C152" s="273">
        <v>42036</v>
      </c>
      <c r="D152" s="273">
        <v>42063.999988425923</v>
      </c>
      <c r="E152" s="93">
        <v>1</v>
      </c>
      <c r="F152" s="93" t="s">
        <v>38</v>
      </c>
      <c r="G152" s="93">
        <v>7</v>
      </c>
      <c r="H152" s="93">
        <v>5</v>
      </c>
      <c r="I152" s="93">
        <v>76260</v>
      </c>
      <c r="J152" s="93" t="s">
        <v>989</v>
      </c>
      <c r="K152" s="93" t="s">
        <v>990</v>
      </c>
    </row>
    <row r="153" spans="1:16" s="93" customFormat="1" x14ac:dyDescent="0.25">
      <c r="A153" s="93">
        <v>100043</v>
      </c>
      <c r="B153" s="93" t="s">
        <v>1048</v>
      </c>
      <c r="C153" s="273">
        <v>42005</v>
      </c>
      <c r="D153" s="273">
        <v>42035.999988425923</v>
      </c>
      <c r="E153" s="93">
        <v>1</v>
      </c>
      <c r="F153" s="93" t="s">
        <v>38</v>
      </c>
      <c r="H153" s="93">
        <v>10</v>
      </c>
      <c r="M153" s="93">
        <v>288300</v>
      </c>
      <c r="N153" s="93" t="s">
        <v>1049</v>
      </c>
      <c r="O153" s="93" t="s">
        <v>1050</v>
      </c>
      <c r="P153" s="93" t="s">
        <v>1051</v>
      </c>
    </row>
    <row r="154" spans="1:16" s="93" customFormat="1" x14ac:dyDescent="0.25">
      <c r="A154" s="93">
        <v>100043</v>
      </c>
      <c r="B154" s="93" t="s">
        <v>1048</v>
      </c>
      <c r="C154" s="273">
        <v>42036</v>
      </c>
      <c r="D154" s="273">
        <v>42063.999988425923</v>
      </c>
      <c r="E154" s="93">
        <v>1</v>
      </c>
      <c r="F154" s="93" t="s">
        <v>38</v>
      </c>
      <c r="G154" s="93">
        <v>7</v>
      </c>
      <c r="H154" s="93">
        <v>5</v>
      </c>
      <c r="I154" s="93">
        <v>157604</v>
      </c>
      <c r="J154" s="93" t="s">
        <v>1052</v>
      </c>
      <c r="K154" s="93" t="s">
        <v>1053</v>
      </c>
    </row>
    <row r="155" spans="1:16" s="93" customFormat="1" x14ac:dyDescent="0.25">
      <c r="A155" s="93">
        <v>100044</v>
      </c>
      <c r="B155" s="93" t="s">
        <v>1054</v>
      </c>
      <c r="C155" s="273">
        <v>42005</v>
      </c>
      <c r="D155" s="273">
        <v>42035.999988425923</v>
      </c>
      <c r="E155" s="93">
        <v>1</v>
      </c>
      <c r="F155" s="93" t="s">
        <v>38</v>
      </c>
      <c r="G155" s="93">
        <v>7</v>
      </c>
      <c r="H155" s="93">
        <v>4</v>
      </c>
      <c r="I155" s="93">
        <v>5084</v>
      </c>
      <c r="J155" s="93" t="s">
        <v>996</v>
      </c>
      <c r="K155" s="93" t="s">
        <v>997</v>
      </c>
    </row>
    <row r="156" spans="1:16" s="93" customFormat="1" x14ac:dyDescent="0.25">
      <c r="A156" s="93">
        <v>100044</v>
      </c>
      <c r="B156" s="93" t="s">
        <v>1054</v>
      </c>
      <c r="C156" s="273">
        <v>42005</v>
      </c>
      <c r="D156" s="273">
        <v>42035.999988425923</v>
      </c>
      <c r="E156" s="93">
        <v>1</v>
      </c>
      <c r="F156" s="93" t="s">
        <v>38</v>
      </c>
      <c r="H156" s="93">
        <v>10</v>
      </c>
      <c r="M156" s="93">
        <v>55800</v>
      </c>
      <c r="N156" s="93" t="s">
        <v>1030</v>
      </c>
      <c r="O156" s="93" t="s">
        <v>1031</v>
      </c>
      <c r="P156" s="93" t="s">
        <v>1032</v>
      </c>
    </row>
    <row r="157" spans="1:16" s="93" customFormat="1" x14ac:dyDescent="0.25">
      <c r="A157" s="93">
        <v>100044</v>
      </c>
      <c r="B157" s="93" t="s">
        <v>1054</v>
      </c>
      <c r="C157" s="273">
        <v>42036</v>
      </c>
      <c r="D157" s="273">
        <v>42063.999988425923</v>
      </c>
      <c r="E157" s="93">
        <v>1</v>
      </c>
      <c r="F157" s="93" t="s">
        <v>38</v>
      </c>
      <c r="G157" s="93">
        <v>7</v>
      </c>
      <c r="H157" s="93">
        <v>5</v>
      </c>
      <c r="I157" s="93">
        <v>691424</v>
      </c>
      <c r="J157" s="93" t="s">
        <v>1055</v>
      </c>
      <c r="K157" s="93" t="s">
        <v>1056</v>
      </c>
    </row>
    <row r="158" spans="1:16" s="93" customFormat="1" x14ac:dyDescent="0.25">
      <c r="A158" s="93">
        <v>100044</v>
      </c>
      <c r="B158" s="93" t="s">
        <v>1054</v>
      </c>
      <c r="C158" s="273">
        <v>42036</v>
      </c>
      <c r="D158" s="273">
        <v>42063.999988425923</v>
      </c>
      <c r="E158" s="93">
        <v>1</v>
      </c>
      <c r="F158" s="93" t="s">
        <v>38</v>
      </c>
      <c r="H158" s="93">
        <v>10</v>
      </c>
      <c r="M158" s="93">
        <v>418500</v>
      </c>
      <c r="N158" s="93" t="s">
        <v>1038</v>
      </c>
      <c r="O158" s="93" t="s">
        <v>1039</v>
      </c>
      <c r="P158" s="93" t="s">
        <v>1040</v>
      </c>
    </row>
    <row r="159" spans="1:16" s="93" customFormat="1" x14ac:dyDescent="0.25">
      <c r="A159" s="93">
        <v>100045</v>
      </c>
      <c r="B159" s="93" t="s">
        <v>1057</v>
      </c>
      <c r="C159" s="273">
        <v>42005</v>
      </c>
      <c r="D159" s="273">
        <v>42035.999988425923</v>
      </c>
      <c r="E159" s="93">
        <v>1</v>
      </c>
      <c r="F159" s="93" t="s">
        <v>59</v>
      </c>
      <c r="G159" s="93">
        <v>7</v>
      </c>
      <c r="H159" s="93">
        <v>5</v>
      </c>
      <c r="I159" s="93">
        <v>86428</v>
      </c>
      <c r="J159" s="93" t="s">
        <v>1058</v>
      </c>
      <c r="K159" s="93" t="s">
        <v>1059</v>
      </c>
    </row>
    <row r="160" spans="1:16" s="93" customFormat="1" x14ac:dyDescent="0.25">
      <c r="A160" s="93">
        <v>100045</v>
      </c>
      <c r="B160" s="93" t="s">
        <v>1057</v>
      </c>
      <c r="C160" s="273">
        <v>42005</v>
      </c>
      <c r="D160" s="273">
        <v>42035.999988425923</v>
      </c>
      <c r="E160" s="93">
        <v>0</v>
      </c>
      <c r="F160" s="93" t="s">
        <v>38</v>
      </c>
      <c r="G160" s="93">
        <v>7</v>
      </c>
      <c r="H160" s="93">
        <v>5</v>
      </c>
      <c r="I160" s="93">
        <v>93000</v>
      </c>
      <c r="J160" s="93">
        <v>5580</v>
      </c>
      <c r="K160" s="93">
        <v>1860</v>
      </c>
    </row>
    <row r="161" spans="1:16" s="93" customFormat="1" x14ac:dyDescent="0.25">
      <c r="A161" s="93">
        <v>100045</v>
      </c>
      <c r="B161" s="93" t="s">
        <v>1057</v>
      </c>
      <c r="C161" s="273">
        <v>42005</v>
      </c>
      <c r="D161" s="273">
        <v>42035.999988425923</v>
      </c>
      <c r="E161" s="93">
        <v>1</v>
      </c>
      <c r="F161" s="93" t="s">
        <v>38</v>
      </c>
      <c r="G161" s="93">
        <v>7</v>
      </c>
      <c r="H161" s="93">
        <v>5</v>
      </c>
      <c r="I161" s="93">
        <v>462644</v>
      </c>
      <c r="J161" s="93" t="s">
        <v>1060</v>
      </c>
      <c r="K161" s="93" t="s">
        <v>1061</v>
      </c>
    </row>
    <row r="162" spans="1:16" s="93" customFormat="1" x14ac:dyDescent="0.25">
      <c r="A162" s="93">
        <v>100045</v>
      </c>
      <c r="B162" s="93" t="s">
        <v>1057</v>
      </c>
      <c r="C162" s="273">
        <v>42005</v>
      </c>
      <c r="D162" s="273">
        <v>42035.999988425923</v>
      </c>
      <c r="E162" s="93">
        <v>0</v>
      </c>
      <c r="F162" s="93" t="s">
        <v>38</v>
      </c>
      <c r="H162" s="93">
        <v>10</v>
      </c>
      <c r="M162" s="93">
        <v>46500</v>
      </c>
      <c r="N162" s="93">
        <v>46500</v>
      </c>
      <c r="O162" s="93">
        <v>3720</v>
      </c>
      <c r="P162" s="93">
        <v>930</v>
      </c>
    </row>
    <row r="163" spans="1:16" s="93" customFormat="1" x14ac:dyDescent="0.25">
      <c r="A163" s="93">
        <v>100045</v>
      </c>
      <c r="B163" s="93" t="s">
        <v>1057</v>
      </c>
      <c r="C163" s="273">
        <v>42005</v>
      </c>
      <c r="D163" s="273">
        <v>42035.999988425923</v>
      </c>
      <c r="E163" s="93">
        <v>1</v>
      </c>
      <c r="F163" s="93" t="s">
        <v>38</v>
      </c>
      <c r="H163" s="93">
        <v>10</v>
      </c>
      <c r="M163" s="93">
        <v>334800</v>
      </c>
      <c r="N163" s="93" t="s">
        <v>1062</v>
      </c>
      <c r="O163" s="93" t="s">
        <v>1063</v>
      </c>
      <c r="P163" s="93" t="s">
        <v>1064</v>
      </c>
    </row>
    <row r="164" spans="1:16" s="93" customFormat="1" x14ac:dyDescent="0.25">
      <c r="A164" s="93">
        <v>100045</v>
      </c>
      <c r="B164" s="93" t="s">
        <v>1057</v>
      </c>
      <c r="C164" s="273">
        <v>42005</v>
      </c>
      <c r="D164" s="273">
        <v>42035.999988425923</v>
      </c>
      <c r="E164" s="93">
        <v>1</v>
      </c>
      <c r="F164" s="93" t="s">
        <v>59</v>
      </c>
      <c r="H164" s="93">
        <v>10</v>
      </c>
      <c r="M164" s="93">
        <v>55800</v>
      </c>
      <c r="N164" s="93" t="s">
        <v>1030</v>
      </c>
      <c r="O164" s="93" t="s">
        <v>1031</v>
      </c>
      <c r="P164" s="93" t="s">
        <v>1032</v>
      </c>
    </row>
    <row r="165" spans="1:16" s="93" customFormat="1" x14ac:dyDescent="0.25">
      <c r="A165" s="93">
        <v>100045</v>
      </c>
      <c r="B165" s="93" t="s">
        <v>1057</v>
      </c>
      <c r="C165" s="273">
        <v>42036</v>
      </c>
      <c r="D165" s="273">
        <v>42063.999988425923</v>
      </c>
      <c r="E165" s="93">
        <v>1</v>
      </c>
      <c r="F165" s="93" t="s">
        <v>38</v>
      </c>
      <c r="G165" s="93">
        <v>7</v>
      </c>
      <c r="H165" s="93">
        <v>5</v>
      </c>
      <c r="I165" s="93">
        <v>30504</v>
      </c>
      <c r="J165" s="93" t="s">
        <v>1065</v>
      </c>
      <c r="K165" s="93" t="s">
        <v>1006</v>
      </c>
    </row>
    <row r="166" spans="1:16" s="93" customFormat="1" x14ac:dyDescent="0.25">
      <c r="A166" s="93">
        <v>100046</v>
      </c>
      <c r="B166" s="93" t="s">
        <v>1066</v>
      </c>
      <c r="C166" s="273">
        <v>42005</v>
      </c>
      <c r="D166" s="273">
        <v>42035.999988425923</v>
      </c>
      <c r="E166" s="93">
        <v>1</v>
      </c>
      <c r="F166" s="93" t="s">
        <v>38</v>
      </c>
      <c r="G166" s="93">
        <v>7</v>
      </c>
      <c r="H166" s="93">
        <v>5</v>
      </c>
      <c r="I166" s="93">
        <v>686088</v>
      </c>
      <c r="J166" s="93" t="s">
        <v>1067</v>
      </c>
      <c r="K166" s="93" t="s">
        <v>1068</v>
      </c>
    </row>
    <row r="167" spans="1:16" s="93" customFormat="1" x14ac:dyDescent="0.25">
      <c r="A167" s="93">
        <v>100046</v>
      </c>
      <c r="B167" s="93" t="s">
        <v>1066</v>
      </c>
      <c r="C167" s="273">
        <v>42005</v>
      </c>
      <c r="D167" s="273">
        <v>42035.999988425923</v>
      </c>
      <c r="E167" s="93">
        <v>1</v>
      </c>
      <c r="F167" s="93" t="s">
        <v>38</v>
      </c>
      <c r="H167" s="93">
        <v>10</v>
      </c>
      <c r="M167" s="93">
        <v>474000</v>
      </c>
      <c r="N167" s="93" t="s">
        <v>1069</v>
      </c>
      <c r="O167" s="93" t="s">
        <v>1070</v>
      </c>
      <c r="P167" s="93" t="s">
        <v>1071</v>
      </c>
    </row>
    <row r="168" spans="1:16" s="93" customFormat="1" x14ac:dyDescent="0.25">
      <c r="A168" s="93">
        <v>100046</v>
      </c>
      <c r="B168" s="93" t="s">
        <v>1066</v>
      </c>
      <c r="C168" s="273">
        <v>42036</v>
      </c>
      <c r="D168" s="273">
        <v>42063.999988425923</v>
      </c>
      <c r="E168" s="93">
        <v>1</v>
      </c>
      <c r="F168" s="93" t="s">
        <v>38</v>
      </c>
      <c r="G168" s="93">
        <v>7</v>
      </c>
      <c r="H168" s="93">
        <v>5</v>
      </c>
      <c r="I168" s="93">
        <v>30504</v>
      </c>
      <c r="J168" s="93" t="s">
        <v>1065</v>
      </c>
      <c r="K168" s="93" t="s">
        <v>1006</v>
      </c>
    </row>
    <row r="169" spans="1:16" s="93" customFormat="1" x14ac:dyDescent="0.25">
      <c r="A169" s="93">
        <v>100047</v>
      </c>
      <c r="B169" s="93" t="s">
        <v>1072</v>
      </c>
      <c r="C169" s="273">
        <v>42005</v>
      </c>
      <c r="D169" s="273">
        <v>42035.999988425923</v>
      </c>
      <c r="E169" s="93">
        <v>1</v>
      </c>
      <c r="F169" s="93" t="s">
        <v>38</v>
      </c>
      <c r="G169" s="93">
        <v>7</v>
      </c>
      <c r="H169" s="93">
        <v>4</v>
      </c>
      <c r="I169" s="93">
        <v>5084</v>
      </c>
      <c r="J169" s="93" t="s">
        <v>996</v>
      </c>
      <c r="K169" s="93" t="s">
        <v>997</v>
      </c>
    </row>
    <row r="170" spans="1:16" s="93" customFormat="1" x14ac:dyDescent="0.25">
      <c r="A170" s="93">
        <v>100047</v>
      </c>
      <c r="B170" s="93" t="s">
        <v>1072</v>
      </c>
      <c r="C170" s="273">
        <v>42005</v>
      </c>
      <c r="D170" s="273">
        <v>42035.999988425923</v>
      </c>
      <c r="E170" s="93">
        <v>1</v>
      </c>
      <c r="F170" s="93" t="s">
        <v>38</v>
      </c>
      <c r="H170" s="93">
        <v>10</v>
      </c>
      <c r="M170" s="93">
        <v>55800</v>
      </c>
      <c r="N170" s="93" t="s">
        <v>1030</v>
      </c>
      <c r="O170" s="93" t="s">
        <v>1031</v>
      </c>
      <c r="P170" s="93" t="s">
        <v>1032</v>
      </c>
    </row>
    <row r="171" spans="1:16" s="93" customFormat="1" x14ac:dyDescent="0.25">
      <c r="A171" s="93">
        <v>100047</v>
      </c>
      <c r="B171" s="93" t="s">
        <v>1072</v>
      </c>
      <c r="C171" s="273">
        <v>42036</v>
      </c>
      <c r="D171" s="273">
        <v>42063.999988425923</v>
      </c>
      <c r="E171" s="93">
        <v>1</v>
      </c>
      <c r="F171" s="93" t="s">
        <v>38</v>
      </c>
      <c r="G171" s="93">
        <v>7</v>
      </c>
      <c r="H171" s="93">
        <v>5</v>
      </c>
      <c r="I171" s="93">
        <v>698640</v>
      </c>
      <c r="J171" s="93" t="s">
        <v>1073</v>
      </c>
      <c r="K171" s="93" t="s">
        <v>1074</v>
      </c>
    </row>
    <row r="172" spans="1:16" s="93" customFormat="1" x14ac:dyDescent="0.25">
      <c r="A172" s="93">
        <v>100047</v>
      </c>
      <c r="B172" s="93" t="s">
        <v>1072</v>
      </c>
      <c r="C172" s="273">
        <v>42036</v>
      </c>
      <c r="D172" s="273">
        <v>42063.999988425923</v>
      </c>
      <c r="E172" s="93">
        <v>1</v>
      </c>
      <c r="F172" s="93" t="s">
        <v>38</v>
      </c>
      <c r="H172" s="93">
        <v>10</v>
      </c>
      <c r="M172" s="93">
        <v>416700</v>
      </c>
      <c r="N172" s="93" t="s">
        <v>1075</v>
      </c>
      <c r="O172" s="93" t="s">
        <v>1076</v>
      </c>
      <c r="P172" s="93" t="s">
        <v>1077</v>
      </c>
    </row>
    <row r="173" spans="1:16" s="93" customFormat="1" x14ac:dyDescent="0.25">
      <c r="A173" s="93">
        <v>100048</v>
      </c>
      <c r="B173" s="93" t="s">
        <v>1078</v>
      </c>
      <c r="C173" s="273">
        <v>42005</v>
      </c>
      <c r="D173" s="273">
        <v>42035.999988425923</v>
      </c>
      <c r="E173" s="93">
        <v>1</v>
      </c>
      <c r="F173" s="93" t="s">
        <v>38</v>
      </c>
      <c r="G173" s="93">
        <v>7</v>
      </c>
      <c r="H173" s="93">
        <v>4</v>
      </c>
      <c r="I173" s="93">
        <v>5084</v>
      </c>
      <c r="J173" s="93" t="s">
        <v>996</v>
      </c>
      <c r="K173" s="93" t="s">
        <v>997</v>
      </c>
    </row>
    <row r="174" spans="1:16" s="93" customFormat="1" x14ac:dyDescent="0.25">
      <c r="A174" s="93">
        <v>100048</v>
      </c>
      <c r="B174" s="93" t="s">
        <v>1078</v>
      </c>
      <c r="C174" s="273">
        <v>42005</v>
      </c>
      <c r="D174" s="273">
        <v>42035.999988425923</v>
      </c>
      <c r="E174" s="93">
        <v>1</v>
      </c>
      <c r="F174" s="93" t="s">
        <v>38</v>
      </c>
      <c r="H174" s="93">
        <v>10</v>
      </c>
      <c r="M174" s="93">
        <v>55800</v>
      </c>
      <c r="N174" s="93" t="s">
        <v>1030</v>
      </c>
      <c r="O174" s="93" t="s">
        <v>1031</v>
      </c>
      <c r="P174" s="93" t="s">
        <v>1032</v>
      </c>
    </row>
    <row r="175" spans="1:16" s="93" customFormat="1" x14ac:dyDescent="0.25">
      <c r="A175" s="93">
        <v>100048</v>
      </c>
      <c r="B175" s="93" t="s">
        <v>1078</v>
      </c>
      <c r="C175" s="273">
        <v>42036</v>
      </c>
      <c r="D175" s="273">
        <v>42063.999988425923</v>
      </c>
      <c r="E175" s="93">
        <v>1</v>
      </c>
      <c r="F175" s="93" t="s">
        <v>38</v>
      </c>
      <c r="G175" s="93">
        <v>7</v>
      </c>
      <c r="H175" s="93">
        <v>5</v>
      </c>
      <c r="I175" s="93">
        <v>686340</v>
      </c>
      <c r="J175" s="93" t="s">
        <v>1079</v>
      </c>
      <c r="K175" s="93" t="s">
        <v>1080</v>
      </c>
    </row>
    <row r="176" spans="1:16" s="93" customFormat="1" x14ac:dyDescent="0.25">
      <c r="A176" s="93">
        <v>100048</v>
      </c>
      <c r="B176" s="93" t="s">
        <v>1078</v>
      </c>
      <c r="C176" s="273">
        <v>42036</v>
      </c>
      <c r="D176" s="273">
        <v>42063.999988425923</v>
      </c>
      <c r="E176" s="93">
        <v>1</v>
      </c>
      <c r="F176" s="93" t="s">
        <v>38</v>
      </c>
      <c r="H176" s="93">
        <v>10</v>
      </c>
      <c r="M176" s="93">
        <v>418500</v>
      </c>
      <c r="N176" s="93" t="s">
        <v>1038</v>
      </c>
      <c r="O176" s="93" t="s">
        <v>1039</v>
      </c>
      <c r="P176" s="93" t="s">
        <v>1040</v>
      </c>
    </row>
    <row r="177" spans="1:16" s="93" customFormat="1" x14ac:dyDescent="0.25">
      <c r="A177" s="93">
        <v>100049</v>
      </c>
      <c r="B177" s="93" t="s">
        <v>1081</v>
      </c>
      <c r="C177" s="273">
        <v>42005</v>
      </c>
      <c r="D177" s="273">
        <v>42035.999988425923</v>
      </c>
      <c r="E177" s="93">
        <v>1</v>
      </c>
      <c r="F177" s="93" t="s">
        <v>38</v>
      </c>
      <c r="G177" s="93">
        <v>7</v>
      </c>
      <c r="H177" s="93">
        <v>5</v>
      </c>
      <c r="I177" s="93">
        <v>671088</v>
      </c>
      <c r="J177" s="93" t="s">
        <v>1082</v>
      </c>
      <c r="K177" s="93" t="s">
        <v>1083</v>
      </c>
    </row>
    <row r="178" spans="1:16" s="93" customFormat="1" x14ac:dyDescent="0.25">
      <c r="A178" s="93">
        <v>100049</v>
      </c>
      <c r="B178" s="93" t="s">
        <v>1081</v>
      </c>
      <c r="C178" s="273">
        <v>42005</v>
      </c>
      <c r="D178" s="273">
        <v>42035.999988425923</v>
      </c>
      <c r="E178" s="93">
        <v>1</v>
      </c>
      <c r="F178" s="93" t="s">
        <v>38</v>
      </c>
      <c r="G178" s="93">
        <v>12</v>
      </c>
      <c r="H178" s="93">
        <v>1</v>
      </c>
      <c r="I178" s="93">
        <v>5084</v>
      </c>
      <c r="J178" s="93" t="s">
        <v>996</v>
      </c>
      <c r="K178" s="93" t="s">
        <v>997</v>
      </c>
    </row>
    <row r="179" spans="1:16" s="93" customFormat="1" x14ac:dyDescent="0.25">
      <c r="A179" s="93">
        <v>100049</v>
      </c>
      <c r="B179" s="93" t="s">
        <v>1081</v>
      </c>
      <c r="C179" s="273">
        <v>42005</v>
      </c>
      <c r="D179" s="273">
        <v>42035.999988425923</v>
      </c>
      <c r="E179" s="93">
        <v>1</v>
      </c>
      <c r="F179" s="93" t="s">
        <v>38</v>
      </c>
      <c r="H179" s="93">
        <v>10</v>
      </c>
      <c r="M179" s="93">
        <v>474300</v>
      </c>
      <c r="N179" s="93" t="s">
        <v>1084</v>
      </c>
      <c r="O179" s="93" t="s">
        <v>1085</v>
      </c>
      <c r="P179" s="93" t="s">
        <v>1086</v>
      </c>
    </row>
    <row r="180" spans="1:16" s="93" customFormat="1" x14ac:dyDescent="0.25">
      <c r="A180" s="93">
        <v>100049</v>
      </c>
      <c r="B180" s="93" t="s">
        <v>1081</v>
      </c>
      <c r="C180" s="273">
        <v>42036</v>
      </c>
      <c r="D180" s="273">
        <v>42063.999988425923</v>
      </c>
      <c r="E180" s="93">
        <v>1</v>
      </c>
      <c r="F180" s="93" t="s">
        <v>38</v>
      </c>
      <c r="G180" s="93">
        <v>7</v>
      </c>
      <c r="H180" s="93">
        <v>5</v>
      </c>
      <c r="I180" s="93">
        <v>30504</v>
      </c>
      <c r="J180" s="93" t="s">
        <v>1065</v>
      </c>
      <c r="K180" s="93" t="s">
        <v>1006</v>
      </c>
    </row>
    <row r="181" spans="1:16" s="93" customFormat="1" x14ac:dyDescent="0.25">
      <c r="A181" s="93">
        <v>100050</v>
      </c>
      <c r="B181" s="93" t="s">
        <v>1087</v>
      </c>
      <c r="C181" s="273">
        <v>42005</v>
      </c>
      <c r="D181" s="273">
        <v>42035.999988425923</v>
      </c>
      <c r="E181" s="93">
        <v>1</v>
      </c>
      <c r="F181" s="93" t="s">
        <v>38</v>
      </c>
      <c r="H181" s="93">
        <v>10</v>
      </c>
      <c r="M181" s="93">
        <v>139500</v>
      </c>
      <c r="N181" s="93" t="s">
        <v>986</v>
      </c>
      <c r="O181" s="93" t="s">
        <v>987</v>
      </c>
      <c r="P181" s="93" t="s">
        <v>988</v>
      </c>
    </row>
    <row r="182" spans="1:16" s="93" customFormat="1" x14ac:dyDescent="0.25">
      <c r="A182" s="93">
        <v>100050</v>
      </c>
      <c r="B182" s="93" t="s">
        <v>1087</v>
      </c>
      <c r="C182" s="273">
        <v>42036</v>
      </c>
      <c r="D182" s="273">
        <v>42063.999988425923</v>
      </c>
      <c r="E182" s="93">
        <v>1</v>
      </c>
      <c r="F182" s="93" t="s">
        <v>38</v>
      </c>
      <c r="G182" s="93">
        <v>7</v>
      </c>
      <c r="H182" s="93">
        <v>5</v>
      </c>
      <c r="I182" s="93">
        <v>76260</v>
      </c>
      <c r="J182" s="93" t="s">
        <v>989</v>
      </c>
      <c r="K182" s="93" t="s">
        <v>990</v>
      </c>
    </row>
    <row r="183" spans="1:16" s="93" customFormat="1" x14ac:dyDescent="0.25">
      <c r="A183" s="93">
        <v>100051</v>
      </c>
      <c r="B183" s="93" t="s">
        <v>1088</v>
      </c>
      <c r="C183" s="273">
        <v>42005</v>
      </c>
      <c r="D183" s="273">
        <v>42035.999988425923</v>
      </c>
      <c r="E183" s="93">
        <v>1</v>
      </c>
      <c r="F183" s="93" t="s">
        <v>38</v>
      </c>
      <c r="G183" s="93">
        <v>7</v>
      </c>
      <c r="H183" s="93">
        <v>5</v>
      </c>
      <c r="I183" s="93">
        <v>686340</v>
      </c>
      <c r="J183" s="93" t="s">
        <v>1079</v>
      </c>
      <c r="K183" s="93" t="s">
        <v>1080</v>
      </c>
    </row>
    <row r="184" spans="1:16" s="93" customFormat="1" x14ac:dyDescent="0.25">
      <c r="A184" s="93">
        <v>100051</v>
      </c>
      <c r="B184" s="93" t="s">
        <v>1088</v>
      </c>
      <c r="C184" s="273">
        <v>42005</v>
      </c>
      <c r="D184" s="273">
        <v>42035.999988425923</v>
      </c>
      <c r="E184" s="93">
        <v>1</v>
      </c>
      <c r="F184" s="93" t="s">
        <v>38</v>
      </c>
      <c r="H184" s="93">
        <v>10</v>
      </c>
      <c r="M184" s="93">
        <v>474300</v>
      </c>
      <c r="N184" s="93" t="s">
        <v>1084</v>
      </c>
      <c r="O184" s="93" t="s">
        <v>1085</v>
      </c>
      <c r="P184" s="93" t="s">
        <v>1086</v>
      </c>
    </row>
    <row r="185" spans="1:16" s="93" customFormat="1" x14ac:dyDescent="0.25">
      <c r="A185" s="93">
        <v>100051</v>
      </c>
      <c r="B185" s="93" t="s">
        <v>1088</v>
      </c>
      <c r="C185" s="273">
        <v>42036</v>
      </c>
      <c r="D185" s="273">
        <v>42063.999988425923</v>
      </c>
      <c r="E185" s="93">
        <v>1</v>
      </c>
      <c r="F185" s="93" t="s">
        <v>38</v>
      </c>
      <c r="G185" s="93">
        <v>7</v>
      </c>
      <c r="H185" s="93">
        <v>5</v>
      </c>
      <c r="I185" s="93">
        <v>30504</v>
      </c>
      <c r="J185" s="93" t="s">
        <v>1065</v>
      </c>
      <c r="K185" s="93" t="s">
        <v>1006</v>
      </c>
    </row>
    <row r="186" spans="1:16" s="93" customFormat="1" x14ac:dyDescent="0.25">
      <c r="A186" s="93">
        <v>100052</v>
      </c>
      <c r="B186" s="93" t="s">
        <v>1089</v>
      </c>
      <c r="C186" s="273">
        <v>42005</v>
      </c>
      <c r="D186" s="273">
        <v>42035.999988425923</v>
      </c>
      <c r="E186" s="93">
        <v>1</v>
      </c>
      <c r="F186" s="93" t="s">
        <v>38</v>
      </c>
      <c r="G186" s="93">
        <v>7</v>
      </c>
      <c r="H186" s="93">
        <v>5</v>
      </c>
      <c r="I186" s="93">
        <v>686340</v>
      </c>
      <c r="J186" s="93" t="s">
        <v>1079</v>
      </c>
      <c r="K186" s="93" t="s">
        <v>1080</v>
      </c>
    </row>
    <row r="187" spans="1:16" s="93" customFormat="1" x14ac:dyDescent="0.25">
      <c r="A187" s="93">
        <v>100052</v>
      </c>
      <c r="B187" s="93" t="s">
        <v>1089</v>
      </c>
      <c r="C187" s="273">
        <v>42005</v>
      </c>
      <c r="D187" s="273">
        <v>42035.999988425923</v>
      </c>
      <c r="E187" s="93">
        <v>1</v>
      </c>
      <c r="F187" s="93" t="s">
        <v>38</v>
      </c>
      <c r="H187" s="93">
        <v>10</v>
      </c>
      <c r="M187" s="93">
        <v>474300</v>
      </c>
      <c r="N187" s="93" t="s">
        <v>1084</v>
      </c>
      <c r="O187" s="93" t="s">
        <v>1085</v>
      </c>
      <c r="P187" s="93" t="s">
        <v>1086</v>
      </c>
    </row>
    <row r="188" spans="1:16" s="93" customFormat="1" x14ac:dyDescent="0.25">
      <c r="A188" s="93">
        <v>100052</v>
      </c>
      <c r="B188" s="93" t="s">
        <v>1089</v>
      </c>
      <c r="C188" s="273">
        <v>42036</v>
      </c>
      <c r="D188" s="273">
        <v>42063.999988425923</v>
      </c>
      <c r="E188" s="93">
        <v>1</v>
      </c>
      <c r="F188" s="93" t="s">
        <v>38</v>
      </c>
      <c r="G188" s="93">
        <v>7</v>
      </c>
      <c r="H188" s="93">
        <v>5</v>
      </c>
      <c r="I188" s="93">
        <v>30504</v>
      </c>
      <c r="J188" s="93" t="s">
        <v>1065</v>
      </c>
      <c r="K188" s="93" t="s">
        <v>1006</v>
      </c>
    </row>
    <row r="189" spans="1:16" s="93" customFormat="1" x14ac:dyDescent="0.25">
      <c r="A189" s="93">
        <v>100053</v>
      </c>
      <c r="B189" s="93" t="s">
        <v>1090</v>
      </c>
      <c r="C189" s="273">
        <v>42005</v>
      </c>
      <c r="D189" s="273">
        <v>42035.999988425923</v>
      </c>
      <c r="E189" s="93">
        <v>1</v>
      </c>
      <c r="F189" s="93" t="s">
        <v>38</v>
      </c>
      <c r="G189" s="93">
        <v>7</v>
      </c>
      <c r="H189" s="93">
        <v>5</v>
      </c>
      <c r="I189" s="93">
        <v>10988</v>
      </c>
      <c r="J189" s="93" t="s">
        <v>1091</v>
      </c>
      <c r="K189" s="93" t="s">
        <v>1092</v>
      </c>
    </row>
    <row r="190" spans="1:16" s="93" customFormat="1" x14ac:dyDescent="0.25">
      <c r="A190" s="93">
        <v>100053</v>
      </c>
      <c r="B190" s="93" t="s">
        <v>1090</v>
      </c>
      <c r="C190" s="273">
        <v>42005</v>
      </c>
      <c r="D190" s="273">
        <v>42035.999988425923</v>
      </c>
      <c r="E190" s="93">
        <v>1</v>
      </c>
      <c r="F190" s="93" t="s">
        <v>38</v>
      </c>
      <c r="H190" s="93">
        <v>10</v>
      </c>
      <c r="M190" s="93">
        <v>49610</v>
      </c>
      <c r="N190" s="93" t="s">
        <v>939</v>
      </c>
      <c r="O190" s="93" t="s">
        <v>940</v>
      </c>
      <c r="P190" s="93" t="s">
        <v>941</v>
      </c>
    </row>
    <row r="191" spans="1:16" s="93" customFormat="1" x14ac:dyDescent="0.25">
      <c r="A191" s="93">
        <v>100053</v>
      </c>
      <c r="B191" s="93" t="s">
        <v>1090</v>
      </c>
      <c r="C191" s="273">
        <v>42036</v>
      </c>
      <c r="D191" s="273">
        <v>42063.999988425923</v>
      </c>
      <c r="E191" s="93">
        <v>1</v>
      </c>
      <c r="F191" s="93" t="s">
        <v>38</v>
      </c>
      <c r="G191" s="93">
        <v>7</v>
      </c>
      <c r="H191" s="93">
        <v>5</v>
      </c>
      <c r="I191" s="93">
        <v>11726</v>
      </c>
      <c r="J191" s="93" t="s">
        <v>1093</v>
      </c>
      <c r="K191" s="93" t="s">
        <v>1094</v>
      </c>
    </row>
    <row r="192" spans="1:16" s="93" customFormat="1" x14ac:dyDescent="0.25">
      <c r="A192" s="93">
        <v>100053</v>
      </c>
      <c r="B192" s="93" t="s">
        <v>1090</v>
      </c>
      <c r="C192" s="273">
        <v>42036</v>
      </c>
      <c r="D192" s="273">
        <v>42063.999988425923</v>
      </c>
      <c r="E192" s="93">
        <v>1</v>
      </c>
      <c r="F192" s="93" t="s">
        <v>38</v>
      </c>
      <c r="H192" s="93">
        <v>10</v>
      </c>
      <c r="M192" s="93">
        <v>5125</v>
      </c>
      <c r="N192" s="93" t="s">
        <v>256</v>
      </c>
      <c r="O192" s="93" t="s">
        <v>278</v>
      </c>
      <c r="P192" s="93" t="s">
        <v>944</v>
      </c>
    </row>
    <row r="193" spans="1:16" s="93" customFormat="1" x14ac:dyDescent="0.25">
      <c r="A193" s="93">
        <v>100054</v>
      </c>
      <c r="B193" s="93" t="s">
        <v>1095</v>
      </c>
      <c r="C193" s="273">
        <v>42005</v>
      </c>
      <c r="D193" s="273">
        <v>42035.999988425923</v>
      </c>
      <c r="E193" s="93">
        <v>1</v>
      </c>
      <c r="F193" s="93" t="s">
        <v>38</v>
      </c>
      <c r="H193" s="93">
        <v>10</v>
      </c>
      <c r="M193" s="93">
        <v>28450</v>
      </c>
      <c r="N193" s="93" t="s">
        <v>1096</v>
      </c>
      <c r="O193" s="93" t="s">
        <v>1097</v>
      </c>
      <c r="P193" s="93" t="s">
        <v>1098</v>
      </c>
    </row>
    <row r="194" spans="1:16" s="93" customFormat="1" x14ac:dyDescent="0.25">
      <c r="A194" s="93">
        <v>100054</v>
      </c>
      <c r="B194" s="93" t="s">
        <v>1095</v>
      </c>
      <c r="C194" s="273">
        <v>42036</v>
      </c>
      <c r="D194" s="273">
        <v>42063.999988425923</v>
      </c>
      <c r="E194" s="93">
        <v>1</v>
      </c>
      <c r="F194" s="93" t="s">
        <v>38</v>
      </c>
      <c r="G194" s="93">
        <v>1</v>
      </c>
      <c r="H194" s="93">
        <v>1</v>
      </c>
      <c r="I194" s="93">
        <v>656</v>
      </c>
      <c r="J194" s="93" t="s">
        <v>248</v>
      </c>
      <c r="K194" s="93" t="s">
        <v>249</v>
      </c>
    </row>
    <row r="195" spans="1:16" s="93" customFormat="1" x14ac:dyDescent="0.25">
      <c r="A195" s="93">
        <v>100054</v>
      </c>
      <c r="B195" s="93" t="s">
        <v>1095</v>
      </c>
      <c r="C195" s="273">
        <v>42036</v>
      </c>
      <c r="D195" s="273">
        <v>42063.999988425923</v>
      </c>
      <c r="E195" s="93">
        <v>1</v>
      </c>
      <c r="F195" s="93" t="s">
        <v>38</v>
      </c>
      <c r="G195" s="93">
        <v>2</v>
      </c>
      <c r="H195" s="93">
        <v>1</v>
      </c>
      <c r="I195" s="93">
        <v>574</v>
      </c>
      <c r="J195" s="93" t="s">
        <v>948</v>
      </c>
      <c r="K195" s="93" t="s">
        <v>949</v>
      </c>
    </row>
    <row r="196" spans="1:16" s="93" customFormat="1" x14ac:dyDescent="0.25">
      <c r="A196" s="93">
        <v>100054</v>
      </c>
      <c r="B196" s="93" t="s">
        <v>1095</v>
      </c>
      <c r="C196" s="273">
        <v>42036</v>
      </c>
      <c r="D196" s="273">
        <v>42063.999988425923</v>
      </c>
      <c r="E196" s="93">
        <v>1</v>
      </c>
      <c r="F196" s="93" t="s">
        <v>38</v>
      </c>
      <c r="G196" s="93">
        <v>3</v>
      </c>
      <c r="H196" s="93">
        <v>1</v>
      </c>
      <c r="I196" s="93">
        <v>492</v>
      </c>
      <c r="J196" s="93" t="s">
        <v>270</v>
      </c>
      <c r="K196" s="93" t="s">
        <v>950</v>
      </c>
    </row>
    <row r="197" spans="1:16" s="93" customFormat="1" x14ac:dyDescent="0.25">
      <c r="A197" s="93">
        <v>100054</v>
      </c>
      <c r="B197" s="93" t="s">
        <v>1095</v>
      </c>
      <c r="C197" s="273">
        <v>42036</v>
      </c>
      <c r="D197" s="273">
        <v>42063.999988425923</v>
      </c>
      <c r="E197" s="93">
        <v>1</v>
      </c>
      <c r="F197" s="93" t="s">
        <v>38</v>
      </c>
      <c r="G197" s="93">
        <v>11</v>
      </c>
      <c r="H197" s="93">
        <v>1</v>
      </c>
      <c r="I197" s="93">
        <v>820</v>
      </c>
      <c r="J197" s="93" t="s">
        <v>81</v>
      </c>
      <c r="K197" s="93" t="s">
        <v>82</v>
      </c>
    </row>
    <row r="198" spans="1:16" s="93" customFormat="1" x14ac:dyDescent="0.25">
      <c r="A198" s="93">
        <v>100054</v>
      </c>
      <c r="B198" s="93" t="s">
        <v>1095</v>
      </c>
      <c r="C198" s="273">
        <v>42036</v>
      </c>
      <c r="D198" s="273">
        <v>42063.999988425923</v>
      </c>
      <c r="E198" s="93">
        <v>1</v>
      </c>
      <c r="F198" s="93" t="s">
        <v>38</v>
      </c>
      <c r="G198" s="93">
        <v>12</v>
      </c>
      <c r="H198" s="93">
        <v>1</v>
      </c>
      <c r="I198" s="93">
        <v>820</v>
      </c>
      <c r="J198" s="93" t="s">
        <v>81</v>
      </c>
      <c r="K198" s="93" t="s">
        <v>82</v>
      </c>
    </row>
    <row r="199" spans="1:16" s="93" customFormat="1" x14ac:dyDescent="0.25">
      <c r="A199" s="93">
        <v>100054</v>
      </c>
      <c r="B199" s="93" t="s">
        <v>1095</v>
      </c>
      <c r="C199" s="273">
        <v>42036</v>
      </c>
      <c r="D199" s="273">
        <v>42063.999988425923</v>
      </c>
      <c r="E199" s="93">
        <v>1</v>
      </c>
      <c r="F199" s="93" t="s">
        <v>38</v>
      </c>
      <c r="G199" s="93">
        <v>14</v>
      </c>
      <c r="H199" s="93">
        <v>1</v>
      </c>
      <c r="I199" s="93">
        <v>738</v>
      </c>
      <c r="J199" s="93" t="s">
        <v>253</v>
      </c>
      <c r="K199" s="93" t="s">
        <v>254</v>
      </c>
    </row>
    <row r="200" spans="1:16" s="93" customFormat="1" x14ac:dyDescent="0.25">
      <c r="A200" s="93">
        <v>100055</v>
      </c>
      <c r="B200" s="93" t="s">
        <v>1099</v>
      </c>
      <c r="C200" s="273">
        <v>42005</v>
      </c>
      <c r="D200" s="273">
        <v>42035.999988425923</v>
      </c>
      <c r="E200" s="93">
        <v>0</v>
      </c>
      <c r="F200" s="93" t="s">
        <v>180</v>
      </c>
      <c r="H200" s="93">
        <v>10</v>
      </c>
      <c r="M200" s="93">
        <v>2250</v>
      </c>
      <c r="N200" s="93">
        <v>2250</v>
      </c>
      <c r="O200" s="93">
        <v>180</v>
      </c>
      <c r="P200" s="93">
        <v>45</v>
      </c>
    </row>
    <row r="201" spans="1:16" s="93" customFormat="1" x14ac:dyDescent="0.25">
      <c r="A201" s="93">
        <v>100055</v>
      </c>
      <c r="B201" s="93" t="s">
        <v>1099</v>
      </c>
      <c r="C201" s="273">
        <v>42005</v>
      </c>
      <c r="D201" s="273">
        <v>42035.999988425923</v>
      </c>
      <c r="E201" s="93">
        <v>1</v>
      </c>
      <c r="F201" s="93" t="s">
        <v>38</v>
      </c>
      <c r="H201" s="93">
        <v>10</v>
      </c>
      <c r="M201" s="93">
        <v>11070</v>
      </c>
      <c r="N201" s="93" t="s">
        <v>1100</v>
      </c>
      <c r="O201" s="93" t="s">
        <v>1101</v>
      </c>
      <c r="P201" s="93" t="s">
        <v>1102</v>
      </c>
    </row>
    <row r="202" spans="1:16" s="93" customFormat="1" x14ac:dyDescent="0.25">
      <c r="A202" s="93">
        <v>100055</v>
      </c>
      <c r="B202" s="93" t="s">
        <v>1099</v>
      </c>
      <c r="C202" s="273">
        <v>42005</v>
      </c>
      <c r="D202" s="273">
        <v>42035.999988425923</v>
      </c>
      <c r="E202" s="93">
        <v>1</v>
      </c>
      <c r="F202" s="93" t="s">
        <v>180</v>
      </c>
      <c r="H202" s="93">
        <v>10</v>
      </c>
      <c r="M202" s="93">
        <v>2255</v>
      </c>
      <c r="N202" s="93" t="s">
        <v>258</v>
      </c>
      <c r="O202" s="93" t="s">
        <v>1103</v>
      </c>
      <c r="P202" s="93" t="s">
        <v>1104</v>
      </c>
    </row>
    <row r="203" spans="1:16" s="93" customFormat="1" x14ac:dyDescent="0.25">
      <c r="A203" s="93">
        <v>100055</v>
      </c>
      <c r="B203" s="93" t="s">
        <v>1099</v>
      </c>
      <c r="C203" s="273">
        <v>42005</v>
      </c>
      <c r="D203" s="273">
        <v>42035.999988425923</v>
      </c>
      <c r="E203" s="93">
        <v>1</v>
      </c>
      <c r="F203" s="93" t="s">
        <v>59</v>
      </c>
      <c r="H203" s="93">
        <v>10</v>
      </c>
      <c r="M203" s="93">
        <v>3485</v>
      </c>
      <c r="N203" s="93" t="s">
        <v>956</v>
      </c>
      <c r="O203" s="93" t="s">
        <v>957</v>
      </c>
      <c r="P203" s="93" t="s">
        <v>958</v>
      </c>
    </row>
    <row r="204" spans="1:16" s="93" customFormat="1" x14ac:dyDescent="0.25">
      <c r="A204" s="93">
        <v>100055</v>
      </c>
      <c r="B204" s="93" t="s">
        <v>1099</v>
      </c>
      <c r="C204" s="273">
        <v>42005</v>
      </c>
      <c r="D204" s="273">
        <v>42035.999988425923</v>
      </c>
      <c r="E204" s="93">
        <v>0</v>
      </c>
      <c r="F204" s="93" t="s">
        <v>38</v>
      </c>
      <c r="H204" s="93">
        <v>10</v>
      </c>
      <c r="M204" s="93">
        <v>2500</v>
      </c>
      <c r="N204" s="93">
        <v>2500</v>
      </c>
      <c r="O204" s="93">
        <v>200</v>
      </c>
      <c r="P204" s="93">
        <v>50</v>
      </c>
    </row>
    <row r="205" spans="1:16" s="93" customFormat="1" x14ac:dyDescent="0.25">
      <c r="A205" s="93">
        <v>100056</v>
      </c>
      <c r="B205" s="93" t="s">
        <v>1105</v>
      </c>
      <c r="C205" s="273">
        <v>42005</v>
      </c>
      <c r="D205" s="273">
        <v>42035.999988425923</v>
      </c>
      <c r="E205" s="93">
        <v>1</v>
      </c>
      <c r="F205" s="93" t="s">
        <v>38</v>
      </c>
      <c r="H205" s="93">
        <v>10</v>
      </c>
      <c r="M205" s="93">
        <v>12505</v>
      </c>
      <c r="N205" s="93" t="s">
        <v>276</v>
      </c>
      <c r="O205" s="93" t="s">
        <v>972</v>
      </c>
      <c r="P205" s="93" t="s">
        <v>973</v>
      </c>
    </row>
    <row r="206" spans="1:16" s="93" customFormat="1" x14ac:dyDescent="0.25">
      <c r="A206" s="93">
        <v>100057</v>
      </c>
      <c r="B206" s="93" t="s">
        <v>1106</v>
      </c>
      <c r="C206" s="273">
        <v>42005</v>
      </c>
      <c r="D206" s="273">
        <v>42035.999988425923</v>
      </c>
      <c r="E206" s="93">
        <v>1</v>
      </c>
      <c r="F206" s="93" t="s">
        <v>38</v>
      </c>
      <c r="H206" s="93">
        <v>10</v>
      </c>
      <c r="M206" s="93">
        <v>19065</v>
      </c>
      <c r="N206" s="93" t="s">
        <v>974</v>
      </c>
      <c r="O206" s="93" t="s">
        <v>975</v>
      </c>
      <c r="P206" s="93" t="s">
        <v>976</v>
      </c>
    </row>
    <row r="207" spans="1:16" s="93" customFormat="1" x14ac:dyDescent="0.25">
      <c r="A207" s="93">
        <v>100058</v>
      </c>
      <c r="B207" s="93" t="s">
        <v>1107</v>
      </c>
      <c r="C207" s="273">
        <v>42005</v>
      </c>
      <c r="D207" s="273">
        <v>42035.999988425923</v>
      </c>
      <c r="E207" s="93">
        <v>1</v>
      </c>
      <c r="F207" s="93" t="s">
        <v>38</v>
      </c>
      <c r="H207" s="93">
        <v>10</v>
      </c>
      <c r="M207" s="93">
        <v>15990</v>
      </c>
      <c r="N207" s="93" t="s">
        <v>978</v>
      </c>
      <c r="O207" s="93" t="s">
        <v>979</v>
      </c>
      <c r="P207" s="93" t="s">
        <v>980</v>
      </c>
    </row>
    <row r="208" spans="1:16" s="93" customFormat="1" x14ac:dyDescent="0.25">
      <c r="A208" s="93">
        <v>100059</v>
      </c>
      <c r="B208" s="93" t="s">
        <v>1108</v>
      </c>
      <c r="C208" s="273">
        <v>42005</v>
      </c>
      <c r="D208" s="273">
        <v>42035.999988425923</v>
      </c>
      <c r="E208" s="93">
        <v>1</v>
      </c>
      <c r="F208" s="93" t="s">
        <v>38</v>
      </c>
      <c r="H208" s="93">
        <v>10</v>
      </c>
      <c r="M208" s="93">
        <v>6765</v>
      </c>
      <c r="N208" s="93" t="s">
        <v>406</v>
      </c>
      <c r="O208" s="93" t="s">
        <v>984</v>
      </c>
      <c r="P208" s="93" t="s">
        <v>924</v>
      </c>
    </row>
    <row r="209" spans="1:16" s="93" customFormat="1" x14ac:dyDescent="0.25">
      <c r="A209" s="93">
        <v>100059</v>
      </c>
      <c r="B209" s="93" t="s">
        <v>1108</v>
      </c>
      <c r="C209" s="273">
        <v>42036</v>
      </c>
      <c r="D209" s="273">
        <v>42063.999988425923</v>
      </c>
      <c r="E209" s="93">
        <v>1</v>
      </c>
      <c r="F209" s="93" t="s">
        <v>38</v>
      </c>
      <c r="G209" s="93">
        <v>7</v>
      </c>
      <c r="H209" s="93">
        <v>5</v>
      </c>
      <c r="I209" s="93">
        <v>492</v>
      </c>
      <c r="J209" s="93" t="s">
        <v>873</v>
      </c>
      <c r="K209" s="93" t="s">
        <v>950</v>
      </c>
    </row>
    <row r="210" spans="1:16" s="93" customFormat="1" x14ac:dyDescent="0.25">
      <c r="A210" s="93">
        <v>100060</v>
      </c>
      <c r="B210" s="93" t="s">
        <v>1109</v>
      </c>
      <c r="C210" s="273">
        <v>42005</v>
      </c>
      <c r="D210" s="273">
        <v>42035.999988425923</v>
      </c>
      <c r="E210" s="93">
        <v>1</v>
      </c>
      <c r="F210" s="93" t="s">
        <v>38</v>
      </c>
      <c r="H210" s="93">
        <v>10</v>
      </c>
      <c r="M210" s="93">
        <v>6765</v>
      </c>
      <c r="N210" s="93" t="s">
        <v>406</v>
      </c>
    </row>
    <row r="211" spans="1:16" s="93" customFormat="1" x14ac:dyDescent="0.25">
      <c r="A211" s="93">
        <v>100060</v>
      </c>
      <c r="B211" s="93" t="s">
        <v>1109</v>
      </c>
      <c r="C211" s="273">
        <v>42036</v>
      </c>
      <c r="D211" s="273">
        <v>42063.999988425923</v>
      </c>
      <c r="E211" s="93">
        <v>1</v>
      </c>
      <c r="F211" s="93" t="s">
        <v>38</v>
      </c>
      <c r="G211" s="93">
        <v>7</v>
      </c>
      <c r="H211" s="93">
        <v>5</v>
      </c>
      <c r="I211" s="93">
        <v>492</v>
      </c>
      <c r="J211" s="93" t="s">
        <v>873</v>
      </c>
      <c r="K211" s="93" t="s">
        <v>950</v>
      </c>
      <c r="O211" s="93" t="s">
        <v>873</v>
      </c>
      <c r="P211" s="93" t="s">
        <v>950</v>
      </c>
    </row>
    <row r="212" spans="1:16" s="93" customFormat="1" x14ac:dyDescent="0.25">
      <c r="A212" s="93">
        <v>100061</v>
      </c>
      <c r="B212" s="93" t="s">
        <v>1110</v>
      </c>
      <c r="C212" s="273">
        <v>42005</v>
      </c>
      <c r="D212" s="273">
        <v>42035.999988425923</v>
      </c>
      <c r="E212" s="93">
        <v>1</v>
      </c>
      <c r="F212" s="93" t="s">
        <v>38</v>
      </c>
      <c r="H212" s="93">
        <v>10</v>
      </c>
      <c r="M212" s="93">
        <v>6765</v>
      </c>
      <c r="N212" s="93" t="s">
        <v>406</v>
      </c>
      <c r="P212" s="93" t="s">
        <v>924</v>
      </c>
    </row>
    <row r="213" spans="1:16" s="93" customFormat="1" x14ac:dyDescent="0.25">
      <c r="A213" s="93">
        <v>100061</v>
      </c>
      <c r="B213" s="93" t="s">
        <v>1110</v>
      </c>
      <c r="C213" s="273">
        <v>42036</v>
      </c>
      <c r="D213" s="273">
        <v>42063.999988425923</v>
      </c>
      <c r="E213" s="93">
        <v>1</v>
      </c>
      <c r="F213" s="93" t="s">
        <v>38</v>
      </c>
      <c r="G213" s="93">
        <v>7</v>
      </c>
      <c r="H213" s="93">
        <v>5</v>
      </c>
      <c r="I213" s="93">
        <v>492</v>
      </c>
      <c r="J213" s="93" t="s">
        <v>873</v>
      </c>
      <c r="K213" s="93" t="s">
        <v>950</v>
      </c>
    </row>
    <row r="214" spans="1:16" s="93" customFormat="1" x14ac:dyDescent="0.25">
      <c r="A214" s="93">
        <v>100062</v>
      </c>
      <c r="B214" s="93" t="s">
        <v>1111</v>
      </c>
      <c r="C214" s="273">
        <v>42005</v>
      </c>
      <c r="D214" s="273">
        <v>42035.999988425923</v>
      </c>
      <c r="E214" s="93">
        <v>1</v>
      </c>
      <c r="F214" s="93" t="s">
        <v>38</v>
      </c>
      <c r="H214" s="93">
        <v>10</v>
      </c>
      <c r="M214" s="93">
        <v>139500</v>
      </c>
      <c r="N214" s="93" t="s">
        <v>986</v>
      </c>
      <c r="O214" s="93" t="s">
        <v>987</v>
      </c>
      <c r="P214" s="93" t="s">
        <v>988</v>
      </c>
    </row>
    <row r="215" spans="1:16" s="93" customFormat="1" x14ac:dyDescent="0.25">
      <c r="A215" s="93">
        <v>100062</v>
      </c>
      <c r="B215" s="93" t="s">
        <v>1111</v>
      </c>
      <c r="C215" s="273">
        <v>42036</v>
      </c>
      <c r="D215" s="273">
        <v>42063.999988425923</v>
      </c>
      <c r="E215" s="93">
        <v>1</v>
      </c>
      <c r="F215" s="93" t="s">
        <v>38</v>
      </c>
      <c r="G215" s="93">
        <v>7</v>
      </c>
      <c r="H215" s="93">
        <v>5</v>
      </c>
      <c r="I215" s="93">
        <v>50840</v>
      </c>
      <c r="J215" s="93" t="s">
        <v>1112</v>
      </c>
      <c r="K215" s="93" t="s">
        <v>1113</v>
      </c>
    </row>
    <row r="216" spans="1:16" s="93" customFormat="1" x14ac:dyDescent="0.25">
      <c r="A216" s="93">
        <v>100063</v>
      </c>
      <c r="B216" s="93" t="s">
        <v>1114</v>
      </c>
      <c r="C216" s="273">
        <v>42005</v>
      </c>
      <c r="D216" s="273">
        <v>42035.999988425923</v>
      </c>
      <c r="E216" s="93">
        <v>1</v>
      </c>
      <c r="F216" s="93" t="s">
        <v>38</v>
      </c>
      <c r="H216" s="93">
        <v>10</v>
      </c>
      <c r="M216" s="93">
        <v>20785</v>
      </c>
      <c r="N216" s="93" t="s">
        <v>952</v>
      </c>
      <c r="O216" s="93" t="s">
        <v>953</v>
      </c>
      <c r="P216" s="93" t="s">
        <v>954</v>
      </c>
    </row>
    <row r="217" spans="1:16" s="93" customFormat="1" x14ac:dyDescent="0.25">
      <c r="A217" s="93">
        <v>100064</v>
      </c>
      <c r="B217" s="93" t="s">
        <v>1115</v>
      </c>
      <c r="C217" s="273">
        <v>42005</v>
      </c>
      <c r="D217" s="273">
        <v>42035.999988425923</v>
      </c>
      <c r="E217" s="93">
        <v>1</v>
      </c>
      <c r="F217" s="93" t="s">
        <v>38</v>
      </c>
      <c r="G217" s="93">
        <v>71</v>
      </c>
      <c r="H217" s="93">
        <v>1</v>
      </c>
      <c r="I217" s="93">
        <v>820</v>
      </c>
      <c r="J217" s="93" t="s">
        <v>1116</v>
      </c>
      <c r="K217" s="93">
        <v>0</v>
      </c>
      <c r="P217" s="93">
        <v>0</v>
      </c>
    </row>
    <row r="218" spans="1:16" s="93" customFormat="1" x14ac:dyDescent="0.25">
      <c r="A218" s="93">
        <v>100064</v>
      </c>
      <c r="B218" s="93" t="s">
        <v>1115</v>
      </c>
      <c r="C218" s="273">
        <v>42005</v>
      </c>
      <c r="D218" s="273">
        <v>42035.999988425923</v>
      </c>
      <c r="E218" s="93">
        <v>1</v>
      </c>
      <c r="F218" s="93" t="s">
        <v>38</v>
      </c>
      <c r="H218" s="93">
        <v>10</v>
      </c>
      <c r="M218" s="93" t="s">
        <v>1117</v>
      </c>
      <c r="N218" s="93" t="s">
        <v>1118</v>
      </c>
      <c r="O218" s="93" t="s">
        <v>1119</v>
      </c>
      <c r="P218" s="93" t="s">
        <v>1120</v>
      </c>
    </row>
    <row r="219" spans="1:16" s="93" customFormat="1" x14ac:dyDescent="0.25">
      <c r="A219" s="93">
        <v>100065</v>
      </c>
      <c r="B219" s="93" t="s">
        <v>1121</v>
      </c>
      <c r="C219" s="273">
        <v>42005</v>
      </c>
      <c r="D219" s="273">
        <v>42035.999988425923</v>
      </c>
      <c r="E219" s="93">
        <v>1</v>
      </c>
      <c r="F219" s="93" t="s">
        <v>38</v>
      </c>
      <c r="H219" s="93">
        <v>10</v>
      </c>
      <c r="M219" s="93">
        <v>11111</v>
      </c>
      <c r="N219" s="93" t="s">
        <v>333</v>
      </c>
      <c r="O219" s="93" t="s">
        <v>1122</v>
      </c>
      <c r="P219" s="93" t="s">
        <v>1123</v>
      </c>
    </row>
    <row r="220" spans="1:16" s="93" customFormat="1" x14ac:dyDescent="0.25">
      <c r="A220" s="93">
        <v>100066</v>
      </c>
      <c r="B220" s="93" t="s">
        <v>1124</v>
      </c>
      <c r="C220" s="273">
        <v>42005</v>
      </c>
      <c r="D220" s="273">
        <v>42035.999988425923</v>
      </c>
      <c r="E220" s="93">
        <v>1</v>
      </c>
      <c r="F220" s="93" t="s">
        <v>38</v>
      </c>
      <c r="H220" s="93">
        <v>10</v>
      </c>
      <c r="M220" s="93" t="s">
        <v>336</v>
      </c>
      <c r="N220" s="93" t="s">
        <v>335</v>
      </c>
      <c r="O220" s="93" t="s">
        <v>1125</v>
      </c>
      <c r="P220" s="93" t="s">
        <v>1126</v>
      </c>
    </row>
    <row r="221" spans="1:16" s="93" customFormat="1" x14ac:dyDescent="0.25">
      <c r="A221" s="93">
        <v>100067</v>
      </c>
      <c r="B221" s="93" t="s">
        <v>1127</v>
      </c>
      <c r="C221" s="273">
        <v>42005</v>
      </c>
      <c r="D221" s="273">
        <v>42035.999988425923</v>
      </c>
      <c r="E221" s="93">
        <v>1</v>
      </c>
      <c r="F221" s="93" t="s">
        <v>38</v>
      </c>
      <c r="H221" s="93">
        <v>10</v>
      </c>
      <c r="M221" s="93" t="s">
        <v>338</v>
      </c>
      <c r="N221" s="93" t="s">
        <v>337</v>
      </c>
      <c r="O221" s="93" t="s">
        <v>1128</v>
      </c>
      <c r="P221" s="93" t="s">
        <v>1129</v>
      </c>
    </row>
    <row r="222" spans="1:16" s="93" customFormat="1" x14ac:dyDescent="0.25">
      <c r="A222" s="93">
        <v>100068</v>
      </c>
      <c r="B222" s="93" t="s">
        <v>1130</v>
      </c>
      <c r="C222" s="273">
        <v>42005</v>
      </c>
      <c r="D222" s="273">
        <v>42035.999988425923</v>
      </c>
      <c r="E222" s="93">
        <v>1</v>
      </c>
      <c r="F222" s="93" t="s">
        <v>38</v>
      </c>
      <c r="H222" s="93">
        <v>10</v>
      </c>
      <c r="M222" s="93" t="s">
        <v>340</v>
      </c>
      <c r="N222" s="93" t="s">
        <v>339</v>
      </c>
      <c r="O222" s="93" t="s">
        <v>1131</v>
      </c>
      <c r="P222" s="93" t="s">
        <v>1132</v>
      </c>
    </row>
    <row r="223" spans="1:16" s="93" customFormat="1" x14ac:dyDescent="0.25">
      <c r="A223" s="93">
        <v>100069</v>
      </c>
      <c r="B223" s="93" t="s">
        <v>1133</v>
      </c>
      <c r="C223" s="273">
        <v>42005</v>
      </c>
      <c r="D223" s="273">
        <v>42035.999988425923</v>
      </c>
      <c r="E223" s="93">
        <v>1</v>
      </c>
      <c r="F223" s="93" t="s">
        <v>38</v>
      </c>
      <c r="H223" s="93">
        <v>10</v>
      </c>
      <c r="M223" s="93" t="s">
        <v>338</v>
      </c>
      <c r="N223" s="93" t="s">
        <v>337</v>
      </c>
      <c r="O223" s="93" t="s">
        <v>1134</v>
      </c>
      <c r="P223" s="93" t="s">
        <v>1129</v>
      </c>
    </row>
    <row r="224" spans="1:16" s="93" customFormat="1" x14ac:dyDescent="0.25">
      <c r="A224" s="93">
        <v>100070</v>
      </c>
      <c r="B224" s="93" t="s">
        <v>1135</v>
      </c>
      <c r="C224" s="273">
        <v>42005</v>
      </c>
      <c r="D224" s="273">
        <v>42035.999988425923</v>
      </c>
      <c r="E224" s="93">
        <v>1</v>
      </c>
      <c r="F224" s="93" t="s">
        <v>38</v>
      </c>
      <c r="H224" s="93">
        <v>10</v>
      </c>
      <c r="M224" s="93" t="s">
        <v>340</v>
      </c>
      <c r="N224" s="93" t="s">
        <v>339</v>
      </c>
      <c r="O224" s="93" t="s">
        <v>1136</v>
      </c>
      <c r="P224" s="93" t="s">
        <v>1132</v>
      </c>
    </row>
    <row r="225" spans="1:16" s="93" customFormat="1" x14ac:dyDescent="0.25">
      <c r="A225" s="93">
        <v>100071</v>
      </c>
      <c r="B225" s="93" t="s">
        <v>1137</v>
      </c>
      <c r="C225" s="273">
        <v>42005</v>
      </c>
      <c r="D225" s="273">
        <v>42035.999988425923</v>
      </c>
      <c r="E225" s="93">
        <v>1</v>
      </c>
      <c r="F225" s="93" t="s">
        <v>38</v>
      </c>
      <c r="H225" s="93">
        <v>10</v>
      </c>
      <c r="M225" s="93">
        <v>11111</v>
      </c>
      <c r="N225" s="93" t="s">
        <v>333</v>
      </c>
      <c r="O225" s="93" t="s">
        <v>1138</v>
      </c>
      <c r="P225" s="93" t="s">
        <v>1123</v>
      </c>
    </row>
    <row r="226" spans="1:16" s="93" customFormat="1" x14ac:dyDescent="0.25">
      <c r="A226" s="93">
        <v>100072</v>
      </c>
      <c r="B226" s="93" t="s">
        <v>1139</v>
      </c>
      <c r="C226" s="273">
        <v>42005</v>
      </c>
      <c r="D226" s="273">
        <v>42035.999988425923</v>
      </c>
      <c r="E226" s="93">
        <v>1</v>
      </c>
      <c r="F226" s="93" t="s">
        <v>38</v>
      </c>
      <c r="H226" s="93">
        <v>10</v>
      </c>
      <c r="M226" s="93" t="s">
        <v>336</v>
      </c>
      <c r="N226" s="93" t="s">
        <v>335</v>
      </c>
      <c r="O226" s="93" t="s">
        <v>1140</v>
      </c>
      <c r="P226" s="93" t="s">
        <v>1126</v>
      </c>
    </row>
    <row r="227" spans="1:16" s="93" customFormat="1" x14ac:dyDescent="0.25">
      <c r="A227" s="93">
        <v>100073</v>
      </c>
      <c r="B227" s="93" t="s">
        <v>1141</v>
      </c>
      <c r="C227" s="273">
        <v>42005</v>
      </c>
      <c r="D227" s="273">
        <v>42035.999988425923</v>
      </c>
      <c r="E227" s="93">
        <v>1</v>
      </c>
      <c r="F227" s="93" t="s">
        <v>38</v>
      </c>
      <c r="H227" s="93">
        <v>10</v>
      </c>
      <c r="M227" s="93">
        <v>1620</v>
      </c>
      <c r="N227" s="93" t="s">
        <v>1142</v>
      </c>
      <c r="O227" s="93" t="s">
        <v>1143</v>
      </c>
      <c r="P227" s="93" t="s">
        <v>1144</v>
      </c>
    </row>
    <row r="228" spans="1:16" s="93" customFormat="1" x14ac:dyDescent="0.25">
      <c r="A228" s="93">
        <v>100073</v>
      </c>
      <c r="B228" s="93" t="s">
        <v>1141</v>
      </c>
      <c r="C228" s="273">
        <v>42036</v>
      </c>
      <c r="D228" s="273">
        <v>42063.999988425923</v>
      </c>
      <c r="E228" s="93">
        <v>1</v>
      </c>
      <c r="F228" s="93" t="s">
        <v>38</v>
      </c>
      <c r="G228" s="93">
        <v>7</v>
      </c>
      <c r="H228" s="93">
        <v>5</v>
      </c>
      <c r="I228" s="93">
        <v>1230</v>
      </c>
      <c r="J228" s="93" t="s">
        <v>246</v>
      </c>
      <c r="K228" s="93" t="s">
        <v>877</v>
      </c>
    </row>
    <row r="229" spans="1:16" s="93" customFormat="1" x14ac:dyDescent="0.25">
      <c r="A229" s="93">
        <v>100074</v>
      </c>
      <c r="B229" s="93" t="s">
        <v>1145</v>
      </c>
      <c r="C229" s="273">
        <v>42005</v>
      </c>
      <c r="D229" s="273">
        <v>42035.999988425923</v>
      </c>
      <c r="E229" s="93">
        <v>1</v>
      </c>
      <c r="F229" s="93" t="s">
        <v>38</v>
      </c>
      <c r="H229" s="93">
        <v>10</v>
      </c>
      <c r="M229" s="93">
        <v>1620</v>
      </c>
      <c r="N229" s="93" t="s">
        <v>1142</v>
      </c>
      <c r="O229" s="93" t="s">
        <v>1143</v>
      </c>
      <c r="P229" s="93" t="s">
        <v>1144</v>
      </c>
    </row>
    <row r="230" spans="1:16" s="93" customFormat="1" x14ac:dyDescent="0.25">
      <c r="A230" s="93">
        <v>100074</v>
      </c>
      <c r="B230" s="93" t="s">
        <v>1145</v>
      </c>
      <c r="C230" s="273">
        <v>42036</v>
      </c>
      <c r="D230" s="273">
        <v>42063.999988425923</v>
      </c>
      <c r="E230" s="93">
        <v>1</v>
      </c>
      <c r="F230" s="93" t="s">
        <v>38</v>
      </c>
      <c r="G230" s="93">
        <v>1</v>
      </c>
      <c r="H230" s="93">
        <v>1</v>
      </c>
      <c r="I230" s="93">
        <v>820</v>
      </c>
      <c r="J230" s="93" t="s">
        <v>81</v>
      </c>
      <c r="K230" s="93" t="s">
        <v>82</v>
      </c>
    </row>
    <row r="231" spans="1:16" s="93" customFormat="1" x14ac:dyDescent="0.25">
      <c r="A231" s="93">
        <v>100074</v>
      </c>
      <c r="B231" s="93" t="s">
        <v>1145</v>
      </c>
      <c r="C231" s="273">
        <v>42036</v>
      </c>
      <c r="D231" s="273">
        <v>42063.999988425923</v>
      </c>
      <c r="E231" s="93">
        <v>1</v>
      </c>
      <c r="F231" s="93" t="s">
        <v>38</v>
      </c>
      <c r="G231" s="93">
        <v>2</v>
      </c>
      <c r="H231" s="93">
        <v>1</v>
      </c>
      <c r="I231" s="93">
        <v>738</v>
      </c>
      <c r="J231" s="93" t="s">
        <v>253</v>
      </c>
      <c r="K231" s="93" t="s">
        <v>254</v>
      </c>
    </row>
    <row r="232" spans="1:16" s="93" customFormat="1" x14ac:dyDescent="0.25">
      <c r="A232" s="93">
        <v>100074</v>
      </c>
      <c r="B232" s="93" t="s">
        <v>1145</v>
      </c>
      <c r="C232" s="273">
        <v>42036</v>
      </c>
      <c r="D232" s="273">
        <v>42063.999988425923</v>
      </c>
      <c r="E232" s="93">
        <v>1</v>
      </c>
      <c r="F232" s="93" t="s">
        <v>38</v>
      </c>
      <c r="G232" s="93">
        <v>3</v>
      </c>
      <c r="H232" s="93">
        <v>1</v>
      </c>
      <c r="I232" s="93">
        <v>656</v>
      </c>
      <c r="J232" s="93" t="s">
        <v>248</v>
      </c>
      <c r="K232" s="93" t="s">
        <v>249</v>
      </c>
    </row>
    <row r="233" spans="1:16" s="93" customFormat="1" x14ac:dyDescent="0.25">
      <c r="A233" s="93">
        <v>100074</v>
      </c>
      <c r="B233" s="93" t="s">
        <v>1145</v>
      </c>
      <c r="C233" s="273">
        <v>42036</v>
      </c>
      <c r="D233" s="273">
        <v>42063.999988425923</v>
      </c>
      <c r="E233" s="93">
        <v>1</v>
      </c>
      <c r="F233" s="93" t="s">
        <v>38</v>
      </c>
      <c r="G233" s="93">
        <v>11</v>
      </c>
      <c r="H233" s="93">
        <v>1</v>
      </c>
      <c r="I233" s="93">
        <v>574</v>
      </c>
      <c r="J233" s="93" t="s">
        <v>948</v>
      </c>
      <c r="K233" s="93" t="s">
        <v>949</v>
      </c>
    </row>
    <row r="234" spans="1:16" s="93" customFormat="1" x14ac:dyDescent="0.25">
      <c r="A234" s="93">
        <v>100074</v>
      </c>
      <c r="B234" s="93" t="s">
        <v>1145</v>
      </c>
      <c r="C234" s="273">
        <v>42036</v>
      </c>
      <c r="D234" s="273">
        <v>42063.999988425923</v>
      </c>
      <c r="E234" s="93">
        <v>1</v>
      </c>
      <c r="F234" s="93" t="s">
        <v>38</v>
      </c>
      <c r="G234" s="93">
        <v>12</v>
      </c>
      <c r="H234" s="93">
        <v>1</v>
      </c>
      <c r="I234" s="93">
        <v>492</v>
      </c>
      <c r="J234" s="93" t="s">
        <v>270</v>
      </c>
      <c r="K234" s="93" t="s">
        <v>950</v>
      </c>
    </row>
    <row r="235" spans="1:16" s="93" customFormat="1" x14ac:dyDescent="0.25">
      <c r="A235" s="93">
        <v>100074</v>
      </c>
      <c r="B235" s="93" t="s">
        <v>1145</v>
      </c>
      <c r="C235" s="273">
        <v>42036</v>
      </c>
      <c r="D235" s="273">
        <v>42063.999988425923</v>
      </c>
      <c r="E235" s="93">
        <v>1</v>
      </c>
      <c r="F235" s="93" t="s">
        <v>38</v>
      </c>
      <c r="G235" s="93">
        <v>14</v>
      </c>
      <c r="H235" s="93">
        <v>1</v>
      </c>
      <c r="I235" s="93">
        <v>410</v>
      </c>
      <c r="J235" s="93" t="s">
        <v>94</v>
      </c>
      <c r="K235" s="93" t="s">
        <v>1146</v>
      </c>
    </row>
    <row r="236" spans="1:16" s="93" customFormat="1" x14ac:dyDescent="0.25">
      <c r="A236" s="93">
        <v>100075</v>
      </c>
      <c r="B236" s="93" t="s">
        <v>1147</v>
      </c>
      <c r="C236" s="273">
        <v>42005</v>
      </c>
      <c r="D236" s="273">
        <v>42035.999988425923</v>
      </c>
      <c r="E236" s="93">
        <v>1</v>
      </c>
      <c r="F236" s="93" t="s">
        <v>38</v>
      </c>
      <c r="H236" s="93">
        <v>10</v>
      </c>
      <c r="M236" s="93">
        <v>1620</v>
      </c>
      <c r="N236" s="93" t="s">
        <v>1142</v>
      </c>
      <c r="O236" s="93" t="s">
        <v>1143</v>
      </c>
      <c r="P236" s="93" t="s">
        <v>1144</v>
      </c>
    </row>
    <row r="237" spans="1:16" s="93" customFormat="1" x14ac:dyDescent="0.25">
      <c r="A237" s="93">
        <v>100075</v>
      </c>
      <c r="B237" s="93" t="s">
        <v>1147</v>
      </c>
      <c r="C237" s="273">
        <v>42036</v>
      </c>
      <c r="D237" s="273">
        <v>42063.999988425923</v>
      </c>
      <c r="E237" s="93">
        <v>1</v>
      </c>
      <c r="F237" s="93" t="s">
        <v>38</v>
      </c>
      <c r="G237" s="93">
        <v>1</v>
      </c>
      <c r="H237" s="93">
        <v>1</v>
      </c>
      <c r="I237" s="93">
        <v>410</v>
      </c>
      <c r="J237" s="93" t="s">
        <v>94</v>
      </c>
      <c r="K237" s="93" t="s">
        <v>1146</v>
      </c>
    </row>
    <row r="238" spans="1:16" s="93" customFormat="1" x14ac:dyDescent="0.25">
      <c r="A238" s="93">
        <v>100075</v>
      </c>
      <c r="B238" s="93" t="s">
        <v>1147</v>
      </c>
      <c r="C238" s="273">
        <v>42036</v>
      </c>
      <c r="D238" s="273">
        <v>42063.999988425923</v>
      </c>
      <c r="E238" s="93">
        <v>1</v>
      </c>
      <c r="F238" s="93" t="s">
        <v>38</v>
      </c>
      <c r="G238" s="93">
        <v>2</v>
      </c>
      <c r="H238" s="93">
        <v>1</v>
      </c>
      <c r="I238" s="93">
        <v>492</v>
      </c>
      <c r="J238" s="93" t="s">
        <v>270</v>
      </c>
      <c r="K238" s="93" t="s">
        <v>950</v>
      </c>
    </row>
    <row r="239" spans="1:16" s="93" customFormat="1" x14ac:dyDescent="0.25">
      <c r="A239" s="93">
        <v>100075</v>
      </c>
      <c r="B239" s="93" t="s">
        <v>1147</v>
      </c>
      <c r="C239" s="273">
        <v>42036</v>
      </c>
      <c r="D239" s="273">
        <v>42063.999988425923</v>
      </c>
      <c r="E239" s="93">
        <v>1</v>
      </c>
      <c r="F239" s="93" t="s">
        <v>38</v>
      </c>
      <c r="G239" s="93">
        <v>3</v>
      </c>
      <c r="H239" s="93">
        <v>1</v>
      </c>
      <c r="I239" s="93">
        <v>574</v>
      </c>
      <c r="J239" s="93" t="s">
        <v>948</v>
      </c>
      <c r="K239" s="93" t="s">
        <v>949</v>
      </c>
    </row>
    <row r="240" spans="1:16" s="93" customFormat="1" x14ac:dyDescent="0.25">
      <c r="A240" s="93">
        <v>100075</v>
      </c>
      <c r="B240" s="93" t="s">
        <v>1147</v>
      </c>
      <c r="C240" s="273">
        <v>42036</v>
      </c>
      <c r="D240" s="273">
        <v>42063.999988425923</v>
      </c>
      <c r="E240" s="93">
        <v>1</v>
      </c>
      <c r="F240" s="93" t="s">
        <v>38</v>
      </c>
      <c r="G240" s="93">
        <v>11</v>
      </c>
      <c r="H240" s="93">
        <v>1</v>
      </c>
      <c r="I240" s="93">
        <v>656</v>
      </c>
      <c r="J240" s="93" t="s">
        <v>248</v>
      </c>
      <c r="K240" s="93" t="s">
        <v>249</v>
      </c>
    </row>
    <row r="241" spans="1:16" s="93" customFormat="1" x14ac:dyDescent="0.25">
      <c r="A241" s="93">
        <v>100075</v>
      </c>
      <c r="B241" s="93" t="s">
        <v>1147</v>
      </c>
      <c r="C241" s="273">
        <v>42036</v>
      </c>
      <c r="D241" s="273">
        <v>42063.999988425923</v>
      </c>
      <c r="E241" s="93">
        <v>1</v>
      </c>
      <c r="F241" s="93" t="s">
        <v>38</v>
      </c>
      <c r="G241" s="93">
        <v>12</v>
      </c>
      <c r="H241" s="93">
        <v>1</v>
      </c>
      <c r="I241" s="93">
        <v>738</v>
      </c>
      <c r="J241" s="93" t="s">
        <v>253</v>
      </c>
      <c r="K241" s="93" t="s">
        <v>254</v>
      </c>
    </row>
    <row r="242" spans="1:16" s="93" customFormat="1" x14ac:dyDescent="0.25">
      <c r="A242" s="93">
        <v>100075</v>
      </c>
      <c r="B242" s="93" t="s">
        <v>1147</v>
      </c>
      <c r="C242" s="273">
        <v>42036</v>
      </c>
      <c r="D242" s="273">
        <v>42063.999988425923</v>
      </c>
      <c r="E242" s="93">
        <v>1</v>
      </c>
      <c r="F242" s="93" t="s">
        <v>38</v>
      </c>
      <c r="G242" s="93">
        <v>14</v>
      </c>
      <c r="H242" s="93">
        <v>1</v>
      </c>
      <c r="I242" s="93">
        <v>820</v>
      </c>
      <c r="J242" s="93" t="s">
        <v>81</v>
      </c>
      <c r="K242" s="93" t="s">
        <v>82</v>
      </c>
    </row>
    <row r="243" spans="1:16" s="93" customFormat="1" x14ac:dyDescent="0.25">
      <c r="A243" s="93">
        <v>100076</v>
      </c>
      <c r="B243" s="93" t="s">
        <v>1148</v>
      </c>
      <c r="C243" s="273">
        <v>42005</v>
      </c>
      <c r="D243" s="273">
        <v>42035.999988425923</v>
      </c>
      <c r="E243" s="93">
        <v>1</v>
      </c>
      <c r="F243" s="93" t="s">
        <v>38</v>
      </c>
      <c r="H243" s="93">
        <v>10</v>
      </c>
      <c r="M243" s="93">
        <v>1620</v>
      </c>
      <c r="N243" s="93" t="s">
        <v>1142</v>
      </c>
      <c r="O243" s="93" t="s">
        <v>1143</v>
      </c>
      <c r="P243" s="93" t="s">
        <v>1144</v>
      </c>
    </row>
    <row r="244" spans="1:16" s="93" customFormat="1" x14ac:dyDescent="0.25">
      <c r="A244" s="93">
        <v>100077</v>
      </c>
      <c r="B244" s="93" t="s">
        <v>1149</v>
      </c>
      <c r="C244" s="273">
        <v>42005</v>
      </c>
      <c r="D244" s="273">
        <v>42035.999988425923</v>
      </c>
      <c r="E244" s="93">
        <v>1</v>
      </c>
      <c r="F244" s="93" t="s">
        <v>38</v>
      </c>
      <c r="G244" s="93">
        <v>7</v>
      </c>
      <c r="H244" s="93">
        <v>5</v>
      </c>
      <c r="I244" s="93">
        <v>49200</v>
      </c>
      <c r="J244" s="93">
        <v>2952</v>
      </c>
      <c r="K244" s="93">
        <v>984</v>
      </c>
      <c r="O244" s="93">
        <v>2952</v>
      </c>
      <c r="P244" s="93">
        <v>984</v>
      </c>
    </row>
    <row r="245" spans="1:16" s="93" customFormat="1" x14ac:dyDescent="0.25">
      <c r="A245" s="93">
        <v>100077</v>
      </c>
      <c r="B245" s="93" t="s">
        <v>1149</v>
      </c>
      <c r="C245" s="273">
        <v>42005</v>
      </c>
      <c r="D245" s="273">
        <v>42035.999988425923</v>
      </c>
      <c r="E245" s="93">
        <v>1</v>
      </c>
      <c r="F245" s="93" t="s">
        <v>38</v>
      </c>
      <c r="H245" s="93">
        <v>10</v>
      </c>
      <c r="M245" s="93">
        <v>19440</v>
      </c>
      <c r="N245" s="93" t="s">
        <v>1150</v>
      </c>
    </row>
    <row r="246" spans="1:16" s="93" customFormat="1" x14ac:dyDescent="0.25">
      <c r="A246" s="93">
        <v>100078</v>
      </c>
      <c r="B246" s="93" t="s">
        <v>1151</v>
      </c>
      <c r="C246" s="273">
        <v>42005</v>
      </c>
      <c r="D246" s="273">
        <v>42035.999988425923</v>
      </c>
      <c r="E246" s="93">
        <v>1</v>
      </c>
      <c r="F246" s="93" t="s">
        <v>38</v>
      </c>
      <c r="G246" s="93">
        <v>7</v>
      </c>
      <c r="H246" s="93">
        <v>5</v>
      </c>
      <c r="I246" s="93">
        <v>34440</v>
      </c>
      <c r="J246" s="93" t="s">
        <v>1152</v>
      </c>
      <c r="K246" s="93" t="s">
        <v>371</v>
      </c>
    </row>
    <row r="247" spans="1:16" s="93" customFormat="1" x14ac:dyDescent="0.25">
      <c r="A247" s="93">
        <v>100078</v>
      </c>
      <c r="B247" s="93" t="s">
        <v>1151</v>
      </c>
      <c r="C247" s="273">
        <v>42005</v>
      </c>
      <c r="D247" s="273">
        <v>42035.999988425923</v>
      </c>
      <c r="E247" s="93">
        <v>1</v>
      </c>
      <c r="F247" s="93" t="s">
        <v>38</v>
      </c>
      <c r="H247" s="93">
        <v>10</v>
      </c>
      <c r="M247" s="93">
        <v>102000</v>
      </c>
      <c r="N247" s="93" t="s">
        <v>1153</v>
      </c>
      <c r="O247" s="93" t="s">
        <v>1154</v>
      </c>
      <c r="P247" s="93" t="s">
        <v>1155</v>
      </c>
    </row>
    <row r="248" spans="1:16" s="93" customFormat="1" x14ac:dyDescent="0.25">
      <c r="A248" s="93">
        <v>100079</v>
      </c>
      <c r="B248" s="93" t="s">
        <v>1156</v>
      </c>
      <c r="C248" s="273">
        <v>42005</v>
      </c>
      <c r="D248" s="273">
        <v>42035.999988425923</v>
      </c>
      <c r="E248" s="93">
        <v>1</v>
      </c>
      <c r="F248" s="93" t="s">
        <v>38</v>
      </c>
      <c r="G248" s="93">
        <v>7</v>
      </c>
      <c r="H248" s="93">
        <v>5</v>
      </c>
      <c r="I248" s="93">
        <v>29028000</v>
      </c>
      <c r="J248" s="93">
        <v>1741680</v>
      </c>
      <c r="K248" s="93">
        <v>580560</v>
      </c>
    </row>
    <row r="249" spans="1:16" s="93" customFormat="1" x14ac:dyDescent="0.25">
      <c r="A249" s="93">
        <v>100079</v>
      </c>
      <c r="B249" s="93" t="s">
        <v>1156</v>
      </c>
      <c r="C249" s="273">
        <v>42005</v>
      </c>
      <c r="D249" s="273">
        <v>42035.999988425923</v>
      </c>
      <c r="E249" s="93">
        <v>1</v>
      </c>
      <c r="F249" s="93" t="s">
        <v>38</v>
      </c>
      <c r="H249" s="93">
        <v>10</v>
      </c>
      <c r="M249" s="93">
        <v>8496000</v>
      </c>
      <c r="N249" s="93">
        <v>7200000</v>
      </c>
      <c r="O249" s="93">
        <v>576000</v>
      </c>
      <c r="P249" s="93">
        <v>144000</v>
      </c>
    </row>
    <row r="250" spans="1:16" s="93" customFormat="1" x14ac:dyDescent="0.25">
      <c r="A250" s="93">
        <v>100080</v>
      </c>
      <c r="B250" s="93" t="s">
        <v>1157</v>
      </c>
      <c r="C250" s="273">
        <v>42005</v>
      </c>
      <c r="D250" s="273">
        <v>42035.999988425923</v>
      </c>
      <c r="E250" s="93">
        <v>1</v>
      </c>
      <c r="F250" s="93" t="s">
        <v>38</v>
      </c>
      <c r="G250" s="93">
        <v>7</v>
      </c>
      <c r="H250" s="93">
        <v>5</v>
      </c>
      <c r="I250" s="93">
        <v>26999994</v>
      </c>
      <c r="J250" s="93" t="s">
        <v>1158</v>
      </c>
      <c r="K250" s="93" t="s">
        <v>1159</v>
      </c>
    </row>
    <row r="251" spans="1:16" s="93" customFormat="1" x14ac:dyDescent="0.25">
      <c r="A251" s="93">
        <v>100080</v>
      </c>
      <c r="B251" s="93" t="s">
        <v>1157</v>
      </c>
      <c r="C251" s="273">
        <v>42005</v>
      </c>
      <c r="D251" s="273">
        <v>42035.999988425923</v>
      </c>
      <c r="E251" s="93">
        <v>1</v>
      </c>
      <c r="F251" s="93" t="s">
        <v>38</v>
      </c>
      <c r="H251" s="93">
        <v>10</v>
      </c>
      <c r="M251" s="93">
        <v>6372000</v>
      </c>
      <c r="N251" s="93">
        <v>5400000</v>
      </c>
      <c r="O251" s="93">
        <v>432000</v>
      </c>
      <c r="P251" s="93">
        <v>108000</v>
      </c>
    </row>
    <row r="252" spans="1:16" s="93" customFormat="1" x14ac:dyDescent="0.25">
      <c r="A252" s="93">
        <v>100081</v>
      </c>
      <c r="B252" s="93" t="s">
        <v>1160</v>
      </c>
      <c r="C252" s="273">
        <v>42005</v>
      </c>
      <c r="D252" s="273">
        <v>42035.999988425923</v>
      </c>
      <c r="E252" s="93">
        <v>1</v>
      </c>
      <c r="F252" s="93" t="s">
        <v>38</v>
      </c>
      <c r="G252" s="93">
        <v>7</v>
      </c>
      <c r="H252" s="93">
        <v>5</v>
      </c>
      <c r="I252" s="93">
        <v>113160000</v>
      </c>
      <c r="J252" s="93">
        <v>6789600</v>
      </c>
      <c r="K252" s="93">
        <v>2263200</v>
      </c>
    </row>
    <row r="253" spans="1:16" s="93" customFormat="1" x14ac:dyDescent="0.25">
      <c r="A253" s="93">
        <v>100081</v>
      </c>
      <c r="B253" s="93" t="s">
        <v>1160</v>
      </c>
      <c r="C253" s="273">
        <v>42005</v>
      </c>
      <c r="D253" s="273">
        <v>42035.999988425923</v>
      </c>
      <c r="E253" s="93">
        <v>1</v>
      </c>
      <c r="F253" s="93" t="s">
        <v>38</v>
      </c>
      <c r="H253" s="93">
        <v>10</v>
      </c>
      <c r="M253" s="93">
        <v>33120000</v>
      </c>
      <c r="N253" s="93" t="s">
        <v>1161</v>
      </c>
      <c r="O253" s="93" t="s">
        <v>1162</v>
      </c>
      <c r="P253" s="93" t="s">
        <v>1163</v>
      </c>
    </row>
    <row r="254" spans="1:16" s="93" customFormat="1" x14ac:dyDescent="0.25">
      <c r="A254" s="93">
        <v>100082</v>
      </c>
      <c r="B254" s="93" t="s">
        <v>1164</v>
      </c>
      <c r="C254" s="273">
        <v>42005</v>
      </c>
      <c r="D254" s="273">
        <v>42035.999988425923</v>
      </c>
      <c r="E254" s="93">
        <v>1</v>
      </c>
      <c r="F254" s="93" t="s">
        <v>38</v>
      </c>
      <c r="G254" s="93">
        <v>7</v>
      </c>
      <c r="H254" s="93">
        <v>5</v>
      </c>
      <c r="I254" s="93">
        <v>110999994</v>
      </c>
      <c r="J254" s="93" t="s">
        <v>1165</v>
      </c>
      <c r="K254" s="93" t="s">
        <v>1166</v>
      </c>
    </row>
    <row r="255" spans="1:16" s="93" customFormat="1" x14ac:dyDescent="0.25">
      <c r="A255" s="93">
        <v>100082</v>
      </c>
      <c r="B255" s="93" t="s">
        <v>1164</v>
      </c>
      <c r="C255" s="273">
        <v>42005</v>
      </c>
      <c r="D255" s="273">
        <v>42035.999988425923</v>
      </c>
      <c r="E255" s="93">
        <v>1</v>
      </c>
      <c r="F255" s="93" t="s">
        <v>38</v>
      </c>
      <c r="H255" s="93">
        <v>10</v>
      </c>
      <c r="M255" s="93">
        <v>24840000</v>
      </c>
      <c r="N255" s="93" t="s">
        <v>1167</v>
      </c>
      <c r="O255" s="93" t="s">
        <v>1168</v>
      </c>
      <c r="P255" s="93" t="s">
        <v>1169</v>
      </c>
    </row>
    <row r="256" spans="1:16" s="93" customFormat="1" x14ac:dyDescent="0.25">
      <c r="A256" s="93">
        <v>100083</v>
      </c>
      <c r="B256" s="93" t="s">
        <v>1170</v>
      </c>
      <c r="C256" s="273">
        <v>42005</v>
      </c>
      <c r="D256" s="273">
        <v>42035.999988425923</v>
      </c>
      <c r="E256" s="93">
        <v>1</v>
      </c>
      <c r="F256" s="93" t="s">
        <v>38</v>
      </c>
      <c r="G256" s="93">
        <v>7</v>
      </c>
      <c r="H256" s="93">
        <v>5</v>
      </c>
      <c r="I256" s="93">
        <v>113160000</v>
      </c>
      <c r="J256" s="93">
        <v>6789600</v>
      </c>
      <c r="K256" s="93">
        <v>2263200</v>
      </c>
    </row>
    <row r="257" spans="1:16" s="93" customFormat="1" x14ac:dyDescent="0.25">
      <c r="A257" s="93">
        <v>100083</v>
      </c>
      <c r="B257" s="93" t="s">
        <v>1170</v>
      </c>
      <c r="C257" s="273">
        <v>42005</v>
      </c>
      <c r="D257" s="273">
        <v>42035.999988425923</v>
      </c>
      <c r="E257" s="93">
        <v>1</v>
      </c>
      <c r="F257" s="93" t="s">
        <v>38</v>
      </c>
      <c r="H257" s="93">
        <v>10</v>
      </c>
      <c r="M257" s="93">
        <v>33120000</v>
      </c>
      <c r="N257" s="93" t="s">
        <v>1161</v>
      </c>
      <c r="O257" s="93" t="s">
        <v>1162</v>
      </c>
      <c r="P257" s="93" t="s">
        <v>1163</v>
      </c>
    </row>
    <row r="258" spans="1:16" s="93" customFormat="1" x14ac:dyDescent="0.25">
      <c r="A258" s="93">
        <v>100084</v>
      </c>
      <c r="B258" s="93" t="s">
        <v>1171</v>
      </c>
      <c r="C258" s="273">
        <v>42005</v>
      </c>
      <c r="D258" s="273">
        <v>42035.999988425923</v>
      </c>
      <c r="E258" s="93">
        <v>1</v>
      </c>
      <c r="F258" s="93" t="s">
        <v>38</v>
      </c>
      <c r="H258" s="93">
        <v>10</v>
      </c>
      <c r="M258" s="93">
        <v>20520</v>
      </c>
      <c r="N258" s="93" t="s">
        <v>1172</v>
      </c>
      <c r="O258" s="93" t="s">
        <v>1173</v>
      </c>
      <c r="P258" s="93" t="s">
        <v>1174</v>
      </c>
    </row>
    <row r="259" spans="1:16" s="93" customFormat="1" x14ac:dyDescent="0.25">
      <c r="A259" s="93">
        <v>100084</v>
      </c>
      <c r="B259" s="93" t="s">
        <v>1171</v>
      </c>
      <c r="C259" s="273">
        <v>42036</v>
      </c>
      <c r="D259" s="273">
        <v>42063.999988425923</v>
      </c>
      <c r="E259" s="93">
        <v>1</v>
      </c>
      <c r="F259" s="93" t="s">
        <v>38</v>
      </c>
      <c r="H259" s="93">
        <v>10</v>
      </c>
      <c r="M259" s="93">
        <v>43020</v>
      </c>
      <c r="N259" s="93" t="s">
        <v>1175</v>
      </c>
      <c r="O259" s="93" t="s">
        <v>1176</v>
      </c>
      <c r="P259" s="93" t="s">
        <v>1177</v>
      </c>
    </row>
    <row r="260" spans="1:16" s="93" customFormat="1" x14ac:dyDescent="0.25">
      <c r="A260" s="93">
        <v>100085</v>
      </c>
      <c r="B260" s="93" t="s">
        <v>1178</v>
      </c>
      <c r="C260" s="273">
        <v>42005</v>
      </c>
      <c r="D260" s="273">
        <v>42035.999988425923</v>
      </c>
      <c r="E260" s="93">
        <v>0</v>
      </c>
      <c r="F260" s="93" t="s">
        <v>38</v>
      </c>
      <c r="H260" s="93">
        <v>10</v>
      </c>
      <c r="M260" s="93">
        <v>38000</v>
      </c>
      <c r="N260" s="93">
        <v>38000</v>
      </c>
      <c r="O260" s="93">
        <v>3040</v>
      </c>
      <c r="P260" s="93">
        <v>760</v>
      </c>
    </row>
    <row r="261" spans="1:16" s="93" customFormat="1" x14ac:dyDescent="0.25">
      <c r="A261" s="93">
        <v>100085</v>
      </c>
      <c r="B261" s="93" t="s">
        <v>1178</v>
      </c>
      <c r="C261" s="273">
        <v>42036</v>
      </c>
      <c r="D261" s="273">
        <v>42063.999988425923</v>
      </c>
      <c r="E261" s="93">
        <v>0</v>
      </c>
      <c r="F261" s="93" t="s">
        <v>38</v>
      </c>
      <c r="H261" s="93">
        <v>10</v>
      </c>
      <c r="M261" s="93">
        <v>72000</v>
      </c>
      <c r="N261" s="93">
        <v>72000</v>
      </c>
      <c r="O261" s="93">
        <v>5760</v>
      </c>
      <c r="P261" s="93">
        <v>1440</v>
      </c>
    </row>
    <row r="262" spans="1:16" s="93" customFormat="1" x14ac:dyDescent="0.25">
      <c r="A262" s="93">
        <v>100086</v>
      </c>
      <c r="B262" s="93" t="s">
        <v>1179</v>
      </c>
      <c r="C262" s="273">
        <v>42005</v>
      </c>
      <c r="D262" s="273">
        <v>42035.999988425923</v>
      </c>
      <c r="E262" s="93">
        <v>1</v>
      </c>
      <c r="F262" s="93" t="s">
        <v>38</v>
      </c>
      <c r="H262" s="93">
        <v>10</v>
      </c>
      <c r="M262" s="93">
        <v>42000</v>
      </c>
      <c r="N262" s="93" t="s">
        <v>1180</v>
      </c>
      <c r="O262" s="93" t="s">
        <v>1181</v>
      </c>
      <c r="P262" s="93" t="s">
        <v>1182</v>
      </c>
    </row>
    <row r="263" spans="1:16" s="93" customFormat="1" x14ac:dyDescent="0.25">
      <c r="A263" s="93">
        <v>100086</v>
      </c>
      <c r="B263" s="93" t="s">
        <v>1179</v>
      </c>
      <c r="C263" s="273">
        <v>42036</v>
      </c>
      <c r="D263" s="273">
        <v>42063.999988425923</v>
      </c>
      <c r="E263" s="93">
        <v>1</v>
      </c>
      <c r="F263" s="93" t="s">
        <v>38</v>
      </c>
      <c r="H263" s="93">
        <v>10</v>
      </c>
      <c r="M263" s="93">
        <v>14000</v>
      </c>
      <c r="N263" s="93" t="s">
        <v>1186</v>
      </c>
      <c r="O263" s="93" t="s">
        <v>1187</v>
      </c>
      <c r="P263" s="93" t="s">
        <v>1188</v>
      </c>
    </row>
    <row r="264" spans="1:16" s="93" customFormat="1" x14ac:dyDescent="0.25">
      <c r="A264" s="93">
        <v>100086</v>
      </c>
      <c r="B264" s="93" t="s">
        <v>1179</v>
      </c>
      <c r="C264" s="273">
        <v>42036</v>
      </c>
      <c r="D264" s="273">
        <v>42063.999988425923</v>
      </c>
      <c r="E264" s="93">
        <v>1</v>
      </c>
      <c r="F264" s="93" t="s">
        <v>59</v>
      </c>
      <c r="H264" s="93">
        <v>10</v>
      </c>
      <c r="M264" s="93">
        <v>2170</v>
      </c>
      <c r="N264" s="93" t="s">
        <v>1183</v>
      </c>
      <c r="O264" s="93" t="s">
        <v>1184</v>
      </c>
      <c r="P264" s="93" t="s">
        <v>1185</v>
      </c>
    </row>
    <row r="265" spans="1:16" s="93" customFormat="1" x14ac:dyDescent="0.25">
      <c r="A265" s="93">
        <v>100087</v>
      </c>
      <c r="B265" s="93" t="s">
        <v>1189</v>
      </c>
      <c r="C265" s="273">
        <v>42005</v>
      </c>
      <c r="D265" s="273">
        <v>42035.999988425923</v>
      </c>
      <c r="E265" s="93">
        <v>1</v>
      </c>
      <c r="F265" s="93" t="s">
        <v>38</v>
      </c>
      <c r="H265" s="93">
        <v>10</v>
      </c>
      <c r="M265" s="93">
        <v>28000</v>
      </c>
      <c r="N265" s="93" t="s">
        <v>1190</v>
      </c>
      <c r="O265" s="93" t="s">
        <v>1191</v>
      </c>
      <c r="P265" s="93" t="s">
        <v>1192</v>
      </c>
    </row>
    <row r="266" spans="1:16" s="93" customFormat="1" x14ac:dyDescent="0.25">
      <c r="A266" s="93">
        <v>100087</v>
      </c>
      <c r="B266" s="93" t="s">
        <v>1189</v>
      </c>
      <c r="C266" s="273">
        <v>42036</v>
      </c>
      <c r="D266" s="273">
        <v>42063.999988425923</v>
      </c>
      <c r="E266" s="93">
        <v>1</v>
      </c>
      <c r="F266" s="93" t="s">
        <v>38</v>
      </c>
      <c r="H266" s="93">
        <v>10</v>
      </c>
      <c r="M266" s="93">
        <v>20000</v>
      </c>
      <c r="N266" s="93" t="s">
        <v>1193</v>
      </c>
      <c r="O266" s="93" t="s">
        <v>887</v>
      </c>
      <c r="P266" s="93" t="s">
        <v>881</v>
      </c>
    </row>
    <row r="267" spans="1:16" s="93" customFormat="1" x14ac:dyDescent="0.25">
      <c r="A267" s="93">
        <v>100087</v>
      </c>
      <c r="B267" s="93" t="s">
        <v>1189</v>
      </c>
      <c r="C267" s="273">
        <v>42036</v>
      </c>
      <c r="D267" s="273">
        <v>42063.999988425923</v>
      </c>
      <c r="E267" s="93">
        <v>1</v>
      </c>
      <c r="F267" s="93" t="s">
        <v>180</v>
      </c>
      <c r="H267" s="93">
        <v>10</v>
      </c>
      <c r="M267" s="93">
        <v>1500</v>
      </c>
      <c r="N267" s="93" t="s">
        <v>1194</v>
      </c>
      <c r="O267" s="93" t="s">
        <v>879</v>
      </c>
      <c r="P267" s="93" t="s">
        <v>1195</v>
      </c>
    </row>
    <row r="268" spans="1:16" s="93" customFormat="1" x14ac:dyDescent="0.25">
      <c r="A268" s="93">
        <v>100088</v>
      </c>
      <c r="B268" s="93" t="s">
        <v>1196</v>
      </c>
      <c r="C268" s="273">
        <v>42005</v>
      </c>
      <c r="D268" s="273">
        <v>42035.999988425923</v>
      </c>
      <c r="E268" s="93">
        <v>1</v>
      </c>
      <c r="F268" s="93" t="s">
        <v>38</v>
      </c>
      <c r="H268" s="93">
        <v>10</v>
      </c>
      <c r="M268" s="93">
        <v>4644</v>
      </c>
      <c r="N268" s="93" t="s">
        <v>1197</v>
      </c>
      <c r="O268" s="93" t="s">
        <v>1198</v>
      </c>
      <c r="P268" s="93" t="s">
        <v>1199</v>
      </c>
    </row>
    <row r="269" spans="1:16" s="93" customFormat="1" x14ac:dyDescent="0.25">
      <c r="A269" s="93">
        <v>100088</v>
      </c>
      <c r="B269" s="93" t="s">
        <v>1196</v>
      </c>
      <c r="C269" s="273">
        <v>42036</v>
      </c>
      <c r="D269" s="273">
        <v>42063.999988425923</v>
      </c>
      <c r="E269" s="93">
        <v>1</v>
      </c>
      <c r="F269" s="93" t="s">
        <v>38</v>
      </c>
      <c r="H269" s="93">
        <v>10</v>
      </c>
      <c r="M269" s="93">
        <v>20520</v>
      </c>
      <c r="N269" s="93" t="s">
        <v>1200</v>
      </c>
      <c r="O269" s="93" t="s">
        <v>1173</v>
      </c>
      <c r="P269" s="93" t="s">
        <v>1201</v>
      </c>
    </row>
    <row r="270" spans="1:16" s="93" customFormat="1" x14ac:dyDescent="0.25">
      <c r="A270" s="93">
        <v>100089</v>
      </c>
      <c r="B270" s="93" t="s">
        <v>1202</v>
      </c>
      <c r="C270" s="273">
        <v>42005</v>
      </c>
      <c r="D270" s="273">
        <v>42035.999988425923</v>
      </c>
      <c r="E270" s="93">
        <v>1</v>
      </c>
      <c r="F270" s="93" t="s">
        <v>38</v>
      </c>
      <c r="H270" s="93">
        <v>10</v>
      </c>
      <c r="M270" s="93">
        <v>10512</v>
      </c>
      <c r="N270" s="93" t="s">
        <v>1203</v>
      </c>
      <c r="O270" s="93" t="s">
        <v>1204</v>
      </c>
      <c r="P270" s="93" t="s">
        <v>1205</v>
      </c>
    </row>
    <row r="271" spans="1:16" s="93" customFormat="1" x14ac:dyDescent="0.25">
      <c r="A271" s="93">
        <v>100089</v>
      </c>
      <c r="B271" s="93" t="s">
        <v>1202</v>
      </c>
      <c r="C271" s="273">
        <v>42036</v>
      </c>
      <c r="D271" s="273">
        <v>42063.999988425923</v>
      </c>
      <c r="E271" s="93">
        <v>1</v>
      </c>
      <c r="F271" s="93" t="s">
        <v>38</v>
      </c>
      <c r="H271" s="93">
        <v>10</v>
      </c>
      <c r="M271" s="93">
        <v>62280</v>
      </c>
      <c r="N271" s="93" t="s">
        <v>1206</v>
      </c>
      <c r="O271" s="93" t="s">
        <v>1207</v>
      </c>
      <c r="P271" s="93" t="s">
        <v>1208</v>
      </c>
    </row>
    <row r="272" spans="1:16" s="93" customFormat="1" x14ac:dyDescent="0.25">
      <c r="A272" s="93">
        <v>100090</v>
      </c>
      <c r="B272" s="93" t="s">
        <v>1209</v>
      </c>
      <c r="C272" s="273">
        <v>41883</v>
      </c>
      <c r="D272" s="273">
        <v>42063</v>
      </c>
      <c r="E272" s="93">
        <v>1</v>
      </c>
      <c r="F272" s="93" t="s">
        <v>38</v>
      </c>
      <c r="H272" s="93">
        <v>2</v>
      </c>
      <c r="I272" s="93">
        <v>41000000</v>
      </c>
      <c r="J272" s="93">
        <v>1620000</v>
      </c>
      <c r="K272" s="93">
        <v>0</v>
      </c>
      <c r="M272" s="93">
        <v>50000000</v>
      </c>
      <c r="N272" s="93">
        <v>41000000</v>
      </c>
      <c r="O272" s="93">
        <v>1620000</v>
      </c>
      <c r="P272" s="93">
        <v>0</v>
      </c>
    </row>
    <row r="273" spans="1:16" s="93" customFormat="1" x14ac:dyDescent="0.25">
      <c r="A273" s="93">
        <v>100090</v>
      </c>
      <c r="B273" s="93" t="s">
        <v>1209</v>
      </c>
      <c r="C273" s="273">
        <v>42005</v>
      </c>
      <c r="D273" s="273">
        <v>42035.999988425923</v>
      </c>
      <c r="E273" s="93">
        <v>1</v>
      </c>
      <c r="F273" s="93" t="s">
        <v>38</v>
      </c>
      <c r="G273" s="93">
        <v>7</v>
      </c>
      <c r="H273" s="93">
        <v>5</v>
      </c>
      <c r="I273" s="93">
        <v>24600000</v>
      </c>
      <c r="J273" s="93">
        <v>1476000</v>
      </c>
      <c r="K273" s="93">
        <v>492000</v>
      </c>
    </row>
    <row r="274" spans="1:16" s="93" customFormat="1" x14ac:dyDescent="0.25">
      <c r="A274" s="93">
        <v>100090</v>
      </c>
      <c r="B274" s="93" t="s">
        <v>1209</v>
      </c>
      <c r="C274" s="273">
        <v>42005</v>
      </c>
      <c r="D274" s="273">
        <v>42035.999988425923</v>
      </c>
      <c r="E274" s="93">
        <v>1</v>
      </c>
      <c r="F274" s="93" t="s">
        <v>38</v>
      </c>
      <c r="H274" s="93">
        <v>10</v>
      </c>
      <c r="M274" s="93">
        <v>100000000</v>
      </c>
      <c r="N274" s="93" t="s">
        <v>1210</v>
      </c>
      <c r="O274" s="93" t="s">
        <v>1211</v>
      </c>
      <c r="P274" s="93" t="s">
        <v>1212</v>
      </c>
    </row>
    <row r="275" spans="1:16" s="93" customFormat="1" x14ac:dyDescent="0.25">
      <c r="A275" s="93">
        <v>100090</v>
      </c>
      <c r="B275" s="93" t="s">
        <v>1209</v>
      </c>
      <c r="C275" s="273">
        <v>42036</v>
      </c>
      <c r="D275" s="273">
        <v>42063.999988425923</v>
      </c>
      <c r="E275" s="93">
        <v>1</v>
      </c>
      <c r="F275" s="93" t="s">
        <v>38</v>
      </c>
      <c r="G275" s="93">
        <v>1</v>
      </c>
      <c r="H275" s="93">
        <v>1</v>
      </c>
      <c r="I275" s="93">
        <v>4920000</v>
      </c>
      <c r="J275" s="93">
        <v>393600</v>
      </c>
      <c r="K275" s="93">
        <v>98400</v>
      </c>
    </row>
    <row r="276" spans="1:16" s="93" customFormat="1" x14ac:dyDescent="0.25">
      <c r="A276" s="93">
        <v>100090</v>
      </c>
      <c r="B276" s="93" t="s">
        <v>1209</v>
      </c>
      <c r="C276" s="273">
        <v>42036</v>
      </c>
      <c r="D276" s="273">
        <v>42063.999988425923</v>
      </c>
      <c r="E276" s="93">
        <v>1</v>
      </c>
      <c r="F276" s="93" t="s">
        <v>38</v>
      </c>
      <c r="G276" s="93">
        <v>2</v>
      </c>
      <c r="H276" s="93">
        <v>1</v>
      </c>
      <c r="I276" s="93">
        <v>5740000</v>
      </c>
      <c r="J276" s="93">
        <v>459200</v>
      </c>
      <c r="K276" s="93">
        <v>114800</v>
      </c>
    </row>
    <row r="277" spans="1:16" s="93" customFormat="1" x14ac:dyDescent="0.25">
      <c r="A277" s="93">
        <v>100090</v>
      </c>
      <c r="B277" s="93" t="s">
        <v>1209</v>
      </c>
      <c r="C277" s="273">
        <v>42036</v>
      </c>
      <c r="D277" s="273">
        <v>42063.999988425923</v>
      </c>
      <c r="E277" s="93">
        <v>1</v>
      </c>
      <c r="F277" s="93" t="s">
        <v>38</v>
      </c>
      <c r="G277" s="93">
        <v>3</v>
      </c>
      <c r="H277" s="93">
        <v>1</v>
      </c>
      <c r="I277" s="93">
        <v>5740000</v>
      </c>
      <c r="J277" s="93">
        <v>459200</v>
      </c>
      <c r="K277" s="93">
        <v>114800</v>
      </c>
    </row>
    <row r="278" spans="1:16" s="93" customFormat="1" x14ac:dyDescent="0.25">
      <c r="A278" s="93">
        <v>100091</v>
      </c>
      <c r="B278" s="93" t="s">
        <v>1213</v>
      </c>
      <c r="C278" s="273">
        <v>41883</v>
      </c>
      <c r="D278" s="273">
        <v>42063</v>
      </c>
      <c r="E278" s="93">
        <v>1</v>
      </c>
      <c r="F278" s="93" t="s">
        <v>38</v>
      </c>
      <c r="H278" s="93">
        <v>2</v>
      </c>
      <c r="I278" s="93">
        <v>114800000</v>
      </c>
      <c r="J278" s="93">
        <v>6656000</v>
      </c>
      <c r="K278" s="93">
        <v>0</v>
      </c>
      <c r="M278" s="93">
        <v>140000000</v>
      </c>
      <c r="N278" s="93">
        <v>114800000</v>
      </c>
      <c r="O278" s="93">
        <v>6656000</v>
      </c>
      <c r="P278" s="93">
        <v>0</v>
      </c>
    </row>
    <row r="279" spans="1:16" s="93" customFormat="1" x14ac:dyDescent="0.25">
      <c r="A279" s="93">
        <v>100091</v>
      </c>
      <c r="B279" s="93" t="s">
        <v>1213</v>
      </c>
      <c r="C279" s="273">
        <v>42005</v>
      </c>
      <c r="D279" s="273">
        <v>42035.999988425923</v>
      </c>
      <c r="E279" s="93">
        <v>1</v>
      </c>
      <c r="F279" s="93" t="s">
        <v>38</v>
      </c>
      <c r="G279" s="93">
        <v>7</v>
      </c>
      <c r="H279" s="93">
        <v>5</v>
      </c>
      <c r="I279" s="93">
        <v>20500000</v>
      </c>
      <c r="J279" s="93">
        <v>1230000</v>
      </c>
      <c r="K279" s="93">
        <v>410000</v>
      </c>
    </row>
    <row r="280" spans="1:16" s="93" customFormat="1" x14ac:dyDescent="0.25">
      <c r="A280" s="93">
        <v>100091</v>
      </c>
      <c r="B280" s="93" t="s">
        <v>1213</v>
      </c>
      <c r="C280" s="273">
        <v>42005</v>
      </c>
      <c r="D280" s="273">
        <v>42035.999988425923</v>
      </c>
      <c r="E280" s="93">
        <v>1</v>
      </c>
      <c r="F280" s="93" t="s">
        <v>38</v>
      </c>
      <c r="H280" s="93">
        <v>10</v>
      </c>
      <c r="M280" s="93">
        <v>240000000</v>
      </c>
      <c r="N280" s="93" t="s">
        <v>1214</v>
      </c>
      <c r="O280" s="93" t="s">
        <v>1215</v>
      </c>
      <c r="P280" s="93" t="s">
        <v>1216</v>
      </c>
    </row>
    <row r="281" spans="1:16" s="93" customFormat="1" x14ac:dyDescent="0.25">
      <c r="A281" s="93">
        <v>100091</v>
      </c>
      <c r="B281" s="93" t="s">
        <v>1213</v>
      </c>
      <c r="C281" s="273">
        <v>42036</v>
      </c>
      <c r="D281" s="273">
        <v>42063.999988425923</v>
      </c>
      <c r="E281" s="93">
        <v>1</v>
      </c>
      <c r="F281" s="93" t="s">
        <v>38</v>
      </c>
      <c r="G281" s="93">
        <v>7</v>
      </c>
      <c r="H281" s="93">
        <v>5</v>
      </c>
      <c r="I281" s="93">
        <v>94300000</v>
      </c>
      <c r="J281" s="93">
        <v>5658000</v>
      </c>
      <c r="K281" s="93">
        <v>1886000</v>
      </c>
    </row>
    <row r="282" spans="1:16" s="93" customFormat="1" x14ac:dyDescent="0.25">
      <c r="A282" s="93">
        <v>100091</v>
      </c>
      <c r="B282" s="93" t="s">
        <v>1213</v>
      </c>
      <c r="C282" s="273">
        <v>42036</v>
      </c>
      <c r="D282" s="273">
        <v>42063.999988425923</v>
      </c>
      <c r="E282" s="93">
        <v>1</v>
      </c>
      <c r="F282" s="93" t="s">
        <v>38</v>
      </c>
      <c r="H282" s="93">
        <v>10</v>
      </c>
      <c r="M282" s="93">
        <v>40000000</v>
      </c>
      <c r="N282" s="93" t="s">
        <v>1217</v>
      </c>
      <c r="O282" s="93" t="s">
        <v>1218</v>
      </c>
      <c r="P282" s="93" t="s">
        <v>1219</v>
      </c>
    </row>
    <row r="283" spans="1:16" s="93" customFormat="1" x14ac:dyDescent="0.25">
      <c r="A283" s="93">
        <v>100092</v>
      </c>
      <c r="B283" s="93" t="s">
        <v>1220</v>
      </c>
      <c r="C283" s="273">
        <v>41883</v>
      </c>
      <c r="D283" s="273">
        <v>42063</v>
      </c>
      <c r="E283" s="93">
        <v>1</v>
      </c>
      <c r="F283" s="93" t="s">
        <v>38</v>
      </c>
      <c r="H283" s="93">
        <v>2</v>
      </c>
      <c r="I283" s="93">
        <v>133000000</v>
      </c>
      <c r="J283" s="93">
        <v>8110000</v>
      </c>
      <c r="K283" s="93">
        <v>0</v>
      </c>
      <c r="M283" s="93">
        <v>160000000</v>
      </c>
      <c r="N283" s="93">
        <v>133000000</v>
      </c>
      <c r="O283" s="93">
        <v>8110000</v>
      </c>
      <c r="P283" s="93">
        <v>0</v>
      </c>
    </row>
    <row r="284" spans="1:16" s="93" customFormat="1" x14ac:dyDescent="0.25">
      <c r="A284" s="93">
        <v>100092</v>
      </c>
      <c r="B284" s="93" t="s">
        <v>1220</v>
      </c>
      <c r="C284" s="273">
        <v>42005</v>
      </c>
      <c r="D284" s="273">
        <v>42035.999988425923</v>
      </c>
      <c r="E284" s="93">
        <v>0</v>
      </c>
      <c r="F284" s="93" t="s">
        <v>38</v>
      </c>
      <c r="G284" s="93">
        <v>7</v>
      </c>
      <c r="H284" s="93">
        <v>5</v>
      </c>
      <c r="I284" s="93">
        <v>10000000</v>
      </c>
      <c r="J284" s="93">
        <v>600000</v>
      </c>
      <c r="K284" s="93">
        <v>200000</v>
      </c>
    </row>
    <row r="285" spans="1:16" s="93" customFormat="1" x14ac:dyDescent="0.25">
      <c r="A285" s="93">
        <v>100092</v>
      </c>
      <c r="B285" s="93" t="s">
        <v>1220</v>
      </c>
      <c r="C285" s="273">
        <v>42005</v>
      </c>
      <c r="D285" s="273">
        <v>42035.999988425923</v>
      </c>
      <c r="E285" s="93">
        <v>1</v>
      </c>
      <c r="F285" s="93" t="s">
        <v>38</v>
      </c>
      <c r="G285" s="93">
        <v>7</v>
      </c>
      <c r="H285" s="93">
        <v>5</v>
      </c>
      <c r="I285" s="93">
        <v>12300000</v>
      </c>
      <c r="J285" s="93">
        <v>738000</v>
      </c>
      <c r="K285" s="93">
        <v>246000</v>
      </c>
    </row>
    <row r="286" spans="1:16" s="93" customFormat="1" x14ac:dyDescent="0.25">
      <c r="A286" s="93">
        <v>100092</v>
      </c>
      <c r="B286" s="93" t="s">
        <v>1220</v>
      </c>
      <c r="C286" s="273">
        <v>42005</v>
      </c>
      <c r="D286" s="273">
        <v>42035.999988425923</v>
      </c>
      <c r="E286" s="93">
        <v>0</v>
      </c>
      <c r="F286" s="93" t="s">
        <v>38</v>
      </c>
      <c r="H286" s="93">
        <v>10</v>
      </c>
      <c r="M286" s="93">
        <v>20000000</v>
      </c>
      <c r="N286" s="93">
        <v>20000000</v>
      </c>
      <c r="O286" s="93">
        <v>1600000</v>
      </c>
      <c r="P286" s="93">
        <v>400000</v>
      </c>
    </row>
    <row r="287" spans="1:16" s="93" customFormat="1" x14ac:dyDescent="0.25">
      <c r="A287" s="93">
        <v>100092</v>
      </c>
      <c r="B287" s="93" t="s">
        <v>1220</v>
      </c>
      <c r="C287" s="273">
        <v>42005</v>
      </c>
      <c r="D287" s="273">
        <v>42035.999988425923</v>
      </c>
      <c r="E287" s="93">
        <v>1</v>
      </c>
      <c r="F287" s="93" t="s">
        <v>59</v>
      </c>
      <c r="H287" s="93">
        <v>10</v>
      </c>
      <c r="M287" s="93">
        <v>1000000</v>
      </c>
      <c r="N287" s="93" t="s">
        <v>1221</v>
      </c>
      <c r="O287" s="93" t="s">
        <v>1222</v>
      </c>
      <c r="P287" s="93" t="s">
        <v>1193</v>
      </c>
    </row>
    <row r="288" spans="1:16" s="93" customFormat="1" x14ac:dyDescent="0.25">
      <c r="A288" s="93">
        <v>100092</v>
      </c>
      <c r="B288" s="93" t="s">
        <v>1220</v>
      </c>
      <c r="C288" s="273">
        <v>42005</v>
      </c>
      <c r="D288" s="273">
        <v>42035.999988425923</v>
      </c>
      <c r="E288" s="93">
        <v>1</v>
      </c>
      <c r="F288" s="93" t="s">
        <v>38</v>
      </c>
      <c r="H288" s="93">
        <v>10</v>
      </c>
      <c r="M288" s="93">
        <v>210000000</v>
      </c>
      <c r="N288" s="93" t="s">
        <v>1223</v>
      </c>
      <c r="O288" s="93" t="s">
        <v>1224</v>
      </c>
      <c r="P288" s="93" t="s">
        <v>1225</v>
      </c>
    </row>
    <row r="289" spans="1:16" s="93" customFormat="1" x14ac:dyDescent="0.25">
      <c r="A289" s="93">
        <v>100092</v>
      </c>
      <c r="B289" s="93" t="s">
        <v>1220</v>
      </c>
      <c r="C289" s="273">
        <v>42036</v>
      </c>
      <c r="D289" s="273">
        <v>42063.999988425923</v>
      </c>
      <c r="E289" s="93">
        <v>1</v>
      </c>
      <c r="F289" s="93" t="s">
        <v>59</v>
      </c>
      <c r="G289" s="93">
        <v>7</v>
      </c>
      <c r="H289" s="93">
        <v>5</v>
      </c>
      <c r="I289" s="93">
        <v>1230000</v>
      </c>
      <c r="J289" s="93">
        <v>73800</v>
      </c>
      <c r="K289" s="93">
        <v>24600</v>
      </c>
    </row>
    <row r="290" spans="1:16" s="93" customFormat="1" x14ac:dyDescent="0.25">
      <c r="A290" s="93">
        <v>100092</v>
      </c>
      <c r="B290" s="93" t="s">
        <v>1220</v>
      </c>
      <c r="C290" s="273">
        <v>42036</v>
      </c>
      <c r="D290" s="273">
        <v>42063.999988425923</v>
      </c>
      <c r="E290" s="93">
        <v>1</v>
      </c>
      <c r="F290" s="93" t="s">
        <v>38</v>
      </c>
      <c r="G290" s="93">
        <v>7</v>
      </c>
      <c r="H290" s="93">
        <v>5</v>
      </c>
      <c r="I290" s="93">
        <v>73800000</v>
      </c>
      <c r="J290" s="93">
        <v>4428000</v>
      </c>
      <c r="K290" s="93">
        <v>1476000</v>
      </c>
    </row>
    <row r="291" spans="1:16" s="93" customFormat="1" x14ac:dyDescent="0.25">
      <c r="A291" s="93">
        <v>100092</v>
      </c>
      <c r="B291" s="93" t="s">
        <v>1220</v>
      </c>
      <c r="C291" s="273">
        <v>42036</v>
      </c>
      <c r="D291" s="273">
        <v>42063.999988425923</v>
      </c>
      <c r="E291" s="93">
        <v>1</v>
      </c>
      <c r="F291" s="93" t="s">
        <v>59</v>
      </c>
      <c r="H291" s="93">
        <v>10</v>
      </c>
      <c r="M291" s="93">
        <v>2000000</v>
      </c>
      <c r="N291" s="93" t="s">
        <v>1212</v>
      </c>
      <c r="O291" s="93" t="s">
        <v>1226</v>
      </c>
      <c r="P291" s="93" t="s">
        <v>1227</v>
      </c>
    </row>
    <row r="292" spans="1:16" s="93" customFormat="1" x14ac:dyDescent="0.25">
      <c r="A292" s="93">
        <v>100093</v>
      </c>
      <c r="B292" s="93" t="s">
        <v>1228</v>
      </c>
      <c r="C292" s="273">
        <v>42005</v>
      </c>
      <c r="D292" s="273">
        <v>42035.999988425923</v>
      </c>
      <c r="E292" s="93">
        <v>1</v>
      </c>
      <c r="F292" s="93" t="s">
        <v>38</v>
      </c>
      <c r="G292" s="93">
        <v>11</v>
      </c>
      <c r="H292" s="93">
        <v>1</v>
      </c>
      <c r="I292" s="93">
        <v>24600000</v>
      </c>
      <c r="J292" s="93">
        <v>1968000</v>
      </c>
      <c r="K292" s="93">
        <v>492000</v>
      </c>
    </row>
    <row r="293" spans="1:16" s="93" customFormat="1" x14ac:dyDescent="0.25">
      <c r="A293" s="93">
        <v>100093</v>
      </c>
      <c r="B293" s="93" t="s">
        <v>1228</v>
      </c>
      <c r="C293" s="273">
        <v>42005</v>
      </c>
      <c r="D293" s="273">
        <v>42035.999988425923</v>
      </c>
      <c r="E293" s="93">
        <v>1</v>
      </c>
      <c r="F293" s="93" t="s">
        <v>38</v>
      </c>
      <c r="G293" s="93">
        <v>14</v>
      </c>
      <c r="H293" s="93">
        <v>1</v>
      </c>
      <c r="I293" s="93">
        <v>24600000</v>
      </c>
      <c r="J293" s="93">
        <v>1968000</v>
      </c>
      <c r="K293" s="93">
        <v>492000</v>
      </c>
    </row>
    <row r="294" spans="1:16" s="93" customFormat="1" x14ac:dyDescent="0.25">
      <c r="A294" s="93">
        <v>100093</v>
      </c>
      <c r="B294" s="93" t="s">
        <v>1228</v>
      </c>
      <c r="C294" s="273">
        <v>42005</v>
      </c>
      <c r="D294" s="273">
        <v>42035.999988425923</v>
      </c>
      <c r="E294" s="93">
        <v>1</v>
      </c>
      <c r="F294" s="93" t="s">
        <v>38</v>
      </c>
      <c r="H294" s="93">
        <v>10</v>
      </c>
      <c r="M294" s="93">
        <v>184000000</v>
      </c>
      <c r="N294" s="93" t="s">
        <v>1229</v>
      </c>
      <c r="O294" s="93" t="s">
        <v>1230</v>
      </c>
      <c r="P294" s="93" t="s">
        <v>1231</v>
      </c>
    </row>
    <row r="295" spans="1:16" s="93" customFormat="1" x14ac:dyDescent="0.25">
      <c r="A295" s="93">
        <v>100093</v>
      </c>
      <c r="B295" s="93" t="s">
        <v>1228</v>
      </c>
      <c r="C295" s="273">
        <v>42036</v>
      </c>
      <c r="D295" s="273">
        <v>42063.999988425923</v>
      </c>
      <c r="E295" s="93">
        <v>1</v>
      </c>
      <c r="F295" s="93" t="s">
        <v>38</v>
      </c>
      <c r="G295" s="93">
        <v>7</v>
      </c>
      <c r="H295" s="93">
        <v>5</v>
      </c>
      <c r="I295" s="93">
        <v>14760000</v>
      </c>
      <c r="J295" s="93">
        <v>885600</v>
      </c>
      <c r="K295" s="93">
        <v>295200</v>
      </c>
    </row>
    <row r="296" spans="1:16" s="93" customFormat="1" x14ac:dyDescent="0.25">
      <c r="A296" s="93">
        <v>100093</v>
      </c>
      <c r="B296" s="93" t="s">
        <v>1228</v>
      </c>
      <c r="C296" s="273">
        <v>42036</v>
      </c>
      <c r="D296" s="273">
        <v>42063.999988425923</v>
      </c>
      <c r="E296" s="93">
        <v>1</v>
      </c>
      <c r="F296" s="93" t="s">
        <v>38</v>
      </c>
      <c r="G296" s="93">
        <v>11</v>
      </c>
      <c r="H296" s="93">
        <v>1</v>
      </c>
      <c r="I296" s="93">
        <v>5740000</v>
      </c>
      <c r="J296" s="93">
        <v>459200</v>
      </c>
      <c r="K296" s="93">
        <v>114800</v>
      </c>
    </row>
    <row r="297" spans="1:16" s="93" customFormat="1" x14ac:dyDescent="0.25">
      <c r="A297" s="93">
        <v>100093</v>
      </c>
      <c r="B297" s="93" t="s">
        <v>1228</v>
      </c>
      <c r="C297" s="273">
        <v>42036</v>
      </c>
      <c r="D297" s="273">
        <v>42063.999988425923</v>
      </c>
      <c r="E297" s="93">
        <v>1</v>
      </c>
      <c r="F297" s="93" t="s">
        <v>38</v>
      </c>
      <c r="G297" s="93">
        <v>14</v>
      </c>
      <c r="H297" s="93">
        <v>1</v>
      </c>
      <c r="I297" s="93">
        <v>5740000</v>
      </c>
      <c r="J297" s="93">
        <v>459200</v>
      </c>
      <c r="K297" s="93">
        <v>114800</v>
      </c>
    </row>
    <row r="298" spans="1:16" s="93" customFormat="1" x14ac:dyDescent="0.25">
      <c r="A298" s="93">
        <v>100094</v>
      </c>
      <c r="B298" s="93" t="s">
        <v>1232</v>
      </c>
      <c r="C298" s="273">
        <v>41883</v>
      </c>
      <c r="D298" s="273">
        <v>42063</v>
      </c>
      <c r="E298" s="93">
        <v>1</v>
      </c>
      <c r="F298" s="93" t="s">
        <v>38</v>
      </c>
      <c r="H298" s="93">
        <v>2</v>
      </c>
      <c r="I298" s="93">
        <v>41600000</v>
      </c>
      <c r="J298" s="93">
        <v>1656000</v>
      </c>
      <c r="K298" s="93">
        <v>0</v>
      </c>
      <c r="M298" s="93">
        <v>47000000</v>
      </c>
      <c r="N298" s="93">
        <v>41600000</v>
      </c>
      <c r="O298" s="93">
        <v>1656000</v>
      </c>
      <c r="P298" s="93">
        <v>0</v>
      </c>
    </row>
    <row r="299" spans="1:16" s="93" customFormat="1" x14ac:dyDescent="0.25">
      <c r="A299" s="93">
        <v>100094</v>
      </c>
      <c r="B299" s="93" t="s">
        <v>1232</v>
      </c>
      <c r="C299" s="273">
        <v>42005</v>
      </c>
      <c r="D299" s="273">
        <v>42035.999988425923</v>
      </c>
      <c r="E299" s="93">
        <v>1</v>
      </c>
      <c r="F299" s="93" t="s">
        <v>38</v>
      </c>
      <c r="G299" s="93">
        <v>7</v>
      </c>
      <c r="H299" s="93">
        <v>5</v>
      </c>
      <c r="I299" s="93">
        <v>24600000</v>
      </c>
      <c r="J299" s="93">
        <v>1476000</v>
      </c>
      <c r="K299" s="93">
        <v>492000</v>
      </c>
    </row>
    <row r="300" spans="1:16" s="93" customFormat="1" x14ac:dyDescent="0.25">
      <c r="A300" s="93">
        <v>100094</v>
      </c>
      <c r="B300" s="93" t="s">
        <v>1232</v>
      </c>
      <c r="C300" s="273">
        <v>42005</v>
      </c>
      <c r="D300" s="273">
        <v>42035.999988425923</v>
      </c>
      <c r="E300" s="93">
        <v>1</v>
      </c>
      <c r="F300" s="93" t="s">
        <v>38</v>
      </c>
      <c r="H300" s="93">
        <v>10</v>
      </c>
      <c r="M300" s="93">
        <v>94000000</v>
      </c>
      <c r="N300" s="93" t="s">
        <v>1233</v>
      </c>
      <c r="O300" s="93" t="s">
        <v>1234</v>
      </c>
      <c r="P300" s="93" t="s">
        <v>1235</v>
      </c>
    </row>
    <row r="301" spans="1:16" s="93" customFormat="1" x14ac:dyDescent="0.25">
      <c r="A301" s="93">
        <v>100094</v>
      </c>
      <c r="B301" s="93" t="s">
        <v>1232</v>
      </c>
      <c r="C301" s="273">
        <v>42036</v>
      </c>
      <c r="D301" s="273">
        <v>42063.999988425923</v>
      </c>
      <c r="E301" s="93">
        <v>1</v>
      </c>
      <c r="F301" s="93" t="s">
        <v>38</v>
      </c>
      <c r="G301" s="93">
        <v>3</v>
      </c>
      <c r="H301" s="93">
        <v>1</v>
      </c>
      <c r="I301" s="93">
        <v>7000000</v>
      </c>
      <c r="J301" s="93">
        <v>560000</v>
      </c>
      <c r="K301" s="93">
        <v>140000</v>
      </c>
    </row>
    <row r="302" spans="1:16" s="93" customFormat="1" x14ac:dyDescent="0.25">
      <c r="A302" s="93">
        <v>100094</v>
      </c>
      <c r="B302" s="93" t="s">
        <v>1232</v>
      </c>
      <c r="C302" s="273">
        <v>42036</v>
      </c>
      <c r="D302" s="273">
        <v>42063.999988425923</v>
      </c>
      <c r="E302" s="93">
        <v>1</v>
      </c>
      <c r="F302" s="93" t="s">
        <v>38</v>
      </c>
      <c r="G302" s="93">
        <v>7</v>
      </c>
      <c r="H302" s="93">
        <v>5</v>
      </c>
      <c r="I302" s="93">
        <v>10000000</v>
      </c>
      <c r="J302" s="93">
        <v>600000</v>
      </c>
      <c r="K302" s="93">
        <v>200000</v>
      </c>
    </row>
    <row r="303" spans="1:16" s="93" customFormat="1" x14ac:dyDescent="0.25">
      <c r="A303" s="93">
        <v>100095</v>
      </c>
      <c r="B303" s="93" t="s">
        <v>1236</v>
      </c>
      <c r="C303" s="273">
        <v>41883</v>
      </c>
      <c r="D303" s="273">
        <v>42063</v>
      </c>
      <c r="E303" s="93">
        <v>1</v>
      </c>
      <c r="F303" s="93" t="s">
        <v>38</v>
      </c>
      <c r="H303" s="93">
        <v>2</v>
      </c>
      <c r="I303" s="93">
        <v>41600001</v>
      </c>
      <c r="J303" s="93" t="s">
        <v>1237</v>
      </c>
      <c r="K303" s="93">
        <v>0</v>
      </c>
      <c r="M303" s="93">
        <v>47000001</v>
      </c>
      <c r="N303" s="93">
        <v>41600001</v>
      </c>
      <c r="O303" s="93" t="s">
        <v>1237</v>
      </c>
      <c r="P303" s="93">
        <v>0</v>
      </c>
    </row>
    <row r="304" spans="1:16" s="93" customFormat="1" x14ac:dyDescent="0.25">
      <c r="A304" s="93">
        <v>100095</v>
      </c>
      <c r="B304" s="93" t="s">
        <v>1236</v>
      </c>
      <c r="C304" s="273">
        <v>42005</v>
      </c>
      <c r="D304" s="273">
        <v>42035.999988425923</v>
      </c>
      <c r="E304" s="93">
        <v>1</v>
      </c>
      <c r="F304" s="93" t="s">
        <v>38</v>
      </c>
      <c r="G304" s="93">
        <v>7</v>
      </c>
      <c r="H304" s="93">
        <v>5</v>
      </c>
      <c r="I304" s="93">
        <v>24600000</v>
      </c>
      <c r="J304" s="93">
        <v>1476000</v>
      </c>
      <c r="K304" s="93">
        <v>492000</v>
      </c>
    </row>
    <row r="305" spans="1:16" s="93" customFormat="1" x14ac:dyDescent="0.25">
      <c r="A305" s="93">
        <v>100095</v>
      </c>
      <c r="B305" s="93" t="s">
        <v>1236</v>
      </c>
      <c r="C305" s="273">
        <v>42005</v>
      </c>
      <c r="D305" s="273">
        <v>42035.999988425923</v>
      </c>
      <c r="E305" s="93">
        <v>1</v>
      </c>
      <c r="F305" s="93" t="s">
        <v>38</v>
      </c>
      <c r="H305" s="93">
        <v>10</v>
      </c>
      <c r="M305" s="93">
        <v>94000002</v>
      </c>
      <c r="N305" s="93" t="s">
        <v>1238</v>
      </c>
      <c r="O305" s="93" t="s">
        <v>1239</v>
      </c>
      <c r="P305" s="93" t="s">
        <v>1240</v>
      </c>
    </row>
    <row r="306" spans="1:16" s="93" customFormat="1" x14ac:dyDescent="0.25">
      <c r="A306" s="93">
        <v>100095</v>
      </c>
      <c r="B306" s="93" t="s">
        <v>1236</v>
      </c>
      <c r="C306" s="273">
        <v>42036</v>
      </c>
      <c r="D306" s="273">
        <v>42063.999988425923</v>
      </c>
      <c r="E306" s="93">
        <v>1</v>
      </c>
      <c r="F306" s="93" t="s">
        <v>38</v>
      </c>
      <c r="G306" s="93">
        <v>1</v>
      </c>
      <c r="H306" s="93">
        <v>1</v>
      </c>
      <c r="I306" s="93">
        <v>7000000</v>
      </c>
      <c r="J306" s="93">
        <v>560000</v>
      </c>
      <c r="K306" s="93">
        <v>140000</v>
      </c>
    </row>
    <row r="307" spans="1:16" s="93" customFormat="1" x14ac:dyDescent="0.25">
      <c r="A307" s="93">
        <v>100095</v>
      </c>
      <c r="B307" s="93" t="s">
        <v>1236</v>
      </c>
      <c r="C307" s="273">
        <v>42036</v>
      </c>
      <c r="D307" s="273">
        <v>42063.999988425923</v>
      </c>
      <c r="E307" s="93">
        <v>1</v>
      </c>
      <c r="F307" s="93" t="s">
        <v>38</v>
      </c>
      <c r="G307" s="93">
        <v>7</v>
      </c>
      <c r="H307" s="93">
        <v>5</v>
      </c>
      <c r="I307" s="93">
        <v>10000001</v>
      </c>
      <c r="J307" s="93" t="s">
        <v>1241</v>
      </c>
      <c r="K307" s="93" t="s">
        <v>1242</v>
      </c>
    </row>
    <row r="308" spans="1:16" s="93" customFormat="1" x14ac:dyDescent="0.25">
      <c r="A308" s="93">
        <v>100096</v>
      </c>
      <c r="B308" s="93" t="s">
        <v>1243</v>
      </c>
      <c r="C308" s="273">
        <v>41883</v>
      </c>
      <c r="D308" s="273">
        <v>42063</v>
      </c>
      <c r="E308" s="93">
        <v>1</v>
      </c>
      <c r="F308" s="93" t="s">
        <v>38</v>
      </c>
      <c r="H308" s="93">
        <v>2</v>
      </c>
      <c r="I308" s="93">
        <v>34600005</v>
      </c>
      <c r="J308" s="93" t="s">
        <v>1244</v>
      </c>
      <c r="K308" s="93">
        <v>0</v>
      </c>
      <c r="M308" s="93">
        <v>40000005</v>
      </c>
      <c r="N308" s="93">
        <v>34600005</v>
      </c>
      <c r="O308" s="93" t="s">
        <v>1244</v>
      </c>
      <c r="P308" s="93">
        <v>0</v>
      </c>
    </row>
    <row r="309" spans="1:16" s="93" customFormat="1" x14ac:dyDescent="0.25">
      <c r="A309" s="93">
        <v>100096</v>
      </c>
      <c r="B309" s="93" t="s">
        <v>1243</v>
      </c>
      <c r="C309" s="273">
        <v>42005</v>
      </c>
      <c r="D309" s="273">
        <v>42035.999988425923</v>
      </c>
      <c r="E309" s="93">
        <v>1</v>
      </c>
      <c r="F309" s="93" t="s">
        <v>38</v>
      </c>
      <c r="G309" s="93">
        <v>7</v>
      </c>
      <c r="H309" s="93">
        <v>5</v>
      </c>
      <c r="I309" s="93">
        <v>24600000</v>
      </c>
      <c r="J309" s="93">
        <v>1476000</v>
      </c>
      <c r="K309" s="93">
        <v>492000</v>
      </c>
    </row>
    <row r="310" spans="1:16" s="93" customFormat="1" x14ac:dyDescent="0.25">
      <c r="A310" s="93">
        <v>100096</v>
      </c>
      <c r="B310" s="93" t="s">
        <v>1243</v>
      </c>
      <c r="C310" s="273">
        <v>42005</v>
      </c>
      <c r="D310" s="273">
        <v>42035.999988425923</v>
      </c>
      <c r="E310" s="93">
        <v>1</v>
      </c>
      <c r="F310" s="93" t="s">
        <v>38</v>
      </c>
      <c r="H310" s="93">
        <v>10</v>
      </c>
      <c r="M310" s="93">
        <v>80000010</v>
      </c>
      <c r="N310" s="93" t="s">
        <v>1245</v>
      </c>
      <c r="O310" s="93" t="s">
        <v>1246</v>
      </c>
      <c r="P310" s="93" t="s">
        <v>1247</v>
      </c>
    </row>
    <row r="311" spans="1:16" s="93" customFormat="1" x14ac:dyDescent="0.25">
      <c r="A311" s="93">
        <v>100096</v>
      </c>
      <c r="B311" s="93" t="s">
        <v>1243</v>
      </c>
      <c r="C311" s="273">
        <v>42036</v>
      </c>
      <c r="D311" s="273">
        <v>42063.999988425923</v>
      </c>
      <c r="E311" s="93">
        <v>1</v>
      </c>
      <c r="F311" s="93" t="s">
        <v>38</v>
      </c>
      <c r="G311" s="93">
        <v>1</v>
      </c>
      <c r="H311" s="93">
        <v>1</v>
      </c>
      <c r="I311" s="93">
        <v>7000005</v>
      </c>
      <c r="J311" s="93" t="s">
        <v>1248</v>
      </c>
      <c r="K311" s="93" t="s">
        <v>1249</v>
      </c>
    </row>
    <row r="312" spans="1:16" s="93" customFormat="1" x14ac:dyDescent="0.25">
      <c r="A312" s="93">
        <v>100096</v>
      </c>
      <c r="B312" s="93" t="s">
        <v>1243</v>
      </c>
      <c r="C312" s="273">
        <v>42036</v>
      </c>
      <c r="D312" s="273">
        <v>42063.999988425923</v>
      </c>
      <c r="E312" s="93">
        <v>1</v>
      </c>
      <c r="F312" s="93" t="s">
        <v>38</v>
      </c>
      <c r="G312" s="93">
        <v>7</v>
      </c>
      <c r="H312" s="93">
        <v>5</v>
      </c>
      <c r="I312" s="93">
        <v>3000000</v>
      </c>
      <c r="J312" s="93">
        <v>180000</v>
      </c>
      <c r="K312" s="93">
        <v>60000</v>
      </c>
    </row>
    <row r="313" spans="1:16" s="93" customFormat="1" x14ac:dyDescent="0.25">
      <c r="A313" s="93">
        <v>100097</v>
      </c>
      <c r="B313" s="93" t="s">
        <v>1250</v>
      </c>
      <c r="C313" s="273">
        <v>41883</v>
      </c>
      <c r="D313" s="273">
        <v>42063</v>
      </c>
      <c r="E313" s="93">
        <v>1</v>
      </c>
      <c r="F313" s="93" t="s">
        <v>38</v>
      </c>
      <c r="H313" s="93">
        <v>2</v>
      </c>
      <c r="I313" s="93">
        <v>52890000</v>
      </c>
      <c r="J313" s="93">
        <v>2333400</v>
      </c>
      <c r="K313" s="93">
        <v>0</v>
      </c>
      <c r="M313" s="93">
        <v>64500000</v>
      </c>
      <c r="N313" s="93">
        <v>52890000</v>
      </c>
      <c r="O313" s="93">
        <v>2333400</v>
      </c>
      <c r="P313" s="93">
        <v>0</v>
      </c>
    </row>
    <row r="314" spans="1:16" s="93" customFormat="1" x14ac:dyDescent="0.25">
      <c r="A314" s="93">
        <v>100097</v>
      </c>
      <c r="B314" s="93" t="s">
        <v>1250</v>
      </c>
      <c r="C314" s="273">
        <v>42005</v>
      </c>
      <c r="D314" s="273">
        <v>42035.999988425923</v>
      </c>
      <c r="E314" s="93">
        <v>1</v>
      </c>
      <c r="F314" s="93" t="s">
        <v>38</v>
      </c>
      <c r="G314" s="93">
        <v>7</v>
      </c>
      <c r="H314" s="93">
        <v>5</v>
      </c>
      <c r="I314" s="93">
        <v>61500000</v>
      </c>
      <c r="J314" s="93">
        <v>3690000</v>
      </c>
      <c r="K314" s="93">
        <v>1230000</v>
      </c>
    </row>
    <row r="315" spans="1:16" s="93" customFormat="1" x14ac:dyDescent="0.25">
      <c r="A315" s="93">
        <v>100097</v>
      </c>
      <c r="B315" s="93" t="s">
        <v>1250</v>
      </c>
      <c r="C315" s="273">
        <v>42005</v>
      </c>
      <c r="D315" s="273">
        <v>42035.999988425923</v>
      </c>
      <c r="E315" s="93">
        <v>1</v>
      </c>
      <c r="F315" s="93" t="s">
        <v>38</v>
      </c>
      <c r="H315" s="93">
        <v>10</v>
      </c>
      <c r="M315" s="93">
        <v>89000000</v>
      </c>
      <c r="N315" s="93" t="s">
        <v>1251</v>
      </c>
      <c r="O315" s="93" t="s">
        <v>1252</v>
      </c>
      <c r="P315" s="93" t="s">
        <v>1253</v>
      </c>
    </row>
    <row r="316" spans="1:16" s="93" customFormat="1" x14ac:dyDescent="0.25">
      <c r="A316" s="93">
        <v>100097</v>
      </c>
      <c r="B316" s="93" t="s">
        <v>1250</v>
      </c>
      <c r="C316" s="273">
        <v>42036</v>
      </c>
      <c r="D316" s="273">
        <v>42063.999988425923</v>
      </c>
      <c r="E316" s="93">
        <v>1</v>
      </c>
      <c r="F316" s="93" t="s">
        <v>38</v>
      </c>
      <c r="G316" s="93">
        <v>1</v>
      </c>
      <c r="H316" s="93">
        <v>1</v>
      </c>
      <c r="I316" s="93">
        <v>410000</v>
      </c>
      <c r="J316" s="93">
        <v>32800</v>
      </c>
      <c r="K316" s="93">
        <v>8200</v>
      </c>
    </row>
    <row r="317" spans="1:16" s="93" customFormat="1" x14ac:dyDescent="0.25">
      <c r="A317" s="93">
        <v>100097</v>
      </c>
      <c r="B317" s="93" t="s">
        <v>1250</v>
      </c>
      <c r="C317" s="273">
        <v>42036</v>
      </c>
      <c r="D317" s="273">
        <v>42063.999988425923</v>
      </c>
      <c r="E317" s="93">
        <v>1</v>
      </c>
      <c r="F317" s="93" t="s">
        <v>38</v>
      </c>
      <c r="G317" s="93">
        <v>7</v>
      </c>
      <c r="H317" s="93">
        <v>5</v>
      </c>
      <c r="I317" s="93">
        <v>73800000</v>
      </c>
      <c r="J317" s="93">
        <v>4428000</v>
      </c>
      <c r="K317" s="93">
        <v>1476000</v>
      </c>
    </row>
    <row r="318" spans="1:16" s="93" customFormat="1" x14ac:dyDescent="0.25">
      <c r="A318" s="93">
        <v>100097</v>
      </c>
      <c r="B318" s="93" t="s">
        <v>1250</v>
      </c>
      <c r="C318" s="273">
        <v>42036</v>
      </c>
      <c r="D318" s="273">
        <v>42063.999988425923</v>
      </c>
      <c r="E318" s="93">
        <v>1</v>
      </c>
      <c r="F318" s="93" t="s">
        <v>38</v>
      </c>
      <c r="H318" s="93">
        <v>10</v>
      </c>
      <c r="M318" s="93">
        <v>40000000</v>
      </c>
      <c r="N318" s="93" t="s">
        <v>1217</v>
      </c>
      <c r="O318" s="93" t="s">
        <v>1218</v>
      </c>
      <c r="P318" s="93" t="s">
        <v>1219</v>
      </c>
    </row>
    <row r="319" spans="1:16" s="93" customFormat="1" x14ac:dyDescent="0.25">
      <c r="A319" s="93">
        <v>100098</v>
      </c>
      <c r="B319" s="93" t="s">
        <v>1254</v>
      </c>
      <c r="C319" s="273">
        <v>41883</v>
      </c>
      <c r="D319" s="273">
        <v>42063</v>
      </c>
      <c r="E319" s="93">
        <v>1</v>
      </c>
      <c r="F319" s="93" t="s">
        <v>38</v>
      </c>
      <c r="H319" s="93">
        <v>2</v>
      </c>
      <c r="I319" s="93">
        <v>41000000</v>
      </c>
      <c r="J319" s="93">
        <v>1620000</v>
      </c>
      <c r="K319" s="93">
        <v>0</v>
      </c>
      <c r="M319" s="93">
        <v>50000000</v>
      </c>
      <c r="N319" s="93">
        <v>41000000</v>
      </c>
      <c r="O319" s="93">
        <v>1620000</v>
      </c>
      <c r="P319" s="93">
        <v>0</v>
      </c>
    </row>
    <row r="320" spans="1:16" s="93" customFormat="1" x14ac:dyDescent="0.25">
      <c r="A320" s="93">
        <v>100098</v>
      </c>
      <c r="B320" s="93" t="s">
        <v>1254</v>
      </c>
      <c r="C320" s="273">
        <v>42005</v>
      </c>
      <c r="D320" s="273">
        <v>42035.999988425923</v>
      </c>
      <c r="E320" s="93">
        <v>1</v>
      </c>
      <c r="F320" s="93" t="s">
        <v>38</v>
      </c>
      <c r="G320" s="93">
        <v>7</v>
      </c>
      <c r="H320" s="93">
        <v>5</v>
      </c>
      <c r="I320" s="93">
        <v>24600000</v>
      </c>
      <c r="J320" s="93">
        <v>1476000</v>
      </c>
      <c r="K320" s="93">
        <v>492000</v>
      </c>
    </row>
    <row r="321" spans="1:16" s="93" customFormat="1" x14ac:dyDescent="0.25">
      <c r="A321" s="93">
        <v>100098</v>
      </c>
      <c r="B321" s="93" t="s">
        <v>1254</v>
      </c>
      <c r="C321" s="273">
        <v>42005</v>
      </c>
      <c r="D321" s="273">
        <v>42035.999988425923</v>
      </c>
      <c r="E321" s="93">
        <v>1</v>
      </c>
      <c r="F321" s="93" t="s">
        <v>38</v>
      </c>
      <c r="H321" s="93">
        <v>10</v>
      </c>
      <c r="M321" s="93">
        <v>100000000</v>
      </c>
      <c r="N321" s="93" t="s">
        <v>1210</v>
      </c>
      <c r="O321" s="93" t="s">
        <v>1211</v>
      </c>
      <c r="P321" s="93" t="s">
        <v>1212</v>
      </c>
    </row>
    <row r="322" spans="1:16" s="93" customFormat="1" x14ac:dyDescent="0.25">
      <c r="A322" s="93">
        <v>100098</v>
      </c>
      <c r="B322" s="93" t="s">
        <v>1254</v>
      </c>
      <c r="C322" s="273">
        <v>42036</v>
      </c>
      <c r="D322" s="273">
        <v>42063.999988425923</v>
      </c>
      <c r="E322" s="93">
        <v>1</v>
      </c>
      <c r="F322" s="93" t="s">
        <v>38</v>
      </c>
      <c r="G322" s="93">
        <v>1</v>
      </c>
      <c r="H322" s="93">
        <v>1</v>
      </c>
      <c r="I322" s="93">
        <v>4920000</v>
      </c>
      <c r="J322" s="93">
        <v>393600</v>
      </c>
      <c r="K322" s="93">
        <v>98400</v>
      </c>
    </row>
    <row r="323" spans="1:16" s="93" customFormat="1" x14ac:dyDescent="0.25">
      <c r="A323" s="93">
        <v>100098</v>
      </c>
      <c r="B323" s="93" t="s">
        <v>1254</v>
      </c>
      <c r="C323" s="273">
        <v>42036</v>
      </c>
      <c r="D323" s="273">
        <v>42063.999988425923</v>
      </c>
      <c r="E323" s="93">
        <v>1</v>
      </c>
      <c r="F323" s="93" t="s">
        <v>38</v>
      </c>
      <c r="G323" s="93">
        <v>2</v>
      </c>
      <c r="H323" s="93">
        <v>1</v>
      </c>
      <c r="I323" s="93">
        <v>5740000</v>
      </c>
      <c r="J323" s="93">
        <v>459200</v>
      </c>
      <c r="K323" s="93">
        <v>114800</v>
      </c>
    </row>
    <row r="324" spans="1:16" s="93" customFormat="1" x14ac:dyDescent="0.25">
      <c r="A324" s="93">
        <v>100098</v>
      </c>
      <c r="B324" s="93" t="s">
        <v>1254</v>
      </c>
      <c r="C324" s="273">
        <v>42036</v>
      </c>
      <c r="D324" s="273">
        <v>42063.999988425923</v>
      </c>
      <c r="E324" s="93">
        <v>1</v>
      </c>
      <c r="F324" s="93" t="s">
        <v>38</v>
      </c>
      <c r="G324" s="93">
        <v>3</v>
      </c>
      <c r="H324" s="93">
        <v>1</v>
      </c>
      <c r="I324" s="93">
        <v>5740000</v>
      </c>
      <c r="J324" s="93">
        <v>459200</v>
      </c>
      <c r="K324" s="93">
        <v>114800</v>
      </c>
    </row>
    <row r="325" spans="1:16" s="93" customFormat="1" x14ac:dyDescent="0.25">
      <c r="A325" s="93">
        <v>100099</v>
      </c>
      <c r="B325" s="93" t="s">
        <v>1255</v>
      </c>
      <c r="C325" s="273">
        <v>41883</v>
      </c>
      <c r="D325" s="273">
        <v>42063</v>
      </c>
      <c r="E325" s="93">
        <v>1</v>
      </c>
      <c r="F325" s="93" t="s">
        <v>38</v>
      </c>
      <c r="H325" s="93">
        <v>2</v>
      </c>
      <c r="I325" s="93">
        <v>82000000</v>
      </c>
      <c r="J325" s="93">
        <v>4360000</v>
      </c>
      <c r="K325" s="93">
        <v>0</v>
      </c>
      <c r="M325" s="93">
        <v>100000000</v>
      </c>
      <c r="N325" s="93">
        <v>82000000</v>
      </c>
      <c r="O325" s="93">
        <v>4360000</v>
      </c>
      <c r="P325" s="93">
        <v>0</v>
      </c>
    </row>
    <row r="326" spans="1:16" s="93" customFormat="1" x14ac:dyDescent="0.25">
      <c r="A326" s="93">
        <v>100099</v>
      </c>
      <c r="B326" s="93" t="s">
        <v>1255</v>
      </c>
      <c r="C326" s="273">
        <v>42005</v>
      </c>
      <c r="D326" s="273">
        <v>42035.999988425923</v>
      </c>
      <c r="E326" s="93">
        <v>1</v>
      </c>
      <c r="F326" s="93" t="s">
        <v>38</v>
      </c>
      <c r="G326" s="93">
        <v>7</v>
      </c>
      <c r="H326" s="93">
        <v>5</v>
      </c>
      <c r="I326" s="93">
        <v>49200000</v>
      </c>
      <c r="J326" s="93">
        <v>2952000</v>
      </c>
      <c r="K326" s="93">
        <v>984000</v>
      </c>
    </row>
    <row r="327" spans="1:16" s="93" customFormat="1" x14ac:dyDescent="0.25">
      <c r="A327" s="93">
        <v>100099</v>
      </c>
      <c r="B327" s="93" t="s">
        <v>1255</v>
      </c>
      <c r="C327" s="273">
        <v>42005</v>
      </c>
      <c r="D327" s="273">
        <v>42035.999988425923</v>
      </c>
      <c r="E327" s="93">
        <v>1</v>
      </c>
      <c r="F327" s="93" t="s">
        <v>38</v>
      </c>
      <c r="H327" s="93">
        <v>10</v>
      </c>
      <c r="M327" s="93">
        <v>200000000</v>
      </c>
      <c r="N327" s="93" t="s">
        <v>1256</v>
      </c>
      <c r="O327" s="93" t="s">
        <v>1257</v>
      </c>
      <c r="P327" s="93" t="s">
        <v>1258</v>
      </c>
    </row>
    <row r="328" spans="1:16" s="93" customFormat="1" x14ac:dyDescent="0.25">
      <c r="A328" s="93">
        <v>100099</v>
      </c>
      <c r="B328" s="93" t="s">
        <v>1255</v>
      </c>
      <c r="C328" s="273">
        <v>42036</v>
      </c>
      <c r="D328" s="273">
        <v>42063.999988425923</v>
      </c>
      <c r="E328" s="93">
        <v>1</v>
      </c>
      <c r="F328" s="93" t="s">
        <v>38</v>
      </c>
      <c r="G328" s="93">
        <v>1</v>
      </c>
      <c r="H328" s="93">
        <v>1</v>
      </c>
      <c r="I328" s="93">
        <v>9840000</v>
      </c>
      <c r="J328" s="93">
        <v>787200</v>
      </c>
      <c r="K328" s="93">
        <v>196800</v>
      </c>
    </row>
    <row r="329" spans="1:16" s="93" customFormat="1" x14ac:dyDescent="0.25">
      <c r="A329" s="93">
        <v>100099</v>
      </c>
      <c r="B329" s="93" t="s">
        <v>1255</v>
      </c>
      <c r="C329" s="273">
        <v>42036</v>
      </c>
      <c r="D329" s="273">
        <v>42063.999988425923</v>
      </c>
      <c r="E329" s="93">
        <v>1</v>
      </c>
      <c r="F329" s="93" t="s">
        <v>38</v>
      </c>
      <c r="G329" s="93">
        <v>2</v>
      </c>
      <c r="H329" s="93">
        <v>1</v>
      </c>
      <c r="I329" s="93">
        <v>11480000</v>
      </c>
      <c r="J329" s="93">
        <v>918400</v>
      </c>
      <c r="K329" s="93">
        <v>229600</v>
      </c>
    </row>
    <row r="330" spans="1:16" s="93" customFormat="1" x14ac:dyDescent="0.25">
      <c r="A330" s="93">
        <v>100099</v>
      </c>
      <c r="B330" s="93" t="s">
        <v>1255</v>
      </c>
      <c r="C330" s="273">
        <v>42036</v>
      </c>
      <c r="D330" s="273">
        <v>42063.999988425923</v>
      </c>
      <c r="E330" s="93">
        <v>1</v>
      </c>
      <c r="F330" s="93" t="s">
        <v>38</v>
      </c>
      <c r="G330" s="93">
        <v>3</v>
      </c>
      <c r="H330" s="93">
        <v>1</v>
      </c>
      <c r="I330" s="93">
        <v>11480000</v>
      </c>
      <c r="J330" s="93">
        <v>918400</v>
      </c>
      <c r="K330" s="93">
        <v>229600</v>
      </c>
    </row>
    <row r="331" spans="1:16" s="93" customFormat="1" x14ac:dyDescent="0.25">
      <c r="A331" s="93">
        <v>1000100</v>
      </c>
      <c r="B331" s="93" t="s">
        <v>1259</v>
      </c>
      <c r="C331" s="273">
        <v>41883</v>
      </c>
      <c r="D331" s="273">
        <v>42063</v>
      </c>
      <c r="E331" s="93">
        <v>1</v>
      </c>
      <c r="F331" s="93" t="s">
        <v>38</v>
      </c>
      <c r="H331" s="93">
        <v>2</v>
      </c>
      <c r="I331" s="93">
        <v>24600000</v>
      </c>
      <c r="J331" s="93">
        <v>738000</v>
      </c>
      <c r="K331" s="93">
        <v>0</v>
      </c>
      <c r="M331" s="93">
        <v>30000000</v>
      </c>
      <c r="N331" s="93">
        <v>24600000</v>
      </c>
      <c r="O331" s="93">
        <v>738000</v>
      </c>
      <c r="P331" s="93">
        <v>0</v>
      </c>
    </row>
    <row r="332" spans="1:16" s="93" customFormat="1" x14ac:dyDescent="0.25">
      <c r="A332" s="93">
        <v>1000100</v>
      </c>
      <c r="B332" s="93" t="s">
        <v>1259</v>
      </c>
      <c r="C332" s="273">
        <v>42005</v>
      </c>
      <c r="D332" s="273">
        <v>42035.999988425923</v>
      </c>
      <c r="E332" s="93">
        <v>1</v>
      </c>
      <c r="F332" s="93" t="s">
        <v>38</v>
      </c>
      <c r="G332" s="93">
        <v>7</v>
      </c>
      <c r="H332" s="93">
        <v>5</v>
      </c>
      <c r="I332" s="93">
        <v>24600000</v>
      </c>
      <c r="J332" s="93">
        <v>1476000</v>
      </c>
      <c r="K332" s="93">
        <v>492000</v>
      </c>
    </row>
    <row r="333" spans="1:16" s="93" customFormat="1" x14ac:dyDescent="0.25">
      <c r="A333" s="93">
        <v>1000100</v>
      </c>
      <c r="B333" s="93" t="s">
        <v>1259</v>
      </c>
      <c r="C333" s="273">
        <v>42005</v>
      </c>
      <c r="D333" s="273">
        <v>42035.999988425923</v>
      </c>
      <c r="E333" s="93">
        <v>1</v>
      </c>
      <c r="F333" s="93" t="s">
        <v>38</v>
      </c>
      <c r="H333" s="93">
        <v>10</v>
      </c>
      <c r="M333" s="93">
        <v>552000000</v>
      </c>
      <c r="N333" s="93" t="s">
        <v>1260</v>
      </c>
      <c r="O333" s="93" t="s">
        <v>1261</v>
      </c>
      <c r="P333" s="93" t="s">
        <v>1262</v>
      </c>
    </row>
    <row r="334" spans="1:16" s="93" customFormat="1" x14ac:dyDescent="0.25">
      <c r="A334" s="93">
        <v>1000101</v>
      </c>
      <c r="B334" s="93" t="s">
        <v>1263</v>
      </c>
      <c r="C334" s="273">
        <v>42005</v>
      </c>
      <c r="D334" s="273">
        <v>42035.999988425923</v>
      </c>
      <c r="E334" s="93">
        <v>1</v>
      </c>
      <c r="F334" s="93" t="s">
        <v>38</v>
      </c>
      <c r="G334" s="93">
        <v>7</v>
      </c>
      <c r="H334" s="93">
        <v>5</v>
      </c>
      <c r="I334" s="93">
        <v>10660000</v>
      </c>
      <c r="J334" s="93">
        <v>639600</v>
      </c>
      <c r="K334" s="93">
        <v>213200</v>
      </c>
    </row>
    <row r="335" spans="1:16" s="93" customFormat="1" x14ac:dyDescent="0.25">
      <c r="A335" s="93">
        <v>1000101</v>
      </c>
      <c r="B335" s="93" t="s">
        <v>1263</v>
      </c>
      <c r="C335" s="273">
        <v>42005</v>
      </c>
      <c r="D335" s="273">
        <v>42035.999988425923</v>
      </c>
      <c r="E335" s="93">
        <v>1</v>
      </c>
      <c r="F335" s="93" t="s">
        <v>38</v>
      </c>
      <c r="H335" s="93">
        <v>10</v>
      </c>
      <c r="M335" s="93">
        <v>700200000</v>
      </c>
      <c r="N335" s="93" t="s">
        <v>1264</v>
      </c>
      <c r="O335" s="93" t="s">
        <v>1265</v>
      </c>
      <c r="P335" s="93" t="s">
        <v>1266</v>
      </c>
    </row>
    <row r="336" spans="1:16" s="93" customFormat="1" x14ac:dyDescent="0.25">
      <c r="A336" s="93">
        <v>1000102</v>
      </c>
      <c r="B336" s="93" t="s">
        <v>1267</v>
      </c>
      <c r="C336" s="273">
        <v>41883</v>
      </c>
      <c r="D336" s="273">
        <v>42063</v>
      </c>
      <c r="E336" s="93">
        <v>1</v>
      </c>
      <c r="F336" s="93" t="s">
        <v>38</v>
      </c>
      <c r="H336" s="93">
        <v>2</v>
      </c>
      <c r="I336" s="93">
        <v>35300020</v>
      </c>
      <c r="J336" s="93" t="s">
        <v>1268</v>
      </c>
      <c r="K336" s="93">
        <v>0</v>
      </c>
      <c r="M336" s="93">
        <v>40700020</v>
      </c>
      <c r="N336" s="93">
        <v>35300020</v>
      </c>
      <c r="O336" s="93" t="s">
        <v>1268</v>
      </c>
      <c r="P336" s="93">
        <v>0</v>
      </c>
    </row>
    <row r="337" spans="1:16" s="93" customFormat="1" x14ac:dyDescent="0.25">
      <c r="A337" s="93">
        <v>1000102</v>
      </c>
      <c r="B337" s="93" t="s">
        <v>1267</v>
      </c>
      <c r="C337" s="273">
        <v>42005</v>
      </c>
      <c r="D337" s="273">
        <v>42035.999988425923</v>
      </c>
      <c r="E337" s="93">
        <v>1</v>
      </c>
      <c r="F337" s="93" t="s">
        <v>38</v>
      </c>
      <c r="G337" s="93">
        <v>7</v>
      </c>
      <c r="H337" s="93">
        <v>5</v>
      </c>
      <c r="I337" s="93">
        <v>24600000</v>
      </c>
      <c r="J337" s="93">
        <v>1476000</v>
      </c>
      <c r="K337" s="93">
        <v>492000</v>
      </c>
    </row>
    <row r="338" spans="1:16" s="93" customFormat="1" x14ac:dyDescent="0.25">
      <c r="A338" s="93">
        <v>1000102</v>
      </c>
      <c r="B338" s="93" t="s">
        <v>1267</v>
      </c>
      <c r="C338" s="273">
        <v>42005</v>
      </c>
      <c r="D338" s="273">
        <v>42035.999988425923</v>
      </c>
      <c r="E338" s="93">
        <v>1</v>
      </c>
      <c r="F338" s="93" t="s">
        <v>59</v>
      </c>
      <c r="H338" s="93">
        <v>10</v>
      </c>
      <c r="M338" s="93">
        <v>46668</v>
      </c>
      <c r="N338" s="93" t="s">
        <v>1272</v>
      </c>
      <c r="O338" s="93" t="s">
        <v>1273</v>
      </c>
      <c r="P338" s="93" t="s">
        <v>1274</v>
      </c>
    </row>
    <row r="339" spans="1:16" s="93" customFormat="1" x14ac:dyDescent="0.25">
      <c r="A339" s="93">
        <v>1000102</v>
      </c>
      <c r="B339" s="93" t="s">
        <v>1267</v>
      </c>
      <c r="C339" s="273">
        <v>42005</v>
      </c>
      <c r="D339" s="273">
        <v>42035.999988425923</v>
      </c>
      <c r="E339" s="93">
        <v>1</v>
      </c>
      <c r="F339" s="93" t="s">
        <v>38</v>
      </c>
      <c r="H339" s="93">
        <v>10</v>
      </c>
      <c r="M339" s="93">
        <v>80000000</v>
      </c>
      <c r="N339" s="93" t="s">
        <v>1269</v>
      </c>
      <c r="O339" s="93" t="s">
        <v>1270</v>
      </c>
      <c r="P339" s="93" t="s">
        <v>1271</v>
      </c>
    </row>
    <row r="340" spans="1:16" s="93" customFormat="1" x14ac:dyDescent="0.25">
      <c r="A340" s="93">
        <v>1000102</v>
      </c>
      <c r="B340" s="93" t="s">
        <v>1267</v>
      </c>
      <c r="C340" s="273">
        <v>42036</v>
      </c>
      <c r="D340" s="273">
        <v>42063.999988425923</v>
      </c>
      <c r="E340" s="93">
        <v>1</v>
      </c>
      <c r="F340" s="93" t="s">
        <v>38</v>
      </c>
      <c r="G340" s="93">
        <v>1</v>
      </c>
      <c r="H340" s="93">
        <v>1</v>
      </c>
      <c r="I340" s="93">
        <v>7000000</v>
      </c>
      <c r="J340" s="93">
        <v>560000</v>
      </c>
      <c r="K340" s="93">
        <v>140000</v>
      </c>
    </row>
    <row r="341" spans="1:16" s="93" customFormat="1" x14ac:dyDescent="0.25">
      <c r="A341" s="93">
        <v>1000102</v>
      </c>
      <c r="B341" s="93" t="s">
        <v>1267</v>
      </c>
      <c r="C341" s="273">
        <v>42036</v>
      </c>
      <c r="D341" s="273">
        <v>42063.999988425923</v>
      </c>
      <c r="E341" s="93">
        <v>1</v>
      </c>
      <c r="F341" s="93" t="s">
        <v>59</v>
      </c>
      <c r="G341" s="93">
        <v>7</v>
      </c>
      <c r="H341" s="93">
        <v>5</v>
      </c>
      <c r="I341" s="93">
        <v>23334</v>
      </c>
      <c r="J341" s="93" t="s">
        <v>1275</v>
      </c>
      <c r="K341" s="93" t="s">
        <v>1276</v>
      </c>
    </row>
    <row r="342" spans="1:16" s="93" customFormat="1" x14ac:dyDescent="0.25">
      <c r="A342" s="93">
        <v>1000102</v>
      </c>
      <c r="B342" s="93" t="s">
        <v>1267</v>
      </c>
      <c r="C342" s="273">
        <v>42036</v>
      </c>
      <c r="D342" s="273">
        <v>42063.999988425923</v>
      </c>
      <c r="E342" s="93">
        <v>1</v>
      </c>
      <c r="F342" s="93" t="s">
        <v>38</v>
      </c>
      <c r="G342" s="93">
        <v>7</v>
      </c>
      <c r="H342" s="93">
        <v>5</v>
      </c>
      <c r="I342" s="93">
        <v>3000000</v>
      </c>
      <c r="J342" s="93">
        <v>180000</v>
      </c>
      <c r="K342" s="93">
        <v>60000</v>
      </c>
    </row>
    <row r="343" spans="1:16" s="93" customFormat="1" x14ac:dyDescent="0.25">
      <c r="A343" s="93">
        <v>1000103</v>
      </c>
      <c r="B343" s="93" t="s">
        <v>1277</v>
      </c>
      <c r="C343" s="273">
        <v>41883</v>
      </c>
      <c r="D343" s="273">
        <v>42063</v>
      </c>
      <c r="E343" s="93">
        <v>1</v>
      </c>
      <c r="F343" s="93" t="s">
        <v>38</v>
      </c>
      <c r="H343" s="93">
        <v>2</v>
      </c>
      <c r="I343" s="93">
        <v>43990020</v>
      </c>
      <c r="J343" s="93" t="s">
        <v>1278</v>
      </c>
      <c r="K343" s="93">
        <v>0</v>
      </c>
      <c r="M343" s="93">
        <v>50200020</v>
      </c>
      <c r="N343" s="93">
        <v>43990020</v>
      </c>
      <c r="O343" s="93" t="s">
        <v>1278</v>
      </c>
      <c r="P343" s="93">
        <v>0</v>
      </c>
    </row>
    <row r="344" spans="1:16" s="93" customFormat="1" x14ac:dyDescent="0.25">
      <c r="A344" s="93">
        <v>1000103</v>
      </c>
      <c r="B344" s="93" t="s">
        <v>1277</v>
      </c>
      <c r="C344" s="273">
        <v>42005</v>
      </c>
      <c r="D344" s="273">
        <v>42035.999988425923</v>
      </c>
      <c r="E344" s="93">
        <v>1</v>
      </c>
      <c r="F344" s="93" t="s">
        <v>59</v>
      </c>
      <c r="G344" s="93">
        <v>7</v>
      </c>
      <c r="H344" s="93">
        <v>5</v>
      </c>
      <c r="I344" s="93">
        <v>943000</v>
      </c>
      <c r="J344" s="93">
        <v>56580</v>
      </c>
      <c r="K344" s="93">
        <v>18860</v>
      </c>
    </row>
    <row r="345" spans="1:16" s="93" customFormat="1" x14ac:dyDescent="0.25">
      <c r="A345" s="93">
        <v>1000103</v>
      </c>
      <c r="B345" s="93" t="s">
        <v>1277</v>
      </c>
      <c r="C345" s="273">
        <v>42005</v>
      </c>
      <c r="D345" s="273">
        <v>42035.999988425923</v>
      </c>
      <c r="E345" s="93">
        <v>1</v>
      </c>
      <c r="F345" s="93" t="s">
        <v>59</v>
      </c>
      <c r="H345" s="93">
        <v>10</v>
      </c>
      <c r="M345" s="93">
        <v>3346668</v>
      </c>
      <c r="N345" s="93" t="s">
        <v>1279</v>
      </c>
      <c r="O345" s="93" t="s">
        <v>1280</v>
      </c>
      <c r="P345" s="93" t="s">
        <v>1281</v>
      </c>
    </row>
    <row r="346" spans="1:16" s="93" customFormat="1" x14ac:dyDescent="0.25">
      <c r="A346" s="93">
        <v>1000103</v>
      </c>
      <c r="B346" s="93" t="s">
        <v>1277</v>
      </c>
      <c r="C346" s="273">
        <v>42036</v>
      </c>
      <c r="D346" s="273">
        <v>42063.999988425923</v>
      </c>
      <c r="E346" s="93">
        <v>1</v>
      </c>
      <c r="F346" s="93" t="s">
        <v>59</v>
      </c>
      <c r="G346" s="93">
        <v>1</v>
      </c>
      <c r="H346" s="93">
        <v>1</v>
      </c>
      <c r="I346" s="93">
        <v>323334</v>
      </c>
      <c r="J346" s="93" t="s">
        <v>1282</v>
      </c>
      <c r="K346" s="93" t="s">
        <v>1283</v>
      </c>
    </row>
    <row r="347" spans="1:16" s="93" customFormat="1" x14ac:dyDescent="0.25">
      <c r="A347" s="93">
        <v>1000103</v>
      </c>
      <c r="B347" s="93" t="s">
        <v>1277</v>
      </c>
      <c r="C347" s="273">
        <v>42036</v>
      </c>
      <c r="D347" s="273">
        <v>42063.999988425923</v>
      </c>
      <c r="E347" s="93">
        <v>1</v>
      </c>
      <c r="F347" s="93" t="s">
        <v>59</v>
      </c>
      <c r="G347" s="93">
        <v>2</v>
      </c>
      <c r="H347" s="93">
        <v>1</v>
      </c>
      <c r="I347" s="93">
        <v>200000</v>
      </c>
      <c r="J347" s="93">
        <v>16000</v>
      </c>
      <c r="K347" s="93">
        <v>4000</v>
      </c>
    </row>
    <row r="348" spans="1:16" s="93" customFormat="1" x14ac:dyDescent="0.25">
      <c r="A348" s="93">
        <v>1000104</v>
      </c>
      <c r="B348" s="93" t="s">
        <v>1284</v>
      </c>
      <c r="C348" s="273">
        <v>41883</v>
      </c>
      <c r="D348" s="273">
        <v>42063</v>
      </c>
      <c r="E348" s="93">
        <v>1</v>
      </c>
      <c r="F348" s="93" t="s">
        <v>38</v>
      </c>
      <c r="H348" s="93">
        <v>2</v>
      </c>
      <c r="I348" s="93">
        <v>246000000</v>
      </c>
      <c r="J348" s="93">
        <v>17150000</v>
      </c>
      <c r="K348" s="93">
        <v>0</v>
      </c>
      <c r="M348" s="93">
        <v>300000000</v>
      </c>
      <c r="N348" s="93">
        <v>246000000</v>
      </c>
      <c r="O348" s="93">
        <v>17150000</v>
      </c>
      <c r="P348" s="93">
        <v>0</v>
      </c>
    </row>
    <row r="349" spans="1:16" s="93" customFormat="1" x14ac:dyDescent="0.25">
      <c r="A349" s="93">
        <v>1000104</v>
      </c>
      <c r="B349" s="93" t="s">
        <v>1284</v>
      </c>
      <c r="C349" s="273">
        <v>42005</v>
      </c>
      <c r="D349" s="273">
        <v>42035.999988425923</v>
      </c>
      <c r="E349" s="93">
        <v>1</v>
      </c>
      <c r="F349" s="93" t="s">
        <v>38</v>
      </c>
      <c r="G349" s="93">
        <v>71</v>
      </c>
      <c r="H349" s="93">
        <v>1</v>
      </c>
      <c r="I349" s="93">
        <v>90200000</v>
      </c>
      <c r="J349" s="93">
        <v>7216000</v>
      </c>
      <c r="K349" s="93">
        <v>0</v>
      </c>
      <c r="P349" s="93">
        <v>0</v>
      </c>
    </row>
    <row r="350" spans="1:16" s="93" customFormat="1" x14ac:dyDescent="0.25">
      <c r="A350" s="93">
        <v>1000104</v>
      </c>
      <c r="B350" s="93" t="s">
        <v>1284</v>
      </c>
      <c r="C350" s="273">
        <v>42005</v>
      </c>
      <c r="D350" s="273">
        <v>42035.999988425923</v>
      </c>
      <c r="E350" s="93">
        <v>1</v>
      </c>
      <c r="F350" s="93" t="s">
        <v>38</v>
      </c>
      <c r="H350" s="93">
        <v>10</v>
      </c>
      <c r="M350" s="93">
        <v>1151999998</v>
      </c>
      <c r="N350" s="93" t="s">
        <v>1285</v>
      </c>
      <c r="O350" s="93" t="s">
        <v>1286</v>
      </c>
      <c r="P350" s="93" t="s">
        <v>1287</v>
      </c>
    </row>
    <row r="351" spans="1:16" s="93" customFormat="1" x14ac:dyDescent="0.25">
      <c r="A351" s="93">
        <v>1000104</v>
      </c>
      <c r="B351" s="93" t="s">
        <v>1284</v>
      </c>
      <c r="C351" s="273">
        <v>42036</v>
      </c>
      <c r="D351" s="273">
        <v>42063.999988425923</v>
      </c>
      <c r="E351" s="93">
        <v>1</v>
      </c>
      <c r="F351" s="93" t="s">
        <v>38</v>
      </c>
      <c r="G351" s="93">
        <v>7</v>
      </c>
      <c r="H351" s="93">
        <v>5</v>
      </c>
      <c r="I351" s="93">
        <v>155800000</v>
      </c>
      <c r="J351" s="93">
        <v>9348000</v>
      </c>
      <c r="K351" s="93">
        <v>3116000</v>
      </c>
    </row>
    <row r="352" spans="1:16" s="93" customFormat="1" x14ac:dyDescent="0.25">
      <c r="A352" s="93">
        <v>1000104</v>
      </c>
      <c r="B352" s="93" t="s">
        <v>1284</v>
      </c>
      <c r="C352" s="273">
        <v>42036</v>
      </c>
      <c r="D352" s="273">
        <v>42063.999988425923</v>
      </c>
      <c r="E352" s="93">
        <v>1</v>
      </c>
      <c r="F352" s="93" t="s">
        <v>38</v>
      </c>
      <c r="H352" s="93">
        <v>10</v>
      </c>
      <c r="M352" s="93">
        <v>160000000</v>
      </c>
      <c r="N352" s="93" t="s">
        <v>1288</v>
      </c>
      <c r="O352" s="93" t="s">
        <v>1289</v>
      </c>
      <c r="P352" s="93" t="s">
        <v>1218</v>
      </c>
    </row>
    <row r="353" spans="1:16" s="93" customFormat="1" x14ac:dyDescent="0.25">
      <c r="A353" s="93">
        <v>1000105</v>
      </c>
      <c r="B353" s="93" t="s">
        <v>1290</v>
      </c>
      <c r="C353" s="273">
        <v>41883</v>
      </c>
      <c r="D353" s="273">
        <v>42063</v>
      </c>
      <c r="E353" s="93">
        <v>1</v>
      </c>
      <c r="F353" s="93" t="s">
        <v>38</v>
      </c>
      <c r="H353" s="93">
        <v>2</v>
      </c>
      <c r="I353" s="93">
        <v>246000000</v>
      </c>
      <c r="J353" s="93">
        <v>17150000</v>
      </c>
      <c r="K353" s="93">
        <v>0</v>
      </c>
      <c r="M353" s="93">
        <v>300000000</v>
      </c>
      <c r="N353" s="93">
        <v>246000000</v>
      </c>
      <c r="O353" s="93">
        <v>17150000</v>
      </c>
      <c r="P353" s="93">
        <v>0</v>
      </c>
    </row>
    <row r="354" spans="1:16" s="93" customFormat="1" x14ac:dyDescent="0.25">
      <c r="A354" s="93">
        <v>1000105</v>
      </c>
      <c r="B354" s="93" t="s">
        <v>1290</v>
      </c>
      <c r="C354" s="273">
        <v>42005</v>
      </c>
      <c r="D354" s="273">
        <v>42035.999988425923</v>
      </c>
      <c r="E354" s="93">
        <v>1</v>
      </c>
      <c r="F354" s="93" t="s">
        <v>38</v>
      </c>
      <c r="G354" s="93">
        <v>71</v>
      </c>
      <c r="H354" s="93">
        <v>1</v>
      </c>
      <c r="I354" s="93">
        <v>90200000</v>
      </c>
      <c r="J354" s="93">
        <v>7216000</v>
      </c>
      <c r="K354" s="93">
        <v>0</v>
      </c>
      <c r="P354" s="93">
        <v>0</v>
      </c>
    </row>
    <row r="355" spans="1:16" s="93" customFormat="1" x14ac:dyDescent="0.25">
      <c r="A355" s="93">
        <v>1000105</v>
      </c>
      <c r="B355" s="93" t="s">
        <v>1290</v>
      </c>
      <c r="C355" s="273">
        <v>42005</v>
      </c>
      <c r="D355" s="273">
        <v>42035.999988425923</v>
      </c>
      <c r="E355" s="93">
        <v>1</v>
      </c>
      <c r="F355" s="93" t="s">
        <v>38</v>
      </c>
      <c r="H355" s="93">
        <v>10</v>
      </c>
      <c r="M355" s="93">
        <v>288000000</v>
      </c>
      <c r="N355" s="93" t="s">
        <v>1291</v>
      </c>
      <c r="O355" s="93" t="s">
        <v>1292</v>
      </c>
      <c r="P355" s="93" t="s">
        <v>1293</v>
      </c>
    </row>
    <row r="356" spans="1:16" s="93" customFormat="1" x14ac:dyDescent="0.25">
      <c r="A356" s="93">
        <v>1000105</v>
      </c>
      <c r="B356" s="93" t="s">
        <v>1290</v>
      </c>
      <c r="C356" s="273">
        <v>42036</v>
      </c>
      <c r="D356" s="273">
        <v>42063.999988425923</v>
      </c>
      <c r="E356" s="93">
        <v>1</v>
      </c>
      <c r="F356" s="93" t="s">
        <v>38</v>
      </c>
      <c r="G356" s="93">
        <v>7</v>
      </c>
      <c r="H356" s="93">
        <v>5</v>
      </c>
      <c r="I356" s="93">
        <v>155800000</v>
      </c>
      <c r="J356" s="93">
        <v>9348000</v>
      </c>
      <c r="K356" s="93">
        <v>3116000</v>
      </c>
    </row>
    <row r="357" spans="1:16" s="93" customFormat="1" x14ac:dyDescent="0.25">
      <c r="A357" s="93">
        <v>1000105</v>
      </c>
      <c r="B357" s="93" t="s">
        <v>1290</v>
      </c>
      <c r="C357" s="273">
        <v>42036</v>
      </c>
      <c r="D357" s="273">
        <v>42063.999988425923</v>
      </c>
      <c r="E357" s="93">
        <v>1</v>
      </c>
      <c r="F357" s="93" t="s">
        <v>38</v>
      </c>
      <c r="H357" s="93">
        <v>10</v>
      </c>
      <c r="M357" s="93">
        <v>40000000</v>
      </c>
      <c r="N357" s="93" t="s">
        <v>1294</v>
      </c>
      <c r="O357" s="93" t="s">
        <v>1295</v>
      </c>
      <c r="P357" s="93" t="s">
        <v>1296</v>
      </c>
    </row>
    <row r="358" spans="1:16" s="93" customFormat="1" x14ac:dyDescent="0.25">
      <c r="A358" s="93">
        <v>1000106</v>
      </c>
      <c r="B358" s="93" t="s">
        <v>1297</v>
      </c>
      <c r="C358" s="273">
        <v>41883</v>
      </c>
      <c r="D358" s="273">
        <v>42063</v>
      </c>
      <c r="E358" s="93">
        <v>1</v>
      </c>
      <c r="F358" s="93" t="s">
        <v>38</v>
      </c>
      <c r="H358" s="93">
        <v>2</v>
      </c>
      <c r="I358" s="93">
        <v>246000000</v>
      </c>
      <c r="J358" s="93">
        <v>17150000</v>
      </c>
      <c r="K358" s="93">
        <v>0</v>
      </c>
      <c r="M358" s="93">
        <v>300000000</v>
      </c>
      <c r="N358" s="93">
        <v>246000000</v>
      </c>
      <c r="O358" s="93">
        <v>17150000</v>
      </c>
      <c r="P358" s="93">
        <v>0</v>
      </c>
    </row>
    <row r="359" spans="1:16" s="93" customFormat="1" x14ac:dyDescent="0.25">
      <c r="A359" s="93">
        <v>1000106</v>
      </c>
      <c r="B359" s="93" t="s">
        <v>1297</v>
      </c>
      <c r="C359" s="273">
        <v>42005</v>
      </c>
      <c r="D359" s="273">
        <v>42035.999988425923</v>
      </c>
      <c r="E359" s="93">
        <v>1</v>
      </c>
      <c r="F359" s="93" t="s">
        <v>38</v>
      </c>
      <c r="G359" s="93">
        <v>71</v>
      </c>
      <c r="H359" s="93">
        <v>1</v>
      </c>
      <c r="I359" s="93">
        <v>90200000</v>
      </c>
      <c r="J359" s="93">
        <v>6314000</v>
      </c>
      <c r="K359" s="93">
        <v>0</v>
      </c>
      <c r="P359" s="93">
        <v>0</v>
      </c>
    </row>
    <row r="360" spans="1:16" s="93" customFormat="1" x14ac:dyDescent="0.25">
      <c r="A360" s="93">
        <v>1000106</v>
      </c>
      <c r="B360" s="93" t="s">
        <v>1297</v>
      </c>
      <c r="C360" s="273">
        <v>42005</v>
      </c>
      <c r="D360" s="273">
        <v>42035.999988425923</v>
      </c>
      <c r="E360" s="93">
        <v>1</v>
      </c>
      <c r="F360" s="93" t="s">
        <v>38</v>
      </c>
      <c r="H360" s="93">
        <v>10</v>
      </c>
      <c r="M360" s="93">
        <v>288000000</v>
      </c>
      <c r="N360" s="93" t="s">
        <v>1291</v>
      </c>
      <c r="O360" s="93" t="s">
        <v>1298</v>
      </c>
      <c r="P360" s="93" t="s">
        <v>1293</v>
      </c>
    </row>
    <row r="361" spans="1:16" s="93" customFormat="1" x14ac:dyDescent="0.25">
      <c r="A361" s="93">
        <v>1000106</v>
      </c>
      <c r="B361" s="93" t="s">
        <v>1297</v>
      </c>
      <c r="C361" s="273">
        <v>42036</v>
      </c>
      <c r="D361" s="273">
        <v>42063.999988425923</v>
      </c>
      <c r="E361" s="93">
        <v>1</v>
      </c>
      <c r="F361" s="93" t="s">
        <v>38</v>
      </c>
      <c r="G361" s="93">
        <v>7</v>
      </c>
      <c r="H361" s="93">
        <v>5</v>
      </c>
      <c r="I361" s="93">
        <v>65600000</v>
      </c>
      <c r="J361" s="93">
        <v>3936000</v>
      </c>
      <c r="K361" s="93">
        <v>1312000</v>
      </c>
    </row>
    <row r="362" spans="1:16" s="93" customFormat="1" x14ac:dyDescent="0.25">
      <c r="A362" s="93">
        <v>1000106</v>
      </c>
      <c r="B362" s="93" t="s">
        <v>1297</v>
      </c>
      <c r="C362" s="273">
        <v>42036</v>
      </c>
      <c r="D362" s="273">
        <v>42063.999988425923</v>
      </c>
      <c r="E362" s="93">
        <v>1</v>
      </c>
      <c r="F362" s="93" t="s">
        <v>38</v>
      </c>
      <c r="G362" s="93">
        <v>7</v>
      </c>
      <c r="H362" s="93">
        <v>6</v>
      </c>
      <c r="I362" s="93">
        <v>90200000</v>
      </c>
      <c r="J362" s="93">
        <v>4510000</v>
      </c>
      <c r="K362" s="93">
        <v>1804000</v>
      </c>
    </row>
    <row r="363" spans="1:16" s="93" customFormat="1" x14ac:dyDescent="0.25">
      <c r="A363" s="93">
        <v>1000106</v>
      </c>
      <c r="B363" s="93" t="s">
        <v>1297</v>
      </c>
      <c r="C363" s="273">
        <v>42036</v>
      </c>
      <c r="D363" s="273">
        <v>42063.999988425923</v>
      </c>
      <c r="E363" s="93">
        <v>1</v>
      </c>
      <c r="F363" s="93" t="s">
        <v>38</v>
      </c>
      <c r="H363" s="93">
        <v>10</v>
      </c>
      <c r="M363" s="93">
        <v>40000000</v>
      </c>
      <c r="N363" s="93" t="s">
        <v>1294</v>
      </c>
      <c r="O363" s="93" t="s">
        <v>1299</v>
      </c>
      <c r="P363" s="93" t="s">
        <v>1296</v>
      </c>
    </row>
    <row r="364" spans="1:16" s="93" customFormat="1" x14ac:dyDescent="0.25">
      <c r="A364" s="93">
        <v>1000107</v>
      </c>
      <c r="B364" s="93" t="s">
        <v>1300</v>
      </c>
      <c r="C364" s="273">
        <v>41883</v>
      </c>
      <c r="D364" s="273">
        <v>42063</v>
      </c>
      <c r="E364" s="93">
        <v>1</v>
      </c>
      <c r="F364" s="93" t="s">
        <v>38</v>
      </c>
      <c r="H364" s="93">
        <v>2</v>
      </c>
      <c r="I364" s="93">
        <v>260400000</v>
      </c>
      <c r="J364" s="93">
        <v>18302000</v>
      </c>
      <c r="K364" s="93">
        <v>0</v>
      </c>
      <c r="M364" s="93">
        <v>300000000</v>
      </c>
      <c r="N364" s="93">
        <v>260400000</v>
      </c>
      <c r="O364" s="93">
        <v>18302000</v>
      </c>
      <c r="P364" s="93">
        <v>0</v>
      </c>
    </row>
    <row r="365" spans="1:16" s="93" customFormat="1" x14ac:dyDescent="0.25">
      <c r="A365" s="93">
        <v>1000107</v>
      </c>
      <c r="B365" s="93" t="s">
        <v>1300</v>
      </c>
      <c r="C365" s="273">
        <v>42005</v>
      </c>
      <c r="D365" s="273">
        <v>42035.999988425923</v>
      </c>
      <c r="E365" s="93">
        <v>1</v>
      </c>
      <c r="F365" s="93" t="s">
        <v>38</v>
      </c>
      <c r="G365" s="93">
        <v>71</v>
      </c>
      <c r="H365" s="93">
        <v>1</v>
      </c>
      <c r="I365" s="93">
        <v>90200000</v>
      </c>
      <c r="J365" s="93">
        <v>6314000</v>
      </c>
      <c r="K365" s="93">
        <v>0</v>
      </c>
      <c r="P365" s="93">
        <v>0</v>
      </c>
    </row>
    <row r="366" spans="1:16" s="93" customFormat="1" x14ac:dyDescent="0.25">
      <c r="A366" s="93">
        <v>1000107</v>
      </c>
      <c r="B366" s="93" t="s">
        <v>1300</v>
      </c>
      <c r="C366" s="273">
        <v>42005</v>
      </c>
      <c r="D366" s="273">
        <v>42035.999988425923</v>
      </c>
      <c r="E366" s="93">
        <v>1</v>
      </c>
      <c r="F366" s="93" t="s">
        <v>59</v>
      </c>
      <c r="H366" s="93">
        <v>10</v>
      </c>
      <c r="M366" s="93">
        <v>2000000</v>
      </c>
      <c r="N366" s="93" t="s">
        <v>1212</v>
      </c>
      <c r="O366" s="93" t="s">
        <v>1301</v>
      </c>
      <c r="P366" s="93" t="s">
        <v>1227</v>
      </c>
    </row>
    <row r="367" spans="1:16" s="93" customFormat="1" x14ac:dyDescent="0.25">
      <c r="A367" s="93">
        <v>1000107</v>
      </c>
      <c r="B367" s="93" t="s">
        <v>1300</v>
      </c>
      <c r="C367" s="273">
        <v>42005</v>
      </c>
      <c r="D367" s="273">
        <v>42035.999988425923</v>
      </c>
      <c r="E367" s="93">
        <v>0</v>
      </c>
      <c r="F367" s="93" t="s">
        <v>59</v>
      </c>
      <c r="H367" s="93">
        <v>10</v>
      </c>
      <c r="M367" s="93">
        <v>4000000</v>
      </c>
      <c r="N367" s="93">
        <v>4000000</v>
      </c>
      <c r="O367" s="93">
        <v>240000</v>
      </c>
      <c r="P367" s="93">
        <v>80000</v>
      </c>
    </row>
    <row r="368" spans="1:16" s="93" customFormat="1" x14ac:dyDescent="0.25">
      <c r="A368" s="93">
        <v>1000107</v>
      </c>
      <c r="B368" s="93" t="s">
        <v>1300</v>
      </c>
      <c r="C368" s="273">
        <v>42005</v>
      </c>
      <c r="D368" s="273">
        <v>42035.999988425923</v>
      </c>
      <c r="E368" s="93">
        <v>1</v>
      </c>
      <c r="F368" s="93" t="s">
        <v>38</v>
      </c>
      <c r="H368" s="93">
        <v>10</v>
      </c>
      <c r="M368" s="93">
        <v>192000000</v>
      </c>
      <c r="N368" s="93" t="s">
        <v>1302</v>
      </c>
      <c r="O368" s="93" t="s">
        <v>1303</v>
      </c>
      <c r="P368" s="93" t="s">
        <v>1304</v>
      </c>
    </row>
    <row r="369" spans="1:16" s="93" customFormat="1" x14ac:dyDescent="0.25">
      <c r="A369" s="93">
        <v>1000107</v>
      </c>
      <c r="B369" s="93" t="s">
        <v>1300</v>
      </c>
      <c r="C369" s="273">
        <v>42036</v>
      </c>
      <c r="D369" s="273">
        <v>42063.999988425923</v>
      </c>
      <c r="E369" s="93">
        <v>0</v>
      </c>
      <c r="F369" s="93" t="s">
        <v>38</v>
      </c>
      <c r="G369" s="93">
        <v>7</v>
      </c>
      <c r="H369" s="93">
        <v>4</v>
      </c>
      <c r="I369" s="93">
        <v>80000000</v>
      </c>
      <c r="J369" s="93">
        <v>6400000</v>
      </c>
      <c r="K369" s="93">
        <v>1600000</v>
      </c>
    </row>
    <row r="370" spans="1:16" s="93" customFormat="1" x14ac:dyDescent="0.25">
      <c r="A370" s="93">
        <v>1000107</v>
      </c>
      <c r="B370" s="93" t="s">
        <v>1300</v>
      </c>
      <c r="C370" s="273">
        <v>42036</v>
      </c>
      <c r="D370" s="273">
        <v>42063.999988425923</v>
      </c>
      <c r="E370" s="93">
        <v>1</v>
      </c>
      <c r="F370" s="93" t="s">
        <v>38</v>
      </c>
      <c r="G370" s="93">
        <v>7</v>
      </c>
      <c r="H370" s="93">
        <v>6</v>
      </c>
      <c r="I370" s="93">
        <v>90200000</v>
      </c>
      <c r="J370" s="93">
        <v>4510000</v>
      </c>
      <c r="K370" s="93">
        <v>1804000</v>
      </c>
    </row>
    <row r="371" spans="1:16" s="93" customFormat="1" x14ac:dyDescent="0.25">
      <c r="A371" s="93">
        <v>1000108</v>
      </c>
      <c r="B371" s="93" t="s">
        <v>1305</v>
      </c>
      <c r="C371" s="273">
        <v>41883</v>
      </c>
      <c r="D371" s="273">
        <v>42063</v>
      </c>
      <c r="E371" s="93">
        <v>1</v>
      </c>
      <c r="F371" s="93" t="s">
        <v>38</v>
      </c>
      <c r="H371" s="93">
        <v>2</v>
      </c>
      <c r="I371" s="93">
        <v>140599999</v>
      </c>
      <c r="J371" s="93" t="s">
        <v>1306</v>
      </c>
      <c r="K371" s="93">
        <v>0</v>
      </c>
      <c r="M371" s="93">
        <v>163999999</v>
      </c>
      <c r="N371" s="93">
        <v>140599999</v>
      </c>
      <c r="O371" s="93" t="s">
        <v>1306</v>
      </c>
      <c r="P371" s="93">
        <v>0</v>
      </c>
    </row>
    <row r="372" spans="1:16" s="93" customFormat="1" x14ac:dyDescent="0.25">
      <c r="A372" s="93">
        <v>1000108</v>
      </c>
      <c r="B372" s="93" t="s">
        <v>1305</v>
      </c>
      <c r="C372" s="273">
        <v>42005</v>
      </c>
      <c r="D372" s="273">
        <v>42035.999988425923</v>
      </c>
      <c r="E372" s="93">
        <v>1</v>
      </c>
      <c r="F372" s="93" t="s">
        <v>38</v>
      </c>
      <c r="G372" s="93">
        <v>2</v>
      </c>
      <c r="H372" s="93">
        <v>1</v>
      </c>
      <c r="I372" s="93">
        <v>57400000</v>
      </c>
      <c r="J372" s="93">
        <v>4592000</v>
      </c>
      <c r="K372" s="93">
        <v>1148000</v>
      </c>
    </row>
    <row r="373" spans="1:16" s="93" customFormat="1" x14ac:dyDescent="0.25">
      <c r="A373" s="93">
        <v>1000108</v>
      </c>
      <c r="B373" s="93" t="s">
        <v>1305</v>
      </c>
      <c r="C373" s="273">
        <v>42005</v>
      </c>
      <c r="D373" s="273">
        <v>42035.999988425923</v>
      </c>
      <c r="E373" s="93">
        <v>1</v>
      </c>
      <c r="F373" s="93" t="s">
        <v>38</v>
      </c>
      <c r="G373" s="93">
        <v>7</v>
      </c>
      <c r="H373" s="93">
        <v>5</v>
      </c>
      <c r="I373" s="93">
        <v>129999996</v>
      </c>
      <c r="J373" s="93" t="s">
        <v>1307</v>
      </c>
      <c r="K373" s="93" t="s">
        <v>1308</v>
      </c>
    </row>
    <row r="374" spans="1:16" s="93" customFormat="1" x14ac:dyDescent="0.25">
      <c r="A374" s="93">
        <v>1000108</v>
      </c>
      <c r="B374" s="93" t="s">
        <v>1305</v>
      </c>
      <c r="C374" s="273">
        <v>42005</v>
      </c>
      <c r="D374" s="273">
        <v>42035.999988425923</v>
      </c>
      <c r="E374" s="93">
        <v>1</v>
      </c>
      <c r="F374" s="93" t="s">
        <v>38</v>
      </c>
      <c r="H374" s="93">
        <v>10</v>
      </c>
      <c r="M374" s="93" t="s">
        <v>1309</v>
      </c>
      <c r="N374" s="93" t="s">
        <v>1310</v>
      </c>
      <c r="O374" s="93" t="s">
        <v>1311</v>
      </c>
      <c r="P374" s="93" t="s">
        <v>1312</v>
      </c>
    </row>
    <row r="375" spans="1:16" s="93" customFormat="1" x14ac:dyDescent="0.25">
      <c r="A375" s="93">
        <v>1000108</v>
      </c>
      <c r="B375" s="93" t="s">
        <v>1305</v>
      </c>
      <c r="C375" s="273">
        <v>42036</v>
      </c>
      <c r="D375" s="273">
        <v>42063.999988425923</v>
      </c>
      <c r="E375" s="93">
        <v>1</v>
      </c>
      <c r="F375" s="93" t="s">
        <v>38</v>
      </c>
      <c r="G375" s="93">
        <v>1</v>
      </c>
      <c r="H375" s="93">
        <v>1</v>
      </c>
      <c r="I375" s="93">
        <v>49200000</v>
      </c>
      <c r="J375" s="93">
        <v>3936000</v>
      </c>
      <c r="K375" s="93">
        <v>984000</v>
      </c>
    </row>
    <row r="376" spans="1:16" s="93" customFormat="1" x14ac:dyDescent="0.25">
      <c r="A376" s="93">
        <v>1000109</v>
      </c>
      <c r="B376" s="93" t="s">
        <v>1313</v>
      </c>
      <c r="C376" s="273">
        <v>41883</v>
      </c>
      <c r="D376" s="273">
        <v>42063</v>
      </c>
      <c r="E376" s="93">
        <v>1</v>
      </c>
      <c r="F376" s="93" t="s">
        <v>38</v>
      </c>
      <c r="H376" s="93">
        <v>2</v>
      </c>
      <c r="I376" s="93">
        <v>416000001</v>
      </c>
      <c r="J376" s="93" t="s">
        <v>1314</v>
      </c>
      <c r="K376" s="93">
        <v>0</v>
      </c>
      <c r="M376" s="93">
        <v>470000001</v>
      </c>
      <c r="N376" s="93">
        <v>416000001</v>
      </c>
      <c r="O376" s="93" t="s">
        <v>1314</v>
      </c>
      <c r="P376" s="93">
        <v>0</v>
      </c>
    </row>
    <row r="377" spans="1:16" s="93" customFormat="1" x14ac:dyDescent="0.25">
      <c r="A377" s="93">
        <v>1000109</v>
      </c>
      <c r="B377" s="93" t="s">
        <v>1313</v>
      </c>
      <c r="C377" s="273">
        <v>42005</v>
      </c>
      <c r="D377" s="273">
        <v>42035.999988425923</v>
      </c>
      <c r="E377" s="93">
        <v>1</v>
      </c>
      <c r="F377" s="93" t="s">
        <v>38</v>
      </c>
      <c r="G377" s="93">
        <v>7</v>
      </c>
      <c r="H377" s="93">
        <v>5</v>
      </c>
      <c r="I377" s="93">
        <v>246000000</v>
      </c>
      <c r="J377" s="93">
        <v>14760000</v>
      </c>
      <c r="K377" s="93">
        <v>4920000</v>
      </c>
    </row>
    <row r="378" spans="1:16" s="93" customFormat="1" x14ac:dyDescent="0.25">
      <c r="A378" s="93">
        <v>1000109</v>
      </c>
      <c r="B378" s="93" t="s">
        <v>1313</v>
      </c>
      <c r="C378" s="273">
        <v>42005</v>
      </c>
      <c r="D378" s="273">
        <v>42035.999988425923</v>
      </c>
      <c r="E378" s="93">
        <v>1</v>
      </c>
      <c r="F378" s="93" t="s">
        <v>38</v>
      </c>
      <c r="H378" s="93">
        <v>10</v>
      </c>
      <c r="M378" s="93">
        <v>940000006</v>
      </c>
      <c r="N378" s="93" t="s">
        <v>1315</v>
      </c>
      <c r="O378" s="93" t="s">
        <v>1316</v>
      </c>
      <c r="P378" s="93" t="s">
        <v>1317</v>
      </c>
    </row>
    <row r="379" spans="1:16" s="93" customFormat="1" x14ac:dyDescent="0.25">
      <c r="A379" s="93">
        <v>1000109</v>
      </c>
      <c r="B379" s="93" t="s">
        <v>1313</v>
      </c>
      <c r="C379" s="273">
        <v>42036</v>
      </c>
      <c r="D379" s="273">
        <v>42063.999988425923</v>
      </c>
      <c r="E379" s="93">
        <v>1</v>
      </c>
      <c r="F379" s="93" t="s">
        <v>38</v>
      </c>
      <c r="G379" s="93">
        <v>1</v>
      </c>
      <c r="H379" s="93">
        <v>1</v>
      </c>
      <c r="I379" s="93">
        <v>70000000</v>
      </c>
      <c r="J379" s="93">
        <v>5600000</v>
      </c>
      <c r="K379" s="93">
        <v>1400000</v>
      </c>
    </row>
    <row r="380" spans="1:16" s="93" customFormat="1" x14ac:dyDescent="0.25">
      <c r="A380" s="93">
        <v>1000109</v>
      </c>
      <c r="B380" s="93" t="s">
        <v>1313</v>
      </c>
      <c r="C380" s="273">
        <v>42036</v>
      </c>
      <c r="D380" s="273">
        <v>42063.999988425923</v>
      </c>
      <c r="E380" s="93">
        <v>1</v>
      </c>
      <c r="F380" s="93" t="s">
        <v>38</v>
      </c>
      <c r="G380" s="93">
        <v>7</v>
      </c>
      <c r="H380" s="93">
        <v>5</v>
      </c>
      <c r="I380" s="93">
        <v>100000001</v>
      </c>
      <c r="J380" s="93" t="s">
        <v>1318</v>
      </c>
      <c r="K380" s="93" t="s">
        <v>1319</v>
      </c>
    </row>
    <row r="381" spans="1:16" s="93" customFormat="1" x14ac:dyDescent="0.25">
      <c r="A381" s="93">
        <v>1000110</v>
      </c>
      <c r="B381" s="93" t="s">
        <v>1320</v>
      </c>
      <c r="C381" s="273">
        <v>41883</v>
      </c>
      <c r="D381" s="273">
        <v>42063</v>
      </c>
      <c r="E381" s="93">
        <v>1</v>
      </c>
      <c r="F381" s="93" t="s">
        <v>38</v>
      </c>
      <c r="H381" s="93">
        <v>2</v>
      </c>
      <c r="I381" s="93">
        <v>416000001</v>
      </c>
      <c r="J381" s="93" t="s">
        <v>1314</v>
      </c>
      <c r="K381" s="93">
        <v>0</v>
      </c>
      <c r="M381" s="93">
        <v>470000001</v>
      </c>
      <c r="N381" s="93">
        <v>416000001</v>
      </c>
      <c r="O381" s="93" t="s">
        <v>1314</v>
      </c>
      <c r="P381" s="93">
        <v>0</v>
      </c>
    </row>
    <row r="382" spans="1:16" s="93" customFormat="1" x14ac:dyDescent="0.25">
      <c r="A382" s="93">
        <v>1000110</v>
      </c>
      <c r="B382" s="93" t="s">
        <v>1320</v>
      </c>
      <c r="C382" s="273">
        <v>42005</v>
      </c>
      <c r="D382" s="273">
        <v>42035.999988425923</v>
      </c>
      <c r="E382" s="93">
        <v>1</v>
      </c>
      <c r="F382" s="93" t="s">
        <v>38</v>
      </c>
      <c r="G382" s="93">
        <v>7</v>
      </c>
      <c r="H382" s="93">
        <v>5</v>
      </c>
      <c r="I382" s="93">
        <v>246000000</v>
      </c>
      <c r="J382" s="93">
        <v>14760000</v>
      </c>
      <c r="K382" s="93">
        <v>4920000</v>
      </c>
    </row>
    <row r="383" spans="1:16" s="93" customFormat="1" x14ac:dyDescent="0.25">
      <c r="A383" s="93">
        <v>1000110</v>
      </c>
      <c r="B383" s="93" t="s">
        <v>1320</v>
      </c>
      <c r="C383" s="273">
        <v>42005</v>
      </c>
      <c r="D383" s="273">
        <v>42035.999988425923</v>
      </c>
      <c r="E383" s="93">
        <v>1</v>
      </c>
      <c r="F383" s="93" t="s">
        <v>38</v>
      </c>
      <c r="H383" s="93">
        <v>10</v>
      </c>
      <c r="M383" s="93">
        <v>940000006</v>
      </c>
      <c r="N383" s="93" t="s">
        <v>1315</v>
      </c>
      <c r="O383" s="93" t="s">
        <v>1316</v>
      </c>
      <c r="P383" s="93" t="s">
        <v>1317</v>
      </c>
    </row>
    <row r="384" spans="1:16" s="93" customFormat="1" x14ac:dyDescent="0.25">
      <c r="A384" s="93">
        <v>1000110</v>
      </c>
      <c r="B384" s="93" t="s">
        <v>1320</v>
      </c>
      <c r="C384" s="273">
        <v>42036</v>
      </c>
      <c r="D384" s="273">
        <v>42063.999988425923</v>
      </c>
      <c r="E384" s="93">
        <v>1</v>
      </c>
      <c r="F384" s="93" t="s">
        <v>38</v>
      </c>
      <c r="G384" s="93">
        <v>1</v>
      </c>
      <c r="H384" s="93">
        <v>1</v>
      </c>
      <c r="I384" s="93">
        <v>70000000</v>
      </c>
      <c r="J384" s="93">
        <v>5600000</v>
      </c>
      <c r="K384" s="93">
        <v>1400000</v>
      </c>
    </row>
    <row r="385" spans="1:16" s="93" customFormat="1" x14ac:dyDescent="0.25">
      <c r="A385" s="93">
        <v>1000110</v>
      </c>
      <c r="B385" s="93" t="s">
        <v>1320</v>
      </c>
      <c r="C385" s="273">
        <v>42036</v>
      </c>
      <c r="D385" s="273">
        <v>42063.999988425923</v>
      </c>
      <c r="E385" s="93">
        <v>1</v>
      </c>
      <c r="F385" s="93" t="s">
        <v>38</v>
      </c>
      <c r="G385" s="93">
        <v>7</v>
      </c>
      <c r="H385" s="93">
        <v>5</v>
      </c>
      <c r="I385" s="93">
        <v>100000001</v>
      </c>
      <c r="J385" s="93" t="s">
        <v>1318</v>
      </c>
      <c r="K385" s="93" t="s">
        <v>1319</v>
      </c>
    </row>
    <row r="386" spans="1:16" s="93" customFormat="1" x14ac:dyDescent="0.25">
      <c r="A386" s="93">
        <v>1000111</v>
      </c>
      <c r="B386" s="93" t="s">
        <v>1321</v>
      </c>
      <c r="C386" s="273">
        <v>41883</v>
      </c>
      <c r="D386" s="273">
        <v>42063</v>
      </c>
      <c r="E386" s="93">
        <v>1</v>
      </c>
      <c r="F386" s="93" t="s">
        <v>38</v>
      </c>
      <c r="H386" s="93">
        <v>2</v>
      </c>
      <c r="I386" s="93">
        <v>416000003</v>
      </c>
      <c r="J386" s="93" t="s">
        <v>1322</v>
      </c>
      <c r="K386" s="93">
        <v>0</v>
      </c>
      <c r="M386" s="93">
        <v>470000003</v>
      </c>
      <c r="N386" s="93">
        <v>416000003</v>
      </c>
      <c r="O386" s="93" t="s">
        <v>1322</v>
      </c>
      <c r="P386" s="93">
        <v>0</v>
      </c>
    </row>
    <row r="387" spans="1:16" s="93" customFormat="1" x14ac:dyDescent="0.25">
      <c r="A387" s="93">
        <v>1000111</v>
      </c>
      <c r="B387" s="93" t="s">
        <v>1321</v>
      </c>
      <c r="C387" s="273">
        <v>42005</v>
      </c>
      <c r="D387" s="273">
        <v>42035.999988425923</v>
      </c>
      <c r="E387" s="93">
        <v>1</v>
      </c>
      <c r="F387" s="93" t="s">
        <v>38</v>
      </c>
      <c r="G387" s="93">
        <v>7</v>
      </c>
      <c r="H387" s="93">
        <v>5</v>
      </c>
      <c r="I387" s="93">
        <v>246000000</v>
      </c>
      <c r="J387" s="93">
        <v>14760000</v>
      </c>
      <c r="K387" s="93">
        <v>4920000</v>
      </c>
    </row>
    <row r="388" spans="1:16" s="93" customFormat="1" x14ac:dyDescent="0.25">
      <c r="A388" s="93">
        <v>1000111</v>
      </c>
      <c r="B388" s="93" t="s">
        <v>1321</v>
      </c>
      <c r="C388" s="273">
        <v>42005</v>
      </c>
      <c r="D388" s="273">
        <v>42035.999988425923</v>
      </c>
      <c r="E388" s="93">
        <v>1</v>
      </c>
      <c r="F388" s="93" t="s">
        <v>38</v>
      </c>
      <c r="H388" s="93">
        <v>10</v>
      </c>
      <c r="M388" s="93">
        <v>940000006</v>
      </c>
      <c r="N388" s="93" t="s">
        <v>1315</v>
      </c>
      <c r="O388" s="93" t="s">
        <v>1316</v>
      </c>
      <c r="P388" s="93" t="s">
        <v>1317</v>
      </c>
    </row>
    <row r="389" spans="1:16" s="93" customFormat="1" x14ac:dyDescent="0.25">
      <c r="A389" s="93">
        <v>1000111</v>
      </c>
      <c r="B389" s="93" t="s">
        <v>1321</v>
      </c>
      <c r="C389" s="273">
        <v>42036</v>
      </c>
      <c r="D389" s="273">
        <v>42063.999988425923</v>
      </c>
      <c r="E389" s="93">
        <v>1</v>
      </c>
      <c r="F389" s="93" t="s">
        <v>38</v>
      </c>
      <c r="G389" s="93">
        <v>1</v>
      </c>
      <c r="H389" s="93">
        <v>1</v>
      </c>
      <c r="I389" s="93">
        <v>70000000</v>
      </c>
      <c r="J389" s="93">
        <v>5600000</v>
      </c>
      <c r="K389" s="93">
        <v>1400000</v>
      </c>
    </row>
    <row r="390" spans="1:16" s="93" customFormat="1" x14ac:dyDescent="0.25">
      <c r="A390" s="93">
        <v>1000111</v>
      </c>
      <c r="B390" s="93" t="s">
        <v>1321</v>
      </c>
      <c r="C390" s="273">
        <v>42036</v>
      </c>
      <c r="D390" s="273">
        <v>42063.999988425923</v>
      </c>
      <c r="E390" s="93">
        <v>1</v>
      </c>
      <c r="F390" s="93" t="s">
        <v>38</v>
      </c>
      <c r="G390" s="93">
        <v>7</v>
      </c>
      <c r="H390" s="93">
        <v>5</v>
      </c>
      <c r="I390" s="93">
        <v>100000003</v>
      </c>
      <c r="J390" s="93" t="s">
        <v>1323</v>
      </c>
      <c r="K390" s="93" t="s">
        <v>1324</v>
      </c>
    </row>
    <row r="391" spans="1:16" s="93" customFormat="1" x14ac:dyDescent="0.25">
      <c r="A391" s="93">
        <v>1000112</v>
      </c>
      <c r="B391" s="93" t="s">
        <v>1325</v>
      </c>
      <c r="C391" s="273">
        <v>41883</v>
      </c>
      <c r="D391" s="273">
        <v>42063</v>
      </c>
      <c r="E391" s="93">
        <v>1</v>
      </c>
      <c r="F391" s="93" t="s">
        <v>38</v>
      </c>
      <c r="H391" s="93">
        <v>2</v>
      </c>
      <c r="I391" s="93">
        <v>155800000</v>
      </c>
      <c r="J391" s="93">
        <v>9934000</v>
      </c>
      <c r="K391" s="93">
        <v>0</v>
      </c>
      <c r="M391" s="93">
        <v>190000000</v>
      </c>
      <c r="N391" s="93">
        <v>155800000</v>
      </c>
      <c r="O391" s="93">
        <v>9934000</v>
      </c>
      <c r="P391" s="93">
        <v>0</v>
      </c>
    </row>
    <row r="392" spans="1:16" s="93" customFormat="1" x14ac:dyDescent="0.25">
      <c r="A392" s="93">
        <v>1000112</v>
      </c>
      <c r="B392" s="93" t="s">
        <v>1325</v>
      </c>
      <c r="C392" s="273">
        <v>42005</v>
      </c>
      <c r="D392" s="273">
        <v>42035.999988425923</v>
      </c>
      <c r="E392" s="93">
        <v>1</v>
      </c>
      <c r="F392" s="93" t="s">
        <v>38</v>
      </c>
      <c r="G392" s="93">
        <v>7</v>
      </c>
      <c r="H392" s="93">
        <v>5</v>
      </c>
      <c r="I392" s="93">
        <v>533000000</v>
      </c>
      <c r="J392" s="93">
        <v>31980000</v>
      </c>
      <c r="K392" s="93">
        <v>10660000</v>
      </c>
    </row>
    <row r="393" spans="1:16" s="93" customFormat="1" x14ac:dyDescent="0.25">
      <c r="A393" s="93">
        <v>1000112</v>
      </c>
      <c r="B393" s="93" t="s">
        <v>1325</v>
      </c>
      <c r="C393" s="273">
        <v>42005</v>
      </c>
      <c r="D393" s="273">
        <v>42035.999988425923</v>
      </c>
      <c r="E393" s="93">
        <v>1</v>
      </c>
      <c r="F393" s="93" t="s">
        <v>38</v>
      </c>
      <c r="H393" s="93">
        <v>10</v>
      </c>
      <c r="M393" s="93">
        <v>1311999998</v>
      </c>
      <c r="N393" s="93" t="s">
        <v>1326</v>
      </c>
      <c r="O393" s="93" t="s">
        <v>1327</v>
      </c>
      <c r="P393" s="93" t="s">
        <v>1328</v>
      </c>
    </row>
    <row r="394" spans="1:16" s="93" customFormat="1" x14ac:dyDescent="0.25">
      <c r="A394" s="93">
        <v>1000113</v>
      </c>
      <c r="B394" s="93" t="s">
        <v>1329</v>
      </c>
      <c r="C394" s="273">
        <v>42005</v>
      </c>
      <c r="D394" s="273">
        <v>42035.999988425923</v>
      </c>
      <c r="E394" s="93">
        <v>1</v>
      </c>
      <c r="F394" s="93" t="s">
        <v>38</v>
      </c>
      <c r="G394" s="93">
        <v>7</v>
      </c>
      <c r="H394" s="93">
        <v>5</v>
      </c>
      <c r="I394" s="93">
        <v>49200</v>
      </c>
      <c r="J394" s="93">
        <v>2952</v>
      </c>
      <c r="K394" s="93">
        <v>984</v>
      </c>
    </row>
    <row r="395" spans="1:16" s="93" customFormat="1" x14ac:dyDescent="0.25">
      <c r="A395" s="93">
        <v>1000113</v>
      </c>
      <c r="B395" s="93" t="s">
        <v>1329</v>
      </c>
      <c r="C395" s="273">
        <v>42005</v>
      </c>
      <c r="D395" s="273">
        <v>42035.999988425923</v>
      </c>
      <c r="E395" s="93">
        <v>1</v>
      </c>
      <c r="F395" s="93" t="s">
        <v>38</v>
      </c>
      <c r="H395" s="93">
        <v>10</v>
      </c>
      <c r="M395" s="93">
        <v>19440</v>
      </c>
      <c r="N395" s="93" t="s">
        <v>1150</v>
      </c>
      <c r="O395" s="93" t="s">
        <v>1330</v>
      </c>
      <c r="P395" s="93" t="s">
        <v>1331</v>
      </c>
    </row>
    <row r="396" spans="1:16" s="93" customFormat="1" x14ac:dyDescent="0.25">
      <c r="A396" s="93">
        <v>1000114</v>
      </c>
      <c r="B396" s="93" t="s">
        <v>1332</v>
      </c>
      <c r="C396" s="273">
        <v>42005</v>
      </c>
      <c r="D396" s="273">
        <v>42035.999988425923</v>
      </c>
      <c r="E396" s="93">
        <v>1</v>
      </c>
      <c r="F396" s="93" t="s">
        <v>38</v>
      </c>
      <c r="G396" s="93">
        <v>7</v>
      </c>
      <c r="H396" s="93">
        <v>4</v>
      </c>
      <c r="I396" s="93">
        <v>5084</v>
      </c>
      <c r="J396" s="93" t="s">
        <v>996</v>
      </c>
      <c r="K396" s="93" t="s">
        <v>997</v>
      </c>
    </row>
    <row r="397" spans="1:16" s="93" customFormat="1" x14ac:dyDescent="0.25">
      <c r="A397" s="93">
        <v>1000114</v>
      </c>
      <c r="B397" s="93" t="s">
        <v>1332</v>
      </c>
      <c r="C397" s="273">
        <v>42005</v>
      </c>
      <c r="D397" s="273">
        <v>42035.999988425923</v>
      </c>
      <c r="E397" s="93">
        <v>1</v>
      </c>
      <c r="F397" s="93" t="s">
        <v>38</v>
      </c>
      <c r="H397" s="93">
        <v>10</v>
      </c>
      <c r="M397" s="93">
        <v>55800</v>
      </c>
      <c r="N397" s="93" t="s">
        <v>1030</v>
      </c>
      <c r="O397" s="93" t="s">
        <v>1031</v>
      </c>
      <c r="P397" s="93" t="s">
        <v>1032</v>
      </c>
    </row>
    <row r="398" spans="1:16" s="93" customFormat="1" x14ac:dyDescent="0.25">
      <c r="A398" s="93">
        <v>1000114</v>
      </c>
      <c r="B398" s="93" t="s">
        <v>1332</v>
      </c>
      <c r="C398" s="273">
        <v>42036</v>
      </c>
      <c r="D398" s="273">
        <v>42063.999988425923</v>
      </c>
      <c r="E398" s="93">
        <v>1</v>
      </c>
      <c r="F398" s="93" t="s">
        <v>38</v>
      </c>
      <c r="G398" s="93">
        <v>7</v>
      </c>
      <c r="H398" s="93">
        <v>5</v>
      </c>
      <c r="I398" s="93">
        <v>703068</v>
      </c>
      <c r="J398" s="93" t="s">
        <v>1333</v>
      </c>
      <c r="K398" s="93" t="s">
        <v>1334</v>
      </c>
    </row>
    <row r="399" spans="1:16" s="93" customFormat="1" x14ac:dyDescent="0.25">
      <c r="A399" s="93">
        <v>1000114</v>
      </c>
      <c r="B399" s="93" t="s">
        <v>1332</v>
      </c>
      <c r="C399" s="273">
        <v>42036</v>
      </c>
      <c r="D399" s="273">
        <v>42063.999988425923</v>
      </c>
      <c r="E399" s="93">
        <v>1</v>
      </c>
      <c r="F399" s="93" t="s">
        <v>38</v>
      </c>
      <c r="H399" s="93">
        <v>10</v>
      </c>
      <c r="M399" s="93">
        <v>419400</v>
      </c>
      <c r="N399" s="93" t="s">
        <v>1335</v>
      </c>
      <c r="O399" s="93" t="s">
        <v>1336</v>
      </c>
      <c r="P399" s="93" t="s">
        <v>1337</v>
      </c>
    </row>
    <row r="400" spans="1:16" s="93" customFormat="1" x14ac:dyDescent="0.25">
      <c r="A400" s="93">
        <v>1000115</v>
      </c>
      <c r="B400" s="93" t="s">
        <v>1338</v>
      </c>
      <c r="C400" s="273">
        <v>42005</v>
      </c>
      <c r="D400" s="273">
        <v>42035.999988425923</v>
      </c>
      <c r="E400" s="93">
        <v>1</v>
      </c>
      <c r="F400" s="93" t="s">
        <v>38</v>
      </c>
      <c r="G400" s="93">
        <v>7</v>
      </c>
      <c r="H400" s="93">
        <v>5</v>
      </c>
      <c r="I400" s="93">
        <v>687816</v>
      </c>
      <c r="J400" s="93" t="s">
        <v>1339</v>
      </c>
      <c r="K400" s="93" t="s">
        <v>1340</v>
      </c>
    </row>
    <row r="401" spans="1:16" s="93" customFormat="1" x14ac:dyDescent="0.25">
      <c r="A401" s="93">
        <v>1000115</v>
      </c>
      <c r="B401" s="93" t="s">
        <v>1338</v>
      </c>
      <c r="C401" s="273">
        <v>42005</v>
      </c>
      <c r="D401" s="273">
        <v>42035.999988425923</v>
      </c>
      <c r="E401" s="93">
        <v>1</v>
      </c>
      <c r="F401" s="93" t="s">
        <v>38</v>
      </c>
      <c r="H401" s="93">
        <v>10</v>
      </c>
      <c r="M401" s="93">
        <v>475200</v>
      </c>
      <c r="N401" s="93" t="s">
        <v>1341</v>
      </c>
      <c r="O401" s="93" t="s">
        <v>1342</v>
      </c>
      <c r="P401" s="93" t="s">
        <v>1343</v>
      </c>
    </row>
    <row r="402" spans="1:16" s="93" customFormat="1" x14ac:dyDescent="0.25">
      <c r="A402" s="93">
        <v>1000115</v>
      </c>
      <c r="B402" s="93" t="s">
        <v>1338</v>
      </c>
      <c r="C402" s="273">
        <v>42036</v>
      </c>
      <c r="D402" s="273">
        <v>42063.999988425923</v>
      </c>
      <c r="E402" s="93">
        <v>1</v>
      </c>
      <c r="F402" s="93" t="s">
        <v>38</v>
      </c>
      <c r="G402" s="93">
        <v>7</v>
      </c>
      <c r="H402" s="93">
        <v>5</v>
      </c>
      <c r="I402" s="93">
        <v>30504</v>
      </c>
      <c r="J402" s="93" t="s">
        <v>1065</v>
      </c>
      <c r="K402" s="93" t="s">
        <v>1006</v>
      </c>
    </row>
    <row r="403" spans="1:16" s="93" customFormat="1" x14ac:dyDescent="0.25">
      <c r="A403" s="93">
        <v>1000116</v>
      </c>
      <c r="B403" s="93" t="s">
        <v>1344</v>
      </c>
      <c r="C403" s="273">
        <v>42005</v>
      </c>
      <c r="D403" s="273">
        <v>42035.999988425923</v>
      </c>
      <c r="E403" s="93">
        <v>1</v>
      </c>
      <c r="F403" s="93" t="s">
        <v>38</v>
      </c>
      <c r="G403" s="93">
        <v>7</v>
      </c>
      <c r="H403" s="93">
        <v>5</v>
      </c>
      <c r="I403" s="93">
        <v>685584</v>
      </c>
      <c r="J403" s="93" t="s">
        <v>1345</v>
      </c>
      <c r="K403" s="93" t="s">
        <v>1346</v>
      </c>
    </row>
    <row r="404" spans="1:16" s="93" customFormat="1" x14ac:dyDescent="0.25">
      <c r="A404" s="93">
        <v>1000116</v>
      </c>
      <c r="B404" s="93" t="s">
        <v>1344</v>
      </c>
      <c r="C404" s="273">
        <v>42005</v>
      </c>
      <c r="D404" s="273">
        <v>42035.999988425923</v>
      </c>
      <c r="E404" s="93">
        <v>1</v>
      </c>
      <c r="F404" s="93" t="s">
        <v>38</v>
      </c>
      <c r="H404" s="93">
        <v>10</v>
      </c>
      <c r="M404" s="93">
        <v>472140</v>
      </c>
      <c r="N404" s="93" t="s">
        <v>1347</v>
      </c>
      <c r="O404" s="93" t="s">
        <v>1348</v>
      </c>
      <c r="P404" s="93" t="s">
        <v>1349</v>
      </c>
    </row>
    <row r="405" spans="1:16" s="93" customFormat="1" x14ac:dyDescent="0.25">
      <c r="A405" s="93">
        <v>1000116</v>
      </c>
      <c r="B405" s="93" t="s">
        <v>1344</v>
      </c>
      <c r="C405" s="273">
        <v>42036</v>
      </c>
      <c r="D405" s="273">
        <v>42063.999988425923</v>
      </c>
      <c r="E405" s="93">
        <v>1</v>
      </c>
      <c r="F405" s="93" t="s">
        <v>38</v>
      </c>
      <c r="G405" s="93">
        <v>7</v>
      </c>
      <c r="H405" s="93">
        <v>5</v>
      </c>
      <c r="I405" s="93">
        <v>30504</v>
      </c>
      <c r="J405" s="93" t="s">
        <v>1065</v>
      </c>
      <c r="K405" s="93" t="s">
        <v>1006</v>
      </c>
    </row>
    <row r="406" spans="1:16" s="93" customFormat="1" x14ac:dyDescent="0.25">
      <c r="A406" s="93">
        <v>1000117</v>
      </c>
      <c r="B406" s="93" t="s">
        <v>1350</v>
      </c>
      <c r="C406" s="273">
        <v>42005</v>
      </c>
      <c r="D406" s="273">
        <v>42035.999988425923</v>
      </c>
      <c r="E406" s="93">
        <v>1</v>
      </c>
      <c r="F406" s="93" t="s">
        <v>38</v>
      </c>
      <c r="G406" s="93">
        <v>7</v>
      </c>
      <c r="H406" s="93">
        <v>5</v>
      </c>
      <c r="I406" s="93" t="s">
        <v>1351</v>
      </c>
      <c r="J406" s="93" t="s">
        <v>1352</v>
      </c>
      <c r="K406" s="93" t="s">
        <v>1353</v>
      </c>
    </row>
    <row r="407" spans="1:16" s="93" customFormat="1" x14ac:dyDescent="0.25">
      <c r="A407" s="93">
        <v>1000117</v>
      </c>
      <c r="B407" s="93" t="s">
        <v>1350</v>
      </c>
      <c r="C407" s="273">
        <v>42005</v>
      </c>
      <c r="D407" s="273">
        <v>42035.999988425923</v>
      </c>
      <c r="E407" s="93">
        <v>1</v>
      </c>
      <c r="F407" s="93" t="s">
        <v>38</v>
      </c>
      <c r="H407" s="93">
        <v>10</v>
      </c>
      <c r="M407" s="93" t="s">
        <v>1354</v>
      </c>
      <c r="N407" s="93" t="s">
        <v>1355</v>
      </c>
      <c r="O407" s="93" t="s">
        <v>1356</v>
      </c>
      <c r="P407" s="93" t="s">
        <v>1357</v>
      </c>
    </row>
    <row r="408" spans="1:16" s="93" customFormat="1" x14ac:dyDescent="0.25">
      <c r="A408" s="93">
        <v>1000117</v>
      </c>
      <c r="B408" s="93" t="s">
        <v>1350</v>
      </c>
      <c r="C408" s="273">
        <v>42036</v>
      </c>
      <c r="D408" s="273">
        <v>42063.999988425923</v>
      </c>
      <c r="E408" s="93">
        <v>1</v>
      </c>
      <c r="F408" s="93" t="s">
        <v>38</v>
      </c>
      <c r="G408" s="93">
        <v>7</v>
      </c>
      <c r="H408" s="93">
        <v>5</v>
      </c>
      <c r="I408" s="93">
        <v>30504</v>
      </c>
      <c r="J408" s="93" t="s">
        <v>1065</v>
      </c>
      <c r="K408" s="93" t="s">
        <v>1006</v>
      </c>
    </row>
    <row r="409" spans="1:16" s="93" customFormat="1" x14ac:dyDescent="0.25">
      <c r="A409" s="93">
        <v>1000118</v>
      </c>
      <c r="B409" s="93" t="s">
        <v>1358</v>
      </c>
      <c r="C409" s="273">
        <v>41883</v>
      </c>
      <c r="D409" s="273">
        <v>42063</v>
      </c>
      <c r="E409" s="93">
        <v>1</v>
      </c>
      <c r="F409" s="93" t="s">
        <v>38</v>
      </c>
      <c r="H409" s="93">
        <v>2</v>
      </c>
      <c r="I409" s="93">
        <v>140599999</v>
      </c>
      <c r="J409" s="93" t="s">
        <v>1306</v>
      </c>
      <c r="K409" s="93">
        <v>0</v>
      </c>
      <c r="M409" s="93">
        <v>163999999</v>
      </c>
      <c r="N409" s="93">
        <v>140599999</v>
      </c>
      <c r="O409" s="93" t="s">
        <v>1306</v>
      </c>
      <c r="P409" s="93">
        <v>0</v>
      </c>
    </row>
    <row r="410" spans="1:16" s="93" customFormat="1" x14ac:dyDescent="0.25">
      <c r="A410" s="93">
        <v>1000118</v>
      </c>
      <c r="B410" s="93" t="s">
        <v>1358</v>
      </c>
      <c r="C410" s="273">
        <v>42005</v>
      </c>
      <c r="D410" s="273">
        <v>42035.999988425923</v>
      </c>
      <c r="E410" s="93">
        <v>1</v>
      </c>
      <c r="F410" s="93" t="s">
        <v>38</v>
      </c>
      <c r="G410" s="93">
        <v>2</v>
      </c>
      <c r="H410" s="93">
        <v>1</v>
      </c>
      <c r="I410" s="93">
        <v>57400000</v>
      </c>
      <c r="J410" s="93">
        <v>4592000</v>
      </c>
      <c r="K410" s="93">
        <v>1148000</v>
      </c>
    </row>
    <row r="411" spans="1:16" s="93" customFormat="1" x14ac:dyDescent="0.25">
      <c r="A411" s="93">
        <v>1000118</v>
      </c>
      <c r="B411" s="93" t="s">
        <v>1358</v>
      </c>
      <c r="C411" s="273">
        <v>42005</v>
      </c>
      <c r="D411" s="273">
        <v>42035.999988425923</v>
      </c>
      <c r="E411" s="93">
        <v>1</v>
      </c>
      <c r="F411" s="93" t="s">
        <v>38</v>
      </c>
      <c r="G411" s="93">
        <v>7</v>
      </c>
      <c r="H411" s="93">
        <v>5</v>
      </c>
      <c r="I411" s="93">
        <v>129999996</v>
      </c>
      <c r="J411" s="93" t="s">
        <v>1307</v>
      </c>
      <c r="K411" s="93" t="s">
        <v>1308</v>
      </c>
    </row>
    <row r="412" spans="1:16" s="93" customFormat="1" x14ac:dyDescent="0.25">
      <c r="A412" s="93">
        <v>1000118</v>
      </c>
      <c r="B412" s="93" t="s">
        <v>1358</v>
      </c>
      <c r="C412" s="273">
        <v>42005</v>
      </c>
      <c r="D412" s="273">
        <v>42035.999988425923</v>
      </c>
      <c r="E412" s="93">
        <v>1</v>
      </c>
      <c r="F412" s="93" t="s">
        <v>38</v>
      </c>
      <c r="H412" s="93">
        <v>10</v>
      </c>
      <c r="M412" s="93" t="s">
        <v>1359</v>
      </c>
      <c r="N412" s="93" t="s">
        <v>1360</v>
      </c>
      <c r="O412" s="93" t="s">
        <v>1361</v>
      </c>
      <c r="P412" s="93" t="s">
        <v>1362</v>
      </c>
    </row>
    <row r="413" spans="1:16" s="93" customFormat="1" x14ac:dyDescent="0.25">
      <c r="A413" s="93">
        <v>1000118</v>
      </c>
      <c r="B413" s="93" t="s">
        <v>1358</v>
      </c>
      <c r="C413" s="273">
        <v>42036</v>
      </c>
      <c r="D413" s="273">
        <v>42063.999988425923</v>
      </c>
      <c r="E413" s="93">
        <v>1</v>
      </c>
      <c r="F413" s="93" t="s">
        <v>38</v>
      </c>
      <c r="G413" s="93">
        <v>1</v>
      </c>
      <c r="H413" s="93">
        <v>1</v>
      </c>
      <c r="I413" s="93">
        <v>49200000</v>
      </c>
      <c r="J413" s="93">
        <v>3936000</v>
      </c>
      <c r="K413" s="93">
        <v>984000</v>
      </c>
    </row>
    <row r="414" spans="1:16" s="93" customFormat="1" x14ac:dyDescent="0.25">
      <c r="A414" s="93">
        <v>1000119</v>
      </c>
      <c r="B414" s="93" t="s">
        <v>1363</v>
      </c>
      <c r="C414" s="273">
        <v>42005</v>
      </c>
      <c r="D414" s="273">
        <v>42035.999988425923</v>
      </c>
      <c r="E414" s="93">
        <v>1</v>
      </c>
      <c r="F414" s="93" t="s">
        <v>38</v>
      </c>
      <c r="G414" s="93">
        <v>2</v>
      </c>
      <c r="H414" s="93">
        <v>1</v>
      </c>
      <c r="I414" s="93">
        <v>57400000</v>
      </c>
      <c r="J414" s="93">
        <v>4592000</v>
      </c>
      <c r="K414" s="93">
        <v>1148000</v>
      </c>
    </row>
    <row r="415" spans="1:16" s="93" customFormat="1" x14ac:dyDescent="0.25">
      <c r="A415" s="93">
        <v>1000119</v>
      </c>
      <c r="B415" s="93" t="s">
        <v>1363</v>
      </c>
      <c r="C415" s="273">
        <v>42005</v>
      </c>
      <c r="D415" s="273">
        <v>42035.999988425923</v>
      </c>
      <c r="E415" s="93">
        <v>1</v>
      </c>
      <c r="F415" s="93" t="s">
        <v>38</v>
      </c>
      <c r="G415" s="93">
        <v>7</v>
      </c>
      <c r="H415" s="93">
        <v>5</v>
      </c>
      <c r="I415" s="93">
        <v>29999996</v>
      </c>
      <c r="J415" s="93" t="s">
        <v>1364</v>
      </c>
      <c r="K415" s="93" t="s">
        <v>1365</v>
      </c>
    </row>
    <row r="416" spans="1:16" s="93" customFormat="1" x14ac:dyDescent="0.25">
      <c r="A416" s="93">
        <v>1000119</v>
      </c>
      <c r="B416" s="93" t="s">
        <v>1363</v>
      </c>
      <c r="C416" s="273">
        <v>42005</v>
      </c>
      <c r="D416" s="273">
        <v>42035.999988425923</v>
      </c>
      <c r="E416" s="93">
        <v>1</v>
      </c>
      <c r="F416" s="93" t="s">
        <v>38</v>
      </c>
      <c r="H416" s="93">
        <v>10</v>
      </c>
      <c r="M416" s="93" t="s">
        <v>1366</v>
      </c>
      <c r="N416" s="93" t="s">
        <v>1367</v>
      </c>
      <c r="O416" s="93" t="s">
        <v>1368</v>
      </c>
      <c r="P416" s="93" t="s">
        <v>1369</v>
      </c>
    </row>
    <row r="417" spans="1:16" s="93" customFormat="1" x14ac:dyDescent="0.25">
      <c r="A417" s="93">
        <v>1000119</v>
      </c>
      <c r="B417" s="93" t="s">
        <v>1363</v>
      </c>
      <c r="C417" s="273">
        <v>42036</v>
      </c>
      <c r="D417" s="273">
        <v>42063.999988425923</v>
      </c>
      <c r="E417" s="93">
        <v>1</v>
      </c>
      <c r="F417" s="93" t="s">
        <v>38</v>
      </c>
      <c r="G417" s="93">
        <v>1</v>
      </c>
      <c r="H417" s="93">
        <v>1</v>
      </c>
      <c r="I417" s="93">
        <v>49200000</v>
      </c>
      <c r="J417" s="93">
        <v>3936000</v>
      </c>
      <c r="K417" s="93">
        <v>984000</v>
      </c>
    </row>
    <row r="418" spans="1:16" s="93" customFormat="1" x14ac:dyDescent="0.25">
      <c r="A418" s="93">
        <v>1000120</v>
      </c>
      <c r="B418" s="93" t="s">
        <v>1370</v>
      </c>
      <c r="C418" s="273">
        <v>42005</v>
      </c>
      <c r="D418" s="273">
        <v>42035.999988425923</v>
      </c>
      <c r="E418" s="93">
        <v>1</v>
      </c>
      <c r="F418" s="93" t="s">
        <v>38</v>
      </c>
      <c r="G418" s="93">
        <v>2</v>
      </c>
      <c r="H418" s="93">
        <v>1</v>
      </c>
      <c r="I418" s="93">
        <v>57400000</v>
      </c>
      <c r="J418" s="93">
        <v>4592000</v>
      </c>
      <c r="K418" s="93">
        <v>1148000</v>
      </c>
    </row>
    <row r="419" spans="1:16" s="93" customFormat="1" x14ac:dyDescent="0.25">
      <c r="A419" s="93">
        <v>1000120</v>
      </c>
      <c r="B419" s="93" t="s">
        <v>1370</v>
      </c>
      <c r="C419" s="273">
        <v>42005</v>
      </c>
      <c r="D419" s="273">
        <v>42035.999988425923</v>
      </c>
      <c r="E419" s="93">
        <v>1</v>
      </c>
      <c r="F419" s="93" t="s">
        <v>38</v>
      </c>
      <c r="G419" s="93">
        <v>71</v>
      </c>
      <c r="H419" s="93">
        <v>1</v>
      </c>
      <c r="I419" s="93">
        <v>347999996</v>
      </c>
      <c r="J419" s="93" t="s">
        <v>1371</v>
      </c>
      <c r="K419" s="93">
        <v>0</v>
      </c>
      <c r="P419" s="93">
        <v>0</v>
      </c>
    </row>
    <row r="420" spans="1:16" s="93" customFormat="1" x14ac:dyDescent="0.25">
      <c r="A420" s="93">
        <v>1000120</v>
      </c>
      <c r="B420" s="93" t="s">
        <v>1370</v>
      </c>
      <c r="C420" s="273">
        <v>42005</v>
      </c>
      <c r="D420" s="273">
        <v>42035.999988425923</v>
      </c>
      <c r="E420" s="93">
        <v>1</v>
      </c>
      <c r="F420" s="93" t="s">
        <v>38</v>
      </c>
      <c r="H420" s="93">
        <v>10</v>
      </c>
      <c r="M420" s="93" t="s">
        <v>1366</v>
      </c>
      <c r="N420" s="93" t="s">
        <v>1367</v>
      </c>
      <c r="O420" s="93" t="s">
        <v>1368</v>
      </c>
      <c r="P420" s="93" t="s">
        <v>1369</v>
      </c>
    </row>
    <row r="421" spans="1:16" s="93" customFormat="1" x14ac:dyDescent="0.25">
      <c r="A421" s="93">
        <v>1000120</v>
      </c>
      <c r="B421" s="93" t="s">
        <v>1370</v>
      </c>
      <c r="C421" s="273">
        <v>42036</v>
      </c>
      <c r="D421" s="273">
        <v>42063.999988425923</v>
      </c>
      <c r="E421" s="93">
        <v>1</v>
      </c>
      <c r="F421" s="93" t="s">
        <v>38</v>
      </c>
      <c r="G421" s="93">
        <v>1</v>
      </c>
      <c r="H421" s="93">
        <v>1</v>
      </c>
      <c r="I421" s="93">
        <v>49200000</v>
      </c>
      <c r="J421" s="93">
        <v>3936000</v>
      </c>
      <c r="K421" s="93">
        <v>984000</v>
      </c>
    </row>
    <row r="422" spans="1:16" s="93" customFormat="1" x14ac:dyDescent="0.25">
      <c r="A422" s="93">
        <v>1000121</v>
      </c>
      <c r="B422" s="93" t="s">
        <v>1372</v>
      </c>
      <c r="C422" s="273">
        <v>41883</v>
      </c>
      <c r="D422" s="273">
        <v>42063</v>
      </c>
      <c r="E422" s="93">
        <v>1</v>
      </c>
      <c r="F422" s="93" t="s">
        <v>38</v>
      </c>
      <c r="H422" s="93">
        <v>2</v>
      </c>
      <c r="I422" s="93">
        <v>106600000</v>
      </c>
      <c r="J422" s="93">
        <v>6082000</v>
      </c>
      <c r="K422" s="93">
        <v>0</v>
      </c>
      <c r="M422" s="93">
        <v>130000000</v>
      </c>
      <c r="N422" s="93">
        <v>106600000</v>
      </c>
      <c r="O422" s="93">
        <v>6082000</v>
      </c>
      <c r="P422" s="93">
        <v>0</v>
      </c>
    </row>
    <row r="423" spans="1:16" s="93" customFormat="1" x14ac:dyDescent="0.25">
      <c r="A423" s="93">
        <v>1000121</v>
      </c>
      <c r="B423" s="93" t="s">
        <v>1372</v>
      </c>
      <c r="C423" s="273">
        <v>42005</v>
      </c>
      <c r="D423" s="273">
        <v>42035.999988425923</v>
      </c>
      <c r="E423" s="93">
        <v>1</v>
      </c>
      <c r="F423" s="93" t="s">
        <v>38</v>
      </c>
      <c r="G423" s="93">
        <v>2</v>
      </c>
      <c r="H423" s="93">
        <v>1</v>
      </c>
      <c r="I423" s="93">
        <v>57400000</v>
      </c>
      <c r="J423" s="93">
        <v>4592000</v>
      </c>
      <c r="K423" s="93">
        <v>1148000</v>
      </c>
    </row>
    <row r="424" spans="1:16" s="93" customFormat="1" x14ac:dyDescent="0.25">
      <c r="A424" s="93">
        <v>1000121</v>
      </c>
      <c r="B424" s="93" t="s">
        <v>1372</v>
      </c>
      <c r="C424" s="273">
        <v>42005</v>
      </c>
      <c r="D424" s="273">
        <v>42035.999988425923</v>
      </c>
      <c r="E424" s="93">
        <v>1</v>
      </c>
      <c r="F424" s="93" t="s">
        <v>38</v>
      </c>
      <c r="G424" s="93">
        <v>71</v>
      </c>
      <c r="H424" s="93">
        <v>1</v>
      </c>
      <c r="I424" s="93">
        <v>551999996</v>
      </c>
      <c r="J424" s="93" t="s">
        <v>1373</v>
      </c>
      <c r="K424" s="93">
        <v>0</v>
      </c>
      <c r="P424" s="93">
        <v>0</v>
      </c>
    </row>
    <row r="425" spans="1:16" s="93" customFormat="1" x14ac:dyDescent="0.25">
      <c r="A425" s="93">
        <v>1000121</v>
      </c>
      <c r="B425" s="93" t="s">
        <v>1372</v>
      </c>
      <c r="C425" s="273">
        <v>42005</v>
      </c>
      <c r="D425" s="273">
        <v>42035.999988425923</v>
      </c>
      <c r="E425" s="93">
        <v>1</v>
      </c>
      <c r="F425" s="93" t="s">
        <v>38</v>
      </c>
      <c r="H425" s="93">
        <v>10</v>
      </c>
      <c r="M425" s="93" t="s">
        <v>1359</v>
      </c>
      <c r="N425" s="93" t="s">
        <v>1360</v>
      </c>
      <c r="O425" s="93" t="s">
        <v>1361</v>
      </c>
      <c r="P425" s="93" t="s">
        <v>1362</v>
      </c>
    </row>
    <row r="426" spans="1:16" s="93" customFormat="1" x14ac:dyDescent="0.25">
      <c r="A426" s="93">
        <v>1000121</v>
      </c>
      <c r="B426" s="93" t="s">
        <v>1372</v>
      </c>
      <c r="C426" s="273">
        <v>42036</v>
      </c>
      <c r="D426" s="273">
        <v>42063.999988425923</v>
      </c>
      <c r="E426" s="93">
        <v>1</v>
      </c>
      <c r="F426" s="93" t="s">
        <v>38</v>
      </c>
      <c r="G426" s="93">
        <v>1</v>
      </c>
      <c r="H426" s="93">
        <v>1</v>
      </c>
      <c r="I426" s="93">
        <v>49200000</v>
      </c>
      <c r="J426" s="93">
        <v>3936000</v>
      </c>
      <c r="K426" s="93">
        <v>984000</v>
      </c>
    </row>
    <row r="427" spans="1:16" s="93" customFormat="1" x14ac:dyDescent="0.25">
      <c r="A427" s="93">
        <v>1000122</v>
      </c>
      <c r="B427" s="93" t="s">
        <v>1374</v>
      </c>
      <c r="C427" s="273">
        <v>42005</v>
      </c>
      <c r="D427" s="273">
        <v>42035.999988425923</v>
      </c>
      <c r="E427" s="93">
        <v>1</v>
      </c>
      <c r="F427" s="93" t="s">
        <v>38</v>
      </c>
      <c r="G427" s="93">
        <v>7</v>
      </c>
      <c r="H427" s="93">
        <v>4</v>
      </c>
      <c r="I427" s="93">
        <v>20500</v>
      </c>
      <c r="J427" s="93">
        <v>1640</v>
      </c>
      <c r="K427" s="93">
        <v>410</v>
      </c>
    </row>
    <row r="428" spans="1:16" s="93" customFormat="1" x14ac:dyDescent="0.25">
      <c r="A428" s="93">
        <v>1000122</v>
      </c>
      <c r="B428" s="93" t="s">
        <v>1374</v>
      </c>
      <c r="C428" s="273">
        <v>42005</v>
      </c>
      <c r="D428" s="273">
        <v>42035.999988425923</v>
      </c>
      <c r="E428" s="93">
        <v>1</v>
      </c>
      <c r="F428" s="93" t="s">
        <v>38</v>
      </c>
      <c r="H428" s="93">
        <v>10</v>
      </c>
      <c r="M428" s="93">
        <v>300000</v>
      </c>
      <c r="N428" s="93" t="s">
        <v>1375</v>
      </c>
      <c r="O428" s="93" t="s">
        <v>1376</v>
      </c>
      <c r="P428" s="93" t="s">
        <v>1377</v>
      </c>
    </row>
    <row r="429" spans="1:16" s="93" customFormat="1" x14ac:dyDescent="0.25">
      <c r="A429" s="93">
        <v>1000122</v>
      </c>
      <c r="B429" s="93" t="s">
        <v>1374</v>
      </c>
      <c r="C429" s="273">
        <v>42036</v>
      </c>
      <c r="D429" s="273">
        <v>42063.999988425923</v>
      </c>
      <c r="E429" s="93">
        <v>1</v>
      </c>
      <c r="F429" s="93" t="s">
        <v>38</v>
      </c>
      <c r="G429" s="93">
        <v>7</v>
      </c>
      <c r="H429" s="93">
        <v>5</v>
      </c>
      <c r="I429" s="93">
        <v>20500</v>
      </c>
      <c r="J429" s="93">
        <v>1230</v>
      </c>
      <c r="K429" s="93">
        <v>410</v>
      </c>
    </row>
    <row r="430" spans="1:16" s="93" customFormat="1" x14ac:dyDescent="0.25">
      <c r="A430" s="93">
        <v>1000123</v>
      </c>
      <c r="B430" s="93" t="s">
        <v>1378</v>
      </c>
      <c r="C430" s="273">
        <v>41883</v>
      </c>
      <c r="D430" s="273">
        <v>42063</v>
      </c>
      <c r="E430" s="93">
        <v>1</v>
      </c>
      <c r="F430" s="93" t="s">
        <v>38</v>
      </c>
      <c r="H430" s="93">
        <v>2</v>
      </c>
      <c r="I430" s="93">
        <v>552199999</v>
      </c>
      <c r="J430" s="93" t="s">
        <v>1379</v>
      </c>
      <c r="K430" s="93">
        <v>0</v>
      </c>
      <c r="M430" s="93">
        <v>655999999</v>
      </c>
      <c r="N430" s="93">
        <v>552199999</v>
      </c>
      <c r="O430" s="93" t="s">
        <v>1379</v>
      </c>
      <c r="P430" s="93">
        <v>0</v>
      </c>
    </row>
    <row r="431" spans="1:16" s="93" customFormat="1" x14ac:dyDescent="0.25">
      <c r="A431" s="93">
        <v>1000123</v>
      </c>
      <c r="B431" s="93" t="s">
        <v>1378</v>
      </c>
      <c r="C431" s="273">
        <v>42005</v>
      </c>
      <c r="D431" s="273">
        <v>42035.999988425923</v>
      </c>
      <c r="E431" s="93">
        <v>1</v>
      </c>
      <c r="F431" s="93" t="s">
        <v>38</v>
      </c>
      <c r="G431" s="93">
        <v>71</v>
      </c>
      <c r="H431" s="93">
        <v>1</v>
      </c>
      <c r="I431" s="93">
        <v>1451599996</v>
      </c>
      <c r="J431" s="93" t="s">
        <v>1380</v>
      </c>
      <c r="K431" s="93">
        <v>0</v>
      </c>
      <c r="P431" s="93">
        <v>0</v>
      </c>
    </row>
    <row r="432" spans="1:16" s="93" customFormat="1" x14ac:dyDescent="0.25">
      <c r="A432" s="93">
        <v>1000123</v>
      </c>
      <c r="B432" s="93" t="s">
        <v>1378</v>
      </c>
      <c r="C432" s="273">
        <v>42005</v>
      </c>
      <c r="D432" s="273">
        <v>42035.999988425923</v>
      </c>
      <c r="E432" s="93">
        <v>1</v>
      </c>
      <c r="F432" s="93" t="s">
        <v>38</v>
      </c>
      <c r="H432" s="93">
        <v>10</v>
      </c>
      <c r="M432" s="93">
        <v>1311999998</v>
      </c>
      <c r="N432" s="93" t="s">
        <v>1326</v>
      </c>
      <c r="O432" s="93" t="s">
        <v>1327</v>
      </c>
      <c r="P432" s="93" t="s">
        <v>1328</v>
      </c>
    </row>
    <row r="433" spans="1:16" s="93" customFormat="1" x14ac:dyDescent="0.25">
      <c r="A433" s="93">
        <v>1000124</v>
      </c>
      <c r="B433" s="93" t="s">
        <v>1381</v>
      </c>
      <c r="C433" s="273">
        <v>42005</v>
      </c>
      <c r="D433" s="273">
        <v>42035.999988425923</v>
      </c>
      <c r="E433" s="93">
        <v>1</v>
      </c>
      <c r="F433" s="93" t="s">
        <v>38</v>
      </c>
      <c r="H433" s="93">
        <v>10</v>
      </c>
      <c r="M433" s="93">
        <v>21500</v>
      </c>
      <c r="N433" s="93" t="s">
        <v>1382</v>
      </c>
      <c r="O433" s="93" t="s">
        <v>1383</v>
      </c>
      <c r="P433" s="93" t="s">
        <v>1384</v>
      </c>
    </row>
    <row r="434" spans="1:16" s="93" customFormat="1" x14ac:dyDescent="0.25">
      <c r="A434" s="93">
        <v>1000125</v>
      </c>
      <c r="B434" s="93" t="s">
        <v>1385</v>
      </c>
      <c r="C434" s="273">
        <v>42005</v>
      </c>
      <c r="D434" s="273">
        <v>42035.999988425923</v>
      </c>
      <c r="E434" s="93">
        <v>1</v>
      </c>
      <c r="F434" s="93" t="s">
        <v>38</v>
      </c>
      <c r="H434" s="93">
        <v>10</v>
      </c>
      <c r="M434" s="93">
        <v>21500</v>
      </c>
      <c r="N434" s="93" t="s">
        <v>1382</v>
      </c>
    </row>
    <row r="435" spans="1:16" s="93" customFormat="1" x14ac:dyDescent="0.25">
      <c r="A435" s="93">
        <v>1000126</v>
      </c>
      <c r="B435" s="93" t="s">
        <v>1386</v>
      </c>
      <c r="C435" s="273">
        <v>41883</v>
      </c>
      <c r="D435" s="273">
        <v>42063</v>
      </c>
      <c r="E435" s="93">
        <v>1</v>
      </c>
      <c r="F435" s="93" t="s">
        <v>38</v>
      </c>
      <c r="H435" s="93">
        <v>2</v>
      </c>
      <c r="I435" s="93">
        <v>41601700</v>
      </c>
      <c r="J435" s="93">
        <v>1656102</v>
      </c>
      <c r="K435" s="93">
        <v>0</v>
      </c>
      <c r="M435" s="93">
        <v>47001700</v>
      </c>
      <c r="N435" s="93">
        <v>41601700</v>
      </c>
      <c r="O435" s="93">
        <v>1656102</v>
      </c>
      <c r="P435" s="93">
        <v>0</v>
      </c>
    </row>
    <row r="436" spans="1:16" s="93" customFormat="1" x14ac:dyDescent="0.25">
      <c r="A436" s="93">
        <v>1000126</v>
      </c>
      <c r="B436" s="93" t="s">
        <v>1386</v>
      </c>
      <c r="C436" s="273">
        <v>42005</v>
      </c>
      <c r="D436" s="273">
        <v>42035.999988425923</v>
      </c>
      <c r="E436" s="93">
        <v>1</v>
      </c>
      <c r="F436" s="93" t="s">
        <v>38</v>
      </c>
      <c r="G436" s="93">
        <v>7</v>
      </c>
      <c r="H436" s="93">
        <v>5</v>
      </c>
      <c r="I436" s="93">
        <v>24600000</v>
      </c>
      <c r="J436" s="93">
        <v>1476000</v>
      </c>
      <c r="K436" s="93">
        <v>492000</v>
      </c>
    </row>
    <row r="437" spans="1:16" s="93" customFormat="1" x14ac:dyDescent="0.25">
      <c r="A437" s="93">
        <v>1000126</v>
      </c>
      <c r="B437" s="93" t="s">
        <v>1386</v>
      </c>
      <c r="C437" s="273">
        <v>42005</v>
      </c>
      <c r="D437" s="273">
        <v>42035.999988425923</v>
      </c>
      <c r="E437" s="93">
        <v>1</v>
      </c>
      <c r="F437" s="93" t="s">
        <v>38</v>
      </c>
      <c r="H437" s="93">
        <v>10</v>
      </c>
      <c r="M437" s="93">
        <v>94003400</v>
      </c>
      <c r="N437" s="93" t="s">
        <v>1387</v>
      </c>
      <c r="O437" s="93" t="s">
        <v>1388</v>
      </c>
      <c r="P437" s="93" t="s">
        <v>1389</v>
      </c>
    </row>
    <row r="438" spans="1:16" s="93" customFormat="1" x14ac:dyDescent="0.25">
      <c r="A438" s="93">
        <v>1000126</v>
      </c>
      <c r="B438" s="93" t="s">
        <v>1386</v>
      </c>
      <c r="C438" s="273">
        <v>42036</v>
      </c>
      <c r="D438" s="273">
        <v>42063.999988425923</v>
      </c>
      <c r="E438" s="93">
        <v>1</v>
      </c>
      <c r="F438" s="93" t="s">
        <v>38</v>
      </c>
      <c r="G438" s="93">
        <v>1</v>
      </c>
      <c r="H438" s="93">
        <v>1</v>
      </c>
      <c r="I438" s="93">
        <v>7000000</v>
      </c>
      <c r="J438" s="93">
        <v>560000</v>
      </c>
      <c r="K438" s="93">
        <v>140000</v>
      </c>
    </row>
    <row r="439" spans="1:16" s="93" customFormat="1" x14ac:dyDescent="0.25">
      <c r="A439" s="93">
        <v>1000126</v>
      </c>
      <c r="B439" s="93" t="s">
        <v>1386</v>
      </c>
      <c r="C439" s="273">
        <v>42036</v>
      </c>
      <c r="D439" s="273">
        <v>42063.999988425923</v>
      </c>
      <c r="E439" s="93">
        <v>1</v>
      </c>
      <c r="F439" s="93" t="s">
        <v>38</v>
      </c>
      <c r="G439" s="93">
        <v>7</v>
      </c>
      <c r="H439" s="93">
        <v>5</v>
      </c>
      <c r="I439" s="93">
        <v>10001700</v>
      </c>
      <c r="J439" s="93">
        <v>600102</v>
      </c>
      <c r="K439" s="93">
        <v>200034</v>
      </c>
    </row>
    <row r="440" spans="1:16" s="93" customFormat="1" x14ac:dyDescent="0.25">
      <c r="A440" s="93">
        <v>1000127</v>
      </c>
      <c r="B440" s="93" t="s">
        <v>1390</v>
      </c>
      <c r="C440" s="273">
        <v>41883</v>
      </c>
      <c r="D440" s="273">
        <v>42063</v>
      </c>
      <c r="E440" s="93">
        <v>1</v>
      </c>
      <c r="F440" s="93" t="s">
        <v>38</v>
      </c>
      <c r="H440" s="93">
        <v>2</v>
      </c>
      <c r="I440" s="93">
        <v>41601650</v>
      </c>
      <c r="J440" s="93">
        <v>1656099</v>
      </c>
      <c r="K440" s="93">
        <v>0</v>
      </c>
      <c r="M440" s="93">
        <v>47001650</v>
      </c>
      <c r="N440" s="93">
        <v>41601650</v>
      </c>
      <c r="O440" s="93">
        <v>1656099</v>
      </c>
      <c r="P440" s="93">
        <v>0</v>
      </c>
    </row>
    <row r="441" spans="1:16" s="93" customFormat="1" x14ac:dyDescent="0.25">
      <c r="A441" s="93">
        <v>1000127</v>
      </c>
      <c r="B441" s="93" t="s">
        <v>1390</v>
      </c>
      <c r="C441" s="273">
        <v>42005</v>
      </c>
      <c r="D441" s="273">
        <v>42035.999988425923</v>
      </c>
      <c r="E441" s="93">
        <v>1</v>
      </c>
      <c r="F441" s="93" t="s">
        <v>38</v>
      </c>
      <c r="G441" s="93">
        <v>7</v>
      </c>
      <c r="H441" s="93">
        <v>5</v>
      </c>
      <c r="I441" s="93">
        <v>24600000</v>
      </c>
      <c r="J441" s="93">
        <v>1476000</v>
      </c>
      <c r="K441" s="93">
        <v>492000</v>
      </c>
    </row>
    <row r="442" spans="1:16" s="93" customFormat="1" x14ac:dyDescent="0.25">
      <c r="A442" s="93">
        <v>1000127</v>
      </c>
      <c r="B442" s="93" t="s">
        <v>1390</v>
      </c>
      <c r="C442" s="273">
        <v>42005</v>
      </c>
      <c r="D442" s="273">
        <v>42035.999988425923</v>
      </c>
      <c r="E442" s="93">
        <v>1</v>
      </c>
      <c r="F442" s="93" t="s">
        <v>38</v>
      </c>
      <c r="H442" s="93">
        <v>10</v>
      </c>
      <c r="M442" s="93">
        <v>94003300</v>
      </c>
      <c r="N442" s="93" t="s">
        <v>1391</v>
      </c>
      <c r="O442" s="93" t="s">
        <v>1392</v>
      </c>
      <c r="P442" s="93" t="s">
        <v>1393</v>
      </c>
    </row>
    <row r="443" spans="1:16" s="93" customFormat="1" x14ac:dyDescent="0.25">
      <c r="A443" s="93">
        <v>1000127</v>
      </c>
      <c r="B443" s="93" t="s">
        <v>1390</v>
      </c>
      <c r="C443" s="273">
        <v>42036</v>
      </c>
      <c r="D443" s="273">
        <v>42063.999988425923</v>
      </c>
      <c r="E443" s="93">
        <v>1</v>
      </c>
      <c r="F443" s="93" t="s">
        <v>38</v>
      </c>
      <c r="G443" s="93">
        <v>1</v>
      </c>
      <c r="H443" s="93">
        <v>1</v>
      </c>
      <c r="I443" s="93">
        <v>7000000</v>
      </c>
      <c r="J443" s="93">
        <v>560000</v>
      </c>
      <c r="K443" s="93">
        <v>140000</v>
      </c>
    </row>
    <row r="444" spans="1:16" s="93" customFormat="1" x14ac:dyDescent="0.25">
      <c r="A444" s="93">
        <v>1000127</v>
      </c>
      <c r="B444" s="93" t="s">
        <v>1390</v>
      </c>
      <c r="C444" s="273">
        <v>42036</v>
      </c>
      <c r="D444" s="273">
        <v>42063.999988425923</v>
      </c>
      <c r="E444" s="93">
        <v>1</v>
      </c>
      <c r="F444" s="93" t="s">
        <v>38</v>
      </c>
      <c r="G444" s="93">
        <v>7</v>
      </c>
      <c r="H444" s="93">
        <v>5</v>
      </c>
      <c r="I444" s="93">
        <v>10001650</v>
      </c>
      <c r="J444" s="93">
        <v>600099</v>
      </c>
      <c r="K444" s="93">
        <v>200033</v>
      </c>
    </row>
    <row r="445" spans="1:16" s="93" customFormat="1" x14ac:dyDescent="0.25">
      <c r="A445" s="93">
        <v>1000128</v>
      </c>
      <c r="B445" s="93" t="s">
        <v>1394</v>
      </c>
      <c r="C445" s="273">
        <v>42005</v>
      </c>
      <c r="D445" s="273">
        <v>42035.999988425923</v>
      </c>
      <c r="E445" s="93">
        <v>1</v>
      </c>
      <c r="F445" s="93" t="s">
        <v>38</v>
      </c>
      <c r="H445" s="93">
        <v>10</v>
      </c>
      <c r="M445" s="93">
        <v>6765</v>
      </c>
      <c r="N445" s="93" t="s">
        <v>406</v>
      </c>
      <c r="O445" s="93" t="s">
        <v>277</v>
      </c>
      <c r="P445" s="93" t="s">
        <v>924</v>
      </c>
    </row>
    <row r="446" spans="1:16" s="93" customFormat="1" x14ac:dyDescent="0.25">
      <c r="A446" s="93">
        <v>1000128</v>
      </c>
      <c r="B446" s="93" t="s">
        <v>1394</v>
      </c>
      <c r="C446" s="273">
        <v>42036</v>
      </c>
      <c r="D446" s="273">
        <v>42063.999988425923</v>
      </c>
      <c r="E446" s="93">
        <v>1</v>
      </c>
      <c r="F446" s="93" t="s">
        <v>38</v>
      </c>
      <c r="G446" s="93">
        <v>7</v>
      </c>
      <c r="H446" s="93">
        <v>4</v>
      </c>
      <c r="I446" s="93">
        <v>738</v>
      </c>
      <c r="J446" s="93" t="s">
        <v>253</v>
      </c>
      <c r="K446" s="93" t="s">
        <v>254</v>
      </c>
    </row>
    <row r="447" spans="1:16" s="93" customFormat="1" x14ac:dyDescent="0.25">
      <c r="A447" s="93">
        <v>1000128</v>
      </c>
      <c r="B447" s="93" t="s">
        <v>1394</v>
      </c>
      <c r="C447" s="273">
        <v>42036</v>
      </c>
      <c r="D447" s="273">
        <v>42063.999988425923</v>
      </c>
      <c r="E447" s="93">
        <v>1</v>
      </c>
      <c r="F447" s="93" t="s">
        <v>38</v>
      </c>
      <c r="G447" s="93">
        <v>7</v>
      </c>
      <c r="H447" s="93">
        <v>5</v>
      </c>
      <c r="I447" s="93">
        <v>1312</v>
      </c>
      <c r="J447" s="93" t="s">
        <v>250</v>
      </c>
      <c r="K447" s="93" t="s">
        <v>872</v>
      </c>
    </row>
    <row r="448" spans="1:16" s="93" customFormat="1" x14ac:dyDescent="0.25">
      <c r="A448" s="93">
        <v>1000128</v>
      </c>
      <c r="B448" s="93" t="s">
        <v>1394</v>
      </c>
      <c r="C448" s="273">
        <v>42036</v>
      </c>
      <c r="D448" s="273">
        <v>42063.999988425923</v>
      </c>
      <c r="E448" s="93">
        <v>1</v>
      </c>
      <c r="F448" s="93" t="s">
        <v>38</v>
      </c>
      <c r="G448" s="93">
        <v>7</v>
      </c>
      <c r="H448" s="93">
        <v>6</v>
      </c>
      <c r="I448" s="93">
        <v>656</v>
      </c>
      <c r="J448" s="93" t="s">
        <v>94</v>
      </c>
      <c r="K448" s="93" t="s">
        <v>249</v>
      </c>
    </row>
    <row r="449" spans="1:16" s="93" customFormat="1" x14ac:dyDescent="0.25">
      <c r="A449" s="93">
        <v>1000129</v>
      </c>
      <c r="B449" s="93" t="s">
        <v>1395</v>
      </c>
      <c r="C449" s="273">
        <v>42005</v>
      </c>
      <c r="D449" s="273">
        <v>42035.999988425923</v>
      </c>
      <c r="E449" s="93">
        <v>1</v>
      </c>
      <c r="F449" s="93" t="s">
        <v>38</v>
      </c>
      <c r="G449" s="93">
        <v>7</v>
      </c>
      <c r="H449" s="93">
        <v>4</v>
      </c>
      <c r="I449" s="93">
        <v>2460</v>
      </c>
      <c r="J449" s="93" t="s">
        <v>874</v>
      </c>
      <c r="K449" s="93" t="s">
        <v>244</v>
      </c>
    </row>
    <row r="450" spans="1:16" s="93" customFormat="1" x14ac:dyDescent="0.25">
      <c r="A450" s="93">
        <v>1000129</v>
      </c>
      <c r="B450" s="93" t="s">
        <v>1395</v>
      </c>
      <c r="C450" s="273">
        <v>42005</v>
      </c>
      <c r="D450" s="273">
        <v>42035.999988425923</v>
      </c>
      <c r="E450" s="93">
        <v>1</v>
      </c>
      <c r="F450" s="93" t="s">
        <v>38</v>
      </c>
      <c r="G450" s="93">
        <v>7</v>
      </c>
      <c r="H450" s="93">
        <v>5</v>
      </c>
      <c r="I450" s="93">
        <v>6232</v>
      </c>
      <c r="J450" s="93" t="s">
        <v>331</v>
      </c>
      <c r="K450" s="93" t="s">
        <v>951</v>
      </c>
    </row>
    <row r="451" spans="1:16" s="93" customFormat="1" x14ac:dyDescent="0.25">
      <c r="A451" s="93">
        <v>1000129</v>
      </c>
      <c r="B451" s="93" t="s">
        <v>1395</v>
      </c>
      <c r="C451" s="273">
        <v>42005</v>
      </c>
      <c r="D451" s="273">
        <v>42035.999988425923</v>
      </c>
      <c r="E451" s="93">
        <v>1</v>
      </c>
      <c r="F451" s="93" t="s">
        <v>38</v>
      </c>
      <c r="H451" s="93">
        <v>10</v>
      </c>
      <c r="M451" s="93">
        <v>24430</v>
      </c>
      <c r="N451" s="93" t="s">
        <v>1396</v>
      </c>
      <c r="O451" s="93" t="s">
        <v>1397</v>
      </c>
      <c r="P451" s="93" t="s">
        <v>1398</v>
      </c>
    </row>
    <row r="452" spans="1:16" s="93" customFormat="1" x14ac:dyDescent="0.25">
      <c r="A452" s="93">
        <v>1000129</v>
      </c>
      <c r="B452" s="93" t="s">
        <v>1395</v>
      </c>
      <c r="C452" s="273">
        <v>42036</v>
      </c>
      <c r="D452" s="273">
        <v>42063.999988425923</v>
      </c>
      <c r="E452" s="93">
        <v>1</v>
      </c>
      <c r="F452" s="93" t="s">
        <v>38</v>
      </c>
      <c r="G452" s="93">
        <v>7</v>
      </c>
      <c r="H452" s="93">
        <v>5</v>
      </c>
      <c r="I452" s="93">
        <v>2378</v>
      </c>
      <c r="J452" s="93" t="s">
        <v>1399</v>
      </c>
      <c r="K452" s="93" t="s">
        <v>351</v>
      </c>
    </row>
    <row r="453" spans="1:16" s="93" customFormat="1" x14ac:dyDescent="0.25">
      <c r="A453" s="93">
        <v>1000129</v>
      </c>
      <c r="B453" s="93" t="s">
        <v>1395</v>
      </c>
      <c r="C453" s="273">
        <v>42036</v>
      </c>
      <c r="D453" s="273">
        <v>42063.999988425923</v>
      </c>
      <c r="E453" s="93">
        <v>1</v>
      </c>
      <c r="F453" s="93" t="s">
        <v>38</v>
      </c>
      <c r="H453" s="93">
        <v>10</v>
      </c>
      <c r="M453" s="93">
        <v>3895</v>
      </c>
      <c r="N453" s="93" t="s">
        <v>267</v>
      </c>
      <c r="O453" s="93" t="s">
        <v>1400</v>
      </c>
      <c r="P453" s="93" t="s">
        <v>1401</v>
      </c>
    </row>
    <row r="454" spans="1:16" s="93" customFormat="1" x14ac:dyDescent="0.25">
      <c r="A454" s="93">
        <v>1000130</v>
      </c>
      <c r="B454" s="93" t="s">
        <v>1402</v>
      </c>
      <c r="C454" s="273">
        <v>42005</v>
      </c>
      <c r="D454" s="273">
        <v>42035.999988425923</v>
      </c>
      <c r="E454" s="93">
        <v>1</v>
      </c>
      <c r="F454" s="93" t="s">
        <v>38</v>
      </c>
      <c r="G454" s="93">
        <v>7</v>
      </c>
      <c r="H454" s="93">
        <v>5</v>
      </c>
      <c r="I454" s="93">
        <v>81344</v>
      </c>
      <c r="J454" s="93" t="s">
        <v>1403</v>
      </c>
      <c r="K454" s="93" t="s">
        <v>1404</v>
      </c>
    </row>
    <row r="455" spans="1:16" s="93" customFormat="1" x14ac:dyDescent="0.25">
      <c r="A455" s="93">
        <v>1000130</v>
      </c>
      <c r="B455" s="93" t="s">
        <v>1402</v>
      </c>
      <c r="C455" s="273">
        <v>42005</v>
      </c>
      <c r="D455" s="273">
        <v>42035.999988425923</v>
      </c>
      <c r="E455" s="93">
        <v>1</v>
      </c>
      <c r="F455" s="93" t="s">
        <v>38</v>
      </c>
      <c r="H455" s="93">
        <v>10</v>
      </c>
      <c r="M455" s="93">
        <v>279000</v>
      </c>
      <c r="N455" s="93" t="s">
        <v>1405</v>
      </c>
      <c r="O455" s="93" t="s">
        <v>1406</v>
      </c>
      <c r="P455" s="93" t="s">
        <v>1407</v>
      </c>
    </row>
    <row r="456" spans="1:16" s="93" customFormat="1" x14ac:dyDescent="0.25">
      <c r="A456" s="93">
        <v>1000130</v>
      </c>
      <c r="B456" s="93" t="s">
        <v>1402</v>
      </c>
      <c r="C456" s="273">
        <v>42036</v>
      </c>
      <c r="D456" s="273">
        <v>42063.999988425923</v>
      </c>
      <c r="E456" s="93">
        <v>1</v>
      </c>
      <c r="F456" s="93" t="s">
        <v>38</v>
      </c>
      <c r="G456" s="93">
        <v>7</v>
      </c>
      <c r="H456" s="93">
        <v>5</v>
      </c>
      <c r="I456" s="93">
        <v>1883540</v>
      </c>
      <c r="J456" s="93" t="s">
        <v>1408</v>
      </c>
      <c r="K456" s="93" t="s">
        <v>1409</v>
      </c>
    </row>
    <row r="457" spans="1:16" s="93" customFormat="1" x14ac:dyDescent="0.25">
      <c r="A457" s="93">
        <v>1000130</v>
      </c>
      <c r="B457" s="93" t="s">
        <v>1402</v>
      </c>
      <c r="C457" s="273">
        <v>42036</v>
      </c>
      <c r="D457" s="273">
        <v>42063.999988425923</v>
      </c>
      <c r="E457" s="93">
        <v>1</v>
      </c>
      <c r="F457" s="93" t="s">
        <v>38</v>
      </c>
      <c r="H457" s="93">
        <v>10</v>
      </c>
      <c r="M457" s="93">
        <v>558900</v>
      </c>
      <c r="N457" s="93" t="s">
        <v>1410</v>
      </c>
      <c r="O457" s="93" t="s">
        <v>1411</v>
      </c>
      <c r="P457" s="93" t="s">
        <v>1412</v>
      </c>
    </row>
    <row r="458" spans="1:16" s="93" customFormat="1" x14ac:dyDescent="0.25">
      <c r="A458" s="93">
        <v>1000131</v>
      </c>
      <c r="B458" s="93" t="s">
        <v>1413</v>
      </c>
      <c r="C458" s="273">
        <v>42005</v>
      </c>
      <c r="D458" s="273">
        <v>42035.999988425923</v>
      </c>
      <c r="E458" s="93">
        <v>1</v>
      </c>
      <c r="F458" s="93" t="s">
        <v>38</v>
      </c>
      <c r="G458" s="93">
        <v>7</v>
      </c>
      <c r="H458" s="93">
        <v>4</v>
      </c>
      <c r="I458" s="93">
        <v>1088</v>
      </c>
      <c r="J458" s="93" t="s">
        <v>1414</v>
      </c>
      <c r="K458" s="93" t="s">
        <v>1415</v>
      </c>
    </row>
    <row r="459" spans="1:16" s="93" customFormat="1" x14ac:dyDescent="0.25">
      <c r="A459" s="93">
        <v>1000131</v>
      </c>
      <c r="B459" s="93" t="s">
        <v>1413</v>
      </c>
      <c r="C459" s="273">
        <v>42005</v>
      </c>
      <c r="D459" s="273">
        <v>42035.999988425923</v>
      </c>
      <c r="E459" s="93">
        <v>1</v>
      </c>
      <c r="F459" s="93" t="s">
        <v>38</v>
      </c>
      <c r="G459" s="93">
        <v>7</v>
      </c>
      <c r="H459" s="93">
        <v>5</v>
      </c>
      <c r="I459" s="93">
        <v>6314</v>
      </c>
      <c r="J459" s="93" t="s">
        <v>1416</v>
      </c>
      <c r="K459" s="93" t="s">
        <v>1417</v>
      </c>
    </row>
    <row r="460" spans="1:16" s="93" customFormat="1" x14ac:dyDescent="0.25">
      <c r="A460" s="93">
        <v>1000131</v>
      </c>
      <c r="B460" s="93" t="s">
        <v>1413</v>
      </c>
      <c r="C460" s="273">
        <v>42005</v>
      </c>
      <c r="D460" s="273">
        <v>42035.999988425923</v>
      </c>
      <c r="E460" s="93">
        <v>1</v>
      </c>
      <c r="F460" s="93" t="s">
        <v>38</v>
      </c>
      <c r="H460" s="93">
        <v>10</v>
      </c>
      <c r="M460" s="93">
        <v>36765</v>
      </c>
      <c r="N460" s="93" t="s">
        <v>1418</v>
      </c>
      <c r="O460" s="93" t="s">
        <v>1419</v>
      </c>
      <c r="P460" s="93" t="s">
        <v>1420</v>
      </c>
    </row>
    <row r="461" spans="1:16" s="93" customFormat="1" x14ac:dyDescent="0.25">
      <c r="A461" s="93">
        <v>1000131</v>
      </c>
      <c r="B461" s="93" t="s">
        <v>1413</v>
      </c>
      <c r="C461" s="273">
        <v>42036</v>
      </c>
      <c r="D461" s="273">
        <v>42063.999988425923</v>
      </c>
      <c r="E461" s="93">
        <v>1</v>
      </c>
      <c r="F461" s="93" t="s">
        <v>38</v>
      </c>
      <c r="G461" s="93">
        <v>7</v>
      </c>
      <c r="H461" s="93">
        <v>5</v>
      </c>
      <c r="I461" s="93">
        <v>2378</v>
      </c>
      <c r="J461" s="93" t="s">
        <v>1399</v>
      </c>
      <c r="K461" s="93" t="s">
        <v>351</v>
      </c>
    </row>
    <row r="462" spans="1:16" s="93" customFormat="1" x14ac:dyDescent="0.25">
      <c r="A462" s="93">
        <v>1000131</v>
      </c>
      <c r="B462" s="93" t="s">
        <v>1413</v>
      </c>
      <c r="C462" s="273">
        <v>42036</v>
      </c>
      <c r="D462" s="273">
        <v>42063.999988425923</v>
      </c>
      <c r="E462" s="93">
        <v>1</v>
      </c>
      <c r="F462" s="93" t="s">
        <v>38</v>
      </c>
      <c r="H462" s="93">
        <v>10</v>
      </c>
      <c r="M462" s="93">
        <v>3895</v>
      </c>
      <c r="N462" s="93" t="s">
        <v>267</v>
      </c>
      <c r="O462" s="93" t="s">
        <v>1400</v>
      </c>
      <c r="P462" s="93" t="s">
        <v>1401</v>
      </c>
    </row>
    <row r="463" spans="1:16" s="93" customFormat="1" x14ac:dyDescent="0.25">
      <c r="A463" s="93">
        <v>1000132</v>
      </c>
      <c r="B463" s="93" t="s">
        <v>1421</v>
      </c>
      <c r="C463" s="273">
        <v>42005</v>
      </c>
      <c r="D463" s="273">
        <v>42035.999988425923</v>
      </c>
      <c r="E463" s="93">
        <v>1</v>
      </c>
      <c r="F463" s="93" t="s">
        <v>38</v>
      </c>
      <c r="H463" s="93">
        <v>10</v>
      </c>
      <c r="M463" s="93">
        <v>36355</v>
      </c>
      <c r="N463" s="93" t="s">
        <v>1422</v>
      </c>
      <c r="O463" s="93" t="s">
        <v>1423</v>
      </c>
      <c r="P463" s="93" t="s">
        <v>1424</v>
      </c>
    </row>
    <row r="464" spans="1:16" s="93" customFormat="1" x14ac:dyDescent="0.25">
      <c r="A464" s="93">
        <v>1000132</v>
      </c>
      <c r="B464" s="93" t="s">
        <v>1421</v>
      </c>
      <c r="C464" s="273">
        <v>42036</v>
      </c>
      <c r="D464" s="273">
        <v>42063.999988425923</v>
      </c>
      <c r="E464" s="93">
        <v>1</v>
      </c>
      <c r="F464" s="93" t="s">
        <v>38</v>
      </c>
      <c r="G464" s="93">
        <v>7</v>
      </c>
      <c r="H464" s="93">
        <v>5</v>
      </c>
      <c r="I464" s="93">
        <v>1312</v>
      </c>
      <c r="J464" s="93" t="s">
        <v>250</v>
      </c>
      <c r="K464" s="93" t="s">
        <v>872</v>
      </c>
    </row>
    <row r="465" spans="1:16" s="93" customFormat="1" x14ac:dyDescent="0.25">
      <c r="A465" s="93">
        <v>1000132</v>
      </c>
      <c r="B465" s="93" t="s">
        <v>1421</v>
      </c>
      <c r="C465" s="273">
        <v>42036</v>
      </c>
      <c r="D465" s="273">
        <v>42063.999988425923</v>
      </c>
      <c r="E465" s="93">
        <v>1</v>
      </c>
      <c r="F465" s="93" t="s">
        <v>38</v>
      </c>
      <c r="H465" s="93">
        <v>10</v>
      </c>
      <c r="M465" s="93">
        <v>2050</v>
      </c>
      <c r="N465" s="93" t="s">
        <v>247</v>
      </c>
      <c r="O465" s="93" t="s">
        <v>279</v>
      </c>
      <c r="P465" s="93" t="s">
        <v>1425</v>
      </c>
    </row>
    <row r="466" spans="1:16" s="93" customFormat="1" x14ac:dyDescent="0.25">
      <c r="A466" s="93">
        <v>1000133</v>
      </c>
      <c r="B466" s="93" t="s">
        <v>1426</v>
      </c>
      <c r="C466" s="273">
        <v>42005</v>
      </c>
      <c r="D466" s="273">
        <v>42035.999988425923</v>
      </c>
      <c r="E466" s="93">
        <v>1</v>
      </c>
      <c r="F466" s="93" t="s">
        <v>38</v>
      </c>
      <c r="H466" s="93">
        <v>10</v>
      </c>
      <c r="M466" s="93">
        <v>13735</v>
      </c>
      <c r="N466" s="93" t="s">
        <v>945</v>
      </c>
      <c r="O466" s="93" t="s">
        <v>946</v>
      </c>
      <c r="P466" s="93" t="s">
        <v>947</v>
      </c>
    </row>
    <row r="467" spans="1:16" s="93" customFormat="1" x14ac:dyDescent="0.25">
      <c r="A467" s="93">
        <v>1000133</v>
      </c>
      <c r="B467" s="93" t="s">
        <v>1426</v>
      </c>
      <c r="C467" s="273">
        <v>42036</v>
      </c>
      <c r="D467" s="273">
        <v>42063.999988425923</v>
      </c>
      <c r="E467" s="93">
        <v>1</v>
      </c>
      <c r="F467" s="93" t="s">
        <v>38</v>
      </c>
      <c r="G467" s="93">
        <v>1</v>
      </c>
      <c r="H467" s="93">
        <v>1</v>
      </c>
      <c r="I467" s="93">
        <v>2296</v>
      </c>
      <c r="J467" s="93" t="s">
        <v>1427</v>
      </c>
      <c r="K467" s="93" t="s">
        <v>948</v>
      </c>
    </row>
    <row r="468" spans="1:16" s="93" customFormat="1" x14ac:dyDescent="0.25">
      <c r="A468" s="93">
        <v>1000133</v>
      </c>
      <c r="B468" s="93" t="s">
        <v>1426</v>
      </c>
      <c r="C468" s="273">
        <v>42036</v>
      </c>
      <c r="D468" s="273">
        <v>42063.999988425923</v>
      </c>
      <c r="E468" s="93">
        <v>1</v>
      </c>
      <c r="F468" s="93" t="s">
        <v>38</v>
      </c>
      <c r="G468" s="93">
        <v>2</v>
      </c>
      <c r="H468" s="93">
        <v>1</v>
      </c>
      <c r="I468" s="93">
        <v>574</v>
      </c>
      <c r="J468" s="93" t="s">
        <v>948</v>
      </c>
      <c r="K468" s="93" t="s">
        <v>949</v>
      </c>
    </row>
    <row r="469" spans="1:16" s="93" customFormat="1" x14ac:dyDescent="0.25">
      <c r="A469" s="93">
        <v>1000133</v>
      </c>
      <c r="B469" s="93" t="s">
        <v>1426</v>
      </c>
      <c r="C469" s="273">
        <v>42036</v>
      </c>
      <c r="D469" s="273">
        <v>42063.999988425923</v>
      </c>
      <c r="E469" s="93">
        <v>1</v>
      </c>
      <c r="F469" s="93" t="s">
        <v>38</v>
      </c>
      <c r="G469" s="93">
        <v>3</v>
      </c>
      <c r="H469" s="93">
        <v>1</v>
      </c>
      <c r="I469" s="93">
        <v>492</v>
      </c>
      <c r="J469" s="93" t="s">
        <v>270</v>
      </c>
      <c r="K469" s="93" t="s">
        <v>950</v>
      </c>
    </row>
    <row r="470" spans="1:16" s="93" customFormat="1" x14ac:dyDescent="0.25">
      <c r="A470" s="93">
        <v>1000133</v>
      </c>
      <c r="B470" s="93" t="s">
        <v>1426</v>
      </c>
      <c r="C470" s="273">
        <v>42036</v>
      </c>
      <c r="D470" s="273">
        <v>42063.999988425923</v>
      </c>
      <c r="E470" s="93">
        <v>1</v>
      </c>
      <c r="F470" s="93" t="s">
        <v>38</v>
      </c>
      <c r="G470" s="93">
        <v>7</v>
      </c>
      <c r="H470" s="93">
        <v>6</v>
      </c>
      <c r="I470" s="93">
        <v>738</v>
      </c>
      <c r="J470" s="93" t="s">
        <v>1428</v>
      </c>
      <c r="K470" s="93" t="s">
        <v>254</v>
      </c>
    </row>
    <row r="471" spans="1:16" s="93" customFormat="1" x14ac:dyDescent="0.25">
      <c r="A471" s="93">
        <v>1000133</v>
      </c>
      <c r="B471" s="93" t="s">
        <v>1426</v>
      </c>
      <c r="C471" s="273">
        <v>42036</v>
      </c>
      <c r="D471" s="273">
        <v>42063.999988425923</v>
      </c>
      <c r="E471" s="93">
        <v>1</v>
      </c>
      <c r="F471" s="93" t="s">
        <v>38</v>
      </c>
      <c r="G471" s="93">
        <v>12</v>
      </c>
      <c r="H471" s="93">
        <v>1</v>
      </c>
      <c r="I471" s="93">
        <v>656</v>
      </c>
      <c r="J471" s="93" t="s">
        <v>248</v>
      </c>
      <c r="K471" s="93" t="s">
        <v>249</v>
      </c>
    </row>
    <row r="472" spans="1:16" s="93" customFormat="1" x14ac:dyDescent="0.25">
      <c r="A472" s="93">
        <v>1000133</v>
      </c>
      <c r="B472" s="93" t="s">
        <v>1426</v>
      </c>
      <c r="C472" s="273">
        <v>42036</v>
      </c>
      <c r="D472" s="273">
        <v>42063.999988425923</v>
      </c>
      <c r="E472" s="93">
        <v>1</v>
      </c>
      <c r="F472" s="93" t="s">
        <v>38</v>
      </c>
      <c r="G472" s="93">
        <v>14</v>
      </c>
      <c r="H472" s="93">
        <v>1</v>
      </c>
      <c r="I472" s="93">
        <v>738</v>
      </c>
      <c r="J472" s="93" t="s">
        <v>253</v>
      </c>
      <c r="K472" s="93" t="s">
        <v>254</v>
      </c>
    </row>
    <row r="473" spans="1:16" s="93" customFormat="1" x14ac:dyDescent="0.25">
      <c r="A473" s="93">
        <v>1000134</v>
      </c>
      <c r="B473" s="93" t="s">
        <v>1429</v>
      </c>
      <c r="C473" s="273">
        <v>41883</v>
      </c>
      <c r="D473" s="273">
        <v>42063</v>
      </c>
      <c r="E473" s="93">
        <v>1</v>
      </c>
      <c r="F473" s="93" t="s">
        <v>38</v>
      </c>
      <c r="H473" s="93">
        <v>2</v>
      </c>
      <c r="I473" s="93">
        <v>119000000</v>
      </c>
      <c r="J473" s="93">
        <v>6990000</v>
      </c>
      <c r="K473" s="93">
        <v>0</v>
      </c>
      <c r="M473" s="93">
        <v>137000000</v>
      </c>
      <c r="N473" s="93">
        <v>119000000</v>
      </c>
      <c r="O473" s="93">
        <v>6990000</v>
      </c>
      <c r="P473" s="93">
        <v>0</v>
      </c>
    </row>
    <row r="474" spans="1:16" s="93" customFormat="1" x14ac:dyDescent="0.25">
      <c r="A474" s="93">
        <v>1000134</v>
      </c>
      <c r="B474" s="93" t="s">
        <v>1429</v>
      </c>
      <c r="C474" s="273">
        <v>42005</v>
      </c>
      <c r="D474" s="273">
        <v>42035.999988425923</v>
      </c>
      <c r="E474" s="93">
        <v>1</v>
      </c>
      <c r="F474" s="93" t="s">
        <v>38</v>
      </c>
      <c r="G474" s="93">
        <v>7</v>
      </c>
      <c r="H474" s="93">
        <v>5</v>
      </c>
      <c r="I474" s="93">
        <v>76200000</v>
      </c>
      <c r="J474" s="93">
        <v>4572000</v>
      </c>
      <c r="K474" s="93">
        <v>1524000</v>
      </c>
    </row>
    <row r="475" spans="1:16" s="93" customFormat="1" x14ac:dyDescent="0.25">
      <c r="A475" s="93">
        <v>1000134</v>
      </c>
      <c r="B475" s="93" t="s">
        <v>1429</v>
      </c>
      <c r="C475" s="273">
        <v>42005</v>
      </c>
      <c r="D475" s="273">
        <v>42035.999988425923</v>
      </c>
      <c r="E475" s="93">
        <v>1</v>
      </c>
      <c r="F475" s="93" t="s">
        <v>38</v>
      </c>
      <c r="H475" s="93">
        <v>10</v>
      </c>
      <c r="M475" s="93">
        <v>200000000</v>
      </c>
      <c r="N475" s="93" t="s">
        <v>1430</v>
      </c>
      <c r="O475" s="93" t="s">
        <v>1431</v>
      </c>
      <c r="P475" s="93" t="s">
        <v>1258</v>
      </c>
    </row>
    <row r="476" spans="1:16" s="93" customFormat="1" x14ac:dyDescent="0.25">
      <c r="A476" s="93">
        <v>1000134</v>
      </c>
      <c r="B476" s="93" t="s">
        <v>1429</v>
      </c>
      <c r="C476" s="273">
        <v>42036</v>
      </c>
      <c r="D476" s="273">
        <v>42063.999988425923</v>
      </c>
      <c r="E476" s="93">
        <v>1</v>
      </c>
      <c r="F476" s="93" t="s">
        <v>38</v>
      </c>
      <c r="G476" s="93">
        <v>1</v>
      </c>
      <c r="H476" s="93">
        <v>1</v>
      </c>
      <c r="I476" s="93">
        <v>9840000</v>
      </c>
      <c r="J476" s="93">
        <v>787200</v>
      </c>
      <c r="K476" s="93">
        <v>196800</v>
      </c>
    </row>
    <row r="477" spans="1:16" s="93" customFormat="1" x14ac:dyDescent="0.25">
      <c r="A477" s="93">
        <v>1000134</v>
      </c>
      <c r="B477" s="93" t="s">
        <v>1429</v>
      </c>
      <c r="C477" s="273">
        <v>42036</v>
      </c>
      <c r="D477" s="273">
        <v>42063.999988425923</v>
      </c>
      <c r="E477" s="93">
        <v>1</v>
      </c>
      <c r="F477" s="93" t="s">
        <v>38</v>
      </c>
      <c r="G477" s="93">
        <v>2</v>
      </c>
      <c r="H477" s="93">
        <v>1</v>
      </c>
      <c r="I477" s="93">
        <v>21480000</v>
      </c>
      <c r="J477" s="93">
        <v>1718400</v>
      </c>
      <c r="K477" s="93">
        <v>429600</v>
      </c>
    </row>
    <row r="478" spans="1:16" s="93" customFormat="1" x14ac:dyDescent="0.25">
      <c r="A478" s="93">
        <v>1000134</v>
      </c>
      <c r="B478" s="93" t="s">
        <v>1429</v>
      </c>
      <c r="C478" s="273">
        <v>42036</v>
      </c>
      <c r="D478" s="273">
        <v>42063.999988425923</v>
      </c>
      <c r="E478" s="93">
        <v>1</v>
      </c>
      <c r="F478" s="93" t="s">
        <v>38</v>
      </c>
      <c r="G478" s="93">
        <v>3</v>
      </c>
      <c r="H478" s="93">
        <v>1</v>
      </c>
      <c r="I478" s="93">
        <v>11480000</v>
      </c>
      <c r="J478" s="93">
        <v>918400</v>
      </c>
      <c r="K478" s="93">
        <v>229600</v>
      </c>
    </row>
    <row r="479" spans="1:16" s="394" customFormat="1" x14ac:dyDescent="0.25">
      <c r="A479" s="394">
        <v>1000135</v>
      </c>
      <c r="B479" s="394" t="s">
        <v>1432</v>
      </c>
      <c r="C479" s="396">
        <v>41699</v>
      </c>
      <c r="D479" s="396">
        <v>41729.999988425923</v>
      </c>
      <c r="E479" s="394">
        <v>1</v>
      </c>
      <c r="F479" s="394" t="s">
        <v>38</v>
      </c>
      <c r="G479" s="394">
        <v>7</v>
      </c>
      <c r="H479" s="394">
        <v>5</v>
      </c>
      <c r="I479" s="394">
        <v>69536</v>
      </c>
      <c r="J479" s="394" t="s">
        <v>1433</v>
      </c>
      <c r="K479" s="394" t="s">
        <v>1434</v>
      </c>
    </row>
    <row r="480" spans="1:16" s="394" customFormat="1" x14ac:dyDescent="0.25">
      <c r="A480" s="394">
        <v>1000135</v>
      </c>
      <c r="B480" s="394" t="s">
        <v>1432</v>
      </c>
      <c r="C480" s="396">
        <v>41699</v>
      </c>
      <c r="D480" s="396">
        <v>41729.999988425923</v>
      </c>
      <c r="E480" s="394">
        <v>1</v>
      </c>
      <c r="F480" s="394" t="s">
        <v>38</v>
      </c>
      <c r="H480" s="394">
        <v>10</v>
      </c>
      <c r="M480" s="394">
        <v>16605</v>
      </c>
      <c r="N480" s="394" t="s">
        <v>1435</v>
      </c>
      <c r="O480" s="394" t="s">
        <v>1436</v>
      </c>
      <c r="P480" s="394" t="s">
        <v>1437</v>
      </c>
    </row>
    <row r="481" spans="1:16" s="394" customFormat="1" x14ac:dyDescent="0.25">
      <c r="A481" s="394">
        <v>1000135</v>
      </c>
      <c r="B481" s="394" t="s">
        <v>1432</v>
      </c>
      <c r="C481" s="396">
        <v>42005</v>
      </c>
      <c r="D481" s="396">
        <v>42035.999988425923</v>
      </c>
      <c r="E481" s="394">
        <v>1</v>
      </c>
      <c r="F481" s="394" t="s">
        <v>38</v>
      </c>
      <c r="H481" s="394">
        <v>10</v>
      </c>
      <c r="M481" s="394">
        <v>2050</v>
      </c>
      <c r="N481" s="394" t="s">
        <v>247</v>
      </c>
      <c r="O481" s="394" t="s">
        <v>279</v>
      </c>
      <c r="P481" s="394" t="s">
        <v>1425</v>
      </c>
    </row>
    <row r="482" spans="1:16" s="394" customFormat="1" x14ac:dyDescent="0.25">
      <c r="A482" s="394">
        <v>1000135</v>
      </c>
      <c r="B482" s="394" t="s">
        <v>1432</v>
      </c>
      <c r="C482" s="396">
        <v>42036</v>
      </c>
      <c r="D482" s="396">
        <v>42063.999988425923</v>
      </c>
      <c r="E482" s="394">
        <v>1</v>
      </c>
      <c r="F482" s="394" t="s">
        <v>38</v>
      </c>
      <c r="G482" s="394">
        <v>7</v>
      </c>
      <c r="H482" s="394">
        <v>5</v>
      </c>
      <c r="I482" s="394">
        <v>820</v>
      </c>
      <c r="J482" s="394" t="s">
        <v>244</v>
      </c>
      <c r="K482" s="394" t="s">
        <v>82</v>
      </c>
    </row>
    <row r="483" spans="1:16" s="394" customFormat="1" x14ac:dyDescent="0.25">
      <c r="A483" s="394">
        <v>1000135</v>
      </c>
      <c r="B483" s="394" t="s">
        <v>1432</v>
      </c>
      <c r="C483" s="396">
        <v>42064</v>
      </c>
      <c r="D483" s="396">
        <v>42094.999988425923</v>
      </c>
      <c r="E483" s="394">
        <v>1</v>
      </c>
      <c r="F483" s="394" t="s">
        <v>38</v>
      </c>
      <c r="G483" s="394">
        <v>7</v>
      </c>
      <c r="H483" s="394">
        <v>5</v>
      </c>
      <c r="I483" s="394">
        <v>438536</v>
      </c>
      <c r="J483" s="394" t="s">
        <v>1438</v>
      </c>
      <c r="K483" s="394" t="s">
        <v>1439</v>
      </c>
    </row>
    <row r="484" spans="1:16" s="394" customFormat="1" x14ac:dyDescent="0.25">
      <c r="A484" s="394">
        <v>1000135</v>
      </c>
      <c r="B484" s="394" t="s">
        <v>1432</v>
      </c>
      <c r="C484" s="396">
        <v>42064</v>
      </c>
      <c r="D484" s="396">
        <v>42094.999988425923</v>
      </c>
      <c r="E484" s="394">
        <v>1</v>
      </c>
      <c r="F484" s="394" t="s">
        <v>38</v>
      </c>
      <c r="H484" s="394">
        <v>10</v>
      </c>
      <c r="M484" s="394">
        <v>44280</v>
      </c>
      <c r="N484" s="394" t="s">
        <v>1440</v>
      </c>
      <c r="O484" s="394" t="s">
        <v>1441</v>
      </c>
      <c r="P484" s="394" t="s">
        <v>1442</v>
      </c>
    </row>
    <row r="485" spans="1:16" s="394" customFormat="1" x14ac:dyDescent="0.25">
      <c r="A485" s="394">
        <v>1000136</v>
      </c>
      <c r="B485" s="394" t="s">
        <v>1443</v>
      </c>
      <c r="C485" s="396">
        <v>41699</v>
      </c>
      <c r="D485" s="396">
        <v>41729.999988425923</v>
      </c>
      <c r="E485" s="394">
        <v>1</v>
      </c>
      <c r="F485" s="394" t="s">
        <v>38</v>
      </c>
      <c r="G485" s="394">
        <v>7</v>
      </c>
      <c r="H485" s="394">
        <v>5</v>
      </c>
      <c r="I485" s="394">
        <v>69536</v>
      </c>
      <c r="J485" s="394" t="s">
        <v>1433</v>
      </c>
      <c r="K485" s="394" t="s">
        <v>1434</v>
      </c>
      <c r="O485" s="394" t="s">
        <v>1433</v>
      </c>
      <c r="P485" s="394" t="s">
        <v>1434</v>
      </c>
    </row>
    <row r="486" spans="1:16" s="394" customFormat="1" x14ac:dyDescent="0.25">
      <c r="A486" s="394">
        <v>1000136</v>
      </c>
      <c r="B486" s="394" t="s">
        <v>1443</v>
      </c>
      <c r="C486" s="396">
        <v>41699</v>
      </c>
      <c r="D486" s="396">
        <v>41729.999988425923</v>
      </c>
      <c r="E486" s="394">
        <v>1</v>
      </c>
      <c r="F486" s="394" t="s">
        <v>38</v>
      </c>
      <c r="H486" s="394">
        <v>10</v>
      </c>
      <c r="M486" s="394">
        <v>16605</v>
      </c>
      <c r="N486" s="394" t="s">
        <v>1435</v>
      </c>
    </row>
    <row r="487" spans="1:16" s="394" customFormat="1" x14ac:dyDescent="0.25">
      <c r="A487" s="394">
        <v>1000136</v>
      </c>
      <c r="B487" s="394" t="s">
        <v>1443</v>
      </c>
      <c r="C487" s="396">
        <v>42005</v>
      </c>
      <c r="D487" s="396">
        <v>42035.999988425923</v>
      </c>
      <c r="E487" s="394">
        <v>1</v>
      </c>
      <c r="F487" s="394" t="s">
        <v>38</v>
      </c>
      <c r="H487" s="394">
        <v>10</v>
      </c>
      <c r="M487" s="394">
        <v>1845</v>
      </c>
      <c r="N487" s="394" t="s">
        <v>255</v>
      </c>
    </row>
    <row r="488" spans="1:16" s="394" customFormat="1" x14ac:dyDescent="0.25">
      <c r="A488" s="394">
        <v>1000136</v>
      </c>
      <c r="B488" s="394" t="s">
        <v>1443</v>
      </c>
      <c r="C488" s="396">
        <v>42036</v>
      </c>
      <c r="D488" s="396">
        <v>42063.999988425923</v>
      </c>
      <c r="E488" s="394">
        <v>1</v>
      </c>
      <c r="F488" s="394" t="s">
        <v>38</v>
      </c>
      <c r="G488" s="394">
        <v>7</v>
      </c>
      <c r="H488" s="394">
        <v>4</v>
      </c>
      <c r="I488" s="394">
        <v>738</v>
      </c>
      <c r="J488" s="394" t="s">
        <v>253</v>
      </c>
      <c r="K488" s="394" t="s">
        <v>254</v>
      </c>
      <c r="O488" s="394" t="s">
        <v>253</v>
      </c>
      <c r="P488" s="394" t="s">
        <v>254</v>
      </c>
    </row>
    <row r="489" spans="1:16" s="394" customFormat="1" x14ac:dyDescent="0.25">
      <c r="A489" s="394">
        <v>1000136</v>
      </c>
      <c r="B489" s="394" t="s">
        <v>1443</v>
      </c>
      <c r="C489" s="396">
        <v>42064</v>
      </c>
      <c r="D489" s="396">
        <v>42094.999988425923</v>
      </c>
      <c r="E489" s="394">
        <v>1</v>
      </c>
      <c r="F489" s="394" t="s">
        <v>38</v>
      </c>
      <c r="G489" s="394">
        <v>7</v>
      </c>
      <c r="H489" s="394">
        <v>5</v>
      </c>
      <c r="I489" s="394">
        <v>438536</v>
      </c>
      <c r="J489" s="394" t="s">
        <v>1438</v>
      </c>
      <c r="K489" s="394" t="s">
        <v>1439</v>
      </c>
      <c r="O489" s="394" t="s">
        <v>1438</v>
      </c>
      <c r="P489" s="394" t="s">
        <v>1439</v>
      </c>
    </row>
    <row r="490" spans="1:16" s="394" customFormat="1" x14ac:dyDescent="0.25">
      <c r="A490" s="394">
        <v>1000136</v>
      </c>
      <c r="B490" s="394" t="s">
        <v>1443</v>
      </c>
      <c r="C490" s="396">
        <v>42064</v>
      </c>
      <c r="D490" s="396">
        <v>42094.999988425923</v>
      </c>
      <c r="E490" s="394">
        <v>1</v>
      </c>
      <c r="F490" s="394" t="s">
        <v>38</v>
      </c>
      <c r="H490" s="394">
        <v>10</v>
      </c>
      <c r="M490" s="394">
        <v>44280</v>
      </c>
      <c r="N490" s="394" t="s">
        <v>1440</v>
      </c>
    </row>
    <row r="491" spans="1:16" s="394" customFormat="1" x14ac:dyDescent="0.25">
      <c r="A491" s="394">
        <v>1000137</v>
      </c>
      <c r="B491" s="394" t="s">
        <v>1444</v>
      </c>
      <c r="C491" s="396">
        <v>41699</v>
      </c>
      <c r="D491" s="396">
        <v>41729.999988425923</v>
      </c>
      <c r="E491" s="394">
        <v>1</v>
      </c>
      <c r="F491" s="394" t="s">
        <v>38</v>
      </c>
      <c r="G491" s="394">
        <v>7</v>
      </c>
      <c r="H491" s="394">
        <v>5</v>
      </c>
      <c r="I491" s="394">
        <v>69536</v>
      </c>
      <c r="J491" s="394" t="s">
        <v>1433</v>
      </c>
      <c r="K491" s="394" t="s">
        <v>1434</v>
      </c>
    </row>
    <row r="492" spans="1:16" s="394" customFormat="1" x14ac:dyDescent="0.25">
      <c r="A492" s="394">
        <v>1000137</v>
      </c>
      <c r="B492" s="394" t="s">
        <v>1444</v>
      </c>
      <c r="C492" s="396">
        <v>41699</v>
      </c>
      <c r="D492" s="396">
        <v>41729.999988425923</v>
      </c>
      <c r="E492" s="394">
        <v>1</v>
      </c>
      <c r="F492" s="394" t="s">
        <v>38</v>
      </c>
      <c r="H492" s="394">
        <v>10</v>
      </c>
      <c r="M492" s="394">
        <v>16605</v>
      </c>
      <c r="N492" s="394" t="s">
        <v>1435</v>
      </c>
      <c r="O492" s="394" t="s">
        <v>1436</v>
      </c>
      <c r="P492" s="394" t="s">
        <v>1437</v>
      </c>
    </row>
    <row r="493" spans="1:16" s="394" customFormat="1" x14ac:dyDescent="0.25">
      <c r="A493" s="394">
        <v>1000137</v>
      </c>
      <c r="B493" s="394" t="s">
        <v>1444</v>
      </c>
      <c r="C493" s="396">
        <v>42005</v>
      </c>
      <c r="D493" s="396">
        <v>42035.999988425923</v>
      </c>
      <c r="E493" s="394">
        <v>1</v>
      </c>
      <c r="F493" s="394" t="s">
        <v>38</v>
      </c>
      <c r="H493" s="394">
        <v>10</v>
      </c>
      <c r="M493" s="394">
        <v>2050</v>
      </c>
      <c r="N493" s="394" t="s">
        <v>247</v>
      </c>
      <c r="O493" s="394" t="s">
        <v>279</v>
      </c>
      <c r="P493" s="394" t="s">
        <v>1425</v>
      </c>
    </row>
    <row r="494" spans="1:16" s="394" customFormat="1" x14ac:dyDescent="0.25">
      <c r="A494" s="394">
        <v>1000137</v>
      </c>
      <c r="B494" s="394" t="s">
        <v>1444</v>
      </c>
      <c r="C494" s="396">
        <v>42036</v>
      </c>
      <c r="D494" s="396">
        <v>42063.999988425923</v>
      </c>
      <c r="E494" s="394">
        <v>1</v>
      </c>
      <c r="F494" s="394" t="s">
        <v>38</v>
      </c>
      <c r="G494" s="394">
        <v>7</v>
      </c>
      <c r="H494" s="394">
        <v>5</v>
      </c>
      <c r="I494" s="394">
        <v>820</v>
      </c>
      <c r="J494" s="394" t="s">
        <v>244</v>
      </c>
      <c r="K494" s="394" t="s">
        <v>82</v>
      </c>
    </row>
    <row r="495" spans="1:16" s="394" customFormat="1" x14ac:dyDescent="0.25">
      <c r="A495" s="394">
        <v>1000137</v>
      </c>
      <c r="B495" s="394" t="s">
        <v>1444</v>
      </c>
      <c r="C495" s="396">
        <v>42064</v>
      </c>
      <c r="D495" s="396">
        <v>42094.999988425923</v>
      </c>
      <c r="E495" s="394">
        <v>1</v>
      </c>
      <c r="F495" s="394" t="s">
        <v>38</v>
      </c>
      <c r="G495" s="394">
        <v>7</v>
      </c>
      <c r="H495" s="394">
        <v>5</v>
      </c>
      <c r="I495" s="394">
        <v>438536</v>
      </c>
      <c r="J495" s="394" t="s">
        <v>1438</v>
      </c>
      <c r="K495" s="394" t="s">
        <v>1439</v>
      </c>
    </row>
    <row r="496" spans="1:16" s="394" customFormat="1" x14ac:dyDescent="0.25">
      <c r="A496" s="394">
        <v>1000137</v>
      </c>
      <c r="B496" s="394" t="s">
        <v>1444</v>
      </c>
      <c r="C496" s="396">
        <v>42064</v>
      </c>
      <c r="D496" s="396">
        <v>42094.999988425923</v>
      </c>
      <c r="E496" s="394">
        <v>1</v>
      </c>
      <c r="F496" s="394" t="s">
        <v>38</v>
      </c>
      <c r="H496" s="394">
        <v>10</v>
      </c>
      <c r="M496" s="394">
        <v>44280</v>
      </c>
      <c r="N496" s="394" t="s">
        <v>1440</v>
      </c>
      <c r="O496" s="394" t="s">
        <v>1441</v>
      </c>
      <c r="P496" s="394" t="s">
        <v>1442</v>
      </c>
    </row>
    <row r="497" spans="1:16" s="394" customFormat="1" x14ac:dyDescent="0.25">
      <c r="A497" s="394">
        <v>1000138</v>
      </c>
      <c r="B497" s="394" t="s">
        <v>1445</v>
      </c>
      <c r="C497" s="396">
        <v>41699</v>
      </c>
      <c r="D497" s="396">
        <v>41729.999988425923</v>
      </c>
      <c r="E497" s="394">
        <v>1</v>
      </c>
      <c r="F497" s="394" t="s">
        <v>38</v>
      </c>
      <c r="G497" s="394">
        <v>7</v>
      </c>
      <c r="H497" s="394">
        <v>5</v>
      </c>
      <c r="I497" s="394">
        <v>69536</v>
      </c>
      <c r="J497" s="394" t="s">
        <v>1433</v>
      </c>
      <c r="K497" s="394" t="s">
        <v>1434</v>
      </c>
      <c r="O497" s="394" t="s">
        <v>1433</v>
      </c>
      <c r="P497" s="394" t="s">
        <v>1434</v>
      </c>
    </row>
    <row r="498" spans="1:16" s="394" customFormat="1" x14ac:dyDescent="0.25">
      <c r="A498" s="394">
        <v>1000138</v>
      </c>
      <c r="B498" s="394" t="s">
        <v>1445</v>
      </c>
      <c r="C498" s="396">
        <v>41699</v>
      </c>
      <c r="D498" s="396">
        <v>41729.999988425923</v>
      </c>
      <c r="E498" s="394">
        <v>1</v>
      </c>
      <c r="F498" s="394" t="s">
        <v>38</v>
      </c>
      <c r="H498" s="394">
        <v>10</v>
      </c>
      <c r="M498" s="394">
        <v>16605</v>
      </c>
      <c r="N498" s="394" t="s">
        <v>1435</v>
      </c>
    </row>
    <row r="499" spans="1:16" s="394" customFormat="1" x14ac:dyDescent="0.25">
      <c r="A499" s="394">
        <v>1000138</v>
      </c>
      <c r="B499" s="394" t="s">
        <v>1445</v>
      </c>
      <c r="C499" s="396">
        <v>42005</v>
      </c>
      <c r="D499" s="396">
        <v>42035.999988425923</v>
      </c>
      <c r="E499" s="394">
        <v>1</v>
      </c>
      <c r="F499" s="394" t="s">
        <v>38</v>
      </c>
      <c r="H499" s="394">
        <v>10</v>
      </c>
      <c r="M499" s="394">
        <v>1845</v>
      </c>
      <c r="N499" s="394" t="s">
        <v>255</v>
      </c>
    </row>
    <row r="500" spans="1:16" s="394" customFormat="1" x14ac:dyDescent="0.25">
      <c r="A500" s="394">
        <v>1000138</v>
      </c>
      <c r="B500" s="394" t="s">
        <v>1445</v>
      </c>
      <c r="C500" s="396">
        <v>42036</v>
      </c>
      <c r="D500" s="396">
        <v>42063.999988425923</v>
      </c>
      <c r="E500" s="394">
        <v>1</v>
      </c>
      <c r="F500" s="394" t="s">
        <v>38</v>
      </c>
      <c r="G500" s="394">
        <v>7</v>
      </c>
      <c r="H500" s="394">
        <v>4</v>
      </c>
      <c r="I500" s="394">
        <v>738</v>
      </c>
      <c r="J500" s="394" t="s">
        <v>253</v>
      </c>
      <c r="K500" s="394" t="s">
        <v>254</v>
      </c>
      <c r="O500" s="394" t="s">
        <v>253</v>
      </c>
      <c r="P500" s="394" t="s">
        <v>254</v>
      </c>
    </row>
    <row r="501" spans="1:16" s="394" customFormat="1" x14ac:dyDescent="0.25">
      <c r="A501" s="394">
        <v>1000138</v>
      </c>
      <c r="B501" s="394" t="s">
        <v>1445</v>
      </c>
      <c r="C501" s="396">
        <v>42064</v>
      </c>
      <c r="D501" s="396">
        <v>42094.999988425923</v>
      </c>
      <c r="E501" s="394">
        <v>1</v>
      </c>
      <c r="F501" s="394" t="s">
        <v>38</v>
      </c>
      <c r="G501" s="394">
        <v>7</v>
      </c>
      <c r="H501" s="394">
        <v>5</v>
      </c>
      <c r="I501" s="394">
        <v>438536</v>
      </c>
      <c r="J501" s="394" t="s">
        <v>1438</v>
      </c>
      <c r="K501" s="394" t="s">
        <v>1439</v>
      </c>
      <c r="O501" s="394" t="s">
        <v>1438</v>
      </c>
      <c r="P501" s="394" t="s">
        <v>1439</v>
      </c>
    </row>
    <row r="502" spans="1:16" s="394" customFormat="1" x14ac:dyDescent="0.25">
      <c r="A502" s="394">
        <v>1000138</v>
      </c>
      <c r="B502" s="394" t="s">
        <v>1445</v>
      </c>
      <c r="C502" s="396">
        <v>42064</v>
      </c>
      <c r="D502" s="396">
        <v>42094.999988425923</v>
      </c>
      <c r="E502" s="394">
        <v>1</v>
      </c>
      <c r="F502" s="394" t="s">
        <v>38</v>
      </c>
      <c r="H502" s="394">
        <v>10</v>
      </c>
      <c r="M502" s="394">
        <v>44280</v>
      </c>
      <c r="N502" s="394" t="s">
        <v>1440</v>
      </c>
    </row>
    <row r="503" spans="1:16" s="394" customFormat="1" x14ac:dyDescent="0.25">
      <c r="A503" s="394">
        <v>1000139</v>
      </c>
      <c r="B503" s="394" t="s">
        <v>1446</v>
      </c>
      <c r="C503" s="396">
        <v>41699</v>
      </c>
      <c r="D503" s="396">
        <v>41729.999988425923</v>
      </c>
      <c r="E503" s="394">
        <v>1</v>
      </c>
      <c r="F503" s="394" t="s">
        <v>38</v>
      </c>
      <c r="G503" s="394">
        <v>7</v>
      </c>
      <c r="H503" s="394">
        <v>5</v>
      </c>
      <c r="I503" s="394">
        <v>69536</v>
      </c>
      <c r="J503" s="394" t="s">
        <v>1433</v>
      </c>
      <c r="K503" s="394" t="s">
        <v>1434</v>
      </c>
    </row>
    <row r="504" spans="1:16" s="394" customFormat="1" x14ac:dyDescent="0.25">
      <c r="A504" s="394">
        <v>1000139</v>
      </c>
      <c r="B504" s="394" t="s">
        <v>1446</v>
      </c>
      <c r="C504" s="396">
        <v>41699</v>
      </c>
      <c r="D504" s="396">
        <v>41729.999988425923</v>
      </c>
      <c r="E504" s="394">
        <v>1</v>
      </c>
      <c r="F504" s="394" t="s">
        <v>38</v>
      </c>
      <c r="H504" s="394">
        <v>10</v>
      </c>
      <c r="M504" s="394">
        <v>16605</v>
      </c>
      <c r="N504" s="394" t="s">
        <v>1435</v>
      </c>
      <c r="O504" s="394" t="s">
        <v>1436</v>
      </c>
      <c r="P504" s="394" t="s">
        <v>1437</v>
      </c>
    </row>
    <row r="505" spans="1:16" s="394" customFormat="1" x14ac:dyDescent="0.25">
      <c r="A505" s="394">
        <v>1000139</v>
      </c>
      <c r="B505" s="394" t="s">
        <v>1446</v>
      </c>
      <c r="C505" s="396">
        <v>42005</v>
      </c>
      <c r="D505" s="396">
        <v>42035.999988425923</v>
      </c>
      <c r="E505" s="394">
        <v>1</v>
      </c>
      <c r="F505" s="394" t="s">
        <v>38</v>
      </c>
      <c r="H505" s="394">
        <v>10</v>
      </c>
      <c r="M505" s="394">
        <v>2050</v>
      </c>
      <c r="N505" s="394" t="s">
        <v>247</v>
      </c>
      <c r="O505" s="394" t="s">
        <v>279</v>
      </c>
      <c r="P505" s="394" t="s">
        <v>1425</v>
      </c>
    </row>
    <row r="506" spans="1:16" s="394" customFormat="1" x14ac:dyDescent="0.25">
      <c r="A506" s="394">
        <v>1000139</v>
      </c>
      <c r="B506" s="394" t="s">
        <v>1446</v>
      </c>
      <c r="C506" s="396">
        <v>42036</v>
      </c>
      <c r="D506" s="396">
        <v>42063.999988425923</v>
      </c>
      <c r="E506" s="394">
        <v>1</v>
      </c>
      <c r="F506" s="394" t="s">
        <v>38</v>
      </c>
      <c r="G506" s="394">
        <v>7</v>
      </c>
      <c r="H506" s="394">
        <v>5</v>
      </c>
      <c r="I506" s="394">
        <v>820</v>
      </c>
      <c r="J506" s="394" t="s">
        <v>244</v>
      </c>
      <c r="K506" s="394" t="s">
        <v>82</v>
      </c>
    </row>
    <row r="507" spans="1:16" s="394" customFormat="1" x14ac:dyDescent="0.25">
      <c r="A507" s="394">
        <v>1000139</v>
      </c>
      <c r="B507" s="394" t="s">
        <v>1446</v>
      </c>
      <c r="C507" s="396">
        <v>42064</v>
      </c>
      <c r="D507" s="396">
        <v>42094.999988425923</v>
      </c>
      <c r="E507" s="394">
        <v>1</v>
      </c>
      <c r="F507" s="394" t="s">
        <v>38</v>
      </c>
      <c r="G507" s="394">
        <v>7</v>
      </c>
      <c r="H507" s="394">
        <v>5</v>
      </c>
      <c r="I507" s="394">
        <v>438536</v>
      </c>
      <c r="J507" s="394" t="s">
        <v>1438</v>
      </c>
      <c r="K507" s="394" t="s">
        <v>1439</v>
      </c>
    </row>
    <row r="508" spans="1:16" s="394" customFormat="1" x14ac:dyDescent="0.25">
      <c r="A508" s="394">
        <v>1000139</v>
      </c>
      <c r="B508" s="394" t="s">
        <v>1446</v>
      </c>
      <c r="C508" s="396">
        <v>42064</v>
      </c>
      <c r="D508" s="396">
        <v>42094.999988425923</v>
      </c>
      <c r="E508" s="394">
        <v>1</v>
      </c>
      <c r="F508" s="394" t="s">
        <v>38</v>
      </c>
      <c r="H508" s="394">
        <v>10</v>
      </c>
      <c r="M508" s="394">
        <v>44280</v>
      </c>
      <c r="N508" s="394" t="s">
        <v>1440</v>
      </c>
      <c r="O508" s="394" t="s">
        <v>1441</v>
      </c>
      <c r="P508" s="394" t="s">
        <v>1442</v>
      </c>
    </row>
    <row r="509" spans="1:16" s="394" customFormat="1" x14ac:dyDescent="0.25">
      <c r="A509" s="394">
        <v>1000140</v>
      </c>
      <c r="B509" s="394" t="s">
        <v>1447</v>
      </c>
      <c r="C509" s="396">
        <v>41699</v>
      </c>
      <c r="D509" s="396">
        <v>41729.999988425923</v>
      </c>
      <c r="E509" s="394">
        <v>1</v>
      </c>
      <c r="F509" s="394" t="s">
        <v>38</v>
      </c>
      <c r="G509" s="394">
        <v>7</v>
      </c>
      <c r="H509" s="394">
        <v>5</v>
      </c>
      <c r="I509" s="394">
        <v>69536</v>
      </c>
      <c r="J509" s="394" t="s">
        <v>1433</v>
      </c>
      <c r="K509" s="394" t="s">
        <v>1434</v>
      </c>
      <c r="O509" s="394" t="s">
        <v>1433</v>
      </c>
      <c r="P509" s="394" t="s">
        <v>1434</v>
      </c>
    </row>
    <row r="510" spans="1:16" s="394" customFormat="1" x14ac:dyDescent="0.25">
      <c r="A510" s="394">
        <v>1000140</v>
      </c>
      <c r="B510" s="394" t="s">
        <v>1447</v>
      </c>
      <c r="C510" s="396">
        <v>41699</v>
      </c>
      <c r="D510" s="396">
        <v>41729.999988425923</v>
      </c>
      <c r="E510" s="394">
        <v>1</v>
      </c>
      <c r="F510" s="394" t="s">
        <v>38</v>
      </c>
      <c r="H510" s="394">
        <v>10</v>
      </c>
      <c r="M510" s="394">
        <v>16605</v>
      </c>
      <c r="N510" s="394" t="s">
        <v>1435</v>
      </c>
    </row>
    <row r="511" spans="1:16" s="394" customFormat="1" x14ac:dyDescent="0.25">
      <c r="A511" s="394">
        <v>1000140</v>
      </c>
      <c r="B511" s="394" t="s">
        <v>1447</v>
      </c>
      <c r="C511" s="396">
        <v>42005</v>
      </c>
      <c r="D511" s="396">
        <v>42035.999988425923</v>
      </c>
      <c r="E511" s="394">
        <v>1</v>
      </c>
      <c r="F511" s="394" t="s">
        <v>38</v>
      </c>
      <c r="H511" s="394">
        <v>10</v>
      </c>
      <c r="M511" s="394">
        <v>1845</v>
      </c>
      <c r="N511" s="394" t="s">
        <v>255</v>
      </c>
    </row>
    <row r="512" spans="1:16" s="394" customFormat="1" x14ac:dyDescent="0.25">
      <c r="A512" s="394">
        <v>1000140</v>
      </c>
      <c r="B512" s="394" t="s">
        <v>1447</v>
      </c>
      <c r="C512" s="396">
        <v>42036</v>
      </c>
      <c r="D512" s="396">
        <v>42063.999988425923</v>
      </c>
      <c r="E512" s="394">
        <v>1</v>
      </c>
      <c r="F512" s="394" t="s">
        <v>38</v>
      </c>
      <c r="G512" s="394">
        <v>7</v>
      </c>
      <c r="H512" s="394">
        <v>4</v>
      </c>
      <c r="I512" s="394">
        <v>738</v>
      </c>
      <c r="J512" s="394" t="s">
        <v>253</v>
      </c>
      <c r="K512" s="394" t="s">
        <v>254</v>
      </c>
      <c r="O512" s="394" t="s">
        <v>253</v>
      </c>
      <c r="P512" s="394" t="s">
        <v>254</v>
      </c>
    </row>
    <row r="513" spans="1:16" s="394" customFormat="1" x14ac:dyDescent="0.25">
      <c r="A513" s="394">
        <v>1000140</v>
      </c>
      <c r="B513" s="394" t="s">
        <v>1447</v>
      </c>
      <c r="C513" s="396">
        <v>42064</v>
      </c>
      <c r="D513" s="396">
        <v>42094.999988425923</v>
      </c>
      <c r="E513" s="394">
        <v>1</v>
      </c>
      <c r="F513" s="394" t="s">
        <v>38</v>
      </c>
      <c r="G513" s="394">
        <v>7</v>
      </c>
      <c r="H513" s="394">
        <v>5</v>
      </c>
      <c r="I513" s="394">
        <v>438536</v>
      </c>
      <c r="J513" s="394" t="s">
        <v>1438</v>
      </c>
      <c r="K513" s="394" t="s">
        <v>1439</v>
      </c>
      <c r="O513" s="394" t="s">
        <v>1438</v>
      </c>
      <c r="P513" s="394" t="s">
        <v>1439</v>
      </c>
    </row>
    <row r="514" spans="1:16" s="394" customFormat="1" x14ac:dyDescent="0.25">
      <c r="A514" s="394">
        <v>1000140</v>
      </c>
      <c r="B514" s="394" t="s">
        <v>1447</v>
      </c>
      <c r="C514" s="396">
        <v>42064</v>
      </c>
      <c r="D514" s="396">
        <v>42094.999988425923</v>
      </c>
      <c r="E514" s="394">
        <v>1</v>
      </c>
      <c r="F514" s="394" t="s">
        <v>38</v>
      </c>
      <c r="H514" s="394">
        <v>10</v>
      </c>
      <c r="M514" s="394">
        <v>44280</v>
      </c>
      <c r="N514" s="394" t="s">
        <v>1440</v>
      </c>
    </row>
    <row r="515" spans="1:16" s="394" customFormat="1" x14ac:dyDescent="0.25">
      <c r="A515" s="394">
        <v>1000141</v>
      </c>
      <c r="B515" s="394" t="s">
        <v>1448</v>
      </c>
      <c r="C515" s="396">
        <v>41699</v>
      </c>
      <c r="D515" s="396">
        <v>41729.999988425923</v>
      </c>
      <c r="E515" s="394">
        <v>1</v>
      </c>
      <c r="F515" s="394" t="s">
        <v>38</v>
      </c>
      <c r="G515" s="394">
        <v>7</v>
      </c>
      <c r="H515" s="394">
        <v>5</v>
      </c>
      <c r="I515" s="394">
        <v>69536</v>
      </c>
      <c r="J515" s="394" t="s">
        <v>1433</v>
      </c>
      <c r="K515" s="394" t="s">
        <v>1434</v>
      </c>
    </row>
    <row r="516" spans="1:16" s="394" customFormat="1" x14ac:dyDescent="0.25">
      <c r="A516" s="394">
        <v>1000141</v>
      </c>
      <c r="B516" s="394" t="s">
        <v>1448</v>
      </c>
      <c r="C516" s="396">
        <v>41699</v>
      </c>
      <c r="D516" s="396">
        <v>41729.999988425923</v>
      </c>
      <c r="E516" s="394">
        <v>1</v>
      </c>
      <c r="F516" s="394" t="s">
        <v>38</v>
      </c>
      <c r="H516" s="394">
        <v>10</v>
      </c>
      <c r="M516" s="394">
        <v>16605</v>
      </c>
      <c r="N516" s="394" t="s">
        <v>1435</v>
      </c>
      <c r="O516" s="394" t="s">
        <v>1436</v>
      </c>
      <c r="P516" s="394" t="s">
        <v>1437</v>
      </c>
    </row>
    <row r="517" spans="1:16" s="394" customFormat="1" x14ac:dyDescent="0.25">
      <c r="A517" s="394">
        <v>1000141</v>
      </c>
      <c r="B517" s="394" t="s">
        <v>1448</v>
      </c>
      <c r="C517" s="396">
        <v>42005</v>
      </c>
      <c r="D517" s="396">
        <v>42035.999988425923</v>
      </c>
      <c r="E517" s="394">
        <v>1</v>
      </c>
      <c r="F517" s="394" t="s">
        <v>38</v>
      </c>
      <c r="H517" s="394">
        <v>10</v>
      </c>
      <c r="M517" s="394">
        <v>2050</v>
      </c>
      <c r="N517" s="394" t="s">
        <v>247</v>
      </c>
      <c r="O517" s="394" t="s">
        <v>279</v>
      </c>
      <c r="P517" s="394" t="s">
        <v>1425</v>
      </c>
    </row>
    <row r="518" spans="1:16" s="394" customFormat="1" x14ac:dyDescent="0.25">
      <c r="A518" s="394">
        <v>1000141</v>
      </c>
      <c r="B518" s="394" t="s">
        <v>1448</v>
      </c>
      <c r="C518" s="396">
        <v>42036</v>
      </c>
      <c r="D518" s="396">
        <v>42063.999988425923</v>
      </c>
      <c r="E518" s="394">
        <v>1</v>
      </c>
      <c r="F518" s="394" t="s">
        <v>38</v>
      </c>
      <c r="G518" s="394">
        <v>7</v>
      </c>
      <c r="H518" s="394">
        <v>5</v>
      </c>
      <c r="I518" s="394">
        <v>820</v>
      </c>
      <c r="J518" s="394" t="s">
        <v>244</v>
      </c>
      <c r="K518" s="394" t="s">
        <v>82</v>
      </c>
    </row>
    <row r="519" spans="1:16" s="394" customFormat="1" x14ac:dyDescent="0.25">
      <c r="A519" s="394">
        <v>1000141</v>
      </c>
      <c r="B519" s="394" t="s">
        <v>1448</v>
      </c>
      <c r="C519" s="396">
        <v>42064</v>
      </c>
      <c r="D519" s="396">
        <v>42094.999988425923</v>
      </c>
      <c r="E519" s="394">
        <v>1</v>
      </c>
      <c r="F519" s="394" t="s">
        <v>38</v>
      </c>
      <c r="G519" s="394">
        <v>7</v>
      </c>
      <c r="H519" s="394">
        <v>5</v>
      </c>
      <c r="I519" s="394">
        <v>438536</v>
      </c>
      <c r="J519" s="394" t="s">
        <v>1438</v>
      </c>
      <c r="K519" s="394" t="s">
        <v>1439</v>
      </c>
    </row>
    <row r="520" spans="1:16" s="394" customFormat="1" x14ac:dyDescent="0.25">
      <c r="A520" s="394">
        <v>1000141</v>
      </c>
      <c r="B520" s="394" t="s">
        <v>1448</v>
      </c>
      <c r="C520" s="396">
        <v>42064</v>
      </c>
      <c r="D520" s="396">
        <v>42094.999988425923</v>
      </c>
      <c r="E520" s="394">
        <v>1</v>
      </c>
      <c r="F520" s="394" t="s">
        <v>38</v>
      </c>
      <c r="H520" s="394">
        <v>10</v>
      </c>
      <c r="M520" s="394">
        <v>44280</v>
      </c>
      <c r="N520" s="394" t="s">
        <v>1440</v>
      </c>
      <c r="O520" s="394" t="s">
        <v>1441</v>
      </c>
      <c r="P520" s="394" t="s">
        <v>1442</v>
      </c>
    </row>
    <row r="521" spans="1:16" s="394" customFormat="1" x14ac:dyDescent="0.25">
      <c r="A521" s="394">
        <v>1000142</v>
      </c>
      <c r="B521" s="394" t="s">
        <v>1449</v>
      </c>
      <c r="C521" s="396">
        <v>41699</v>
      </c>
      <c r="D521" s="396">
        <v>41729.999988425923</v>
      </c>
      <c r="E521" s="394">
        <v>1</v>
      </c>
      <c r="F521" s="394" t="s">
        <v>38</v>
      </c>
      <c r="G521" s="394">
        <v>7</v>
      </c>
      <c r="H521" s="394">
        <v>5</v>
      </c>
      <c r="I521" s="394">
        <v>69536</v>
      </c>
      <c r="J521" s="394" t="s">
        <v>1433</v>
      </c>
      <c r="K521" s="394" t="s">
        <v>1434</v>
      </c>
      <c r="O521" s="394" t="s">
        <v>1433</v>
      </c>
      <c r="P521" s="394" t="s">
        <v>1434</v>
      </c>
    </row>
    <row r="522" spans="1:16" s="394" customFormat="1" x14ac:dyDescent="0.25">
      <c r="A522" s="394">
        <v>1000142</v>
      </c>
      <c r="B522" s="394" t="s">
        <v>1449</v>
      </c>
      <c r="C522" s="396">
        <v>41699</v>
      </c>
      <c r="D522" s="396">
        <v>41729.999988425923</v>
      </c>
      <c r="E522" s="394">
        <v>1</v>
      </c>
      <c r="F522" s="394" t="s">
        <v>38</v>
      </c>
      <c r="H522" s="394">
        <v>10</v>
      </c>
      <c r="M522" s="394">
        <v>16605</v>
      </c>
      <c r="N522" s="394" t="s">
        <v>1435</v>
      </c>
    </row>
    <row r="523" spans="1:16" s="394" customFormat="1" x14ac:dyDescent="0.25">
      <c r="A523" s="394">
        <v>1000142</v>
      </c>
      <c r="B523" s="394" t="s">
        <v>1449</v>
      </c>
      <c r="C523" s="396">
        <v>42005</v>
      </c>
      <c r="D523" s="396">
        <v>42035.999988425923</v>
      </c>
      <c r="E523" s="394">
        <v>1</v>
      </c>
      <c r="F523" s="394" t="s">
        <v>38</v>
      </c>
      <c r="H523" s="394">
        <v>10</v>
      </c>
      <c r="M523" s="394">
        <v>1845</v>
      </c>
      <c r="N523" s="394" t="s">
        <v>255</v>
      </c>
    </row>
    <row r="524" spans="1:16" s="394" customFormat="1" x14ac:dyDescent="0.25">
      <c r="A524" s="394">
        <v>1000142</v>
      </c>
      <c r="B524" s="394" t="s">
        <v>1449</v>
      </c>
      <c r="C524" s="396">
        <v>42036</v>
      </c>
      <c r="D524" s="396">
        <v>42063.999988425923</v>
      </c>
      <c r="E524" s="394">
        <v>1</v>
      </c>
      <c r="F524" s="394" t="s">
        <v>38</v>
      </c>
      <c r="G524" s="394">
        <v>7</v>
      </c>
      <c r="H524" s="394">
        <v>4</v>
      </c>
      <c r="I524" s="394">
        <v>738</v>
      </c>
      <c r="J524" s="394" t="s">
        <v>253</v>
      </c>
      <c r="K524" s="394" t="s">
        <v>254</v>
      </c>
      <c r="O524" s="394" t="s">
        <v>253</v>
      </c>
      <c r="P524" s="394" t="s">
        <v>254</v>
      </c>
    </row>
    <row r="525" spans="1:16" s="394" customFormat="1" x14ac:dyDescent="0.25">
      <c r="A525" s="394">
        <v>1000142</v>
      </c>
      <c r="B525" s="394" t="s">
        <v>1449</v>
      </c>
      <c r="C525" s="396">
        <v>42064</v>
      </c>
      <c r="D525" s="396">
        <v>42094.999988425923</v>
      </c>
      <c r="E525" s="394">
        <v>1</v>
      </c>
      <c r="F525" s="394" t="s">
        <v>38</v>
      </c>
      <c r="G525" s="394">
        <v>7</v>
      </c>
      <c r="H525" s="394">
        <v>5</v>
      </c>
      <c r="I525" s="394">
        <v>438536</v>
      </c>
      <c r="J525" s="394" t="s">
        <v>1438</v>
      </c>
      <c r="K525" s="394" t="s">
        <v>1439</v>
      </c>
      <c r="O525" s="394" t="s">
        <v>1438</v>
      </c>
      <c r="P525" s="394" t="s">
        <v>1439</v>
      </c>
    </row>
    <row r="526" spans="1:16" s="394" customFormat="1" x14ac:dyDescent="0.25">
      <c r="A526" s="394">
        <v>1000142</v>
      </c>
      <c r="B526" s="394" t="s">
        <v>1449</v>
      </c>
      <c r="C526" s="396">
        <v>42064</v>
      </c>
      <c r="D526" s="396">
        <v>42094.999988425923</v>
      </c>
      <c r="E526" s="394">
        <v>1</v>
      </c>
      <c r="F526" s="394" t="s">
        <v>38</v>
      </c>
      <c r="H526" s="394">
        <v>10</v>
      </c>
      <c r="M526" s="394">
        <v>44280</v>
      </c>
      <c r="N526" s="394" t="s">
        <v>1440</v>
      </c>
    </row>
    <row r="527" spans="1:16" s="394" customFormat="1" x14ac:dyDescent="0.25">
      <c r="A527" s="394">
        <v>1000143</v>
      </c>
      <c r="B527" s="394" t="s">
        <v>1450</v>
      </c>
      <c r="C527" s="396">
        <v>41699</v>
      </c>
      <c r="D527" s="396">
        <v>41729.999988425923</v>
      </c>
      <c r="E527" s="394">
        <v>1</v>
      </c>
      <c r="F527" s="394" t="s">
        <v>38</v>
      </c>
      <c r="G527" s="394">
        <v>7</v>
      </c>
      <c r="H527" s="394">
        <v>5</v>
      </c>
      <c r="I527" s="394">
        <v>69536</v>
      </c>
      <c r="J527" s="394" t="s">
        <v>1433</v>
      </c>
      <c r="K527" s="394" t="s">
        <v>1434</v>
      </c>
    </row>
    <row r="528" spans="1:16" s="394" customFormat="1" x14ac:dyDescent="0.25">
      <c r="A528" s="394">
        <v>1000143</v>
      </c>
      <c r="B528" s="394" t="s">
        <v>1450</v>
      </c>
      <c r="C528" s="396">
        <v>41699</v>
      </c>
      <c r="D528" s="396">
        <v>41729.999988425923</v>
      </c>
      <c r="E528" s="394">
        <v>1</v>
      </c>
      <c r="F528" s="394" t="s">
        <v>38</v>
      </c>
      <c r="H528" s="394">
        <v>10</v>
      </c>
      <c r="M528" s="394">
        <v>16605</v>
      </c>
      <c r="N528" s="394" t="s">
        <v>1435</v>
      </c>
      <c r="O528" s="394" t="s">
        <v>1436</v>
      </c>
      <c r="P528" s="394" t="s">
        <v>1437</v>
      </c>
    </row>
    <row r="529" spans="1:16" s="394" customFormat="1" x14ac:dyDescent="0.25">
      <c r="A529" s="394">
        <v>1000143</v>
      </c>
      <c r="B529" s="394" t="s">
        <v>1450</v>
      </c>
      <c r="C529" s="396">
        <v>42005</v>
      </c>
      <c r="D529" s="396">
        <v>42035.999988425923</v>
      </c>
      <c r="E529" s="394">
        <v>1</v>
      </c>
      <c r="F529" s="394" t="s">
        <v>38</v>
      </c>
      <c r="H529" s="394">
        <v>10</v>
      </c>
      <c r="M529" s="394">
        <v>2050</v>
      </c>
      <c r="N529" s="394" t="s">
        <v>247</v>
      </c>
      <c r="O529" s="394" t="s">
        <v>279</v>
      </c>
      <c r="P529" s="394" t="s">
        <v>1425</v>
      </c>
    </row>
    <row r="530" spans="1:16" s="394" customFormat="1" x14ac:dyDescent="0.25">
      <c r="A530" s="394">
        <v>1000143</v>
      </c>
      <c r="B530" s="394" t="s">
        <v>1450</v>
      </c>
      <c r="C530" s="396">
        <v>42036</v>
      </c>
      <c r="D530" s="396">
        <v>42063.999988425923</v>
      </c>
      <c r="E530" s="394">
        <v>1</v>
      </c>
      <c r="F530" s="394" t="s">
        <v>38</v>
      </c>
      <c r="G530" s="394">
        <v>7</v>
      </c>
      <c r="H530" s="394">
        <v>5</v>
      </c>
      <c r="I530" s="394">
        <v>820</v>
      </c>
      <c r="J530" s="394" t="s">
        <v>244</v>
      </c>
      <c r="K530" s="394" t="s">
        <v>82</v>
      </c>
    </row>
    <row r="531" spans="1:16" s="394" customFormat="1" x14ac:dyDescent="0.25">
      <c r="A531" s="394">
        <v>1000143</v>
      </c>
      <c r="B531" s="394" t="s">
        <v>1450</v>
      </c>
      <c r="C531" s="396">
        <v>42064</v>
      </c>
      <c r="D531" s="396">
        <v>42094.999988425923</v>
      </c>
      <c r="E531" s="394">
        <v>1</v>
      </c>
      <c r="F531" s="394" t="s">
        <v>38</v>
      </c>
      <c r="G531" s="394">
        <v>7</v>
      </c>
      <c r="H531" s="394">
        <v>5</v>
      </c>
      <c r="I531" s="394">
        <v>438536</v>
      </c>
      <c r="J531" s="394" t="s">
        <v>1438</v>
      </c>
      <c r="K531" s="394" t="s">
        <v>1439</v>
      </c>
    </row>
    <row r="532" spans="1:16" s="394" customFormat="1" x14ac:dyDescent="0.25">
      <c r="A532" s="394">
        <v>1000143</v>
      </c>
      <c r="B532" s="394" t="s">
        <v>1450</v>
      </c>
      <c r="C532" s="396">
        <v>42064</v>
      </c>
      <c r="D532" s="396">
        <v>42094.999988425923</v>
      </c>
      <c r="E532" s="394">
        <v>1</v>
      </c>
      <c r="F532" s="394" t="s">
        <v>38</v>
      </c>
      <c r="H532" s="394">
        <v>10</v>
      </c>
      <c r="M532" s="394">
        <v>44280</v>
      </c>
      <c r="N532" s="394" t="s">
        <v>1440</v>
      </c>
      <c r="O532" s="394" t="s">
        <v>1441</v>
      </c>
      <c r="P532" s="394" t="s">
        <v>1442</v>
      </c>
    </row>
    <row r="533" spans="1:16" s="394" customFormat="1" x14ac:dyDescent="0.25">
      <c r="A533" s="394">
        <v>1000144</v>
      </c>
      <c r="B533" s="394" t="s">
        <v>1451</v>
      </c>
      <c r="C533" s="396">
        <v>41699</v>
      </c>
      <c r="D533" s="396">
        <v>41729.999988425923</v>
      </c>
      <c r="E533" s="394">
        <v>1</v>
      </c>
      <c r="F533" s="394" t="s">
        <v>38</v>
      </c>
      <c r="G533" s="394">
        <v>7</v>
      </c>
      <c r="H533" s="394">
        <v>5</v>
      </c>
      <c r="I533" s="394">
        <v>69536</v>
      </c>
      <c r="J533" s="394" t="s">
        <v>1433</v>
      </c>
      <c r="K533" s="394" t="s">
        <v>1434</v>
      </c>
      <c r="O533" s="394" t="s">
        <v>1433</v>
      </c>
      <c r="P533" s="394" t="s">
        <v>1434</v>
      </c>
    </row>
    <row r="534" spans="1:16" s="394" customFormat="1" x14ac:dyDescent="0.25">
      <c r="A534" s="394">
        <v>1000144</v>
      </c>
      <c r="B534" s="394" t="s">
        <v>1451</v>
      </c>
      <c r="C534" s="396">
        <v>41699</v>
      </c>
      <c r="D534" s="396">
        <v>41729.999988425923</v>
      </c>
      <c r="E534" s="394">
        <v>1</v>
      </c>
      <c r="F534" s="394" t="s">
        <v>38</v>
      </c>
      <c r="H534" s="394">
        <v>10</v>
      </c>
      <c r="M534" s="394">
        <v>16605</v>
      </c>
      <c r="N534" s="394" t="s">
        <v>1435</v>
      </c>
    </row>
    <row r="535" spans="1:16" s="394" customFormat="1" x14ac:dyDescent="0.25">
      <c r="A535" s="394">
        <v>1000144</v>
      </c>
      <c r="B535" s="394" t="s">
        <v>1451</v>
      </c>
      <c r="C535" s="396">
        <v>42005</v>
      </c>
      <c r="D535" s="396">
        <v>42035.999988425923</v>
      </c>
      <c r="E535" s="394">
        <v>1</v>
      </c>
      <c r="F535" s="394" t="s">
        <v>38</v>
      </c>
      <c r="H535" s="394">
        <v>10</v>
      </c>
      <c r="M535" s="394">
        <v>1845</v>
      </c>
      <c r="N535" s="394" t="s">
        <v>255</v>
      </c>
    </row>
    <row r="536" spans="1:16" s="394" customFormat="1" x14ac:dyDescent="0.25">
      <c r="A536" s="394">
        <v>1000144</v>
      </c>
      <c r="B536" s="394" t="s">
        <v>1451</v>
      </c>
      <c r="C536" s="396">
        <v>42036</v>
      </c>
      <c r="D536" s="396">
        <v>42063.999988425923</v>
      </c>
      <c r="E536" s="394">
        <v>1</v>
      </c>
      <c r="F536" s="394" t="s">
        <v>38</v>
      </c>
      <c r="G536" s="394">
        <v>7</v>
      </c>
      <c r="H536" s="394">
        <v>4</v>
      </c>
      <c r="I536" s="394">
        <v>738</v>
      </c>
      <c r="J536" s="394" t="s">
        <v>253</v>
      </c>
      <c r="K536" s="394" t="s">
        <v>254</v>
      </c>
      <c r="O536" s="394" t="s">
        <v>253</v>
      </c>
      <c r="P536" s="394" t="s">
        <v>254</v>
      </c>
    </row>
    <row r="537" spans="1:16" s="394" customFormat="1" x14ac:dyDescent="0.25">
      <c r="A537" s="394">
        <v>1000144</v>
      </c>
      <c r="B537" s="394" t="s">
        <v>1451</v>
      </c>
      <c r="C537" s="396">
        <v>42064</v>
      </c>
      <c r="D537" s="396">
        <v>42094.999988425923</v>
      </c>
      <c r="E537" s="394">
        <v>1</v>
      </c>
      <c r="F537" s="394" t="s">
        <v>38</v>
      </c>
      <c r="G537" s="394">
        <v>7</v>
      </c>
      <c r="H537" s="394">
        <v>5</v>
      </c>
      <c r="I537" s="394">
        <v>438536</v>
      </c>
      <c r="J537" s="394" t="s">
        <v>1438</v>
      </c>
      <c r="K537" s="394" t="s">
        <v>1439</v>
      </c>
      <c r="O537" s="394" t="s">
        <v>1438</v>
      </c>
      <c r="P537" s="394" t="s">
        <v>1439</v>
      </c>
    </row>
    <row r="538" spans="1:16" s="394" customFormat="1" x14ac:dyDescent="0.25">
      <c r="A538" s="394">
        <v>1000144</v>
      </c>
      <c r="B538" s="394" t="s">
        <v>1451</v>
      </c>
      <c r="C538" s="396">
        <v>42064</v>
      </c>
      <c r="D538" s="396">
        <v>42094.999988425923</v>
      </c>
      <c r="E538" s="394">
        <v>1</v>
      </c>
      <c r="F538" s="394" t="s">
        <v>38</v>
      </c>
      <c r="H538" s="394">
        <v>10</v>
      </c>
      <c r="M538" s="394">
        <v>44280</v>
      </c>
      <c r="N538" s="394" t="s">
        <v>1440</v>
      </c>
    </row>
    <row r="539" spans="1:16" s="394" customFormat="1" x14ac:dyDescent="0.25">
      <c r="A539" s="394">
        <v>1000145</v>
      </c>
      <c r="B539" s="394" t="s">
        <v>1452</v>
      </c>
      <c r="C539" s="396">
        <v>41699</v>
      </c>
      <c r="D539" s="396">
        <v>41729.999988425923</v>
      </c>
      <c r="E539" s="394">
        <v>1</v>
      </c>
      <c r="F539" s="394" t="s">
        <v>38</v>
      </c>
      <c r="G539" s="394">
        <v>7</v>
      </c>
      <c r="H539" s="394">
        <v>5</v>
      </c>
      <c r="I539" s="394">
        <v>69536</v>
      </c>
      <c r="J539" s="394" t="s">
        <v>1433</v>
      </c>
      <c r="K539" s="394" t="s">
        <v>1434</v>
      </c>
    </row>
    <row r="540" spans="1:16" s="394" customFormat="1" x14ac:dyDescent="0.25">
      <c r="A540" s="394">
        <v>1000145</v>
      </c>
      <c r="B540" s="394" t="s">
        <v>1452</v>
      </c>
      <c r="C540" s="396">
        <v>41699</v>
      </c>
      <c r="D540" s="396">
        <v>41729.999988425923</v>
      </c>
      <c r="E540" s="394">
        <v>1</v>
      </c>
      <c r="F540" s="394" t="s">
        <v>38</v>
      </c>
      <c r="H540" s="394">
        <v>10</v>
      </c>
      <c r="M540" s="394">
        <v>16605</v>
      </c>
      <c r="N540" s="394" t="s">
        <v>1435</v>
      </c>
      <c r="O540" s="394" t="s">
        <v>1436</v>
      </c>
      <c r="P540" s="394" t="s">
        <v>1437</v>
      </c>
    </row>
    <row r="541" spans="1:16" s="394" customFormat="1" x14ac:dyDescent="0.25">
      <c r="A541" s="394">
        <v>1000145</v>
      </c>
      <c r="B541" s="394" t="s">
        <v>1452</v>
      </c>
      <c r="C541" s="396">
        <v>42005</v>
      </c>
      <c r="D541" s="396">
        <v>42035.999988425923</v>
      </c>
      <c r="E541" s="394">
        <v>1</v>
      </c>
      <c r="F541" s="394" t="s">
        <v>38</v>
      </c>
      <c r="H541" s="394">
        <v>10</v>
      </c>
      <c r="M541" s="394">
        <v>2050</v>
      </c>
      <c r="N541" s="394" t="s">
        <v>247</v>
      </c>
      <c r="O541" s="394" t="s">
        <v>279</v>
      </c>
      <c r="P541" s="394" t="s">
        <v>1425</v>
      </c>
    </row>
    <row r="542" spans="1:16" s="394" customFormat="1" x14ac:dyDescent="0.25">
      <c r="A542" s="394">
        <v>1000145</v>
      </c>
      <c r="B542" s="394" t="s">
        <v>1452</v>
      </c>
      <c r="C542" s="396">
        <v>42036</v>
      </c>
      <c r="D542" s="396">
        <v>42063.999988425923</v>
      </c>
      <c r="E542" s="394">
        <v>1</v>
      </c>
      <c r="F542" s="394" t="s">
        <v>38</v>
      </c>
      <c r="G542" s="394">
        <v>7</v>
      </c>
      <c r="H542" s="394">
        <v>5</v>
      </c>
      <c r="I542" s="394">
        <v>820</v>
      </c>
      <c r="J542" s="394" t="s">
        <v>244</v>
      </c>
      <c r="K542" s="394" t="s">
        <v>82</v>
      </c>
    </row>
    <row r="543" spans="1:16" s="394" customFormat="1" x14ac:dyDescent="0.25">
      <c r="A543" s="394">
        <v>1000145</v>
      </c>
      <c r="B543" s="394" t="s">
        <v>1452</v>
      </c>
      <c r="C543" s="396">
        <v>42064</v>
      </c>
      <c r="D543" s="396">
        <v>42094.999988425923</v>
      </c>
      <c r="E543" s="394">
        <v>1</v>
      </c>
      <c r="F543" s="394" t="s">
        <v>38</v>
      </c>
      <c r="G543" s="394">
        <v>7</v>
      </c>
      <c r="H543" s="394">
        <v>5</v>
      </c>
      <c r="I543" s="394">
        <v>438536</v>
      </c>
      <c r="J543" s="394" t="s">
        <v>1438</v>
      </c>
      <c r="K543" s="394" t="s">
        <v>1439</v>
      </c>
    </row>
    <row r="544" spans="1:16" s="394" customFormat="1" x14ac:dyDescent="0.25">
      <c r="A544" s="394">
        <v>1000145</v>
      </c>
      <c r="B544" s="394" t="s">
        <v>1452</v>
      </c>
      <c r="C544" s="396">
        <v>42064</v>
      </c>
      <c r="D544" s="396">
        <v>42094.999988425923</v>
      </c>
      <c r="E544" s="394">
        <v>1</v>
      </c>
      <c r="F544" s="394" t="s">
        <v>38</v>
      </c>
      <c r="H544" s="394">
        <v>10</v>
      </c>
      <c r="M544" s="394">
        <v>44280</v>
      </c>
      <c r="N544" s="394" t="s">
        <v>1440</v>
      </c>
      <c r="O544" s="394" t="s">
        <v>1441</v>
      </c>
      <c r="P544" s="394" t="s">
        <v>1442</v>
      </c>
    </row>
    <row r="545" spans="1:16" s="394" customFormat="1" x14ac:dyDescent="0.25">
      <c r="A545" s="394">
        <v>1000146</v>
      </c>
      <c r="B545" s="394" t="s">
        <v>1453</v>
      </c>
      <c r="C545" s="396">
        <v>41699</v>
      </c>
      <c r="D545" s="396">
        <v>41729.999988425923</v>
      </c>
      <c r="E545" s="394">
        <v>1</v>
      </c>
      <c r="F545" s="394" t="s">
        <v>38</v>
      </c>
      <c r="G545" s="394">
        <v>7</v>
      </c>
      <c r="H545" s="394">
        <v>5</v>
      </c>
      <c r="I545" s="394">
        <v>69536</v>
      </c>
      <c r="J545" s="394" t="s">
        <v>1433</v>
      </c>
      <c r="K545" s="394" t="s">
        <v>1434</v>
      </c>
      <c r="O545" s="394" t="s">
        <v>1433</v>
      </c>
      <c r="P545" s="394" t="s">
        <v>1434</v>
      </c>
    </row>
    <row r="546" spans="1:16" s="394" customFormat="1" x14ac:dyDescent="0.25">
      <c r="A546" s="394">
        <v>1000146</v>
      </c>
      <c r="B546" s="394" t="s">
        <v>1453</v>
      </c>
      <c r="C546" s="396">
        <v>41699</v>
      </c>
      <c r="D546" s="396">
        <v>41729.999988425923</v>
      </c>
      <c r="E546" s="394">
        <v>1</v>
      </c>
      <c r="F546" s="394" t="s">
        <v>38</v>
      </c>
      <c r="H546" s="394">
        <v>10</v>
      </c>
      <c r="M546" s="394">
        <v>16605</v>
      </c>
      <c r="N546" s="394" t="s">
        <v>1435</v>
      </c>
    </row>
    <row r="547" spans="1:16" s="394" customFormat="1" x14ac:dyDescent="0.25">
      <c r="A547" s="394">
        <v>1000146</v>
      </c>
      <c r="B547" s="394" t="s">
        <v>1453</v>
      </c>
      <c r="C547" s="396">
        <v>42005</v>
      </c>
      <c r="D547" s="396">
        <v>42035.999988425923</v>
      </c>
      <c r="E547" s="394">
        <v>1</v>
      </c>
      <c r="F547" s="394" t="s">
        <v>38</v>
      </c>
      <c r="H547" s="394">
        <v>10</v>
      </c>
      <c r="M547" s="394">
        <v>1845</v>
      </c>
      <c r="N547" s="394" t="s">
        <v>255</v>
      </c>
    </row>
    <row r="548" spans="1:16" s="394" customFormat="1" x14ac:dyDescent="0.25">
      <c r="A548" s="394">
        <v>1000146</v>
      </c>
      <c r="B548" s="394" t="s">
        <v>1453</v>
      </c>
      <c r="C548" s="396">
        <v>42036</v>
      </c>
      <c r="D548" s="396">
        <v>42063.999988425923</v>
      </c>
      <c r="E548" s="394">
        <v>1</v>
      </c>
      <c r="F548" s="394" t="s">
        <v>38</v>
      </c>
      <c r="G548" s="394">
        <v>7</v>
      </c>
      <c r="H548" s="394">
        <v>4</v>
      </c>
      <c r="I548" s="394">
        <v>738</v>
      </c>
      <c r="J548" s="394" t="s">
        <v>253</v>
      </c>
      <c r="K548" s="394" t="s">
        <v>254</v>
      </c>
      <c r="O548" s="394" t="s">
        <v>253</v>
      </c>
      <c r="P548" s="394" t="s">
        <v>254</v>
      </c>
    </row>
    <row r="549" spans="1:16" s="394" customFormat="1" x14ac:dyDescent="0.25">
      <c r="A549" s="394">
        <v>1000146</v>
      </c>
      <c r="B549" s="394" t="s">
        <v>1453</v>
      </c>
      <c r="C549" s="396">
        <v>42064</v>
      </c>
      <c r="D549" s="396">
        <v>42094.999988425923</v>
      </c>
      <c r="E549" s="394">
        <v>1</v>
      </c>
      <c r="F549" s="394" t="s">
        <v>38</v>
      </c>
      <c r="G549" s="394">
        <v>7</v>
      </c>
      <c r="H549" s="394">
        <v>5</v>
      </c>
      <c r="I549" s="394">
        <v>438536</v>
      </c>
      <c r="J549" s="394" t="s">
        <v>1438</v>
      </c>
      <c r="K549" s="394" t="s">
        <v>1439</v>
      </c>
      <c r="O549" s="394" t="s">
        <v>1438</v>
      </c>
      <c r="P549" s="394" t="s">
        <v>1439</v>
      </c>
    </row>
    <row r="550" spans="1:16" s="394" customFormat="1" x14ac:dyDescent="0.25">
      <c r="A550" s="394">
        <v>1000146</v>
      </c>
      <c r="B550" s="394" t="s">
        <v>1453</v>
      </c>
      <c r="C550" s="396">
        <v>42064</v>
      </c>
      <c r="D550" s="396">
        <v>42094.999988425923</v>
      </c>
      <c r="E550" s="394">
        <v>1</v>
      </c>
      <c r="F550" s="394" t="s">
        <v>38</v>
      </c>
      <c r="H550" s="394">
        <v>10</v>
      </c>
      <c r="M550" s="394">
        <v>44280</v>
      </c>
      <c r="N550" s="394" t="s">
        <v>1440</v>
      </c>
    </row>
    <row r="551" spans="1:16" s="394" customFormat="1" x14ac:dyDescent="0.25">
      <c r="A551" s="394">
        <v>1000147</v>
      </c>
      <c r="B551" s="394" t="s">
        <v>1454</v>
      </c>
      <c r="C551" s="396">
        <v>41699</v>
      </c>
      <c r="D551" s="396">
        <v>41729.999988425923</v>
      </c>
      <c r="E551" s="394">
        <v>1</v>
      </c>
      <c r="F551" s="394" t="s">
        <v>38</v>
      </c>
      <c r="G551" s="394">
        <v>7</v>
      </c>
      <c r="H551" s="394">
        <v>5</v>
      </c>
      <c r="I551" s="394">
        <v>69536</v>
      </c>
      <c r="J551" s="394" t="s">
        <v>1433</v>
      </c>
      <c r="K551" s="394" t="s">
        <v>1434</v>
      </c>
    </row>
    <row r="552" spans="1:16" s="394" customFormat="1" x14ac:dyDescent="0.25">
      <c r="A552" s="394">
        <v>1000147</v>
      </c>
      <c r="B552" s="394" t="s">
        <v>1454</v>
      </c>
      <c r="C552" s="396">
        <v>41699</v>
      </c>
      <c r="D552" s="396">
        <v>41729.999988425923</v>
      </c>
      <c r="E552" s="394">
        <v>1</v>
      </c>
      <c r="F552" s="394" t="s">
        <v>38</v>
      </c>
      <c r="H552" s="394">
        <v>10</v>
      </c>
      <c r="M552" s="394">
        <v>16605</v>
      </c>
      <c r="N552" s="394" t="s">
        <v>1435</v>
      </c>
      <c r="O552" s="394" t="s">
        <v>1436</v>
      </c>
      <c r="P552" s="394" t="s">
        <v>1437</v>
      </c>
    </row>
    <row r="553" spans="1:16" s="394" customFormat="1" x14ac:dyDescent="0.25">
      <c r="A553" s="394">
        <v>1000147</v>
      </c>
      <c r="B553" s="394" t="s">
        <v>1454</v>
      </c>
      <c r="C553" s="396">
        <v>42005</v>
      </c>
      <c r="D553" s="396">
        <v>42035.999988425923</v>
      </c>
      <c r="E553" s="394">
        <v>1</v>
      </c>
      <c r="F553" s="394" t="s">
        <v>38</v>
      </c>
      <c r="H553" s="394">
        <v>10</v>
      </c>
      <c r="M553" s="394">
        <v>2050</v>
      </c>
      <c r="N553" s="394" t="s">
        <v>247</v>
      </c>
      <c r="O553" s="394" t="s">
        <v>279</v>
      </c>
      <c r="P553" s="394" t="s">
        <v>1425</v>
      </c>
    </row>
    <row r="554" spans="1:16" s="394" customFormat="1" x14ac:dyDescent="0.25">
      <c r="A554" s="394">
        <v>1000147</v>
      </c>
      <c r="B554" s="394" t="s">
        <v>1454</v>
      </c>
      <c r="C554" s="396">
        <v>42036</v>
      </c>
      <c r="D554" s="396">
        <v>42063.999988425923</v>
      </c>
      <c r="E554" s="394">
        <v>1</v>
      </c>
      <c r="F554" s="394" t="s">
        <v>38</v>
      </c>
      <c r="G554" s="394">
        <v>7</v>
      </c>
      <c r="H554" s="394">
        <v>5</v>
      </c>
      <c r="I554" s="394">
        <v>820</v>
      </c>
      <c r="J554" s="394" t="s">
        <v>244</v>
      </c>
      <c r="K554" s="394" t="s">
        <v>82</v>
      </c>
    </row>
    <row r="555" spans="1:16" s="394" customFormat="1" x14ac:dyDescent="0.25">
      <c r="A555" s="394">
        <v>1000147</v>
      </c>
      <c r="B555" s="394" t="s">
        <v>1454</v>
      </c>
      <c r="C555" s="396">
        <v>42064</v>
      </c>
      <c r="D555" s="396">
        <v>42094.999988425923</v>
      </c>
      <c r="E555" s="394">
        <v>1</v>
      </c>
      <c r="F555" s="394" t="s">
        <v>38</v>
      </c>
      <c r="G555" s="394">
        <v>7</v>
      </c>
      <c r="H555" s="394">
        <v>5</v>
      </c>
      <c r="I555" s="394">
        <v>438536</v>
      </c>
      <c r="J555" s="394" t="s">
        <v>1438</v>
      </c>
      <c r="K555" s="394" t="s">
        <v>1439</v>
      </c>
    </row>
    <row r="556" spans="1:16" s="394" customFormat="1" x14ac:dyDescent="0.25">
      <c r="A556" s="394">
        <v>1000147</v>
      </c>
      <c r="B556" s="394" t="s">
        <v>1454</v>
      </c>
      <c r="C556" s="396">
        <v>42064</v>
      </c>
      <c r="D556" s="396">
        <v>42094.999988425923</v>
      </c>
      <c r="E556" s="394">
        <v>1</v>
      </c>
      <c r="F556" s="394" t="s">
        <v>38</v>
      </c>
      <c r="H556" s="394">
        <v>10</v>
      </c>
      <c r="M556" s="394">
        <v>44280</v>
      </c>
      <c r="N556" s="394" t="s">
        <v>1440</v>
      </c>
      <c r="O556" s="394" t="s">
        <v>1441</v>
      </c>
      <c r="P556" s="394" t="s">
        <v>1442</v>
      </c>
    </row>
    <row r="557" spans="1:16" s="394" customFormat="1" x14ac:dyDescent="0.25">
      <c r="A557" s="394">
        <v>1000148</v>
      </c>
      <c r="B557" s="394" t="s">
        <v>1455</v>
      </c>
      <c r="C557" s="396">
        <v>41699</v>
      </c>
      <c r="D557" s="396">
        <v>41729.999988425923</v>
      </c>
      <c r="E557" s="394">
        <v>1</v>
      </c>
      <c r="F557" s="394" t="s">
        <v>38</v>
      </c>
      <c r="G557" s="394">
        <v>7</v>
      </c>
      <c r="H557" s="394">
        <v>5</v>
      </c>
      <c r="I557" s="394">
        <v>69536</v>
      </c>
      <c r="J557" s="394" t="s">
        <v>1433</v>
      </c>
      <c r="K557" s="394" t="s">
        <v>1434</v>
      </c>
      <c r="O557" s="394" t="s">
        <v>1433</v>
      </c>
      <c r="P557" s="394" t="s">
        <v>1434</v>
      </c>
    </row>
    <row r="558" spans="1:16" s="394" customFormat="1" x14ac:dyDescent="0.25">
      <c r="A558" s="394">
        <v>1000148</v>
      </c>
      <c r="B558" s="394" t="s">
        <v>1455</v>
      </c>
      <c r="C558" s="396">
        <v>41699</v>
      </c>
      <c r="D558" s="396">
        <v>41729.999988425923</v>
      </c>
      <c r="E558" s="394">
        <v>1</v>
      </c>
      <c r="F558" s="394" t="s">
        <v>38</v>
      </c>
      <c r="H558" s="394">
        <v>10</v>
      </c>
      <c r="M558" s="394">
        <v>16605</v>
      </c>
      <c r="N558" s="394" t="s">
        <v>1435</v>
      </c>
    </row>
    <row r="559" spans="1:16" s="394" customFormat="1" x14ac:dyDescent="0.25">
      <c r="A559" s="394">
        <v>1000148</v>
      </c>
      <c r="B559" s="394" t="s">
        <v>1455</v>
      </c>
      <c r="C559" s="396">
        <v>42005</v>
      </c>
      <c r="D559" s="396">
        <v>42035.999988425923</v>
      </c>
      <c r="E559" s="394">
        <v>1</v>
      </c>
      <c r="F559" s="394" t="s">
        <v>38</v>
      </c>
      <c r="H559" s="394">
        <v>10</v>
      </c>
      <c r="M559" s="394">
        <v>1845</v>
      </c>
      <c r="N559" s="394" t="s">
        <v>255</v>
      </c>
    </row>
    <row r="560" spans="1:16" s="394" customFormat="1" x14ac:dyDescent="0.25">
      <c r="A560" s="394">
        <v>1000148</v>
      </c>
      <c r="B560" s="394" t="s">
        <v>1455</v>
      </c>
      <c r="C560" s="396">
        <v>42036</v>
      </c>
      <c r="D560" s="396">
        <v>42063.999988425923</v>
      </c>
      <c r="E560" s="394">
        <v>1</v>
      </c>
      <c r="F560" s="394" t="s">
        <v>38</v>
      </c>
      <c r="G560" s="394">
        <v>7</v>
      </c>
      <c r="H560" s="394">
        <v>4</v>
      </c>
      <c r="I560" s="394">
        <v>738</v>
      </c>
      <c r="J560" s="394" t="s">
        <v>253</v>
      </c>
      <c r="K560" s="394" t="s">
        <v>254</v>
      </c>
      <c r="O560" s="394" t="s">
        <v>253</v>
      </c>
      <c r="P560" s="394" t="s">
        <v>254</v>
      </c>
    </row>
    <row r="561" spans="1:16" s="394" customFormat="1" x14ac:dyDescent="0.25">
      <c r="A561" s="394">
        <v>1000148</v>
      </c>
      <c r="B561" s="394" t="s">
        <v>1455</v>
      </c>
      <c r="C561" s="396">
        <v>42064</v>
      </c>
      <c r="D561" s="396">
        <v>42094.999988425923</v>
      </c>
      <c r="E561" s="394">
        <v>1</v>
      </c>
      <c r="F561" s="394" t="s">
        <v>38</v>
      </c>
      <c r="G561" s="394">
        <v>7</v>
      </c>
      <c r="H561" s="394">
        <v>5</v>
      </c>
      <c r="I561" s="394">
        <v>438536</v>
      </c>
      <c r="J561" s="394" t="s">
        <v>1438</v>
      </c>
      <c r="K561" s="394" t="s">
        <v>1439</v>
      </c>
      <c r="O561" s="394" t="s">
        <v>1438</v>
      </c>
      <c r="P561" s="394" t="s">
        <v>1439</v>
      </c>
    </row>
    <row r="562" spans="1:16" s="394" customFormat="1" x14ac:dyDescent="0.25">
      <c r="A562" s="394">
        <v>1000148</v>
      </c>
      <c r="B562" s="394" t="s">
        <v>1455</v>
      </c>
      <c r="C562" s="396">
        <v>42064</v>
      </c>
      <c r="D562" s="396">
        <v>42094.999988425923</v>
      </c>
      <c r="E562" s="394">
        <v>1</v>
      </c>
      <c r="F562" s="394" t="s">
        <v>38</v>
      </c>
      <c r="H562" s="394">
        <v>10</v>
      </c>
      <c r="M562" s="394">
        <v>44280</v>
      </c>
      <c r="N562" s="394" t="s">
        <v>1440</v>
      </c>
    </row>
    <row r="563" spans="1:16" s="394" customFormat="1" x14ac:dyDescent="0.25">
      <c r="A563" s="394">
        <v>1000149</v>
      </c>
      <c r="B563" s="394" t="s">
        <v>1456</v>
      </c>
      <c r="C563" s="396">
        <v>41699</v>
      </c>
      <c r="D563" s="396">
        <v>41729.999988425923</v>
      </c>
      <c r="E563" s="394">
        <v>1</v>
      </c>
      <c r="F563" s="394" t="s">
        <v>38</v>
      </c>
      <c r="G563" s="394">
        <v>7</v>
      </c>
      <c r="H563" s="394">
        <v>5</v>
      </c>
      <c r="I563" s="394">
        <v>69536</v>
      </c>
      <c r="J563" s="394" t="s">
        <v>1433</v>
      </c>
      <c r="K563" s="394" t="s">
        <v>1434</v>
      </c>
    </row>
    <row r="564" spans="1:16" s="394" customFormat="1" x14ac:dyDescent="0.25">
      <c r="A564" s="394">
        <v>1000149</v>
      </c>
      <c r="B564" s="394" t="s">
        <v>1456</v>
      </c>
      <c r="C564" s="396">
        <v>41699</v>
      </c>
      <c r="D564" s="396">
        <v>41729.999988425923</v>
      </c>
      <c r="E564" s="394">
        <v>1</v>
      </c>
      <c r="F564" s="394" t="s">
        <v>38</v>
      </c>
      <c r="H564" s="394">
        <v>10</v>
      </c>
      <c r="M564" s="394">
        <v>16605</v>
      </c>
      <c r="N564" s="394" t="s">
        <v>1435</v>
      </c>
      <c r="O564" s="394" t="s">
        <v>1436</v>
      </c>
      <c r="P564" s="394" t="s">
        <v>1437</v>
      </c>
    </row>
    <row r="565" spans="1:16" s="394" customFormat="1" x14ac:dyDescent="0.25">
      <c r="A565" s="394">
        <v>1000149</v>
      </c>
      <c r="B565" s="394" t="s">
        <v>1456</v>
      </c>
      <c r="C565" s="396">
        <v>42005</v>
      </c>
      <c r="D565" s="396">
        <v>42035.999988425923</v>
      </c>
      <c r="E565" s="394">
        <v>1</v>
      </c>
      <c r="F565" s="394" t="s">
        <v>38</v>
      </c>
      <c r="H565" s="394">
        <v>10</v>
      </c>
      <c r="M565" s="394">
        <v>2050</v>
      </c>
      <c r="N565" s="394" t="s">
        <v>247</v>
      </c>
      <c r="O565" s="394" t="s">
        <v>279</v>
      </c>
      <c r="P565" s="394" t="s">
        <v>1425</v>
      </c>
    </row>
    <row r="566" spans="1:16" s="394" customFormat="1" x14ac:dyDescent="0.25">
      <c r="A566" s="394">
        <v>1000149</v>
      </c>
      <c r="B566" s="394" t="s">
        <v>1456</v>
      </c>
      <c r="C566" s="396">
        <v>42036</v>
      </c>
      <c r="D566" s="396">
        <v>42063.999988425923</v>
      </c>
      <c r="E566" s="394">
        <v>1</v>
      </c>
      <c r="F566" s="394" t="s">
        <v>38</v>
      </c>
      <c r="G566" s="394">
        <v>7</v>
      </c>
      <c r="H566" s="394">
        <v>5</v>
      </c>
      <c r="I566" s="394">
        <v>820</v>
      </c>
      <c r="J566" s="394" t="s">
        <v>244</v>
      </c>
      <c r="K566" s="394" t="s">
        <v>82</v>
      </c>
    </row>
    <row r="567" spans="1:16" s="394" customFormat="1" x14ac:dyDescent="0.25">
      <c r="A567" s="394">
        <v>1000149</v>
      </c>
      <c r="B567" s="394" t="s">
        <v>1456</v>
      </c>
      <c r="C567" s="396">
        <v>42064</v>
      </c>
      <c r="D567" s="396">
        <v>42094.999988425923</v>
      </c>
      <c r="E567" s="394">
        <v>1</v>
      </c>
      <c r="F567" s="394" t="s">
        <v>38</v>
      </c>
      <c r="G567" s="394">
        <v>7</v>
      </c>
      <c r="H567" s="394">
        <v>5</v>
      </c>
      <c r="I567" s="394">
        <v>438536</v>
      </c>
      <c r="J567" s="394" t="s">
        <v>1438</v>
      </c>
      <c r="K567" s="394" t="s">
        <v>1439</v>
      </c>
    </row>
    <row r="568" spans="1:16" s="394" customFormat="1" x14ac:dyDescent="0.25">
      <c r="A568" s="394">
        <v>1000149</v>
      </c>
      <c r="B568" s="394" t="s">
        <v>1456</v>
      </c>
      <c r="C568" s="396">
        <v>42064</v>
      </c>
      <c r="D568" s="396">
        <v>42094.999988425923</v>
      </c>
      <c r="E568" s="394">
        <v>1</v>
      </c>
      <c r="F568" s="394" t="s">
        <v>38</v>
      </c>
      <c r="H568" s="394">
        <v>10</v>
      </c>
      <c r="M568" s="394">
        <v>44280</v>
      </c>
      <c r="N568" s="394" t="s">
        <v>1440</v>
      </c>
      <c r="O568" s="394" t="s">
        <v>1441</v>
      </c>
      <c r="P568" s="394" t="s">
        <v>1442</v>
      </c>
    </row>
    <row r="569" spans="1:16" s="394" customFormat="1" x14ac:dyDescent="0.25">
      <c r="A569" s="394">
        <v>1000150</v>
      </c>
      <c r="B569" s="394" t="s">
        <v>1457</v>
      </c>
      <c r="C569" s="396">
        <v>41699</v>
      </c>
      <c r="D569" s="396">
        <v>41729.999988425923</v>
      </c>
      <c r="E569" s="394">
        <v>1</v>
      </c>
      <c r="F569" s="394" t="s">
        <v>38</v>
      </c>
      <c r="G569" s="394">
        <v>7</v>
      </c>
      <c r="H569" s="394">
        <v>5</v>
      </c>
      <c r="I569" s="394">
        <v>69536</v>
      </c>
      <c r="J569" s="394" t="s">
        <v>1433</v>
      </c>
      <c r="K569" s="394" t="s">
        <v>1434</v>
      </c>
      <c r="O569" s="394" t="s">
        <v>1433</v>
      </c>
      <c r="P569" s="394" t="s">
        <v>1434</v>
      </c>
    </row>
    <row r="570" spans="1:16" s="394" customFormat="1" x14ac:dyDescent="0.25">
      <c r="A570" s="394">
        <v>1000150</v>
      </c>
      <c r="B570" s="394" t="s">
        <v>1457</v>
      </c>
      <c r="C570" s="396">
        <v>41699</v>
      </c>
      <c r="D570" s="396">
        <v>41729.999988425923</v>
      </c>
      <c r="E570" s="394">
        <v>1</v>
      </c>
      <c r="F570" s="394" t="s">
        <v>38</v>
      </c>
      <c r="H570" s="394">
        <v>10</v>
      </c>
      <c r="M570" s="394">
        <v>16605</v>
      </c>
      <c r="N570" s="394" t="s">
        <v>1435</v>
      </c>
    </row>
    <row r="571" spans="1:16" s="394" customFormat="1" x14ac:dyDescent="0.25">
      <c r="A571" s="394">
        <v>1000150</v>
      </c>
      <c r="B571" s="394" t="s">
        <v>1457</v>
      </c>
      <c r="C571" s="396">
        <v>42005</v>
      </c>
      <c r="D571" s="396">
        <v>42035.999988425923</v>
      </c>
      <c r="E571" s="394">
        <v>1</v>
      </c>
      <c r="F571" s="394" t="s">
        <v>38</v>
      </c>
      <c r="H571" s="394">
        <v>10</v>
      </c>
      <c r="M571" s="394">
        <v>1845</v>
      </c>
      <c r="N571" s="394" t="s">
        <v>255</v>
      </c>
    </row>
    <row r="572" spans="1:16" s="394" customFormat="1" x14ac:dyDescent="0.25">
      <c r="A572" s="394">
        <v>1000150</v>
      </c>
      <c r="B572" s="394" t="s">
        <v>1457</v>
      </c>
      <c r="C572" s="396">
        <v>42036</v>
      </c>
      <c r="D572" s="396">
        <v>42063.999988425923</v>
      </c>
      <c r="E572" s="394">
        <v>1</v>
      </c>
      <c r="F572" s="394" t="s">
        <v>38</v>
      </c>
      <c r="G572" s="394">
        <v>7</v>
      </c>
      <c r="H572" s="394">
        <v>4</v>
      </c>
      <c r="I572" s="394">
        <v>738</v>
      </c>
      <c r="J572" s="394" t="s">
        <v>253</v>
      </c>
      <c r="K572" s="394" t="s">
        <v>254</v>
      </c>
      <c r="O572" s="394" t="s">
        <v>253</v>
      </c>
      <c r="P572" s="394" t="s">
        <v>254</v>
      </c>
    </row>
    <row r="573" spans="1:16" s="394" customFormat="1" x14ac:dyDescent="0.25">
      <c r="A573" s="394">
        <v>1000150</v>
      </c>
      <c r="B573" s="394" t="s">
        <v>1457</v>
      </c>
      <c r="C573" s="396">
        <v>42064</v>
      </c>
      <c r="D573" s="396">
        <v>42094.999988425923</v>
      </c>
      <c r="E573" s="394">
        <v>1</v>
      </c>
      <c r="F573" s="394" t="s">
        <v>38</v>
      </c>
      <c r="G573" s="394">
        <v>7</v>
      </c>
      <c r="H573" s="394">
        <v>5</v>
      </c>
      <c r="I573" s="394">
        <v>438536</v>
      </c>
      <c r="J573" s="394" t="s">
        <v>1438</v>
      </c>
      <c r="K573" s="394" t="s">
        <v>1439</v>
      </c>
      <c r="O573" s="394" t="s">
        <v>1438</v>
      </c>
      <c r="P573" s="394" t="s">
        <v>1439</v>
      </c>
    </row>
    <row r="574" spans="1:16" s="394" customFormat="1" x14ac:dyDescent="0.25">
      <c r="A574" s="394">
        <v>1000150</v>
      </c>
      <c r="B574" s="394" t="s">
        <v>1457</v>
      </c>
      <c r="C574" s="396">
        <v>42064</v>
      </c>
      <c r="D574" s="396">
        <v>42094.999988425923</v>
      </c>
      <c r="E574" s="394">
        <v>1</v>
      </c>
      <c r="F574" s="394" t="s">
        <v>38</v>
      </c>
      <c r="H574" s="394">
        <v>10</v>
      </c>
      <c r="M574" s="394">
        <v>44280</v>
      </c>
      <c r="N574" s="394" t="s">
        <v>1440</v>
      </c>
    </row>
    <row r="575" spans="1:16" s="394" customFormat="1" x14ac:dyDescent="0.25">
      <c r="A575" s="394">
        <v>1000151</v>
      </c>
      <c r="B575" s="394" t="s">
        <v>1458</v>
      </c>
      <c r="C575" s="396">
        <v>41699</v>
      </c>
      <c r="D575" s="396">
        <v>41729.999988425923</v>
      </c>
      <c r="E575" s="394">
        <v>1</v>
      </c>
      <c r="F575" s="394" t="s">
        <v>38</v>
      </c>
      <c r="G575" s="394">
        <v>7</v>
      </c>
      <c r="H575" s="394">
        <v>5</v>
      </c>
      <c r="I575" s="394">
        <v>69536</v>
      </c>
      <c r="J575" s="394" t="s">
        <v>1433</v>
      </c>
      <c r="K575" s="394" t="s">
        <v>1434</v>
      </c>
    </row>
    <row r="576" spans="1:16" s="394" customFormat="1" x14ac:dyDescent="0.25">
      <c r="A576" s="394">
        <v>1000151</v>
      </c>
      <c r="B576" s="394" t="s">
        <v>1458</v>
      </c>
      <c r="C576" s="396">
        <v>41699</v>
      </c>
      <c r="D576" s="396">
        <v>41729.999988425923</v>
      </c>
      <c r="E576" s="394">
        <v>1</v>
      </c>
      <c r="F576" s="394" t="s">
        <v>38</v>
      </c>
      <c r="H576" s="394">
        <v>10</v>
      </c>
      <c r="M576" s="394">
        <v>16605</v>
      </c>
      <c r="N576" s="394" t="s">
        <v>1435</v>
      </c>
      <c r="O576" s="394" t="s">
        <v>1436</v>
      </c>
      <c r="P576" s="394" t="s">
        <v>1437</v>
      </c>
    </row>
    <row r="577" spans="1:16" s="394" customFormat="1" x14ac:dyDescent="0.25">
      <c r="A577" s="394">
        <v>1000151</v>
      </c>
      <c r="B577" s="394" t="s">
        <v>1458</v>
      </c>
      <c r="C577" s="396">
        <v>42005</v>
      </c>
      <c r="D577" s="396">
        <v>42035.999988425923</v>
      </c>
      <c r="E577" s="394">
        <v>1</v>
      </c>
      <c r="F577" s="394" t="s">
        <v>38</v>
      </c>
      <c r="H577" s="394">
        <v>10</v>
      </c>
      <c r="M577" s="394">
        <v>2050</v>
      </c>
      <c r="N577" s="394" t="s">
        <v>247</v>
      </c>
      <c r="O577" s="394" t="s">
        <v>279</v>
      </c>
      <c r="P577" s="394" t="s">
        <v>1425</v>
      </c>
    </row>
    <row r="578" spans="1:16" s="394" customFormat="1" x14ac:dyDescent="0.25">
      <c r="A578" s="394">
        <v>1000151</v>
      </c>
      <c r="B578" s="394" t="s">
        <v>1458</v>
      </c>
      <c r="C578" s="396">
        <v>42036</v>
      </c>
      <c r="D578" s="396">
        <v>42063.999988425923</v>
      </c>
      <c r="E578" s="394">
        <v>1</v>
      </c>
      <c r="F578" s="394" t="s">
        <v>38</v>
      </c>
      <c r="G578" s="394">
        <v>7</v>
      </c>
      <c r="H578" s="394">
        <v>5</v>
      </c>
      <c r="I578" s="394">
        <v>820</v>
      </c>
      <c r="J578" s="394" t="s">
        <v>244</v>
      </c>
      <c r="K578" s="394" t="s">
        <v>82</v>
      </c>
    </row>
    <row r="579" spans="1:16" s="394" customFormat="1" x14ac:dyDescent="0.25">
      <c r="A579" s="394">
        <v>1000151</v>
      </c>
      <c r="B579" s="394" t="s">
        <v>1458</v>
      </c>
      <c r="C579" s="396">
        <v>42064</v>
      </c>
      <c r="D579" s="396">
        <v>42094.999988425923</v>
      </c>
      <c r="E579" s="394">
        <v>1</v>
      </c>
      <c r="F579" s="394" t="s">
        <v>38</v>
      </c>
      <c r="G579" s="394">
        <v>7</v>
      </c>
      <c r="H579" s="394">
        <v>5</v>
      </c>
      <c r="I579" s="394">
        <v>438536</v>
      </c>
      <c r="J579" s="394" t="s">
        <v>1438</v>
      </c>
      <c r="K579" s="394" t="s">
        <v>1439</v>
      </c>
    </row>
    <row r="580" spans="1:16" s="394" customFormat="1" x14ac:dyDescent="0.25">
      <c r="A580" s="394">
        <v>1000151</v>
      </c>
      <c r="B580" s="394" t="s">
        <v>1458</v>
      </c>
      <c r="C580" s="396">
        <v>42064</v>
      </c>
      <c r="D580" s="396">
        <v>42094.999988425923</v>
      </c>
      <c r="E580" s="394">
        <v>1</v>
      </c>
      <c r="F580" s="394" t="s">
        <v>38</v>
      </c>
      <c r="H580" s="394">
        <v>10</v>
      </c>
      <c r="M580" s="394">
        <v>44280</v>
      </c>
      <c r="N580" s="394" t="s">
        <v>1440</v>
      </c>
      <c r="O580" s="394" t="s">
        <v>1441</v>
      </c>
      <c r="P580" s="394" t="s">
        <v>1442</v>
      </c>
    </row>
    <row r="581" spans="1:16" s="394" customFormat="1" x14ac:dyDescent="0.25">
      <c r="A581" s="394">
        <v>1000152</v>
      </c>
      <c r="B581" s="394" t="s">
        <v>1459</v>
      </c>
      <c r="C581" s="396">
        <v>41699</v>
      </c>
      <c r="D581" s="396">
        <v>41729.999988425923</v>
      </c>
      <c r="E581" s="394">
        <v>1</v>
      </c>
      <c r="F581" s="394" t="s">
        <v>38</v>
      </c>
      <c r="G581" s="394">
        <v>7</v>
      </c>
      <c r="H581" s="394">
        <v>5</v>
      </c>
      <c r="I581" s="394">
        <v>69536</v>
      </c>
      <c r="J581" s="394" t="s">
        <v>1433</v>
      </c>
      <c r="K581" s="394" t="s">
        <v>1434</v>
      </c>
      <c r="O581" s="394" t="s">
        <v>1433</v>
      </c>
      <c r="P581" s="394" t="s">
        <v>1434</v>
      </c>
    </row>
    <row r="582" spans="1:16" s="394" customFormat="1" x14ac:dyDescent="0.25">
      <c r="A582" s="394">
        <v>1000152</v>
      </c>
      <c r="B582" s="394" t="s">
        <v>1459</v>
      </c>
      <c r="C582" s="396">
        <v>41699</v>
      </c>
      <c r="D582" s="396">
        <v>41729.999988425923</v>
      </c>
      <c r="E582" s="394">
        <v>1</v>
      </c>
      <c r="F582" s="394" t="s">
        <v>38</v>
      </c>
      <c r="H582" s="394">
        <v>10</v>
      </c>
      <c r="M582" s="394">
        <v>16605</v>
      </c>
      <c r="N582" s="394" t="s">
        <v>1435</v>
      </c>
    </row>
    <row r="583" spans="1:16" s="394" customFormat="1" x14ac:dyDescent="0.25">
      <c r="A583" s="394">
        <v>1000152</v>
      </c>
      <c r="B583" s="394" t="s">
        <v>1459</v>
      </c>
      <c r="C583" s="396">
        <v>42005</v>
      </c>
      <c r="D583" s="396">
        <v>42035.999988425923</v>
      </c>
      <c r="E583" s="394">
        <v>1</v>
      </c>
      <c r="F583" s="394" t="s">
        <v>38</v>
      </c>
      <c r="H583" s="394">
        <v>10</v>
      </c>
      <c r="M583" s="394">
        <v>1845</v>
      </c>
      <c r="N583" s="394" t="s">
        <v>255</v>
      </c>
    </row>
    <row r="584" spans="1:16" s="394" customFormat="1" x14ac:dyDescent="0.25">
      <c r="A584" s="394">
        <v>1000152</v>
      </c>
      <c r="B584" s="394" t="s">
        <v>1459</v>
      </c>
      <c r="C584" s="396">
        <v>42036</v>
      </c>
      <c r="D584" s="396">
        <v>42063.999988425923</v>
      </c>
      <c r="E584" s="394">
        <v>1</v>
      </c>
      <c r="F584" s="394" t="s">
        <v>38</v>
      </c>
      <c r="G584" s="394">
        <v>7</v>
      </c>
      <c r="H584" s="394">
        <v>4</v>
      </c>
      <c r="I584" s="394">
        <v>738</v>
      </c>
      <c r="J584" s="394" t="s">
        <v>253</v>
      </c>
      <c r="K584" s="394" t="s">
        <v>254</v>
      </c>
      <c r="O584" s="394" t="s">
        <v>253</v>
      </c>
      <c r="P584" s="394" t="s">
        <v>254</v>
      </c>
    </row>
    <row r="585" spans="1:16" s="394" customFormat="1" x14ac:dyDescent="0.25">
      <c r="A585" s="394">
        <v>1000152</v>
      </c>
      <c r="B585" s="394" t="s">
        <v>1459</v>
      </c>
      <c r="C585" s="396">
        <v>42064</v>
      </c>
      <c r="D585" s="396">
        <v>42094.999988425923</v>
      </c>
      <c r="E585" s="394">
        <v>1</v>
      </c>
      <c r="F585" s="394" t="s">
        <v>38</v>
      </c>
      <c r="G585" s="394">
        <v>7</v>
      </c>
      <c r="H585" s="394">
        <v>5</v>
      </c>
      <c r="I585" s="394">
        <v>438536</v>
      </c>
      <c r="J585" s="394" t="s">
        <v>1438</v>
      </c>
      <c r="K585" s="394" t="s">
        <v>1439</v>
      </c>
      <c r="O585" s="394" t="s">
        <v>1438</v>
      </c>
      <c r="P585" s="394" t="s">
        <v>1439</v>
      </c>
    </row>
    <row r="586" spans="1:16" s="394" customFormat="1" x14ac:dyDescent="0.25">
      <c r="A586" s="394">
        <v>1000152</v>
      </c>
      <c r="B586" s="394" t="s">
        <v>1459</v>
      </c>
      <c r="C586" s="396">
        <v>42064</v>
      </c>
      <c r="D586" s="396">
        <v>42094.999988425923</v>
      </c>
      <c r="E586" s="394">
        <v>1</v>
      </c>
      <c r="F586" s="394" t="s">
        <v>38</v>
      </c>
      <c r="H586" s="394">
        <v>10</v>
      </c>
      <c r="M586" s="394">
        <v>44280</v>
      </c>
      <c r="N586" s="394" t="s">
        <v>1440</v>
      </c>
    </row>
    <row r="589" spans="1:16" s="210" customFormat="1" x14ac:dyDescent="0.25"/>
    <row r="590" spans="1:16" s="93" customFormat="1" x14ac:dyDescent="0.25">
      <c r="A590" s="93">
        <v>1000135</v>
      </c>
      <c r="B590" s="93" t="s">
        <v>1432</v>
      </c>
      <c r="C590" s="273">
        <v>42005</v>
      </c>
      <c r="D590" s="273">
        <v>42035.999988425923</v>
      </c>
      <c r="E590" s="93">
        <v>1</v>
      </c>
      <c r="F590" s="93" t="s">
        <v>38</v>
      </c>
      <c r="H590" s="93">
        <v>10</v>
      </c>
      <c r="M590" s="93">
        <v>6765</v>
      </c>
      <c r="N590" s="93" t="s">
        <v>406</v>
      </c>
      <c r="O590" s="93" t="s">
        <v>277</v>
      </c>
      <c r="P590" s="93" t="s">
        <v>924</v>
      </c>
    </row>
    <row r="591" spans="1:16" s="93" customFormat="1" x14ac:dyDescent="0.25">
      <c r="A591" s="93">
        <v>1000135</v>
      </c>
      <c r="B591" s="93" t="s">
        <v>1432</v>
      </c>
      <c r="C591" s="273">
        <v>42036</v>
      </c>
      <c r="D591" s="273">
        <v>42063.999988425923</v>
      </c>
      <c r="E591" s="93">
        <v>1</v>
      </c>
      <c r="F591" s="93" t="s">
        <v>38</v>
      </c>
      <c r="G591" s="93">
        <v>7</v>
      </c>
      <c r="H591" s="93">
        <v>5</v>
      </c>
      <c r="I591" s="93">
        <v>10824</v>
      </c>
      <c r="J591" s="93" t="s">
        <v>1681</v>
      </c>
      <c r="K591" s="93" t="s">
        <v>407</v>
      </c>
    </row>
    <row r="592" spans="1:16" s="93" customFormat="1" x14ac:dyDescent="0.25">
      <c r="A592" s="93">
        <v>1000136</v>
      </c>
      <c r="B592" s="93" t="s">
        <v>1443</v>
      </c>
      <c r="C592" s="273">
        <v>42005</v>
      </c>
      <c r="D592" s="273">
        <v>42035.999988425923</v>
      </c>
      <c r="E592" s="93">
        <v>1</v>
      </c>
      <c r="F592" s="93" t="s">
        <v>38</v>
      </c>
      <c r="H592" s="93">
        <v>10</v>
      </c>
      <c r="M592" s="93">
        <v>6765</v>
      </c>
      <c r="N592" s="93" t="s">
        <v>406</v>
      </c>
    </row>
    <row r="593" spans="1:16" s="93" customFormat="1" x14ac:dyDescent="0.25">
      <c r="A593" s="93">
        <v>1000136</v>
      </c>
      <c r="B593" s="93" t="s">
        <v>1443</v>
      </c>
      <c r="C593" s="273">
        <v>42036</v>
      </c>
      <c r="D593" s="273">
        <v>42063.999988425923</v>
      </c>
      <c r="E593" s="93">
        <v>1</v>
      </c>
      <c r="F593" s="93" t="s">
        <v>38</v>
      </c>
      <c r="G593" s="93">
        <v>7</v>
      </c>
      <c r="H593" s="93">
        <v>5</v>
      </c>
      <c r="I593" s="93">
        <v>10824</v>
      </c>
      <c r="J593" s="93" t="s">
        <v>1681</v>
      </c>
      <c r="K593" s="93" t="s">
        <v>407</v>
      </c>
      <c r="O593" s="93" t="s">
        <v>1681</v>
      </c>
      <c r="P593" s="93" t="s">
        <v>407</v>
      </c>
    </row>
    <row r="594" spans="1:16" s="93" customFormat="1" x14ac:dyDescent="0.25">
      <c r="A594" s="93">
        <v>1000137</v>
      </c>
      <c r="B594" s="93" t="s">
        <v>1444</v>
      </c>
      <c r="C594" s="273">
        <v>41944</v>
      </c>
      <c r="D594" s="273">
        <v>41973.999988425923</v>
      </c>
      <c r="E594" s="93">
        <v>1</v>
      </c>
      <c r="F594" s="93" t="s">
        <v>38</v>
      </c>
      <c r="G594" s="93">
        <v>7</v>
      </c>
      <c r="H594" s="93">
        <v>4</v>
      </c>
      <c r="I594" s="93">
        <v>2706</v>
      </c>
      <c r="J594" s="93" t="s">
        <v>407</v>
      </c>
      <c r="K594" s="93" t="s">
        <v>408</v>
      </c>
    </row>
    <row r="595" spans="1:16" s="93" customFormat="1" x14ac:dyDescent="0.25">
      <c r="A595" s="93">
        <v>1000137</v>
      </c>
      <c r="B595" s="93" t="s">
        <v>1444</v>
      </c>
      <c r="C595" s="273">
        <v>41974</v>
      </c>
      <c r="D595" s="273">
        <v>42004.999988425923</v>
      </c>
      <c r="E595" s="93">
        <v>1</v>
      </c>
      <c r="F595" s="93" t="s">
        <v>38</v>
      </c>
      <c r="H595" s="93">
        <v>10</v>
      </c>
      <c r="M595" s="93">
        <v>6765</v>
      </c>
      <c r="N595" s="93" t="s">
        <v>406</v>
      </c>
      <c r="O595" s="93" t="s">
        <v>277</v>
      </c>
      <c r="P595" s="93" t="s">
        <v>924</v>
      </c>
    </row>
    <row r="596" spans="1:16" s="93" customFormat="1" x14ac:dyDescent="0.25">
      <c r="A596" s="93">
        <v>1000138</v>
      </c>
      <c r="B596" s="93" t="s">
        <v>1445</v>
      </c>
      <c r="C596" s="273">
        <v>41944</v>
      </c>
      <c r="D596" s="273">
        <v>41973.999988425923</v>
      </c>
      <c r="E596" s="93">
        <v>1</v>
      </c>
      <c r="F596" s="93" t="s">
        <v>38</v>
      </c>
      <c r="G596" s="93">
        <v>7</v>
      </c>
      <c r="H596" s="93">
        <v>4</v>
      </c>
      <c r="I596" s="93">
        <v>2706</v>
      </c>
      <c r="J596" s="93" t="s">
        <v>407</v>
      </c>
      <c r="K596" s="93" t="s">
        <v>408</v>
      </c>
      <c r="O596" s="93" t="s">
        <v>407</v>
      </c>
      <c r="P596" s="93" t="s">
        <v>408</v>
      </c>
    </row>
    <row r="597" spans="1:16" s="93" customFormat="1" x14ac:dyDescent="0.25">
      <c r="A597" s="93">
        <v>1000138</v>
      </c>
      <c r="B597" s="93" t="s">
        <v>1445</v>
      </c>
      <c r="C597" s="273">
        <v>41974</v>
      </c>
      <c r="D597" s="273">
        <v>42004.999988425923</v>
      </c>
      <c r="E597" s="93">
        <v>1</v>
      </c>
      <c r="F597" s="93" t="s">
        <v>38</v>
      </c>
      <c r="H597" s="93">
        <v>10</v>
      </c>
      <c r="M597" s="93">
        <v>6765</v>
      </c>
      <c r="N597" s="93" t="s">
        <v>406</v>
      </c>
    </row>
    <row r="598" spans="1:16" s="93" customFormat="1" x14ac:dyDescent="0.25">
      <c r="A598" s="93">
        <v>1000139</v>
      </c>
      <c r="B598" s="93" t="s">
        <v>1446</v>
      </c>
      <c r="C598" s="273">
        <v>41944</v>
      </c>
      <c r="D598" s="273">
        <v>41973.999988425923</v>
      </c>
      <c r="E598" s="93">
        <v>1</v>
      </c>
      <c r="F598" s="93" t="s">
        <v>38</v>
      </c>
      <c r="G598" s="93">
        <v>7</v>
      </c>
      <c r="H598" s="93">
        <v>4</v>
      </c>
      <c r="I598" s="93">
        <v>2706</v>
      </c>
      <c r="J598" s="93" t="s">
        <v>407</v>
      </c>
      <c r="K598" s="93" t="s">
        <v>408</v>
      </c>
    </row>
    <row r="599" spans="1:16" s="93" customFormat="1" x14ac:dyDescent="0.25">
      <c r="A599" s="93">
        <v>1000139</v>
      </c>
      <c r="B599" s="93" t="s">
        <v>1446</v>
      </c>
      <c r="C599" s="273">
        <v>41974</v>
      </c>
      <c r="D599" s="273">
        <v>42004.999988425923</v>
      </c>
      <c r="E599" s="93">
        <v>1</v>
      </c>
      <c r="F599" s="93" t="s">
        <v>38</v>
      </c>
      <c r="H599" s="93">
        <v>10</v>
      </c>
      <c r="M599" s="93">
        <v>6765</v>
      </c>
      <c r="N599" s="93" t="s">
        <v>406</v>
      </c>
      <c r="O599" s="93" t="s">
        <v>277</v>
      </c>
      <c r="P599" s="93" t="s">
        <v>924</v>
      </c>
    </row>
    <row r="600" spans="1:16" s="93" customFormat="1" x14ac:dyDescent="0.25">
      <c r="A600" s="93">
        <v>1000140</v>
      </c>
      <c r="B600" s="93" t="s">
        <v>1447</v>
      </c>
      <c r="C600" s="273">
        <v>41944</v>
      </c>
      <c r="D600" s="273">
        <v>41973.999988425923</v>
      </c>
      <c r="E600" s="93">
        <v>1</v>
      </c>
      <c r="F600" s="93" t="s">
        <v>38</v>
      </c>
      <c r="G600" s="93">
        <v>7</v>
      </c>
      <c r="H600" s="93">
        <v>4</v>
      </c>
      <c r="I600" s="93">
        <v>2706</v>
      </c>
      <c r="J600" s="93" t="s">
        <v>407</v>
      </c>
      <c r="K600" s="93" t="s">
        <v>408</v>
      </c>
      <c r="O600" s="93" t="s">
        <v>407</v>
      </c>
      <c r="P600" s="93" t="s">
        <v>408</v>
      </c>
    </row>
    <row r="601" spans="1:16" s="93" customFormat="1" x14ac:dyDescent="0.25">
      <c r="A601" s="93">
        <v>1000140</v>
      </c>
      <c r="B601" s="93" t="s">
        <v>1447</v>
      </c>
      <c r="C601" s="273">
        <v>41974</v>
      </c>
      <c r="D601" s="273">
        <v>42004.999988425923</v>
      </c>
      <c r="E601" s="93">
        <v>1</v>
      </c>
      <c r="F601" s="93" t="s">
        <v>38</v>
      </c>
      <c r="H601" s="93">
        <v>10</v>
      </c>
      <c r="M601" s="93">
        <v>6765</v>
      </c>
      <c r="N601" s="93" t="s">
        <v>406</v>
      </c>
    </row>
    <row r="602" spans="1:16" s="93" customFormat="1" x14ac:dyDescent="0.25">
      <c r="A602" s="93">
        <v>1000141</v>
      </c>
      <c r="B602" s="93" t="s">
        <v>1448</v>
      </c>
      <c r="C602" s="273">
        <v>42005</v>
      </c>
      <c r="D602" s="273">
        <v>42035.999988425923</v>
      </c>
      <c r="E602" s="93">
        <v>1</v>
      </c>
      <c r="F602" s="93" t="s">
        <v>38</v>
      </c>
      <c r="H602" s="93">
        <v>10</v>
      </c>
      <c r="M602" s="93">
        <v>6765</v>
      </c>
      <c r="N602" s="93" t="s">
        <v>406</v>
      </c>
      <c r="O602" s="93" t="s">
        <v>277</v>
      </c>
      <c r="P602" s="93" t="s">
        <v>924</v>
      </c>
    </row>
    <row r="603" spans="1:16" s="93" customFormat="1" x14ac:dyDescent="0.25">
      <c r="A603" s="93">
        <v>1000141</v>
      </c>
      <c r="B603" s="93" t="s">
        <v>1448</v>
      </c>
      <c r="C603" s="273">
        <v>42036</v>
      </c>
      <c r="D603" s="273">
        <v>42063.999988425923</v>
      </c>
      <c r="E603" s="93">
        <v>1</v>
      </c>
      <c r="F603" s="93" t="s">
        <v>38</v>
      </c>
      <c r="G603" s="93">
        <v>7</v>
      </c>
      <c r="H603" s="93">
        <v>5</v>
      </c>
      <c r="I603" s="93">
        <v>10824</v>
      </c>
      <c r="J603" s="93" t="s">
        <v>1681</v>
      </c>
      <c r="K603" s="93" t="s">
        <v>407</v>
      </c>
    </row>
    <row r="604" spans="1:16" s="93" customFormat="1" x14ac:dyDescent="0.25">
      <c r="A604" s="93">
        <v>1000142</v>
      </c>
      <c r="B604" s="93" t="s">
        <v>1449</v>
      </c>
      <c r="C604" s="273">
        <v>42005</v>
      </c>
      <c r="D604" s="273">
        <v>42035.999988425923</v>
      </c>
      <c r="E604" s="93">
        <v>1</v>
      </c>
      <c r="F604" s="93" t="s">
        <v>38</v>
      </c>
      <c r="H604" s="93">
        <v>10</v>
      </c>
      <c r="M604" s="93">
        <v>6765</v>
      </c>
      <c r="N604" s="93" t="s">
        <v>406</v>
      </c>
    </row>
    <row r="605" spans="1:16" s="93" customFormat="1" x14ac:dyDescent="0.25">
      <c r="A605" s="93">
        <v>1000142</v>
      </c>
      <c r="B605" s="93" t="s">
        <v>1449</v>
      </c>
      <c r="C605" s="273">
        <v>42036</v>
      </c>
      <c r="D605" s="273">
        <v>42063.999988425923</v>
      </c>
      <c r="E605" s="93">
        <v>1</v>
      </c>
      <c r="F605" s="93" t="s">
        <v>38</v>
      </c>
      <c r="G605" s="93">
        <v>7</v>
      </c>
      <c r="H605" s="93">
        <v>5</v>
      </c>
      <c r="I605" s="93">
        <v>10824</v>
      </c>
      <c r="J605" s="93" t="s">
        <v>1681</v>
      </c>
      <c r="K605" s="93" t="s">
        <v>407</v>
      </c>
      <c r="O605" s="93" t="s">
        <v>1681</v>
      </c>
      <c r="P605" s="93" t="s">
        <v>407</v>
      </c>
    </row>
    <row r="606" spans="1:16" s="93" customFormat="1" x14ac:dyDescent="0.25">
      <c r="A606" s="93">
        <v>1000143</v>
      </c>
      <c r="B606" s="93" t="s">
        <v>1450</v>
      </c>
      <c r="C606" s="273">
        <v>42005</v>
      </c>
      <c r="D606" s="273">
        <v>42035.999988425923</v>
      </c>
      <c r="E606" s="93">
        <v>1</v>
      </c>
      <c r="F606" s="93" t="s">
        <v>38</v>
      </c>
      <c r="H606" s="93">
        <v>10</v>
      </c>
      <c r="M606" s="93">
        <v>6765</v>
      </c>
      <c r="N606" s="93" t="s">
        <v>406</v>
      </c>
      <c r="O606" s="93" t="s">
        <v>277</v>
      </c>
      <c r="P606" s="93" t="s">
        <v>924</v>
      </c>
    </row>
    <row r="607" spans="1:16" s="93" customFormat="1" x14ac:dyDescent="0.25">
      <c r="A607" s="93">
        <v>1000143</v>
      </c>
      <c r="B607" s="93" t="s">
        <v>1450</v>
      </c>
      <c r="C607" s="273">
        <v>42036</v>
      </c>
      <c r="D607" s="273">
        <v>42063.999988425923</v>
      </c>
      <c r="E607" s="93">
        <v>1</v>
      </c>
      <c r="F607" s="93" t="s">
        <v>38</v>
      </c>
      <c r="G607" s="93">
        <v>7</v>
      </c>
      <c r="H607" s="93">
        <v>5</v>
      </c>
      <c r="I607" s="93">
        <v>10824</v>
      </c>
      <c r="J607" s="93" t="s">
        <v>1681</v>
      </c>
      <c r="K607" s="93" t="s">
        <v>407</v>
      </c>
    </row>
    <row r="608" spans="1:16" s="93" customFormat="1" x14ac:dyDescent="0.25">
      <c r="A608" s="93">
        <v>1000144</v>
      </c>
      <c r="B608" s="93" t="s">
        <v>1451</v>
      </c>
      <c r="C608" s="273">
        <v>42005</v>
      </c>
      <c r="D608" s="273">
        <v>42035.999988425923</v>
      </c>
      <c r="E608" s="93">
        <v>1</v>
      </c>
      <c r="F608" s="93" t="s">
        <v>38</v>
      </c>
      <c r="H608" s="93">
        <v>10</v>
      </c>
      <c r="M608" s="93">
        <v>6765</v>
      </c>
      <c r="N608" s="93" t="s">
        <v>406</v>
      </c>
    </row>
    <row r="609" spans="1:16" s="93" customFormat="1" x14ac:dyDescent="0.25">
      <c r="A609" s="93">
        <v>1000144</v>
      </c>
      <c r="B609" s="93" t="s">
        <v>1451</v>
      </c>
      <c r="C609" s="273">
        <v>42036</v>
      </c>
      <c r="D609" s="273">
        <v>42063.999988425923</v>
      </c>
      <c r="E609" s="93">
        <v>1</v>
      </c>
      <c r="F609" s="93" t="s">
        <v>38</v>
      </c>
      <c r="G609" s="93">
        <v>7</v>
      </c>
      <c r="H609" s="93">
        <v>5</v>
      </c>
      <c r="I609" s="93">
        <v>10824</v>
      </c>
      <c r="J609" s="93" t="s">
        <v>1681</v>
      </c>
      <c r="K609" s="93" t="s">
        <v>407</v>
      </c>
      <c r="O609" s="93" t="s">
        <v>1681</v>
      </c>
      <c r="P609" s="93" t="s">
        <v>407</v>
      </c>
    </row>
    <row r="610" spans="1:16" s="93" customFormat="1" x14ac:dyDescent="0.25">
      <c r="A610" s="93">
        <v>1000145</v>
      </c>
      <c r="B610" s="93" t="s">
        <v>1452</v>
      </c>
      <c r="C610" s="273">
        <v>41944</v>
      </c>
      <c r="D610" s="273">
        <v>41973.999988425923</v>
      </c>
      <c r="E610" s="93">
        <v>1</v>
      </c>
      <c r="F610" s="93" t="s">
        <v>38</v>
      </c>
      <c r="G610" s="93">
        <v>7</v>
      </c>
      <c r="H610" s="93">
        <v>4</v>
      </c>
      <c r="I610" s="93">
        <v>820</v>
      </c>
      <c r="J610" s="93" t="s">
        <v>81</v>
      </c>
      <c r="K610" s="93" t="s">
        <v>82</v>
      </c>
    </row>
    <row r="611" spans="1:16" s="93" customFormat="1" x14ac:dyDescent="0.25">
      <c r="A611" s="93">
        <v>1000145</v>
      </c>
      <c r="B611" s="93" t="s">
        <v>1452</v>
      </c>
      <c r="C611" s="273">
        <v>42005</v>
      </c>
      <c r="D611" s="273">
        <v>42035.999988425923</v>
      </c>
      <c r="E611" s="93">
        <v>1</v>
      </c>
      <c r="F611" s="93" t="s">
        <v>38</v>
      </c>
      <c r="H611" s="93">
        <v>10</v>
      </c>
      <c r="M611" s="93">
        <v>6765</v>
      </c>
      <c r="N611" s="93" t="s">
        <v>406</v>
      </c>
      <c r="O611" s="93" t="s">
        <v>277</v>
      </c>
      <c r="P611" s="93" t="s">
        <v>924</v>
      </c>
    </row>
    <row r="612" spans="1:16" s="93" customFormat="1" x14ac:dyDescent="0.25">
      <c r="A612" s="93">
        <v>1000145</v>
      </c>
      <c r="B612" s="93" t="s">
        <v>1452</v>
      </c>
      <c r="C612" s="273">
        <v>42036</v>
      </c>
      <c r="D612" s="273">
        <v>42063.999988425923</v>
      </c>
      <c r="E612" s="93">
        <v>1</v>
      </c>
      <c r="F612" s="93" t="s">
        <v>38</v>
      </c>
      <c r="G612" s="93">
        <v>7</v>
      </c>
      <c r="H612" s="93">
        <v>5</v>
      </c>
      <c r="I612" s="93">
        <v>7544</v>
      </c>
      <c r="J612" s="93" t="s">
        <v>380</v>
      </c>
      <c r="K612" s="93" t="s">
        <v>411</v>
      </c>
    </row>
    <row r="613" spans="1:16" s="93" customFormat="1" x14ac:dyDescent="0.25">
      <c r="A613" s="93">
        <v>1000146</v>
      </c>
      <c r="B613" s="93" t="s">
        <v>1453</v>
      </c>
      <c r="C613" s="273">
        <v>41944</v>
      </c>
      <c r="D613" s="273">
        <v>41973.999988425923</v>
      </c>
      <c r="E613" s="93">
        <v>1</v>
      </c>
      <c r="F613" s="93" t="s">
        <v>38</v>
      </c>
      <c r="G613" s="93">
        <v>7</v>
      </c>
      <c r="H613" s="93">
        <v>4</v>
      </c>
      <c r="I613" s="93">
        <v>820</v>
      </c>
      <c r="J613" s="93" t="s">
        <v>81</v>
      </c>
      <c r="K613" s="93" t="s">
        <v>82</v>
      </c>
      <c r="O613" s="93" t="s">
        <v>81</v>
      </c>
      <c r="P613" s="93" t="s">
        <v>82</v>
      </c>
    </row>
    <row r="614" spans="1:16" s="93" customFormat="1" x14ac:dyDescent="0.25">
      <c r="A614" s="93">
        <v>1000146</v>
      </c>
      <c r="B614" s="93" t="s">
        <v>1453</v>
      </c>
      <c r="C614" s="273">
        <v>42005</v>
      </c>
      <c r="D614" s="273">
        <v>42035.999988425923</v>
      </c>
      <c r="E614" s="93">
        <v>1</v>
      </c>
      <c r="F614" s="93" t="s">
        <v>38</v>
      </c>
      <c r="H614" s="93">
        <v>10</v>
      </c>
      <c r="M614" s="93">
        <v>6765</v>
      </c>
      <c r="N614" s="93" t="s">
        <v>406</v>
      </c>
    </row>
    <row r="615" spans="1:16" s="93" customFormat="1" x14ac:dyDescent="0.25">
      <c r="A615" s="93">
        <v>1000146</v>
      </c>
      <c r="B615" s="93" t="s">
        <v>1453</v>
      </c>
      <c r="C615" s="273">
        <v>42036</v>
      </c>
      <c r="D615" s="273">
        <v>42063.999988425923</v>
      </c>
      <c r="E615" s="93">
        <v>1</v>
      </c>
      <c r="F615" s="93" t="s">
        <v>38</v>
      </c>
      <c r="G615" s="93">
        <v>7</v>
      </c>
      <c r="H615" s="93">
        <v>5</v>
      </c>
      <c r="I615" s="93">
        <v>7544</v>
      </c>
      <c r="J615" s="93" t="s">
        <v>380</v>
      </c>
      <c r="K615" s="93" t="s">
        <v>411</v>
      </c>
      <c r="O615" s="93" t="s">
        <v>380</v>
      </c>
      <c r="P615" s="93" t="s">
        <v>411</v>
      </c>
    </row>
    <row r="616" spans="1:16" s="93" customFormat="1" x14ac:dyDescent="0.25">
      <c r="A616" s="93">
        <v>1000147</v>
      </c>
      <c r="B616" s="93" t="s">
        <v>1454</v>
      </c>
      <c r="C616" s="273">
        <v>41944</v>
      </c>
      <c r="D616" s="273">
        <v>41973.999988425923</v>
      </c>
      <c r="E616" s="93">
        <v>1</v>
      </c>
      <c r="F616" s="93" t="s">
        <v>38</v>
      </c>
      <c r="G616" s="93">
        <v>7</v>
      </c>
      <c r="H616" s="93">
        <v>4</v>
      </c>
      <c r="I616" s="93">
        <v>820</v>
      </c>
      <c r="J616" s="93" t="s">
        <v>81</v>
      </c>
      <c r="K616" s="93" t="s">
        <v>82</v>
      </c>
    </row>
    <row r="617" spans="1:16" s="93" customFormat="1" x14ac:dyDescent="0.25">
      <c r="A617" s="93">
        <v>1000147</v>
      </c>
      <c r="B617" s="93" t="s">
        <v>1454</v>
      </c>
      <c r="C617" s="273">
        <v>42005</v>
      </c>
      <c r="D617" s="273">
        <v>42035.999988425923</v>
      </c>
      <c r="E617" s="93">
        <v>1</v>
      </c>
      <c r="F617" s="93" t="s">
        <v>38</v>
      </c>
      <c r="H617" s="93">
        <v>10</v>
      </c>
      <c r="M617" s="93">
        <v>6765</v>
      </c>
      <c r="N617" s="93" t="s">
        <v>406</v>
      </c>
      <c r="O617" s="93" t="s">
        <v>277</v>
      </c>
      <c r="P617" s="93" t="s">
        <v>924</v>
      </c>
    </row>
    <row r="618" spans="1:16" s="93" customFormat="1" x14ac:dyDescent="0.25">
      <c r="A618" s="93">
        <v>1000147</v>
      </c>
      <c r="B618" s="93" t="s">
        <v>1454</v>
      </c>
      <c r="C618" s="273">
        <v>42036</v>
      </c>
      <c r="D618" s="273">
        <v>42063.999988425923</v>
      </c>
      <c r="E618" s="93">
        <v>1</v>
      </c>
      <c r="F618" s="93" t="s">
        <v>38</v>
      </c>
      <c r="G618" s="93">
        <v>7</v>
      </c>
      <c r="H618" s="93">
        <v>5</v>
      </c>
      <c r="I618" s="93">
        <v>7544</v>
      </c>
      <c r="J618" s="93" t="s">
        <v>380</v>
      </c>
      <c r="K618" s="93" t="s">
        <v>411</v>
      </c>
    </row>
    <row r="619" spans="1:16" s="93" customFormat="1" x14ac:dyDescent="0.25">
      <c r="A619" s="93">
        <v>1000148</v>
      </c>
      <c r="B619" s="93" t="s">
        <v>1455</v>
      </c>
      <c r="C619" s="273">
        <v>41944</v>
      </c>
      <c r="D619" s="273">
        <v>41973.999988425923</v>
      </c>
      <c r="E619" s="93">
        <v>1</v>
      </c>
      <c r="F619" s="93" t="s">
        <v>38</v>
      </c>
      <c r="G619" s="93">
        <v>7</v>
      </c>
      <c r="H619" s="93">
        <v>4</v>
      </c>
      <c r="I619" s="93">
        <v>820</v>
      </c>
      <c r="J619" s="93" t="s">
        <v>81</v>
      </c>
      <c r="K619" s="93" t="s">
        <v>82</v>
      </c>
      <c r="O619" s="93" t="s">
        <v>81</v>
      </c>
      <c r="P619" s="93" t="s">
        <v>82</v>
      </c>
    </row>
    <row r="620" spans="1:16" s="93" customFormat="1" x14ac:dyDescent="0.25">
      <c r="A620" s="93">
        <v>1000148</v>
      </c>
      <c r="B620" s="93" t="s">
        <v>1455</v>
      </c>
      <c r="C620" s="273">
        <v>42005</v>
      </c>
      <c r="D620" s="273">
        <v>42035.999988425923</v>
      </c>
      <c r="E620" s="93">
        <v>1</v>
      </c>
      <c r="F620" s="93" t="s">
        <v>38</v>
      </c>
      <c r="H620" s="93">
        <v>10</v>
      </c>
      <c r="M620" s="93">
        <v>6765</v>
      </c>
      <c r="N620" s="93" t="s">
        <v>406</v>
      </c>
    </row>
    <row r="621" spans="1:16" s="93" customFormat="1" x14ac:dyDescent="0.25">
      <c r="A621" s="93">
        <v>1000148</v>
      </c>
      <c r="B621" s="93" t="s">
        <v>1455</v>
      </c>
      <c r="C621" s="273">
        <v>42036</v>
      </c>
      <c r="D621" s="273">
        <v>42063.999988425923</v>
      </c>
      <c r="E621" s="93">
        <v>1</v>
      </c>
      <c r="F621" s="93" t="s">
        <v>38</v>
      </c>
      <c r="G621" s="93">
        <v>7</v>
      </c>
      <c r="H621" s="93">
        <v>5</v>
      </c>
      <c r="I621" s="93">
        <v>7544</v>
      </c>
      <c r="J621" s="93" t="s">
        <v>380</v>
      </c>
      <c r="K621" s="93" t="s">
        <v>411</v>
      </c>
      <c r="O621" s="93" t="s">
        <v>380</v>
      </c>
      <c r="P621" s="93" t="s">
        <v>411</v>
      </c>
    </row>
    <row r="622" spans="1:16" s="93" customFormat="1" x14ac:dyDescent="0.25">
      <c r="A622" s="93">
        <v>1000149</v>
      </c>
      <c r="B622" s="93" t="s">
        <v>1456</v>
      </c>
      <c r="C622" s="273">
        <v>41944</v>
      </c>
      <c r="D622" s="273">
        <v>41973.999988425923</v>
      </c>
      <c r="E622" s="93">
        <v>1</v>
      </c>
      <c r="F622" s="93" t="s">
        <v>38</v>
      </c>
      <c r="G622" s="93">
        <v>7</v>
      </c>
      <c r="H622" s="93">
        <v>4</v>
      </c>
      <c r="I622" s="93">
        <v>820</v>
      </c>
      <c r="J622" s="93" t="s">
        <v>81</v>
      </c>
      <c r="K622" s="93" t="s">
        <v>82</v>
      </c>
    </row>
    <row r="623" spans="1:16" s="93" customFormat="1" x14ac:dyDescent="0.25">
      <c r="A623" s="93">
        <v>1000149</v>
      </c>
      <c r="B623" s="93" t="s">
        <v>1456</v>
      </c>
      <c r="C623" s="273">
        <v>42005</v>
      </c>
      <c r="D623" s="273">
        <v>42035.999988425923</v>
      </c>
      <c r="E623" s="93">
        <v>1</v>
      </c>
      <c r="F623" s="93" t="s">
        <v>38</v>
      </c>
      <c r="H623" s="93">
        <v>10</v>
      </c>
      <c r="M623" s="93">
        <v>6765</v>
      </c>
      <c r="N623" s="93" t="s">
        <v>406</v>
      </c>
      <c r="O623" s="93" t="s">
        <v>277</v>
      </c>
      <c r="P623" s="93" t="s">
        <v>924</v>
      </c>
    </row>
    <row r="624" spans="1:16" s="93" customFormat="1" x14ac:dyDescent="0.25">
      <c r="A624" s="93">
        <v>1000149</v>
      </c>
      <c r="B624" s="93" t="s">
        <v>1456</v>
      </c>
      <c r="C624" s="273">
        <v>42036</v>
      </c>
      <c r="D624" s="273">
        <v>42063.999988425923</v>
      </c>
      <c r="E624" s="93">
        <v>1</v>
      </c>
      <c r="F624" s="93" t="s">
        <v>38</v>
      </c>
      <c r="G624" s="93">
        <v>7</v>
      </c>
      <c r="H624" s="93">
        <v>5</v>
      </c>
      <c r="I624" s="93">
        <v>7544</v>
      </c>
      <c r="J624" s="93" t="s">
        <v>380</v>
      </c>
      <c r="K624" s="93" t="s">
        <v>411</v>
      </c>
    </row>
    <row r="625" spans="1:16" s="93" customFormat="1" x14ac:dyDescent="0.25">
      <c r="A625" s="93">
        <v>1000150</v>
      </c>
      <c r="B625" s="93" t="s">
        <v>1457</v>
      </c>
      <c r="C625" s="273">
        <v>41944</v>
      </c>
      <c r="D625" s="273">
        <v>41973.999988425923</v>
      </c>
      <c r="E625" s="93">
        <v>1</v>
      </c>
      <c r="F625" s="93" t="s">
        <v>38</v>
      </c>
      <c r="G625" s="93">
        <v>7</v>
      </c>
      <c r="H625" s="93">
        <v>4</v>
      </c>
      <c r="I625" s="93">
        <v>820</v>
      </c>
      <c r="J625" s="93" t="s">
        <v>81</v>
      </c>
      <c r="K625" s="93" t="s">
        <v>82</v>
      </c>
      <c r="O625" s="93" t="s">
        <v>81</v>
      </c>
      <c r="P625" s="93" t="s">
        <v>82</v>
      </c>
    </row>
    <row r="626" spans="1:16" s="93" customFormat="1" x14ac:dyDescent="0.25">
      <c r="A626" s="93">
        <v>1000150</v>
      </c>
      <c r="B626" s="93" t="s">
        <v>1457</v>
      </c>
      <c r="C626" s="273">
        <v>42005</v>
      </c>
      <c r="D626" s="273">
        <v>42035.999988425923</v>
      </c>
      <c r="E626" s="93">
        <v>1</v>
      </c>
      <c r="F626" s="93" t="s">
        <v>38</v>
      </c>
      <c r="H626" s="93">
        <v>10</v>
      </c>
      <c r="M626" s="93">
        <v>6765</v>
      </c>
      <c r="N626" s="93" t="s">
        <v>406</v>
      </c>
    </row>
    <row r="627" spans="1:16" s="93" customFormat="1" x14ac:dyDescent="0.25">
      <c r="A627" s="93">
        <v>1000150</v>
      </c>
      <c r="B627" s="93" t="s">
        <v>1457</v>
      </c>
      <c r="C627" s="273">
        <v>42036</v>
      </c>
      <c r="D627" s="273">
        <v>42063.999988425923</v>
      </c>
      <c r="E627" s="93">
        <v>1</v>
      </c>
      <c r="F627" s="93" t="s">
        <v>38</v>
      </c>
      <c r="G627" s="93">
        <v>7</v>
      </c>
      <c r="H627" s="93">
        <v>5</v>
      </c>
      <c r="I627" s="93">
        <v>7544</v>
      </c>
      <c r="J627" s="93" t="s">
        <v>380</v>
      </c>
      <c r="K627" s="93" t="s">
        <v>411</v>
      </c>
      <c r="O627" s="93" t="s">
        <v>380</v>
      </c>
      <c r="P627" s="93" t="s">
        <v>411</v>
      </c>
    </row>
    <row r="628" spans="1:16" s="93" customFormat="1" x14ac:dyDescent="0.25">
      <c r="A628" s="93">
        <v>1000151</v>
      </c>
      <c r="B628" s="93" t="s">
        <v>1458</v>
      </c>
      <c r="C628" s="273">
        <v>41944</v>
      </c>
      <c r="D628" s="273">
        <v>41973.999988425923</v>
      </c>
      <c r="E628" s="93">
        <v>1</v>
      </c>
      <c r="F628" s="93" t="s">
        <v>38</v>
      </c>
      <c r="G628" s="93">
        <v>7</v>
      </c>
      <c r="H628" s="93">
        <v>4</v>
      </c>
      <c r="I628" s="93">
        <v>820</v>
      </c>
      <c r="J628" s="93" t="s">
        <v>81</v>
      </c>
      <c r="K628" s="93" t="s">
        <v>82</v>
      </c>
    </row>
    <row r="629" spans="1:16" s="93" customFormat="1" x14ac:dyDescent="0.25">
      <c r="A629" s="93">
        <v>1000151</v>
      </c>
      <c r="B629" s="93" t="s">
        <v>1458</v>
      </c>
      <c r="C629" s="273">
        <v>41974</v>
      </c>
      <c r="D629" s="273">
        <v>42004.999988425923</v>
      </c>
      <c r="E629" s="93">
        <v>1</v>
      </c>
      <c r="F629" s="93" t="s">
        <v>38</v>
      </c>
      <c r="H629" s="93">
        <v>10</v>
      </c>
      <c r="M629" s="93">
        <v>3075</v>
      </c>
      <c r="N629" s="93" t="s">
        <v>1682</v>
      </c>
      <c r="O629" s="93" t="s">
        <v>280</v>
      </c>
      <c r="P629" s="93" t="s">
        <v>283</v>
      </c>
    </row>
    <row r="630" spans="1:16" s="93" customFormat="1" x14ac:dyDescent="0.25">
      <c r="A630" s="93">
        <v>1000151</v>
      </c>
      <c r="B630" s="93" t="s">
        <v>1458</v>
      </c>
      <c r="C630" s="273">
        <v>42005</v>
      </c>
      <c r="D630" s="273">
        <v>42035.999988425923</v>
      </c>
      <c r="E630" s="93">
        <v>1</v>
      </c>
      <c r="F630" s="93" t="s">
        <v>38</v>
      </c>
      <c r="H630" s="93">
        <v>10</v>
      </c>
      <c r="M630" s="93">
        <v>3690</v>
      </c>
      <c r="N630" s="93" t="s">
        <v>1683</v>
      </c>
      <c r="O630" s="93" t="s">
        <v>1684</v>
      </c>
      <c r="P630" s="93" t="s">
        <v>281</v>
      </c>
    </row>
    <row r="631" spans="1:16" s="93" customFormat="1" x14ac:dyDescent="0.25">
      <c r="A631" s="93">
        <v>1000151</v>
      </c>
      <c r="B631" s="93" t="s">
        <v>1458</v>
      </c>
      <c r="C631" s="273">
        <v>42036</v>
      </c>
      <c r="D631" s="273">
        <v>42063.999988425923</v>
      </c>
      <c r="E631" s="93">
        <v>1</v>
      </c>
      <c r="F631" s="93" t="s">
        <v>38</v>
      </c>
      <c r="G631" s="93">
        <v>7</v>
      </c>
      <c r="H631" s="93">
        <v>5</v>
      </c>
      <c r="I631" s="93">
        <v>7544</v>
      </c>
      <c r="J631" s="93" t="s">
        <v>380</v>
      </c>
      <c r="K631" s="93" t="s">
        <v>411</v>
      </c>
    </row>
    <row r="632" spans="1:16" s="93" customFormat="1" x14ac:dyDescent="0.25">
      <c r="A632" s="93">
        <v>1000152</v>
      </c>
      <c r="B632" s="93" t="s">
        <v>1459</v>
      </c>
      <c r="C632" s="273">
        <v>41944</v>
      </c>
      <c r="D632" s="273">
        <v>41973.999988425923</v>
      </c>
      <c r="E632" s="93">
        <v>1</v>
      </c>
      <c r="F632" s="93" t="s">
        <v>38</v>
      </c>
      <c r="G632" s="93">
        <v>7</v>
      </c>
      <c r="H632" s="93">
        <v>4</v>
      </c>
      <c r="I632" s="93">
        <v>820</v>
      </c>
      <c r="J632" s="93" t="s">
        <v>81</v>
      </c>
      <c r="K632" s="93" t="s">
        <v>82</v>
      </c>
      <c r="O632" s="93" t="s">
        <v>81</v>
      </c>
      <c r="P632" s="93" t="s">
        <v>82</v>
      </c>
    </row>
    <row r="633" spans="1:16" s="93" customFormat="1" x14ac:dyDescent="0.25">
      <c r="A633" s="93">
        <v>1000152</v>
      </c>
      <c r="B633" s="93" t="s">
        <v>1459</v>
      </c>
      <c r="C633" s="273">
        <v>41974</v>
      </c>
      <c r="D633" s="273">
        <v>42004.999988425923</v>
      </c>
      <c r="E633" s="93">
        <v>1</v>
      </c>
      <c r="F633" s="93" t="s">
        <v>38</v>
      </c>
      <c r="H633" s="93">
        <v>10</v>
      </c>
      <c r="M633" s="93">
        <v>3075</v>
      </c>
      <c r="N633" s="93" t="s">
        <v>1682</v>
      </c>
    </row>
    <row r="634" spans="1:16" s="93" customFormat="1" x14ac:dyDescent="0.25">
      <c r="A634" s="93">
        <v>1000152</v>
      </c>
      <c r="B634" s="93" t="s">
        <v>1459</v>
      </c>
      <c r="C634" s="273">
        <v>42005</v>
      </c>
      <c r="D634" s="273">
        <v>42035.999988425923</v>
      </c>
      <c r="E634" s="93">
        <v>1</v>
      </c>
      <c r="F634" s="93" t="s">
        <v>38</v>
      </c>
      <c r="H634" s="93">
        <v>10</v>
      </c>
      <c r="M634" s="93">
        <v>3690</v>
      </c>
      <c r="N634" s="93" t="s">
        <v>1683</v>
      </c>
    </row>
    <row r="635" spans="1:16" s="93" customFormat="1" x14ac:dyDescent="0.25">
      <c r="A635" s="93">
        <v>1000152</v>
      </c>
      <c r="B635" s="93" t="s">
        <v>1459</v>
      </c>
      <c r="C635" s="273">
        <v>42036</v>
      </c>
      <c r="D635" s="273">
        <v>42063.999988425923</v>
      </c>
      <c r="E635" s="93">
        <v>1</v>
      </c>
      <c r="F635" s="93" t="s">
        <v>38</v>
      </c>
      <c r="G635" s="93">
        <v>7</v>
      </c>
      <c r="H635" s="93">
        <v>5</v>
      </c>
      <c r="I635" s="93">
        <v>7544</v>
      </c>
      <c r="J635" s="93" t="s">
        <v>380</v>
      </c>
      <c r="K635" s="93" t="s">
        <v>411</v>
      </c>
      <c r="O635" s="93" t="s">
        <v>380</v>
      </c>
      <c r="P635" s="93" t="s">
        <v>411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AN488"/>
  <sheetViews>
    <sheetView topLeftCell="A289" zoomScale="70" zoomScaleNormal="70" workbookViewId="0">
      <selection activeCell="A320" sqref="A320:XFD329"/>
    </sheetView>
  </sheetViews>
  <sheetFormatPr defaultRowHeight="15" x14ac:dyDescent="0.25"/>
  <cols>
    <col min="1" max="1" width="3.42578125" style="163" customWidth="1"/>
    <col min="2" max="2" width="2.42578125" style="163" bestFit="1" customWidth="1"/>
    <col min="3" max="3" width="10.85546875" style="163" bestFit="1" customWidth="1"/>
    <col min="4" max="4" width="12" style="163" bestFit="1" customWidth="1"/>
    <col min="5" max="5" width="15" style="163" bestFit="1" customWidth="1"/>
    <col min="6" max="6" width="19.7109375" style="163" bestFit="1" customWidth="1"/>
    <col min="7" max="7" width="6" style="163" bestFit="1" customWidth="1"/>
    <col min="8" max="8" width="7.140625" style="163" customWidth="1"/>
    <col min="9" max="9" width="10.5703125" style="163" customWidth="1"/>
    <col min="10" max="10" width="12.28515625" style="163" bestFit="1" customWidth="1"/>
    <col min="11" max="11" width="17.28515625" style="163" bestFit="1" customWidth="1"/>
    <col min="12" max="12" width="14.42578125" style="163" bestFit="1" customWidth="1"/>
    <col min="13" max="13" width="20.85546875" style="163" bestFit="1" customWidth="1"/>
    <col min="14" max="14" width="18.140625" style="163" bestFit="1" customWidth="1"/>
    <col min="15" max="15" width="22.85546875" style="163" bestFit="1" customWidth="1"/>
    <col min="16" max="16" width="44.42578125" style="163" bestFit="1" customWidth="1"/>
    <col min="17" max="17" width="21.5703125" style="163" customWidth="1"/>
    <col min="18" max="18" width="44.42578125" style="163" bestFit="1" customWidth="1"/>
    <col min="19" max="19" width="15.85546875" style="163" bestFit="1" customWidth="1"/>
    <col min="20" max="20" width="18.42578125" style="163" customWidth="1"/>
    <col min="21" max="21" width="7" style="163" customWidth="1"/>
    <col min="22" max="22" width="6.85546875" style="163" customWidth="1"/>
    <col min="23" max="23" width="3.140625" style="163" customWidth="1"/>
    <col min="24" max="24" width="4.140625" style="163" customWidth="1"/>
    <col min="25" max="25" width="0" style="163" hidden="1" customWidth="1"/>
    <col min="26" max="26" width="23.42578125" style="219" customWidth="1"/>
    <col min="27" max="27" width="32.5703125" style="380" customWidth="1"/>
    <col min="28" max="28" width="9.140625" style="220"/>
    <col min="29" max="29" width="6.28515625" style="163" customWidth="1"/>
    <col min="30" max="30" width="5.7109375" style="163" customWidth="1"/>
    <col min="31" max="31" width="15" style="163" customWidth="1"/>
    <col min="32" max="32" width="15" style="163" bestFit="1" customWidth="1"/>
    <col min="33" max="33" width="3.28515625" style="163" customWidth="1"/>
    <col min="34" max="34" width="12" style="163" bestFit="1" customWidth="1"/>
    <col min="35" max="37" width="12" style="163" customWidth="1"/>
    <col min="38" max="38" width="20.42578125" style="163" customWidth="1"/>
    <col min="39" max="16384" width="9.140625" style="163"/>
  </cols>
  <sheetData>
    <row r="2" spans="1:40" ht="12.75" customHeight="1" x14ac:dyDescent="0.25">
      <c r="A2" s="5" t="s">
        <v>0</v>
      </c>
      <c r="B2" s="209"/>
      <c r="C2" s="164" t="s">
        <v>1</v>
      </c>
      <c r="D2" s="164" t="s">
        <v>2</v>
      </c>
      <c r="E2" s="164" t="s">
        <v>3</v>
      </c>
      <c r="F2" s="164" t="s">
        <v>4</v>
      </c>
      <c r="G2" s="164" t="s">
        <v>5</v>
      </c>
      <c r="H2" s="164" t="s">
        <v>6</v>
      </c>
      <c r="I2" s="164" t="s">
        <v>7</v>
      </c>
      <c r="J2" s="10" t="s">
        <v>8</v>
      </c>
      <c r="K2" s="164" t="s">
        <v>9</v>
      </c>
      <c r="L2" s="164" t="s">
        <v>10</v>
      </c>
      <c r="M2" s="164" t="s">
        <v>11</v>
      </c>
      <c r="N2" s="164" t="s">
        <v>12</v>
      </c>
      <c r="O2" s="164" t="s">
        <v>13</v>
      </c>
      <c r="P2" s="164" t="s">
        <v>14</v>
      </c>
      <c r="Q2" s="164" t="s">
        <v>15</v>
      </c>
      <c r="R2" s="176" t="s">
        <v>16</v>
      </c>
      <c r="S2" s="164" t="s">
        <v>17</v>
      </c>
      <c r="T2" s="164" t="s">
        <v>18</v>
      </c>
      <c r="U2" s="164" t="s">
        <v>19</v>
      </c>
      <c r="V2" s="164" t="s">
        <v>20</v>
      </c>
      <c r="W2" s="164" t="s">
        <v>21</v>
      </c>
      <c r="X2" s="164" t="s">
        <v>22</v>
      </c>
      <c r="Y2" s="4" t="s">
        <v>23</v>
      </c>
      <c r="Z2" s="222" t="s">
        <v>24</v>
      </c>
      <c r="AA2" s="355" t="s">
        <v>25</v>
      </c>
      <c r="AB2" s="176"/>
      <c r="AC2" s="164"/>
      <c r="AD2" s="164"/>
      <c r="AE2" s="164" t="s">
        <v>26</v>
      </c>
      <c r="AF2" s="164" t="s">
        <v>27</v>
      </c>
      <c r="AG2" s="164" t="s">
        <v>29</v>
      </c>
      <c r="AH2" s="164" t="s">
        <v>842</v>
      </c>
      <c r="AI2" s="164" t="s">
        <v>66</v>
      </c>
      <c r="AJ2" s="164" t="s">
        <v>67</v>
      </c>
      <c r="AK2" s="164" t="s">
        <v>68</v>
      </c>
      <c r="AL2" s="164" t="s">
        <v>34</v>
      </c>
      <c r="AM2" s="2"/>
      <c r="AN2" s="6" t="s">
        <v>843</v>
      </c>
    </row>
    <row r="3" spans="1:40" ht="12.75" customHeight="1" x14ac:dyDescent="0.25">
      <c r="A3" s="272">
        <v>1</v>
      </c>
      <c r="B3" s="72">
        <v>0</v>
      </c>
      <c r="C3" s="165" t="str">
        <f t="shared" ref="C3:C27" si="0">"1000"&amp;A3</f>
        <v>10001</v>
      </c>
      <c r="D3" s="165" t="str">
        <f t="shared" ref="D3:D27" si="1">"1000"&amp;A3&amp;"/13"</f>
        <v>10001/13</v>
      </c>
      <c r="E3" s="167" t="s">
        <v>36</v>
      </c>
      <c r="F3" s="167" t="s">
        <v>1695</v>
      </c>
      <c r="G3" s="165">
        <v>50</v>
      </c>
      <c r="H3" s="178">
        <v>100011</v>
      </c>
      <c r="I3" s="170" t="str">
        <f t="shared" ref="I3:I27" si="2">"Б-"&amp;H3&amp;"-13"</f>
        <v>Б-100011-13</v>
      </c>
      <c r="J3" s="169">
        <v>3</v>
      </c>
      <c r="K3" s="165">
        <v>12</v>
      </c>
      <c r="L3" s="165" t="s">
        <v>38</v>
      </c>
      <c r="M3" s="169">
        <v>1</v>
      </c>
      <c r="N3" s="165">
        <v>18</v>
      </c>
      <c r="O3" s="167" t="s">
        <v>823</v>
      </c>
      <c r="P3" s="167" t="s">
        <v>823</v>
      </c>
      <c r="Q3" s="167" t="s">
        <v>826</v>
      </c>
      <c r="R3" s="166" t="str">
        <f>H3&amp;"1"</f>
        <v>1000111</v>
      </c>
      <c r="S3" s="170">
        <v>1</v>
      </c>
      <c r="T3" s="284" t="s">
        <v>1694</v>
      </c>
      <c r="U3" s="165">
        <v>1000</v>
      </c>
      <c r="V3" s="165">
        <f t="shared" ref="V3:V27" si="3">U3*0.18</f>
        <v>180</v>
      </c>
      <c r="W3" s="165">
        <v>0</v>
      </c>
      <c r="X3" s="24">
        <v>100</v>
      </c>
      <c r="Y3" s="168" t="s">
        <v>42</v>
      </c>
      <c r="Z3" s="356" t="str">
        <f>SUM(U3:U7)-SUM(V3:V7)&amp;" / "&amp;(SUM(U3:U7)-SUM(V3:V7))*0.23&amp;" / "&amp;(SUM(U3:U7)-SUM(V3:V7))*0.02</f>
        <v>4100 / 943 / 82</v>
      </c>
      <c r="AA3" s="357" t="s">
        <v>844</v>
      </c>
      <c r="AB3" s="178">
        <f>U3*2</f>
        <v>2000</v>
      </c>
      <c r="AC3" s="170"/>
      <c r="AD3" s="170"/>
      <c r="AE3" s="167" t="s">
        <v>149</v>
      </c>
      <c r="AF3" s="165">
        <v>0</v>
      </c>
      <c r="AG3" s="165" t="s">
        <v>44</v>
      </c>
      <c r="AH3" s="165">
        <v>1</v>
      </c>
      <c r="AI3" s="165">
        <f>H3</f>
        <v>100011</v>
      </c>
      <c r="AJ3" s="165">
        <f>AK3+1000</f>
        <v>1011</v>
      </c>
      <c r="AK3" s="165">
        <f>AI3-100000</f>
        <v>11</v>
      </c>
      <c r="AL3" s="165" t="s">
        <v>45</v>
      </c>
      <c r="AN3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"&amp;A3&amp;", "&amp;C3&amp;", '"&amp;D3&amp;"', date'"&amp;E3&amp;"', date'"&amp;F3&amp;"', "&amp;G3&amp;", "&amp;H3&amp;", '"&amp;I3&amp;"',date'"&amp;O3&amp;"', "&amp;J3&amp;", "&amp;K3&amp;", "&amp;K3&amp;", '"&amp;L3&amp;"', "&amp;M3&amp;", "&amp;N3&amp;", date'"&amp;P3&amp;"',  date'"&amp;Q3&amp;"', "&amp;R3&amp;", "&amp;S3&amp;", to_date('"&amp;T3&amp;"','YYYY-MM-DD HH24:MI:SS'), "&amp;U3&amp;", "&amp;V3&amp;", "&amp;W3&amp;", "&amp;X3&amp;", "&amp;AF3&amp;", '"&amp;AG3&amp;"', "&amp;AH3&amp;", "&amp;AI3&amp;", "&amp;AJ3&amp;", "&amp;AK3&amp;");"&amp;
IF(LEN(AB3)&gt;0,"insert into xxxx_oebs_cash_payment_test (ID, INVOICE_ID, OEBS_PAYMENT, DOC_DATE, COMISS_DATE) values (s_xxxx_oebs_cash_payment_test.NEXTVAL, "&amp;H3&amp;", "&amp;AB3&amp;", to_date('"&amp;T3&amp;"','YYYY-MM-DD HH24:MI:SS'), "&amp;AE3&amp;" );","")&amp;
IF(LEN(AC3)&gt;0,"insert into xxxx_oebs_cash_payment_test (ID, INVOICE_ID, OEBS_PAYMENT, DOC_DATE, COMISS_DATE) values (s_xxxx_oebs_cash_payment_test.NEXTVAL, "&amp;H3&amp;", "&amp;AC3&amp;", to_date('"&amp;T3&amp;"','YYYY-MM-DD HH24:MI:SS'), "&amp;AE3&amp;" );","")&amp;
IF(LEN(AD3)&gt;0,"insert into xxxx_oebs_cash_payment_test (ID, INVOICE_ID, OEBS_PAYMENT, DOC_DATE, COMISS_DATE) values (s_xxxx_oebs_cash_payment_test.NEXTVAL, "&amp;H3&amp;", "&amp;AD3&amp;", to_date('"&amp;T3&amp;"','YYYY-MM-DD HH24:MI:SS'), "&amp;AE3&amp;"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1, 10001, '10001/13', date'2014-03-01', date'2015-11-01', 50, 100011, 'Б-100011-13',date'2015-02-02', 3, 12, 12, 'RUR', 1, 18, date'2015-02-02',  date'2015-02-01', 1000111, 1, to_date('2014-12-01 00:00:00','YYYY-MM-DD HH24:MI:SS'), 1000, 180, 0, 100, 0, 'c1', 1, 100011, 1011, 11);insert into xxxx_oebs_cash_payment_test (ID, INVOICE_ID, OEBS_PAYMENT, DOC_DATE, COMISS_DATE) values (s_xxxx_oebs_cash_payment_test.NEXTVAL, 100011, 2000, to_date('2014-12-01 00:00:00','YYYY-MM-DD HH24:MI:SS'), date'2015-01-31' );</v>
      </c>
    </row>
    <row r="4" spans="1:40" ht="12.75" customHeight="1" x14ac:dyDescent="0.25">
      <c r="A4" s="272">
        <v>1</v>
      </c>
      <c r="B4" s="72">
        <v>0</v>
      </c>
      <c r="C4" s="165" t="str">
        <f t="shared" si="0"/>
        <v>10001</v>
      </c>
      <c r="D4" s="165" t="str">
        <f t="shared" si="1"/>
        <v>10001/13</v>
      </c>
      <c r="E4" s="167" t="s">
        <v>36</v>
      </c>
      <c r="F4" s="167" t="s">
        <v>1695</v>
      </c>
      <c r="G4" s="165">
        <v>50</v>
      </c>
      <c r="H4" s="178">
        <v>100012</v>
      </c>
      <c r="I4" s="170" t="str">
        <f t="shared" si="2"/>
        <v>Б-100012-13</v>
      </c>
      <c r="J4" s="169">
        <v>3</v>
      </c>
      <c r="K4" s="165">
        <v>12</v>
      </c>
      <c r="L4" s="165" t="s">
        <v>38</v>
      </c>
      <c r="M4" s="169">
        <v>1</v>
      </c>
      <c r="N4" s="165">
        <v>18</v>
      </c>
      <c r="O4" s="167" t="s">
        <v>823</v>
      </c>
      <c r="P4" s="167" t="s">
        <v>823</v>
      </c>
      <c r="Q4" s="167" t="s">
        <v>826</v>
      </c>
      <c r="R4" s="166" t="str">
        <f t="shared" ref="R4:R67" si="4">H4&amp;"1"</f>
        <v>1000121</v>
      </c>
      <c r="S4" s="170">
        <v>1</v>
      </c>
      <c r="T4" s="284" t="s">
        <v>1694</v>
      </c>
      <c r="U4" s="165">
        <v>1000</v>
      </c>
      <c r="V4" s="165">
        <f t="shared" si="3"/>
        <v>180</v>
      </c>
      <c r="W4" s="165">
        <v>0</v>
      </c>
      <c r="X4" s="24">
        <v>101</v>
      </c>
      <c r="Y4" s="168" t="s">
        <v>42</v>
      </c>
      <c r="Z4" s="358"/>
      <c r="AA4" s="359"/>
      <c r="AB4" s="178">
        <f t="shared" ref="AB4:AB67" si="5">U4*2</f>
        <v>2000</v>
      </c>
      <c r="AC4" s="170"/>
      <c r="AD4" s="170"/>
      <c r="AE4" s="167" t="s">
        <v>149</v>
      </c>
      <c r="AF4" s="165">
        <v>0</v>
      </c>
      <c r="AG4" s="165" t="s">
        <v>44</v>
      </c>
      <c r="AH4" s="165">
        <v>1</v>
      </c>
      <c r="AI4" s="165">
        <f t="shared" ref="AI4:AI67" si="6">H4</f>
        <v>100012</v>
      </c>
      <c r="AJ4" s="165">
        <f t="shared" ref="AJ4:AJ67" si="7">AK4+1000</f>
        <v>1012</v>
      </c>
      <c r="AK4" s="165">
        <f t="shared" ref="AK4:AK67" si="8">AI4-100000</f>
        <v>12</v>
      </c>
      <c r="AN4" s="163" t="str">
        <f t="shared" ref="AN4:AN67" si="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"&amp;A4&amp;", "&amp;C4&amp;", '"&amp;D4&amp;"', date'"&amp;E4&amp;"', date'"&amp;F4&amp;"', "&amp;G4&amp;", "&amp;H4&amp;", '"&amp;I4&amp;"',date'"&amp;O4&amp;"', "&amp;J4&amp;", "&amp;K4&amp;", "&amp;K4&amp;", '"&amp;L4&amp;"', "&amp;M4&amp;", "&amp;N4&amp;", date'"&amp;P4&amp;"',  date'"&amp;Q4&amp;"', "&amp;R4&amp;", "&amp;S4&amp;", to_date('"&amp;T4&amp;"','YYYY-MM-DD HH24:MI:SS'), "&amp;U4&amp;", "&amp;V4&amp;", "&amp;W4&amp;", "&amp;X4&amp;", "&amp;AF4&amp;", '"&amp;AG4&amp;"', "&amp;AH4&amp;", "&amp;AI4&amp;", "&amp;AJ4&amp;", "&amp;AK4&amp;");"&amp;
IF(LEN(AB4)&gt;0,"insert into xxxx_oebs_cash_payment_test (ID, INVOICE_ID, OEBS_PAYMENT, DOC_DATE, COMISS_DATE) values (s_xxxx_oebs_cash_payment_test.NEXTVAL, "&amp;H4&amp;", "&amp;AB4&amp;", to_date('"&amp;T4&amp;"','YYYY-MM-DD HH24:MI:SS'), "&amp;AE4&amp;" );","")&amp;
IF(LEN(AC4)&gt;0,"insert into xxxx_oebs_cash_payment_test (ID, INVOICE_ID, OEBS_PAYMENT, DOC_DATE, COMISS_DATE) values (s_xxxx_oebs_cash_payment_test.NEXTVAL, "&amp;H4&amp;", "&amp;AC4&amp;", to_date('"&amp;T4&amp;"','YYYY-MM-DD HH24:MI:SS'), "&amp;AE4&amp;" );","")&amp;
IF(LEN(AD4)&gt;0,"insert into xxxx_oebs_cash_payment_test (ID, INVOICE_ID, OEBS_PAYMENT, DOC_DATE, COMISS_DATE) values (s_xxxx_oebs_cash_payment_test.NEXTVAL, "&amp;H4&amp;", "&amp;AD4&amp;", to_date('"&amp;T4&amp;"','YYYY-MM-DD HH24:MI:SS'), "&amp;AE4&amp;"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1, 10001, '10001/13', date'2014-03-01', date'2015-11-01', 50, 100012, 'Б-100012-13',date'2015-02-02', 3, 12, 12, 'RUR', 1, 18, date'2015-02-02',  date'2015-02-01', 1000121, 1, to_date('2014-12-01 00:00:00','YYYY-MM-DD HH24:MI:SS'), 1000, 180, 0, 101, 0, 'c1', 1, 100012, 1012, 12);insert into xxxx_oebs_cash_payment_test (ID, INVOICE_ID, OEBS_PAYMENT, DOC_DATE, COMISS_DATE) values (s_xxxx_oebs_cash_payment_test.NEXTVAL, 100012, 2000, to_date('2014-12-01 00:00:00','YYYY-MM-DD HH24:MI:SS'), date'2015-01-31' );</v>
      </c>
    </row>
    <row r="5" spans="1:40" ht="12.75" customHeight="1" x14ac:dyDescent="0.25">
      <c r="A5" s="272">
        <v>1</v>
      </c>
      <c r="B5" s="72">
        <v>0</v>
      </c>
      <c r="C5" s="165" t="str">
        <f t="shared" si="0"/>
        <v>10001</v>
      </c>
      <c r="D5" s="165" t="str">
        <f t="shared" si="1"/>
        <v>10001/13</v>
      </c>
      <c r="E5" s="167" t="s">
        <v>36</v>
      </c>
      <c r="F5" s="167" t="s">
        <v>1695</v>
      </c>
      <c r="G5" s="165">
        <v>50</v>
      </c>
      <c r="H5" s="178">
        <v>100013</v>
      </c>
      <c r="I5" s="170" t="str">
        <f t="shared" si="2"/>
        <v>Б-100013-13</v>
      </c>
      <c r="J5" s="169">
        <v>3</v>
      </c>
      <c r="K5" s="165">
        <v>12</v>
      </c>
      <c r="L5" s="165" t="s">
        <v>38</v>
      </c>
      <c r="M5" s="169">
        <v>1</v>
      </c>
      <c r="N5" s="165">
        <v>18</v>
      </c>
      <c r="O5" s="167" t="s">
        <v>823</v>
      </c>
      <c r="P5" s="167" t="s">
        <v>823</v>
      </c>
      <c r="Q5" s="167" t="s">
        <v>826</v>
      </c>
      <c r="R5" s="166" t="str">
        <f t="shared" si="4"/>
        <v>1000131</v>
      </c>
      <c r="S5" s="170">
        <v>1</v>
      </c>
      <c r="T5" s="284" t="s">
        <v>1694</v>
      </c>
      <c r="U5" s="165">
        <v>1000</v>
      </c>
      <c r="V5" s="165">
        <f t="shared" si="3"/>
        <v>180</v>
      </c>
      <c r="W5" s="165">
        <v>0</v>
      </c>
      <c r="X5" s="24">
        <v>102</v>
      </c>
      <c r="Y5" s="168" t="s">
        <v>42</v>
      </c>
      <c r="Z5" s="358"/>
      <c r="AA5" s="359"/>
      <c r="AB5" s="178">
        <f t="shared" si="5"/>
        <v>2000</v>
      </c>
      <c r="AC5" s="170"/>
      <c r="AD5" s="170"/>
      <c r="AE5" s="167" t="s">
        <v>149</v>
      </c>
      <c r="AF5" s="165">
        <v>0</v>
      </c>
      <c r="AG5" s="165" t="s">
        <v>44</v>
      </c>
      <c r="AH5" s="165">
        <v>1</v>
      </c>
      <c r="AI5" s="165">
        <f t="shared" si="6"/>
        <v>100013</v>
      </c>
      <c r="AJ5" s="165">
        <f t="shared" si="7"/>
        <v>1013</v>
      </c>
      <c r="AK5" s="165">
        <f t="shared" si="8"/>
        <v>13</v>
      </c>
      <c r="AN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1, 10001, '10001/13', date'2014-03-01', date'2015-11-01', 50, 100013, 'Б-100013-13',date'2015-02-02', 3, 12, 12, 'RUR', 1, 18, date'2015-02-02',  date'2015-02-01', 1000131, 1, to_date('2014-12-01 00:00:00','YYYY-MM-DD HH24:MI:SS'), 1000, 180, 0, 102, 0, 'c1', 1, 100013, 1013, 13);insert into xxxx_oebs_cash_payment_test (ID, INVOICE_ID, OEBS_PAYMENT, DOC_DATE, COMISS_DATE) values (s_xxxx_oebs_cash_payment_test.NEXTVAL, 100013, 2000, to_date('2014-12-01 00:00:00','YYYY-MM-DD HH24:MI:SS'), date'2015-01-31' );</v>
      </c>
    </row>
    <row r="6" spans="1:40" ht="12.75" customHeight="1" x14ac:dyDescent="0.25">
      <c r="A6" s="272">
        <v>1</v>
      </c>
      <c r="B6" s="72">
        <v>0</v>
      </c>
      <c r="C6" s="165" t="str">
        <f t="shared" si="0"/>
        <v>10001</v>
      </c>
      <c r="D6" s="165" t="str">
        <f t="shared" si="1"/>
        <v>10001/13</v>
      </c>
      <c r="E6" s="167" t="s">
        <v>36</v>
      </c>
      <c r="F6" s="167" t="s">
        <v>1695</v>
      </c>
      <c r="G6" s="165">
        <v>50</v>
      </c>
      <c r="H6" s="178">
        <v>100014</v>
      </c>
      <c r="I6" s="170" t="str">
        <f t="shared" si="2"/>
        <v>Б-100014-13</v>
      </c>
      <c r="J6" s="169">
        <v>3</v>
      </c>
      <c r="K6" s="165">
        <v>12</v>
      </c>
      <c r="L6" s="165" t="s">
        <v>38</v>
      </c>
      <c r="M6" s="169">
        <v>1</v>
      </c>
      <c r="N6" s="165">
        <v>18</v>
      </c>
      <c r="O6" s="167" t="s">
        <v>823</v>
      </c>
      <c r="P6" s="167" t="s">
        <v>823</v>
      </c>
      <c r="Q6" s="167" t="s">
        <v>826</v>
      </c>
      <c r="R6" s="166" t="str">
        <f t="shared" si="4"/>
        <v>1000141</v>
      </c>
      <c r="S6" s="170">
        <v>1</v>
      </c>
      <c r="T6" s="167" t="s">
        <v>308</v>
      </c>
      <c r="U6" s="165">
        <v>1000</v>
      </c>
      <c r="V6" s="165">
        <f t="shared" si="3"/>
        <v>180</v>
      </c>
      <c r="W6" s="165">
        <v>0</v>
      </c>
      <c r="X6" s="24">
        <v>103</v>
      </c>
      <c r="Y6" s="168" t="s">
        <v>42</v>
      </c>
      <c r="Z6" s="358"/>
      <c r="AA6" s="359"/>
      <c r="AB6" s="178">
        <f t="shared" si="5"/>
        <v>2000</v>
      </c>
      <c r="AC6" s="170"/>
      <c r="AD6" s="170"/>
      <c r="AE6" s="284" t="s">
        <v>155</v>
      </c>
      <c r="AF6" s="165">
        <v>0</v>
      </c>
      <c r="AG6" s="165" t="s">
        <v>44</v>
      </c>
      <c r="AH6" s="165">
        <v>1</v>
      </c>
      <c r="AI6" s="165">
        <f t="shared" si="6"/>
        <v>100014</v>
      </c>
      <c r="AJ6" s="165">
        <f t="shared" si="7"/>
        <v>1014</v>
      </c>
      <c r="AK6" s="165">
        <f t="shared" si="8"/>
        <v>14</v>
      </c>
      <c r="AN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1, 10001, '10001/13', date'2014-03-01', date'2015-11-01', 50, 100014, 'Б-100014-13',date'2015-02-02', 3, 12, 12, 'RUR', 1, 18, date'2015-02-02',  date'2015-02-01', 1000141, 1, to_date('2015-02-01 00:00:00','YYYY-MM-DD HH24:MI:SS'), 1000, 180, 0, 103, 0, 'c1', 1, 100014, 1014, 14);insert into xxxx_oebs_cash_payment_test (ID, INVOICE_ID, OEBS_PAYMENT, DOC_DATE, COMISS_DATE) values (s_xxxx_oebs_cash_payment_test.NEXTVAL, 100014, 2000, to_date('2015-02-01 00:00:00','YYYY-MM-DD HH24:MI:SS'), date'2014-12-31' );</v>
      </c>
    </row>
    <row r="7" spans="1:40" ht="12.75" customHeight="1" x14ac:dyDescent="0.25">
      <c r="A7" s="360">
        <v>1</v>
      </c>
      <c r="B7" s="72">
        <v>0</v>
      </c>
      <c r="C7" s="171" t="str">
        <f t="shared" si="0"/>
        <v>10001</v>
      </c>
      <c r="D7" s="171" t="str">
        <f t="shared" si="1"/>
        <v>10001/13</v>
      </c>
      <c r="E7" s="172" t="s">
        <v>36</v>
      </c>
      <c r="F7" s="172" t="s">
        <v>1695</v>
      </c>
      <c r="G7" s="171">
        <v>50</v>
      </c>
      <c r="H7" s="178">
        <v>100015</v>
      </c>
      <c r="I7" s="171" t="str">
        <f t="shared" si="2"/>
        <v>Б-100015-13</v>
      </c>
      <c r="J7" s="169">
        <v>3</v>
      </c>
      <c r="K7" s="171">
        <v>12</v>
      </c>
      <c r="L7" s="171" t="s">
        <v>38</v>
      </c>
      <c r="M7" s="175">
        <v>1</v>
      </c>
      <c r="N7" s="171">
        <v>18</v>
      </c>
      <c r="O7" s="172" t="s">
        <v>823</v>
      </c>
      <c r="P7" s="172" t="s">
        <v>823</v>
      </c>
      <c r="Q7" s="172" t="s">
        <v>826</v>
      </c>
      <c r="R7" s="173" t="str">
        <f t="shared" si="4"/>
        <v>1000151</v>
      </c>
      <c r="S7" s="171">
        <v>1</v>
      </c>
      <c r="T7" s="172" t="s">
        <v>308</v>
      </c>
      <c r="U7" s="171">
        <v>1000</v>
      </c>
      <c r="V7" s="171">
        <f t="shared" si="3"/>
        <v>180</v>
      </c>
      <c r="W7" s="171">
        <v>0</v>
      </c>
      <c r="X7" s="24">
        <v>104</v>
      </c>
      <c r="Y7" s="174" t="s">
        <v>42</v>
      </c>
      <c r="Z7" s="361"/>
      <c r="AA7" s="362"/>
      <c r="AB7" s="180">
        <f t="shared" si="5"/>
        <v>2000</v>
      </c>
      <c r="AC7" s="171"/>
      <c r="AD7" s="171"/>
      <c r="AE7" s="402" t="s">
        <v>155</v>
      </c>
      <c r="AF7" s="165">
        <v>0</v>
      </c>
      <c r="AG7" s="171" t="s">
        <v>44</v>
      </c>
      <c r="AH7" s="171">
        <v>1</v>
      </c>
      <c r="AI7" s="165">
        <f t="shared" si="6"/>
        <v>100015</v>
      </c>
      <c r="AJ7" s="165">
        <f t="shared" si="7"/>
        <v>1015</v>
      </c>
      <c r="AK7" s="165">
        <f t="shared" si="8"/>
        <v>15</v>
      </c>
      <c r="AL7" s="179"/>
      <c r="AN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1, 10001, '10001/13', date'2014-03-01', date'2015-11-01', 50, 100015, 'Б-100015-13',date'2015-02-02', 3, 12, 12, 'RUR', 1, 18, date'2015-02-02',  date'2015-02-01', 1000151, 1, to_date('2015-02-01 00:00:00','YYYY-MM-DD HH24:MI:SS'), 1000, 180, 0, 104, 0, 'c1', 1, 100015, 1015, 15);insert into xxxx_oebs_cash_payment_test (ID, INVOICE_ID, OEBS_PAYMENT, DOC_DATE, COMISS_DATE) values (s_xxxx_oebs_cash_payment_test.NEXTVAL, 100015, 2000, to_date('2015-02-01 00:00:00','YYYY-MM-DD HH24:MI:SS'), date'2014-12-31' );</v>
      </c>
    </row>
    <row r="8" spans="1:40" ht="12.75" customHeight="1" x14ac:dyDescent="0.25">
      <c r="A8" s="272">
        <v>2</v>
      </c>
      <c r="B8" s="72">
        <v>0</v>
      </c>
      <c r="C8" s="165" t="str">
        <f t="shared" si="0"/>
        <v>10002</v>
      </c>
      <c r="D8" s="165" t="str">
        <f t="shared" si="1"/>
        <v>10002/13</v>
      </c>
      <c r="E8" s="167" t="s">
        <v>36</v>
      </c>
      <c r="F8" s="167" t="s">
        <v>1695</v>
      </c>
      <c r="G8" s="165">
        <v>50</v>
      </c>
      <c r="H8" s="178">
        <v>100016</v>
      </c>
      <c r="I8" s="170" t="str">
        <f t="shared" si="2"/>
        <v>Б-100016-13</v>
      </c>
      <c r="J8" s="169">
        <v>3</v>
      </c>
      <c r="K8" s="165">
        <v>12</v>
      </c>
      <c r="L8" s="165" t="s">
        <v>38</v>
      </c>
      <c r="M8" s="169">
        <v>1</v>
      </c>
      <c r="N8" s="165">
        <v>18</v>
      </c>
      <c r="O8" s="191" t="s">
        <v>824</v>
      </c>
      <c r="P8" s="191" t="s">
        <v>823</v>
      </c>
      <c r="Q8" s="191" t="s">
        <v>303</v>
      </c>
      <c r="R8" s="166" t="str">
        <f t="shared" si="4"/>
        <v>1000161</v>
      </c>
      <c r="S8" s="170">
        <v>1</v>
      </c>
      <c r="T8" s="191" t="s">
        <v>147</v>
      </c>
      <c r="U8" s="165">
        <v>600</v>
      </c>
      <c r="V8" s="165">
        <f t="shared" si="3"/>
        <v>108</v>
      </c>
      <c r="W8" s="165">
        <v>0</v>
      </c>
      <c r="X8" s="24">
        <v>105</v>
      </c>
      <c r="Z8" s="356" t="str">
        <f>SUM(U8:U9)-SUM(V8:V9)&amp;" / "&amp;(SUM(U8:U9)-SUM(V8:V9))*0.1&amp;" / "&amp;(SUM(U8:U9)-SUM(V8:V9))*0.03&amp;" / "&amp;(SUM(U8:U9)-SUM(V8:V9))*0.12</f>
        <v>1312 / 131.2 / 39.36 / 157.44</v>
      </c>
      <c r="AA8" s="357" t="str">
        <f>SUM(V8:V9)-SUM(W8:W9)&amp;" / "&amp;(SUM(V8:V9)-SUM(W8:W9))*0.1&amp;" / "&amp;(SUM(V8:V9)-SUM(W8:W9))*0.03&amp;" / "&amp;(SUM(V8:V9)-SUM(W8:W9))*0.12</f>
        <v>288 / 28.8 / 8.64 / 34.56</v>
      </c>
      <c r="AB8" s="178">
        <f t="shared" si="5"/>
        <v>1200</v>
      </c>
      <c r="AC8" s="170"/>
      <c r="AD8" s="170"/>
      <c r="AE8" s="167" t="s">
        <v>149</v>
      </c>
      <c r="AF8" s="165">
        <v>0</v>
      </c>
      <c r="AG8" s="165" t="s">
        <v>44</v>
      </c>
      <c r="AH8" s="165">
        <v>1</v>
      </c>
      <c r="AI8" s="165">
        <f t="shared" si="6"/>
        <v>100016</v>
      </c>
      <c r="AJ8" s="165">
        <f t="shared" si="7"/>
        <v>1016</v>
      </c>
      <c r="AK8" s="165">
        <f t="shared" si="8"/>
        <v>16</v>
      </c>
      <c r="AL8" s="163" t="s">
        <v>845</v>
      </c>
      <c r="AN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100016, 'Б-100016-13',date'2015-01-02', 3, 12, 12, 'RUR', 1, 18, date'2015-02-02',  date'2015-02-28', 1000161, 1, to_date('2015-02-28 23:59:59','YYYY-MM-DD HH24:MI:SS'), 600, 108, 0, 105, 0, 'c1', 1, 100016, 1016, 16);insert into xxxx_oebs_cash_payment_test (ID, INVOICE_ID, OEBS_PAYMENT, DOC_DATE, COMISS_DATE) values (s_xxxx_oebs_cash_payment_test.NEXTVAL, 100016, 1200, to_date('2015-02-28 23:59:59','YYYY-MM-DD HH24:MI:SS'), date'2015-01-31' );</v>
      </c>
    </row>
    <row r="9" spans="1:40" ht="12.75" customHeight="1" x14ac:dyDescent="0.25">
      <c r="A9" s="272">
        <v>2</v>
      </c>
      <c r="B9" s="72">
        <v>0</v>
      </c>
      <c r="C9" s="165" t="str">
        <f t="shared" si="0"/>
        <v>10002</v>
      </c>
      <c r="D9" s="165" t="str">
        <f t="shared" si="1"/>
        <v>10002/13</v>
      </c>
      <c r="E9" s="167" t="s">
        <v>36</v>
      </c>
      <c r="F9" s="167" t="s">
        <v>1695</v>
      </c>
      <c r="G9" s="165">
        <v>50</v>
      </c>
      <c r="H9" s="178">
        <v>100017</v>
      </c>
      <c r="I9" s="170" t="str">
        <f t="shared" si="2"/>
        <v>Б-100017-13</v>
      </c>
      <c r="J9" s="169">
        <v>3</v>
      </c>
      <c r="K9" s="165">
        <v>12</v>
      </c>
      <c r="L9" s="165" t="s">
        <v>38</v>
      </c>
      <c r="M9" s="169">
        <v>1</v>
      </c>
      <c r="N9" s="165">
        <v>18</v>
      </c>
      <c r="O9" s="191" t="s">
        <v>824</v>
      </c>
      <c r="P9" s="191" t="s">
        <v>823</v>
      </c>
      <c r="Q9" s="167" t="s">
        <v>303</v>
      </c>
      <c r="R9" s="166" t="str">
        <f t="shared" si="4"/>
        <v>1000171</v>
      </c>
      <c r="S9" s="170">
        <v>1</v>
      </c>
      <c r="T9" s="167" t="s">
        <v>309</v>
      </c>
      <c r="U9" s="165">
        <v>1000</v>
      </c>
      <c r="V9" s="165">
        <f t="shared" si="3"/>
        <v>180</v>
      </c>
      <c r="W9" s="165">
        <v>0</v>
      </c>
      <c r="X9" s="24">
        <v>106</v>
      </c>
      <c r="Z9" s="358"/>
      <c r="AA9" s="363"/>
      <c r="AB9" s="178">
        <f t="shared" si="5"/>
        <v>2000</v>
      </c>
      <c r="AC9" s="170"/>
      <c r="AD9" s="170"/>
      <c r="AE9" s="167" t="s">
        <v>149</v>
      </c>
      <c r="AF9" s="165">
        <v>0</v>
      </c>
      <c r="AG9" s="165" t="s">
        <v>44</v>
      </c>
      <c r="AH9" s="165">
        <v>1</v>
      </c>
      <c r="AI9" s="165">
        <f t="shared" si="6"/>
        <v>100017</v>
      </c>
      <c r="AJ9" s="165">
        <f t="shared" si="7"/>
        <v>1017</v>
      </c>
      <c r="AK9" s="165">
        <f t="shared" si="8"/>
        <v>17</v>
      </c>
      <c r="AN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100017, 'Б-100017-13',date'2015-01-02', 3, 12, 12, 'RUR', 1, 18, date'2015-02-02',  date'2015-02-28', 1000171, 1, to_date('2015-02-28 00:00:00','YYYY-MM-DD HH24:MI:SS'), 1000, 180, 0, 106, 0, 'c1', 1, 100017, 1017, 17);insert into xxxx_oebs_cash_payment_test (ID, INVOICE_ID, OEBS_PAYMENT, DOC_DATE, COMISS_DATE) values (s_xxxx_oebs_cash_payment_test.NEXTVAL, 100017, 2000, to_date('2015-02-28 00:00:00','YYYY-MM-DD HH24:MI:SS'), date'2015-01-31' );</v>
      </c>
    </row>
    <row r="10" spans="1:40" ht="12.75" customHeight="1" x14ac:dyDescent="0.25">
      <c r="A10" s="272">
        <v>2</v>
      </c>
      <c r="B10" s="72">
        <v>0</v>
      </c>
      <c r="C10" s="170" t="str">
        <f t="shared" si="0"/>
        <v>10002</v>
      </c>
      <c r="D10" s="170" t="str">
        <f t="shared" si="1"/>
        <v>10002/13</v>
      </c>
      <c r="E10" s="184" t="s">
        <v>36</v>
      </c>
      <c r="F10" s="184" t="s">
        <v>1695</v>
      </c>
      <c r="G10" s="165">
        <v>50</v>
      </c>
      <c r="H10" s="178">
        <v>100018</v>
      </c>
      <c r="I10" s="170" t="str">
        <f t="shared" si="2"/>
        <v>Б-100018-13</v>
      </c>
      <c r="J10" s="169">
        <v>3</v>
      </c>
      <c r="K10" s="165">
        <v>12</v>
      </c>
      <c r="L10" s="170" t="s">
        <v>38</v>
      </c>
      <c r="M10" s="185">
        <v>1</v>
      </c>
      <c r="N10" s="165">
        <v>18</v>
      </c>
      <c r="O10" s="186" t="s">
        <v>824</v>
      </c>
      <c r="P10" s="184" t="s">
        <v>823</v>
      </c>
      <c r="Q10" s="184" t="s">
        <v>826</v>
      </c>
      <c r="R10" s="166" t="str">
        <f t="shared" si="4"/>
        <v>1000181</v>
      </c>
      <c r="S10" s="170">
        <v>1</v>
      </c>
      <c r="T10" s="184" t="s">
        <v>308</v>
      </c>
      <c r="U10" s="170">
        <v>1000</v>
      </c>
      <c r="V10" s="170">
        <f t="shared" si="3"/>
        <v>180</v>
      </c>
      <c r="W10" s="170">
        <v>0</v>
      </c>
      <c r="X10" s="24">
        <v>107</v>
      </c>
      <c r="Z10" s="356" t="str">
        <f>SUM(U10:U12)-SUM(V10:V12)&amp;" / "&amp;(SUM(U10:U12)-SUM(V10:V12))*0.23&amp;" / "&amp;(SUM(U10:U12)-SUM(V10:V12))*0.02</f>
        <v>2542 / 584.66 / 50.84</v>
      </c>
      <c r="AA10" s="357" t="str">
        <f>SUM(V10:V12)-SUM(W10:W12)&amp;" / "&amp;(SUM(V10:V12)-SUM(W10:W12))*0.23&amp;" / "&amp;(SUM(V10:V12)-SUM(W10:W12))*0.02</f>
        <v>558 / 128.34 / 11.16</v>
      </c>
      <c r="AB10" s="178">
        <f t="shared" si="5"/>
        <v>2000</v>
      </c>
      <c r="AC10" s="170"/>
      <c r="AD10" s="170"/>
      <c r="AE10" s="167" t="s">
        <v>149</v>
      </c>
      <c r="AF10" s="165">
        <v>0</v>
      </c>
      <c r="AG10" s="165" t="s">
        <v>44</v>
      </c>
      <c r="AH10" s="165">
        <v>1</v>
      </c>
      <c r="AI10" s="165">
        <f t="shared" si="6"/>
        <v>100018</v>
      </c>
      <c r="AJ10" s="165">
        <f t="shared" si="7"/>
        <v>1018</v>
      </c>
      <c r="AK10" s="165">
        <f t="shared" si="8"/>
        <v>18</v>
      </c>
      <c r="AN1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100018, 'Б-100018-13',date'2015-01-02', 3, 12, 12, 'RUR', 1, 18, date'2015-02-02',  date'2015-02-01', 1000181, 1, to_date('2015-02-01 00:00:00','YYYY-MM-DD HH24:MI:SS'), 1000, 180, 0, 107, 0, 'c1', 1, 100018, 1018, 18);insert into xxxx_oebs_cash_payment_test (ID, INVOICE_ID, OEBS_PAYMENT, DOC_DATE, COMISS_DATE) values (s_xxxx_oebs_cash_payment_test.NEXTVAL, 100018, 2000, to_date('2015-02-01 00:00:00','YYYY-MM-DD HH24:MI:SS'), date'2015-01-31' );</v>
      </c>
    </row>
    <row r="11" spans="1:40" ht="12.75" customHeight="1" x14ac:dyDescent="0.25">
      <c r="A11" s="272">
        <v>2</v>
      </c>
      <c r="B11" s="72">
        <v>0</v>
      </c>
      <c r="C11" s="165" t="str">
        <f t="shared" si="0"/>
        <v>10002</v>
      </c>
      <c r="D11" s="165" t="str">
        <f t="shared" si="1"/>
        <v>10002/13</v>
      </c>
      <c r="E11" s="167" t="s">
        <v>36</v>
      </c>
      <c r="F11" s="167" t="s">
        <v>1695</v>
      </c>
      <c r="G11" s="165">
        <v>50</v>
      </c>
      <c r="H11" s="178">
        <v>100019</v>
      </c>
      <c r="I11" s="170" t="str">
        <f t="shared" si="2"/>
        <v>Б-100019-13</v>
      </c>
      <c r="J11" s="169">
        <v>3</v>
      </c>
      <c r="K11" s="165">
        <v>12</v>
      </c>
      <c r="L11" s="165" t="s">
        <v>38</v>
      </c>
      <c r="M11" s="169">
        <v>1</v>
      </c>
      <c r="N11" s="165">
        <v>18</v>
      </c>
      <c r="O11" s="167" t="s">
        <v>823</v>
      </c>
      <c r="P11" s="167" t="s">
        <v>823</v>
      </c>
      <c r="Q11" s="167" t="s">
        <v>826</v>
      </c>
      <c r="R11" s="166" t="str">
        <f t="shared" si="4"/>
        <v>1000191</v>
      </c>
      <c r="S11" s="170">
        <v>1</v>
      </c>
      <c r="T11" s="167" t="s">
        <v>308</v>
      </c>
      <c r="U11" s="165">
        <v>1000</v>
      </c>
      <c r="V11" s="165">
        <f t="shared" si="3"/>
        <v>180</v>
      </c>
      <c r="W11" s="165">
        <v>0</v>
      </c>
      <c r="X11" s="24">
        <v>108</v>
      </c>
      <c r="Z11" s="358"/>
      <c r="AA11" s="363"/>
      <c r="AB11" s="178">
        <f t="shared" si="5"/>
        <v>2000</v>
      </c>
      <c r="AE11" s="167" t="s">
        <v>149</v>
      </c>
      <c r="AF11" s="165">
        <v>0</v>
      </c>
      <c r="AG11" s="165" t="s">
        <v>44</v>
      </c>
      <c r="AH11" s="165">
        <v>1</v>
      </c>
      <c r="AI11" s="165">
        <f t="shared" si="6"/>
        <v>100019</v>
      </c>
      <c r="AJ11" s="165">
        <f t="shared" si="7"/>
        <v>1019</v>
      </c>
      <c r="AK11" s="165">
        <f t="shared" si="8"/>
        <v>19</v>
      </c>
      <c r="AN1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100019, 'Б-100019-13',date'2015-02-02', 3, 12, 12, 'RUR', 1, 18, date'2015-02-02',  date'2015-02-01', 1000191, 1, to_date('2015-02-01 00:00:00','YYYY-MM-DD HH24:MI:SS'), 1000, 180, 0, 108, 0, 'c1', 1, 100019, 1019, 19);insert into xxxx_oebs_cash_payment_test (ID, INVOICE_ID, OEBS_PAYMENT, DOC_DATE, COMISS_DATE) values (s_xxxx_oebs_cash_payment_test.NEXTVAL, 100019, 2000, to_date('2015-02-01 00:00:00','YYYY-MM-DD HH24:MI:SS'), date'2015-01-31' );</v>
      </c>
    </row>
    <row r="12" spans="1:40" ht="12.75" customHeight="1" x14ac:dyDescent="0.25">
      <c r="A12" s="272">
        <v>2</v>
      </c>
      <c r="B12" s="72">
        <v>0</v>
      </c>
      <c r="C12" s="165" t="str">
        <f t="shared" si="0"/>
        <v>10002</v>
      </c>
      <c r="D12" s="165" t="str">
        <f t="shared" si="1"/>
        <v>10002/13</v>
      </c>
      <c r="E12" s="167" t="s">
        <v>36</v>
      </c>
      <c r="F12" s="167" t="s">
        <v>1695</v>
      </c>
      <c r="G12" s="165">
        <v>50</v>
      </c>
      <c r="H12" s="178">
        <v>100020</v>
      </c>
      <c r="I12" s="170" t="str">
        <f t="shared" si="2"/>
        <v>Б-100020-13</v>
      </c>
      <c r="J12" s="169">
        <v>3</v>
      </c>
      <c r="K12" s="165">
        <v>12</v>
      </c>
      <c r="L12" s="165" t="s">
        <v>38</v>
      </c>
      <c r="M12" s="169">
        <v>1</v>
      </c>
      <c r="N12" s="165">
        <v>18</v>
      </c>
      <c r="O12" s="167" t="s">
        <v>823</v>
      </c>
      <c r="P12" s="167" t="s">
        <v>823</v>
      </c>
      <c r="Q12" s="167" t="s">
        <v>826</v>
      </c>
      <c r="R12" s="166" t="str">
        <f t="shared" si="4"/>
        <v>1000201</v>
      </c>
      <c r="S12" s="170">
        <v>1</v>
      </c>
      <c r="T12" s="184" t="s">
        <v>310</v>
      </c>
      <c r="U12" s="165">
        <v>1100</v>
      </c>
      <c r="V12" s="165">
        <f t="shared" si="3"/>
        <v>198</v>
      </c>
      <c r="W12" s="165">
        <v>0</v>
      </c>
      <c r="X12" s="24">
        <v>109</v>
      </c>
      <c r="Z12" s="358"/>
      <c r="AA12" s="363"/>
      <c r="AB12" s="178">
        <f t="shared" si="5"/>
        <v>2200</v>
      </c>
      <c r="AC12" s="170"/>
      <c r="AD12" s="170"/>
      <c r="AE12" s="167" t="s">
        <v>149</v>
      </c>
      <c r="AF12" s="165">
        <v>0</v>
      </c>
      <c r="AG12" s="165" t="s">
        <v>44</v>
      </c>
      <c r="AH12" s="165">
        <v>1</v>
      </c>
      <c r="AI12" s="165">
        <f t="shared" si="6"/>
        <v>100020</v>
      </c>
      <c r="AJ12" s="165">
        <f t="shared" si="7"/>
        <v>1020</v>
      </c>
      <c r="AK12" s="165">
        <f t="shared" si="8"/>
        <v>20</v>
      </c>
      <c r="AN1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100020, 'Б-100020-13',date'2015-02-02', 3, 12, 12, 'RUR', 1, 18, date'2015-02-02',  date'2015-02-01', 1000201, 1, to_date('2015-01-31 23:59:59','YYYY-MM-DD HH24:MI:SS'), 1100, 198, 0, 109, 0, 'c1', 1, 100020, 1020, 20);insert into xxxx_oebs_cash_payment_test (ID, INVOICE_ID, OEBS_PAYMENT, DOC_DATE, COMISS_DATE) values (s_xxxx_oebs_cash_payment_test.NEXTVAL, 100020, 2200, to_date('2015-01-31 23:59:59','YYYY-MM-DD HH24:MI:SS'), date'2015-01-31' );</v>
      </c>
    </row>
    <row r="13" spans="1:40" ht="12.75" customHeight="1" x14ac:dyDescent="0.25">
      <c r="A13" s="272">
        <v>2</v>
      </c>
      <c r="B13" s="72">
        <v>0</v>
      </c>
      <c r="C13" s="165" t="str">
        <f t="shared" si="0"/>
        <v>10002</v>
      </c>
      <c r="D13" s="165" t="str">
        <f t="shared" si="1"/>
        <v>10002/13</v>
      </c>
      <c r="E13" s="167" t="s">
        <v>36</v>
      </c>
      <c r="F13" s="167" t="s">
        <v>1695</v>
      </c>
      <c r="G13" s="165">
        <v>50</v>
      </c>
      <c r="H13" s="178">
        <v>100021</v>
      </c>
      <c r="I13" s="170" t="str">
        <f t="shared" si="2"/>
        <v>Б-100021-13</v>
      </c>
      <c r="J13" s="169">
        <v>3</v>
      </c>
      <c r="K13" s="165">
        <v>12</v>
      </c>
      <c r="L13" s="165" t="s">
        <v>38</v>
      </c>
      <c r="M13" s="169">
        <v>1</v>
      </c>
      <c r="N13" s="165">
        <v>18</v>
      </c>
      <c r="O13" s="167" t="s">
        <v>823</v>
      </c>
      <c r="P13" s="167" t="s">
        <v>823</v>
      </c>
      <c r="Q13" s="167" t="s">
        <v>826</v>
      </c>
      <c r="R13" s="166" t="str">
        <f t="shared" si="4"/>
        <v>1000211</v>
      </c>
      <c r="S13" s="170">
        <v>1</v>
      </c>
      <c r="T13" s="191" t="s">
        <v>308</v>
      </c>
      <c r="U13" s="165">
        <v>1000</v>
      </c>
      <c r="V13" s="165">
        <f t="shared" si="3"/>
        <v>180</v>
      </c>
      <c r="W13" s="165">
        <v>0</v>
      </c>
      <c r="X13" s="24">
        <v>110</v>
      </c>
      <c r="Z13" s="356" t="str">
        <f>SUM(U13:U14)-SUM(V13:V14)&amp;" / "&amp;(SUM(U13:U14)-SUM(V13:V14))*0.23&amp;" / "&amp;(SUM(U13:U14)-SUM(V13:V14))*0.02</f>
        <v>1558 / 358.34 / 31.16</v>
      </c>
      <c r="AA13" s="357" t="str">
        <f>SUM(V13:V14)-SUM(W13:W14)&amp;" / "&amp;(SUM(V13:V14)-SUM(W13:W14))*0.23&amp;" / "&amp;(SUM(V13:V14)-SUM(W13:W14))*0.02</f>
        <v>342 / 78.66 / 6.84</v>
      </c>
      <c r="AB13" s="178">
        <f t="shared" si="5"/>
        <v>2000</v>
      </c>
      <c r="AC13" s="170"/>
      <c r="AD13" s="170"/>
      <c r="AE13" s="191" t="s">
        <v>150</v>
      </c>
      <c r="AF13" s="165">
        <v>0</v>
      </c>
      <c r="AG13" s="165" t="s">
        <v>44</v>
      </c>
      <c r="AH13" s="165">
        <v>1</v>
      </c>
      <c r="AI13" s="165">
        <f t="shared" si="6"/>
        <v>100021</v>
      </c>
      <c r="AJ13" s="165">
        <f t="shared" si="7"/>
        <v>1021</v>
      </c>
      <c r="AK13" s="165">
        <f t="shared" si="8"/>
        <v>21</v>
      </c>
      <c r="AN1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100021, 'Б-100021-13',date'2015-02-02', 3, 12, 12, 'RUR', 1, 18, date'2015-02-02',  date'2015-02-01', 1000211, 1, to_date('2015-02-01 00:00:00','YYYY-MM-DD HH24:MI:SS'), 1000, 180, 0, 110, 0, 'c1', 1, 100021, 1021, 21);insert into xxxx_oebs_cash_payment_test (ID, INVOICE_ID, OEBS_PAYMENT, DOC_DATE, COMISS_DATE) values (s_xxxx_oebs_cash_payment_test.NEXTVAL, 100021, 2000, to_date('2015-02-01 00:00:00','YYYY-MM-DD HH24:MI:SS'), date'2015-01-30' );</v>
      </c>
    </row>
    <row r="14" spans="1:40" ht="12.75" customHeight="1" x14ac:dyDescent="0.25">
      <c r="A14" s="272">
        <v>2</v>
      </c>
      <c r="B14" s="72">
        <v>0</v>
      </c>
      <c r="C14" s="165" t="str">
        <f t="shared" si="0"/>
        <v>10002</v>
      </c>
      <c r="D14" s="165" t="str">
        <f t="shared" si="1"/>
        <v>10002/13</v>
      </c>
      <c r="E14" s="167" t="s">
        <v>36</v>
      </c>
      <c r="F14" s="167" t="s">
        <v>1695</v>
      </c>
      <c r="G14" s="165">
        <v>50</v>
      </c>
      <c r="H14" s="178">
        <v>100022</v>
      </c>
      <c r="I14" s="170" t="str">
        <f t="shared" si="2"/>
        <v>Б-100022-13</v>
      </c>
      <c r="J14" s="169">
        <v>3</v>
      </c>
      <c r="K14" s="165">
        <v>12</v>
      </c>
      <c r="L14" s="165" t="s">
        <v>38</v>
      </c>
      <c r="M14" s="169">
        <v>1</v>
      </c>
      <c r="N14" s="165">
        <v>18</v>
      </c>
      <c r="O14" s="167" t="s">
        <v>823</v>
      </c>
      <c r="P14" s="167" t="s">
        <v>823</v>
      </c>
      <c r="Q14" s="167" t="s">
        <v>826</v>
      </c>
      <c r="R14" s="166" t="str">
        <f t="shared" si="4"/>
        <v>1000221</v>
      </c>
      <c r="S14" s="170">
        <v>1</v>
      </c>
      <c r="T14" s="191" t="s">
        <v>310</v>
      </c>
      <c r="U14" s="165">
        <v>900</v>
      </c>
      <c r="V14" s="165">
        <f t="shared" si="3"/>
        <v>162</v>
      </c>
      <c r="W14" s="165">
        <v>0</v>
      </c>
      <c r="X14" s="24">
        <v>111</v>
      </c>
      <c r="Z14" s="358"/>
      <c r="AA14" s="363"/>
      <c r="AB14" s="178">
        <f t="shared" si="5"/>
        <v>1800</v>
      </c>
      <c r="AC14" s="170"/>
      <c r="AD14" s="170"/>
      <c r="AE14" s="191" t="s">
        <v>150</v>
      </c>
      <c r="AF14" s="165">
        <v>0</v>
      </c>
      <c r="AG14" s="165" t="s">
        <v>44</v>
      </c>
      <c r="AH14" s="165">
        <v>1</v>
      </c>
      <c r="AI14" s="165">
        <f t="shared" si="6"/>
        <v>100022</v>
      </c>
      <c r="AJ14" s="165">
        <f t="shared" si="7"/>
        <v>1022</v>
      </c>
      <c r="AK14" s="165">
        <f t="shared" si="8"/>
        <v>22</v>
      </c>
      <c r="AN1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100022, 'Б-100022-13',date'2015-02-02', 3, 12, 12, 'RUR', 1, 18, date'2015-02-02',  date'2015-02-01', 1000221, 1, to_date('2015-01-31 23:59:59','YYYY-MM-DD HH24:MI:SS'), 900, 162, 0, 111, 0, 'c1', 1, 100022, 1022, 22);insert into xxxx_oebs_cash_payment_test (ID, INVOICE_ID, OEBS_PAYMENT, DOC_DATE, COMISS_DATE) values (s_xxxx_oebs_cash_payment_test.NEXTVAL, 100022, 1800, to_date('2015-01-31 23:59:59','YYYY-MM-DD HH24:MI:SS'), date'2015-01-30' );</v>
      </c>
    </row>
    <row r="15" spans="1:40" ht="12.75" customHeight="1" x14ac:dyDescent="0.25">
      <c r="A15" s="272">
        <v>2</v>
      </c>
      <c r="B15" s="72">
        <v>0</v>
      </c>
      <c r="C15" s="165" t="str">
        <f t="shared" si="0"/>
        <v>10002</v>
      </c>
      <c r="D15" s="165" t="str">
        <f t="shared" si="1"/>
        <v>10002/13</v>
      </c>
      <c r="E15" s="167" t="s">
        <v>36</v>
      </c>
      <c r="F15" s="167" t="s">
        <v>1695</v>
      </c>
      <c r="G15" s="165">
        <v>50</v>
      </c>
      <c r="H15" s="178">
        <v>100023</v>
      </c>
      <c r="I15" s="170" t="str">
        <f t="shared" si="2"/>
        <v>Б-100023-13</v>
      </c>
      <c r="J15" s="169">
        <v>3</v>
      </c>
      <c r="K15" s="165">
        <v>12</v>
      </c>
      <c r="L15" s="165" t="s">
        <v>38</v>
      </c>
      <c r="M15" s="169">
        <v>1</v>
      </c>
      <c r="N15" s="165">
        <v>18</v>
      </c>
      <c r="O15" s="167" t="s">
        <v>823</v>
      </c>
      <c r="P15" s="167" t="s">
        <v>823</v>
      </c>
      <c r="Q15" s="167" t="s">
        <v>826</v>
      </c>
      <c r="R15" s="166" t="str">
        <f t="shared" si="4"/>
        <v>1000231</v>
      </c>
      <c r="S15" s="170">
        <v>1</v>
      </c>
      <c r="T15" s="237" t="s">
        <v>308</v>
      </c>
      <c r="U15" s="165">
        <v>800</v>
      </c>
      <c r="V15" s="165">
        <f t="shared" si="3"/>
        <v>144</v>
      </c>
      <c r="W15" s="165">
        <v>0</v>
      </c>
      <c r="X15" s="24">
        <v>112</v>
      </c>
      <c r="Z15" s="356" t="str">
        <f>SUM(U15:U16)-SUM(V15:V16)&amp;" / "&amp;(SUM(U15:U16)-SUM(V15:V16))*0.23&amp;" / "&amp;(SUM(U15:U16)-SUM(V15:V16))*0.02</f>
        <v>1312 / 301.76 / 26.24</v>
      </c>
      <c r="AA15" s="357" t="str">
        <f>SUM(V15:V16)-SUM(W15:W16)&amp;" / "&amp;(SUM(V15:V16)-SUM(W15:W16))*0.23&amp;" / "&amp;(SUM(V15:V16)-SUM(W15:W16))*0.02</f>
        <v>288 / 66.24 / 5.76</v>
      </c>
      <c r="AB15" s="178">
        <f t="shared" si="5"/>
        <v>1600</v>
      </c>
      <c r="AC15" s="170"/>
      <c r="AD15" s="170"/>
      <c r="AE15" s="237" t="s">
        <v>149</v>
      </c>
      <c r="AF15" s="165">
        <v>0</v>
      </c>
      <c r="AG15" s="165" t="s">
        <v>44</v>
      </c>
      <c r="AH15" s="165">
        <v>1</v>
      </c>
      <c r="AI15" s="165">
        <f t="shared" si="6"/>
        <v>100023</v>
      </c>
      <c r="AJ15" s="165">
        <f t="shared" si="7"/>
        <v>1023</v>
      </c>
      <c r="AK15" s="165">
        <f t="shared" si="8"/>
        <v>23</v>
      </c>
      <c r="AN1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100023, 'Б-100023-13',date'2015-02-02', 3, 12, 12, 'RUR', 1, 18, date'2015-02-02',  date'2015-02-01', 1000231, 1, to_date('2015-02-01 00:00:00','YYYY-MM-DD HH24:MI:SS'), 800, 144, 0, 112, 0, 'c1', 1, 100023, 1023, 23);insert into xxxx_oebs_cash_payment_test (ID, INVOICE_ID, OEBS_PAYMENT, DOC_DATE, COMISS_DATE) values (s_xxxx_oebs_cash_payment_test.NEXTVAL, 100023, 1600, to_date('2015-02-01 00:00:00','YYYY-MM-DD HH24:MI:SS'), date'2015-01-31' );</v>
      </c>
    </row>
    <row r="16" spans="1:40" ht="12.75" customHeight="1" x14ac:dyDescent="0.25">
      <c r="A16" s="272">
        <v>2</v>
      </c>
      <c r="B16" s="72">
        <v>0</v>
      </c>
      <c r="C16" s="165" t="str">
        <f t="shared" si="0"/>
        <v>10002</v>
      </c>
      <c r="D16" s="165" t="str">
        <f t="shared" si="1"/>
        <v>10002/13</v>
      </c>
      <c r="E16" s="167" t="s">
        <v>36</v>
      </c>
      <c r="F16" s="167" t="s">
        <v>1695</v>
      </c>
      <c r="G16" s="165">
        <v>50</v>
      </c>
      <c r="H16" s="178">
        <v>100024</v>
      </c>
      <c r="I16" s="170" t="str">
        <f t="shared" si="2"/>
        <v>Б-100024-13</v>
      </c>
      <c r="J16" s="169">
        <v>3</v>
      </c>
      <c r="K16" s="165">
        <v>12</v>
      </c>
      <c r="L16" s="165" t="s">
        <v>38</v>
      </c>
      <c r="M16" s="169">
        <v>1</v>
      </c>
      <c r="N16" s="165">
        <v>18</v>
      </c>
      <c r="O16" s="167" t="s">
        <v>823</v>
      </c>
      <c r="P16" s="167" t="s">
        <v>823</v>
      </c>
      <c r="Q16" s="167" t="s">
        <v>826</v>
      </c>
      <c r="R16" s="166" t="str">
        <f t="shared" si="4"/>
        <v>1000241</v>
      </c>
      <c r="S16" s="170">
        <v>1</v>
      </c>
      <c r="T16" s="237" t="s">
        <v>310</v>
      </c>
      <c r="U16" s="165">
        <v>800</v>
      </c>
      <c r="V16" s="165">
        <f t="shared" si="3"/>
        <v>144</v>
      </c>
      <c r="W16" s="165">
        <v>0</v>
      </c>
      <c r="X16" s="24">
        <v>113</v>
      </c>
      <c r="Z16" s="358"/>
      <c r="AA16" s="363"/>
      <c r="AB16" s="178">
        <f t="shared" si="5"/>
        <v>1600</v>
      </c>
      <c r="AC16" s="170"/>
      <c r="AD16" s="170"/>
      <c r="AE16" s="237" t="s">
        <v>149</v>
      </c>
      <c r="AF16" s="165">
        <v>0</v>
      </c>
      <c r="AG16" s="165" t="s">
        <v>44</v>
      </c>
      <c r="AH16" s="165">
        <v>1</v>
      </c>
      <c r="AI16" s="165">
        <f t="shared" si="6"/>
        <v>100024</v>
      </c>
      <c r="AJ16" s="165">
        <f t="shared" si="7"/>
        <v>1024</v>
      </c>
      <c r="AK16" s="165">
        <f t="shared" si="8"/>
        <v>24</v>
      </c>
      <c r="AN1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100024, 'Б-100024-13',date'2015-02-02', 3, 12, 12, 'RUR', 1, 18, date'2015-02-02',  date'2015-02-01', 1000241, 1, to_date('2015-01-31 23:59:59','YYYY-MM-DD HH24:MI:SS'), 800, 144, 0, 113, 0, 'c1', 1, 100024, 1024, 24);insert into xxxx_oebs_cash_payment_test (ID, INVOICE_ID, OEBS_PAYMENT, DOC_DATE, COMISS_DATE) values (s_xxxx_oebs_cash_payment_test.NEXTVAL, 100024, 1600, to_date('2015-01-31 23:59:59','YYYY-MM-DD HH24:MI:SS'), date'2015-01-31' );</v>
      </c>
    </row>
    <row r="17" spans="1:40" ht="12.75" customHeight="1" x14ac:dyDescent="0.25">
      <c r="A17" s="272">
        <v>2</v>
      </c>
      <c r="B17" s="72">
        <v>0</v>
      </c>
      <c r="C17" s="165" t="str">
        <f t="shared" si="0"/>
        <v>10002</v>
      </c>
      <c r="D17" s="165" t="str">
        <f t="shared" si="1"/>
        <v>10002/13</v>
      </c>
      <c r="E17" s="167" t="s">
        <v>36</v>
      </c>
      <c r="F17" s="167" t="s">
        <v>1695</v>
      </c>
      <c r="G17" s="165">
        <v>50</v>
      </c>
      <c r="H17" s="178">
        <v>100025</v>
      </c>
      <c r="I17" s="170" t="str">
        <f t="shared" si="2"/>
        <v>Б-100025-13</v>
      </c>
      <c r="J17" s="169">
        <v>3</v>
      </c>
      <c r="K17" s="165">
        <v>12</v>
      </c>
      <c r="L17" s="165" t="s">
        <v>38</v>
      </c>
      <c r="M17" s="169">
        <v>1</v>
      </c>
      <c r="N17" s="165">
        <v>18</v>
      </c>
      <c r="O17" s="167" t="s">
        <v>823</v>
      </c>
      <c r="P17" s="167" t="s">
        <v>823</v>
      </c>
      <c r="Q17" s="167" t="s">
        <v>826</v>
      </c>
      <c r="R17" s="166" t="str">
        <f t="shared" si="4"/>
        <v>1000251</v>
      </c>
      <c r="S17" s="170">
        <v>1</v>
      </c>
      <c r="T17" s="191" t="s">
        <v>308</v>
      </c>
      <c r="U17" s="165">
        <v>1200</v>
      </c>
      <c r="V17" s="165">
        <f t="shared" si="3"/>
        <v>216</v>
      </c>
      <c r="W17" s="165">
        <v>0</v>
      </c>
      <c r="X17" s="24">
        <v>114</v>
      </c>
      <c r="Z17" s="356" t="str">
        <f>SUM(U17:U18)-SUM(V17:V18)&amp;" / "&amp;(SUM(U17:U18)-SUM(V17:V18))*0.23&amp;" / "&amp;(SUM(U17:U18)-SUM(V17:V18))*0.02</f>
        <v>1886 / 433.78 / 37.72</v>
      </c>
      <c r="AA17" s="357" t="str">
        <f>SUM(V17:V18)-SUM(W17:W18)&amp;" / "&amp;(SUM(V17:V18)-SUM(W17:W18))*0.23&amp;" / "&amp;(SUM(V17:V18)-SUM(W17:W18))*0.02</f>
        <v>414 / 95.22 / 8.28</v>
      </c>
      <c r="AB17" s="178">
        <f t="shared" si="5"/>
        <v>2400</v>
      </c>
      <c r="AC17" s="170"/>
      <c r="AD17" s="170"/>
      <c r="AE17" s="191" t="s">
        <v>150</v>
      </c>
      <c r="AF17" s="165">
        <v>0</v>
      </c>
      <c r="AG17" s="165" t="s">
        <v>44</v>
      </c>
      <c r="AH17" s="165">
        <v>1</v>
      </c>
      <c r="AI17" s="165">
        <f t="shared" si="6"/>
        <v>100025</v>
      </c>
      <c r="AJ17" s="165">
        <f t="shared" si="7"/>
        <v>1025</v>
      </c>
      <c r="AK17" s="165">
        <f t="shared" si="8"/>
        <v>25</v>
      </c>
      <c r="AN1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100025, 'Б-100025-13',date'2015-02-02', 3, 12, 12, 'RUR', 1, 18, date'2015-02-02',  date'2015-02-01', 1000251, 1, to_date('2015-02-01 00:00:00','YYYY-MM-DD HH24:MI:SS'), 1200, 216, 0, 114, 0, 'c1', 1, 100025, 1025, 25);insert into xxxx_oebs_cash_payment_test (ID, INVOICE_ID, OEBS_PAYMENT, DOC_DATE, COMISS_DATE) values (s_xxxx_oebs_cash_payment_test.NEXTVAL, 100025, 2400, to_date('2015-02-01 00:00:00','YYYY-MM-DD HH24:MI:SS'), date'2015-01-30' );</v>
      </c>
    </row>
    <row r="18" spans="1:40" ht="12.75" customHeight="1" x14ac:dyDescent="0.25">
      <c r="A18" s="272">
        <v>2</v>
      </c>
      <c r="B18" s="72">
        <v>0</v>
      </c>
      <c r="C18" s="165" t="str">
        <f t="shared" si="0"/>
        <v>10002</v>
      </c>
      <c r="D18" s="165" t="str">
        <f t="shared" si="1"/>
        <v>10002/13</v>
      </c>
      <c r="E18" s="167" t="s">
        <v>36</v>
      </c>
      <c r="F18" s="167" t="s">
        <v>1695</v>
      </c>
      <c r="G18" s="165">
        <v>50</v>
      </c>
      <c r="H18" s="178">
        <v>100026</v>
      </c>
      <c r="I18" s="170" t="str">
        <f t="shared" si="2"/>
        <v>Б-100026-13</v>
      </c>
      <c r="J18" s="169">
        <v>3</v>
      </c>
      <c r="K18" s="165">
        <v>12</v>
      </c>
      <c r="L18" s="165" t="s">
        <v>38</v>
      </c>
      <c r="M18" s="169">
        <v>1</v>
      </c>
      <c r="N18" s="165">
        <v>18</v>
      </c>
      <c r="O18" s="167" t="s">
        <v>823</v>
      </c>
      <c r="P18" s="167" t="s">
        <v>823</v>
      </c>
      <c r="Q18" s="167" t="s">
        <v>826</v>
      </c>
      <c r="R18" s="166" t="str">
        <f t="shared" si="4"/>
        <v>1000261</v>
      </c>
      <c r="S18" s="170">
        <v>1</v>
      </c>
      <c r="T18" s="191" t="s">
        <v>310</v>
      </c>
      <c r="U18" s="165">
        <v>1100</v>
      </c>
      <c r="V18" s="165">
        <f t="shared" si="3"/>
        <v>198</v>
      </c>
      <c r="W18" s="165">
        <v>0</v>
      </c>
      <c r="X18" s="24">
        <v>115</v>
      </c>
      <c r="Z18" s="358"/>
      <c r="AA18" s="363"/>
      <c r="AB18" s="178">
        <f t="shared" si="5"/>
        <v>2200</v>
      </c>
      <c r="AC18" s="170"/>
      <c r="AD18" s="170"/>
      <c r="AE18" s="191" t="s">
        <v>150</v>
      </c>
      <c r="AF18" s="165">
        <v>0</v>
      </c>
      <c r="AG18" s="165" t="s">
        <v>44</v>
      </c>
      <c r="AH18" s="165">
        <v>1</v>
      </c>
      <c r="AI18" s="165">
        <f t="shared" si="6"/>
        <v>100026</v>
      </c>
      <c r="AJ18" s="165">
        <f t="shared" si="7"/>
        <v>1026</v>
      </c>
      <c r="AK18" s="165">
        <f t="shared" si="8"/>
        <v>26</v>
      </c>
      <c r="AN1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100026, 'Б-100026-13',date'2015-02-02', 3, 12, 12, 'RUR', 1, 18, date'2015-02-02',  date'2015-02-01', 1000261, 1, to_date('2015-01-31 23:59:59','YYYY-MM-DD HH24:MI:SS'), 1100, 198, 0, 115, 0, 'c1', 1, 100026, 1026, 26);insert into xxxx_oebs_cash_payment_test (ID, INVOICE_ID, OEBS_PAYMENT, DOC_DATE, COMISS_DATE) values (s_xxxx_oebs_cash_payment_test.NEXTVAL, 100026, 2200, to_date('2015-01-31 23:59:59','YYYY-MM-DD HH24:MI:SS'), date'2015-01-30' );</v>
      </c>
    </row>
    <row r="19" spans="1:40" ht="12.75" customHeight="1" x14ac:dyDescent="0.25">
      <c r="A19" s="272">
        <v>2</v>
      </c>
      <c r="B19" s="72">
        <v>0</v>
      </c>
      <c r="C19" s="165" t="str">
        <f t="shared" si="0"/>
        <v>10002</v>
      </c>
      <c r="D19" s="165" t="str">
        <f t="shared" si="1"/>
        <v>10002/13</v>
      </c>
      <c r="E19" s="167" t="s">
        <v>36</v>
      </c>
      <c r="F19" s="167" t="s">
        <v>1695</v>
      </c>
      <c r="G19" s="165">
        <v>50</v>
      </c>
      <c r="H19" s="178">
        <v>100027</v>
      </c>
      <c r="I19" s="170" t="str">
        <f t="shared" si="2"/>
        <v>Б-100027-13</v>
      </c>
      <c r="J19" s="169">
        <v>3</v>
      </c>
      <c r="K19" s="165">
        <v>12</v>
      </c>
      <c r="L19" s="165" t="s">
        <v>38</v>
      </c>
      <c r="M19" s="169">
        <v>1</v>
      </c>
      <c r="N19" s="165">
        <v>18</v>
      </c>
      <c r="O19" s="167" t="s">
        <v>823</v>
      </c>
      <c r="P19" s="167" t="s">
        <v>823</v>
      </c>
      <c r="Q19" s="167" t="s">
        <v>826</v>
      </c>
      <c r="R19" s="166" t="str">
        <f t="shared" si="4"/>
        <v>1000271</v>
      </c>
      <c r="S19" s="170">
        <v>1</v>
      </c>
      <c r="T19" s="237" t="s">
        <v>144</v>
      </c>
      <c r="U19" s="165">
        <v>1000</v>
      </c>
      <c r="V19" s="165">
        <f t="shared" si="3"/>
        <v>180</v>
      </c>
      <c r="W19" s="165">
        <v>0</v>
      </c>
      <c r="X19" s="24">
        <v>116</v>
      </c>
      <c r="Z19" s="358" t="str">
        <f t="shared" ref="Z19:AA25" si="10">SUM(U19)-SUM(V19)&amp;" / "&amp;(SUM(U19)-SUM(V19))*0.23&amp;" / "&amp;(SUM(U19)-SUM(V19))*0.02</f>
        <v>820 / 188.6 / 16.4</v>
      </c>
      <c r="AA19" s="363" t="str">
        <f t="shared" si="10"/>
        <v>180 / 41.4 / 3.6</v>
      </c>
      <c r="AB19" s="178">
        <f t="shared" si="5"/>
        <v>2000</v>
      </c>
      <c r="AC19" s="122">
        <v>900</v>
      </c>
      <c r="AD19" s="122">
        <v>800</v>
      </c>
      <c r="AE19" s="237" t="s">
        <v>149</v>
      </c>
      <c r="AF19" s="165">
        <v>0</v>
      </c>
      <c r="AG19" s="165" t="s">
        <v>44</v>
      </c>
      <c r="AH19" s="165">
        <v>1</v>
      </c>
      <c r="AI19" s="165">
        <f t="shared" si="6"/>
        <v>100027</v>
      </c>
      <c r="AJ19" s="165">
        <f t="shared" si="7"/>
        <v>1027</v>
      </c>
      <c r="AK19" s="165">
        <f t="shared" si="8"/>
        <v>27</v>
      </c>
      <c r="AN1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100027, 'Б-100027-13',date'2015-02-02', 3, 12, 12, 'RUR', 1, 18, date'2015-02-02',  date'2015-02-01', 1000271, 1, to_date('2015-01-01 00:00:00','YYYY-MM-DD HH24:MI:SS'), 1000, 180, 0, 116, 0, 'c1', 1, 100027, 1027, 27);insert into xxxx_oebs_cash_payment_test (ID, INVOICE_ID, OEBS_PAYMENT, DOC_DATE, COMISS_DATE) values (s_xxxx_oebs_cash_payment_test.NEXTVAL, 100027, 2000, to_date('2015-01-01 00:00:00','YYYY-MM-DD HH24:MI:SS'), date'2015-01-31' );insert into xxxx_oebs_cash_payment_test (ID, INVOICE_ID, OEBS_PAYMENT, DOC_DATE, COMISS_DATE) values (s_xxxx_oebs_cash_payment_test.NEXTVAL, 100027, 900, to_date('2015-01-01 00:00:00','YYYY-MM-DD HH24:MI:SS'), date'2015-01-31' );insert into xxxx_oebs_cash_payment_test (ID, INVOICE_ID, OEBS_PAYMENT, DOC_DATE, COMISS_DATE) values (s_xxxx_oebs_cash_payment_test.NEXTVAL, 100027, 800, to_date('2015-01-01 00:00:00','YYYY-MM-DD HH24:MI:SS'), date'2015-01-31' );</v>
      </c>
    </row>
    <row r="20" spans="1:40" ht="12.75" customHeight="1" x14ac:dyDescent="0.25">
      <c r="A20" s="272">
        <v>2</v>
      </c>
      <c r="B20" s="72">
        <v>0</v>
      </c>
      <c r="C20" s="165" t="str">
        <f t="shared" si="0"/>
        <v>10002</v>
      </c>
      <c r="D20" s="165" t="str">
        <f t="shared" si="1"/>
        <v>10002/13</v>
      </c>
      <c r="E20" s="167" t="s">
        <v>36</v>
      </c>
      <c r="F20" s="167" t="s">
        <v>1695</v>
      </c>
      <c r="G20" s="165">
        <v>50</v>
      </c>
      <c r="H20" s="178">
        <v>100028</v>
      </c>
      <c r="I20" s="170" t="str">
        <f t="shared" si="2"/>
        <v>Б-100028-13</v>
      </c>
      <c r="J20" s="169">
        <v>3</v>
      </c>
      <c r="K20" s="165">
        <v>12</v>
      </c>
      <c r="L20" s="165" t="s">
        <v>38</v>
      </c>
      <c r="M20" s="169">
        <v>1</v>
      </c>
      <c r="N20" s="165">
        <v>18</v>
      </c>
      <c r="O20" s="167" t="s">
        <v>823</v>
      </c>
      <c r="P20" s="167" t="s">
        <v>823</v>
      </c>
      <c r="Q20" s="167" t="s">
        <v>826</v>
      </c>
      <c r="R20" s="166" t="str">
        <f t="shared" si="4"/>
        <v>1000281</v>
      </c>
      <c r="S20" s="170">
        <v>1</v>
      </c>
      <c r="T20" s="191" t="s">
        <v>312</v>
      </c>
      <c r="U20" s="165">
        <v>900</v>
      </c>
      <c r="V20" s="165">
        <f t="shared" si="3"/>
        <v>162</v>
      </c>
      <c r="W20" s="165">
        <v>0</v>
      </c>
      <c r="X20" s="24">
        <v>117</v>
      </c>
      <c r="Z20" s="358" t="str">
        <f t="shared" si="10"/>
        <v>738 / 169.74 / 14.76</v>
      </c>
      <c r="AA20" s="363" t="str">
        <f t="shared" si="10"/>
        <v>162 / 37.26 / 3.24</v>
      </c>
      <c r="AB20" s="178">
        <f t="shared" si="5"/>
        <v>1800</v>
      </c>
      <c r="AC20" s="170"/>
      <c r="AD20" s="170"/>
      <c r="AE20" s="191" t="s">
        <v>149</v>
      </c>
      <c r="AF20" s="165">
        <v>0</v>
      </c>
      <c r="AG20" s="165" t="s">
        <v>44</v>
      </c>
      <c r="AH20" s="165">
        <v>1</v>
      </c>
      <c r="AI20" s="165">
        <f t="shared" si="6"/>
        <v>100028</v>
      </c>
      <c r="AJ20" s="165">
        <f t="shared" si="7"/>
        <v>1028</v>
      </c>
      <c r="AK20" s="165">
        <f t="shared" si="8"/>
        <v>28</v>
      </c>
      <c r="AN2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100028, 'Б-100028-13',date'2015-02-02', 3, 12, 12, 'RUR', 1, 18, date'2015-02-02',  date'2015-02-01', 1000281, 1, to_date('2015-01-23 00:00:00','YYYY-MM-DD HH24:MI:SS'), 900, 162, 0, 117, 0, 'c1', 1, 100028, 1028, 28);insert into xxxx_oebs_cash_payment_test (ID, INVOICE_ID, OEBS_PAYMENT, DOC_DATE, COMISS_DATE) values (s_xxxx_oebs_cash_payment_test.NEXTVAL, 100028, 1800, to_date('2015-01-23 00:00:00','YYYY-MM-DD HH24:MI:SS'), date'2015-01-31' );</v>
      </c>
    </row>
    <row r="21" spans="1:40" ht="12.75" customHeight="1" x14ac:dyDescent="0.25">
      <c r="A21" s="272">
        <v>2</v>
      </c>
      <c r="B21" s="72">
        <v>0</v>
      </c>
      <c r="C21" s="165" t="str">
        <f t="shared" si="0"/>
        <v>10002</v>
      </c>
      <c r="D21" s="165" t="str">
        <f t="shared" si="1"/>
        <v>10002/13</v>
      </c>
      <c r="E21" s="167" t="s">
        <v>36</v>
      </c>
      <c r="F21" s="167" t="s">
        <v>1695</v>
      </c>
      <c r="G21" s="165">
        <v>50</v>
      </c>
      <c r="H21" s="178">
        <v>100029</v>
      </c>
      <c r="I21" s="170" t="str">
        <f t="shared" si="2"/>
        <v>Б-100029-13</v>
      </c>
      <c r="J21" s="169">
        <v>3</v>
      </c>
      <c r="K21" s="165">
        <v>12</v>
      </c>
      <c r="L21" s="165" t="s">
        <v>38</v>
      </c>
      <c r="M21" s="169">
        <v>1</v>
      </c>
      <c r="N21" s="165">
        <v>18</v>
      </c>
      <c r="O21" s="167" t="s">
        <v>823</v>
      </c>
      <c r="P21" s="167" t="s">
        <v>823</v>
      </c>
      <c r="Q21" s="167" t="s">
        <v>826</v>
      </c>
      <c r="R21" s="166" t="str">
        <f t="shared" si="4"/>
        <v>1000291</v>
      </c>
      <c r="S21" s="170">
        <v>1</v>
      </c>
      <c r="T21" s="237" t="s">
        <v>310</v>
      </c>
      <c r="U21" s="165">
        <v>900</v>
      </c>
      <c r="V21" s="165">
        <f t="shared" si="3"/>
        <v>162</v>
      </c>
      <c r="W21" s="165">
        <v>0</v>
      </c>
      <c r="X21" s="24">
        <v>118</v>
      </c>
      <c r="Z21" s="358" t="str">
        <f t="shared" si="10"/>
        <v>738 / 169.74 / 14.76</v>
      </c>
      <c r="AA21" s="363" t="str">
        <f t="shared" si="10"/>
        <v>162 / 37.26 / 3.24</v>
      </c>
      <c r="AB21" s="178">
        <f t="shared" si="5"/>
        <v>1800</v>
      </c>
      <c r="AC21" s="170"/>
      <c r="AD21" s="170"/>
      <c r="AE21" s="237" t="s">
        <v>150</v>
      </c>
      <c r="AF21" s="165">
        <v>0</v>
      </c>
      <c r="AG21" s="165" t="s">
        <v>44</v>
      </c>
      <c r="AH21" s="165">
        <v>1</v>
      </c>
      <c r="AI21" s="165">
        <f t="shared" si="6"/>
        <v>100029</v>
      </c>
      <c r="AJ21" s="165">
        <f t="shared" si="7"/>
        <v>1029</v>
      </c>
      <c r="AK21" s="165">
        <f t="shared" si="8"/>
        <v>29</v>
      </c>
      <c r="AN2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100029, 'Б-100029-13',date'2015-02-02', 3, 12, 12, 'RUR', 1, 18, date'2015-02-02',  date'2015-02-01', 1000291, 1, to_date('2015-01-31 23:59:59','YYYY-MM-DD HH24:MI:SS'), 900, 162, 0, 118, 0, 'c1', 1, 100029, 1029, 29);insert into xxxx_oebs_cash_payment_test (ID, INVOICE_ID, OEBS_PAYMENT, DOC_DATE, COMISS_DATE) values (s_xxxx_oebs_cash_payment_test.NEXTVAL, 100029, 1800, to_date('2015-01-31 23:59:59','YYYY-MM-DD HH24:MI:SS'), date'2015-01-30' );</v>
      </c>
    </row>
    <row r="22" spans="1:40" ht="12.75" customHeight="1" x14ac:dyDescent="0.25">
      <c r="A22" s="272">
        <v>2</v>
      </c>
      <c r="B22" s="72">
        <v>0</v>
      </c>
      <c r="C22" s="165" t="str">
        <f t="shared" si="0"/>
        <v>10002</v>
      </c>
      <c r="D22" s="165" t="str">
        <f t="shared" si="1"/>
        <v>10002/13</v>
      </c>
      <c r="E22" s="167" t="s">
        <v>36</v>
      </c>
      <c r="F22" s="167" t="s">
        <v>1695</v>
      </c>
      <c r="G22" s="165">
        <v>50</v>
      </c>
      <c r="H22" s="178">
        <v>100030</v>
      </c>
      <c r="I22" s="170" t="str">
        <f t="shared" si="2"/>
        <v>Б-100030-13</v>
      </c>
      <c r="J22" s="169">
        <v>3</v>
      </c>
      <c r="K22" s="165">
        <v>12</v>
      </c>
      <c r="L22" s="165" t="s">
        <v>38</v>
      </c>
      <c r="M22" s="169">
        <v>1</v>
      </c>
      <c r="N22" s="165">
        <v>18</v>
      </c>
      <c r="O22" s="167" t="s">
        <v>823</v>
      </c>
      <c r="P22" s="167" t="s">
        <v>823</v>
      </c>
      <c r="Q22" s="167" t="s">
        <v>826</v>
      </c>
      <c r="R22" s="166" t="str">
        <f t="shared" si="4"/>
        <v>1000301</v>
      </c>
      <c r="S22" s="170">
        <v>1</v>
      </c>
      <c r="T22" s="191" t="s">
        <v>144</v>
      </c>
      <c r="U22" s="165">
        <v>1000</v>
      </c>
      <c r="V22" s="165">
        <f t="shared" si="3"/>
        <v>180</v>
      </c>
      <c r="W22" s="165">
        <v>0</v>
      </c>
      <c r="X22" s="24">
        <v>119</v>
      </c>
      <c r="Z22" s="358" t="str">
        <f t="shared" si="10"/>
        <v>820 / 188.6 / 16.4</v>
      </c>
      <c r="AA22" s="363" t="str">
        <f t="shared" si="10"/>
        <v>180 / 41.4 / 3.6</v>
      </c>
      <c r="AB22" s="178">
        <f t="shared" si="5"/>
        <v>2000</v>
      </c>
      <c r="AC22" s="170"/>
      <c r="AD22" s="170"/>
      <c r="AE22" s="191" t="s">
        <v>149</v>
      </c>
      <c r="AF22" s="165">
        <v>0</v>
      </c>
      <c r="AG22" s="165" t="s">
        <v>44</v>
      </c>
      <c r="AH22" s="165">
        <v>1</v>
      </c>
      <c r="AI22" s="165">
        <f t="shared" si="6"/>
        <v>100030</v>
      </c>
      <c r="AJ22" s="165">
        <f t="shared" si="7"/>
        <v>1030</v>
      </c>
      <c r="AK22" s="165">
        <f t="shared" si="8"/>
        <v>30</v>
      </c>
      <c r="AN2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100030, 'Б-100030-13',date'2015-02-02', 3, 12, 12, 'RUR', 1, 18, date'2015-02-02',  date'2015-02-01', 1000301, 1, to_date('2015-01-01 00:00:00','YYYY-MM-DD HH24:MI:SS'), 1000, 180, 0, 119, 0, 'c1', 1, 100030, 1030, 30);insert into xxxx_oebs_cash_payment_test (ID, INVOICE_ID, OEBS_PAYMENT, DOC_DATE, COMISS_DATE) values (s_xxxx_oebs_cash_payment_test.NEXTVAL, 100030, 2000, to_date('2015-01-01 00:00:00','YYYY-MM-DD HH24:MI:SS'), date'2015-01-31' );</v>
      </c>
    </row>
    <row r="23" spans="1:40" ht="12.75" customHeight="1" x14ac:dyDescent="0.25">
      <c r="A23" s="272">
        <v>2</v>
      </c>
      <c r="B23" s="72">
        <v>0</v>
      </c>
      <c r="C23" s="165" t="str">
        <f t="shared" si="0"/>
        <v>10002</v>
      </c>
      <c r="D23" s="165" t="str">
        <f t="shared" si="1"/>
        <v>10002/13</v>
      </c>
      <c r="E23" s="167" t="s">
        <v>36</v>
      </c>
      <c r="F23" s="167" t="s">
        <v>1695</v>
      </c>
      <c r="G23" s="165">
        <v>50</v>
      </c>
      <c r="H23" s="178">
        <v>100031</v>
      </c>
      <c r="I23" s="170" t="str">
        <f t="shared" si="2"/>
        <v>Б-100031-13</v>
      </c>
      <c r="J23" s="169">
        <v>3</v>
      </c>
      <c r="K23" s="165">
        <v>12</v>
      </c>
      <c r="L23" s="165" t="s">
        <v>38</v>
      </c>
      <c r="M23" s="169">
        <v>1</v>
      </c>
      <c r="N23" s="165">
        <v>18</v>
      </c>
      <c r="O23" s="167" t="s">
        <v>823</v>
      </c>
      <c r="P23" s="167" t="s">
        <v>823</v>
      </c>
      <c r="Q23" s="167" t="s">
        <v>826</v>
      </c>
      <c r="R23" s="166" t="str">
        <f t="shared" si="4"/>
        <v>1000311</v>
      </c>
      <c r="S23" s="170">
        <v>1</v>
      </c>
      <c r="T23" s="237" t="s">
        <v>312</v>
      </c>
      <c r="U23" s="165">
        <v>900</v>
      </c>
      <c r="V23" s="165">
        <f t="shared" si="3"/>
        <v>162</v>
      </c>
      <c r="W23" s="165">
        <v>0</v>
      </c>
      <c r="X23" s="24">
        <v>120</v>
      </c>
      <c r="Z23" s="358" t="str">
        <f t="shared" si="10"/>
        <v>738 / 169.74 / 14.76</v>
      </c>
      <c r="AA23" s="363" t="str">
        <f t="shared" si="10"/>
        <v>162 / 37.26 / 3.24</v>
      </c>
      <c r="AB23" s="178">
        <f t="shared" si="5"/>
        <v>1800</v>
      </c>
      <c r="AC23" s="170"/>
      <c r="AD23" s="170"/>
      <c r="AE23" s="237" t="s">
        <v>150</v>
      </c>
      <c r="AF23" s="165">
        <v>0</v>
      </c>
      <c r="AG23" s="165" t="s">
        <v>44</v>
      </c>
      <c r="AH23" s="165">
        <v>1</v>
      </c>
      <c r="AI23" s="165">
        <f t="shared" si="6"/>
        <v>100031</v>
      </c>
      <c r="AJ23" s="165">
        <f t="shared" si="7"/>
        <v>1031</v>
      </c>
      <c r="AK23" s="165">
        <f t="shared" si="8"/>
        <v>31</v>
      </c>
      <c r="AN2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100031, 'Б-100031-13',date'2015-02-02', 3, 12, 12, 'RUR', 1, 18, date'2015-02-02',  date'2015-02-01', 1000311, 1, to_date('2015-01-23 00:00:00','YYYY-MM-DD HH24:MI:SS'), 900, 162, 0, 120, 0, 'c1', 1, 100031, 1031, 31);insert into xxxx_oebs_cash_payment_test (ID, INVOICE_ID, OEBS_PAYMENT, DOC_DATE, COMISS_DATE) values (s_xxxx_oebs_cash_payment_test.NEXTVAL, 100031, 1800, to_date('2015-01-23 00:00:00','YYYY-MM-DD HH24:MI:SS'), date'2015-01-30' );</v>
      </c>
    </row>
    <row r="24" spans="1:40" ht="12.75" customHeight="1" x14ac:dyDescent="0.25">
      <c r="A24" s="272">
        <v>2</v>
      </c>
      <c r="B24" s="72">
        <v>0</v>
      </c>
      <c r="C24" s="165" t="str">
        <f t="shared" si="0"/>
        <v>10002</v>
      </c>
      <c r="D24" s="165" t="str">
        <f t="shared" si="1"/>
        <v>10002/13</v>
      </c>
      <c r="E24" s="167" t="s">
        <v>36</v>
      </c>
      <c r="F24" s="167" t="s">
        <v>1695</v>
      </c>
      <c r="G24" s="165">
        <v>50</v>
      </c>
      <c r="H24" s="178">
        <v>100032</v>
      </c>
      <c r="I24" s="170" t="str">
        <f t="shared" si="2"/>
        <v>Б-100032-13</v>
      </c>
      <c r="J24" s="169">
        <v>3</v>
      </c>
      <c r="K24" s="165">
        <v>12</v>
      </c>
      <c r="L24" s="165" t="s">
        <v>38</v>
      </c>
      <c r="M24" s="169">
        <v>1</v>
      </c>
      <c r="N24" s="165">
        <v>18</v>
      </c>
      <c r="O24" s="167" t="s">
        <v>823</v>
      </c>
      <c r="P24" s="167" t="s">
        <v>823</v>
      </c>
      <c r="Q24" s="167" t="s">
        <v>826</v>
      </c>
      <c r="R24" s="166" t="str">
        <f t="shared" si="4"/>
        <v>1000321</v>
      </c>
      <c r="S24" s="170">
        <v>1</v>
      </c>
      <c r="T24" s="191" t="s">
        <v>310</v>
      </c>
      <c r="U24" s="165">
        <v>900</v>
      </c>
      <c r="V24" s="165">
        <f t="shared" si="3"/>
        <v>162</v>
      </c>
      <c r="W24" s="165">
        <v>0</v>
      </c>
      <c r="X24" s="24">
        <v>121</v>
      </c>
      <c r="Z24" s="358" t="str">
        <f t="shared" si="10"/>
        <v>738 / 169.74 / 14.76</v>
      </c>
      <c r="AA24" s="363" t="str">
        <f t="shared" si="10"/>
        <v>162 / 37.26 / 3.24</v>
      </c>
      <c r="AB24" s="178">
        <f t="shared" si="5"/>
        <v>1800</v>
      </c>
      <c r="AC24" s="170"/>
      <c r="AD24" s="170"/>
      <c r="AE24" s="191" t="s">
        <v>149</v>
      </c>
      <c r="AF24" s="165">
        <v>0</v>
      </c>
      <c r="AG24" s="165" t="s">
        <v>44</v>
      </c>
      <c r="AH24" s="165">
        <v>1</v>
      </c>
      <c r="AI24" s="165">
        <f t="shared" si="6"/>
        <v>100032</v>
      </c>
      <c r="AJ24" s="165">
        <f t="shared" si="7"/>
        <v>1032</v>
      </c>
      <c r="AK24" s="165">
        <f t="shared" si="8"/>
        <v>32</v>
      </c>
      <c r="AN2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100032, 'Б-100032-13',date'2015-02-02', 3, 12, 12, 'RUR', 1, 18, date'2015-02-02',  date'2015-02-01', 1000321, 1, to_date('2015-01-31 23:59:59','YYYY-MM-DD HH24:MI:SS'), 900, 162, 0, 121, 0, 'c1', 1, 100032, 1032, 32);insert into xxxx_oebs_cash_payment_test (ID, INVOICE_ID, OEBS_PAYMENT, DOC_DATE, COMISS_DATE) values (s_xxxx_oebs_cash_payment_test.NEXTVAL, 100032, 1800, to_date('2015-01-31 23:59:59','YYYY-MM-DD HH24:MI:SS'), date'2015-01-31' );</v>
      </c>
    </row>
    <row r="25" spans="1:40" ht="12.75" customHeight="1" x14ac:dyDescent="0.25">
      <c r="A25" s="272">
        <v>2</v>
      </c>
      <c r="B25" s="72">
        <v>0</v>
      </c>
      <c r="C25" s="165" t="str">
        <f t="shared" si="0"/>
        <v>10002</v>
      </c>
      <c r="D25" s="165" t="str">
        <f t="shared" si="1"/>
        <v>10002/13</v>
      </c>
      <c r="E25" s="167" t="s">
        <v>36</v>
      </c>
      <c r="F25" s="167" t="s">
        <v>1695</v>
      </c>
      <c r="G25" s="165">
        <v>50</v>
      </c>
      <c r="H25" s="178">
        <v>100033</v>
      </c>
      <c r="I25" s="170" t="str">
        <f t="shared" si="2"/>
        <v>Б-100033-13</v>
      </c>
      <c r="J25" s="169">
        <v>3</v>
      </c>
      <c r="K25" s="165">
        <v>12</v>
      </c>
      <c r="L25" s="165" t="s">
        <v>38</v>
      </c>
      <c r="M25" s="169">
        <v>1</v>
      </c>
      <c r="N25" s="165">
        <v>18</v>
      </c>
      <c r="O25" s="167" t="s">
        <v>823</v>
      </c>
      <c r="P25" s="167" t="s">
        <v>823</v>
      </c>
      <c r="Q25" s="167" t="s">
        <v>826</v>
      </c>
      <c r="R25" s="166" t="str">
        <f t="shared" si="4"/>
        <v>1000331</v>
      </c>
      <c r="S25" s="170">
        <v>1</v>
      </c>
      <c r="T25" s="237" t="s">
        <v>144</v>
      </c>
      <c r="U25" s="165">
        <v>1000</v>
      </c>
      <c r="V25" s="165">
        <f t="shared" si="3"/>
        <v>180</v>
      </c>
      <c r="W25" s="165">
        <v>0</v>
      </c>
      <c r="X25" s="24">
        <v>122</v>
      </c>
      <c r="Z25" s="358" t="str">
        <f t="shared" si="10"/>
        <v>820 / 188.6 / 16.4</v>
      </c>
      <c r="AA25" s="363" t="str">
        <f t="shared" si="10"/>
        <v>180 / 41.4 / 3.6</v>
      </c>
      <c r="AB25" s="178">
        <f t="shared" si="5"/>
        <v>2000</v>
      </c>
      <c r="AC25" s="170"/>
      <c r="AD25" s="170"/>
      <c r="AE25" s="237" t="s">
        <v>149</v>
      </c>
      <c r="AF25" s="165">
        <v>0</v>
      </c>
      <c r="AG25" s="165" t="s">
        <v>44</v>
      </c>
      <c r="AH25" s="165">
        <v>1</v>
      </c>
      <c r="AI25" s="165">
        <f t="shared" si="6"/>
        <v>100033</v>
      </c>
      <c r="AJ25" s="165">
        <f t="shared" si="7"/>
        <v>1033</v>
      </c>
      <c r="AK25" s="165">
        <f t="shared" si="8"/>
        <v>33</v>
      </c>
      <c r="AN2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100033, 'Б-100033-13',date'2015-02-02', 3, 12, 12, 'RUR', 1, 18, date'2015-02-02',  date'2015-02-01', 1000331, 1, to_date('2015-01-01 00:00:00','YYYY-MM-DD HH24:MI:SS'), 1000, 180, 0, 122, 0, 'c1', 1, 100033, 1033, 33);insert into xxxx_oebs_cash_payment_test (ID, INVOICE_ID, OEBS_PAYMENT, DOC_DATE, COMISS_DATE) values (s_xxxx_oebs_cash_payment_test.NEXTVAL, 100033, 2000, to_date('2015-01-01 00:00:00','YYYY-MM-DD HH24:MI:SS'), date'2015-01-31' );</v>
      </c>
    </row>
    <row r="26" spans="1:40" ht="12.75" customHeight="1" x14ac:dyDescent="0.25">
      <c r="A26" s="272">
        <v>2</v>
      </c>
      <c r="B26" s="72">
        <v>0</v>
      </c>
      <c r="C26" s="165" t="str">
        <f t="shared" si="0"/>
        <v>10002</v>
      </c>
      <c r="D26" s="165" t="str">
        <f t="shared" si="1"/>
        <v>10002/13</v>
      </c>
      <c r="E26" s="167" t="s">
        <v>36</v>
      </c>
      <c r="F26" s="167" t="s">
        <v>1695</v>
      </c>
      <c r="G26" s="165">
        <v>50</v>
      </c>
      <c r="H26" s="178">
        <v>100034</v>
      </c>
      <c r="I26" s="170" t="str">
        <f t="shared" si="2"/>
        <v>Б-100034-13</v>
      </c>
      <c r="J26" s="169">
        <v>3</v>
      </c>
      <c r="K26" s="165">
        <v>12</v>
      </c>
      <c r="L26" s="165" t="s">
        <v>38</v>
      </c>
      <c r="M26" s="169">
        <v>1</v>
      </c>
      <c r="N26" s="165">
        <v>18</v>
      </c>
      <c r="O26" s="167" t="s">
        <v>823</v>
      </c>
      <c r="P26" s="167" t="s">
        <v>823</v>
      </c>
      <c r="Q26" s="167" t="s">
        <v>826</v>
      </c>
      <c r="R26" s="166" t="str">
        <f t="shared" si="4"/>
        <v>1000341</v>
      </c>
      <c r="S26" s="170">
        <v>1</v>
      </c>
      <c r="T26" s="191" t="s">
        <v>309</v>
      </c>
      <c r="U26" s="165">
        <v>900</v>
      </c>
      <c r="V26" s="165">
        <f t="shared" si="3"/>
        <v>162</v>
      </c>
      <c r="W26" s="165">
        <v>0</v>
      </c>
      <c r="X26" s="24">
        <v>123</v>
      </c>
      <c r="Z26" s="356" t="str">
        <f>SUM(U26:U27)-SUM(V26:V27)&amp;" / "&amp;(SUM(U26:U27)-SUM(V26:V27))*0.23&amp;" / "&amp;(SUM(U26:U27)-SUM(V26:V27))*0.02</f>
        <v>1476 / 339.48 / 29.52</v>
      </c>
      <c r="AA26" s="357" t="str">
        <f>SUM(V26:V27)-SUM(W26:W27)&amp;" / "&amp;(SUM(V26:V27)-SUM(W26:W27))*0.23&amp;" / "&amp;(SUM(V26:V27)-SUM(W26:W27))*0.02</f>
        <v>324 / 74.52 / 6.48</v>
      </c>
      <c r="AB26" s="178">
        <f t="shared" si="5"/>
        <v>1800</v>
      </c>
      <c r="AC26" s="170"/>
      <c r="AD26" s="170"/>
      <c r="AE26" s="191" t="s">
        <v>148</v>
      </c>
      <c r="AF26" s="165">
        <v>0</v>
      </c>
      <c r="AG26" s="165" t="s">
        <v>44</v>
      </c>
      <c r="AH26" s="165">
        <v>1</v>
      </c>
      <c r="AI26" s="165">
        <f t="shared" si="6"/>
        <v>100034</v>
      </c>
      <c r="AJ26" s="165">
        <f t="shared" si="7"/>
        <v>1034</v>
      </c>
      <c r="AK26" s="165">
        <f t="shared" si="8"/>
        <v>34</v>
      </c>
      <c r="AN2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100034, 'Б-100034-13',date'2015-02-02', 3, 12, 12, 'RUR', 1, 18, date'2015-02-02',  date'2015-02-01', 1000341, 1, to_date('2015-02-28 00:00:00','YYYY-MM-DD HH24:MI:SS'), 900, 162, 0, 123, 0, 'c1', 1, 100034, 1034, 34);insert into xxxx_oebs_cash_payment_test (ID, INVOICE_ID, OEBS_PAYMENT, DOC_DATE, COMISS_DATE) values (s_xxxx_oebs_cash_payment_test.NEXTVAL, 100034, 1800, to_date('2015-02-28 00:00:00','YYYY-MM-DD HH24:MI:SS'), date'2015-02-28' );</v>
      </c>
    </row>
    <row r="27" spans="1:40" ht="12.75" customHeight="1" x14ac:dyDescent="0.25">
      <c r="A27" s="360">
        <v>2</v>
      </c>
      <c r="B27" s="72">
        <v>0</v>
      </c>
      <c r="C27" s="171" t="str">
        <f t="shared" si="0"/>
        <v>10002</v>
      </c>
      <c r="D27" s="171" t="str">
        <f t="shared" si="1"/>
        <v>10002/13</v>
      </c>
      <c r="E27" s="172" t="s">
        <v>36</v>
      </c>
      <c r="F27" s="172" t="s">
        <v>1695</v>
      </c>
      <c r="G27" s="171">
        <v>50</v>
      </c>
      <c r="H27" s="178">
        <v>100035</v>
      </c>
      <c r="I27" s="171" t="str">
        <f t="shared" si="2"/>
        <v>Б-100035-13</v>
      </c>
      <c r="J27" s="169">
        <v>3</v>
      </c>
      <c r="K27" s="171">
        <v>12</v>
      </c>
      <c r="L27" s="171" t="s">
        <v>38</v>
      </c>
      <c r="M27" s="175">
        <v>1</v>
      </c>
      <c r="N27" s="171">
        <v>18</v>
      </c>
      <c r="O27" s="172" t="s">
        <v>823</v>
      </c>
      <c r="P27" s="172" t="s">
        <v>823</v>
      </c>
      <c r="Q27" s="172" t="s">
        <v>826</v>
      </c>
      <c r="R27" s="173" t="str">
        <f t="shared" si="4"/>
        <v>1000351</v>
      </c>
      <c r="S27" s="171">
        <v>1</v>
      </c>
      <c r="T27" s="177" t="s">
        <v>147</v>
      </c>
      <c r="U27" s="171">
        <v>900</v>
      </c>
      <c r="V27" s="171">
        <f t="shared" si="3"/>
        <v>162</v>
      </c>
      <c r="W27" s="171">
        <v>0</v>
      </c>
      <c r="X27" s="24">
        <v>124</v>
      </c>
      <c r="Y27" s="179"/>
      <c r="Z27" s="361"/>
      <c r="AA27" s="364"/>
      <c r="AB27" s="180">
        <f t="shared" si="5"/>
        <v>1800</v>
      </c>
      <c r="AC27" s="171"/>
      <c r="AD27" s="171"/>
      <c r="AE27" s="177" t="s">
        <v>148</v>
      </c>
      <c r="AF27" s="165">
        <v>0</v>
      </c>
      <c r="AG27" s="171" t="s">
        <v>44</v>
      </c>
      <c r="AH27" s="171">
        <v>1</v>
      </c>
      <c r="AI27" s="165">
        <f t="shared" si="6"/>
        <v>100035</v>
      </c>
      <c r="AJ27" s="165">
        <f t="shared" si="7"/>
        <v>1035</v>
      </c>
      <c r="AK27" s="165">
        <f t="shared" si="8"/>
        <v>35</v>
      </c>
      <c r="AL27" s="179"/>
      <c r="AN2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2, 10002, '10002/13', date'2014-03-01', date'2015-11-01', 50, 100035, 'Б-100035-13',date'2015-02-02', 3, 12, 12, 'RUR', 1, 18, date'2015-02-02',  date'2015-02-01', 1000351, 1, to_date('2015-02-28 23:59:59','YYYY-MM-DD HH24:MI:SS'), 900, 162, 0, 124, 0, 'c1', 1, 100035, 1035, 35);insert into xxxx_oebs_cash_payment_test (ID, INVOICE_ID, OEBS_PAYMENT, DOC_DATE, COMISS_DATE) values (s_xxxx_oebs_cash_payment_test.NEXTVAL, 100035, 1800, to_date('2015-02-28 23:59:59','YYYY-MM-DD HH24:MI:SS'), date'2015-02-28' );</v>
      </c>
    </row>
    <row r="28" spans="1:40" ht="12.75" customHeight="1" x14ac:dyDescent="0.25">
      <c r="A28" s="272">
        <v>3</v>
      </c>
      <c r="B28" s="72">
        <v>0</v>
      </c>
      <c r="C28" s="165" t="str">
        <f>"1000"&amp;A28</f>
        <v>10003</v>
      </c>
      <c r="D28" s="165" t="str">
        <f>"1000"&amp;A28&amp;"/13"</f>
        <v>10003/13</v>
      </c>
      <c r="E28" s="167" t="s">
        <v>36</v>
      </c>
      <c r="F28" s="167" t="s">
        <v>1695</v>
      </c>
      <c r="G28" s="234">
        <v>48</v>
      </c>
      <c r="H28" s="178">
        <v>100036</v>
      </c>
      <c r="I28" s="170" t="str">
        <f>"Б-"&amp;H28&amp;"-13"</f>
        <v>Б-100036-13</v>
      </c>
      <c r="J28" s="169">
        <v>3</v>
      </c>
      <c r="K28" s="165">
        <v>12</v>
      </c>
      <c r="L28" s="165" t="s">
        <v>38</v>
      </c>
      <c r="M28" s="169">
        <v>1</v>
      </c>
      <c r="N28" s="165">
        <v>18</v>
      </c>
      <c r="O28" s="167" t="s">
        <v>823</v>
      </c>
      <c r="P28" s="167" t="s">
        <v>823</v>
      </c>
      <c r="Q28" s="167" t="s">
        <v>826</v>
      </c>
      <c r="R28" s="166" t="str">
        <f t="shared" si="4"/>
        <v>1000361</v>
      </c>
      <c r="S28" s="170">
        <v>1</v>
      </c>
      <c r="T28" s="284" t="s">
        <v>1694</v>
      </c>
      <c r="U28" s="165">
        <v>1000</v>
      </c>
      <c r="V28" s="165">
        <f>U28*0.18</f>
        <v>180</v>
      </c>
      <c r="W28" s="165">
        <v>0</v>
      </c>
      <c r="X28" s="24">
        <v>125</v>
      </c>
      <c r="Y28" s="168" t="s">
        <v>42</v>
      </c>
      <c r="Z28" s="358"/>
      <c r="AA28" s="359"/>
      <c r="AB28" s="178">
        <f t="shared" si="5"/>
        <v>2000</v>
      </c>
      <c r="AC28" s="170"/>
      <c r="AD28" s="170"/>
      <c r="AE28" s="167" t="s">
        <v>149</v>
      </c>
      <c r="AF28" s="165">
        <v>0</v>
      </c>
      <c r="AG28" s="165" t="s">
        <v>44</v>
      </c>
      <c r="AH28" s="165">
        <v>1</v>
      </c>
      <c r="AI28" s="165">
        <f t="shared" si="6"/>
        <v>100036</v>
      </c>
      <c r="AJ28" s="165">
        <f t="shared" si="7"/>
        <v>1036</v>
      </c>
      <c r="AK28" s="165">
        <f t="shared" si="8"/>
        <v>36</v>
      </c>
      <c r="AL28" s="165" t="s">
        <v>846</v>
      </c>
      <c r="AN2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3, 10003, '10003/13', date'2014-03-01', date'2015-11-01', 48, 100036, 'Б-100036-13',date'2015-02-02', 3, 12, 12, 'RUR', 1, 18, date'2015-02-02',  date'2015-02-01', 1000361, 1, to_date('2014-12-01 00:00:00','YYYY-MM-DD HH24:MI:SS'), 1000, 180, 0, 125, 0, 'c1', 1, 100036, 1036, 36);insert into xxxx_oebs_cash_payment_test (ID, INVOICE_ID, OEBS_PAYMENT, DOC_DATE, COMISS_DATE) values (s_xxxx_oebs_cash_payment_test.NEXTVAL, 100036, 2000, to_date('2014-12-01 00:00:00','YYYY-MM-DD HH24:MI:SS'), date'2015-01-31' );</v>
      </c>
    </row>
    <row r="29" spans="1:40" ht="12.75" customHeight="1" x14ac:dyDescent="0.25">
      <c r="A29" s="272">
        <v>3</v>
      </c>
      <c r="B29" s="72">
        <v>0</v>
      </c>
      <c r="C29" s="165" t="str">
        <f>"1000"&amp;A29</f>
        <v>10003</v>
      </c>
      <c r="D29" s="165" t="str">
        <f>"1000"&amp;A29&amp;"/13"</f>
        <v>10003/13</v>
      </c>
      <c r="E29" s="167" t="s">
        <v>36</v>
      </c>
      <c r="F29" s="167" t="s">
        <v>1695</v>
      </c>
      <c r="G29" s="234">
        <v>48</v>
      </c>
      <c r="H29" s="178">
        <v>100037</v>
      </c>
      <c r="I29" s="170" t="str">
        <f>"Б-"&amp;H29&amp;"-13"</f>
        <v>Б-100037-13</v>
      </c>
      <c r="J29" s="169">
        <v>3</v>
      </c>
      <c r="K29" s="165">
        <v>12</v>
      </c>
      <c r="L29" s="165" t="s">
        <v>38</v>
      </c>
      <c r="M29" s="169">
        <v>1</v>
      </c>
      <c r="N29" s="165">
        <v>18</v>
      </c>
      <c r="O29" s="167" t="s">
        <v>823</v>
      </c>
      <c r="P29" s="167" t="s">
        <v>823</v>
      </c>
      <c r="Q29" s="167" t="s">
        <v>826</v>
      </c>
      <c r="R29" s="166" t="str">
        <f t="shared" si="4"/>
        <v>1000371</v>
      </c>
      <c r="S29" s="170">
        <v>1</v>
      </c>
      <c r="T29" s="284" t="s">
        <v>1694</v>
      </c>
      <c r="U29" s="165">
        <v>1000</v>
      </c>
      <c r="V29" s="165">
        <f>U29*0.18</f>
        <v>180</v>
      </c>
      <c r="W29" s="165">
        <v>0</v>
      </c>
      <c r="X29" s="24">
        <v>126</v>
      </c>
      <c r="Y29" s="168" t="s">
        <v>42</v>
      </c>
      <c r="Z29" s="358"/>
      <c r="AA29" s="359"/>
      <c r="AB29" s="178">
        <f t="shared" si="5"/>
        <v>2000</v>
      </c>
      <c r="AC29" s="170"/>
      <c r="AD29" s="170"/>
      <c r="AE29" s="167" t="s">
        <v>149</v>
      </c>
      <c r="AF29" s="165">
        <v>0</v>
      </c>
      <c r="AG29" s="165" t="s">
        <v>44</v>
      </c>
      <c r="AH29" s="165">
        <v>1</v>
      </c>
      <c r="AI29" s="165">
        <f t="shared" si="6"/>
        <v>100037</v>
      </c>
      <c r="AJ29" s="165">
        <f t="shared" si="7"/>
        <v>1037</v>
      </c>
      <c r="AK29" s="165">
        <f t="shared" si="8"/>
        <v>37</v>
      </c>
      <c r="AN2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3, 10003, '10003/13', date'2014-03-01', date'2015-11-01', 48, 100037, 'Б-100037-13',date'2015-02-02', 3, 12, 12, 'RUR', 1, 18, date'2015-02-02',  date'2015-02-01', 1000371, 1, to_date('2014-12-01 00:00:00','YYYY-MM-DD HH24:MI:SS'), 1000, 180, 0, 126, 0, 'c1', 1, 100037, 1037, 37);insert into xxxx_oebs_cash_payment_test (ID, INVOICE_ID, OEBS_PAYMENT, DOC_DATE, COMISS_DATE) values (s_xxxx_oebs_cash_payment_test.NEXTVAL, 100037, 2000, to_date('2014-12-01 00:00:00','YYYY-MM-DD HH24:MI:SS'), date'2015-01-31' );</v>
      </c>
    </row>
    <row r="30" spans="1:40" ht="12.75" customHeight="1" x14ac:dyDescent="0.25">
      <c r="A30" s="272">
        <v>3</v>
      </c>
      <c r="B30" s="72">
        <v>0</v>
      </c>
      <c r="C30" s="165" t="str">
        <f>"1000"&amp;A30</f>
        <v>10003</v>
      </c>
      <c r="D30" s="165" t="str">
        <f>"1000"&amp;A30&amp;"/13"</f>
        <v>10003/13</v>
      </c>
      <c r="E30" s="167" t="s">
        <v>36</v>
      </c>
      <c r="F30" s="167" t="s">
        <v>1695</v>
      </c>
      <c r="G30" s="234">
        <v>48</v>
      </c>
      <c r="H30" s="178">
        <v>100038</v>
      </c>
      <c r="I30" s="170" t="str">
        <f>"Б-"&amp;H30&amp;"-13"</f>
        <v>Б-100038-13</v>
      </c>
      <c r="J30" s="169">
        <v>3</v>
      </c>
      <c r="K30" s="165">
        <v>12</v>
      </c>
      <c r="L30" s="165" t="s">
        <v>38</v>
      </c>
      <c r="M30" s="169">
        <v>1</v>
      </c>
      <c r="N30" s="165">
        <v>18</v>
      </c>
      <c r="O30" s="167" t="s">
        <v>823</v>
      </c>
      <c r="P30" s="167" t="s">
        <v>823</v>
      </c>
      <c r="Q30" s="167" t="s">
        <v>826</v>
      </c>
      <c r="R30" s="166" t="str">
        <f t="shared" si="4"/>
        <v>1000381</v>
      </c>
      <c r="S30" s="170">
        <v>1</v>
      </c>
      <c r="T30" s="284" t="s">
        <v>1694</v>
      </c>
      <c r="U30" s="165">
        <v>1000</v>
      </c>
      <c r="V30" s="165">
        <f>U30*0.18</f>
        <v>180</v>
      </c>
      <c r="W30" s="165">
        <v>0</v>
      </c>
      <c r="X30" s="24">
        <v>127</v>
      </c>
      <c r="Y30" s="168" t="s">
        <v>42</v>
      </c>
      <c r="Z30" s="358"/>
      <c r="AA30" s="359"/>
      <c r="AB30" s="178">
        <f t="shared" si="5"/>
        <v>2000</v>
      </c>
      <c r="AC30" s="170"/>
      <c r="AD30" s="170"/>
      <c r="AE30" s="167" t="s">
        <v>149</v>
      </c>
      <c r="AF30" s="165">
        <v>0</v>
      </c>
      <c r="AG30" s="165" t="s">
        <v>44</v>
      </c>
      <c r="AH30" s="165">
        <v>1</v>
      </c>
      <c r="AI30" s="165">
        <f t="shared" si="6"/>
        <v>100038</v>
      </c>
      <c r="AJ30" s="165">
        <f t="shared" si="7"/>
        <v>1038</v>
      </c>
      <c r="AK30" s="165">
        <f t="shared" si="8"/>
        <v>38</v>
      </c>
      <c r="AN3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3, 10003, '10003/13', date'2014-03-01', date'2015-11-01', 48, 100038, 'Б-100038-13',date'2015-02-02', 3, 12, 12, 'RUR', 1, 18, date'2015-02-02',  date'2015-02-01', 1000381, 1, to_date('2014-12-01 00:00:00','YYYY-MM-DD HH24:MI:SS'), 1000, 180, 0, 127, 0, 'c1', 1, 100038, 1038, 38);insert into xxxx_oebs_cash_payment_test (ID, INVOICE_ID, OEBS_PAYMENT, DOC_DATE, COMISS_DATE) values (s_xxxx_oebs_cash_payment_test.NEXTVAL, 100038, 2000, to_date('2014-12-01 00:00:00','YYYY-MM-DD HH24:MI:SS'), date'2015-01-31' );</v>
      </c>
    </row>
    <row r="31" spans="1:40" ht="12.75" customHeight="1" x14ac:dyDescent="0.25">
      <c r="A31" s="272">
        <v>3</v>
      </c>
      <c r="B31" s="72">
        <v>0</v>
      </c>
      <c r="C31" s="165" t="str">
        <f>"1000"&amp;A31</f>
        <v>10003</v>
      </c>
      <c r="D31" s="165" t="str">
        <f>"1000"&amp;A31&amp;"/13"</f>
        <v>10003/13</v>
      </c>
      <c r="E31" s="167" t="s">
        <v>36</v>
      </c>
      <c r="F31" s="167" t="s">
        <v>1695</v>
      </c>
      <c r="G31" s="234">
        <v>48</v>
      </c>
      <c r="H31" s="178">
        <v>100039</v>
      </c>
      <c r="I31" s="170" t="str">
        <f>"Б-"&amp;H31&amp;"-13"</f>
        <v>Б-100039-13</v>
      </c>
      <c r="J31" s="169">
        <v>3</v>
      </c>
      <c r="K31" s="165">
        <v>12</v>
      </c>
      <c r="L31" s="165" t="s">
        <v>38</v>
      </c>
      <c r="M31" s="169">
        <v>1</v>
      </c>
      <c r="N31" s="165">
        <v>18</v>
      </c>
      <c r="O31" s="167" t="s">
        <v>823</v>
      </c>
      <c r="P31" s="167" t="s">
        <v>823</v>
      </c>
      <c r="Q31" s="167" t="s">
        <v>826</v>
      </c>
      <c r="R31" s="166" t="str">
        <f t="shared" si="4"/>
        <v>1000391</v>
      </c>
      <c r="S31" s="170">
        <v>1</v>
      </c>
      <c r="T31" s="167" t="s">
        <v>308</v>
      </c>
      <c r="U31" s="165">
        <v>1000</v>
      </c>
      <c r="V31" s="165">
        <f>U31*0.18</f>
        <v>180</v>
      </c>
      <c r="W31" s="165">
        <v>0</v>
      </c>
      <c r="X31" s="24">
        <v>128</v>
      </c>
      <c r="Y31" s="168" t="s">
        <v>42</v>
      </c>
      <c r="Z31" s="358"/>
      <c r="AA31" s="359"/>
      <c r="AB31" s="178">
        <f t="shared" si="5"/>
        <v>2000</v>
      </c>
      <c r="AC31" s="170"/>
      <c r="AD31" s="170"/>
      <c r="AE31" s="284" t="s">
        <v>155</v>
      </c>
      <c r="AF31" s="165">
        <v>0</v>
      </c>
      <c r="AG31" s="165" t="s">
        <v>44</v>
      </c>
      <c r="AH31" s="165">
        <v>1</v>
      </c>
      <c r="AI31" s="165">
        <f t="shared" si="6"/>
        <v>100039</v>
      </c>
      <c r="AJ31" s="165">
        <f t="shared" si="7"/>
        <v>1039</v>
      </c>
      <c r="AK31" s="165">
        <f t="shared" si="8"/>
        <v>39</v>
      </c>
      <c r="AN3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3, 10003, '10003/13', date'2014-03-01', date'2015-11-01', 48, 100039, 'Б-100039-13',date'2015-02-02', 3, 12, 12, 'RUR', 1, 18, date'2015-02-02',  date'2015-02-01', 1000391, 1, to_date('2015-02-01 00:00:00','YYYY-MM-DD HH24:MI:SS'), 1000, 180, 0, 128, 0, 'c1', 1, 100039, 1039, 39);insert into xxxx_oebs_cash_payment_test (ID, INVOICE_ID, OEBS_PAYMENT, DOC_DATE, COMISS_DATE) values (s_xxxx_oebs_cash_payment_test.NEXTVAL, 100039, 2000, to_date('2015-02-01 00:00:00','YYYY-MM-DD HH24:MI:SS'), date'2014-12-31' );</v>
      </c>
    </row>
    <row r="32" spans="1:40" ht="12.75" customHeight="1" x14ac:dyDescent="0.25">
      <c r="A32" s="360">
        <v>3</v>
      </c>
      <c r="B32" s="72">
        <v>0</v>
      </c>
      <c r="C32" s="171" t="str">
        <f>"1000"&amp;A32</f>
        <v>10003</v>
      </c>
      <c r="D32" s="171" t="str">
        <f>"1000"&amp;A32&amp;"/13"</f>
        <v>10003/13</v>
      </c>
      <c r="E32" s="172" t="s">
        <v>36</v>
      </c>
      <c r="F32" s="172" t="s">
        <v>1695</v>
      </c>
      <c r="G32" s="234">
        <v>48</v>
      </c>
      <c r="H32" s="178">
        <v>100040</v>
      </c>
      <c r="I32" s="171" t="str">
        <f>"Б-"&amp;H32&amp;"-13"</f>
        <v>Б-100040-13</v>
      </c>
      <c r="J32" s="169">
        <v>3</v>
      </c>
      <c r="K32" s="171">
        <v>12</v>
      </c>
      <c r="L32" s="171" t="s">
        <v>38</v>
      </c>
      <c r="M32" s="175">
        <v>1</v>
      </c>
      <c r="N32" s="171">
        <v>18</v>
      </c>
      <c r="O32" s="172" t="s">
        <v>823</v>
      </c>
      <c r="P32" s="172" t="s">
        <v>823</v>
      </c>
      <c r="Q32" s="172" t="s">
        <v>826</v>
      </c>
      <c r="R32" s="173" t="str">
        <f t="shared" si="4"/>
        <v>1000401</v>
      </c>
      <c r="S32" s="171">
        <v>1</v>
      </c>
      <c r="T32" s="172" t="s">
        <v>308</v>
      </c>
      <c r="U32" s="171">
        <v>1000</v>
      </c>
      <c r="V32" s="171">
        <f>U32*0.18</f>
        <v>180</v>
      </c>
      <c r="W32" s="171">
        <v>0</v>
      </c>
      <c r="X32" s="24">
        <v>129</v>
      </c>
      <c r="Y32" s="174" t="s">
        <v>42</v>
      </c>
      <c r="Z32" s="361"/>
      <c r="AA32" s="362"/>
      <c r="AB32" s="180">
        <f t="shared" si="5"/>
        <v>2000</v>
      </c>
      <c r="AC32" s="171"/>
      <c r="AD32" s="171"/>
      <c r="AE32" s="402" t="s">
        <v>155</v>
      </c>
      <c r="AF32" s="165">
        <v>0</v>
      </c>
      <c r="AG32" s="171" t="s">
        <v>44</v>
      </c>
      <c r="AH32" s="171">
        <v>1</v>
      </c>
      <c r="AI32" s="165">
        <f t="shared" si="6"/>
        <v>100040</v>
      </c>
      <c r="AJ32" s="165">
        <f t="shared" si="7"/>
        <v>1040</v>
      </c>
      <c r="AK32" s="165">
        <f t="shared" si="8"/>
        <v>40</v>
      </c>
      <c r="AL32" s="179"/>
      <c r="AN3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3, 10003, '10003/13', date'2014-03-01', date'2015-11-01', 48, 100040, 'Б-100040-13',date'2015-02-02', 3, 12, 12, 'RUR', 1, 18, date'2015-02-02',  date'2015-02-01', 1000401, 1, to_date('2015-02-01 00:00:00','YYYY-MM-DD HH24:MI:SS'), 1000, 180, 0, 129, 0, 'c1', 1, 100040, 1040, 40);insert into xxxx_oebs_cash_payment_test (ID, INVOICE_ID, OEBS_PAYMENT, DOC_DATE, COMISS_DATE) values (s_xxxx_oebs_cash_payment_test.NEXTVAL, 100040, 2000, to_date('2015-02-01 00:00:00','YYYY-MM-DD HH24:MI:SS'), date'2014-12-31' );</v>
      </c>
    </row>
    <row r="33" spans="1:40" ht="12.75" customHeight="1" x14ac:dyDescent="0.25">
      <c r="A33" s="272">
        <v>4</v>
      </c>
      <c r="B33" s="72">
        <v>0</v>
      </c>
      <c r="C33" s="165" t="str">
        <f t="shared" ref="C33:C66" si="11">"1000"&amp;A33</f>
        <v>10004</v>
      </c>
      <c r="D33" s="165" t="str">
        <f t="shared" ref="D33:D66" si="12">"1000"&amp;A33&amp;"/13"</f>
        <v>10004/13</v>
      </c>
      <c r="E33" s="167" t="s">
        <v>36</v>
      </c>
      <c r="F33" s="167" t="s">
        <v>1695</v>
      </c>
      <c r="G33" s="165">
        <v>50</v>
      </c>
      <c r="H33" s="178">
        <v>100041</v>
      </c>
      <c r="I33" s="170" t="str">
        <f t="shared" ref="I33:I66" si="13">"Б-"&amp;H33&amp;"-13"</f>
        <v>Б-100041-13</v>
      </c>
      <c r="J33" s="169">
        <v>3</v>
      </c>
      <c r="K33" s="165">
        <v>12</v>
      </c>
      <c r="L33" s="234" t="s">
        <v>180</v>
      </c>
      <c r="M33" s="290">
        <v>0</v>
      </c>
      <c r="N33" s="165">
        <v>0</v>
      </c>
      <c r="O33" s="191" t="s">
        <v>824</v>
      </c>
      <c r="P33" s="191" t="s">
        <v>823</v>
      </c>
      <c r="Q33" s="191" t="s">
        <v>303</v>
      </c>
      <c r="R33" s="166" t="str">
        <f t="shared" si="4"/>
        <v>1000411</v>
      </c>
      <c r="S33" s="170">
        <v>1</v>
      </c>
      <c r="T33" s="191" t="s">
        <v>147</v>
      </c>
      <c r="U33" s="165">
        <v>600</v>
      </c>
      <c r="V33" s="234">
        <v>0</v>
      </c>
      <c r="W33" s="165">
        <v>0</v>
      </c>
      <c r="X33" s="24">
        <v>130</v>
      </c>
      <c r="Z33" s="358" t="str">
        <f>SUM(U33)-SUM(V33)&amp;" / "&amp;(SUM(U33)-SUM(V33))*0.1&amp;" / "&amp;(SUM(U33)-SUM(V33))*0.03&amp;" / "&amp;(SUM(U33)-SUM(V33))*0.12</f>
        <v>600 / 60 / 18 / 72</v>
      </c>
      <c r="AA33" s="365" t="s">
        <v>847</v>
      </c>
      <c r="AB33" s="178">
        <f t="shared" si="5"/>
        <v>1200</v>
      </c>
      <c r="AC33" s="170"/>
      <c r="AD33" s="170"/>
      <c r="AE33" s="167" t="s">
        <v>149</v>
      </c>
      <c r="AF33" s="165">
        <v>0</v>
      </c>
      <c r="AG33" s="165" t="s">
        <v>44</v>
      </c>
      <c r="AH33" s="165">
        <v>1</v>
      </c>
      <c r="AI33" s="165">
        <f t="shared" si="6"/>
        <v>100041</v>
      </c>
      <c r="AJ33" s="165">
        <f t="shared" si="7"/>
        <v>1041</v>
      </c>
      <c r="AK33" s="165">
        <f t="shared" si="8"/>
        <v>41</v>
      </c>
      <c r="AL33" s="163" t="s">
        <v>848</v>
      </c>
      <c r="AN3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100041, 'Б-100041-13',date'2015-01-02', 3, 12, 12, 'EUR', 0, 0, date'2015-02-02',  date'2015-02-28', 1000411, 1, to_date('2015-02-28 23:59:59','YYYY-MM-DD HH24:MI:SS'), 600, 0, 0, 130, 0, 'c1', 1, 100041, 1041, 41);insert into xxxx_oebs_cash_payment_test (ID, INVOICE_ID, OEBS_PAYMENT, DOC_DATE, COMISS_DATE) values (s_xxxx_oebs_cash_payment_test.NEXTVAL, 100041, 1200, to_date('2015-02-28 23:59:59','YYYY-MM-DD HH24:MI:SS'), date'2015-01-31' );</v>
      </c>
    </row>
    <row r="34" spans="1:40" ht="12.75" customHeight="1" x14ac:dyDescent="0.25">
      <c r="A34" s="272">
        <v>4</v>
      </c>
      <c r="B34" s="72">
        <v>0</v>
      </c>
      <c r="C34" s="165" t="str">
        <f>"1000"&amp;A34</f>
        <v>10004</v>
      </c>
      <c r="D34" s="165" t="str">
        <f>"1000"&amp;A34&amp;"/13"</f>
        <v>10004/13</v>
      </c>
      <c r="E34" s="167" t="s">
        <v>36</v>
      </c>
      <c r="F34" s="167" t="s">
        <v>1695</v>
      </c>
      <c r="G34" s="165">
        <v>50</v>
      </c>
      <c r="H34" s="178">
        <v>100042</v>
      </c>
      <c r="I34" s="170" t="str">
        <f>"Б-"&amp;H34&amp;"-13"</f>
        <v>Б-100042-13</v>
      </c>
      <c r="J34" s="169">
        <v>3</v>
      </c>
      <c r="K34" s="165">
        <v>12</v>
      </c>
      <c r="L34" s="165" t="s">
        <v>38</v>
      </c>
      <c r="M34" s="290">
        <v>0</v>
      </c>
      <c r="N34" s="165">
        <v>0</v>
      </c>
      <c r="O34" s="191" t="s">
        <v>824</v>
      </c>
      <c r="P34" s="191" t="s">
        <v>823</v>
      </c>
      <c r="Q34" s="191" t="s">
        <v>303</v>
      </c>
      <c r="R34" s="166" t="str">
        <f>H34&amp;"1"</f>
        <v>1000421</v>
      </c>
      <c r="S34" s="170">
        <v>1</v>
      </c>
      <c r="T34" s="191" t="s">
        <v>147</v>
      </c>
      <c r="U34" s="165">
        <v>600</v>
      </c>
      <c r="V34" s="234">
        <v>0</v>
      </c>
      <c r="W34" s="165">
        <v>0</v>
      </c>
      <c r="X34" s="24">
        <v>131</v>
      </c>
      <c r="Z34" s="358" t="str">
        <f>SUM(U34)-SUM(V34)&amp;" / "&amp;(SUM(U34)-SUM(V34))*0.1&amp;" / "&amp;(SUM(U34)-SUM(V34))*0.03&amp;" / "&amp;(SUM(U34)-SUM(V34))*0.12</f>
        <v>600 / 60 / 18 / 72</v>
      </c>
      <c r="AA34" s="365" t="s">
        <v>847</v>
      </c>
      <c r="AB34" s="178">
        <f>U34*2</f>
        <v>1200</v>
      </c>
      <c r="AC34" s="170"/>
      <c r="AD34" s="170"/>
      <c r="AE34" s="167" t="s">
        <v>149</v>
      </c>
      <c r="AF34" s="165">
        <v>0</v>
      </c>
      <c r="AG34" s="165" t="s">
        <v>44</v>
      </c>
      <c r="AH34" s="165">
        <v>1</v>
      </c>
      <c r="AI34" s="165">
        <f t="shared" si="6"/>
        <v>100042</v>
      </c>
      <c r="AJ34" s="165">
        <f t="shared" si="7"/>
        <v>1042</v>
      </c>
      <c r="AK34" s="165">
        <f t="shared" si="8"/>
        <v>42</v>
      </c>
      <c r="AL34" s="366" t="s">
        <v>849</v>
      </c>
      <c r="AN3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100042, 'Б-100042-13',date'2015-01-02', 3, 12, 12, 'RUR', 0, 0, date'2015-02-02',  date'2015-02-28', 1000421, 1, to_date('2015-02-28 23:59:59','YYYY-MM-DD HH24:MI:SS'), 600, 0, 0, 131, 0, 'c1', 1, 100042, 1042, 42);insert into xxxx_oebs_cash_payment_test (ID, INVOICE_ID, OEBS_PAYMENT, DOC_DATE, COMISS_DATE) values (s_xxxx_oebs_cash_payment_test.NEXTVAL, 100042, 1200, to_date('2015-02-28 23:59:59','YYYY-MM-DD HH24:MI:SS'), date'2015-01-31' );</v>
      </c>
    </row>
    <row r="35" spans="1:40" ht="12.75" customHeight="1" x14ac:dyDescent="0.25">
      <c r="A35" s="272">
        <v>4</v>
      </c>
      <c r="B35" s="72">
        <v>0</v>
      </c>
      <c r="C35" s="165" t="str">
        <f>"1000"&amp;A35</f>
        <v>10004</v>
      </c>
      <c r="D35" s="165" t="str">
        <f>"1000"&amp;A35&amp;"/13"</f>
        <v>10004/13</v>
      </c>
      <c r="E35" s="167" t="s">
        <v>36</v>
      </c>
      <c r="F35" s="167" t="s">
        <v>1695</v>
      </c>
      <c r="G35" s="165">
        <v>50</v>
      </c>
      <c r="H35" s="178">
        <v>100043</v>
      </c>
      <c r="I35" s="170" t="str">
        <f>"Б-"&amp;H35&amp;"-13"</f>
        <v>Б-100043-13</v>
      </c>
      <c r="J35" s="169">
        <v>3</v>
      </c>
      <c r="K35" s="165">
        <v>12</v>
      </c>
      <c r="L35" s="234" t="s">
        <v>59</v>
      </c>
      <c r="M35" s="290">
        <v>0</v>
      </c>
      <c r="N35" s="165">
        <v>0</v>
      </c>
      <c r="O35" s="191" t="s">
        <v>824</v>
      </c>
      <c r="P35" s="191" t="s">
        <v>823</v>
      </c>
      <c r="Q35" s="191" t="s">
        <v>303</v>
      </c>
      <c r="R35" s="166" t="str">
        <f>H35&amp;"1"</f>
        <v>1000431</v>
      </c>
      <c r="S35" s="170">
        <v>1</v>
      </c>
      <c r="T35" s="191" t="s">
        <v>147</v>
      </c>
      <c r="U35" s="165">
        <v>600</v>
      </c>
      <c r="V35" s="234">
        <v>0</v>
      </c>
      <c r="W35" s="165">
        <v>0</v>
      </c>
      <c r="X35" s="24">
        <v>132</v>
      </c>
      <c r="Z35" s="358" t="str">
        <f>SUM(U35)-SUM(V35)&amp;" / "&amp;(SUM(U35)-SUM(V35))*0.1&amp;" / "&amp;(SUM(U35)-SUM(V35))*0.03&amp;" / "&amp;(SUM(U35)-SUM(V35))*0.12</f>
        <v>600 / 60 / 18 / 72</v>
      </c>
      <c r="AA35" s="365" t="s">
        <v>847</v>
      </c>
      <c r="AB35" s="178">
        <f>U35*2</f>
        <v>1200</v>
      </c>
      <c r="AC35" s="170"/>
      <c r="AD35" s="170"/>
      <c r="AE35" s="167" t="s">
        <v>149</v>
      </c>
      <c r="AF35" s="165">
        <v>0</v>
      </c>
      <c r="AG35" s="165" t="s">
        <v>44</v>
      </c>
      <c r="AH35" s="165">
        <v>1</v>
      </c>
      <c r="AI35" s="165">
        <f t="shared" si="6"/>
        <v>100043</v>
      </c>
      <c r="AJ35" s="165">
        <f t="shared" si="7"/>
        <v>1043</v>
      </c>
      <c r="AK35" s="165">
        <f t="shared" si="8"/>
        <v>43</v>
      </c>
      <c r="AN3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100043, 'Б-100043-13',date'2015-01-02', 3, 12, 12, 'USD', 0, 0, date'2015-02-02',  date'2015-02-28', 1000431, 1, to_date('2015-02-28 23:59:59','YYYY-MM-DD HH24:MI:SS'), 600, 0, 0, 132, 0, 'c1', 1, 100043, 1043, 43);insert into xxxx_oebs_cash_payment_test (ID, INVOICE_ID, OEBS_PAYMENT, DOC_DATE, COMISS_DATE) values (s_xxxx_oebs_cash_payment_test.NEXTVAL, 100043, 1200, to_date('2015-02-28 23:59:59','YYYY-MM-DD HH24:MI:SS'), date'2015-01-31' );</v>
      </c>
    </row>
    <row r="36" spans="1:40" ht="12.75" customHeight="1" x14ac:dyDescent="0.25">
      <c r="A36" s="272">
        <v>4</v>
      </c>
      <c r="B36" s="72">
        <v>0</v>
      </c>
      <c r="C36" s="165" t="str">
        <f>"1000"&amp;A36</f>
        <v>10004</v>
      </c>
      <c r="D36" s="165" t="str">
        <f>"1000"&amp;A36&amp;"/13"</f>
        <v>10004/13</v>
      </c>
      <c r="E36" s="167" t="s">
        <v>36</v>
      </c>
      <c r="F36" s="167" t="s">
        <v>1695</v>
      </c>
      <c r="G36" s="165">
        <v>50</v>
      </c>
      <c r="H36" s="178">
        <v>100044</v>
      </c>
      <c r="I36" s="170" t="str">
        <f>"Б-"&amp;H36&amp;"-13"</f>
        <v>Б-100044-13</v>
      </c>
      <c r="J36" s="169">
        <v>3</v>
      </c>
      <c r="K36" s="165">
        <v>12</v>
      </c>
      <c r="L36" s="234" t="s">
        <v>59</v>
      </c>
      <c r="M36" s="169">
        <v>1</v>
      </c>
      <c r="N36" s="165">
        <v>18</v>
      </c>
      <c r="O36" s="191" t="s">
        <v>824</v>
      </c>
      <c r="P36" s="191" t="s">
        <v>823</v>
      </c>
      <c r="Q36" s="191" t="s">
        <v>303</v>
      </c>
      <c r="R36" s="166" t="str">
        <f>H36&amp;"1"</f>
        <v>1000441</v>
      </c>
      <c r="S36" s="170">
        <v>1</v>
      </c>
      <c r="T36" s="191" t="s">
        <v>147</v>
      </c>
      <c r="U36" s="165">
        <v>600</v>
      </c>
      <c r="V36" s="165">
        <f>U36*0.18</f>
        <v>108</v>
      </c>
      <c r="W36" s="165">
        <v>0</v>
      </c>
      <c r="X36" s="24">
        <v>133</v>
      </c>
      <c r="Z36" s="358" t="str">
        <f>SUM(U36)-SUM(V36)&amp;" / "&amp;(SUM(U36)-SUM(V36))*0.1&amp;" / "&amp;(SUM(U36)-SUM(V36))*0.03&amp;" / "&amp;(SUM(U36)-SUM(V36))*0.12</f>
        <v>492 / 49.2 / 14.76 / 59.04</v>
      </c>
      <c r="AA36" s="365" t="s">
        <v>847</v>
      </c>
      <c r="AB36" s="178">
        <f>U36*2</f>
        <v>1200</v>
      </c>
      <c r="AC36" s="170"/>
      <c r="AD36" s="170"/>
      <c r="AE36" s="167" t="s">
        <v>149</v>
      </c>
      <c r="AF36" s="165">
        <v>0</v>
      </c>
      <c r="AG36" s="165" t="s">
        <v>44</v>
      </c>
      <c r="AH36" s="165">
        <v>1</v>
      </c>
      <c r="AI36" s="165">
        <f t="shared" si="6"/>
        <v>100044</v>
      </c>
      <c r="AJ36" s="165">
        <f t="shared" si="7"/>
        <v>1044</v>
      </c>
      <c r="AK36" s="165">
        <f t="shared" si="8"/>
        <v>44</v>
      </c>
      <c r="AN3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100044, 'Б-100044-13',date'2015-01-02', 3, 12, 12, 'USD', 1, 18, date'2015-02-02',  date'2015-02-28', 1000441, 1, to_date('2015-02-28 23:59:59','YYYY-MM-DD HH24:MI:SS'), 600, 108, 0, 133, 0, 'c1', 1, 100044, 1044, 44);insert into xxxx_oebs_cash_payment_test (ID, INVOICE_ID, OEBS_PAYMENT, DOC_DATE, COMISS_DATE) values (s_xxxx_oebs_cash_payment_test.NEXTVAL, 100044, 1200, to_date('2015-02-28 23:59:59','YYYY-MM-DD HH24:MI:SS'), date'2015-01-31' );</v>
      </c>
    </row>
    <row r="37" spans="1:40" ht="12.75" customHeight="1" x14ac:dyDescent="0.25">
      <c r="A37" s="272">
        <v>4</v>
      </c>
      <c r="B37" s="72">
        <v>0</v>
      </c>
      <c r="C37" s="165" t="str">
        <f t="shared" si="11"/>
        <v>10004</v>
      </c>
      <c r="D37" s="165" t="str">
        <f t="shared" si="12"/>
        <v>10004/13</v>
      </c>
      <c r="E37" s="167" t="s">
        <v>36</v>
      </c>
      <c r="F37" s="167" t="s">
        <v>1695</v>
      </c>
      <c r="G37" s="165">
        <v>50</v>
      </c>
      <c r="H37" s="178">
        <v>100045</v>
      </c>
      <c r="I37" s="170" t="str">
        <f t="shared" si="13"/>
        <v>Б-100045-13</v>
      </c>
      <c r="J37" s="169">
        <v>3</v>
      </c>
      <c r="K37" s="165">
        <v>12</v>
      </c>
      <c r="L37" s="165" t="s">
        <v>38</v>
      </c>
      <c r="M37" s="169">
        <v>1</v>
      </c>
      <c r="N37" s="165">
        <v>18</v>
      </c>
      <c r="O37" s="191" t="s">
        <v>824</v>
      </c>
      <c r="P37" s="191" t="s">
        <v>823</v>
      </c>
      <c r="Q37" s="167" t="s">
        <v>303</v>
      </c>
      <c r="R37" s="166" t="str">
        <f t="shared" si="4"/>
        <v>1000451</v>
      </c>
      <c r="S37" s="170">
        <v>1</v>
      </c>
      <c r="T37" s="167" t="s">
        <v>309</v>
      </c>
      <c r="U37" s="165">
        <v>1000</v>
      </c>
      <c r="V37" s="165">
        <f>U37*0.18</f>
        <v>180</v>
      </c>
      <c r="W37" s="165">
        <v>0</v>
      </c>
      <c r="X37" s="24">
        <v>134</v>
      </c>
      <c r="Z37" s="356" t="str">
        <f>SUM(U37:U38)-SUM(V37:V38)&amp;" / "&amp;(SUM(U37:U38)-SUM(V37:V38))*0.1&amp;" / "&amp;(SUM(U37:U38)-SUM(V37:V38))*0.03&amp;" / "&amp;(SUM(U37:U38)-SUM(V37:V38))*0.12</f>
        <v>1640 / 164 / 49.2 / 196.8</v>
      </c>
      <c r="AA37" s="365" t="s">
        <v>850</v>
      </c>
      <c r="AB37" s="178">
        <f t="shared" si="5"/>
        <v>2000</v>
      </c>
      <c r="AC37" s="170"/>
      <c r="AD37" s="170"/>
      <c r="AE37" s="167" t="s">
        <v>149</v>
      </c>
      <c r="AF37" s="165">
        <v>0</v>
      </c>
      <c r="AG37" s="165" t="s">
        <v>44</v>
      </c>
      <c r="AH37" s="165">
        <v>1</v>
      </c>
      <c r="AI37" s="165">
        <f t="shared" si="6"/>
        <v>100045</v>
      </c>
      <c r="AJ37" s="165">
        <f t="shared" si="7"/>
        <v>1045</v>
      </c>
      <c r="AK37" s="165">
        <f t="shared" si="8"/>
        <v>45</v>
      </c>
      <c r="AN3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100045, 'Б-100045-13',date'2015-01-02', 3, 12, 12, 'RUR', 1, 18, date'2015-02-02',  date'2015-02-28', 1000451, 1, to_date('2015-02-28 00:00:00','YYYY-MM-DD HH24:MI:SS'), 1000, 180, 0, 134, 0, 'c1', 1, 100045, 1045, 45);insert into xxxx_oebs_cash_payment_test (ID, INVOICE_ID, OEBS_PAYMENT, DOC_DATE, COMISS_DATE) values (s_xxxx_oebs_cash_payment_test.NEXTVAL, 100045, 2000, to_date('2015-02-28 00:00:00','YYYY-MM-DD HH24:MI:SS'), date'2015-01-31' );</v>
      </c>
    </row>
    <row r="38" spans="1:40" ht="12.75" customHeight="1" x14ac:dyDescent="0.25">
      <c r="A38" s="272">
        <v>4</v>
      </c>
      <c r="B38" s="72">
        <v>0</v>
      </c>
      <c r="C38" s="170" t="str">
        <f t="shared" si="11"/>
        <v>10004</v>
      </c>
      <c r="D38" s="170" t="str">
        <f t="shared" si="12"/>
        <v>10004/13</v>
      </c>
      <c r="E38" s="184" t="s">
        <v>36</v>
      </c>
      <c r="F38" s="184" t="s">
        <v>1695</v>
      </c>
      <c r="G38" s="165">
        <v>50</v>
      </c>
      <c r="H38" s="178">
        <v>100046</v>
      </c>
      <c r="I38" s="170" t="str">
        <f t="shared" si="13"/>
        <v>Б-100046-13</v>
      </c>
      <c r="J38" s="169">
        <v>3</v>
      </c>
      <c r="K38" s="165">
        <v>12</v>
      </c>
      <c r="L38" s="170" t="s">
        <v>38</v>
      </c>
      <c r="M38" s="185">
        <v>1</v>
      </c>
      <c r="N38" s="165">
        <v>18</v>
      </c>
      <c r="O38" s="186" t="s">
        <v>824</v>
      </c>
      <c r="P38" s="191" t="s">
        <v>823</v>
      </c>
      <c r="Q38" s="184" t="s">
        <v>826</v>
      </c>
      <c r="R38" s="166" t="str">
        <f t="shared" si="4"/>
        <v>1000461</v>
      </c>
      <c r="S38" s="170">
        <v>1</v>
      </c>
      <c r="T38" s="184" t="s">
        <v>308</v>
      </c>
      <c r="U38" s="170">
        <v>1000</v>
      </c>
      <c r="V38" s="170">
        <f>U38*0.18</f>
        <v>180</v>
      </c>
      <c r="W38" s="170">
        <v>0</v>
      </c>
      <c r="X38" s="24">
        <v>135</v>
      </c>
      <c r="Z38" s="358"/>
      <c r="AA38" s="365"/>
      <c r="AB38" s="178">
        <f t="shared" si="5"/>
        <v>2000</v>
      </c>
      <c r="AC38" s="170"/>
      <c r="AD38" s="170"/>
      <c r="AE38" s="167" t="s">
        <v>149</v>
      </c>
      <c r="AF38" s="165">
        <v>0</v>
      </c>
      <c r="AG38" s="165" t="s">
        <v>44</v>
      </c>
      <c r="AH38" s="165">
        <v>1</v>
      </c>
      <c r="AI38" s="165">
        <f t="shared" si="6"/>
        <v>100046</v>
      </c>
      <c r="AJ38" s="165">
        <f t="shared" si="7"/>
        <v>1046</v>
      </c>
      <c r="AK38" s="165">
        <f t="shared" si="8"/>
        <v>46</v>
      </c>
      <c r="AN3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100046, 'Б-100046-13',date'2015-01-02', 3, 12, 12, 'RUR', 1, 18, date'2015-02-02',  date'2015-02-01', 1000461, 1, to_date('2015-02-01 00:00:00','YYYY-MM-DD HH24:MI:SS'), 1000, 180, 0, 135, 0, 'c1', 1, 100046, 1046, 46);insert into xxxx_oebs_cash_payment_test (ID, INVOICE_ID, OEBS_PAYMENT, DOC_DATE, COMISS_DATE) values (s_xxxx_oebs_cash_payment_test.NEXTVAL, 100046, 2000, to_date('2015-02-01 00:00:00','YYYY-MM-DD HH24:MI:SS'), date'2015-01-31' );</v>
      </c>
    </row>
    <row r="39" spans="1:40" ht="12.75" customHeight="1" x14ac:dyDescent="0.25">
      <c r="A39" s="272">
        <v>4</v>
      </c>
      <c r="B39" s="72">
        <v>0</v>
      </c>
      <c r="C39" s="165" t="str">
        <f t="shared" si="11"/>
        <v>10004</v>
      </c>
      <c r="D39" s="165" t="str">
        <f t="shared" si="12"/>
        <v>10004/13</v>
      </c>
      <c r="E39" s="167" t="s">
        <v>36</v>
      </c>
      <c r="F39" s="167" t="s">
        <v>1695</v>
      </c>
      <c r="G39" s="165">
        <v>50</v>
      </c>
      <c r="H39" s="178">
        <v>100047</v>
      </c>
      <c r="I39" s="170" t="str">
        <f t="shared" si="13"/>
        <v>Б-100047-13</v>
      </c>
      <c r="J39" s="169">
        <v>3</v>
      </c>
      <c r="K39" s="165">
        <v>12</v>
      </c>
      <c r="L39" s="165" t="s">
        <v>38</v>
      </c>
      <c r="M39" s="169">
        <v>1</v>
      </c>
      <c r="N39" s="165">
        <v>18</v>
      </c>
      <c r="O39" s="167" t="s">
        <v>823</v>
      </c>
      <c r="P39" s="167" t="s">
        <v>823</v>
      </c>
      <c r="Q39" s="167" t="s">
        <v>826</v>
      </c>
      <c r="R39" s="166" t="str">
        <f t="shared" si="4"/>
        <v>1000471</v>
      </c>
      <c r="S39" s="170">
        <v>1</v>
      </c>
      <c r="T39" s="167" t="s">
        <v>308</v>
      </c>
      <c r="U39" s="165">
        <v>1000</v>
      </c>
      <c r="V39" s="165">
        <f t="shared" ref="V39:V66" si="14">U39*0.18</f>
        <v>180</v>
      </c>
      <c r="W39" s="165">
        <v>0</v>
      </c>
      <c r="X39" s="24">
        <v>136</v>
      </c>
      <c r="Y39" s="168" t="s">
        <v>42</v>
      </c>
      <c r="Z39" s="356" t="str">
        <f>(U39+U43+U45-V39-V43-V45)&amp;" / "&amp;(U39+U43+U45-V39-V43-V45)*0.23&amp;" / "&amp;(U39+U43+U45-V39-V43-V45)*0.02</f>
        <v>2460 / 565.8 / 49.2</v>
      </c>
      <c r="AA39" s="363" t="s">
        <v>851</v>
      </c>
      <c r="AB39" s="178">
        <f t="shared" si="5"/>
        <v>2000</v>
      </c>
      <c r="AC39" s="170"/>
      <c r="AD39" s="170"/>
      <c r="AE39" s="167" t="s">
        <v>149</v>
      </c>
      <c r="AF39" s="165">
        <v>0</v>
      </c>
      <c r="AG39" s="165" t="s">
        <v>44</v>
      </c>
      <c r="AH39" s="165">
        <v>1</v>
      </c>
      <c r="AI39" s="165">
        <f t="shared" si="6"/>
        <v>100047</v>
      </c>
      <c r="AJ39" s="165">
        <f t="shared" si="7"/>
        <v>1047</v>
      </c>
      <c r="AK39" s="165">
        <f t="shared" si="8"/>
        <v>47</v>
      </c>
      <c r="AL39" s="165"/>
      <c r="AN3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100047, 'Б-100047-13',date'2015-02-02', 3, 12, 12, 'RUR', 1, 18, date'2015-02-02',  date'2015-02-01', 1000471, 1, to_date('2015-02-01 00:00:00','YYYY-MM-DD HH24:MI:SS'), 1000, 180, 0, 136, 0, 'c1', 1, 100047, 1047, 47);insert into xxxx_oebs_cash_payment_test (ID, INVOICE_ID, OEBS_PAYMENT, DOC_DATE, COMISS_DATE) values (s_xxxx_oebs_cash_payment_test.NEXTVAL, 100047, 2000, to_date('2015-02-01 00:00:00','YYYY-MM-DD HH24:MI:SS'), date'2015-01-31' );</v>
      </c>
    </row>
    <row r="40" spans="1:40" ht="12.75" customHeight="1" x14ac:dyDescent="0.25">
      <c r="A40" s="272">
        <v>4</v>
      </c>
      <c r="B40" s="72">
        <v>0</v>
      </c>
      <c r="C40" s="165" t="str">
        <f t="shared" si="11"/>
        <v>10004</v>
      </c>
      <c r="D40" s="165" t="str">
        <f t="shared" si="12"/>
        <v>10004/13</v>
      </c>
      <c r="E40" s="167" t="s">
        <v>36</v>
      </c>
      <c r="F40" s="167" t="s">
        <v>1695</v>
      </c>
      <c r="G40" s="165">
        <v>50</v>
      </c>
      <c r="H40" s="178">
        <v>100048</v>
      </c>
      <c r="I40" s="170" t="str">
        <f t="shared" si="13"/>
        <v>Б-100048-13</v>
      </c>
      <c r="J40" s="169">
        <v>3</v>
      </c>
      <c r="K40" s="165">
        <v>12</v>
      </c>
      <c r="L40" s="165" t="s">
        <v>38</v>
      </c>
      <c r="M40" s="290">
        <v>0</v>
      </c>
      <c r="N40" s="165">
        <v>0</v>
      </c>
      <c r="O40" s="167" t="s">
        <v>823</v>
      </c>
      <c r="P40" s="167" t="s">
        <v>823</v>
      </c>
      <c r="Q40" s="167" t="s">
        <v>826</v>
      </c>
      <c r="R40" s="166" t="str">
        <f t="shared" si="4"/>
        <v>1000481</v>
      </c>
      <c r="S40" s="170">
        <v>1</v>
      </c>
      <c r="T40" s="167" t="s">
        <v>308</v>
      </c>
      <c r="U40" s="165">
        <v>1000</v>
      </c>
      <c r="V40" s="234">
        <v>0</v>
      </c>
      <c r="W40" s="165">
        <v>0</v>
      </c>
      <c r="X40" s="24">
        <v>137</v>
      </c>
      <c r="Y40" s="168" t="s">
        <v>42</v>
      </c>
      <c r="Z40" s="358" t="str">
        <f>SUM(U40)-SUM(V40)&amp;" / "&amp;(SUM(U40)-SUM(V40))*0.23&amp;" / "&amp;(SUM(U40)-SUM(V40))*0.02</f>
        <v>1000 / 230 / 20</v>
      </c>
      <c r="AA40" s="363" t="s">
        <v>852</v>
      </c>
      <c r="AB40" s="178">
        <f t="shared" si="5"/>
        <v>2000</v>
      </c>
      <c r="AC40" s="170"/>
      <c r="AD40" s="170"/>
      <c r="AE40" s="167" t="s">
        <v>149</v>
      </c>
      <c r="AF40" s="165">
        <v>0</v>
      </c>
      <c r="AG40" s="165" t="s">
        <v>44</v>
      </c>
      <c r="AH40" s="165">
        <v>1</v>
      </c>
      <c r="AI40" s="165">
        <f t="shared" si="6"/>
        <v>100048</v>
      </c>
      <c r="AJ40" s="165">
        <f t="shared" si="7"/>
        <v>1048</v>
      </c>
      <c r="AK40" s="165">
        <f t="shared" si="8"/>
        <v>48</v>
      </c>
      <c r="AN4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100048, 'Б-100048-13',date'2015-02-02', 3, 12, 12, 'RUR', 0, 0, date'2015-02-02',  date'2015-02-01', 1000481, 1, to_date('2015-02-01 00:00:00','YYYY-MM-DD HH24:MI:SS'), 1000, 0, 0, 137, 0, 'c1', 1, 100048, 1048, 48);insert into xxxx_oebs_cash_payment_test (ID, INVOICE_ID, OEBS_PAYMENT, DOC_DATE, COMISS_DATE) values (s_xxxx_oebs_cash_payment_test.NEXTVAL, 100048, 2000, to_date('2015-02-01 00:00:00','YYYY-MM-DD HH24:MI:SS'), date'2015-01-31' );</v>
      </c>
    </row>
    <row r="41" spans="1:40" ht="12.75" customHeight="1" x14ac:dyDescent="0.25">
      <c r="A41" s="272">
        <v>4</v>
      </c>
      <c r="B41" s="72">
        <v>0</v>
      </c>
      <c r="C41" s="165" t="str">
        <f t="shared" si="11"/>
        <v>10004</v>
      </c>
      <c r="D41" s="165" t="str">
        <f t="shared" si="12"/>
        <v>10004/13</v>
      </c>
      <c r="E41" s="167" t="s">
        <v>36</v>
      </c>
      <c r="F41" s="167" t="s">
        <v>1695</v>
      </c>
      <c r="G41" s="165">
        <v>50</v>
      </c>
      <c r="H41" s="178">
        <v>100049</v>
      </c>
      <c r="I41" s="170" t="str">
        <f t="shared" si="13"/>
        <v>Б-100049-13</v>
      </c>
      <c r="J41" s="169">
        <v>3</v>
      </c>
      <c r="K41" s="165">
        <v>12</v>
      </c>
      <c r="L41" s="234" t="s">
        <v>59</v>
      </c>
      <c r="M41" s="290">
        <v>0</v>
      </c>
      <c r="N41" s="165">
        <v>0</v>
      </c>
      <c r="O41" s="167" t="s">
        <v>823</v>
      </c>
      <c r="P41" s="167" t="s">
        <v>823</v>
      </c>
      <c r="Q41" s="167" t="s">
        <v>826</v>
      </c>
      <c r="R41" s="166" t="str">
        <f t="shared" si="4"/>
        <v>1000491</v>
      </c>
      <c r="S41" s="170">
        <v>1</v>
      </c>
      <c r="T41" s="167" t="s">
        <v>308</v>
      </c>
      <c r="U41" s="165">
        <v>1000</v>
      </c>
      <c r="V41" s="234">
        <v>0</v>
      </c>
      <c r="W41" s="165">
        <v>0</v>
      </c>
      <c r="X41" s="24">
        <v>138</v>
      </c>
      <c r="Y41" s="168" t="s">
        <v>42</v>
      </c>
      <c r="Z41" s="358" t="str">
        <f>SUM(U41)-SUM(V41)&amp;" / "&amp;(SUM(U41)-SUM(V41))*0.23&amp;" / "&amp;(SUM(U41)-SUM(V41))*0.02</f>
        <v>1000 / 230 / 20</v>
      </c>
      <c r="AA41" s="363" t="s">
        <v>852</v>
      </c>
      <c r="AB41" s="178">
        <f t="shared" si="5"/>
        <v>2000</v>
      </c>
      <c r="AC41" s="170"/>
      <c r="AD41" s="170"/>
      <c r="AE41" s="167" t="s">
        <v>149</v>
      </c>
      <c r="AF41" s="165">
        <v>0</v>
      </c>
      <c r="AG41" s="165" t="s">
        <v>44</v>
      </c>
      <c r="AH41" s="165">
        <v>1</v>
      </c>
      <c r="AI41" s="165">
        <f t="shared" si="6"/>
        <v>100049</v>
      </c>
      <c r="AJ41" s="165">
        <f t="shared" si="7"/>
        <v>1049</v>
      </c>
      <c r="AK41" s="165">
        <f t="shared" si="8"/>
        <v>49</v>
      </c>
      <c r="AN4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100049, 'Б-100049-13',date'2015-02-02', 3, 12, 12, 'USD', 0, 0, date'2015-02-02',  date'2015-02-01', 1000491, 1, to_date('2015-02-01 00:00:00','YYYY-MM-DD HH24:MI:SS'), 1000, 0, 0, 138, 0, 'c1', 1, 100049, 1049, 49);insert into xxxx_oebs_cash_payment_test (ID, INVOICE_ID, OEBS_PAYMENT, DOC_DATE, COMISS_DATE) values (s_xxxx_oebs_cash_payment_test.NEXTVAL, 100049, 2000, to_date('2015-02-01 00:00:00','YYYY-MM-DD HH24:MI:SS'), date'2015-01-31' );</v>
      </c>
    </row>
    <row r="42" spans="1:40" ht="12.75" customHeight="1" x14ac:dyDescent="0.25">
      <c r="A42" s="272">
        <v>4</v>
      </c>
      <c r="B42" s="72">
        <v>0</v>
      </c>
      <c r="C42" s="165" t="str">
        <f t="shared" si="11"/>
        <v>10004</v>
      </c>
      <c r="D42" s="165" t="str">
        <f t="shared" si="12"/>
        <v>10004/13</v>
      </c>
      <c r="E42" s="167" t="s">
        <v>36</v>
      </c>
      <c r="F42" s="167" t="s">
        <v>1695</v>
      </c>
      <c r="G42" s="165">
        <v>50</v>
      </c>
      <c r="H42" s="178">
        <v>100050</v>
      </c>
      <c r="I42" s="170" t="str">
        <f t="shared" si="13"/>
        <v>Б-100050-13</v>
      </c>
      <c r="J42" s="169">
        <v>3</v>
      </c>
      <c r="K42" s="165">
        <v>12</v>
      </c>
      <c r="L42" s="234" t="s">
        <v>59</v>
      </c>
      <c r="M42" s="169">
        <v>1</v>
      </c>
      <c r="N42" s="165">
        <v>18</v>
      </c>
      <c r="O42" s="167" t="s">
        <v>823</v>
      </c>
      <c r="P42" s="167" t="s">
        <v>823</v>
      </c>
      <c r="Q42" s="167" t="s">
        <v>826</v>
      </c>
      <c r="R42" s="166" t="str">
        <f>H42&amp;"1"</f>
        <v>1000501</v>
      </c>
      <c r="S42" s="170">
        <v>1</v>
      </c>
      <c r="T42" s="167" t="s">
        <v>308</v>
      </c>
      <c r="U42" s="165">
        <v>1000</v>
      </c>
      <c r="V42" s="165">
        <f t="shared" si="14"/>
        <v>180</v>
      </c>
      <c r="W42" s="165">
        <v>0</v>
      </c>
      <c r="X42" s="24">
        <v>139</v>
      </c>
      <c r="Y42" s="168" t="s">
        <v>42</v>
      </c>
      <c r="Z42" s="358" t="str">
        <f>SUM(U42)-SUM(V42)&amp;" / "&amp;(SUM(U42)-SUM(V42))*0.23&amp;" / "&amp;(SUM(U42)-SUM(V42))*0.02</f>
        <v>820 / 188.6 / 16.4</v>
      </c>
      <c r="AA42" s="363" t="s">
        <v>852</v>
      </c>
      <c r="AB42" s="178">
        <f>U42*2</f>
        <v>2000</v>
      </c>
      <c r="AC42" s="170"/>
      <c r="AD42" s="170"/>
      <c r="AE42" s="167" t="s">
        <v>149</v>
      </c>
      <c r="AF42" s="165">
        <v>0</v>
      </c>
      <c r="AG42" s="165" t="s">
        <v>44</v>
      </c>
      <c r="AH42" s="165">
        <v>1</v>
      </c>
      <c r="AI42" s="165">
        <f t="shared" si="6"/>
        <v>100050</v>
      </c>
      <c r="AJ42" s="165">
        <f t="shared" si="7"/>
        <v>1050</v>
      </c>
      <c r="AK42" s="165">
        <f t="shared" si="8"/>
        <v>50</v>
      </c>
      <c r="AN4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100050, 'Б-100050-13',date'2015-02-02', 3, 12, 12, 'USD', 1, 18, date'2015-02-02',  date'2015-02-01', 1000501, 1, to_date('2015-02-01 00:00:00','YYYY-MM-DD HH24:MI:SS'), 1000, 180, 0, 139, 0, 'c1', 1, 100050, 1050, 50);insert into xxxx_oebs_cash_payment_test (ID, INVOICE_ID, OEBS_PAYMENT, DOC_DATE, COMISS_DATE) values (s_xxxx_oebs_cash_payment_test.NEXTVAL, 100050, 2000, to_date('2015-02-01 00:00:00','YYYY-MM-DD HH24:MI:SS'), date'2015-01-31' );</v>
      </c>
    </row>
    <row r="43" spans="1:40" ht="12.75" customHeight="1" x14ac:dyDescent="0.25">
      <c r="A43" s="272">
        <v>4</v>
      </c>
      <c r="B43" s="72">
        <v>0</v>
      </c>
      <c r="C43" s="165" t="str">
        <f t="shared" si="11"/>
        <v>10004</v>
      </c>
      <c r="D43" s="165" t="str">
        <f t="shared" si="12"/>
        <v>10004/13</v>
      </c>
      <c r="E43" s="167" t="s">
        <v>36</v>
      </c>
      <c r="F43" s="167" t="s">
        <v>1695</v>
      </c>
      <c r="G43" s="165">
        <v>50</v>
      </c>
      <c r="H43" s="178">
        <v>100051</v>
      </c>
      <c r="I43" s="170" t="str">
        <f t="shared" si="13"/>
        <v>Б-100051-13</v>
      </c>
      <c r="J43" s="169">
        <v>3</v>
      </c>
      <c r="K43" s="165">
        <v>12</v>
      </c>
      <c r="L43" s="165" t="s">
        <v>38</v>
      </c>
      <c r="M43" s="169">
        <v>1</v>
      </c>
      <c r="N43" s="165">
        <v>18</v>
      </c>
      <c r="O43" s="167" t="s">
        <v>823</v>
      </c>
      <c r="P43" s="167" t="s">
        <v>823</v>
      </c>
      <c r="Q43" s="167" t="s">
        <v>826</v>
      </c>
      <c r="R43" s="166" t="str">
        <f>H43&amp;"1"</f>
        <v>1000511</v>
      </c>
      <c r="S43" s="170">
        <v>1</v>
      </c>
      <c r="T43" s="284" t="s">
        <v>1694</v>
      </c>
      <c r="U43" s="165">
        <v>1000</v>
      </c>
      <c r="V43" s="165">
        <f t="shared" si="14"/>
        <v>180</v>
      </c>
      <c r="W43" s="165">
        <v>0</v>
      </c>
      <c r="X43" s="24">
        <v>140</v>
      </c>
      <c r="Y43" s="168" t="s">
        <v>42</v>
      </c>
      <c r="Z43" s="358"/>
      <c r="AA43" s="363"/>
      <c r="AB43" s="178">
        <f>U43*2</f>
        <v>2000</v>
      </c>
      <c r="AC43" s="170"/>
      <c r="AD43" s="170"/>
      <c r="AE43" s="167" t="s">
        <v>149</v>
      </c>
      <c r="AF43" s="165">
        <v>0</v>
      </c>
      <c r="AG43" s="165" t="s">
        <v>44</v>
      </c>
      <c r="AH43" s="165">
        <v>1</v>
      </c>
      <c r="AI43" s="165">
        <f t="shared" si="6"/>
        <v>100051</v>
      </c>
      <c r="AJ43" s="165">
        <f t="shared" si="7"/>
        <v>1051</v>
      </c>
      <c r="AK43" s="165">
        <f t="shared" si="8"/>
        <v>51</v>
      </c>
      <c r="AN4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100051, 'Б-100051-13',date'2015-02-02', 3, 12, 12, 'RUR', 1, 18, date'2015-02-02',  date'2015-02-01', 1000511, 1, to_date('2014-12-01 00:00:00','YYYY-MM-DD HH24:MI:SS'), 1000, 180, 0, 140, 0, 'c1', 1, 100051, 1051, 51);insert into xxxx_oebs_cash_payment_test (ID, INVOICE_ID, OEBS_PAYMENT, DOC_DATE, COMISS_DATE) values (s_xxxx_oebs_cash_payment_test.NEXTVAL, 100051, 2000, to_date('2014-12-01 00:00:00','YYYY-MM-DD HH24:MI:SS'), date'2015-01-31' );</v>
      </c>
    </row>
    <row r="44" spans="1:40" ht="12.75" customHeight="1" x14ac:dyDescent="0.25">
      <c r="A44" s="272">
        <v>4</v>
      </c>
      <c r="B44" s="72">
        <v>0</v>
      </c>
      <c r="C44" s="165" t="str">
        <f t="shared" si="11"/>
        <v>10004</v>
      </c>
      <c r="D44" s="165" t="str">
        <f t="shared" si="12"/>
        <v>10004/13</v>
      </c>
      <c r="E44" s="167" t="s">
        <v>36</v>
      </c>
      <c r="F44" s="167" t="s">
        <v>1695</v>
      </c>
      <c r="G44" s="165">
        <v>50</v>
      </c>
      <c r="H44" s="178">
        <v>100052</v>
      </c>
      <c r="I44" s="170" t="str">
        <f t="shared" si="13"/>
        <v>Б-100052-13</v>
      </c>
      <c r="J44" s="169">
        <v>3</v>
      </c>
      <c r="K44" s="165">
        <v>12</v>
      </c>
      <c r="L44" s="234" t="s">
        <v>180</v>
      </c>
      <c r="M44" s="169">
        <v>1</v>
      </c>
      <c r="N44" s="165">
        <v>18</v>
      </c>
      <c r="O44" s="167" t="s">
        <v>823</v>
      </c>
      <c r="P44" s="167" t="s">
        <v>823</v>
      </c>
      <c r="Q44" s="167" t="s">
        <v>826</v>
      </c>
      <c r="R44" s="166" t="str">
        <f t="shared" si="4"/>
        <v>1000521</v>
      </c>
      <c r="S44" s="170">
        <v>1</v>
      </c>
      <c r="T44" s="284" t="s">
        <v>1694</v>
      </c>
      <c r="U44" s="165">
        <v>1000</v>
      </c>
      <c r="V44" s="165">
        <f t="shared" si="14"/>
        <v>180</v>
      </c>
      <c r="W44" s="165">
        <v>0</v>
      </c>
      <c r="X44" s="24">
        <v>141</v>
      </c>
      <c r="Y44" s="168" t="s">
        <v>42</v>
      </c>
      <c r="Z44" s="358" t="str">
        <f>SUM(U44)-SUM(V44)&amp;" / "&amp;(SUM(U44)-SUM(V44))*0.23&amp;" / "&amp;(SUM(U44)-SUM(V44))*0.02</f>
        <v>820 / 188.6 / 16.4</v>
      </c>
      <c r="AA44" s="363" t="s">
        <v>852</v>
      </c>
      <c r="AB44" s="178">
        <f t="shared" si="5"/>
        <v>2000</v>
      </c>
      <c r="AC44" s="170"/>
      <c r="AD44" s="170"/>
      <c r="AE44" s="284" t="s">
        <v>155</v>
      </c>
      <c r="AF44" s="165">
        <v>0</v>
      </c>
      <c r="AG44" s="165" t="s">
        <v>44</v>
      </c>
      <c r="AH44" s="165">
        <v>1</v>
      </c>
      <c r="AI44" s="165">
        <f t="shared" si="6"/>
        <v>100052</v>
      </c>
      <c r="AJ44" s="165">
        <f t="shared" si="7"/>
        <v>1052</v>
      </c>
      <c r="AK44" s="165">
        <f t="shared" si="8"/>
        <v>52</v>
      </c>
      <c r="AN4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100052, 'Б-100052-13',date'2015-02-02', 3, 12, 12, 'EUR', 1, 18, date'2015-02-02',  date'2015-02-01', 1000521, 1, to_date('2014-12-01 00:00:00','YYYY-MM-DD HH24:MI:SS'), 1000, 180, 0, 141, 0, 'c1', 1, 100052, 1052, 52);insert into xxxx_oebs_cash_payment_test (ID, INVOICE_ID, OEBS_PAYMENT, DOC_DATE, COMISS_DATE) values (s_xxxx_oebs_cash_payment_test.NEXTVAL, 100052, 2000, to_date('2014-12-01 00:00:00','YYYY-MM-DD HH24:MI:SS'), date'2014-12-31' );</v>
      </c>
    </row>
    <row r="45" spans="1:40" ht="12.75" customHeight="1" x14ac:dyDescent="0.25">
      <c r="A45" s="360">
        <v>4</v>
      </c>
      <c r="B45" s="72">
        <v>0</v>
      </c>
      <c r="C45" s="171" t="str">
        <f t="shared" si="11"/>
        <v>10004</v>
      </c>
      <c r="D45" s="171" t="str">
        <f t="shared" si="12"/>
        <v>10004/13</v>
      </c>
      <c r="E45" s="172" t="s">
        <v>36</v>
      </c>
      <c r="F45" s="172" t="s">
        <v>1695</v>
      </c>
      <c r="G45" s="171">
        <v>50</v>
      </c>
      <c r="H45" s="178">
        <v>100053</v>
      </c>
      <c r="I45" s="171" t="str">
        <f t="shared" si="13"/>
        <v>Б-100053-13</v>
      </c>
      <c r="J45" s="169">
        <v>3</v>
      </c>
      <c r="K45" s="171">
        <v>12</v>
      </c>
      <c r="L45" s="171" t="s">
        <v>38</v>
      </c>
      <c r="M45" s="175">
        <v>1</v>
      </c>
      <c r="N45" s="171">
        <v>18</v>
      </c>
      <c r="O45" s="172" t="s">
        <v>823</v>
      </c>
      <c r="P45" s="172" t="s">
        <v>823</v>
      </c>
      <c r="Q45" s="172" t="s">
        <v>826</v>
      </c>
      <c r="R45" s="173" t="str">
        <f t="shared" si="4"/>
        <v>1000531</v>
      </c>
      <c r="S45" s="171">
        <v>1</v>
      </c>
      <c r="T45" s="284" t="s">
        <v>1694</v>
      </c>
      <c r="U45" s="171">
        <v>1000</v>
      </c>
      <c r="V45" s="171">
        <f t="shared" si="14"/>
        <v>180</v>
      </c>
      <c r="W45" s="171">
        <v>0</v>
      </c>
      <c r="X45" s="24">
        <v>142</v>
      </c>
      <c r="Y45" s="174" t="s">
        <v>42</v>
      </c>
      <c r="Z45" s="361"/>
      <c r="AA45" s="364"/>
      <c r="AB45" s="180">
        <f t="shared" si="5"/>
        <v>2000</v>
      </c>
      <c r="AC45" s="171"/>
      <c r="AD45" s="171"/>
      <c r="AE45" s="402" t="s">
        <v>155</v>
      </c>
      <c r="AF45" s="165">
        <v>0</v>
      </c>
      <c r="AG45" s="171" t="s">
        <v>44</v>
      </c>
      <c r="AH45" s="171">
        <v>1</v>
      </c>
      <c r="AI45" s="165">
        <f t="shared" si="6"/>
        <v>100053</v>
      </c>
      <c r="AJ45" s="165">
        <f t="shared" si="7"/>
        <v>1053</v>
      </c>
      <c r="AK45" s="165">
        <f t="shared" si="8"/>
        <v>53</v>
      </c>
      <c r="AL45" s="179"/>
      <c r="AN4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4, 10004, '10004/13', date'2014-03-01', date'2015-11-01', 50, 100053, 'Б-100053-13',date'2015-02-02', 3, 12, 12, 'RUR', 1, 18, date'2015-02-02',  date'2015-02-01', 1000531, 1, to_date('2014-12-01 00:00:00','YYYY-MM-DD HH24:MI:SS'), 1000, 180, 0, 142, 0, 'c1', 1, 100053, 1053, 53);insert into xxxx_oebs_cash_payment_test (ID, INVOICE_ID, OEBS_PAYMENT, DOC_DATE, COMISS_DATE) values (s_xxxx_oebs_cash_payment_test.NEXTVAL, 100053, 2000, to_date('2014-12-01 00:00:00','YYYY-MM-DD HH24:MI:SS'), date'2014-12-31' );</v>
      </c>
    </row>
    <row r="46" spans="1:40" ht="12.75" customHeight="1" x14ac:dyDescent="0.25">
      <c r="A46" s="272">
        <v>5</v>
      </c>
      <c r="B46" s="72">
        <v>0</v>
      </c>
      <c r="C46" s="165" t="str">
        <f t="shared" si="11"/>
        <v>10005</v>
      </c>
      <c r="D46" s="165" t="str">
        <f t="shared" si="12"/>
        <v>10005/13</v>
      </c>
      <c r="E46" s="167" t="s">
        <v>36</v>
      </c>
      <c r="F46" s="167" t="s">
        <v>1695</v>
      </c>
      <c r="G46" s="165">
        <v>50</v>
      </c>
      <c r="H46" s="178">
        <v>100054</v>
      </c>
      <c r="I46" s="170" t="str">
        <f t="shared" si="13"/>
        <v>Б-100054-13</v>
      </c>
      <c r="J46" s="169">
        <v>3</v>
      </c>
      <c r="K46" s="165">
        <v>12</v>
      </c>
      <c r="L46" s="165" t="s">
        <v>38</v>
      </c>
      <c r="M46" s="169">
        <v>1</v>
      </c>
      <c r="N46" s="165">
        <v>18</v>
      </c>
      <c r="O46" s="191" t="s">
        <v>824</v>
      </c>
      <c r="P46" s="191" t="s">
        <v>823</v>
      </c>
      <c r="Q46" s="191" t="s">
        <v>303</v>
      </c>
      <c r="R46" s="166" t="str">
        <f t="shared" si="4"/>
        <v>1000541</v>
      </c>
      <c r="S46" s="170">
        <v>1</v>
      </c>
      <c r="T46" s="191" t="s">
        <v>147</v>
      </c>
      <c r="U46" s="165">
        <v>600</v>
      </c>
      <c r="V46" s="165">
        <f t="shared" si="14"/>
        <v>108</v>
      </c>
      <c r="W46" s="165">
        <v>0</v>
      </c>
      <c r="X46" s="24">
        <v>143</v>
      </c>
      <c r="Z46" s="356" t="str">
        <f>SUM(U46:U47)-SUM(V46:V47)&amp;" / "&amp;(SUM(U46:U47)-SUM(V46:V47))*0.1&amp;" / "&amp;(SUM(U46:U47)-SUM(V46:V47))*0.03&amp;" / "&amp;(SUM(U46:U47)-SUM(V46:V47))*0.12</f>
        <v>1312 / 131.2 / 39.36 / 157.44</v>
      </c>
      <c r="AA46" s="365" t="s">
        <v>853</v>
      </c>
      <c r="AB46" s="178">
        <f t="shared" si="5"/>
        <v>1200</v>
      </c>
      <c r="AC46" s="170"/>
      <c r="AD46" s="170"/>
      <c r="AE46" s="167" t="s">
        <v>149</v>
      </c>
      <c r="AF46" s="165">
        <v>0</v>
      </c>
      <c r="AG46" s="165" t="s">
        <v>44</v>
      </c>
      <c r="AH46" s="165">
        <v>1</v>
      </c>
      <c r="AI46" s="165">
        <f t="shared" si="6"/>
        <v>100054</v>
      </c>
      <c r="AJ46" s="165">
        <f t="shared" si="7"/>
        <v>1054</v>
      </c>
      <c r="AK46" s="165">
        <f t="shared" si="8"/>
        <v>54</v>
      </c>
      <c r="AL46" s="163" t="s">
        <v>845</v>
      </c>
      <c r="AN4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100054, 'Б-100054-13',date'2015-01-02', 3, 12, 12, 'RUR', 1, 18, date'2015-02-02',  date'2015-02-28', 1000541, 1, to_date('2015-02-28 23:59:59','YYYY-MM-DD HH24:MI:SS'), 600, 108, 0, 143, 0, 'c1', 1, 100054, 1054, 54);insert into xxxx_oebs_cash_payment_test (ID, INVOICE_ID, OEBS_PAYMENT, DOC_DATE, COMISS_DATE) values (s_xxxx_oebs_cash_payment_test.NEXTVAL, 100054, 1200, to_date('2015-02-28 23:59:59','YYYY-MM-DD HH24:MI:SS'), date'2015-01-31' );</v>
      </c>
    </row>
    <row r="47" spans="1:40" ht="12.75" customHeight="1" x14ac:dyDescent="0.25">
      <c r="A47" s="272">
        <v>5</v>
      </c>
      <c r="B47" s="72">
        <v>0</v>
      </c>
      <c r="C47" s="165" t="str">
        <f t="shared" si="11"/>
        <v>10005</v>
      </c>
      <c r="D47" s="165" t="str">
        <f t="shared" si="12"/>
        <v>10005/13</v>
      </c>
      <c r="E47" s="167" t="s">
        <v>36</v>
      </c>
      <c r="F47" s="167" t="s">
        <v>1695</v>
      </c>
      <c r="G47" s="165">
        <v>50</v>
      </c>
      <c r="H47" s="178">
        <v>100055</v>
      </c>
      <c r="I47" s="170" t="str">
        <f t="shared" si="13"/>
        <v>Б-100055-13</v>
      </c>
      <c r="J47" s="169">
        <v>3</v>
      </c>
      <c r="K47" s="165">
        <v>12</v>
      </c>
      <c r="L47" s="165" t="s">
        <v>38</v>
      </c>
      <c r="M47" s="169">
        <v>1</v>
      </c>
      <c r="N47" s="165">
        <v>18</v>
      </c>
      <c r="O47" s="191" t="s">
        <v>824</v>
      </c>
      <c r="P47" s="191" t="s">
        <v>823</v>
      </c>
      <c r="Q47" s="167" t="s">
        <v>303</v>
      </c>
      <c r="R47" s="166" t="str">
        <f t="shared" si="4"/>
        <v>1000551</v>
      </c>
      <c r="S47" s="170">
        <v>1</v>
      </c>
      <c r="T47" s="167" t="s">
        <v>309</v>
      </c>
      <c r="U47" s="165">
        <v>1000</v>
      </c>
      <c r="V47" s="165">
        <f t="shared" si="14"/>
        <v>180</v>
      </c>
      <c r="W47" s="165">
        <v>0</v>
      </c>
      <c r="X47" s="24">
        <v>144</v>
      </c>
      <c r="Z47" s="358"/>
      <c r="AA47" s="365"/>
      <c r="AB47" s="178">
        <f t="shared" si="5"/>
        <v>2000</v>
      </c>
      <c r="AC47" s="170"/>
      <c r="AD47" s="170"/>
      <c r="AE47" s="167" t="s">
        <v>149</v>
      </c>
      <c r="AF47" s="165">
        <v>0</v>
      </c>
      <c r="AG47" s="165" t="s">
        <v>44</v>
      </c>
      <c r="AH47" s="165">
        <v>1</v>
      </c>
      <c r="AI47" s="165">
        <f t="shared" si="6"/>
        <v>100055</v>
      </c>
      <c r="AJ47" s="165">
        <f t="shared" si="7"/>
        <v>1055</v>
      </c>
      <c r="AK47" s="165">
        <f t="shared" si="8"/>
        <v>55</v>
      </c>
      <c r="AL47" s="366" t="s">
        <v>854</v>
      </c>
      <c r="AN4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100055, 'Б-100055-13',date'2015-01-02', 3, 12, 12, 'RUR', 1, 18, date'2015-02-02',  date'2015-02-28', 1000551, 1, to_date('2015-02-28 00:00:00','YYYY-MM-DD HH24:MI:SS'), 1000, 180, 0, 144, 0, 'c1', 1, 100055, 1055, 55);insert into xxxx_oebs_cash_payment_test (ID, INVOICE_ID, OEBS_PAYMENT, DOC_DATE, COMISS_DATE) values (s_xxxx_oebs_cash_payment_test.NEXTVAL, 100055, 2000, to_date('2015-02-28 00:00:00','YYYY-MM-DD HH24:MI:SS'), date'2015-01-31' );</v>
      </c>
    </row>
    <row r="48" spans="1:40" ht="12.75" customHeight="1" x14ac:dyDescent="0.25">
      <c r="A48" s="272">
        <v>5</v>
      </c>
      <c r="B48" s="72">
        <v>0</v>
      </c>
      <c r="C48" s="170" t="str">
        <f t="shared" si="11"/>
        <v>10005</v>
      </c>
      <c r="D48" s="170" t="str">
        <f t="shared" si="12"/>
        <v>10005/13</v>
      </c>
      <c r="E48" s="184" t="s">
        <v>36</v>
      </c>
      <c r="F48" s="184" t="s">
        <v>1695</v>
      </c>
      <c r="G48" s="165">
        <v>50</v>
      </c>
      <c r="H48" s="178">
        <v>100056</v>
      </c>
      <c r="I48" s="170" t="str">
        <f t="shared" si="13"/>
        <v>Б-100056-13</v>
      </c>
      <c r="J48" s="169">
        <v>3</v>
      </c>
      <c r="K48" s="165">
        <v>12</v>
      </c>
      <c r="L48" s="170" t="s">
        <v>38</v>
      </c>
      <c r="M48" s="185">
        <v>1</v>
      </c>
      <c r="N48" s="165">
        <v>18</v>
      </c>
      <c r="O48" s="186" t="s">
        <v>824</v>
      </c>
      <c r="P48" s="184" t="s">
        <v>823</v>
      </c>
      <c r="Q48" s="184" t="s">
        <v>826</v>
      </c>
      <c r="R48" s="166" t="str">
        <f t="shared" si="4"/>
        <v>1000561</v>
      </c>
      <c r="S48" s="170">
        <v>1</v>
      </c>
      <c r="T48" s="184" t="s">
        <v>308</v>
      </c>
      <c r="U48" s="170">
        <v>1000</v>
      </c>
      <c r="V48" s="170">
        <f t="shared" si="14"/>
        <v>180</v>
      </c>
      <c r="W48" s="170">
        <v>0</v>
      </c>
      <c r="X48" s="24">
        <v>145</v>
      </c>
      <c r="Z48" s="356" t="str">
        <f>SUM(U48:U50)-SUM(V48:V50)&amp;" / "&amp;(SUM(U48:U50)-SUM(V48:V50))*0.23&amp;" / "&amp;(SUM(U48:U50)-SUM(V48:V50))*0.02</f>
        <v>2542 / 584.66 / 50.84</v>
      </c>
      <c r="AA48" s="365" t="s">
        <v>855</v>
      </c>
      <c r="AB48" s="178">
        <f t="shared" si="5"/>
        <v>2000</v>
      </c>
      <c r="AC48" s="170"/>
      <c r="AD48" s="170"/>
      <c r="AE48" s="167" t="s">
        <v>149</v>
      </c>
      <c r="AF48" s="165">
        <v>0</v>
      </c>
      <c r="AG48" s="165" t="s">
        <v>44</v>
      </c>
      <c r="AH48" s="165">
        <v>1</v>
      </c>
      <c r="AI48" s="165">
        <f t="shared" si="6"/>
        <v>100056</v>
      </c>
      <c r="AJ48" s="165">
        <f t="shared" si="7"/>
        <v>1056</v>
      </c>
      <c r="AK48" s="165">
        <f t="shared" si="8"/>
        <v>56</v>
      </c>
      <c r="AN4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100056, 'Б-100056-13',date'2015-01-02', 3, 12, 12, 'RUR', 1, 18, date'2015-02-02',  date'2015-02-01', 1000561, 1, to_date('2015-02-01 00:00:00','YYYY-MM-DD HH24:MI:SS'), 1000, 180, 0, 145, 0, 'c1', 1, 100056, 1056, 56);insert into xxxx_oebs_cash_payment_test (ID, INVOICE_ID, OEBS_PAYMENT, DOC_DATE, COMISS_DATE) values (s_xxxx_oebs_cash_payment_test.NEXTVAL, 100056, 2000, to_date('2015-02-01 00:00:00','YYYY-MM-DD HH24:MI:SS'), date'2015-01-31' );</v>
      </c>
    </row>
    <row r="49" spans="1:40" ht="12.75" customHeight="1" x14ac:dyDescent="0.25">
      <c r="A49" s="272">
        <v>5</v>
      </c>
      <c r="B49" s="72">
        <v>0</v>
      </c>
      <c r="C49" s="165" t="str">
        <f t="shared" si="11"/>
        <v>10005</v>
      </c>
      <c r="D49" s="165" t="str">
        <f t="shared" si="12"/>
        <v>10005/13</v>
      </c>
      <c r="E49" s="167" t="s">
        <v>36</v>
      </c>
      <c r="F49" s="167" t="s">
        <v>1695</v>
      </c>
      <c r="G49" s="165">
        <v>50</v>
      </c>
      <c r="H49" s="178">
        <v>100057</v>
      </c>
      <c r="I49" s="170" t="str">
        <f t="shared" si="13"/>
        <v>Б-100057-13</v>
      </c>
      <c r="J49" s="169">
        <v>3</v>
      </c>
      <c r="K49" s="165">
        <v>12</v>
      </c>
      <c r="L49" s="165" t="s">
        <v>38</v>
      </c>
      <c r="M49" s="169">
        <v>1</v>
      </c>
      <c r="N49" s="165">
        <v>18</v>
      </c>
      <c r="O49" s="167" t="s">
        <v>823</v>
      </c>
      <c r="P49" s="167" t="s">
        <v>823</v>
      </c>
      <c r="Q49" s="167" t="s">
        <v>826</v>
      </c>
      <c r="R49" s="166" t="str">
        <f t="shared" si="4"/>
        <v>1000571</v>
      </c>
      <c r="S49" s="170">
        <v>1</v>
      </c>
      <c r="T49" s="167" t="s">
        <v>308</v>
      </c>
      <c r="U49" s="165">
        <v>1000</v>
      </c>
      <c r="V49" s="165">
        <f t="shared" si="14"/>
        <v>180</v>
      </c>
      <c r="W49" s="165">
        <v>0</v>
      </c>
      <c r="X49" s="24">
        <v>146</v>
      </c>
      <c r="Z49" s="358"/>
      <c r="AA49" s="365"/>
      <c r="AB49" s="178">
        <f t="shared" si="5"/>
        <v>2000</v>
      </c>
      <c r="AE49" s="167" t="s">
        <v>149</v>
      </c>
      <c r="AF49" s="165">
        <v>0</v>
      </c>
      <c r="AG49" s="165" t="s">
        <v>44</v>
      </c>
      <c r="AH49" s="165">
        <v>1</v>
      </c>
      <c r="AI49" s="165">
        <f t="shared" si="6"/>
        <v>100057</v>
      </c>
      <c r="AJ49" s="165">
        <f t="shared" si="7"/>
        <v>1057</v>
      </c>
      <c r="AK49" s="165">
        <f t="shared" si="8"/>
        <v>57</v>
      </c>
      <c r="AN4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100057, 'Б-100057-13',date'2015-02-02', 3, 12, 12, 'RUR', 1, 18, date'2015-02-02',  date'2015-02-01', 1000571, 1, to_date('2015-02-01 00:00:00','YYYY-MM-DD HH24:MI:SS'), 1000, 180, 0, 146, 0, 'c1', 1, 100057, 1057, 57);insert into xxxx_oebs_cash_payment_test (ID, INVOICE_ID, OEBS_PAYMENT, DOC_DATE, COMISS_DATE) values (s_xxxx_oebs_cash_payment_test.NEXTVAL, 100057, 2000, to_date('2015-02-01 00:00:00','YYYY-MM-DD HH24:MI:SS'), date'2015-01-31' );</v>
      </c>
    </row>
    <row r="50" spans="1:40" ht="12.75" customHeight="1" x14ac:dyDescent="0.25">
      <c r="A50" s="272">
        <v>5</v>
      </c>
      <c r="B50" s="72">
        <v>0</v>
      </c>
      <c r="C50" s="165" t="str">
        <f t="shared" si="11"/>
        <v>10005</v>
      </c>
      <c r="D50" s="165" t="str">
        <f t="shared" si="12"/>
        <v>10005/13</v>
      </c>
      <c r="E50" s="167" t="s">
        <v>36</v>
      </c>
      <c r="F50" s="167" t="s">
        <v>1695</v>
      </c>
      <c r="G50" s="165">
        <v>50</v>
      </c>
      <c r="H50" s="178">
        <v>100058</v>
      </c>
      <c r="I50" s="170" t="str">
        <f t="shared" si="13"/>
        <v>Б-100058-13</v>
      </c>
      <c r="J50" s="169">
        <v>3</v>
      </c>
      <c r="K50" s="165">
        <v>12</v>
      </c>
      <c r="L50" s="165" t="s">
        <v>38</v>
      </c>
      <c r="M50" s="169">
        <v>1</v>
      </c>
      <c r="N50" s="165">
        <v>18</v>
      </c>
      <c r="O50" s="167" t="s">
        <v>823</v>
      </c>
      <c r="P50" s="167" t="s">
        <v>823</v>
      </c>
      <c r="Q50" s="167" t="s">
        <v>826</v>
      </c>
      <c r="R50" s="166" t="str">
        <f t="shared" si="4"/>
        <v>1000581</v>
      </c>
      <c r="S50" s="170">
        <v>1</v>
      </c>
      <c r="T50" s="184" t="s">
        <v>310</v>
      </c>
      <c r="U50" s="165">
        <v>1100</v>
      </c>
      <c r="V50" s="165">
        <f t="shared" si="14"/>
        <v>198</v>
      </c>
      <c r="W50" s="165">
        <v>0</v>
      </c>
      <c r="X50" s="24">
        <v>147</v>
      </c>
      <c r="Z50" s="358"/>
      <c r="AA50" s="365"/>
      <c r="AB50" s="178">
        <f t="shared" si="5"/>
        <v>2200</v>
      </c>
      <c r="AC50" s="170"/>
      <c r="AD50" s="170"/>
      <c r="AE50" s="167" t="s">
        <v>149</v>
      </c>
      <c r="AF50" s="165">
        <v>0</v>
      </c>
      <c r="AG50" s="165" t="s">
        <v>44</v>
      </c>
      <c r="AH50" s="165">
        <v>1</v>
      </c>
      <c r="AI50" s="165">
        <f t="shared" si="6"/>
        <v>100058</v>
      </c>
      <c r="AJ50" s="165">
        <f t="shared" si="7"/>
        <v>1058</v>
      </c>
      <c r="AK50" s="165">
        <f t="shared" si="8"/>
        <v>58</v>
      </c>
      <c r="AN5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100058, 'Б-100058-13',date'2015-02-02', 3, 12, 12, 'RUR', 1, 18, date'2015-02-02',  date'2015-02-01', 1000581, 1, to_date('2015-01-31 23:59:59','YYYY-MM-DD HH24:MI:SS'), 1100, 198, 0, 147, 0, 'c1', 1, 100058, 1058, 58);insert into xxxx_oebs_cash_payment_test (ID, INVOICE_ID, OEBS_PAYMENT, DOC_DATE, COMISS_DATE) values (s_xxxx_oebs_cash_payment_test.NEXTVAL, 100058, 2200, to_date('2015-01-31 23:59:59','YYYY-MM-DD HH24:MI:SS'), date'2015-01-31' );</v>
      </c>
    </row>
    <row r="51" spans="1:40" ht="12.75" customHeight="1" x14ac:dyDescent="0.25">
      <c r="A51" s="272">
        <v>5</v>
      </c>
      <c r="B51" s="72">
        <v>0</v>
      </c>
      <c r="C51" s="165" t="str">
        <f t="shared" si="11"/>
        <v>10005</v>
      </c>
      <c r="D51" s="165" t="str">
        <f t="shared" si="12"/>
        <v>10005/13</v>
      </c>
      <c r="E51" s="167" t="s">
        <v>36</v>
      </c>
      <c r="F51" s="167" t="s">
        <v>1695</v>
      </c>
      <c r="G51" s="165">
        <v>50</v>
      </c>
      <c r="H51" s="178">
        <v>100059</v>
      </c>
      <c r="I51" s="170" t="str">
        <f t="shared" si="13"/>
        <v>Б-100059-13</v>
      </c>
      <c r="J51" s="169">
        <v>3</v>
      </c>
      <c r="K51" s="165">
        <v>12</v>
      </c>
      <c r="L51" s="165" t="s">
        <v>38</v>
      </c>
      <c r="M51" s="169">
        <v>1</v>
      </c>
      <c r="N51" s="165">
        <v>18</v>
      </c>
      <c r="O51" s="167" t="s">
        <v>823</v>
      </c>
      <c r="P51" s="167" t="s">
        <v>823</v>
      </c>
      <c r="Q51" s="167" t="s">
        <v>826</v>
      </c>
      <c r="R51" s="166" t="str">
        <f t="shared" si="4"/>
        <v>1000591</v>
      </c>
      <c r="S51" s="170">
        <v>1</v>
      </c>
      <c r="T51" s="191" t="s">
        <v>308</v>
      </c>
      <c r="U51" s="165">
        <v>1000</v>
      </c>
      <c r="V51" s="165">
        <f t="shared" si="14"/>
        <v>180</v>
      </c>
      <c r="W51" s="165">
        <v>0</v>
      </c>
      <c r="X51" s="24">
        <v>148</v>
      </c>
      <c r="Z51" s="356" t="str">
        <f>SUM(U51:U52)-SUM(V51:V52)&amp;" / "&amp;(SUM(U51:U52)-SUM(V51:V52))*0.23&amp;" / "&amp;(SUM(U51:U52)-SUM(V51:V52))*0.02</f>
        <v>1558 / 358.34 / 31.16</v>
      </c>
      <c r="AA51" s="365" t="s">
        <v>856</v>
      </c>
      <c r="AB51" s="178">
        <f t="shared" si="5"/>
        <v>2000</v>
      </c>
      <c r="AC51" s="170"/>
      <c r="AD51" s="170"/>
      <c r="AE51" s="191" t="s">
        <v>150</v>
      </c>
      <c r="AF51" s="165">
        <v>0</v>
      </c>
      <c r="AG51" s="165" t="s">
        <v>44</v>
      </c>
      <c r="AH51" s="165">
        <v>1</v>
      </c>
      <c r="AI51" s="165">
        <f t="shared" si="6"/>
        <v>100059</v>
      </c>
      <c r="AJ51" s="165">
        <f t="shared" si="7"/>
        <v>1059</v>
      </c>
      <c r="AK51" s="165">
        <f t="shared" si="8"/>
        <v>59</v>
      </c>
      <c r="AN5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100059, 'Б-100059-13',date'2015-02-02', 3, 12, 12, 'RUR', 1, 18, date'2015-02-02',  date'2015-02-01', 1000591, 1, to_date('2015-02-01 00:00:00','YYYY-MM-DD HH24:MI:SS'), 1000, 180, 0, 148, 0, 'c1', 1, 100059, 1059, 59);insert into xxxx_oebs_cash_payment_test (ID, INVOICE_ID, OEBS_PAYMENT, DOC_DATE, COMISS_DATE) values (s_xxxx_oebs_cash_payment_test.NEXTVAL, 100059, 2000, to_date('2015-02-01 00:00:00','YYYY-MM-DD HH24:MI:SS'), date'2015-01-30' );</v>
      </c>
    </row>
    <row r="52" spans="1:40" ht="12.75" customHeight="1" x14ac:dyDescent="0.25">
      <c r="A52" s="272">
        <v>5</v>
      </c>
      <c r="B52" s="72">
        <v>0</v>
      </c>
      <c r="C52" s="165" t="str">
        <f t="shared" si="11"/>
        <v>10005</v>
      </c>
      <c r="D52" s="165" t="str">
        <f t="shared" si="12"/>
        <v>10005/13</v>
      </c>
      <c r="E52" s="167" t="s">
        <v>36</v>
      </c>
      <c r="F52" s="167" t="s">
        <v>1695</v>
      </c>
      <c r="G52" s="165">
        <v>50</v>
      </c>
      <c r="H52" s="178">
        <v>100060</v>
      </c>
      <c r="I52" s="170" t="str">
        <f t="shared" si="13"/>
        <v>Б-100060-13</v>
      </c>
      <c r="J52" s="169">
        <v>3</v>
      </c>
      <c r="K52" s="165">
        <v>12</v>
      </c>
      <c r="L52" s="165" t="s">
        <v>38</v>
      </c>
      <c r="M52" s="169">
        <v>1</v>
      </c>
      <c r="N52" s="165">
        <v>18</v>
      </c>
      <c r="O52" s="167" t="s">
        <v>823</v>
      </c>
      <c r="P52" s="167" t="s">
        <v>823</v>
      </c>
      <c r="Q52" s="167" t="s">
        <v>826</v>
      </c>
      <c r="R52" s="166" t="str">
        <f t="shared" si="4"/>
        <v>1000601</v>
      </c>
      <c r="S52" s="170">
        <v>1</v>
      </c>
      <c r="T52" s="191" t="s">
        <v>310</v>
      </c>
      <c r="U52" s="165">
        <v>900</v>
      </c>
      <c r="V52" s="165">
        <f t="shared" si="14"/>
        <v>162</v>
      </c>
      <c r="W52" s="165">
        <v>0</v>
      </c>
      <c r="X52" s="24">
        <v>149</v>
      </c>
      <c r="Z52" s="358"/>
      <c r="AA52" s="365"/>
      <c r="AB52" s="178">
        <f t="shared" si="5"/>
        <v>1800</v>
      </c>
      <c r="AC52" s="170"/>
      <c r="AD52" s="170"/>
      <c r="AE52" s="191" t="s">
        <v>150</v>
      </c>
      <c r="AF52" s="165">
        <v>0</v>
      </c>
      <c r="AG52" s="165" t="s">
        <v>44</v>
      </c>
      <c r="AH52" s="165">
        <v>1</v>
      </c>
      <c r="AI52" s="165">
        <f t="shared" si="6"/>
        <v>100060</v>
      </c>
      <c r="AJ52" s="165">
        <f t="shared" si="7"/>
        <v>1060</v>
      </c>
      <c r="AK52" s="165">
        <f t="shared" si="8"/>
        <v>60</v>
      </c>
      <c r="AN5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100060, 'Б-100060-13',date'2015-02-02', 3, 12, 12, 'RUR', 1, 18, date'2015-02-02',  date'2015-02-01', 1000601, 1, to_date('2015-01-31 23:59:59','YYYY-MM-DD HH24:MI:SS'), 900, 162, 0, 149, 0, 'c1', 1, 100060, 1060, 60);insert into xxxx_oebs_cash_payment_test (ID, INVOICE_ID, OEBS_PAYMENT, DOC_DATE, COMISS_DATE) values (s_xxxx_oebs_cash_payment_test.NEXTVAL, 100060, 1800, to_date('2015-01-31 23:59:59','YYYY-MM-DD HH24:MI:SS'), date'2015-01-30' );</v>
      </c>
    </row>
    <row r="53" spans="1:40" ht="12.75" customHeight="1" x14ac:dyDescent="0.25">
      <c r="A53" s="272">
        <v>5</v>
      </c>
      <c r="B53" s="72">
        <v>0</v>
      </c>
      <c r="C53" s="165" t="str">
        <f t="shared" si="11"/>
        <v>10005</v>
      </c>
      <c r="D53" s="165" t="str">
        <f t="shared" si="12"/>
        <v>10005/13</v>
      </c>
      <c r="E53" s="167" t="s">
        <v>36</v>
      </c>
      <c r="F53" s="167" t="s">
        <v>1695</v>
      </c>
      <c r="G53" s="165">
        <v>50</v>
      </c>
      <c r="H53" s="178">
        <v>100061</v>
      </c>
      <c r="I53" s="170" t="str">
        <f t="shared" si="13"/>
        <v>Б-100061-13</v>
      </c>
      <c r="J53" s="169">
        <v>3</v>
      </c>
      <c r="K53" s="165">
        <v>12</v>
      </c>
      <c r="L53" s="165" t="s">
        <v>38</v>
      </c>
      <c r="M53" s="169">
        <v>1</v>
      </c>
      <c r="N53" s="165">
        <v>18</v>
      </c>
      <c r="O53" s="191" t="s">
        <v>824</v>
      </c>
      <c r="P53" s="191" t="s">
        <v>823</v>
      </c>
      <c r="Q53" s="191" t="s">
        <v>303</v>
      </c>
      <c r="R53" s="166" t="str">
        <f t="shared" si="4"/>
        <v>1000611</v>
      </c>
      <c r="S53" s="170">
        <v>1</v>
      </c>
      <c r="T53" s="237" t="s">
        <v>308</v>
      </c>
      <c r="U53" s="165">
        <v>800</v>
      </c>
      <c r="V53" s="165">
        <f t="shared" si="14"/>
        <v>144</v>
      </c>
      <c r="W53" s="165">
        <v>0</v>
      </c>
      <c r="X53" s="24">
        <v>150</v>
      </c>
      <c r="Z53" s="358" t="str">
        <f>SUM(U53)-SUM(V53)&amp;" / "&amp;(SUM(U53)-SUM(V53))*0.1&amp;" / "&amp;(SUM(U53)-SUM(V53))*0.03&amp;" / "&amp;(SUM(U53)-SUM(V53))*0.12</f>
        <v>656 / 65.6 / 19.68 / 78.72</v>
      </c>
      <c r="AA53" s="365" t="s">
        <v>857</v>
      </c>
      <c r="AB53" s="178">
        <f t="shared" si="5"/>
        <v>1600</v>
      </c>
      <c r="AC53" s="170"/>
      <c r="AD53" s="170"/>
      <c r="AE53" s="237" t="s">
        <v>149</v>
      </c>
      <c r="AF53" s="165">
        <v>0</v>
      </c>
      <c r="AG53" s="165" t="s">
        <v>44</v>
      </c>
      <c r="AH53" s="165">
        <v>1</v>
      </c>
      <c r="AI53" s="165">
        <f t="shared" si="6"/>
        <v>100061</v>
      </c>
      <c r="AJ53" s="165">
        <f t="shared" si="7"/>
        <v>1061</v>
      </c>
      <c r="AK53" s="165">
        <f t="shared" si="8"/>
        <v>61</v>
      </c>
      <c r="AN5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100061, 'Б-100061-13',date'2015-01-02', 3, 12, 12, 'RUR', 1, 18, date'2015-02-02',  date'2015-02-28', 1000611, 1, to_date('2015-02-01 00:00:00','YYYY-MM-DD HH24:MI:SS'), 800, 144, 0, 150, 0, 'c1', 1, 100061, 1061, 61);insert into xxxx_oebs_cash_payment_test (ID, INVOICE_ID, OEBS_PAYMENT, DOC_DATE, COMISS_DATE) values (s_xxxx_oebs_cash_payment_test.NEXTVAL, 100061, 1600, to_date('2015-02-01 00:00:00','YYYY-MM-DD HH24:MI:SS'), date'2015-01-31' );</v>
      </c>
    </row>
    <row r="54" spans="1:40" ht="12.75" customHeight="1" x14ac:dyDescent="0.25">
      <c r="A54" s="272">
        <v>5</v>
      </c>
      <c r="B54" s="72">
        <v>0</v>
      </c>
      <c r="C54" s="165" t="str">
        <f t="shared" si="11"/>
        <v>10005</v>
      </c>
      <c r="D54" s="165" t="str">
        <f t="shared" si="12"/>
        <v>10005/13</v>
      </c>
      <c r="E54" s="167" t="s">
        <v>36</v>
      </c>
      <c r="F54" s="167" t="s">
        <v>1695</v>
      </c>
      <c r="G54" s="165">
        <v>50</v>
      </c>
      <c r="H54" s="178">
        <v>100062</v>
      </c>
      <c r="I54" s="170" t="str">
        <f t="shared" si="13"/>
        <v>Б-100062-13</v>
      </c>
      <c r="J54" s="169">
        <v>3</v>
      </c>
      <c r="K54" s="165">
        <v>12</v>
      </c>
      <c r="L54" s="165" t="s">
        <v>38</v>
      </c>
      <c r="M54" s="169">
        <v>1</v>
      </c>
      <c r="N54" s="165">
        <v>18</v>
      </c>
      <c r="O54" s="186" t="s">
        <v>824</v>
      </c>
      <c r="P54" s="167" t="s">
        <v>823</v>
      </c>
      <c r="Q54" s="167" t="s">
        <v>826</v>
      </c>
      <c r="R54" s="166" t="str">
        <f t="shared" si="4"/>
        <v>1000621</v>
      </c>
      <c r="S54" s="170">
        <v>1</v>
      </c>
      <c r="T54" s="237" t="s">
        <v>310</v>
      </c>
      <c r="U54" s="165">
        <v>800</v>
      </c>
      <c r="V54" s="165">
        <f t="shared" si="14"/>
        <v>144</v>
      </c>
      <c r="W54" s="165">
        <v>0</v>
      </c>
      <c r="X54" s="24">
        <v>151</v>
      </c>
      <c r="Z54" s="358" t="str">
        <f>SUM(U54)-SUM(V54)&amp;" / "&amp;(SUM(U54)-SUM(V54))*0.23&amp;" / "&amp;(SUM(U54)-SUM(V54))*0.02</f>
        <v>656 / 150.88 / 13.12</v>
      </c>
      <c r="AA54" s="365" t="s">
        <v>858</v>
      </c>
      <c r="AB54" s="178">
        <f t="shared" si="5"/>
        <v>1600</v>
      </c>
      <c r="AC54" s="170"/>
      <c r="AD54" s="170"/>
      <c r="AE54" s="237" t="s">
        <v>149</v>
      </c>
      <c r="AF54" s="165">
        <v>0</v>
      </c>
      <c r="AG54" s="165" t="s">
        <v>44</v>
      </c>
      <c r="AH54" s="165">
        <v>1</v>
      </c>
      <c r="AI54" s="165">
        <f t="shared" si="6"/>
        <v>100062</v>
      </c>
      <c r="AJ54" s="165">
        <f t="shared" si="7"/>
        <v>1062</v>
      </c>
      <c r="AK54" s="165">
        <f t="shared" si="8"/>
        <v>62</v>
      </c>
      <c r="AN5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100062, 'Б-100062-13',date'2015-01-02', 3, 12, 12, 'RUR', 1, 18, date'2015-02-02',  date'2015-02-01', 1000621, 1, to_date('2015-01-31 23:59:59','YYYY-MM-DD HH24:MI:SS'), 800, 144, 0, 151, 0, 'c1', 1, 100062, 1062, 62);insert into xxxx_oebs_cash_payment_test (ID, INVOICE_ID, OEBS_PAYMENT, DOC_DATE, COMISS_DATE) values (s_xxxx_oebs_cash_payment_test.NEXTVAL, 100062, 1600, to_date('2015-01-31 23:59:59','YYYY-MM-DD HH24:MI:SS'), date'2015-01-31' );</v>
      </c>
    </row>
    <row r="55" spans="1:40" ht="12.75" customHeight="1" x14ac:dyDescent="0.25">
      <c r="A55" s="272">
        <v>5</v>
      </c>
      <c r="B55" s="72">
        <v>0</v>
      </c>
      <c r="C55" s="165" t="str">
        <f t="shared" si="11"/>
        <v>10005</v>
      </c>
      <c r="D55" s="165" t="str">
        <f t="shared" si="12"/>
        <v>10005/13</v>
      </c>
      <c r="E55" s="167" t="s">
        <v>36</v>
      </c>
      <c r="F55" s="167" t="s">
        <v>1695</v>
      </c>
      <c r="G55" s="165">
        <v>50</v>
      </c>
      <c r="H55" s="178">
        <v>100063</v>
      </c>
      <c r="I55" s="170" t="str">
        <f t="shared" si="13"/>
        <v>Б-100063-13</v>
      </c>
      <c r="J55" s="169">
        <v>3</v>
      </c>
      <c r="K55" s="165">
        <v>12</v>
      </c>
      <c r="L55" s="165" t="s">
        <v>38</v>
      </c>
      <c r="M55" s="169">
        <v>1</v>
      </c>
      <c r="N55" s="165">
        <v>18</v>
      </c>
      <c r="O55" s="191" t="s">
        <v>824</v>
      </c>
      <c r="P55" s="191" t="s">
        <v>823</v>
      </c>
      <c r="Q55" s="191" t="s">
        <v>303</v>
      </c>
      <c r="R55" s="166" t="str">
        <f t="shared" si="4"/>
        <v>1000631</v>
      </c>
      <c r="S55" s="170">
        <v>1</v>
      </c>
      <c r="T55" s="191" t="s">
        <v>308</v>
      </c>
      <c r="U55" s="165">
        <v>1200</v>
      </c>
      <c r="V55" s="165">
        <f t="shared" si="14"/>
        <v>216</v>
      </c>
      <c r="W55" s="165">
        <v>0</v>
      </c>
      <c r="X55" s="24">
        <v>152</v>
      </c>
      <c r="Z55" s="358" t="str">
        <f>SUM(U55)-SUM(V55)&amp;" / "&amp;(SUM(U55)-SUM(V55))*0.1&amp;" / "&amp;(SUM(U55)-SUM(V55))*0.03&amp;" / "&amp;(SUM(U55)-SUM(V55))*0.12</f>
        <v>984 / 98.4 / 29.52 / 118.08</v>
      </c>
      <c r="AA55" s="365" t="s">
        <v>859</v>
      </c>
      <c r="AB55" s="178">
        <f t="shared" si="5"/>
        <v>2400</v>
      </c>
      <c r="AC55" s="170"/>
      <c r="AD55" s="170"/>
      <c r="AE55" s="191" t="s">
        <v>150</v>
      </c>
      <c r="AF55" s="165">
        <v>0</v>
      </c>
      <c r="AG55" s="165" t="s">
        <v>44</v>
      </c>
      <c r="AH55" s="165">
        <v>1</v>
      </c>
      <c r="AI55" s="165">
        <f t="shared" si="6"/>
        <v>100063</v>
      </c>
      <c r="AJ55" s="165">
        <f t="shared" si="7"/>
        <v>1063</v>
      </c>
      <c r="AK55" s="165">
        <f t="shared" si="8"/>
        <v>63</v>
      </c>
      <c r="AN5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100063, 'Б-100063-13',date'2015-01-02', 3, 12, 12, 'RUR', 1, 18, date'2015-02-02',  date'2015-02-28', 1000631, 1, to_date('2015-02-01 00:00:00','YYYY-MM-DD HH24:MI:SS'), 1200, 216, 0, 152, 0, 'c1', 1, 100063, 1063, 63);insert into xxxx_oebs_cash_payment_test (ID, INVOICE_ID, OEBS_PAYMENT, DOC_DATE, COMISS_DATE) values (s_xxxx_oebs_cash_payment_test.NEXTVAL, 100063, 2400, to_date('2015-02-01 00:00:00','YYYY-MM-DD HH24:MI:SS'), date'2015-01-30' );</v>
      </c>
    </row>
    <row r="56" spans="1:40" ht="12.75" customHeight="1" x14ac:dyDescent="0.25">
      <c r="A56" s="272">
        <v>5</v>
      </c>
      <c r="B56" s="72">
        <v>0</v>
      </c>
      <c r="C56" s="165" t="str">
        <f t="shared" si="11"/>
        <v>10005</v>
      </c>
      <c r="D56" s="165" t="str">
        <f t="shared" si="12"/>
        <v>10005/13</v>
      </c>
      <c r="E56" s="167" t="s">
        <v>36</v>
      </c>
      <c r="F56" s="167" t="s">
        <v>1695</v>
      </c>
      <c r="G56" s="165">
        <v>50</v>
      </c>
      <c r="H56" s="178">
        <v>100064</v>
      </c>
      <c r="I56" s="170" t="str">
        <f t="shared" si="13"/>
        <v>Б-100064-13</v>
      </c>
      <c r="J56" s="169">
        <v>3</v>
      </c>
      <c r="K56" s="165">
        <v>12</v>
      </c>
      <c r="L56" s="165" t="s">
        <v>38</v>
      </c>
      <c r="M56" s="169">
        <v>1</v>
      </c>
      <c r="N56" s="165">
        <v>18</v>
      </c>
      <c r="O56" s="167" t="s">
        <v>823</v>
      </c>
      <c r="P56" s="167" t="s">
        <v>823</v>
      </c>
      <c r="Q56" s="167" t="s">
        <v>826</v>
      </c>
      <c r="R56" s="166" t="str">
        <f t="shared" si="4"/>
        <v>1000641</v>
      </c>
      <c r="S56" s="170">
        <v>1</v>
      </c>
      <c r="T56" s="191" t="s">
        <v>310</v>
      </c>
      <c r="U56" s="165">
        <v>1100</v>
      </c>
      <c r="V56" s="165">
        <f t="shared" si="14"/>
        <v>198</v>
      </c>
      <c r="W56" s="165">
        <v>0</v>
      </c>
      <c r="X56" s="24">
        <v>153</v>
      </c>
      <c r="Z56" s="358" t="str">
        <f>SUM(U56)-SUM(V56)&amp;" / "&amp;(SUM(U56)-SUM(V56))*0.23&amp;" / "&amp;(SUM(U56)-SUM(V56))*0.02</f>
        <v>902 / 207.46 / 18.04</v>
      </c>
      <c r="AA56" s="365" t="s">
        <v>860</v>
      </c>
      <c r="AB56" s="178">
        <f t="shared" si="5"/>
        <v>2200</v>
      </c>
      <c r="AC56" s="170"/>
      <c r="AD56" s="170"/>
      <c r="AE56" s="191" t="s">
        <v>150</v>
      </c>
      <c r="AF56" s="165">
        <v>0</v>
      </c>
      <c r="AG56" s="165" t="s">
        <v>44</v>
      </c>
      <c r="AH56" s="165">
        <v>1</v>
      </c>
      <c r="AI56" s="165">
        <f t="shared" si="6"/>
        <v>100064</v>
      </c>
      <c r="AJ56" s="165">
        <f t="shared" si="7"/>
        <v>1064</v>
      </c>
      <c r="AK56" s="165">
        <f t="shared" si="8"/>
        <v>64</v>
      </c>
      <c r="AN5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100064, 'Б-100064-13',date'2015-02-02', 3, 12, 12, 'RUR', 1, 18, date'2015-02-02',  date'2015-02-01', 1000641, 1, to_date('2015-01-31 23:59:59','YYYY-MM-DD HH24:MI:SS'), 1100, 198, 0, 153, 0, 'c1', 1, 100064, 1064, 64);insert into xxxx_oebs_cash_payment_test (ID, INVOICE_ID, OEBS_PAYMENT, DOC_DATE, COMISS_DATE) values (s_xxxx_oebs_cash_payment_test.NEXTVAL, 100064, 2200, to_date('2015-01-31 23:59:59','YYYY-MM-DD HH24:MI:SS'), date'2015-01-30' );</v>
      </c>
    </row>
    <row r="57" spans="1:40" ht="12.75" customHeight="1" x14ac:dyDescent="0.25">
      <c r="A57" s="272">
        <v>5</v>
      </c>
      <c r="B57" s="72">
        <v>0</v>
      </c>
      <c r="C57" s="165" t="str">
        <f t="shared" si="11"/>
        <v>10005</v>
      </c>
      <c r="D57" s="165" t="str">
        <f t="shared" si="12"/>
        <v>10005/13</v>
      </c>
      <c r="E57" s="167" t="s">
        <v>36</v>
      </c>
      <c r="F57" s="167" t="s">
        <v>1695</v>
      </c>
      <c r="G57" s="165">
        <v>50</v>
      </c>
      <c r="H57" s="178">
        <v>100065</v>
      </c>
      <c r="I57" s="170" t="str">
        <f t="shared" si="13"/>
        <v>Б-100065-13</v>
      </c>
      <c r="J57" s="169">
        <v>3</v>
      </c>
      <c r="K57" s="165">
        <v>12</v>
      </c>
      <c r="L57" s="165" t="s">
        <v>38</v>
      </c>
      <c r="M57" s="169">
        <v>1</v>
      </c>
      <c r="N57" s="165">
        <v>18</v>
      </c>
      <c r="O57" s="191" t="s">
        <v>824</v>
      </c>
      <c r="P57" s="167" t="s">
        <v>823</v>
      </c>
      <c r="Q57" s="191" t="s">
        <v>303</v>
      </c>
      <c r="R57" s="166" t="str">
        <f t="shared" si="4"/>
        <v>1000651</v>
      </c>
      <c r="S57" s="170">
        <v>1</v>
      </c>
      <c r="T57" s="237" t="s">
        <v>144</v>
      </c>
      <c r="U57" s="165">
        <v>1000</v>
      </c>
      <c r="V57" s="165">
        <f t="shared" si="14"/>
        <v>180</v>
      </c>
      <c r="W57" s="165">
        <v>0</v>
      </c>
      <c r="X57" s="24">
        <v>154</v>
      </c>
      <c r="Z57" s="358" t="str">
        <f>SUM(U57)-SUM(V57)&amp;" / "&amp;(SUM(U57)-SUM(V57))*0.1&amp;" / "&amp;(SUM(U57)-SUM(V57))*0.03&amp;" / "&amp;(SUM(U57)-SUM(V57))*0.12</f>
        <v>820 / 82 / 24.6 / 98.4</v>
      </c>
      <c r="AA57" s="365" t="s">
        <v>861</v>
      </c>
      <c r="AB57" s="178">
        <f t="shared" si="5"/>
        <v>2000</v>
      </c>
      <c r="AC57" s="122">
        <v>900</v>
      </c>
      <c r="AD57" s="122">
        <v>800</v>
      </c>
      <c r="AE57" s="237" t="s">
        <v>149</v>
      </c>
      <c r="AF57" s="165">
        <v>0</v>
      </c>
      <c r="AG57" s="165" t="s">
        <v>44</v>
      </c>
      <c r="AH57" s="165">
        <v>1</v>
      </c>
      <c r="AI57" s="165">
        <f t="shared" si="6"/>
        <v>100065</v>
      </c>
      <c r="AJ57" s="165">
        <f t="shared" si="7"/>
        <v>1065</v>
      </c>
      <c r="AK57" s="165">
        <f t="shared" si="8"/>
        <v>65</v>
      </c>
      <c r="AN5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100065, 'Б-100065-13',date'2015-01-02', 3, 12, 12, 'RUR', 1, 18, date'2015-02-02',  date'2015-02-28', 1000651, 1, to_date('2015-01-01 00:00:00','YYYY-MM-DD HH24:MI:SS'), 1000, 180, 0, 154, 0, 'c1', 1, 100065, 1065, 65);insert into xxxx_oebs_cash_payment_test (ID, INVOICE_ID, OEBS_PAYMENT, DOC_DATE, COMISS_DATE) values (s_xxxx_oebs_cash_payment_test.NEXTVAL, 100065, 2000, to_date('2015-01-01 00:00:00','YYYY-MM-DD HH24:MI:SS'), date'2015-01-31' );insert into xxxx_oebs_cash_payment_test (ID, INVOICE_ID, OEBS_PAYMENT, DOC_DATE, COMISS_DATE) values (s_xxxx_oebs_cash_payment_test.NEXTVAL, 100065, 900, to_date('2015-01-01 00:00:00','YYYY-MM-DD HH24:MI:SS'), date'2015-01-31' );insert into xxxx_oebs_cash_payment_test (ID, INVOICE_ID, OEBS_PAYMENT, DOC_DATE, COMISS_DATE) values (s_xxxx_oebs_cash_payment_test.NEXTVAL, 100065, 800, to_date('2015-01-01 00:00:00','YYYY-MM-DD HH24:MI:SS'), date'2015-01-31' );</v>
      </c>
    </row>
    <row r="58" spans="1:40" ht="12.75" customHeight="1" x14ac:dyDescent="0.25">
      <c r="A58" s="272">
        <v>5</v>
      </c>
      <c r="B58" s="72">
        <v>0</v>
      </c>
      <c r="C58" s="165" t="str">
        <f t="shared" si="11"/>
        <v>10005</v>
      </c>
      <c r="D58" s="165" t="str">
        <f t="shared" si="12"/>
        <v>10005/13</v>
      </c>
      <c r="E58" s="167" t="s">
        <v>36</v>
      </c>
      <c r="F58" s="167" t="s">
        <v>1695</v>
      </c>
      <c r="G58" s="165">
        <v>50</v>
      </c>
      <c r="H58" s="178">
        <v>100066</v>
      </c>
      <c r="I58" s="170" t="str">
        <f t="shared" si="13"/>
        <v>Б-100066-13</v>
      </c>
      <c r="J58" s="169">
        <v>3</v>
      </c>
      <c r="K58" s="165">
        <v>12</v>
      </c>
      <c r="L58" s="165" t="s">
        <v>38</v>
      </c>
      <c r="M58" s="169">
        <v>1</v>
      </c>
      <c r="N58" s="165">
        <v>18</v>
      </c>
      <c r="O58" s="167" t="s">
        <v>823</v>
      </c>
      <c r="P58" s="167" t="s">
        <v>823</v>
      </c>
      <c r="Q58" s="167" t="s">
        <v>826</v>
      </c>
      <c r="R58" s="166" t="str">
        <f t="shared" si="4"/>
        <v>1000661</v>
      </c>
      <c r="S58" s="170">
        <v>1</v>
      </c>
      <c r="T58" s="191" t="s">
        <v>312</v>
      </c>
      <c r="U58" s="165">
        <v>900</v>
      </c>
      <c r="V58" s="165">
        <f t="shared" si="14"/>
        <v>162</v>
      </c>
      <c r="W58" s="165">
        <v>0</v>
      </c>
      <c r="X58" s="24">
        <v>155</v>
      </c>
      <c r="Z58" s="358" t="str">
        <f>SUM(U58)-SUM(V58)&amp;" / "&amp;(SUM(U58)-SUM(V58))*0.23&amp;" / "&amp;(SUM(U58)-SUM(V58))*0.02</f>
        <v>738 / 169.74 / 14.76</v>
      </c>
      <c r="AA58" s="365" t="s">
        <v>862</v>
      </c>
      <c r="AB58" s="178">
        <f t="shared" si="5"/>
        <v>1800</v>
      </c>
      <c r="AC58" s="170"/>
      <c r="AD58" s="170"/>
      <c r="AE58" s="191" t="s">
        <v>149</v>
      </c>
      <c r="AF58" s="165">
        <v>0</v>
      </c>
      <c r="AG58" s="165" t="s">
        <v>44</v>
      </c>
      <c r="AH58" s="165">
        <v>1</v>
      </c>
      <c r="AI58" s="165">
        <f t="shared" si="6"/>
        <v>100066</v>
      </c>
      <c r="AJ58" s="165">
        <f t="shared" si="7"/>
        <v>1066</v>
      </c>
      <c r="AK58" s="165">
        <f t="shared" si="8"/>
        <v>66</v>
      </c>
      <c r="AN58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100066, 'Б-100066-13',date'2015-02-02', 3, 12, 12, 'RUR', 1, 18, date'2015-02-02',  date'2015-02-01', 1000661, 1, to_date('2015-01-23 00:00:00','YYYY-MM-DD HH24:MI:SS'), 900, 162, 0, 155, 0, 'c1', 1, 100066, 1066, 66);insert into xxxx_oebs_cash_payment_test (ID, INVOICE_ID, OEBS_PAYMENT, DOC_DATE, COMISS_DATE) values (s_xxxx_oebs_cash_payment_test.NEXTVAL, 100066, 1800, to_date('2015-01-23 00:00:00','YYYY-MM-DD HH24:MI:SS'), date'2015-01-31' );</v>
      </c>
    </row>
    <row r="59" spans="1:40" ht="12.75" customHeight="1" x14ac:dyDescent="0.25">
      <c r="A59" s="272">
        <v>5</v>
      </c>
      <c r="B59" s="72">
        <v>0</v>
      </c>
      <c r="C59" s="165" t="str">
        <f t="shared" si="11"/>
        <v>10005</v>
      </c>
      <c r="D59" s="165" t="str">
        <f t="shared" si="12"/>
        <v>10005/13</v>
      </c>
      <c r="E59" s="167" t="s">
        <v>36</v>
      </c>
      <c r="F59" s="167" t="s">
        <v>1695</v>
      </c>
      <c r="G59" s="165">
        <v>50</v>
      </c>
      <c r="H59" s="178">
        <v>100067</v>
      </c>
      <c r="I59" s="170" t="str">
        <f t="shared" si="13"/>
        <v>Б-100067-13</v>
      </c>
      <c r="J59" s="169">
        <v>3</v>
      </c>
      <c r="K59" s="165">
        <v>12</v>
      </c>
      <c r="L59" s="165" t="s">
        <v>38</v>
      </c>
      <c r="M59" s="169">
        <v>1</v>
      </c>
      <c r="N59" s="165">
        <v>18</v>
      </c>
      <c r="O59" s="191" t="s">
        <v>824</v>
      </c>
      <c r="P59" s="167" t="s">
        <v>823</v>
      </c>
      <c r="Q59" s="191" t="s">
        <v>303</v>
      </c>
      <c r="R59" s="166" t="str">
        <f t="shared" si="4"/>
        <v>1000671</v>
      </c>
      <c r="S59" s="170">
        <v>1</v>
      </c>
      <c r="T59" s="237" t="s">
        <v>310</v>
      </c>
      <c r="U59" s="165">
        <v>900</v>
      </c>
      <c r="V59" s="165">
        <f t="shared" si="14"/>
        <v>162</v>
      </c>
      <c r="W59" s="165">
        <v>0</v>
      </c>
      <c r="X59" s="24">
        <v>156</v>
      </c>
      <c r="Z59" s="358" t="str">
        <f>SUM(U59)-SUM(V59)&amp;" / "&amp;(SUM(U59)-SUM(V59))*0.1&amp;" / "&amp;(SUM(U59)-SUM(V59))*0.03&amp;" / "&amp;(SUM(U59)-SUM(V59))*0.12</f>
        <v>738 / 73.8 / 22.14 / 88.56</v>
      </c>
      <c r="AA59" s="365" t="s">
        <v>863</v>
      </c>
      <c r="AB59" s="178">
        <f t="shared" si="5"/>
        <v>1800</v>
      </c>
      <c r="AC59" s="170"/>
      <c r="AD59" s="170"/>
      <c r="AE59" s="237" t="s">
        <v>150</v>
      </c>
      <c r="AF59" s="165">
        <v>0</v>
      </c>
      <c r="AG59" s="165" t="s">
        <v>44</v>
      </c>
      <c r="AH59" s="165">
        <v>1</v>
      </c>
      <c r="AI59" s="165">
        <f t="shared" si="6"/>
        <v>100067</v>
      </c>
      <c r="AJ59" s="165">
        <f t="shared" si="7"/>
        <v>1067</v>
      </c>
      <c r="AK59" s="165">
        <f t="shared" si="8"/>
        <v>67</v>
      </c>
      <c r="AN59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100067, 'Б-100067-13',date'2015-01-02', 3, 12, 12, 'RUR', 1, 18, date'2015-02-02',  date'2015-02-28', 1000671, 1, to_date('2015-01-31 23:59:59','YYYY-MM-DD HH24:MI:SS'), 900, 162, 0, 156, 0, 'c1', 1, 100067, 1067, 67);insert into xxxx_oebs_cash_payment_test (ID, INVOICE_ID, OEBS_PAYMENT, DOC_DATE, COMISS_DATE) values (s_xxxx_oebs_cash_payment_test.NEXTVAL, 100067, 1800, to_date('2015-01-31 23:59:59','YYYY-MM-DD HH24:MI:SS'), date'2015-01-30' );</v>
      </c>
    </row>
    <row r="60" spans="1:40" ht="12.75" customHeight="1" x14ac:dyDescent="0.25">
      <c r="A60" s="272">
        <v>5</v>
      </c>
      <c r="B60" s="72">
        <v>0</v>
      </c>
      <c r="C60" s="165" t="str">
        <f t="shared" si="11"/>
        <v>10005</v>
      </c>
      <c r="D60" s="165" t="str">
        <f t="shared" si="12"/>
        <v>10005/13</v>
      </c>
      <c r="E60" s="167" t="s">
        <v>36</v>
      </c>
      <c r="F60" s="167" t="s">
        <v>1695</v>
      </c>
      <c r="G60" s="165">
        <v>50</v>
      </c>
      <c r="H60" s="178">
        <v>100068</v>
      </c>
      <c r="I60" s="170" t="str">
        <f t="shared" si="13"/>
        <v>Б-100068-13</v>
      </c>
      <c r="J60" s="169">
        <v>3</v>
      </c>
      <c r="K60" s="165">
        <v>12</v>
      </c>
      <c r="L60" s="165" t="s">
        <v>38</v>
      </c>
      <c r="M60" s="169">
        <v>1</v>
      </c>
      <c r="N60" s="165">
        <v>18</v>
      </c>
      <c r="O60" s="167" t="s">
        <v>823</v>
      </c>
      <c r="P60" s="167" t="s">
        <v>823</v>
      </c>
      <c r="Q60" s="167" t="s">
        <v>826</v>
      </c>
      <c r="R60" s="166" t="str">
        <f t="shared" si="4"/>
        <v>1000681</v>
      </c>
      <c r="S60" s="170">
        <v>1</v>
      </c>
      <c r="T60" s="191" t="s">
        <v>144</v>
      </c>
      <c r="U60" s="165">
        <v>1000</v>
      </c>
      <c r="V60" s="165">
        <f t="shared" si="14"/>
        <v>180</v>
      </c>
      <c r="W60" s="165">
        <v>0</v>
      </c>
      <c r="X60" s="24">
        <v>157</v>
      </c>
      <c r="Z60" s="358" t="str">
        <f>SUM(U60)-SUM(V60)&amp;" / "&amp;(SUM(U60)-SUM(V60))*0.23&amp;" / "&amp;(SUM(U60)-SUM(V60))*0.02</f>
        <v>820 / 188.6 / 16.4</v>
      </c>
      <c r="AA60" s="365" t="s">
        <v>852</v>
      </c>
      <c r="AB60" s="178">
        <f t="shared" si="5"/>
        <v>2000</v>
      </c>
      <c r="AC60" s="170"/>
      <c r="AD60" s="170"/>
      <c r="AE60" s="191" t="s">
        <v>149</v>
      </c>
      <c r="AF60" s="165">
        <v>0</v>
      </c>
      <c r="AG60" s="165" t="s">
        <v>44</v>
      </c>
      <c r="AH60" s="165">
        <v>1</v>
      </c>
      <c r="AI60" s="165">
        <f t="shared" si="6"/>
        <v>100068</v>
      </c>
      <c r="AJ60" s="165">
        <f t="shared" si="7"/>
        <v>1068</v>
      </c>
      <c r="AK60" s="165">
        <f t="shared" si="8"/>
        <v>68</v>
      </c>
      <c r="AN60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100068, 'Б-100068-13',date'2015-02-02', 3, 12, 12, 'RUR', 1, 18, date'2015-02-02',  date'2015-02-01', 1000681, 1, to_date('2015-01-01 00:00:00','YYYY-MM-DD HH24:MI:SS'), 1000, 180, 0, 157, 0, 'c1', 1, 100068, 1068, 68);insert into xxxx_oebs_cash_payment_test (ID, INVOICE_ID, OEBS_PAYMENT, DOC_DATE, COMISS_DATE) values (s_xxxx_oebs_cash_payment_test.NEXTVAL, 100068, 2000, to_date('2015-01-01 00:00:00','YYYY-MM-DD HH24:MI:SS'), date'2015-01-31' );</v>
      </c>
    </row>
    <row r="61" spans="1:40" ht="12.75" customHeight="1" x14ac:dyDescent="0.25">
      <c r="A61" s="272">
        <v>5</v>
      </c>
      <c r="B61" s="72">
        <v>0</v>
      </c>
      <c r="C61" s="165" t="str">
        <f t="shared" si="11"/>
        <v>10005</v>
      </c>
      <c r="D61" s="165" t="str">
        <f t="shared" si="12"/>
        <v>10005/13</v>
      </c>
      <c r="E61" s="167" t="s">
        <v>36</v>
      </c>
      <c r="F61" s="167" t="s">
        <v>1695</v>
      </c>
      <c r="G61" s="165">
        <v>50</v>
      </c>
      <c r="H61" s="178">
        <v>100069</v>
      </c>
      <c r="I61" s="170" t="str">
        <f t="shared" si="13"/>
        <v>Б-100069-13</v>
      </c>
      <c r="J61" s="169">
        <v>3</v>
      </c>
      <c r="K61" s="165">
        <v>12</v>
      </c>
      <c r="L61" s="165" t="s">
        <v>38</v>
      </c>
      <c r="M61" s="169">
        <v>1</v>
      </c>
      <c r="N61" s="165">
        <v>18</v>
      </c>
      <c r="O61" s="186" t="s">
        <v>824</v>
      </c>
      <c r="P61" s="167" t="s">
        <v>823</v>
      </c>
      <c r="Q61" s="167" t="s">
        <v>826</v>
      </c>
      <c r="R61" s="166" t="str">
        <f t="shared" si="4"/>
        <v>1000691</v>
      </c>
      <c r="S61" s="170">
        <v>1</v>
      </c>
      <c r="T61" s="237" t="s">
        <v>312</v>
      </c>
      <c r="U61" s="165">
        <v>900</v>
      </c>
      <c r="V61" s="165">
        <f t="shared" si="14"/>
        <v>162</v>
      </c>
      <c r="W61" s="165">
        <v>0</v>
      </c>
      <c r="X61" s="24">
        <v>158</v>
      </c>
      <c r="Z61" s="358" t="str">
        <f>SUM(U61)-SUM(V61)&amp;" / "&amp;(SUM(U61)-SUM(V61))*0.23&amp;" / "&amp;(SUM(U61)-SUM(V61))*0.02</f>
        <v>738 / 169.74 / 14.76</v>
      </c>
      <c r="AA61" s="365" t="s">
        <v>862</v>
      </c>
      <c r="AB61" s="178">
        <f t="shared" si="5"/>
        <v>1800</v>
      </c>
      <c r="AC61" s="170"/>
      <c r="AD61" s="170"/>
      <c r="AE61" s="237" t="s">
        <v>150</v>
      </c>
      <c r="AF61" s="165">
        <v>0</v>
      </c>
      <c r="AG61" s="165" t="s">
        <v>44</v>
      </c>
      <c r="AH61" s="165">
        <v>1</v>
      </c>
      <c r="AI61" s="165">
        <f t="shared" si="6"/>
        <v>100069</v>
      </c>
      <c r="AJ61" s="165">
        <f t="shared" si="7"/>
        <v>1069</v>
      </c>
      <c r="AK61" s="165">
        <f t="shared" si="8"/>
        <v>69</v>
      </c>
      <c r="AN61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100069, 'Б-100069-13',date'2015-01-02', 3, 12, 12, 'RUR', 1, 18, date'2015-02-02',  date'2015-02-01', 1000691, 1, to_date('2015-01-23 00:00:00','YYYY-MM-DD HH24:MI:SS'), 900, 162, 0, 158, 0, 'c1', 1, 100069, 1069, 69);insert into xxxx_oebs_cash_payment_test (ID, INVOICE_ID, OEBS_PAYMENT, DOC_DATE, COMISS_DATE) values (s_xxxx_oebs_cash_payment_test.NEXTVAL, 100069, 1800, to_date('2015-01-23 00:00:00','YYYY-MM-DD HH24:MI:SS'), date'2015-01-30' );</v>
      </c>
    </row>
    <row r="62" spans="1:40" ht="12.75" customHeight="1" x14ac:dyDescent="0.25">
      <c r="A62" s="272">
        <v>5</v>
      </c>
      <c r="B62" s="72">
        <v>0</v>
      </c>
      <c r="C62" s="165" t="str">
        <f t="shared" si="11"/>
        <v>10005</v>
      </c>
      <c r="D62" s="165" t="str">
        <f t="shared" si="12"/>
        <v>10005/13</v>
      </c>
      <c r="E62" s="167" t="s">
        <v>36</v>
      </c>
      <c r="F62" s="167" t="s">
        <v>1695</v>
      </c>
      <c r="G62" s="165">
        <v>50</v>
      </c>
      <c r="H62" s="178">
        <v>100070</v>
      </c>
      <c r="I62" s="170" t="str">
        <f t="shared" si="13"/>
        <v>Б-100070-13</v>
      </c>
      <c r="J62" s="169">
        <v>3</v>
      </c>
      <c r="K62" s="165">
        <v>12</v>
      </c>
      <c r="L62" s="165" t="s">
        <v>38</v>
      </c>
      <c r="M62" s="169">
        <v>1</v>
      </c>
      <c r="N62" s="165">
        <v>18</v>
      </c>
      <c r="O62" s="167" t="s">
        <v>823</v>
      </c>
      <c r="P62" s="167" t="s">
        <v>823</v>
      </c>
      <c r="Q62" s="167" t="s">
        <v>826</v>
      </c>
      <c r="R62" s="166" t="str">
        <f t="shared" si="4"/>
        <v>1000701</v>
      </c>
      <c r="S62" s="170">
        <v>1</v>
      </c>
      <c r="T62" s="191" t="s">
        <v>310</v>
      </c>
      <c r="U62" s="165">
        <v>900</v>
      </c>
      <c r="V62" s="165">
        <f t="shared" si="14"/>
        <v>162</v>
      </c>
      <c r="W62" s="165">
        <v>0</v>
      </c>
      <c r="X62" s="24">
        <v>159</v>
      </c>
      <c r="Z62" s="358" t="str">
        <f>SUM(U62)-SUM(V62)&amp;" / "&amp;(SUM(U62)-SUM(V62))*0.23&amp;" / "&amp;(SUM(U62)-SUM(V62))*0.02</f>
        <v>738 / 169.74 / 14.76</v>
      </c>
      <c r="AA62" s="365" t="s">
        <v>862</v>
      </c>
      <c r="AB62" s="178">
        <f t="shared" si="5"/>
        <v>1800</v>
      </c>
      <c r="AC62" s="170"/>
      <c r="AD62" s="170"/>
      <c r="AE62" s="191" t="s">
        <v>149</v>
      </c>
      <c r="AF62" s="165">
        <v>0</v>
      </c>
      <c r="AG62" s="165" t="s">
        <v>44</v>
      </c>
      <c r="AH62" s="165">
        <v>1</v>
      </c>
      <c r="AI62" s="165">
        <f t="shared" si="6"/>
        <v>100070</v>
      </c>
      <c r="AJ62" s="165">
        <f t="shared" si="7"/>
        <v>1070</v>
      </c>
      <c r="AK62" s="165">
        <f t="shared" si="8"/>
        <v>70</v>
      </c>
      <c r="AN62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100070, 'Б-100070-13',date'2015-02-02', 3, 12, 12, 'RUR', 1, 18, date'2015-02-02',  date'2015-02-01', 1000701, 1, to_date('2015-01-31 23:59:59','YYYY-MM-DD HH24:MI:SS'), 900, 162, 0, 159, 0, 'c1', 1, 100070, 1070, 70);insert into xxxx_oebs_cash_payment_test (ID, INVOICE_ID, OEBS_PAYMENT, DOC_DATE, COMISS_DATE) values (s_xxxx_oebs_cash_payment_test.NEXTVAL, 100070, 1800, to_date('2015-01-31 23:59:59','YYYY-MM-DD HH24:MI:SS'), date'2015-01-31' );</v>
      </c>
    </row>
    <row r="63" spans="1:40" ht="12.75" customHeight="1" x14ac:dyDescent="0.25">
      <c r="A63" s="272">
        <v>5</v>
      </c>
      <c r="B63" s="72">
        <v>0</v>
      </c>
      <c r="C63" s="165" t="str">
        <f t="shared" si="11"/>
        <v>10005</v>
      </c>
      <c r="D63" s="165" t="str">
        <f t="shared" si="12"/>
        <v>10005/13</v>
      </c>
      <c r="E63" s="167" t="s">
        <v>36</v>
      </c>
      <c r="F63" s="167" t="s">
        <v>1695</v>
      </c>
      <c r="G63" s="165">
        <v>50</v>
      </c>
      <c r="H63" s="178">
        <v>100071</v>
      </c>
      <c r="I63" s="170" t="str">
        <f t="shared" si="13"/>
        <v>Б-100071-13</v>
      </c>
      <c r="J63" s="169">
        <v>3</v>
      </c>
      <c r="K63" s="165">
        <v>12</v>
      </c>
      <c r="L63" s="165" t="s">
        <v>38</v>
      </c>
      <c r="M63" s="169">
        <v>1</v>
      </c>
      <c r="N63" s="165">
        <v>18</v>
      </c>
      <c r="O63" s="167" t="s">
        <v>823</v>
      </c>
      <c r="P63" s="167" t="s">
        <v>823</v>
      </c>
      <c r="Q63" s="167" t="s">
        <v>826</v>
      </c>
      <c r="R63" s="166" t="str">
        <f t="shared" si="4"/>
        <v>1000711</v>
      </c>
      <c r="S63" s="170">
        <v>1</v>
      </c>
      <c r="T63" s="237" t="s">
        <v>144</v>
      </c>
      <c r="U63" s="165">
        <v>1000</v>
      </c>
      <c r="V63" s="165">
        <f t="shared" si="14"/>
        <v>180</v>
      </c>
      <c r="W63" s="165">
        <v>0</v>
      </c>
      <c r="X63" s="24">
        <v>160</v>
      </c>
      <c r="Z63" s="358" t="str">
        <f>SUM(U63)-SUM(V63)&amp;" / "&amp;(SUM(U63)-SUM(V63))*0.23&amp;" / "&amp;(SUM(U63)-SUM(V63))*0.02</f>
        <v>820 / 188.6 / 16.4</v>
      </c>
      <c r="AA63" s="365" t="s">
        <v>852</v>
      </c>
      <c r="AB63" s="178">
        <f t="shared" si="5"/>
        <v>2000</v>
      </c>
      <c r="AC63" s="170"/>
      <c r="AD63" s="170"/>
      <c r="AE63" s="237" t="s">
        <v>149</v>
      </c>
      <c r="AF63" s="165">
        <v>0</v>
      </c>
      <c r="AG63" s="165" t="s">
        <v>44</v>
      </c>
      <c r="AH63" s="165">
        <v>1</v>
      </c>
      <c r="AI63" s="165">
        <f t="shared" si="6"/>
        <v>100071</v>
      </c>
      <c r="AJ63" s="165">
        <f t="shared" si="7"/>
        <v>1071</v>
      </c>
      <c r="AK63" s="165">
        <f t="shared" si="8"/>
        <v>71</v>
      </c>
      <c r="AN63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100071, 'Б-100071-13',date'2015-02-02', 3, 12, 12, 'RUR', 1, 18, date'2015-02-02',  date'2015-02-01', 1000711, 1, to_date('2015-01-01 00:00:00','YYYY-MM-DD HH24:MI:SS'), 1000, 180, 0, 160, 0, 'c1', 1, 100071, 1071, 71);insert into xxxx_oebs_cash_payment_test (ID, INVOICE_ID, OEBS_PAYMENT, DOC_DATE, COMISS_DATE) values (s_xxxx_oebs_cash_payment_test.NEXTVAL, 100071, 2000, to_date('2015-01-01 00:00:00','YYYY-MM-DD HH24:MI:SS'), date'2015-01-31' );</v>
      </c>
    </row>
    <row r="64" spans="1:40" ht="12.75" customHeight="1" x14ac:dyDescent="0.25">
      <c r="A64" s="272">
        <v>5</v>
      </c>
      <c r="B64" s="72">
        <v>0</v>
      </c>
      <c r="C64" s="165" t="str">
        <f t="shared" si="11"/>
        <v>10005</v>
      </c>
      <c r="D64" s="165" t="str">
        <f t="shared" si="12"/>
        <v>10005/13</v>
      </c>
      <c r="E64" s="167" t="s">
        <v>36</v>
      </c>
      <c r="F64" s="167" t="s">
        <v>1695</v>
      </c>
      <c r="G64" s="165">
        <v>50</v>
      </c>
      <c r="H64" s="178">
        <v>100072</v>
      </c>
      <c r="I64" s="170" t="str">
        <f t="shared" si="13"/>
        <v>Б-100072-13</v>
      </c>
      <c r="J64" s="169">
        <v>3</v>
      </c>
      <c r="K64" s="165">
        <v>12</v>
      </c>
      <c r="L64" s="165" t="s">
        <v>38</v>
      </c>
      <c r="M64" s="169">
        <v>1</v>
      </c>
      <c r="N64" s="165">
        <v>18</v>
      </c>
      <c r="O64" s="186" t="s">
        <v>824</v>
      </c>
      <c r="P64" s="167" t="s">
        <v>823</v>
      </c>
      <c r="Q64" s="167" t="s">
        <v>826</v>
      </c>
      <c r="R64" s="166" t="str">
        <f t="shared" si="4"/>
        <v>1000721</v>
      </c>
      <c r="S64" s="170">
        <v>1</v>
      </c>
      <c r="T64" s="191" t="s">
        <v>309</v>
      </c>
      <c r="U64" s="165">
        <v>900</v>
      </c>
      <c r="V64" s="165">
        <f t="shared" si="14"/>
        <v>162</v>
      </c>
      <c r="W64" s="165">
        <v>0</v>
      </c>
      <c r="X64" s="24">
        <v>161</v>
      </c>
      <c r="Z64" s="356" t="str">
        <f>SUM(U64:U65)-SUM(V64:V65)&amp;" / "&amp;(SUM(U64:U65)-SUM(V64:V65))*0.23&amp;" / "&amp;(SUM(U64:U65)-SUM(V64:V65))*0.02</f>
        <v>1476 / 339.48 / 29.52</v>
      </c>
      <c r="AA64" s="365" t="s">
        <v>864</v>
      </c>
      <c r="AB64" s="178">
        <f t="shared" si="5"/>
        <v>1800</v>
      </c>
      <c r="AC64" s="170"/>
      <c r="AD64" s="170"/>
      <c r="AE64" s="191" t="s">
        <v>148</v>
      </c>
      <c r="AF64" s="165">
        <v>0</v>
      </c>
      <c r="AG64" s="165" t="s">
        <v>44</v>
      </c>
      <c r="AH64" s="165">
        <v>1</v>
      </c>
      <c r="AI64" s="165">
        <f t="shared" si="6"/>
        <v>100072</v>
      </c>
      <c r="AJ64" s="165">
        <f t="shared" si="7"/>
        <v>1072</v>
      </c>
      <c r="AK64" s="165">
        <f t="shared" si="8"/>
        <v>72</v>
      </c>
      <c r="AN64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100072, 'Б-100072-13',date'2015-01-02', 3, 12, 12, 'RUR', 1, 18, date'2015-02-02',  date'2015-02-01', 1000721, 1, to_date('2015-02-28 00:00:00','YYYY-MM-DD HH24:MI:SS'), 900, 162, 0, 161, 0, 'c1', 1, 100072, 1072, 72);insert into xxxx_oebs_cash_payment_test (ID, INVOICE_ID, OEBS_PAYMENT, DOC_DATE, COMISS_DATE) values (s_xxxx_oebs_cash_payment_test.NEXTVAL, 100072, 1800, to_date('2015-02-28 00:00:00','YYYY-MM-DD HH24:MI:SS'), date'2015-02-28' );</v>
      </c>
    </row>
    <row r="65" spans="1:40" ht="12.75" customHeight="1" x14ac:dyDescent="0.25">
      <c r="A65" s="272">
        <v>5</v>
      </c>
      <c r="B65" s="72">
        <v>0</v>
      </c>
      <c r="C65" s="165" t="str">
        <f>"1000"&amp;A65</f>
        <v>10005</v>
      </c>
      <c r="D65" s="165" t="str">
        <f>"1000"&amp;A65&amp;"/13"</f>
        <v>10005/13</v>
      </c>
      <c r="E65" s="167" t="s">
        <v>36</v>
      </c>
      <c r="F65" s="167" t="s">
        <v>1695</v>
      </c>
      <c r="G65" s="165">
        <v>50</v>
      </c>
      <c r="H65" s="178">
        <v>100073</v>
      </c>
      <c r="I65" s="170" t="str">
        <f>"Б-"&amp;H65&amp;"-13"</f>
        <v>Б-100073-13</v>
      </c>
      <c r="J65" s="169">
        <v>3</v>
      </c>
      <c r="K65" s="165">
        <v>12</v>
      </c>
      <c r="L65" s="165" t="s">
        <v>38</v>
      </c>
      <c r="M65" s="169">
        <v>1</v>
      </c>
      <c r="N65" s="165">
        <v>18</v>
      </c>
      <c r="O65" s="186" t="s">
        <v>824</v>
      </c>
      <c r="P65" s="167" t="s">
        <v>823</v>
      </c>
      <c r="Q65" s="167" t="s">
        <v>826</v>
      </c>
      <c r="R65" s="166" t="str">
        <f>H65&amp;"1"</f>
        <v>1000731</v>
      </c>
      <c r="S65" s="170">
        <v>1</v>
      </c>
      <c r="T65" s="191" t="s">
        <v>309</v>
      </c>
      <c r="U65" s="165">
        <v>900</v>
      </c>
      <c r="V65" s="165">
        <f>U65*0.18</f>
        <v>162</v>
      </c>
      <c r="W65" s="165">
        <v>0</v>
      </c>
      <c r="X65" s="24">
        <v>162</v>
      </c>
      <c r="Z65" s="358"/>
      <c r="AA65" s="365"/>
      <c r="AB65" s="178">
        <f>U65*2</f>
        <v>1800</v>
      </c>
      <c r="AC65" s="170"/>
      <c r="AD65" s="170"/>
      <c r="AE65" s="191" t="s">
        <v>148</v>
      </c>
      <c r="AF65" s="165">
        <v>0</v>
      </c>
      <c r="AG65" s="165" t="s">
        <v>44</v>
      </c>
      <c r="AH65" s="165">
        <v>1</v>
      </c>
      <c r="AI65" s="165">
        <f t="shared" si="6"/>
        <v>100073</v>
      </c>
      <c r="AJ65" s="165">
        <f t="shared" si="7"/>
        <v>1073</v>
      </c>
      <c r="AK65" s="165">
        <f t="shared" si="8"/>
        <v>73</v>
      </c>
      <c r="AN65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100073, 'Б-100073-13',date'2015-01-02', 3, 12, 12, 'RUR', 1, 18, date'2015-02-02',  date'2015-02-01', 1000731, 1, to_date('2015-02-28 00:00:00','YYYY-MM-DD HH24:MI:SS'), 900, 162, 0, 162, 0, 'c1', 1, 100073, 1073, 73);insert into xxxx_oebs_cash_payment_test (ID, INVOICE_ID, OEBS_PAYMENT, DOC_DATE, COMISS_DATE) values (s_xxxx_oebs_cash_payment_test.NEXTVAL, 100073, 1800, to_date('2015-02-28 00:00:00','YYYY-MM-DD HH24:MI:SS'), date'2015-02-28' );</v>
      </c>
    </row>
    <row r="66" spans="1:40" ht="12.75" customHeight="1" x14ac:dyDescent="0.25">
      <c r="A66" s="360">
        <v>5</v>
      </c>
      <c r="B66" s="72">
        <v>0</v>
      </c>
      <c r="C66" s="171" t="str">
        <f t="shared" si="11"/>
        <v>10005</v>
      </c>
      <c r="D66" s="171" t="str">
        <f t="shared" si="12"/>
        <v>10005/13</v>
      </c>
      <c r="E66" s="172" t="s">
        <v>36</v>
      </c>
      <c r="F66" s="172" t="s">
        <v>1695</v>
      </c>
      <c r="G66" s="171">
        <v>50</v>
      </c>
      <c r="H66" s="178">
        <v>100074</v>
      </c>
      <c r="I66" s="171" t="str">
        <f t="shared" si="13"/>
        <v>Б-100074-13</v>
      </c>
      <c r="J66" s="169">
        <v>3</v>
      </c>
      <c r="K66" s="171">
        <v>12</v>
      </c>
      <c r="L66" s="171" t="s">
        <v>38</v>
      </c>
      <c r="M66" s="175">
        <v>1</v>
      </c>
      <c r="N66" s="171">
        <v>18</v>
      </c>
      <c r="O66" s="191" t="s">
        <v>824</v>
      </c>
      <c r="P66" s="191" t="s">
        <v>823</v>
      </c>
      <c r="Q66" s="191" t="s">
        <v>303</v>
      </c>
      <c r="R66" s="173" t="str">
        <f t="shared" si="4"/>
        <v>1000741</v>
      </c>
      <c r="S66" s="171">
        <v>1</v>
      </c>
      <c r="T66" s="177" t="s">
        <v>308</v>
      </c>
      <c r="U66" s="171">
        <v>900</v>
      </c>
      <c r="V66" s="171">
        <f t="shared" si="14"/>
        <v>162</v>
      </c>
      <c r="W66" s="171">
        <v>0</v>
      </c>
      <c r="X66" s="24">
        <v>163</v>
      </c>
      <c r="Y66" s="179"/>
      <c r="Z66" s="361"/>
      <c r="AA66" s="367"/>
      <c r="AB66" s="180">
        <f t="shared" si="5"/>
        <v>1800</v>
      </c>
      <c r="AC66" s="171"/>
      <c r="AD66" s="171"/>
      <c r="AE66" s="177" t="s">
        <v>319</v>
      </c>
      <c r="AF66" s="165">
        <v>0</v>
      </c>
      <c r="AG66" s="171" t="s">
        <v>44</v>
      </c>
      <c r="AH66" s="171">
        <v>1</v>
      </c>
      <c r="AI66" s="165">
        <f t="shared" si="6"/>
        <v>100074</v>
      </c>
      <c r="AJ66" s="165">
        <f t="shared" si="7"/>
        <v>1074</v>
      </c>
      <c r="AK66" s="165">
        <f t="shared" si="8"/>
        <v>74</v>
      </c>
      <c r="AL66" s="179"/>
      <c r="AN66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5, 10005, '10005/13', date'2014-03-01', date'2015-11-01', 50, 100074, 'Б-100074-13',date'2015-01-02', 3, 12, 12, 'RUR', 1, 18, date'2015-02-02',  date'2015-02-28', 1000741, 1, to_date('2015-02-01 00:00:00','YYYY-MM-DD HH24:MI:SS'), 900, 162, 0, 163, 0, 'c1', 1, 100074, 1074, 74);insert into xxxx_oebs_cash_payment_test (ID, INVOICE_ID, OEBS_PAYMENT, DOC_DATE, COMISS_DATE) values (s_xxxx_oebs_cash_payment_test.NEXTVAL, 100074, 1800, to_date('2015-02-01 00:00:00','YYYY-MM-DD HH24:MI:SS'), date'2015-02-01' );</v>
      </c>
    </row>
    <row r="67" spans="1:40" ht="12.75" customHeight="1" x14ac:dyDescent="0.25">
      <c r="A67" s="272">
        <v>6</v>
      </c>
      <c r="B67" s="72">
        <v>0</v>
      </c>
      <c r="C67" s="165" t="str">
        <f>"1000"&amp;A67</f>
        <v>10006</v>
      </c>
      <c r="D67" s="165" t="str">
        <f>"1000"&amp;A67&amp;"/13"</f>
        <v>10006/13</v>
      </c>
      <c r="E67" s="167" t="s">
        <v>36</v>
      </c>
      <c r="F67" s="167" t="s">
        <v>1695</v>
      </c>
      <c r="G67" s="165">
        <v>50</v>
      </c>
      <c r="H67" s="178">
        <v>100075</v>
      </c>
      <c r="I67" s="170" t="str">
        <f>"Б-"&amp;H67&amp;"-13"</f>
        <v>Б-100075-13</v>
      </c>
      <c r="J67" s="169">
        <v>3</v>
      </c>
      <c r="K67" s="234">
        <v>7</v>
      </c>
      <c r="L67" s="165" t="s">
        <v>38</v>
      </c>
      <c r="M67" s="169">
        <v>1</v>
      </c>
      <c r="N67" s="165">
        <v>18</v>
      </c>
      <c r="O67" s="167" t="s">
        <v>823</v>
      </c>
      <c r="P67" s="167" t="s">
        <v>823</v>
      </c>
      <c r="Q67" s="167" t="s">
        <v>826</v>
      </c>
      <c r="R67" s="166" t="str">
        <f t="shared" si="4"/>
        <v>1000751</v>
      </c>
      <c r="S67" s="170">
        <v>1</v>
      </c>
      <c r="T67" s="284" t="s">
        <v>1694</v>
      </c>
      <c r="U67" s="165">
        <v>1000</v>
      </c>
      <c r="V67" s="165">
        <f>U67*0.18</f>
        <v>180</v>
      </c>
      <c r="W67" s="165">
        <v>0</v>
      </c>
      <c r="X67" s="24">
        <v>164</v>
      </c>
      <c r="Y67" s="168" t="s">
        <v>42</v>
      </c>
      <c r="Z67" s="358" t="str">
        <f>SUM(U69:U70)-SUM(V69:V70)&amp;" / "&amp;(SUM(U69:U70)-SUM(V69:V70))*0.23&amp;" / "&amp;(SUM(U69:U70)-SUM(V69:V70))*0.02</f>
        <v>1640 / 377.2 / 32.8</v>
      </c>
      <c r="AA67" s="359"/>
      <c r="AB67" s="178">
        <f t="shared" si="5"/>
        <v>2000</v>
      </c>
      <c r="AC67" s="170"/>
      <c r="AD67" s="170"/>
      <c r="AE67" s="167" t="s">
        <v>149</v>
      </c>
      <c r="AF67" s="165">
        <v>0</v>
      </c>
      <c r="AG67" s="165" t="s">
        <v>44</v>
      </c>
      <c r="AH67" s="165">
        <v>1</v>
      </c>
      <c r="AI67" s="165">
        <f t="shared" si="6"/>
        <v>100075</v>
      </c>
      <c r="AJ67" s="165">
        <f t="shared" si="7"/>
        <v>1075</v>
      </c>
      <c r="AK67" s="165">
        <f t="shared" si="8"/>
        <v>75</v>
      </c>
      <c r="AL67" s="163" t="s">
        <v>865</v>
      </c>
      <c r="AN67" s="163" t="str">
        <f t="shared" si="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6, 10006, '10006/13', date'2014-03-01', date'2015-11-01', 50, 100075, 'Б-100075-13',date'2015-02-02', 3, 7, 7, 'RUR', 1, 18, date'2015-02-02',  date'2015-02-01', 1000751, 1, to_date('2014-12-01 00:00:00','YYYY-MM-DD HH24:MI:SS'), 1000, 180, 0, 164, 0, 'c1', 1, 100075, 1075, 75);insert into xxxx_oebs_cash_payment_test (ID, INVOICE_ID, OEBS_PAYMENT, DOC_DATE, COMISS_DATE) values (s_xxxx_oebs_cash_payment_test.NEXTVAL, 100075, 2000, to_date('2014-12-01 00:00:00','YYYY-MM-DD HH24:MI:SS'), date'2015-01-31' );</v>
      </c>
    </row>
    <row r="68" spans="1:40" ht="12.75" customHeight="1" x14ac:dyDescent="0.25">
      <c r="A68" s="272">
        <v>6</v>
      </c>
      <c r="B68" s="72">
        <v>0</v>
      </c>
      <c r="C68" s="165" t="str">
        <f>"1000"&amp;A68</f>
        <v>10006</v>
      </c>
      <c r="D68" s="165" t="str">
        <f>"1000"&amp;A68&amp;"/13"</f>
        <v>10006/13</v>
      </c>
      <c r="E68" s="167" t="s">
        <v>36</v>
      </c>
      <c r="F68" s="167" t="s">
        <v>1695</v>
      </c>
      <c r="G68" s="165">
        <v>50</v>
      </c>
      <c r="H68" s="178">
        <v>100076</v>
      </c>
      <c r="I68" s="170" t="str">
        <f>"Б-"&amp;H68&amp;"-13"</f>
        <v>Б-100076-13</v>
      </c>
      <c r="J68" s="169">
        <v>3</v>
      </c>
      <c r="K68" s="165">
        <v>12</v>
      </c>
      <c r="L68" s="165" t="s">
        <v>38</v>
      </c>
      <c r="M68" s="169">
        <v>1</v>
      </c>
      <c r="N68" s="165">
        <v>18</v>
      </c>
      <c r="O68" s="167" t="s">
        <v>823</v>
      </c>
      <c r="P68" s="167" t="s">
        <v>823</v>
      </c>
      <c r="Q68" s="167" t="s">
        <v>826</v>
      </c>
      <c r="R68" s="166" t="str">
        <f t="shared" ref="R68:R112" si="15">H68&amp;"1"</f>
        <v>1000761</v>
      </c>
      <c r="S68" s="122">
        <v>4</v>
      </c>
      <c r="T68" s="284" t="s">
        <v>1694</v>
      </c>
      <c r="U68" s="165">
        <v>1000</v>
      </c>
      <c r="V68" s="165">
        <f>U68*0.18</f>
        <v>180</v>
      </c>
      <c r="W68" s="165">
        <v>0</v>
      </c>
      <c r="X68" s="24">
        <v>165</v>
      </c>
      <c r="Y68" s="168" t="s">
        <v>42</v>
      </c>
      <c r="Z68" s="358"/>
      <c r="AA68" s="359"/>
      <c r="AB68" s="178">
        <f t="shared" ref="AB68:AB111" si="16">U68*2</f>
        <v>2000</v>
      </c>
      <c r="AC68" s="170"/>
      <c r="AD68" s="170"/>
      <c r="AE68" s="167" t="s">
        <v>149</v>
      </c>
      <c r="AF68" s="165">
        <v>0</v>
      </c>
      <c r="AG68" s="165" t="s">
        <v>44</v>
      </c>
      <c r="AH68" s="165">
        <v>1</v>
      </c>
      <c r="AI68" s="165">
        <f t="shared" ref="AI68:AI131" si="17">H68</f>
        <v>100076</v>
      </c>
      <c r="AJ68" s="165">
        <f t="shared" ref="AJ68:AJ131" si="18">AK68+1000</f>
        <v>1076</v>
      </c>
      <c r="AK68" s="165">
        <f t="shared" ref="AK68:AK131" si="19">AI68-100000</f>
        <v>76</v>
      </c>
      <c r="AL68" s="163" t="s">
        <v>866</v>
      </c>
      <c r="AN68" s="163" t="str">
        <f t="shared" ref="AN68:AN131" si="2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"&amp;A68&amp;", "&amp;C68&amp;", '"&amp;D68&amp;"', date'"&amp;E68&amp;"', date'"&amp;F68&amp;"', "&amp;G68&amp;", "&amp;H68&amp;", '"&amp;I68&amp;"',date'"&amp;O68&amp;"', "&amp;J68&amp;", "&amp;K68&amp;", "&amp;K68&amp;", '"&amp;L68&amp;"', "&amp;M68&amp;", "&amp;N68&amp;", date'"&amp;P68&amp;"',  date'"&amp;Q68&amp;"', "&amp;R68&amp;", "&amp;S68&amp;", to_date('"&amp;T68&amp;"','YYYY-MM-DD HH24:MI:SS'), "&amp;U68&amp;", "&amp;V68&amp;", "&amp;W68&amp;", "&amp;X68&amp;", "&amp;AF68&amp;", '"&amp;AG68&amp;"', "&amp;AH68&amp;", "&amp;AI68&amp;", "&amp;AJ68&amp;", "&amp;AK68&amp;");"&amp;
IF(LEN(AB68)&gt;0,"insert into xxxx_oebs_cash_payment_test (ID, INVOICE_ID, OEBS_PAYMENT, DOC_DATE, COMISS_DATE) values (s_xxxx_oebs_cash_payment_test.NEXTVAL, "&amp;H68&amp;", "&amp;AB68&amp;", to_date('"&amp;T68&amp;"','YYYY-MM-DD HH24:MI:SS'), "&amp;AE68&amp;" );","")&amp;
IF(LEN(AC68)&gt;0,"insert into xxxx_oebs_cash_payment_test (ID, INVOICE_ID, OEBS_PAYMENT, DOC_DATE, COMISS_DATE) values (s_xxxx_oebs_cash_payment_test.NEXTVAL, "&amp;H68&amp;", "&amp;AC68&amp;", to_date('"&amp;T68&amp;"','YYYY-MM-DD HH24:MI:SS'), "&amp;AE68&amp;" );","")&amp;
IF(LEN(AD68)&gt;0,"insert into xxxx_oebs_cash_payment_test (ID, INVOICE_ID, OEBS_PAYMENT, DOC_DATE, COMISS_DATE) values (s_xxxx_oebs_cash_payment_test.NEXTVAL, "&amp;H68&amp;", "&amp;AD68&amp;", to_date('"&amp;T68&amp;"','YYYY-MM-DD HH24:MI:SS'), "&amp;AE68&amp;"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6, 10006, '10006/13', date'2014-03-01', date'2015-11-01', 50, 100076, 'Б-100076-13',date'2015-02-02', 3, 12, 12, 'RUR', 1, 18, date'2015-02-02',  date'2015-02-01', 1000761, 4, to_date('2014-12-01 00:00:00','YYYY-MM-DD HH24:MI:SS'), 1000, 180, 0, 165, 0, 'c1', 1, 100076, 1076, 76);insert into xxxx_oebs_cash_payment_test (ID, INVOICE_ID, OEBS_PAYMENT, DOC_DATE, COMISS_DATE) values (s_xxxx_oebs_cash_payment_test.NEXTVAL, 100076, 2000, to_date('2014-12-01 00:00:00','YYYY-MM-DD HH24:MI:SS'), date'2015-01-31' );</v>
      </c>
    </row>
    <row r="69" spans="1:40" ht="12.75" customHeight="1" x14ac:dyDescent="0.25">
      <c r="A69" s="272">
        <v>6</v>
      </c>
      <c r="B69" s="72">
        <v>0</v>
      </c>
      <c r="C69" s="165" t="str">
        <f>"1000"&amp;A69</f>
        <v>10006</v>
      </c>
      <c r="D69" s="165" t="str">
        <f>"1000"&amp;A69&amp;"/13"</f>
        <v>10006/13</v>
      </c>
      <c r="E69" s="167" t="s">
        <v>36</v>
      </c>
      <c r="F69" s="167" t="s">
        <v>1695</v>
      </c>
      <c r="G69" s="165">
        <v>50</v>
      </c>
      <c r="H69" s="178">
        <v>100077</v>
      </c>
      <c r="I69" s="170" t="str">
        <f>"Б-"&amp;H69&amp;"-13"</f>
        <v>Б-100077-13</v>
      </c>
      <c r="J69" s="169">
        <v>3</v>
      </c>
      <c r="K69" s="165">
        <v>12</v>
      </c>
      <c r="L69" s="165" t="s">
        <v>38</v>
      </c>
      <c r="M69" s="169">
        <v>1</v>
      </c>
      <c r="N69" s="165">
        <v>18</v>
      </c>
      <c r="O69" s="167" t="s">
        <v>823</v>
      </c>
      <c r="P69" s="167" t="s">
        <v>823</v>
      </c>
      <c r="Q69" s="167" t="s">
        <v>826</v>
      </c>
      <c r="R69" s="166" t="str">
        <f t="shared" si="15"/>
        <v>1000771</v>
      </c>
      <c r="S69" s="170">
        <v>1</v>
      </c>
      <c r="T69" s="284" t="s">
        <v>1694</v>
      </c>
      <c r="U69" s="165">
        <v>1000</v>
      </c>
      <c r="V69" s="165">
        <f>U69*0.18</f>
        <v>180</v>
      </c>
      <c r="W69" s="165">
        <v>0</v>
      </c>
      <c r="X69" s="24">
        <v>166</v>
      </c>
      <c r="Y69" s="168" t="s">
        <v>42</v>
      </c>
      <c r="Z69" s="358"/>
      <c r="AA69" s="359"/>
      <c r="AB69" s="178">
        <f t="shared" si="16"/>
        <v>2000</v>
      </c>
      <c r="AC69" s="170"/>
      <c r="AD69" s="170"/>
      <c r="AE69" s="167" t="s">
        <v>149</v>
      </c>
      <c r="AF69" s="165">
        <v>0</v>
      </c>
      <c r="AG69" s="165" t="s">
        <v>44</v>
      </c>
      <c r="AH69" s="165">
        <v>1</v>
      </c>
      <c r="AI69" s="165">
        <f t="shared" si="17"/>
        <v>100077</v>
      </c>
      <c r="AJ69" s="165">
        <f t="shared" si="18"/>
        <v>1077</v>
      </c>
      <c r="AK69" s="165">
        <f t="shared" si="19"/>
        <v>77</v>
      </c>
      <c r="AN6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6, 10006, '10006/13', date'2014-03-01', date'2015-11-01', 50, 100077, 'Б-100077-13',date'2015-02-02', 3, 12, 12, 'RUR', 1, 18, date'2015-02-02',  date'2015-02-01', 1000771, 1, to_date('2014-12-01 00:00:00','YYYY-MM-DD HH24:MI:SS'), 1000, 180, 0, 166, 0, 'c1', 1, 100077, 1077, 77);insert into xxxx_oebs_cash_payment_test (ID, INVOICE_ID, OEBS_PAYMENT, DOC_DATE, COMISS_DATE) values (s_xxxx_oebs_cash_payment_test.NEXTVAL, 100077, 2000, to_date('2014-12-01 00:00:00','YYYY-MM-DD HH24:MI:SS'), date'2015-01-31' );</v>
      </c>
    </row>
    <row r="70" spans="1:40" ht="12.75" customHeight="1" x14ac:dyDescent="0.25">
      <c r="A70" s="272">
        <v>6</v>
      </c>
      <c r="B70" s="72">
        <v>0</v>
      </c>
      <c r="C70" s="165" t="str">
        <f>"1000"&amp;A70</f>
        <v>10006</v>
      </c>
      <c r="D70" s="165" t="str">
        <f>"1000"&amp;A70&amp;"/13"</f>
        <v>10006/13</v>
      </c>
      <c r="E70" s="167" t="s">
        <v>36</v>
      </c>
      <c r="F70" s="167" t="s">
        <v>1695</v>
      </c>
      <c r="G70" s="165">
        <v>50</v>
      </c>
      <c r="H70" s="178">
        <v>100078</v>
      </c>
      <c r="I70" s="170" t="str">
        <f>"Б-"&amp;H70&amp;"-13"</f>
        <v>Б-100078-13</v>
      </c>
      <c r="J70" s="169">
        <v>3</v>
      </c>
      <c r="K70" s="165">
        <v>12</v>
      </c>
      <c r="L70" s="165" t="s">
        <v>38</v>
      </c>
      <c r="M70" s="169">
        <v>1</v>
      </c>
      <c r="N70" s="165">
        <v>18</v>
      </c>
      <c r="O70" s="167" t="s">
        <v>823</v>
      </c>
      <c r="P70" s="167" t="s">
        <v>823</v>
      </c>
      <c r="Q70" s="167" t="s">
        <v>826</v>
      </c>
      <c r="R70" s="166" t="str">
        <f t="shared" si="15"/>
        <v>1000781</v>
      </c>
      <c r="S70" s="170">
        <v>1</v>
      </c>
      <c r="T70" s="167" t="s">
        <v>308</v>
      </c>
      <c r="U70" s="165">
        <v>1000</v>
      </c>
      <c r="V70" s="165">
        <f>U70*0.18</f>
        <v>180</v>
      </c>
      <c r="W70" s="165">
        <v>0</v>
      </c>
      <c r="X70" s="24">
        <v>167</v>
      </c>
      <c r="Y70" s="168" t="s">
        <v>42</v>
      </c>
      <c r="Z70" s="358"/>
      <c r="AA70" s="359"/>
      <c r="AB70" s="178">
        <f t="shared" si="16"/>
        <v>2000</v>
      </c>
      <c r="AC70" s="170"/>
      <c r="AD70" s="170"/>
      <c r="AE70" s="284" t="s">
        <v>155</v>
      </c>
      <c r="AF70" s="165">
        <v>0</v>
      </c>
      <c r="AG70" s="165" t="s">
        <v>44</v>
      </c>
      <c r="AH70" s="165">
        <v>1</v>
      </c>
      <c r="AI70" s="165">
        <f t="shared" si="17"/>
        <v>100078</v>
      </c>
      <c r="AJ70" s="165">
        <f t="shared" si="18"/>
        <v>1078</v>
      </c>
      <c r="AK70" s="165">
        <f t="shared" si="19"/>
        <v>78</v>
      </c>
      <c r="AN7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6, 10006, '10006/13', date'2014-03-01', date'2015-11-01', 50, 100078, 'Б-100078-13',date'2015-02-02', 3, 12, 12, 'RUR', 1, 18, date'2015-02-02',  date'2015-02-01', 1000781, 1, to_date('2015-02-01 00:00:00','YYYY-MM-DD HH24:MI:SS'), 1000, 180, 0, 167, 0, 'c1', 1, 100078, 1078, 78);insert into xxxx_oebs_cash_payment_test (ID, INVOICE_ID, OEBS_PAYMENT, DOC_DATE, COMISS_DATE) values (s_xxxx_oebs_cash_payment_test.NEXTVAL, 100078, 2000, to_date('2015-02-01 00:00:00','YYYY-MM-DD HH24:MI:SS'), date'2014-12-31' );</v>
      </c>
    </row>
    <row r="71" spans="1:40" ht="12.75" customHeight="1" x14ac:dyDescent="0.25">
      <c r="A71" s="360">
        <v>6</v>
      </c>
      <c r="B71" s="72">
        <v>0</v>
      </c>
      <c r="C71" s="171" t="str">
        <f>"1000"&amp;A71</f>
        <v>10006</v>
      </c>
      <c r="D71" s="171" t="str">
        <f>"1000"&amp;A71&amp;"/13"</f>
        <v>10006/13</v>
      </c>
      <c r="E71" s="172" t="s">
        <v>36</v>
      </c>
      <c r="F71" s="172" t="s">
        <v>1695</v>
      </c>
      <c r="G71" s="171">
        <v>50</v>
      </c>
      <c r="H71" s="178">
        <v>100079</v>
      </c>
      <c r="I71" s="171" t="str">
        <f>"Б-"&amp;H71&amp;"-13"</f>
        <v>Б-100079-13</v>
      </c>
      <c r="J71" s="169">
        <v>3</v>
      </c>
      <c r="K71" s="192">
        <v>1</v>
      </c>
      <c r="L71" s="171" t="s">
        <v>38</v>
      </c>
      <c r="M71" s="175">
        <v>1</v>
      </c>
      <c r="N71" s="171">
        <v>18</v>
      </c>
      <c r="O71" s="172" t="s">
        <v>823</v>
      </c>
      <c r="P71" s="172" t="s">
        <v>823</v>
      </c>
      <c r="Q71" s="172" t="s">
        <v>826</v>
      </c>
      <c r="R71" s="173" t="str">
        <f t="shared" si="15"/>
        <v>1000791</v>
      </c>
      <c r="S71" s="171">
        <v>1</v>
      </c>
      <c r="T71" s="172" t="s">
        <v>308</v>
      </c>
      <c r="U71" s="171">
        <v>1000</v>
      </c>
      <c r="V71" s="171">
        <f>U71*0.18</f>
        <v>180</v>
      </c>
      <c r="W71" s="171">
        <v>0</v>
      </c>
      <c r="X71" s="24">
        <v>168</v>
      </c>
      <c r="Y71" s="174" t="s">
        <v>42</v>
      </c>
      <c r="Z71" s="361"/>
      <c r="AA71" s="362"/>
      <c r="AB71" s="180">
        <f t="shared" si="16"/>
        <v>2000</v>
      </c>
      <c r="AC71" s="171"/>
      <c r="AD71" s="171"/>
      <c r="AE71" s="402" t="s">
        <v>155</v>
      </c>
      <c r="AF71" s="165">
        <v>0</v>
      </c>
      <c r="AG71" s="171" t="s">
        <v>44</v>
      </c>
      <c r="AH71" s="171">
        <v>1</v>
      </c>
      <c r="AI71" s="165">
        <f t="shared" si="17"/>
        <v>100079</v>
      </c>
      <c r="AJ71" s="165">
        <f t="shared" si="18"/>
        <v>1079</v>
      </c>
      <c r="AK71" s="165">
        <f t="shared" si="19"/>
        <v>79</v>
      </c>
      <c r="AL71" s="179"/>
      <c r="AN7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6, 10006, '10006/13', date'2014-03-01', date'2015-11-01', 50, 100079, 'Б-100079-13',date'2015-02-02', 3, 1, 1, 'RUR', 1, 18, date'2015-02-02',  date'2015-02-01', 1000791, 1, to_date('2015-02-01 00:00:00','YYYY-MM-DD HH24:MI:SS'), 1000, 180, 0, 168, 0, 'c1', 1, 100079, 1079, 79);insert into xxxx_oebs_cash_payment_test (ID, INVOICE_ID, OEBS_PAYMENT, DOC_DATE, COMISS_DATE) values (s_xxxx_oebs_cash_payment_test.NEXTVAL, 100079, 2000, to_date('2015-02-01 00:00:00','YYYY-MM-DD HH24:MI:SS'), date'2014-12-31' );</v>
      </c>
    </row>
    <row r="72" spans="1:40" ht="12.75" customHeight="1" x14ac:dyDescent="0.25">
      <c r="A72" s="272">
        <v>7</v>
      </c>
      <c r="B72" s="72">
        <v>0</v>
      </c>
      <c r="C72" s="165" t="str">
        <f t="shared" ref="C72:C135" si="21">"1000"&amp;A72</f>
        <v>10007</v>
      </c>
      <c r="D72" s="165" t="str">
        <f t="shared" ref="D72:D135" si="22">"1000"&amp;A72&amp;"/13"</f>
        <v>10007/13</v>
      </c>
      <c r="E72" s="167" t="s">
        <v>36</v>
      </c>
      <c r="F72" s="167" t="s">
        <v>1695</v>
      </c>
      <c r="G72" s="165">
        <v>50</v>
      </c>
      <c r="H72" s="178">
        <v>100080</v>
      </c>
      <c r="I72" s="170" t="str">
        <f t="shared" ref="I72:I135" si="23">"Б-"&amp;H72&amp;"-13"</f>
        <v>Б-100080-13</v>
      </c>
      <c r="J72" s="169">
        <v>3</v>
      </c>
      <c r="K72" s="165">
        <v>12</v>
      </c>
      <c r="L72" s="234" t="s">
        <v>180</v>
      </c>
      <c r="M72" s="290">
        <v>0</v>
      </c>
      <c r="N72" s="165">
        <v>0</v>
      </c>
      <c r="O72" s="191" t="s">
        <v>824</v>
      </c>
      <c r="P72" s="191" t="s">
        <v>823</v>
      </c>
      <c r="Q72" s="191" t="s">
        <v>303</v>
      </c>
      <c r="R72" s="166" t="str">
        <f t="shared" si="15"/>
        <v>1000801</v>
      </c>
      <c r="S72" s="170">
        <v>1</v>
      </c>
      <c r="T72" s="191" t="s">
        <v>147</v>
      </c>
      <c r="U72" s="165">
        <v>600</v>
      </c>
      <c r="V72" s="234">
        <v>0</v>
      </c>
      <c r="W72" s="165">
        <v>0</v>
      </c>
      <c r="X72" s="24">
        <v>169</v>
      </c>
      <c r="Z72" s="358" t="str">
        <f>SUM(U72)-SUM(V72)&amp;" / "&amp;(SUM(U72)-SUM(V72))*0.1&amp;" / "&amp;(SUM(U72)-SUM(V72))*0.03&amp;" / "&amp;(SUM(U72)-SUM(V72))*0.12</f>
        <v>600 / 60 / 18 / 72</v>
      </c>
      <c r="AA72" s="368" t="str">
        <f>AB72&amp;" / "&amp;ROUND(AB72/1,2)&amp;" / "&amp;ROUND(AB72/1*0.1,2)&amp;" / "&amp;ROUND(AB72/1*0.03,2)&amp;" / "&amp;ROUND(AB72/1*0.12,2)</f>
        <v>1200 / 1200 / 120 / 36 / 144</v>
      </c>
      <c r="AB72" s="178">
        <f t="shared" si="16"/>
        <v>1200</v>
      </c>
      <c r="AC72" s="170"/>
      <c r="AD72" s="170"/>
      <c r="AE72" s="167" t="s">
        <v>149</v>
      </c>
      <c r="AF72" s="165">
        <v>0</v>
      </c>
      <c r="AG72" s="165" t="s">
        <v>44</v>
      </c>
      <c r="AH72" s="236">
        <v>2</v>
      </c>
      <c r="AI72" s="165">
        <f t="shared" si="17"/>
        <v>100080</v>
      </c>
      <c r="AJ72" s="165">
        <f t="shared" si="18"/>
        <v>1080</v>
      </c>
      <c r="AK72" s="165">
        <f t="shared" si="19"/>
        <v>80</v>
      </c>
      <c r="AL72" s="163" t="s">
        <v>848</v>
      </c>
      <c r="AN72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100080, 'Б-100080-13',date'2015-01-02', 3, 12, 12, 'EUR', 0, 0, date'2015-02-02',  date'2015-02-28', 1000801, 1, to_date('2015-02-28 23:59:59','YYYY-MM-DD HH24:MI:SS'), 600, 0, 0, 169, 0, 'c1', 2, 100080, 1080, 80);insert into xxxx_oebs_cash_payment_test (ID, INVOICE_ID, OEBS_PAYMENT, DOC_DATE, COMISS_DATE) values (s_xxxx_oebs_cash_payment_test.NEXTVAL, 100080, 1200, to_date('2015-02-28 23:59:59','YYYY-MM-DD HH24:MI:SS'), date'2015-01-31' );</v>
      </c>
    </row>
    <row r="73" spans="1:40" ht="12.75" customHeight="1" x14ac:dyDescent="0.25">
      <c r="A73" s="272">
        <v>7</v>
      </c>
      <c r="B73" s="72">
        <v>0</v>
      </c>
      <c r="C73" s="165" t="str">
        <f t="shared" si="21"/>
        <v>10007</v>
      </c>
      <c r="D73" s="165" t="str">
        <f t="shared" si="22"/>
        <v>10007/13</v>
      </c>
      <c r="E73" s="167" t="s">
        <v>36</v>
      </c>
      <c r="F73" s="167" t="s">
        <v>1695</v>
      </c>
      <c r="G73" s="165">
        <v>50</v>
      </c>
      <c r="H73" s="178">
        <v>100081</v>
      </c>
      <c r="I73" s="170" t="str">
        <f t="shared" si="23"/>
        <v>Б-100081-13</v>
      </c>
      <c r="J73" s="169">
        <v>3</v>
      </c>
      <c r="K73" s="165">
        <v>12</v>
      </c>
      <c r="L73" s="165" t="s">
        <v>38</v>
      </c>
      <c r="M73" s="290">
        <v>0</v>
      </c>
      <c r="N73" s="165">
        <v>0</v>
      </c>
      <c r="O73" s="191" t="s">
        <v>824</v>
      </c>
      <c r="P73" s="191" t="s">
        <v>823</v>
      </c>
      <c r="Q73" s="191" t="s">
        <v>303</v>
      </c>
      <c r="R73" s="166" t="str">
        <f t="shared" si="15"/>
        <v>1000811</v>
      </c>
      <c r="S73" s="170">
        <v>1</v>
      </c>
      <c r="T73" s="191" t="s">
        <v>147</v>
      </c>
      <c r="U73" s="165">
        <v>600</v>
      </c>
      <c r="V73" s="234">
        <v>0</v>
      </c>
      <c r="W73" s="165">
        <v>0</v>
      </c>
      <c r="X73" s="24">
        <v>170</v>
      </c>
      <c r="Z73" s="358" t="str">
        <f>SUM(U73)-SUM(V73)&amp;" / "&amp;(SUM(U73)-SUM(V73))*0.1&amp;" / "&amp;(SUM(U73)-SUM(V73))*0.03&amp;" / "&amp;(SUM(U73)-SUM(V73))*0.12</f>
        <v>600 / 60 / 18 / 72</v>
      </c>
      <c r="AA73" s="368" t="str">
        <f>AB73&amp;" / "&amp;ROUND(AB73/1,2)&amp;" / "&amp;ROUND(AB73/1*0.1,2)&amp;" / "&amp;ROUND(AB73/1*0.03,2)&amp;" / "&amp;ROUND(AB73/1*0.12,2)</f>
        <v>1200 / 1200 / 120 / 36 / 144</v>
      </c>
      <c r="AB73" s="178">
        <f t="shared" si="16"/>
        <v>1200</v>
      </c>
      <c r="AC73" s="170"/>
      <c r="AD73" s="170"/>
      <c r="AE73" s="167" t="s">
        <v>149</v>
      </c>
      <c r="AF73" s="165">
        <v>0</v>
      </c>
      <c r="AG73" s="165" t="s">
        <v>44</v>
      </c>
      <c r="AH73" s="236">
        <v>2</v>
      </c>
      <c r="AI73" s="165">
        <f t="shared" si="17"/>
        <v>100081</v>
      </c>
      <c r="AJ73" s="165">
        <f t="shared" si="18"/>
        <v>1081</v>
      </c>
      <c r="AK73" s="165">
        <f t="shared" si="19"/>
        <v>81</v>
      </c>
      <c r="AL73" s="366" t="s">
        <v>849</v>
      </c>
      <c r="AN73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100081, 'Б-100081-13',date'2015-01-02', 3, 12, 12, 'RUR', 0, 0, date'2015-02-02',  date'2015-02-28', 1000811, 1, to_date('2015-02-28 23:59:59','YYYY-MM-DD HH24:MI:SS'), 600, 0, 0, 170, 0, 'c1', 2, 100081, 1081, 81);insert into xxxx_oebs_cash_payment_test (ID, INVOICE_ID, OEBS_PAYMENT, DOC_DATE, COMISS_DATE) values (s_xxxx_oebs_cash_payment_test.NEXTVAL, 100081, 1200, to_date('2015-02-28 23:59:59','YYYY-MM-DD HH24:MI:SS'), date'2015-01-31' );</v>
      </c>
    </row>
    <row r="74" spans="1:40" ht="12.75" customHeight="1" x14ac:dyDescent="0.25">
      <c r="A74" s="272">
        <v>7</v>
      </c>
      <c r="B74" s="72">
        <v>0</v>
      </c>
      <c r="C74" s="165" t="str">
        <f t="shared" si="21"/>
        <v>10007</v>
      </c>
      <c r="D74" s="165" t="str">
        <f t="shared" si="22"/>
        <v>10007/13</v>
      </c>
      <c r="E74" s="167" t="s">
        <v>36</v>
      </c>
      <c r="F74" s="167" t="s">
        <v>1695</v>
      </c>
      <c r="G74" s="165">
        <v>50</v>
      </c>
      <c r="H74" s="178">
        <v>100082</v>
      </c>
      <c r="I74" s="170" t="str">
        <f t="shared" si="23"/>
        <v>Б-100082-13</v>
      </c>
      <c r="J74" s="169">
        <v>3</v>
      </c>
      <c r="K74" s="165">
        <v>12</v>
      </c>
      <c r="L74" s="234" t="s">
        <v>59</v>
      </c>
      <c r="M74" s="290">
        <v>0</v>
      </c>
      <c r="N74" s="165">
        <v>0</v>
      </c>
      <c r="O74" s="191" t="s">
        <v>824</v>
      </c>
      <c r="P74" s="191" t="s">
        <v>823</v>
      </c>
      <c r="Q74" s="191" t="s">
        <v>303</v>
      </c>
      <c r="R74" s="166" t="str">
        <f t="shared" si="15"/>
        <v>1000821</v>
      </c>
      <c r="S74" s="170">
        <v>1</v>
      </c>
      <c r="T74" s="191" t="s">
        <v>147</v>
      </c>
      <c r="U74" s="165">
        <v>600</v>
      </c>
      <c r="V74" s="234">
        <v>0</v>
      </c>
      <c r="W74" s="165">
        <v>0</v>
      </c>
      <c r="X74" s="24">
        <v>171</v>
      </c>
      <c r="Z74" s="358" t="str">
        <f>SUM(U74)-SUM(V74)&amp;" / "&amp;(SUM(U74)-SUM(V74))*0.1&amp;" / "&amp;(SUM(U74)-SUM(V74))*0.03&amp;" / "&amp;(SUM(U74)-SUM(V74))*0.12</f>
        <v>600 / 60 / 18 / 72</v>
      </c>
      <c r="AA74" s="368" t="str">
        <f>AB74&amp;" / "&amp;ROUND(AB74/1,2)&amp;" / "&amp;ROUND(AB74/1*0.1,2)&amp;" / "&amp;ROUND(AB74/1*0.03,2)&amp;" / "&amp;ROUND(AB74/1*0.12,2)</f>
        <v>1200 / 1200 / 120 / 36 / 144</v>
      </c>
      <c r="AB74" s="178">
        <f t="shared" si="16"/>
        <v>1200</v>
      </c>
      <c r="AC74" s="170"/>
      <c r="AD74" s="170"/>
      <c r="AE74" s="167" t="s">
        <v>149</v>
      </c>
      <c r="AF74" s="165">
        <v>0</v>
      </c>
      <c r="AG74" s="165" t="s">
        <v>44</v>
      </c>
      <c r="AH74" s="236">
        <v>2</v>
      </c>
      <c r="AI74" s="165">
        <f t="shared" si="17"/>
        <v>100082</v>
      </c>
      <c r="AJ74" s="165">
        <f t="shared" si="18"/>
        <v>1082</v>
      </c>
      <c r="AK74" s="165">
        <f t="shared" si="19"/>
        <v>82</v>
      </c>
      <c r="AN74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100082, 'Б-100082-13',date'2015-01-02', 3, 12, 12, 'USD', 0, 0, date'2015-02-02',  date'2015-02-28', 1000821, 1, to_date('2015-02-28 23:59:59','YYYY-MM-DD HH24:MI:SS'), 600, 0, 0, 171, 0, 'c1', 2, 100082, 1082, 82);insert into xxxx_oebs_cash_payment_test (ID, INVOICE_ID, OEBS_PAYMENT, DOC_DATE, COMISS_DATE) values (s_xxxx_oebs_cash_payment_test.NEXTVAL, 100082, 1200, to_date('2015-02-28 23:59:59','YYYY-MM-DD HH24:MI:SS'), date'2015-01-31' );</v>
      </c>
    </row>
    <row r="75" spans="1:40" ht="12.75" customHeight="1" x14ac:dyDescent="0.25">
      <c r="A75" s="272">
        <v>7</v>
      </c>
      <c r="B75" s="72">
        <v>0</v>
      </c>
      <c r="C75" s="165" t="str">
        <f t="shared" si="21"/>
        <v>10007</v>
      </c>
      <c r="D75" s="165" t="str">
        <f t="shared" si="22"/>
        <v>10007/13</v>
      </c>
      <c r="E75" s="167" t="s">
        <v>36</v>
      </c>
      <c r="F75" s="167" t="s">
        <v>1695</v>
      </c>
      <c r="G75" s="165">
        <v>50</v>
      </c>
      <c r="H75" s="178">
        <v>100083</v>
      </c>
      <c r="I75" s="170" t="str">
        <f t="shared" si="23"/>
        <v>Б-100083-13</v>
      </c>
      <c r="J75" s="169">
        <v>3</v>
      </c>
      <c r="K75" s="165">
        <v>12</v>
      </c>
      <c r="L75" s="234" t="s">
        <v>59</v>
      </c>
      <c r="M75" s="169">
        <v>1</v>
      </c>
      <c r="N75" s="165">
        <v>18</v>
      </c>
      <c r="O75" s="191" t="s">
        <v>824</v>
      </c>
      <c r="P75" s="191" t="s">
        <v>823</v>
      </c>
      <c r="Q75" s="191" t="s">
        <v>303</v>
      </c>
      <c r="R75" s="166" t="str">
        <f t="shared" si="15"/>
        <v>1000831</v>
      </c>
      <c r="S75" s="170">
        <v>1</v>
      </c>
      <c r="T75" s="191" t="s">
        <v>147</v>
      </c>
      <c r="U75" s="165">
        <v>600</v>
      </c>
      <c r="V75" s="165">
        <f>U75*0.18</f>
        <v>108</v>
      </c>
      <c r="W75" s="165">
        <v>0</v>
      </c>
      <c r="X75" s="24">
        <v>172</v>
      </c>
      <c r="Z75" s="358" t="str">
        <f>SUM(U75)-SUM(V75)&amp;" / "&amp;(SUM(U75)-SUM(V75))*0.1&amp;" / "&amp;(SUM(U75)-SUM(V75))*0.03&amp;" / "&amp;(SUM(U75)-SUM(V75))*0.12</f>
        <v>492 / 49.2 / 14.76 / 59.04</v>
      </c>
      <c r="AA75" s="358" t="str">
        <f>AB75&amp;" / "&amp;ROUND(AB75/1.18,2)&amp;" / "&amp;ROUND(AB75/1.18*0.1,2)&amp;" / "&amp;ROUND(AB75/1.18*0.03,2)&amp;" / "&amp;ROUND(AB75/1.18*0.12,2)</f>
        <v>1200 / 1016.95 / 101.69 / 30.51 / 122.03</v>
      </c>
      <c r="AB75" s="178">
        <f t="shared" si="16"/>
        <v>1200</v>
      </c>
      <c r="AC75" s="170"/>
      <c r="AD75" s="170"/>
      <c r="AE75" s="167" t="s">
        <v>149</v>
      </c>
      <c r="AF75" s="165">
        <v>0</v>
      </c>
      <c r="AG75" s="165" t="s">
        <v>44</v>
      </c>
      <c r="AH75" s="236">
        <v>2</v>
      </c>
      <c r="AI75" s="165">
        <f t="shared" si="17"/>
        <v>100083</v>
      </c>
      <c r="AJ75" s="165">
        <f t="shared" si="18"/>
        <v>1083</v>
      </c>
      <c r="AK75" s="165">
        <f t="shared" si="19"/>
        <v>83</v>
      </c>
      <c r="AN75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100083, 'Б-100083-13',date'2015-01-02', 3, 12, 12, 'USD', 1, 18, date'2015-02-02',  date'2015-02-28', 1000831, 1, to_date('2015-02-28 23:59:59','YYYY-MM-DD HH24:MI:SS'), 600, 108, 0, 172, 0, 'c1', 2, 100083, 1083, 83);insert into xxxx_oebs_cash_payment_test (ID, INVOICE_ID, OEBS_PAYMENT, DOC_DATE, COMISS_DATE) values (s_xxxx_oebs_cash_payment_test.NEXTVAL, 100083, 1200, to_date('2015-02-28 23:59:59','YYYY-MM-DD HH24:MI:SS'), date'2015-01-31' );</v>
      </c>
    </row>
    <row r="76" spans="1:40" ht="12.75" customHeight="1" x14ac:dyDescent="0.25">
      <c r="A76" s="272">
        <v>7</v>
      </c>
      <c r="B76" s="72">
        <v>0</v>
      </c>
      <c r="C76" s="165" t="str">
        <f t="shared" si="21"/>
        <v>10007</v>
      </c>
      <c r="D76" s="165" t="str">
        <f t="shared" si="22"/>
        <v>10007/13</v>
      </c>
      <c r="E76" s="167" t="s">
        <v>36</v>
      </c>
      <c r="F76" s="167" t="s">
        <v>1695</v>
      </c>
      <c r="G76" s="165">
        <v>50</v>
      </c>
      <c r="H76" s="178">
        <v>100084</v>
      </c>
      <c r="I76" s="170" t="str">
        <f t="shared" si="23"/>
        <v>Б-100084-13</v>
      </c>
      <c r="J76" s="169">
        <v>3</v>
      </c>
      <c r="K76" s="165">
        <v>12</v>
      </c>
      <c r="L76" s="165" t="s">
        <v>38</v>
      </c>
      <c r="M76" s="169">
        <v>1</v>
      </c>
      <c r="N76" s="165">
        <v>18</v>
      </c>
      <c r="O76" s="191" t="s">
        <v>824</v>
      </c>
      <c r="P76" s="191" t="s">
        <v>823</v>
      </c>
      <c r="Q76" s="167" t="s">
        <v>303</v>
      </c>
      <c r="R76" s="166" t="str">
        <f t="shared" si="15"/>
        <v>1000841</v>
      </c>
      <c r="S76" s="170">
        <v>1</v>
      </c>
      <c r="T76" s="167" t="s">
        <v>309</v>
      </c>
      <c r="U76" s="165">
        <v>1000</v>
      </c>
      <c r="V76" s="165">
        <f>U76*0.18</f>
        <v>180</v>
      </c>
      <c r="W76" s="165">
        <v>0</v>
      </c>
      <c r="X76" s="24">
        <v>173</v>
      </c>
      <c r="Z76" s="356" t="str">
        <f>SUM(U76:U77)-SUM(V76:V77)&amp;" / "&amp;(SUM(U76:U77)-SUM(V76:V77))*0.1&amp;" / "&amp;(SUM(U76:U77)-SUM(V76:V77))*0.03&amp;" / "&amp;(SUM(U76:U77)-SUM(V76:V77))*0.12</f>
        <v>1640 / 164 / 49.2 / 196.8</v>
      </c>
      <c r="AA76" s="356" t="str">
        <f>SUM(AB76:AB77)&amp;" / "&amp;ROUND(SUM(AB76:AB77)/1.18,2)&amp;" / "&amp;ROUND((SUM(AB76:AB77)/1.18)*0.1,2)&amp;" / "&amp;ROUND((SUM(AB76:AB77)/1.18)*0.03,2)&amp;" / "&amp;ROUND((SUM(AB76:AB77)/1.18)*0.12,2)</f>
        <v>4000 / 3389.83 / 338.98 / 101.69 / 406.78</v>
      </c>
      <c r="AB76" s="178">
        <f t="shared" si="16"/>
        <v>2000</v>
      </c>
      <c r="AC76" s="170"/>
      <c r="AD76" s="170"/>
      <c r="AE76" s="167" t="s">
        <v>149</v>
      </c>
      <c r="AF76" s="165">
        <v>0</v>
      </c>
      <c r="AG76" s="165" t="s">
        <v>44</v>
      </c>
      <c r="AH76" s="236">
        <v>2</v>
      </c>
      <c r="AI76" s="165">
        <f t="shared" si="17"/>
        <v>100084</v>
      </c>
      <c r="AJ76" s="165">
        <f t="shared" si="18"/>
        <v>1084</v>
      </c>
      <c r="AK76" s="165">
        <f t="shared" si="19"/>
        <v>84</v>
      </c>
      <c r="AN76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100084, 'Б-100084-13',date'2015-01-02', 3, 12, 12, 'RUR', 1, 18, date'2015-02-02',  date'2015-02-28', 1000841, 1, to_date('2015-02-28 00:00:00','YYYY-MM-DD HH24:MI:SS'), 1000, 180, 0, 173, 0, 'c1', 2, 100084, 1084, 84);insert into xxxx_oebs_cash_payment_test (ID, INVOICE_ID, OEBS_PAYMENT, DOC_DATE, COMISS_DATE) values (s_xxxx_oebs_cash_payment_test.NEXTVAL, 100084, 2000, to_date('2015-02-28 00:00:00','YYYY-MM-DD HH24:MI:SS'), date'2015-01-31' );</v>
      </c>
    </row>
    <row r="77" spans="1:40" ht="12.75" customHeight="1" x14ac:dyDescent="0.25">
      <c r="A77" s="272">
        <v>7</v>
      </c>
      <c r="B77" s="72">
        <v>0</v>
      </c>
      <c r="C77" s="170" t="str">
        <f t="shared" si="21"/>
        <v>10007</v>
      </c>
      <c r="D77" s="170" t="str">
        <f t="shared" si="22"/>
        <v>10007/13</v>
      </c>
      <c r="E77" s="184" t="s">
        <v>36</v>
      </c>
      <c r="F77" s="184" t="s">
        <v>1695</v>
      </c>
      <c r="G77" s="165">
        <v>50</v>
      </c>
      <c r="H77" s="178">
        <v>100085</v>
      </c>
      <c r="I77" s="170" t="str">
        <f t="shared" si="23"/>
        <v>Б-100085-13</v>
      </c>
      <c r="J77" s="169">
        <v>3</v>
      </c>
      <c r="K77" s="165">
        <v>12</v>
      </c>
      <c r="L77" s="170" t="s">
        <v>38</v>
      </c>
      <c r="M77" s="185">
        <v>1</v>
      </c>
      <c r="N77" s="165">
        <v>18</v>
      </c>
      <c r="O77" s="186" t="s">
        <v>824</v>
      </c>
      <c r="P77" s="191" t="s">
        <v>823</v>
      </c>
      <c r="Q77" s="184" t="s">
        <v>826</v>
      </c>
      <c r="R77" s="166" t="str">
        <f t="shared" si="15"/>
        <v>1000851</v>
      </c>
      <c r="S77" s="170">
        <v>1</v>
      </c>
      <c r="T77" s="184" t="s">
        <v>308</v>
      </c>
      <c r="U77" s="170">
        <v>1000</v>
      </c>
      <c r="V77" s="170">
        <f>U77*0.18</f>
        <v>180</v>
      </c>
      <c r="W77" s="170">
        <v>0</v>
      </c>
      <c r="X77" s="24">
        <v>174</v>
      </c>
      <c r="Z77" s="358"/>
      <c r="AA77" s="358"/>
      <c r="AB77" s="178">
        <f t="shared" si="16"/>
        <v>2000</v>
      </c>
      <c r="AC77" s="170"/>
      <c r="AD77" s="170"/>
      <c r="AE77" s="167" t="s">
        <v>149</v>
      </c>
      <c r="AF77" s="165">
        <v>0</v>
      </c>
      <c r="AG77" s="165" t="s">
        <v>44</v>
      </c>
      <c r="AH77" s="236">
        <v>2</v>
      </c>
      <c r="AI77" s="165">
        <f t="shared" si="17"/>
        <v>100085</v>
      </c>
      <c r="AJ77" s="165">
        <f t="shared" si="18"/>
        <v>1085</v>
      </c>
      <c r="AK77" s="165">
        <f t="shared" si="19"/>
        <v>85</v>
      </c>
      <c r="AN77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100085, 'Б-100085-13',date'2015-01-02', 3, 12, 12, 'RUR', 1, 18, date'2015-02-02',  date'2015-02-01', 1000851, 1, to_date('2015-02-01 00:00:00','YYYY-MM-DD HH24:MI:SS'), 1000, 180, 0, 174, 0, 'c1', 2, 100085, 1085, 85);insert into xxxx_oebs_cash_payment_test (ID, INVOICE_ID, OEBS_PAYMENT, DOC_DATE, COMISS_DATE) values (s_xxxx_oebs_cash_payment_test.NEXTVAL, 100085, 2000, to_date('2015-02-01 00:00:00','YYYY-MM-DD HH24:MI:SS'), date'2015-01-31' );</v>
      </c>
    </row>
    <row r="78" spans="1:40" ht="12.75" customHeight="1" x14ac:dyDescent="0.25">
      <c r="A78" s="272">
        <v>7</v>
      </c>
      <c r="B78" s="72">
        <v>0</v>
      </c>
      <c r="C78" s="165" t="str">
        <f t="shared" si="21"/>
        <v>10007</v>
      </c>
      <c r="D78" s="165" t="str">
        <f t="shared" si="22"/>
        <v>10007/13</v>
      </c>
      <c r="E78" s="167" t="s">
        <v>36</v>
      </c>
      <c r="F78" s="167" t="s">
        <v>1695</v>
      </c>
      <c r="G78" s="165">
        <v>50</v>
      </c>
      <c r="H78" s="178">
        <v>100086</v>
      </c>
      <c r="I78" s="170" t="str">
        <f t="shared" si="23"/>
        <v>Б-100086-13</v>
      </c>
      <c r="J78" s="169">
        <v>3</v>
      </c>
      <c r="K78" s="165">
        <v>12</v>
      </c>
      <c r="L78" s="165" t="s">
        <v>38</v>
      </c>
      <c r="M78" s="169">
        <v>1</v>
      </c>
      <c r="N78" s="165">
        <v>18</v>
      </c>
      <c r="O78" s="167" t="s">
        <v>823</v>
      </c>
      <c r="P78" s="167" t="s">
        <v>823</v>
      </c>
      <c r="Q78" s="167" t="s">
        <v>826</v>
      </c>
      <c r="R78" s="166" t="str">
        <f t="shared" si="15"/>
        <v>1000861</v>
      </c>
      <c r="S78" s="170">
        <v>1</v>
      </c>
      <c r="T78" s="167" t="s">
        <v>308</v>
      </c>
      <c r="U78" s="165">
        <v>1000</v>
      </c>
      <c r="V78" s="165">
        <f t="shared" ref="V78:V141" si="24">U78*0.18</f>
        <v>180</v>
      </c>
      <c r="W78" s="165">
        <v>0</v>
      </c>
      <c r="X78" s="24">
        <v>175</v>
      </c>
      <c r="Y78" s="168" t="s">
        <v>42</v>
      </c>
      <c r="Z78" s="356" t="str">
        <f>(U78+U82+U84-V78-V82-V84)&amp;" / "&amp;(U78+U82+U84-V78-V82-V84)*0.23&amp;" / "&amp;(U78+U82+U84-V78-V82-V84)*0.02</f>
        <v>2460 / 565.8 / 49.2</v>
      </c>
      <c r="AA78" s="356" t="str">
        <f>(AB78+AB82+AB84)&amp;" / "&amp;ROUND((AB78+AB82+AB84)/1.18,2)&amp;" / "&amp;ROUND((AB78+AB82+AB84)/1.18*0.23,2)&amp;" / "&amp;ROUND((AB78+AB82+AB84)/1.18*0.02,2)</f>
        <v>6000 / 5084.75 / 1169.49 / 101.69</v>
      </c>
      <c r="AB78" s="178">
        <f t="shared" si="16"/>
        <v>2000</v>
      </c>
      <c r="AC78" s="170"/>
      <c r="AD78" s="170"/>
      <c r="AE78" s="167" t="s">
        <v>149</v>
      </c>
      <c r="AF78" s="165">
        <v>0</v>
      </c>
      <c r="AG78" s="165" t="s">
        <v>44</v>
      </c>
      <c r="AH78" s="236">
        <v>2</v>
      </c>
      <c r="AI78" s="165">
        <f t="shared" si="17"/>
        <v>100086</v>
      </c>
      <c r="AJ78" s="165">
        <f t="shared" si="18"/>
        <v>1086</v>
      </c>
      <c r="AK78" s="165">
        <f t="shared" si="19"/>
        <v>86</v>
      </c>
      <c r="AN78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100086, 'Б-100086-13',date'2015-02-02', 3, 12, 12, 'RUR', 1, 18, date'2015-02-02',  date'2015-02-01', 1000861, 1, to_date('2015-02-01 00:00:00','YYYY-MM-DD HH24:MI:SS'), 1000, 180, 0, 175, 0, 'c1', 2, 100086, 1086, 86);insert into xxxx_oebs_cash_payment_test (ID, INVOICE_ID, OEBS_PAYMENT, DOC_DATE, COMISS_DATE) values (s_xxxx_oebs_cash_payment_test.NEXTVAL, 100086, 2000, to_date('2015-02-01 00:00:00','YYYY-MM-DD HH24:MI:SS'), date'2015-01-31' );</v>
      </c>
    </row>
    <row r="79" spans="1:40" ht="12.75" customHeight="1" x14ac:dyDescent="0.25">
      <c r="A79" s="272">
        <v>7</v>
      </c>
      <c r="B79" s="72">
        <v>0</v>
      </c>
      <c r="C79" s="165" t="str">
        <f t="shared" si="21"/>
        <v>10007</v>
      </c>
      <c r="D79" s="165" t="str">
        <f t="shared" si="22"/>
        <v>10007/13</v>
      </c>
      <c r="E79" s="167" t="s">
        <v>36</v>
      </c>
      <c r="F79" s="167" t="s">
        <v>1695</v>
      </c>
      <c r="G79" s="165">
        <v>50</v>
      </c>
      <c r="H79" s="178">
        <v>100087</v>
      </c>
      <c r="I79" s="170" t="str">
        <f t="shared" si="23"/>
        <v>Б-100087-13</v>
      </c>
      <c r="J79" s="169">
        <v>3</v>
      </c>
      <c r="K79" s="165">
        <v>12</v>
      </c>
      <c r="L79" s="165" t="s">
        <v>38</v>
      </c>
      <c r="M79" s="290">
        <v>0</v>
      </c>
      <c r="N79" s="165">
        <v>0</v>
      </c>
      <c r="O79" s="167" t="s">
        <v>823</v>
      </c>
      <c r="P79" s="167" t="s">
        <v>823</v>
      </c>
      <c r="Q79" s="167" t="s">
        <v>826</v>
      </c>
      <c r="R79" s="166" t="str">
        <f t="shared" si="15"/>
        <v>1000871</v>
      </c>
      <c r="S79" s="170">
        <v>1</v>
      </c>
      <c r="T79" s="167" t="s">
        <v>308</v>
      </c>
      <c r="U79" s="165">
        <v>1000</v>
      </c>
      <c r="V79" s="234">
        <v>0</v>
      </c>
      <c r="W79" s="165">
        <v>0</v>
      </c>
      <c r="X79" s="24">
        <v>176</v>
      </c>
      <c r="Y79" s="168" t="s">
        <v>42</v>
      </c>
      <c r="Z79" s="358" t="str">
        <f>SUM(U79)-SUM(V79)&amp;" / "&amp;(SUM(U79)-SUM(V79))*0.23&amp;" / "&amp;(SUM(U79)-SUM(V79))*0.02</f>
        <v>1000 / 230 / 20</v>
      </c>
      <c r="AA79" s="368" t="str">
        <f>AB79&amp;" / "&amp;ROUND(AB79/1,2)&amp;" / "&amp;ROUND(AB79/1*0.23,2)&amp;" / "&amp;ROUND(AB79/1*0.02,2)</f>
        <v>2000 / 2000 / 460 / 40</v>
      </c>
      <c r="AB79" s="178">
        <f t="shared" si="16"/>
        <v>2000</v>
      </c>
      <c r="AC79" s="170"/>
      <c r="AD79" s="170"/>
      <c r="AE79" s="167" t="s">
        <v>149</v>
      </c>
      <c r="AF79" s="165">
        <v>0</v>
      </c>
      <c r="AG79" s="165" t="s">
        <v>44</v>
      </c>
      <c r="AH79" s="236">
        <v>2</v>
      </c>
      <c r="AI79" s="165">
        <f t="shared" si="17"/>
        <v>100087</v>
      </c>
      <c r="AJ79" s="165">
        <f t="shared" si="18"/>
        <v>1087</v>
      </c>
      <c r="AK79" s="165">
        <f t="shared" si="19"/>
        <v>87</v>
      </c>
      <c r="AN7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100087, 'Б-100087-13',date'2015-02-02', 3, 12, 12, 'RUR', 0, 0, date'2015-02-02',  date'2015-02-01', 1000871, 1, to_date('2015-02-01 00:00:00','YYYY-MM-DD HH24:MI:SS'), 1000, 0, 0, 176, 0, 'c1', 2, 100087, 1087, 87);insert into xxxx_oebs_cash_payment_test (ID, INVOICE_ID, OEBS_PAYMENT, DOC_DATE, COMISS_DATE) values (s_xxxx_oebs_cash_payment_test.NEXTVAL, 100087, 2000, to_date('2015-02-01 00:00:00','YYYY-MM-DD HH24:MI:SS'), date'2015-01-31' );</v>
      </c>
    </row>
    <row r="80" spans="1:40" ht="12.75" customHeight="1" x14ac:dyDescent="0.25">
      <c r="A80" s="272">
        <v>7</v>
      </c>
      <c r="B80" s="72">
        <v>0</v>
      </c>
      <c r="C80" s="165" t="str">
        <f t="shared" si="21"/>
        <v>10007</v>
      </c>
      <c r="D80" s="165" t="str">
        <f t="shared" si="22"/>
        <v>10007/13</v>
      </c>
      <c r="E80" s="167" t="s">
        <v>36</v>
      </c>
      <c r="F80" s="167" t="s">
        <v>1695</v>
      </c>
      <c r="G80" s="165">
        <v>50</v>
      </c>
      <c r="H80" s="178">
        <v>100088</v>
      </c>
      <c r="I80" s="170" t="str">
        <f t="shared" si="23"/>
        <v>Б-100088-13</v>
      </c>
      <c r="J80" s="169">
        <v>3</v>
      </c>
      <c r="K80" s="165">
        <v>12</v>
      </c>
      <c r="L80" s="234" t="s">
        <v>59</v>
      </c>
      <c r="M80" s="290">
        <v>0</v>
      </c>
      <c r="N80" s="165">
        <v>0</v>
      </c>
      <c r="O80" s="167" t="s">
        <v>823</v>
      </c>
      <c r="P80" s="167" t="s">
        <v>823</v>
      </c>
      <c r="Q80" s="167" t="s">
        <v>826</v>
      </c>
      <c r="R80" s="166" t="str">
        <f t="shared" si="15"/>
        <v>1000881</v>
      </c>
      <c r="S80" s="170">
        <v>1</v>
      </c>
      <c r="T80" s="167" t="s">
        <v>308</v>
      </c>
      <c r="U80" s="165">
        <v>1000</v>
      </c>
      <c r="V80" s="234">
        <v>0</v>
      </c>
      <c r="W80" s="165">
        <v>0</v>
      </c>
      <c r="X80" s="24">
        <v>177</v>
      </c>
      <c r="Y80" s="168" t="s">
        <v>42</v>
      </c>
      <c r="Z80" s="358" t="str">
        <f>SUM(U80)-SUM(V80)&amp;" / "&amp;(SUM(U80)-SUM(V80))*0.23&amp;" / "&amp;(SUM(U80)-SUM(V80))*0.02</f>
        <v>1000 / 230 / 20</v>
      </c>
      <c r="AA80" s="368" t="str">
        <f>AB80&amp;" / "&amp;ROUND(AB80/1,2)&amp;" / "&amp;ROUND(AB80/1*0.23,2)&amp;" / "&amp;ROUND(AB80/1*0.02,2)</f>
        <v>2000 / 2000 / 460 / 40</v>
      </c>
      <c r="AB80" s="178">
        <f t="shared" si="16"/>
        <v>2000</v>
      </c>
      <c r="AC80" s="170"/>
      <c r="AD80" s="170"/>
      <c r="AE80" s="167" t="s">
        <v>149</v>
      </c>
      <c r="AF80" s="165">
        <v>0</v>
      </c>
      <c r="AG80" s="165" t="s">
        <v>44</v>
      </c>
      <c r="AH80" s="236">
        <v>2</v>
      </c>
      <c r="AI80" s="165">
        <f t="shared" si="17"/>
        <v>100088</v>
      </c>
      <c r="AJ80" s="165">
        <f t="shared" si="18"/>
        <v>1088</v>
      </c>
      <c r="AK80" s="165">
        <f t="shared" si="19"/>
        <v>88</v>
      </c>
      <c r="AN8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100088, 'Б-100088-13',date'2015-02-02', 3, 12, 12, 'USD', 0, 0, date'2015-02-02',  date'2015-02-01', 1000881, 1, to_date('2015-02-01 00:00:00','YYYY-MM-DD HH24:MI:SS'), 1000, 0, 0, 177, 0, 'c1', 2, 100088, 1088, 88);insert into xxxx_oebs_cash_payment_test (ID, INVOICE_ID, OEBS_PAYMENT, DOC_DATE, COMISS_DATE) values (s_xxxx_oebs_cash_payment_test.NEXTVAL, 100088, 2000, to_date('2015-02-01 00:00:00','YYYY-MM-DD HH24:MI:SS'), date'2015-01-31' );</v>
      </c>
    </row>
    <row r="81" spans="1:40" ht="12.75" customHeight="1" x14ac:dyDescent="0.25">
      <c r="A81" s="272">
        <v>7</v>
      </c>
      <c r="B81" s="72">
        <v>0</v>
      </c>
      <c r="C81" s="165" t="str">
        <f t="shared" si="21"/>
        <v>10007</v>
      </c>
      <c r="D81" s="165" t="str">
        <f t="shared" si="22"/>
        <v>10007/13</v>
      </c>
      <c r="E81" s="167" t="s">
        <v>36</v>
      </c>
      <c r="F81" s="167" t="s">
        <v>1695</v>
      </c>
      <c r="G81" s="165">
        <v>50</v>
      </c>
      <c r="H81" s="178">
        <v>100089</v>
      </c>
      <c r="I81" s="170" t="str">
        <f t="shared" si="23"/>
        <v>Б-100089-13</v>
      </c>
      <c r="J81" s="169">
        <v>3</v>
      </c>
      <c r="K81" s="165">
        <v>12</v>
      </c>
      <c r="L81" s="234" t="s">
        <v>59</v>
      </c>
      <c r="M81" s="169">
        <v>1</v>
      </c>
      <c r="N81" s="165">
        <v>18</v>
      </c>
      <c r="O81" s="167" t="s">
        <v>823</v>
      </c>
      <c r="P81" s="167" t="s">
        <v>823</v>
      </c>
      <c r="Q81" s="167" t="s">
        <v>826</v>
      </c>
      <c r="R81" s="166" t="str">
        <f t="shared" si="15"/>
        <v>1000891</v>
      </c>
      <c r="S81" s="170">
        <v>1</v>
      </c>
      <c r="T81" s="167" t="s">
        <v>308</v>
      </c>
      <c r="U81" s="165">
        <v>1000</v>
      </c>
      <c r="V81" s="165">
        <f t="shared" si="24"/>
        <v>180</v>
      </c>
      <c r="W81" s="165">
        <v>0</v>
      </c>
      <c r="X81" s="24">
        <v>178</v>
      </c>
      <c r="Y81" s="168" t="s">
        <v>42</v>
      </c>
      <c r="Z81" s="358" t="str">
        <f>SUM(U81)-SUM(V81)&amp;" / "&amp;(SUM(U81)-SUM(V81))*0.23&amp;" / "&amp;(SUM(U81)-SUM(V81))*0.02</f>
        <v>820 / 188.6 / 16.4</v>
      </c>
      <c r="AA81" s="358" t="str">
        <f>AB81&amp;" / "&amp;ROUND(AB81/1.18,2)&amp;" / "&amp;ROUND(AB81/1.18*0.23,2)&amp;" / "&amp;ROUND(AB81/1.18*0.02,2)</f>
        <v>2000 / 1694.92 / 389.83 / 33.9</v>
      </c>
      <c r="AB81" s="178">
        <f t="shared" si="16"/>
        <v>2000</v>
      </c>
      <c r="AC81" s="170"/>
      <c r="AD81" s="170"/>
      <c r="AE81" s="167" t="s">
        <v>149</v>
      </c>
      <c r="AF81" s="165">
        <v>0</v>
      </c>
      <c r="AG81" s="165" t="s">
        <v>44</v>
      </c>
      <c r="AH81" s="236">
        <v>2</v>
      </c>
      <c r="AI81" s="165">
        <f t="shared" si="17"/>
        <v>100089</v>
      </c>
      <c r="AJ81" s="165">
        <f t="shared" si="18"/>
        <v>1089</v>
      </c>
      <c r="AK81" s="165">
        <f t="shared" si="19"/>
        <v>89</v>
      </c>
      <c r="AN8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100089, 'Б-100089-13',date'2015-02-02', 3, 12, 12, 'USD', 1, 18, date'2015-02-02',  date'2015-02-01', 1000891, 1, to_date('2015-02-01 00:00:00','YYYY-MM-DD HH24:MI:SS'), 1000, 180, 0, 178, 0, 'c1', 2, 100089, 1089, 89);insert into xxxx_oebs_cash_payment_test (ID, INVOICE_ID, OEBS_PAYMENT, DOC_DATE, COMISS_DATE) values (s_xxxx_oebs_cash_payment_test.NEXTVAL, 100089, 2000, to_date('2015-02-01 00:00:00','YYYY-MM-DD HH24:MI:SS'), date'2015-01-31' );</v>
      </c>
    </row>
    <row r="82" spans="1:40" ht="12.75" customHeight="1" x14ac:dyDescent="0.25">
      <c r="A82" s="272">
        <v>7</v>
      </c>
      <c r="B82" s="72">
        <v>0</v>
      </c>
      <c r="C82" s="165" t="str">
        <f t="shared" si="21"/>
        <v>10007</v>
      </c>
      <c r="D82" s="165" t="str">
        <f t="shared" si="22"/>
        <v>10007/13</v>
      </c>
      <c r="E82" s="167" t="s">
        <v>36</v>
      </c>
      <c r="F82" s="167" t="s">
        <v>1695</v>
      </c>
      <c r="G82" s="165">
        <v>50</v>
      </c>
      <c r="H82" s="178">
        <v>100090</v>
      </c>
      <c r="I82" s="170" t="str">
        <f t="shared" si="23"/>
        <v>Б-100090-13</v>
      </c>
      <c r="J82" s="169">
        <v>3</v>
      </c>
      <c r="K82" s="165">
        <v>12</v>
      </c>
      <c r="L82" s="165" t="s">
        <v>38</v>
      </c>
      <c r="M82" s="169">
        <v>1</v>
      </c>
      <c r="N82" s="165">
        <v>18</v>
      </c>
      <c r="O82" s="167" t="s">
        <v>823</v>
      </c>
      <c r="P82" s="167" t="s">
        <v>823</v>
      </c>
      <c r="Q82" s="167" t="s">
        <v>826</v>
      </c>
      <c r="R82" s="166" t="str">
        <f t="shared" si="15"/>
        <v>1000901</v>
      </c>
      <c r="S82" s="170">
        <v>1</v>
      </c>
      <c r="T82" s="167" t="s">
        <v>308</v>
      </c>
      <c r="U82" s="165">
        <v>1000</v>
      </c>
      <c r="V82" s="165">
        <f t="shared" si="24"/>
        <v>180</v>
      </c>
      <c r="W82" s="165">
        <v>0</v>
      </c>
      <c r="X82" s="24">
        <v>179</v>
      </c>
      <c r="Y82" s="168" t="s">
        <v>42</v>
      </c>
      <c r="Z82" s="358"/>
      <c r="AA82" s="358"/>
      <c r="AB82" s="178">
        <f t="shared" si="16"/>
        <v>2000</v>
      </c>
      <c r="AC82" s="170"/>
      <c r="AD82" s="170"/>
      <c r="AE82" s="167" t="s">
        <v>149</v>
      </c>
      <c r="AF82" s="165">
        <v>0</v>
      </c>
      <c r="AG82" s="165" t="s">
        <v>44</v>
      </c>
      <c r="AH82" s="236">
        <v>2</v>
      </c>
      <c r="AI82" s="165">
        <f t="shared" si="17"/>
        <v>100090</v>
      </c>
      <c r="AJ82" s="165">
        <f t="shared" si="18"/>
        <v>1090</v>
      </c>
      <c r="AK82" s="165">
        <f t="shared" si="19"/>
        <v>90</v>
      </c>
      <c r="AN82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100090, 'Б-100090-13',date'2015-02-02', 3, 12, 12, 'RUR', 1, 18, date'2015-02-02',  date'2015-02-01', 1000901, 1, to_date('2015-02-01 00:00:00','YYYY-MM-DD HH24:MI:SS'), 1000, 180, 0, 179, 0, 'c1', 2, 100090, 1090, 90);insert into xxxx_oebs_cash_payment_test (ID, INVOICE_ID, OEBS_PAYMENT, DOC_DATE, COMISS_DATE) values (s_xxxx_oebs_cash_payment_test.NEXTVAL, 100090, 2000, to_date('2015-02-01 00:00:00','YYYY-MM-DD HH24:MI:SS'), date'2015-01-31' );</v>
      </c>
    </row>
    <row r="83" spans="1:40" ht="12.75" customHeight="1" x14ac:dyDescent="0.25">
      <c r="A83" s="272">
        <v>7</v>
      </c>
      <c r="B83" s="72">
        <v>0</v>
      </c>
      <c r="C83" s="165" t="str">
        <f t="shared" si="21"/>
        <v>10007</v>
      </c>
      <c r="D83" s="165" t="str">
        <f t="shared" si="22"/>
        <v>10007/13</v>
      </c>
      <c r="E83" s="167" t="s">
        <v>36</v>
      </c>
      <c r="F83" s="167" t="s">
        <v>1695</v>
      </c>
      <c r="G83" s="165">
        <v>50</v>
      </c>
      <c r="H83" s="178">
        <v>100091</v>
      </c>
      <c r="I83" s="170" t="str">
        <f t="shared" si="23"/>
        <v>Б-100091-13</v>
      </c>
      <c r="J83" s="169">
        <v>3</v>
      </c>
      <c r="K83" s="165">
        <v>12</v>
      </c>
      <c r="L83" s="234" t="s">
        <v>180</v>
      </c>
      <c r="M83" s="169">
        <v>1</v>
      </c>
      <c r="N83" s="165">
        <v>18</v>
      </c>
      <c r="O83" s="167" t="s">
        <v>823</v>
      </c>
      <c r="P83" s="167" t="s">
        <v>823</v>
      </c>
      <c r="Q83" s="167" t="s">
        <v>826</v>
      </c>
      <c r="R83" s="166" t="str">
        <f t="shared" si="15"/>
        <v>1000911</v>
      </c>
      <c r="S83" s="170">
        <v>1</v>
      </c>
      <c r="T83" s="167" t="s">
        <v>308</v>
      </c>
      <c r="U83" s="165">
        <v>1000</v>
      </c>
      <c r="V83" s="165">
        <f t="shared" si="24"/>
        <v>180</v>
      </c>
      <c r="W83" s="165">
        <v>0</v>
      </c>
      <c r="X83" s="24">
        <v>180</v>
      </c>
      <c r="Y83" s="168" t="s">
        <v>42</v>
      </c>
      <c r="Z83" s="358" t="str">
        <f>SUM(U83)-SUM(V83)&amp;" / "&amp;(SUM(U83)-SUM(V83))*0.23&amp;" / "&amp;(SUM(U83)-SUM(V83))*0.02</f>
        <v>820 / 188.6 / 16.4</v>
      </c>
      <c r="AA83" s="358" t="str">
        <f>AB83&amp;" / "&amp;ROUND(AB83/1.18,2)&amp;" / "&amp;ROUND(AB83/1.18*0.23,2)&amp;" / "&amp;ROUND(AB83/1.18*0.02,2)</f>
        <v>2000 / 1694.92 / 389.83 / 33.9</v>
      </c>
      <c r="AB83" s="178">
        <f t="shared" si="16"/>
        <v>2000</v>
      </c>
      <c r="AC83" s="170"/>
      <c r="AD83" s="170"/>
      <c r="AE83" s="167" t="s">
        <v>149</v>
      </c>
      <c r="AF83" s="165">
        <v>0</v>
      </c>
      <c r="AG83" s="165" t="s">
        <v>44</v>
      </c>
      <c r="AH83" s="236">
        <v>2</v>
      </c>
      <c r="AI83" s="165">
        <f t="shared" si="17"/>
        <v>100091</v>
      </c>
      <c r="AJ83" s="165">
        <f t="shared" si="18"/>
        <v>1091</v>
      </c>
      <c r="AK83" s="165">
        <f t="shared" si="19"/>
        <v>91</v>
      </c>
      <c r="AN83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100091, 'Б-100091-13',date'2015-02-02', 3, 12, 12, 'EUR', 1, 18, date'2015-02-02',  date'2015-02-01', 1000911, 1, to_date('2015-02-01 00:00:00','YYYY-MM-DD HH24:MI:SS'), 1000, 180, 0, 180, 0, 'c1', 2, 100091, 1091, 91);insert into xxxx_oebs_cash_payment_test (ID, INVOICE_ID, OEBS_PAYMENT, DOC_DATE, COMISS_DATE) values (s_xxxx_oebs_cash_payment_test.NEXTVAL, 100091, 2000, to_date('2015-02-01 00:00:00','YYYY-MM-DD HH24:MI:SS'), date'2015-01-31' );</v>
      </c>
    </row>
    <row r="84" spans="1:40" ht="12.75" customHeight="1" x14ac:dyDescent="0.25">
      <c r="A84" s="360">
        <v>7</v>
      </c>
      <c r="B84" s="72">
        <v>0</v>
      </c>
      <c r="C84" s="171" t="str">
        <f t="shared" si="21"/>
        <v>10007</v>
      </c>
      <c r="D84" s="171" t="str">
        <f t="shared" si="22"/>
        <v>10007/13</v>
      </c>
      <c r="E84" s="172" t="s">
        <v>36</v>
      </c>
      <c r="F84" s="172" t="s">
        <v>1695</v>
      </c>
      <c r="G84" s="171">
        <v>50</v>
      </c>
      <c r="H84" s="178">
        <v>100092</v>
      </c>
      <c r="I84" s="171" t="str">
        <f t="shared" si="23"/>
        <v>Б-100092-13</v>
      </c>
      <c r="J84" s="169">
        <v>3</v>
      </c>
      <c r="K84" s="171">
        <v>12</v>
      </c>
      <c r="L84" s="171" t="s">
        <v>38</v>
      </c>
      <c r="M84" s="175">
        <v>1</v>
      </c>
      <c r="N84" s="171">
        <v>18</v>
      </c>
      <c r="O84" s="172" t="s">
        <v>823</v>
      </c>
      <c r="P84" s="172" t="s">
        <v>823</v>
      </c>
      <c r="Q84" s="172" t="s">
        <v>826</v>
      </c>
      <c r="R84" s="173" t="str">
        <f t="shared" si="15"/>
        <v>1000921</v>
      </c>
      <c r="S84" s="171">
        <v>1</v>
      </c>
      <c r="T84" s="172" t="s">
        <v>308</v>
      </c>
      <c r="U84" s="171">
        <v>1000</v>
      </c>
      <c r="V84" s="171">
        <f t="shared" si="24"/>
        <v>180</v>
      </c>
      <c r="W84" s="171">
        <v>0</v>
      </c>
      <c r="X84" s="24">
        <v>181</v>
      </c>
      <c r="Y84" s="174" t="s">
        <v>42</v>
      </c>
      <c r="Z84" s="361"/>
      <c r="AA84" s="361"/>
      <c r="AB84" s="180">
        <f t="shared" si="16"/>
        <v>2000</v>
      </c>
      <c r="AC84" s="171"/>
      <c r="AD84" s="171"/>
      <c r="AE84" s="172" t="s">
        <v>149</v>
      </c>
      <c r="AF84" s="165">
        <v>0</v>
      </c>
      <c r="AG84" s="171" t="s">
        <v>44</v>
      </c>
      <c r="AH84" s="236">
        <v>2</v>
      </c>
      <c r="AI84" s="165">
        <f t="shared" si="17"/>
        <v>100092</v>
      </c>
      <c r="AJ84" s="165">
        <f t="shared" si="18"/>
        <v>1092</v>
      </c>
      <c r="AK84" s="165">
        <f t="shared" si="19"/>
        <v>92</v>
      </c>
      <c r="AL84" s="179"/>
      <c r="AN84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7, 10007, '10007/13', date'2014-03-01', date'2015-11-01', 50, 100092, 'Б-100092-13',date'2015-02-02', 3, 12, 12, 'RUR', 1, 18, date'2015-02-02',  date'2015-02-01', 1000921, 1, to_date('2015-02-01 00:00:00','YYYY-MM-DD HH24:MI:SS'), 1000, 180, 0, 181, 0, 'c1', 2, 100092, 1092, 92);insert into xxxx_oebs_cash_payment_test (ID, INVOICE_ID, OEBS_PAYMENT, DOC_DATE, COMISS_DATE) values (s_xxxx_oebs_cash_payment_test.NEXTVAL, 100092, 2000, to_date('2015-02-01 00:00:00','YYYY-MM-DD HH24:MI:SS'), date'2015-01-31' );</v>
      </c>
    </row>
    <row r="85" spans="1:40" ht="12.75" customHeight="1" x14ac:dyDescent="0.25">
      <c r="A85" s="272">
        <v>8</v>
      </c>
      <c r="B85" s="72">
        <v>0</v>
      </c>
      <c r="C85" s="165" t="str">
        <f t="shared" si="21"/>
        <v>10008</v>
      </c>
      <c r="D85" s="165" t="str">
        <f t="shared" si="22"/>
        <v>10008/13</v>
      </c>
      <c r="E85" s="167" t="s">
        <v>36</v>
      </c>
      <c r="F85" s="167" t="s">
        <v>1695</v>
      </c>
      <c r="G85" s="165">
        <v>50</v>
      </c>
      <c r="H85" s="178">
        <v>100093</v>
      </c>
      <c r="I85" s="170" t="str">
        <f t="shared" si="23"/>
        <v>Б-100093-13</v>
      </c>
      <c r="J85" s="169">
        <v>3</v>
      </c>
      <c r="K85" s="165">
        <v>12</v>
      </c>
      <c r="L85" s="165" t="s">
        <v>38</v>
      </c>
      <c r="M85" s="169">
        <v>1</v>
      </c>
      <c r="N85" s="165">
        <v>18</v>
      </c>
      <c r="O85" s="191" t="s">
        <v>824</v>
      </c>
      <c r="P85" s="191" t="s">
        <v>823</v>
      </c>
      <c r="Q85" s="191" t="s">
        <v>303</v>
      </c>
      <c r="R85" s="166" t="str">
        <f t="shared" si="15"/>
        <v>1000931</v>
      </c>
      <c r="S85" s="170">
        <v>1</v>
      </c>
      <c r="T85" s="191" t="s">
        <v>147</v>
      </c>
      <c r="U85" s="165">
        <v>600</v>
      </c>
      <c r="V85" s="165">
        <f t="shared" si="24"/>
        <v>108</v>
      </c>
      <c r="W85" s="165">
        <v>0</v>
      </c>
      <c r="X85" s="24">
        <v>182</v>
      </c>
      <c r="Z85" s="356" t="str">
        <f>SUM(U85:U86)-SUM(V85:V86)&amp;" / "&amp;(SUM(U85:U86)-SUM(V85:V86))*0.1&amp;" / "&amp;(SUM(U85:U86)-SUM(V85:V86))*0.03&amp;" / "&amp;(SUM(U85:U86)-SUM(V85:V86))*0.12</f>
        <v>1312 / 131.2 / 39.36 / 157.44</v>
      </c>
      <c r="AA85" s="356" t="str">
        <f>SUM(AB85:AB86)&amp;" / "&amp;ROUND(SUM(AB85:AB86)/1.18,2)&amp;" / "&amp;ROUND((SUM(AB85:AB86)/1.18)*0.1,2)&amp;" / "&amp;ROUND((SUM(AB85:AB86)/1.18)*0.03,2)&amp;" / "&amp;ROUND((SUM(AB85:AB86)/1.18)*0.12,2)</f>
        <v>3200 / 2711.86 / 271.19 / 81.36 / 325.42</v>
      </c>
      <c r="AB85" s="178">
        <f t="shared" si="16"/>
        <v>1200</v>
      </c>
      <c r="AC85" s="170"/>
      <c r="AD85" s="170"/>
      <c r="AE85" s="167" t="s">
        <v>149</v>
      </c>
      <c r="AF85" s="165">
        <v>0</v>
      </c>
      <c r="AG85" s="165" t="s">
        <v>44</v>
      </c>
      <c r="AH85" s="236">
        <v>2</v>
      </c>
      <c r="AI85" s="165">
        <f t="shared" si="17"/>
        <v>100093</v>
      </c>
      <c r="AJ85" s="165">
        <f t="shared" si="18"/>
        <v>1093</v>
      </c>
      <c r="AK85" s="165">
        <f t="shared" si="19"/>
        <v>93</v>
      </c>
      <c r="AL85" s="163" t="s">
        <v>845</v>
      </c>
      <c r="AN85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100093, 'Б-100093-13',date'2015-01-02', 3, 12, 12, 'RUR', 1, 18, date'2015-02-02',  date'2015-02-28', 1000931, 1, to_date('2015-02-28 23:59:59','YYYY-MM-DD HH24:MI:SS'), 600, 108, 0, 182, 0, 'c1', 2, 100093, 1093, 93);insert into xxxx_oebs_cash_payment_test (ID, INVOICE_ID, OEBS_PAYMENT, DOC_DATE, COMISS_DATE) values (s_xxxx_oebs_cash_payment_test.NEXTVAL, 100093, 1200, to_date('2015-02-28 23:59:59','YYYY-MM-DD HH24:MI:SS'), date'2015-01-31' );</v>
      </c>
    </row>
    <row r="86" spans="1:40" ht="12.75" customHeight="1" x14ac:dyDescent="0.25">
      <c r="A86" s="272">
        <v>8</v>
      </c>
      <c r="B86" s="72">
        <v>0</v>
      </c>
      <c r="C86" s="165" t="str">
        <f t="shared" si="21"/>
        <v>10008</v>
      </c>
      <c r="D86" s="165" t="str">
        <f t="shared" si="22"/>
        <v>10008/13</v>
      </c>
      <c r="E86" s="167" t="s">
        <v>36</v>
      </c>
      <c r="F86" s="167" t="s">
        <v>1695</v>
      </c>
      <c r="G86" s="165">
        <v>50</v>
      </c>
      <c r="H86" s="178">
        <v>100094</v>
      </c>
      <c r="I86" s="170" t="str">
        <f t="shared" si="23"/>
        <v>Б-100094-13</v>
      </c>
      <c r="J86" s="169">
        <v>3</v>
      </c>
      <c r="K86" s="165">
        <v>12</v>
      </c>
      <c r="L86" s="165" t="s">
        <v>38</v>
      </c>
      <c r="M86" s="169">
        <v>1</v>
      </c>
      <c r="N86" s="165">
        <v>18</v>
      </c>
      <c r="O86" s="191" t="s">
        <v>824</v>
      </c>
      <c r="P86" s="191" t="s">
        <v>823</v>
      </c>
      <c r="Q86" s="167" t="s">
        <v>303</v>
      </c>
      <c r="R86" s="166" t="str">
        <f t="shared" si="15"/>
        <v>1000941</v>
      </c>
      <c r="S86" s="170">
        <v>1</v>
      </c>
      <c r="T86" s="167" t="s">
        <v>309</v>
      </c>
      <c r="U86" s="165">
        <v>1000</v>
      </c>
      <c r="V86" s="165">
        <f t="shared" si="24"/>
        <v>180</v>
      </c>
      <c r="W86" s="165">
        <v>0</v>
      </c>
      <c r="X86" s="24">
        <v>183</v>
      </c>
      <c r="Z86" s="358"/>
      <c r="AA86" s="369"/>
      <c r="AB86" s="178">
        <f t="shared" si="16"/>
        <v>2000</v>
      </c>
      <c r="AC86" s="170"/>
      <c r="AD86" s="170"/>
      <c r="AE86" s="167" t="s">
        <v>149</v>
      </c>
      <c r="AF86" s="165">
        <v>0</v>
      </c>
      <c r="AG86" s="165" t="s">
        <v>44</v>
      </c>
      <c r="AH86" s="236">
        <v>2</v>
      </c>
      <c r="AI86" s="165">
        <f t="shared" si="17"/>
        <v>100094</v>
      </c>
      <c r="AJ86" s="165">
        <f t="shared" si="18"/>
        <v>1094</v>
      </c>
      <c r="AK86" s="165">
        <f t="shared" si="19"/>
        <v>94</v>
      </c>
      <c r="AL86" s="366" t="s">
        <v>854</v>
      </c>
      <c r="AN86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100094, 'Б-100094-13',date'2015-01-02', 3, 12, 12, 'RUR', 1, 18, date'2015-02-02',  date'2015-02-28', 1000941, 1, to_date('2015-02-28 00:00:00','YYYY-MM-DD HH24:MI:SS'), 1000, 180, 0, 183, 0, 'c1', 2, 100094, 1094, 94);insert into xxxx_oebs_cash_payment_test (ID, INVOICE_ID, OEBS_PAYMENT, DOC_DATE, COMISS_DATE) values (s_xxxx_oebs_cash_payment_test.NEXTVAL, 100094, 2000, to_date('2015-02-28 00:00:00','YYYY-MM-DD HH24:MI:SS'), date'2015-01-31' );</v>
      </c>
    </row>
    <row r="87" spans="1:40" ht="12.75" customHeight="1" x14ac:dyDescent="0.25">
      <c r="A87" s="272">
        <v>8</v>
      </c>
      <c r="B87" s="72">
        <v>0</v>
      </c>
      <c r="C87" s="170" t="str">
        <f t="shared" si="21"/>
        <v>10008</v>
      </c>
      <c r="D87" s="170" t="str">
        <f t="shared" si="22"/>
        <v>10008/13</v>
      </c>
      <c r="E87" s="184" t="s">
        <v>36</v>
      </c>
      <c r="F87" s="184" t="s">
        <v>1695</v>
      </c>
      <c r="G87" s="165">
        <v>50</v>
      </c>
      <c r="H87" s="178">
        <v>100095</v>
      </c>
      <c r="I87" s="170" t="str">
        <f t="shared" si="23"/>
        <v>Б-100095-13</v>
      </c>
      <c r="J87" s="169">
        <v>3</v>
      </c>
      <c r="K87" s="165">
        <v>12</v>
      </c>
      <c r="L87" s="170" t="s">
        <v>38</v>
      </c>
      <c r="M87" s="185">
        <v>1</v>
      </c>
      <c r="N87" s="165">
        <v>18</v>
      </c>
      <c r="O87" s="186" t="s">
        <v>824</v>
      </c>
      <c r="P87" s="184" t="s">
        <v>823</v>
      </c>
      <c r="Q87" s="184" t="s">
        <v>826</v>
      </c>
      <c r="R87" s="166" t="str">
        <f t="shared" si="15"/>
        <v>1000951</v>
      </c>
      <c r="S87" s="170">
        <v>1</v>
      </c>
      <c r="T87" s="184" t="s">
        <v>308</v>
      </c>
      <c r="U87" s="170">
        <v>1000</v>
      </c>
      <c r="V87" s="170">
        <f t="shared" si="24"/>
        <v>180</v>
      </c>
      <c r="W87" s="170">
        <v>0</v>
      </c>
      <c r="X87" s="24">
        <v>184</v>
      </c>
      <c r="Z87" s="356" t="str">
        <f>SUM(U87:U89)-SUM(V87:V89)&amp;" / "&amp;(SUM(U87:U89)-SUM(V87:V89))*0.23&amp;" / "&amp;(SUM(U87:U89)-SUM(V87:V89))*0.02</f>
        <v>2542 / 584.66 / 50.84</v>
      </c>
      <c r="AA87" s="356" t="str">
        <f>(AB87+AB88+AB89)&amp;" / "&amp;ROUND((AB87+AB88+AB89)/1.18,2)&amp;" / "&amp;ROUND((AB87+AB88+AB89)/1.18*0.23,2)&amp;" / "&amp;ROUND((AB87+AB88+AB89)/1.18*0.02,2)</f>
        <v>6200 / 5254.24 / 1208.47 / 105.08</v>
      </c>
      <c r="AB87" s="178">
        <f t="shared" si="16"/>
        <v>2000</v>
      </c>
      <c r="AC87" s="170"/>
      <c r="AD87" s="170"/>
      <c r="AE87" s="167" t="s">
        <v>149</v>
      </c>
      <c r="AF87" s="165">
        <v>0</v>
      </c>
      <c r="AG87" s="165" t="s">
        <v>44</v>
      </c>
      <c r="AH87" s="236">
        <v>2</v>
      </c>
      <c r="AI87" s="165">
        <f t="shared" si="17"/>
        <v>100095</v>
      </c>
      <c r="AJ87" s="165">
        <f t="shared" si="18"/>
        <v>1095</v>
      </c>
      <c r="AK87" s="165">
        <f t="shared" si="19"/>
        <v>95</v>
      </c>
      <c r="AN87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100095, 'Б-100095-13',date'2015-01-02', 3, 12, 12, 'RUR', 1, 18, date'2015-02-02',  date'2015-02-01', 1000951, 1, to_date('2015-02-01 00:00:00','YYYY-MM-DD HH24:MI:SS'), 1000, 180, 0, 184, 0, 'c1', 2, 100095, 1095, 95);insert into xxxx_oebs_cash_payment_test (ID, INVOICE_ID, OEBS_PAYMENT, DOC_DATE, COMISS_DATE) values (s_xxxx_oebs_cash_payment_test.NEXTVAL, 100095, 2000, to_date('2015-02-01 00:00:00','YYYY-MM-DD HH24:MI:SS'), date'2015-01-31' );</v>
      </c>
    </row>
    <row r="88" spans="1:40" ht="12.75" customHeight="1" x14ac:dyDescent="0.25">
      <c r="A88" s="272">
        <v>8</v>
      </c>
      <c r="B88" s="72">
        <v>0</v>
      </c>
      <c r="C88" s="165" t="str">
        <f t="shared" si="21"/>
        <v>10008</v>
      </c>
      <c r="D88" s="165" t="str">
        <f t="shared" si="22"/>
        <v>10008/13</v>
      </c>
      <c r="E88" s="167" t="s">
        <v>36</v>
      </c>
      <c r="F88" s="167" t="s">
        <v>1695</v>
      </c>
      <c r="G88" s="165">
        <v>50</v>
      </c>
      <c r="H88" s="178">
        <v>100096</v>
      </c>
      <c r="I88" s="170" t="str">
        <f t="shared" si="23"/>
        <v>Б-100096-13</v>
      </c>
      <c r="J88" s="169">
        <v>3</v>
      </c>
      <c r="K88" s="165">
        <v>12</v>
      </c>
      <c r="L88" s="165" t="s">
        <v>38</v>
      </c>
      <c r="M88" s="169">
        <v>1</v>
      </c>
      <c r="N88" s="165">
        <v>18</v>
      </c>
      <c r="O88" s="167" t="s">
        <v>823</v>
      </c>
      <c r="P88" s="167" t="s">
        <v>823</v>
      </c>
      <c r="Q88" s="167" t="s">
        <v>826</v>
      </c>
      <c r="R88" s="166" t="str">
        <f t="shared" si="15"/>
        <v>1000961</v>
      </c>
      <c r="S88" s="170">
        <v>1</v>
      </c>
      <c r="T88" s="167" t="s">
        <v>308</v>
      </c>
      <c r="U88" s="165">
        <v>1000</v>
      </c>
      <c r="V88" s="165">
        <f t="shared" si="24"/>
        <v>180</v>
      </c>
      <c r="W88" s="165">
        <v>0</v>
      </c>
      <c r="X88" s="24">
        <v>185</v>
      </c>
      <c r="Z88" s="358"/>
      <c r="AA88" s="369"/>
      <c r="AB88" s="178">
        <f t="shared" si="16"/>
        <v>2000</v>
      </c>
      <c r="AE88" s="167" t="s">
        <v>149</v>
      </c>
      <c r="AF88" s="165">
        <v>0</v>
      </c>
      <c r="AG88" s="165" t="s">
        <v>44</v>
      </c>
      <c r="AH88" s="236">
        <v>2</v>
      </c>
      <c r="AI88" s="165">
        <f t="shared" si="17"/>
        <v>100096</v>
      </c>
      <c r="AJ88" s="165">
        <f t="shared" si="18"/>
        <v>1096</v>
      </c>
      <c r="AK88" s="165">
        <f t="shared" si="19"/>
        <v>96</v>
      </c>
      <c r="AN88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100096, 'Б-100096-13',date'2015-02-02', 3, 12, 12, 'RUR', 1, 18, date'2015-02-02',  date'2015-02-01', 1000961, 1, to_date('2015-02-01 00:00:00','YYYY-MM-DD HH24:MI:SS'), 1000, 180, 0, 185, 0, 'c1', 2, 100096, 1096, 96);insert into xxxx_oebs_cash_payment_test (ID, INVOICE_ID, OEBS_PAYMENT, DOC_DATE, COMISS_DATE) values (s_xxxx_oebs_cash_payment_test.NEXTVAL, 100096, 2000, to_date('2015-02-01 00:00:00','YYYY-MM-DD HH24:MI:SS'), date'2015-01-31' );</v>
      </c>
    </row>
    <row r="89" spans="1:40" ht="12.75" customHeight="1" x14ac:dyDescent="0.25">
      <c r="A89" s="272">
        <v>8</v>
      </c>
      <c r="B89" s="72">
        <v>0</v>
      </c>
      <c r="C89" s="165" t="str">
        <f t="shared" si="21"/>
        <v>10008</v>
      </c>
      <c r="D89" s="165" t="str">
        <f t="shared" si="22"/>
        <v>10008/13</v>
      </c>
      <c r="E89" s="167" t="s">
        <v>36</v>
      </c>
      <c r="F89" s="167" t="s">
        <v>1695</v>
      </c>
      <c r="G89" s="165">
        <v>50</v>
      </c>
      <c r="H89" s="178">
        <v>100097</v>
      </c>
      <c r="I89" s="170" t="str">
        <f t="shared" si="23"/>
        <v>Б-100097-13</v>
      </c>
      <c r="J89" s="169">
        <v>3</v>
      </c>
      <c r="K89" s="165">
        <v>12</v>
      </c>
      <c r="L89" s="165" t="s">
        <v>38</v>
      </c>
      <c r="M89" s="169">
        <v>1</v>
      </c>
      <c r="N89" s="165">
        <v>18</v>
      </c>
      <c r="O89" s="167" t="s">
        <v>823</v>
      </c>
      <c r="P89" s="167" t="s">
        <v>823</v>
      </c>
      <c r="Q89" s="167" t="s">
        <v>826</v>
      </c>
      <c r="R89" s="166" t="str">
        <f t="shared" si="15"/>
        <v>1000971</v>
      </c>
      <c r="S89" s="170">
        <v>1</v>
      </c>
      <c r="T89" s="184" t="s">
        <v>310</v>
      </c>
      <c r="U89" s="165">
        <v>1100</v>
      </c>
      <c r="V89" s="165">
        <f t="shared" si="24"/>
        <v>198</v>
      </c>
      <c r="W89" s="165">
        <v>0</v>
      </c>
      <c r="X89" s="24">
        <v>186</v>
      </c>
      <c r="Z89" s="358"/>
      <c r="AA89" s="369"/>
      <c r="AB89" s="178">
        <f t="shared" si="16"/>
        <v>2200</v>
      </c>
      <c r="AC89" s="170"/>
      <c r="AD89" s="170"/>
      <c r="AE89" s="167" t="s">
        <v>149</v>
      </c>
      <c r="AF89" s="165">
        <v>0</v>
      </c>
      <c r="AG89" s="165" t="s">
        <v>44</v>
      </c>
      <c r="AH89" s="236">
        <v>2</v>
      </c>
      <c r="AI89" s="165">
        <f t="shared" si="17"/>
        <v>100097</v>
      </c>
      <c r="AJ89" s="165">
        <f t="shared" si="18"/>
        <v>1097</v>
      </c>
      <c r="AK89" s="165">
        <f t="shared" si="19"/>
        <v>97</v>
      </c>
      <c r="AN8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100097, 'Б-100097-13',date'2015-02-02', 3, 12, 12, 'RUR', 1, 18, date'2015-02-02',  date'2015-02-01', 1000971, 1, to_date('2015-01-31 23:59:59','YYYY-MM-DD HH24:MI:SS'), 1100, 198, 0, 186, 0, 'c1', 2, 100097, 1097, 97);insert into xxxx_oebs_cash_payment_test (ID, INVOICE_ID, OEBS_PAYMENT, DOC_DATE, COMISS_DATE) values (s_xxxx_oebs_cash_payment_test.NEXTVAL, 100097, 2200, to_date('2015-01-31 23:59:59','YYYY-MM-DD HH24:MI:SS'), date'2015-01-31' );</v>
      </c>
    </row>
    <row r="90" spans="1:40" ht="12.75" customHeight="1" x14ac:dyDescent="0.25">
      <c r="A90" s="272">
        <v>8</v>
      </c>
      <c r="B90" s="72">
        <v>0</v>
      </c>
      <c r="C90" s="165" t="str">
        <f t="shared" si="21"/>
        <v>10008</v>
      </c>
      <c r="D90" s="165" t="str">
        <f t="shared" si="22"/>
        <v>10008/13</v>
      </c>
      <c r="E90" s="167" t="s">
        <v>36</v>
      </c>
      <c r="F90" s="167" t="s">
        <v>1695</v>
      </c>
      <c r="G90" s="165">
        <v>50</v>
      </c>
      <c r="H90" s="178">
        <v>100098</v>
      </c>
      <c r="I90" s="170" t="str">
        <f t="shared" si="23"/>
        <v>Б-100098-13</v>
      </c>
      <c r="J90" s="169">
        <v>3</v>
      </c>
      <c r="K90" s="165">
        <v>12</v>
      </c>
      <c r="L90" s="165" t="s">
        <v>38</v>
      </c>
      <c r="M90" s="169">
        <v>1</v>
      </c>
      <c r="N90" s="165">
        <v>18</v>
      </c>
      <c r="O90" s="167" t="s">
        <v>823</v>
      </c>
      <c r="P90" s="167" t="s">
        <v>823</v>
      </c>
      <c r="Q90" s="167" t="s">
        <v>826</v>
      </c>
      <c r="R90" s="166" t="str">
        <f t="shared" si="15"/>
        <v>1000981</v>
      </c>
      <c r="S90" s="170">
        <v>1</v>
      </c>
      <c r="T90" s="191" t="s">
        <v>308</v>
      </c>
      <c r="U90" s="165">
        <v>1000</v>
      </c>
      <c r="V90" s="165">
        <f t="shared" si="24"/>
        <v>180</v>
      </c>
      <c r="W90" s="165">
        <v>0</v>
      </c>
      <c r="X90" s="24">
        <v>187</v>
      </c>
      <c r="Z90" s="356" t="str">
        <f>SUM(U90:U91)-SUM(V90:V91)&amp;" / "&amp;(SUM(U90:U91)-SUM(V90:V91))*0.23&amp;" / "&amp;(SUM(U90:U91)-SUM(V90:V91))*0.02</f>
        <v>1558 / 358.34 / 31.16</v>
      </c>
      <c r="AA90" s="356" t="str">
        <f>(AB90+AB91)&amp;" / "&amp;ROUND((AB90+AB91)/1.18,2)&amp;" / "&amp;ROUND((AB90+AB91)/1.18*0.23,2)&amp;" / "&amp;ROUND((AB90+AB91)/1.18*0.02,2)</f>
        <v>3800 / 3220.34 / 740.68 / 64.41</v>
      </c>
      <c r="AB90" s="178">
        <f t="shared" si="16"/>
        <v>2000</v>
      </c>
      <c r="AC90" s="170"/>
      <c r="AD90" s="170"/>
      <c r="AE90" s="191" t="s">
        <v>150</v>
      </c>
      <c r="AF90" s="165">
        <v>0</v>
      </c>
      <c r="AG90" s="165" t="s">
        <v>44</v>
      </c>
      <c r="AH90" s="236">
        <v>2</v>
      </c>
      <c r="AI90" s="165">
        <f t="shared" si="17"/>
        <v>100098</v>
      </c>
      <c r="AJ90" s="165">
        <f t="shared" si="18"/>
        <v>1098</v>
      </c>
      <c r="AK90" s="165">
        <f t="shared" si="19"/>
        <v>98</v>
      </c>
      <c r="AN9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100098, 'Б-100098-13',date'2015-02-02', 3, 12, 12, 'RUR', 1, 18, date'2015-02-02',  date'2015-02-01', 1000981, 1, to_date('2015-02-01 00:00:00','YYYY-MM-DD HH24:MI:SS'), 1000, 180, 0, 187, 0, 'c1', 2, 100098, 1098, 98);insert into xxxx_oebs_cash_payment_test (ID, INVOICE_ID, OEBS_PAYMENT, DOC_DATE, COMISS_DATE) values (s_xxxx_oebs_cash_payment_test.NEXTVAL, 100098, 2000, to_date('2015-02-01 00:00:00','YYYY-MM-DD HH24:MI:SS'), date'2015-01-30' );</v>
      </c>
    </row>
    <row r="91" spans="1:40" ht="12.75" customHeight="1" x14ac:dyDescent="0.25">
      <c r="A91" s="272">
        <v>8</v>
      </c>
      <c r="B91" s="72">
        <v>0</v>
      </c>
      <c r="C91" s="165" t="str">
        <f t="shared" si="21"/>
        <v>10008</v>
      </c>
      <c r="D91" s="165" t="str">
        <f t="shared" si="22"/>
        <v>10008/13</v>
      </c>
      <c r="E91" s="167" t="s">
        <v>36</v>
      </c>
      <c r="F91" s="167" t="s">
        <v>1695</v>
      </c>
      <c r="G91" s="165">
        <v>50</v>
      </c>
      <c r="H91" s="178">
        <v>100099</v>
      </c>
      <c r="I91" s="170" t="str">
        <f t="shared" si="23"/>
        <v>Б-100099-13</v>
      </c>
      <c r="J91" s="169">
        <v>3</v>
      </c>
      <c r="K91" s="165">
        <v>12</v>
      </c>
      <c r="L91" s="165" t="s">
        <v>38</v>
      </c>
      <c r="M91" s="169">
        <v>1</v>
      </c>
      <c r="N91" s="165">
        <v>18</v>
      </c>
      <c r="O91" s="167" t="s">
        <v>823</v>
      </c>
      <c r="P91" s="167" t="s">
        <v>823</v>
      </c>
      <c r="Q91" s="167" t="s">
        <v>826</v>
      </c>
      <c r="R91" s="166" t="str">
        <f t="shared" si="15"/>
        <v>1000991</v>
      </c>
      <c r="S91" s="170">
        <v>1</v>
      </c>
      <c r="T91" s="191" t="s">
        <v>310</v>
      </c>
      <c r="U91" s="165">
        <v>900</v>
      </c>
      <c r="V91" s="165">
        <f t="shared" si="24"/>
        <v>162</v>
      </c>
      <c r="W91" s="165">
        <v>0</v>
      </c>
      <c r="X91" s="24">
        <v>188</v>
      </c>
      <c r="Z91" s="358"/>
      <c r="AA91" s="369"/>
      <c r="AB91" s="178">
        <f t="shared" si="16"/>
        <v>1800</v>
      </c>
      <c r="AC91" s="170"/>
      <c r="AD91" s="170"/>
      <c r="AE91" s="191" t="s">
        <v>150</v>
      </c>
      <c r="AF91" s="165">
        <v>0</v>
      </c>
      <c r="AG91" s="165" t="s">
        <v>44</v>
      </c>
      <c r="AH91" s="236">
        <v>2</v>
      </c>
      <c r="AI91" s="165">
        <f t="shared" si="17"/>
        <v>100099</v>
      </c>
      <c r="AJ91" s="165">
        <f t="shared" si="18"/>
        <v>1099</v>
      </c>
      <c r="AK91" s="165">
        <f t="shared" si="19"/>
        <v>99</v>
      </c>
      <c r="AN9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100099, 'Б-100099-13',date'2015-02-02', 3, 12, 12, 'RUR', 1, 18, date'2015-02-02',  date'2015-02-01', 1000991, 1, to_date('2015-01-31 23:59:59','YYYY-MM-DD HH24:MI:SS'), 900, 162, 0, 188, 0, 'c1', 2, 100099, 1099, 99);insert into xxxx_oebs_cash_payment_test (ID, INVOICE_ID, OEBS_PAYMENT, DOC_DATE, COMISS_DATE) values (s_xxxx_oebs_cash_payment_test.NEXTVAL, 100099, 1800, to_date('2015-01-31 23:59:59','YYYY-MM-DD HH24:MI:SS'), date'2015-01-30' );</v>
      </c>
    </row>
    <row r="92" spans="1:40" ht="12.75" customHeight="1" x14ac:dyDescent="0.25">
      <c r="A92" s="272">
        <v>8</v>
      </c>
      <c r="B92" s="72">
        <v>0</v>
      </c>
      <c r="C92" s="165" t="str">
        <f t="shared" si="21"/>
        <v>10008</v>
      </c>
      <c r="D92" s="165" t="str">
        <f t="shared" si="22"/>
        <v>10008/13</v>
      </c>
      <c r="E92" s="167" t="s">
        <v>36</v>
      </c>
      <c r="F92" s="167" t="s">
        <v>1695</v>
      </c>
      <c r="G92" s="165">
        <v>50</v>
      </c>
      <c r="H92" s="178">
        <v>100100</v>
      </c>
      <c r="I92" s="170" t="str">
        <f t="shared" si="23"/>
        <v>Б-100100-13</v>
      </c>
      <c r="J92" s="169">
        <v>3</v>
      </c>
      <c r="K92" s="165">
        <v>12</v>
      </c>
      <c r="L92" s="165" t="s">
        <v>38</v>
      </c>
      <c r="M92" s="169">
        <v>1</v>
      </c>
      <c r="N92" s="165">
        <v>18</v>
      </c>
      <c r="O92" s="191" t="s">
        <v>824</v>
      </c>
      <c r="P92" s="191" t="s">
        <v>823</v>
      </c>
      <c r="Q92" s="191" t="s">
        <v>303</v>
      </c>
      <c r="R92" s="166" t="str">
        <f t="shared" si="15"/>
        <v>1001001</v>
      </c>
      <c r="S92" s="170">
        <v>1</v>
      </c>
      <c r="T92" s="237" t="s">
        <v>308</v>
      </c>
      <c r="U92" s="165">
        <v>800</v>
      </c>
      <c r="V92" s="165">
        <f t="shared" si="24"/>
        <v>144</v>
      </c>
      <c r="W92" s="165">
        <v>0</v>
      </c>
      <c r="X92" s="24">
        <v>189</v>
      </c>
      <c r="Z92" s="358" t="str">
        <f>SUM(U92)-SUM(V92)&amp;" / "&amp;(SUM(U92)-SUM(V92))*0.1&amp;" / "&amp;(SUM(U92)-SUM(V92))*0.03&amp;" / "&amp;(SUM(U92)-SUM(V92))*0.12</f>
        <v>656 / 65.6 / 19.68 / 78.72</v>
      </c>
      <c r="AA92" s="358" t="str">
        <f>AB92&amp;" / "&amp;ROUND(AB92/1.18,2)&amp;" / "&amp;ROUND(AB92/1.18*0.1,2)&amp;" / "&amp;ROUND(AB92/1.18*0.03,2)&amp;" / "&amp;ROUND(AB92/1.18*0.12,2)</f>
        <v>1600 / 1355.93 / 135.59 / 40.68 / 162.71</v>
      </c>
      <c r="AB92" s="178">
        <f t="shared" si="16"/>
        <v>1600</v>
      </c>
      <c r="AC92" s="170"/>
      <c r="AD92" s="170"/>
      <c r="AE92" s="237" t="s">
        <v>149</v>
      </c>
      <c r="AF92" s="165">
        <v>0</v>
      </c>
      <c r="AG92" s="165" t="s">
        <v>44</v>
      </c>
      <c r="AH92" s="236">
        <v>2</v>
      </c>
      <c r="AI92" s="165">
        <f t="shared" si="17"/>
        <v>100100</v>
      </c>
      <c r="AJ92" s="165">
        <f t="shared" si="18"/>
        <v>1100</v>
      </c>
      <c r="AK92" s="165">
        <f t="shared" si="19"/>
        <v>100</v>
      </c>
      <c r="AN92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100100, 'Б-100100-13',date'2015-01-02', 3, 12, 12, 'RUR', 1, 18, date'2015-02-02',  date'2015-02-28', 1001001, 1, to_date('2015-02-01 00:00:00','YYYY-MM-DD HH24:MI:SS'), 800, 144, 0, 189, 0, 'c1', 2, 100100, 1100, 100);insert into xxxx_oebs_cash_payment_test (ID, INVOICE_ID, OEBS_PAYMENT, DOC_DATE, COMISS_DATE) values (s_xxxx_oebs_cash_payment_test.NEXTVAL, 100100, 1600, to_date('2015-02-01 00:00:00','YYYY-MM-DD HH24:MI:SS'), date'2015-01-31' );</v>
      </c>
    </row>
    <row r="93" spans="1:40" ht="12.75" customHeight="1" x14ac:dyDescent="0.25">
      <c r="A93" s="272">
        <v>8</v>
      </c>
      <c r="B93" s="72">
        <v>0</v>
      </c>
      <c r="C93" s="165" t="str">
        <f t="shared" si="21"/>
        <v>10008</v>
      </c>
      <c r="D93" s="165" t="str">
        <f t="shared" si="22"/>
        <v>10008/13</v>
      </c>
      <c r="E93" s="167" t="s">
        <v>36</v>
      </c>
      <c r="F93" s="167" t="s">
        <v>1695</v>
      </c>
      <c r="G93" s="165">
        <v>50</v>
      </c>
      <c r="H93" s="178">
        <v>100101</v>
      </c>
      <c r="I93" s="170" t="str">
        <f t="shared" si="23"/>
        <v>Б-100101-13</v>
      </c>
      <c r="J93" s="169">
        <v>3</v>
      </c>
      <c r="K93" s="165">
        <v>12</v>
      </c>
      <c r="L93" s="165" t="s">
        <v>38</v>
      </c>
      <c r="M93" s="169">
        <v>1</v>
      </c>
      <c r="N93" s="165">
        <v>18</v>
      </c>
      <c r="O93" s="186" t="s">
        <v>824</v>
      </c>
      <c r="P93" s="167" t="s">
        <v>823</v>
      </c>
      <c r="Q93" s="167" t="s">
        <v>826</v>
      </c>
      <c r="R93" s="166" t="str">
        <f t="shared" si="15"/>
        <v>1001011</v>
      </c>
      <c r="S93" s="170">
        <v>1</v>
      </c>
      <c r="T93" s="237" t="s">
        <v>310</v>
      </c>
      <c r="U93" s="165">
        <v>800</v>
      </c>
      <c r="V93" s="165">
        <f t="shared" si="24"/>
        <v>144</v>
      </c>
      <c r="W93" s="165">
        <v>0</v>
      </c>
      <c r="X93" s="24">
        <v>190</v>
      </c>
      <c r="Z93" s="358" t="str">
        <f>SUM(U93)-SUM(V93)&amp;" / "&amp;(SUM(U93)-SUM(V93))*0.23&amp;" / "&amp;(SUM(U93)-SUM(V93))*0.02</f>
        <v>656 / 150.88 / 13.12</v>
      </c>
      <c r="AA93" s="358" t="str">
        <f>AB93&amp;" / "&amp;ROUND(AB93/1.18,2)&amp;" / "&amp;ROUND(AB93/1.18*0.23,2)&amp;" / "&amp;ROUND(AB93/1.18*0.02,2)</f>
        <v>1600 / 1355.93 / 311.86 / 27.12</v>
      </c>
      <c r="AB93" s="178">
        <f t="shared" si="16"/>
        <v>1600</v>
      </c>
      <c r="AC93" s="170"/>
      <c r="AD93" s="170"/>
      <c r="AE93" s="237" t="s">
        <v>149</v>
      </c>
      <c r="AF93" s="165">
        <v>0</v>
      </c>
      <c r="AG93" s="165" t="s">
        <v>44</v>
      </c>
      <c r="AH93" s="236">
        <v>2</v>
      </c>
      <c r="AI93" s="165">
        <f t="shared" si="17"/>
        <v>100101</v>
      </c>
      <c r="AJ93" s="165">
        <f t="shared" si="18"/>
        <v>1101</v>
      </c>
      <c r="AK93" s="165">
        <f t="shared" si="19"/>
        <v>101</v>
      </c>
      <c r="AN93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100101, 'Б-100101-13',date'2015-01-02', 3, 12, 12, 'RUR', 1, 18, date'2015-02-02',  date'2015-02-01', 1001011, 1, to_date('2015-01-31 23:59:59','YYYY-MM-DD HH24:MI:SS'), 800, 144, 0, 190, 0, 'c1', 2, 100101, 1101, 101);insert into xxxx_oebs_cash_payment_test (ID, INVOICE_ID, OEBS_PAYMENT, DOC_DATE, COMISS_DATE) values (s_xxxx_oebs_cash_payment_test.NEXTVAL, 100101, 1600, to_date('2015-01-31 23:59:59','YYYY-MM-DD HH24:MI:SS'), date'2015-01-31' );</v>
      </c>
    </row>
    <row r="94" spans="1:40" ht="12.75" customHeight="1" x14ac:dyDescent="0.25">
      <c r="A94" s="272">
        <v>8</v>
      </c>
      <c r="B94" s="72">
        <v>0</v>
      </c>
      <c r="C94" s="165" t="str">
        <f t="shared" si="21"/>
        <v>10008</v>
      </c>
      <c r="D94" s="165" t="str">
        <f t="shared" si="22"/>
        <v>10008/13</v>
      </c>
      <c r="E94" s="167" t="s">
        <v>36</v>
      </c>
      <c r="F94" s="167" t="s">
        <v>1695</v>
      </c>
      <c r="G94" s="165">
        <v>50</v>
      </c>
      <c r="H94" s="178">
        <v>100102</v>
      </c>
      <c r="I94" s="170" t="str">
        <f t="shared" si="23"/>
        <v>Б-100102-13</v>
      </c>
      <c r="J94" s="169">
        <v>3</v>
      </c>
      <c r="K94" s="165">
        <v>12</v>
      </c>
      <c r="L94" s="165" t="s">
        <v>38</v>
      </c>
      <c r="M94" s="169">
        <v>1</v>
      </c>
      <c r="N94" s="165">
        <v>18</v>
      </c>
      <c r="O94" s="191" t="s">
        <v>824</v>
      </c>
      <c r="P94" s="191" t="s">
        <v>823</v>
      </c>
      <c r="Q94" s="191" t="s">
        <v>303</v>
      </c>
      <c r="R94" s="166" t="str">
        <f t="shared" si="15"/>
        <v>1001021</v>
      </c>
      <c r="S94" s="170">
        <v>1</v>
      </c>
      <c r="T94" s="191" t="s">
        <v>308</v>
      </c>
      <c r="U94" s="165">
        <v>1200</v>
      </c>
      <c r="V94" s="165">
        <f t="shared" si="24"/>
        <v>216</v>
      </c>
      <c r="W94" s="165">
        <v>0</v>
      </c>
      <c r="X94" s="24">
        <v>191</v>
      </c>
      <c r="Z94" s="358" t="str">
        <f>SUM(U94)-SUM(V94)&amp;" / "&amp;(SUM(U94)-SUM(V94))*0.1&amp;" / "&amp;(SUM(U94)-SUM(V94))*0.03&amp;" / "&amp;(SUM(U94)-SUM(V94))*0.12</f>
        <v>984 / 98.4 / 29.52 / 118.08</v>
      </c>
      <c r="AA94" s="358" t="str">
        <f>AB94&amp;" / "&amp;ROUND(AB94/1.18,2)&amp;" / "&amp;ROUND(AB94/1.18*0.1,2)&amp;" / "&amp;ROUND(AB94/1.18*0.03,2)&amp;" / "&amp;ROUND(AB94/1.18*0.12,2)</f>
        <v>2400 / 2033.9 / 203.39 / 61.02 / 244.07</v>
      </c>
      <c r="AB94" s="178">
        <f t="shared" si="16"/>
        <v>2400</v>
      </c>
      <c r="AC94" s="170"/>
      <c r="AD94" s="170"/>
      <c r="AE94" s="191" t="s">
        <v>150</v>
      </c>
      <c r="AF94" s="165">
        <v>0</v>
      </c>
      <c r="AG94" s="165" t="s">
        <v>44</v>
      </c>
      <c r="AH94" s="236">
        <v>2</v>
      </c>
      <c r="AI94" s="165">
        <f t="shared" si="17"/>
        <v>100102</v>
      </c>
      <c r="AJ94" s="165">
        <f t="shared" si="18"/>
        <v>1102</v>
      </c>
      <c r="AK94" s="165">
        <f t="shared" si="19"/>
        <v>102</v>
      </c>
      <c r="AN94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100102, 'Б-100102-13',date'2015-01-02', 3, 12, 12, 'RUR', 1, 18, date'2015-02-02',  date'2015-02-28', 1001021, 1, to_date('2015-02-01 00:00:00','YYYY-MM-DD HH24:MI:SS'), 1200, 216, 0, 191, 0, 'c1', 2, 100102, 1102, 102);insert into xxxx_oebs_cash_payment_test (ID, INVOICE_ID, OEBS_PAYMENT, DOC_DATE, COMISS_DATE) values (s_xxxx_oebs_cash_payment_test.NEXTVAL, 100102, 2400, to_date('2015-02-01 00:00:00','YYYY-MM-DD HH24:MI:SS'), date'2015-01-30' );</v>
      </c>
    </row>
    <row r="95" spans="1:40" ht="12.75" customHeight="1" x14ac:dyDescent="0.25">
      <c r="A95" s="272">
        <v>8</v>
      </c>
      <c r="B95" s="72">
        <v>0</v>
      </c>
      <c r="C95" s="165" t="str">
        <f t="shared" si="21"/>
        <v>10008</v>
      </c>
      <c r="D95" s="165" t="str">
        <f t="shared" si="22"/>
        <v>10008/13</v>
      </c>
      <c r="E95" s="167" t="s">
        <v>36</v>
      </c>
      <c r="F95" s="167" t="s">
        <v>1695</v>
      </c>
      <c r="G95" s="165">
        <v>50</v>
      </c>
      <c r="H95" s="178">
        <v>100103</v>
      </c>
      <c r="I95" s="170" t="str">
        <f t="shared" si="23"/>
        <v>Б-100103-13</v>
      </c>
      <c r="J95" s="169">
        <v>3</v>
      </c>
      <c r="K95" s="165">
        <v>12</v>
      </c>
      <c r="L95" s="165" t="s">
        <v>38</v>
      </c>
      <c r="M95" s="169">
        <v>1</v>
      </c>
      <c r="N95" s="165">
        <v>18</v>
      </c>
      <c r="O95" s="167" t="s">
        <v>823</v>
      </c>
      <c r="P95" s="167" t="s">
        <v>823</v>
      </c>
      <c r="Q95" s="167" t="s">
        <v>826</v>
      </c>
      <c r="R95" s="166" t="str">
        <f t="shared" si="15"/>
        <v>1001031</v>
      </c>
      <c r="S95" s="170">
        <v>1</v>
      </c>
      <c r="T95" s="191" t="s">
        <v>310</v>
      </c>
      <c r="U95" s="165">
        <v>1100</v>
      </c>
      <c r="V95" s="165">
        <f t="shared" si="24"/>
        <v>198</v>
      </c>
      <c r="W95" s="165">
        <v>0</v>
      </c>
      <c r="X95" s="24">
        <v>192</v>
      </c>
      <c r="Z95" s="358" t="str">
        <f>SUM(U95)-SUM(V95)&amp;" / "&amp;(SUM(U95)-SUM(V95))*0.23&amp;" / "&amp;(SUM(U95)-SUM(V95))*0.02</f>
        <v>902 / 207.46 / 18.04</v>
      </c>
      <c r="AA95" s="358" t="str">
        <f>AB95&amp;" / "&amp;ROUND(AB95/1.18,2)&amp;" / "&amp;ROUND(AB95/1.18*0.23,2)&amp;" / "&amp;ROUND(AB95/1.18*0.02,2)</f>
        <v>2200 / 1864.41 / 428.81 / 37.29</v>
      </c>
      <c r="AB95" s="178">
        <f t="shared" si="16"/>
        <v>2200</v>
      </c>
      <c r="AC95" s="170"/>
      <c r="AD95" s="170"/>
      <c r="AE95" s="191" t="s">
        <v>150</v>
      </c>
      <c r="AF95" s="165">
        <v>0</v>
      </c>
      <c r="AG95" s="165" t="s">
        <v>44</v>
      </c>
      <c r="AH95" s="236">
        <v>2</v>
      </c>
      <c r="AI95" s="165">
        <f t="shared" si="17"/>
        <v>100103</v>
      </c>
      <c r="AJ95" s="165">
        <f t="shared" si="18"/>
        <v>1103</v>
      </c>
      <c r="AK95" s="165">
        <f t="shared" si="19"/>
        <v>103</v>
      </c>
      <c r="AN95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100103, 'Б-100103-13',date'2015-02-02', 3, 12, 12, 'RUR', 1, 18, date'2015-02-02',  date'2015-02-01', 1001031, 1, to_date('2015-01-31 23:59:59','YYYY-MM-DD HH24:MI:SS'), 1100, 198, 0, 192, 0, 'c1', 2, 100103, 1103, 103);insert into xxxx_oebs_cash_payment_test (ID, INVOICE_ID, OEBS_PAYMENT, DOC_DATE, COMISS_DATE) values (s_xxxx_oebs_cash_payment_test.NEXTVAL, 100103, 2200, to_date('2015-01-31 23:59:59','YYYY-MM-DD HH24:MI:SS'), date'2015-01-30' );</v>
      </c>
    </row>
    <row r="96" spans="1:40" ht="12.75" customHeight="1" x14ac:dyDescent="0.25">
      <c r="A96" s="272">
        <v>8</v>
      </c>
      <c r="B96" s="72">
        <v>0</v>
      </c>
      <c r="C96" s="165" t="str">
        <f t="shared" si="21"/>
        <v>10008</v>
      </c>
      <c r="D96" s="165" t="str">
        <f t="shared" si="22"/>
        <v>10008/13</v>
      </c>
      <c r="E96" s="167" t="s">
        <v>36</v>
      </c>
      <c r="F96" s="167" t="s">
        <v>1695</v>
      </c>
      <c r="G96" s="165">
        <v>50</v>
      </c>
      <c r="H96" s="178">
        <v>100104</v>
      </c>
      <c r="I96" s="170" t="str">
        <f t="shared" si="23"/>
        <v>Б-100104-13</v>
      </c>
      <c r="J96" s="169">
        <v>3</v>
      </c>
      <c r="K96" s="165">
        <v>12</v>
      </c>
      <c r="L96" s="165" t="s">
        <v>38</v>
      </c>
      <c r="M96" s="169">
        <v>1</v>
      </c>
      <c r="N96" s="165">
        <v>18</v>
      </c>
      <c r="O96" s="191" t="s">
        <v>824</v>
      </c>
      <c r="P96" s="191" t="s">
        <v>823</v>
      </c>
      <c r="Q96" s="191" t="s">
        <v>303</v>
      </c>
      <c r="R96" s="166" t="str">
        <f t="shared" si="15"/>
        <v>1001041</v>
      </c>
      <c r="S96" s="170">
        <v>1</v>
      </c>
      <c r="T96" s="237" t="s">
        <v>144</v>
      </c>
      <c r="U96" s="165">
        <v>1000</v>
      </c>
      <c r="V96" s="165">
        <f t="shared" si="24"/>
        <v>180</v>
      </c>
      <c r="W96" s="165">
        <v>0</v>
      </c>
      <c r="X96" s="24">
        <v>193</v>
      </c>
      <c r="Z96" s="358" t="str">
        <f>SUM(U96)-SUM(V96)&amp;" / "&amp;(SUM(U96)-SUM(V96))*0.1&amp;" / "&amp;(SUM(U96)-SUM(V96))*0.03&amp;" / "&amp;(SUM(U96)-SUM(V96))*0.12</f>
        <v>820 / 82 / 24.6 / 98.4</v>
      </c>
      <c r="AA96" s="358" t="str">
        <f>SUM(AB96:AD96)&amp;" / "&amp;ROUND(SUM(AB96:AD96)/1.18,2)&amp;" / "&amp;ROUND(SUM(AB96:AD96)/1.18*0.1,2)&amp;" / "&amp;ROUND(SUM(AB96:AD96)/1.18*0.03,2)&amp;" / "&amp;ROUND(SUM(AB96:AD96)/1.18*0.12,2)</f>
        <v>3700 / 3135.59 / 313.56 / 94.07 / 376.27</v>
      </c>
      <c r="AB96" s="178">
        <f t="shared" si="16"/>
        <v>2000</v>
      </c>
      <c r="AC96" s="122">
        <v>900</v>
      </c>
      <c r="AD96" s="122">
        <v>800</v>
      </c>
      <c r="AE96" s="237" t="s">
        <v>149</v>
      </c>
      <c r="AF96" s="165">
        <v>0</v>
      </c>
      <c r="AG96" s="165" t="s">
        <v>44</v>
      </c>
      <c r="AH96" s="236">
        <v>2</v>
      </c>
      <c r="AI96" s="165">
        <f t="shared" si="17"/>
        <v>100104</v>
      </c>
      <c r="AJ96" s="165">
        <f t="shared" si="18"/>
        <v>1104</v>
      </c>
      <c r="AK96" s="165">
        <f t="shared" si="19"/>
        <v>104</v>
      </c>
      <c r="AN96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100104, 'Б-100104-13',date'2015-01-02', 3, 12, 12, 'RUR', 1, 18, date'2015-02-02',  date'2015-02-28', 1001041, 1, to_date('2015-01-01 00:00:00','YYYY-MM-DD HH24:MI:SS'), 1000, 180, 0, 193, 0, 'c1', 2, 100104, 1104, 104);insert into xxxx_oebs_cash_payment_test (ID, INVOICE_ID, OEBS_PAYMENT, DOC_DATE, COMISS_DATE) values (s_xxxx_oebs_cash_payment_test.NEXTVAL, 100104, 2000, to_date('2015-01-01 00:00:00','YYYY-MM-DD HH24:MI:SS'), date'2015-01-31' );insert into xxxx_oebs_cash_payment_test (ID, INVOICE_ID, OEBS_PAYMENT, DOC_DATE, COMISS_DATE) values (s_xxxx_oebs_cash_payment_test.NEXTVAL, 100104, 900, to_date('2015-01-01 00:00:00','YYYY-MM-DD HH24:MI:SS'), date'2015-01-31' );insert into xxxx_oebs_cash_payment_test (ID, INVOICE_ID, OEBS_PAYMENT, DOC_DATE, COMISS_DATE) values (s_xxxx_oebs_cash_payment_test.NEXTVAL, 100104, 800, to_date('2015-01-01 00:00:00','YYYY-MM-DD HH24:MI:SS'), date'2015-01-31' );</v>
      </c>
    </row>
    <row r="97" spans="1:40" ht="12.75" customHeight="1" x14ac:dyDescent="0.25">
      <c r="A97" s="272">
        <v>8</v>
      </c>
      <c r="B97" s="72">
        <v>0</v>
      </c>
      <c r="C97" s="165" t="str">
        <f t="shared" si="21"/>
        <v>10008</v>
      </c>
      <c r="D97" s="165" t="str">
        <f t="shared" si="22"/>
        <v>10008/13</v>
      </c>
      <c r="E97" s="167" t="s">
        <v>36</v>
      </c>
      <c r="F97" s="167" t="s">
        <v>1695</v>
      </c>
      <c r="G97" s="165">
        <v>50</v>
      </c>
      <c r="H97" s="178">
        <v>100105</v>
      </c>
      <c r="I97" s="170" t="str">
        <f t="shared" si="23"/>
        <v>Б-100105-13</v>
      </c>
      <c r="J97" s="169">
        <v>3</v>
      </c>
      <c r="K97" s="165">
        <v>12</v>
      </c>
      <c r="L97" s="165" t="s">
        <v>38</v>
      </c>
      <c r="M97" s="169">
        <v>1</v>
      </c>
      <c r="N97" s="165">
        <v>18</v>
      </c>
      <c r="O97" s="167" t="s">
        <v>823</v>
      </c>
      <c r="P97" s="167" t="s">
        <v>823</v>
      </c>
      <c r="Q97" s="167" t="s">
        <v>826</v>
      </c>
      <c r="R97" s="166" t="str">
        <f t="shared" si="15"/>
        <v>1001051</v>
      </c>
      <c r="S97" s="170">
        <v>1</v>
      </c>
      <c r="T97" s="191" t="s">
        <v>312</v>
      </c>
      <c r="U97" s="165">
        <v>900</v>
      </c>
      <c r="V97" s="165">
        <f t="shared" si="24"/>
        <v>162</v>
      </c>
      <c r="W97" s="165">
        <v>0</v>
      </c>
      <c r="X97" s="24">
        <v>194</v>
      </c>
      <c r="Z97" s="358" t="str">
        <f>SUM(U97)-SUM(V97)&amp;" / "&amp;(SUM(U97)-SUM(V97))*0.23&amp;" / "&amp;(SUM(U97)-SUM(V97))*0.02</f>
        <v>738 / 169.74 / 14.76</v>
      </c>
      <c r="AA97" s="358" t="str">
        <f>AB97&amp;" / "&amp;ROUND(AB97/1.18,2)&amp;" / "&amp;ROUND(AB97/1.18*0.23,2)&amp;" / "&amp;ROUND(AB97/1.18*0.02,2)</f>
        <v>1800 / 1525.42 / 350.85 / 30.51</v>
      </c>
      <c r="AB97" s="178">
        <f t="shared" si="16"/>
        <v>1800</v>
      </c>
      <c r="AC97" s="170"/>
      <c r="AD97" s="170"/>
      <c r="AE97" s="191" t="s">
        <v>149</v>
      </c>
      <c r="AF97" s="165">
        <v>0</v>
      </c>
      <c r="AG97" s="165" t="s">
        <v>44</v>
      </c>
      <c r="AH97" s="236">
        <v>2</v>
      </c>
      <c r="AI97" s="165">
        <f t="shared" si="17"/>
        <v>100105</v>
      </c>
      <c r="AJ97" s="165">
        <f t="shared" si="18"/>
        <v>1105</v>
      </c>
      <c r="AK97" s="165">
        <f t="shared" si="19"/>
        <v>105</v>
      </c>
      <c r="AN97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100105, 'Б-100105-13',date'2015-02-02', 3, 12, 12, 'RUR', 1, 18, date'2015-02-02',  date'2015-02-01', 1001051, 1, to_date('2015-01-23 00:00:00','YYYY-MM-DD HH24:MI:SS'), 900, 162, 0, 194, 0, 'c1', 2, 100105, 1105, 105);insert into xxxx_oebs_cash_payment_test (ID, INVOICE_ID, OEBS_PAYMENT, DOC_DATE, COMISS_DATE) values (s_xxxx_oebs_cash_payment_test.NEXTVAL, 100105, 1800, to_date('2015-01-23 00:00:00','YYYY-MM-DD HH24:MI:SS'), date'2015-01-31' );</v>
      </c>
    </row>
    <row r="98" spans="1:40" ht="12.75" customHeight="1" x14ac:dyDescent="0.25">
      <c r="A98" s="272">
        <v>8</v>
      </c>
      <c r="B98" s="72">
        <v>0</v>
      </c>
      <c r="C98" s="165" t="str">
        <f t="shared" si="21"/>
        <v>10008</v>
      </c>
      <c r="D98" s="165" t="str">
        <f t="shared" si="22"/>
        <v>10008/13</v>
      </c>
      <c r="E98" s="167" t="s">
        <v>36</v>
      </c>
      <c r="F98" s="167" t="s">
        <v>1695</v>
      </c>
      <c r="G98" s="165">
        <v>50</v>
      </c>
      <c r="H98" s="178">
        <v>100106</v>
      </c>
      <c r="I98" s="170" t="str">
        <f t="shared" si="23"/>
        <v>Б-100106-13</v>
      </c>
      <c r="J98" s="169">
        <v>3</v>
      </c>
      <c r="K98" s="165">
        <v>12</v>
      </c>
      <c r="L98" s="165" t="s">
        <v>38</v>
      </c>
      <c r="M98" s="169">
        <v>1</v>
      </c>
      <c r="N98" s="165">
        <v>18</v>
      </c>
      <c r="O98" s="191" t="s">
        <v>824</v>
      </c>
      <c r="P98" s="191" t="s">
        <v>823</v>
      </c>
      <c r="Q98" s="191" t="s">
        <v>303</v>
      </c>
      <c r="R98" s="166" t="str">
        <f t="shared" si="15"/>
        <v>1001061</v>
      </c>
      <c r="S98" s="170">
        <v>1</v>
      </c>
      <c r="T98" s="237" t="s">
        <v>310</v>
      </c>
      <c r="U98" s="165">
        <v>900</v>
      </c>
      <c r="V98" s="165">
        <f t="shared" si="24"/>
        <v>162</v>
      </c>
      <c r="W98" s="165">
        <v>0</v>
      </c>
      <c r="X98" s="24">
        <v>195</v>
      </c>
      <c r="Z98" s="358" t="str">
        <f>SUM(U98)-SUM(V98)&amp;" / "&amp;(SUM(U98)-SUM(V98))*0.1&amp;" / "&amp;(SUM(U98)-SUM(V98))*0.03&amp;" / "&amp;(SUM(U98)-SUM(V98))*0.12</f>
        <v>738 / 73.8 / 22.14 / 88.56</v>
      </c>
      <c r="AA98" s="358" t="str">
        <f>AB98&amp;" / "&amp;ROUND(AB98/1.18,2)&amp;" / "&amp;ROUND(AB98/1.18*0.1,2)&amp;" / "&amp;ROUND(AB98/1.18*0.03,2)&amp;" / "&amp;ROUND(AB98/1.18*0.12,2)</f>
        <v>1800 / 1525.42 / 152.54 / 45.76 / 183.05</v>
      </c>
      <c r="AB98" s="178">
        <f t="shared" si="16"/>
        <v>1800</v>
      </c>
      <c r="AC98" s="170"/>
      <c r="AD98" s="170"/>
      <c r="AE98" s="237" t="s">
        <v>150</v>
      </c>
      <c r="AF98" s="165">
        <v>0</v>
      </c>
      <c r="AG98" s="165" t="s">
        <v>44</v>
      </c>
      <c r="AH98" s="236">
        <v>2</v>
      </c>
      <c r="AI98" s="165">
        <f t="shared" si="17"/>
        <v>100106</v>
      </c>
      <c r="AJ98" s="165">
        <f t="shared" si="18"/>
        <v>1106</v>
      </c>
      <c r="AK98" s="165">
        <f t="shared" si="19"/>
        <v>106</v>
      </c>
      <c r="AN98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100106, 'Б-100106-13',date'2015-01-02', 3, 12, 12, 'RUR', 1, 18, date'2015-02-02',  date'2015-02-28', 1001061, 1, to_date('2015-01-31 23:59:59','YYYY-MM-DD HH24:MI:SS'), 900, 162, 0, 195, 0, 'c1', 2, 100106, 1106, 106);insert into xxxx_oebs_cash_payment_test (ID, INVOICE_ID, OEBS_PAYMENT, DOC_DATE, COMISS_DATE) values (s_xxxx_oebs_cash_payment_test.NEXTVAL, 100106, 1800, to_date('2015-01-31 23:59:59','YYYY-MM-DD HH24:MI:SS'), date'2015-01-30' );</v>
      </c>
    </row>
    <row r="99" spans="1:40" ht="12.75" customHeight="1" x14ac:dyDescent="0.25">
      <c r="A99" s="272">
        <v>8</v>
      </c>
      <c r="B99" s="72">
        <v>0</v>
      </c>
      <c r="C99" s="165" t="str">
        <f t="shared" si="21"/>
        <v>10008</v>
      </c>
      <c r="D99" s="165" t="str">
        <f t="shared" si="22"/>
        <v>10008/13</v>
      </c>
      <c r="E99" s="167" t="s">
        <v>36</v>
      </c>
      <c r="F99" s="167" t="s">
        <v>1695</v>
      </c>
      <c r="G99" s="165">
        <v>50</v>
      </c>
      <c r="H99" s="178">
        <v>100107</v>
      </c>
      <c r="I99" s="170" t="str">
        <f t="shared" si="23"/>
        <v>Б-100107-13</v>
      </c>
      <c r="J99" s="169">
        <v>3</v>
      </c>
      <c r="K99" s="165">
        <v>12</v>
      </c>
      <c r="L99" s="165" t="s">
        <v>38</v>
      </c>
      <c r="M99" s="169">
        <v>1</v>
      </c>
      <c r="N99" s="165">
        <v>18</v>
      </c>
      <c r="O99" s="167" t="s">
        <v>823</v>
      </c>
      <c r="P99" s="167" t="s">
        <v>823</v>
      </c>
      <c r="Q99" s="167" t="s">
        <v>826</v>
      </c>
      <c r="R99" s="166" t="str">
        <f t="shared" si="15"/>
        <v>1001071</v>
      </c>
      <c r="S99" s="170">
        <v>1</v>
      </c>
      <c r="T99" s="191" t="s">
        <v>144</v>
      </c>
      <c r="U99" s="165">
        <v>1000</v>
      </c>
      <c r="V99" s="165">
        <f t="shared" si="24"/>
        <v>180</v>
      </c>
      <c r="W99" s="165">
        <v>0</v>
      </c>
      <c r="X99" s="24">
        <v>196</v>
      </c>
      <c r="Z99" s="358" t="str">
        <f>SUM(U99)-SUM(V99)&amp;" / "&amp;(SUM(U99)-SUM(V99))*0.23&amp;" / "&amp;(SUM(U99)-SUM(V99))*0.02</f>
        <v>820 / 188.6 / 16.4</v>
      </c>
      <c r="AA99" s="358" t="str">
        <f>AB99&amp;" / "&amp;ROUND(AB99/1.18,2)&amp;" / "&amp;ROUND(AB99/1.18*0.23,2)&amp;" / "&amp;ROUND(AB99/1.18*0.02,2)</f>
        <v>2000 / 1694.92 / 389.83 / 33.9</v>
      </c>
      <c r="AB99" s="178">
        <f t="shared" si="16"/>
        <v>2000</v>
      </c>
      <c r="AC99" s="170"/>
      <c r="AD99" s="170"/>
      <c r="AE99" s="191" t="s">
        <v>149</v>
      </c>
      <c r="AF99" s="165">
        <v>0</v>
      </c>
      <c r="AG99" s="165" t="s">
        <v>44</v>
      </c>
      <c r="AH99" s="236">
        <v>2</v>
      </c>
      <c r="AI99" s="165">
        <f t="shared" si="17"/>
        <v>100107</v>
      </c>
      <c r="AJ99" s="165">
        <f t="shared" si="18"/>
        <v>1107</v>
      </c>
      <c r="AK99" s="165">
        <f t="shared" si="19"/>
        <v>107</v>
      </c>
      <c r="AN9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100107, 'Б-100107-13',date'2015-02-02', 3, 12, 12, 'RUR', 1, 18, date'2015-02-02',  date'2015-02-01', 1001071, 1, to_date('2015-01-01 00:00:00','YYYY-MM-DD HH24:MI:SS'), 1000, 180, 0, 196, 0, 'c1', 2, 100107, 1107, 107);insert into xxxx_oebs_cash_payment_test (ID, INVOICE_ID, OEBS_PAYMENT, DOC_DATE, COMISS_DATE) values (s_xxxx_oebs_cash_payment_test.NEXTVAL, 100107, 2000, to_date('2015-01-01 00:00:00','YYYY-MM-DD HH24:MI:SS'), date'2015-01-31' );</v>
      </c>
    </row>
    <row r="100" spans="1:40" ht="12.75" customHeight="1" x14ac:dyDescent="0.25">
      <c r="A100" s="272">
        <v>8</v>
      </c>
      <c r="B100" s="72">
        <v>0</v>
      </c>
      <c r="C100" s="165" t="str">
        <f t="shared" si="21"/>
        <v>10008</v>
      </c>
      <c r="D100" s="165" t="str">
        <f t="shared" si="22"/>
        <v>10008/13</v>
      </c>
      <c r="E100" s="167" t="s">
        <v>36</v>
      </c>
      <c r="F100" s="167" t="s">
        <v>1695</v>
      </c>
      <c r="G100" s="165">
        <v>50</v>
      </c>
      <c r="H100" s="178">
        <v>100108</v>
      </c>
      <c r="I100" s="170" t="str">
        <f t="shared" si="23"/>
        <v>Б-100108-13</v>
      </c>
      <c r="J100" s="169">
        <v>3</v>
      </c>
      <c r="K100" s="165">
        <v>12</v>
      </c>
      <c r="L100" s="165" t="s">
        <v>38</v>
      </c>
      <c r="M100" s="169">
        <v>1</v>
      </c>
      <c r="N100" s="165">
        <v>18</v>
      </c>
      <c r="O100" s="186" t="s">
        <v>824</v>
      </c>
      <c r="P100" s="167" t="s">
        <v>823</v>
      </c>
      <c r="Q100" s="167" t="s">
        <v>826</v>
      </c>
      <c r="R100" s="166" t="str">
        <f t="shared" si="15"/>
        <v>1001081</v>
      </c>
      <c r="S100" s="170">
        <v>1</v>
      </c>
      <c r="T100" s="237" t="s">
        <v>312</v>
      </c>
      <c r="U100" s="165">
        <v>900</v>
      </c>
      <c r="V100" s="165">
        <f t="shared" si="24"/>
        <v>162</v>
      </c>
      <c r="W100" s="165">
        <v>0</v>
      </c>
      <c r="X100" s="24">
        <v>197</v>
      </c>
      <c r="Z100" s="358" t="str">
        <f>SUM(U100)-SUM(V100)&amp;" / "&amp;(SUM(U100)-SUM(V100))*0.23&amp;" / "&amp;(SUM(U100)-SUM(V100))*0.02</f>
        <v>738 / 169.74 / 14.76</v>
      </c>
      <c r="AA100" s="358" t="str">
        <f>AB100&amp;" / "&amp;ROUND(AB100/1.18,2)&amp;" / "&amp;ROUND(AB100/1.18*0.23,2)&amp;" / "&amp;ROUND(AB100/1.18*0.02,2)</f>
        <v>1800 / 1525.42 / 350.85 / 30.51</v>
      </c>
      <c r="AB100" s="178">
        <f t="shared" si="16"/>
        <v>1800</v>
      </c>
      <c r="AC100" s="170"/>
      <c r="AD100" s="170"/>
      <c r="AE100" s="237" t="s">
        <v>150</v>
      </c>
      <c r="AF100" s="165">
        <v>0</v>
      </c>
      <c r="AG100" s="165" t="s">
        <v>44</v>
      </c>
      <c r="AH100" s="236">
        <v>2</v>
      </c>
      <c r="AI100" s="165">
        <f t="shared" si="17"/>
        <v>100108</v>
      </c>
      <c r="AJ100" s="165">
        <f t="shared" si="18"/>
        <v>1108</v>
      </c>
      <c r="AK100" s="165">
        <f t="shared" si="19"/>
        <v>108</v>
      </c>
      <c r="AN10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100108, 'Б-100108-13',date'2015-01-02', 3, 12, 12, 'RUR', 1, 18, date'2015-02-02',  date'2015-02-01', 1001081, 1, to_date('2015-01-23 00:00:00','YYYY-MM-DD HH24:MI:SS'), 900, 162, 0, 197, 0, 'c1', 2, 100108, 1108, 108);insert into xxxx_oebs_cash_payment_test (ID, INVOICE_ID, OEBS_PAYMENT, DOC_DATE, COMISS_DATE) values (s_xxxx_oebs_cash_payment_test.NEXTVAL, 100108, 1800, to_date('2015-01-23 00:00:00','YYYY-MM-DD HH24:MI:SS'), date'2015-01-30' );</v>
      </c>
    </row>
    <row r="101" spans="1:40" ht="12.75" customHeight="1" x14ac:dyDescent="0.25">
      <c r="A101" s="272">
        <v>8</v>
      </c>
      <c r="B101" s="72">
        <v>0</v>
      </c>
      <c r="C101" s="165" t="str">
        <f t="shared" si="21"/>
        <v>10008</v>
      </c>
      <c r="D101" s="165" t="str">
        <f t="shared" si="22"/>
        <v>10008/13</v>
      </c>
      <c r="E101" s="167" t="s">
        <v>36</v>
      </c>
      <c r="F101" s="167" t="s">
        <v>1695</v>
      </c>
      <c r="G101" s="165">
        <v>50</v>
      </c>
      <c r="H101" s="178">
        <v>100109</v>
      </c>
      <c r="I101" s="170" t="str">
        <f t="shared" si="23"/>
        <v>Б-100109-13</v>
      </c>
      <c r="J101" s="169">
        <v>3</v>
      </c>
      <c r="K101" s="165">
        <v>12</v>
      </c>
      <c r="L101" s="165" t="s">
        <v>38</v>
      </c>
      <c r="M101" s="169">
        <v>1</v>
      </c>
      <c r="N101" s="165">
        <v>18</v>
      </c>
      <c r="O101" s="167" t="s">
        <v>823</v>
      </c>
      <c r="P101" s="167" t="s">
        <v>823</v>
      </c>
      <c r="Q101" s="167" t="s">
        <v>826</v>
      </c>
      <c r="R101" s="166" t="str">
        <f t="shared" si="15"/>
        <v>1001091</v>
      </c>
      <c r="S101" s="170">
        <v>1</v>
      </c>
      <c r="T101" s="191" t="s">
        <v>310</v>
      </c>
      <c r="U101" s="165">
        <v>900</v>
      </c>
      <c r="V101" s="165">
        <f t="shared" si="24"/>
        <v>162</v>
      </c>
      <c r="W101" s="165">
        <v>0</v>
      </c>
      <c r="X101" s="24">
        <v>198</v>
      </c>
      <c r="Z101" s="358" t="str">
        <f>SUM(U101)-SUM(V101)&amp;" / "&amp;(SUM(U101)-SUM(V101))*0.23&amp;" / "&amp;(SUM(U101)-SUM(V101))*0.02</f>
        <v>738 / 169.74 / 14.76</v>
      </c>
      <c r="AA101" s="358" t="str">
        <f>AB101&amp;" / "&amp;ROUND(AB101/1.18,2)&amp;" / "&amp;ROUND(AB101/1.18*0.23,2)&amp;" / "&amp;ROUND(AB101/1.18*0.02,2)</f>
        <v>1800 / 1525.42 / 350.85 / 30.51</v>
      </c>
      <c r="AB101" s="178">
        <f t="shared" si="16"/>
        <v>1800</v>
      </c>
      <c r="AC101" s="170"/>
      <c r="AD101" s="170"/>
      <c r="AE101" s="191" t="s">
        <v>149</v>
      </c>
      <c r="AF101" s="165">
        <v>0</v>
      </c>
      <c r="AG101" s="165" t="s">
        <v>44</v>
      </c>
      <c r="AH101" s="236">
        <v>2</v>
      </c>
      <c r="AI101" s="165">
        <f t="shared" si="17"/>
        <v>100109</v>
      </c>
      <c r="AJ101" s="165">
        <f t="shared" si="18"/>
        <v>1109</v>
      </c>
      <c r="AK101" s="165">
        <f t="shared" si="19"/>
        <v>109</v>
      </c>
      <c r="AN10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100109, 'Б-100109-13',date'2015-02-02', 3, 12, 12, 'RUR', 1, 18, date'2015-02-02',  date'2015-02-01', 1001091, 1, to_date('2015-01-31 23:59:59','YYYY-MM-DD HH24:MI:SS'), 900, 162, 0, 198, 0, 'c1', 2, 100109, 1109, 109);insert into xxxx_oebs_cash_payment_test (ID, INVOICE_ID, OEBS_PAYMENT, DOC_DATE, COMISS_DATE) values (s_xxxx_oebs_cash_payment_test.NEXTVAL, 100109, 1800, to_date('2015-01-31 23:59:59','YYYY-MM-DD HH24:MI:SS'), date'2015-01-31' );</v>
      </c>
    </row>
    <row r="102" spans="1:40" ht="12.75" customHeight="1" x14ac:dyDescent="0.25">
      <c r="A102" s="272">
        <v>8</v>
      </c>
      <c r="B102" s="72">
        <v>0</v>
      </c>
      <c r="C102" s="165" t="str">
        <f t="shared" si="21"/>
        <v>10008</v>
      </c>
      <c r="D102" s="165" t="str">
        <f t="shared" si="22"/>
        <v>10008/13</v>
      </c>
      <c r="E102" s="167" t="s">
        <v>36</v>
      </c>
      <c r="F102" s="167" t="s">
        <v>1695</v>
      </c>
      <c r="G102" s="165">
        <v>50</v>
      </c>
      <c r="H102" s="178">
        <v>100110</v>
      </c>
      <c r="I102" s="170" t="str">
        <f t="shared" si="23"/>
        <v>Б-100110-13</v>
      </c>
      <c r="J102" s="169">
        <v>3</v>
      </c>
      <c r="K102" s="165">
        <v>12</v>
      </c>
      <c r="L102" s="165" t="s">
        <v>38</v>
      </c>
      <c r="M102" s="169">
        <v>1</v>
      </c>
      <c r="N102" s="165">
        <v>18</v>
      </c>
      <c r="O102" s="167" t="s">
        <v>823</v>
      </c>
      <c r="P102" s="167" t="s">
        <v>823</v>
      </c>
      <c r="Q102" s="167" t="s">
        <v>826</v>
      </c>
      <c r="R102" s="166" t="str">
        <f t="shared" si="15"/>
        <v>1001101</v>
      </c>
      <c r="S102" s="170">
        <v>1</v>
      </c>
      <c r="T102" s="237" t="s">
        <v>144</v>
      </c>
      <c r="U102" s="165">
        <v>1000</v>
      </c>
      <c r="V102" s="165">
        <f t="shared" si="24"/>
        <v>180</v>
      </c>
      <c r="W102" s="165">
        <v>0</v>
      </c>
      <c r="X102" s="24">
        <v>199</v>
      </c>
      <c r="Z102" s="358" t="str">
        <f>SUM(U102)-SUM(V102)&amp;" / "&amp;(SUM(U102)-SUM(V102))*0.23&amp;" / "&amp;(SUM(U102)-SUM(V102))*0.02</f>
        <v>820 / 188.6 / 16.4</v>
      </c>
      <c r="AA102" s="358" t="str">
        <f>AB102&amp;" / "&amp;ROUND(AB102/1.18,2)&amp;" / "&amp;ROUND(AB102/1.18*0.23,2)&amp;" / "&amp;ROUND(AB102/1.18*0.02,2)</f>
        <v>2000 / 1694.92 / 389.83 / 33.9</v>
      </c>
      <c r="AB102" s="178">
        <f t="shared" si="16"/>
        <v>2000</v>
      </c>
      <c r="AC102" s="170"/>
      <c r="AD102" s="170"/>
      <c r="AE102" s="237" t="s">
        <v>149</v>
      </c>
      <c r="AF102" s="165">
        <v>0</v>
      </c>
      <c r="AG102" s="165" t="s">
        <v>44</v>
      </c>
      <c r="AH102" s="236">
        <v>2</v>
      </c>
      <c r="AI102" s="165">
        <f t="shared" si="17"/>
        <v>100110</v>
      </c>
      <c r="AJ102" s="165">
        <f t="shared" si="18"/>
        <v>1110</v>
      </c>
      <c r="AK102" s="165">
        <f t="shared" si="19"/>
        <v>110</v>
      </c>
      <c r="AN102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100110, 'Б-100110-13',date'2015-02-02', 3, 12, 12, 'RUR', 1, 18, date'2015-02-02',  date'2015-02-01', 1001101, 1, to_date('2015-01-01 00:00:00','YYYY-MM-DD HH24:MI:SS'), 1000, 180, 0, 199, 0, 'c1', 2, 100110, 1110, 110);insert into xxxx_oebs_cash_payment_test (ID, INVOICE_ID, OEBS_PAYMENT, DOC_DATE, COMISS_DATE) values (s_xxxx_oebs_cash_payment_test.NEXTVAL, 100110, 2000, to_date('2015-01-01 00:00:00','YYYY-MM-DD HH24:MI:SS'), date'2015-01-31' );</v>
      </c>
    </row>
    <row r="103" spans="1:40" ht="12.75" customHeight="1" x14ac:dyDescent="0.25">
      <c r="A103" s="272">
        <v>8</v>
      </c>
      <c r="B103" s="72">
        <v>0</v>
      </c>
      <c r="C103" s="165" t="str">
        <f t="shared" si="21"/>
        <v>10008</v>
      </c>
      <c r="D103" s="165" t="str">
        <f t="shared" si="22"/>
        <v>10008/13</v>
      </c>
      <c r="E103" s="167" t="s">
        <v>36</v>
      </c>
      <c r="F103" s="167" t="s">
        <v>1695</v>
      </c>
      <c r="G103" s="165">
        <v>50</v>
      </c>
      <c r="H103" s="178">
        <v>100111</v>
      </c>
      <c r="I103" s="170" t="str">
        <f t="shared" si="23"/>
        <v>Б-100111-13</v>
      </c>
      <c r="J103" s="169">
        <v>3</v>
      </c>
      <c r="K103" s="165">
        <v>12</v>
      </c>
      <c r="L103" s="165" t="s">
        <v>38</v>
      </c>
      <c r="M103" s="169">
        <v>1</v>
      </c>
      <c r="N103" s="165">
        <v>18</v>
      </c>
      <c r="O103" s="186" t="s">
        <v>824</v>
      </c>
      <c r="P103" s="167" t="s">
        <v>823</v>
      </c>
      <c r="Q103" s="167" t="s">
        <v>826</v>
      </c>
      <c r="R103" s="166" t="str">
        <f t="shared" si="15"/>
        <v>1001111</v>
      </c>
      <c r="S103" s="170">
        <v>1</v>
      </c>
      <c r="T103" s="191" t="s">
        <v>309</v>
      </c>
      <c r="U103" s="165">
        <v>900</v>
      </c>
      <c r="V103" s="165">
        <f t="shared" si="24"/>
        <v>162</v>
      </c>
      <c r="W103" s="165">
        <v>0</v>
      </c>
      <c r="X103" s="24">
        <v>200</v>
      </c>
      <c r="Z103" s="356" t="str">
        <f>SUM(U103:U104)-SUM(V103:V104)&amp;" / "&amp;(SUM(U103:U104)-SUM(V103:V104))*0.23&amp;" / "&amp;(SUM(U103:U104)-SUM(V103:V104))*0.02</f>
        <v>1476 / 339.48 / 29.52</v>
      </c>
      <c r="AA103" s="356" t="str">
        <f>(AB103+AB104)&amp;" / "&amp;ROUND((AB103+AB104)/1.18,2)&amp;" / "&amp;ROUND((AB103+AB104)/1.18*0.23,2)&amp;" / "&amp;ROUND((AB103+AB104)/1.18*0.02,2)</f>
        <v>3600 / 3050.85 / 701.69 / 61.02</v>
      </c>
      <c r="AB103" s="178">
        <f t="shared" si="16"/>
        <v>1800</v>
      </c>
      <c r="AC103" s="170"/>
      <c r="AD103" s="170"/>
      <c r="AE103" s="191" t="s">
        <v>148</v>
      </c>
      <c r="AF103" s="165">
        <v>0</v>
      </c>
      <c r="AG103" s="165" t="s">
        <v>44</v>
      </c>
      <c r="AH103" s="236">
        <v>2</v>
      </c>
      <c r="AI103" s="165">
        <f t="shared" si="17"/>
        <v>100111</v>
      </c>
      <c r="AJ103" s="165">
        <f t="shared" si="18"/>
        <v>1111</v>
      </c>
      <c r="AK103" s="165">
        <f t="shared" si="19"/>
        <v>111</v>
      </c>
      <c r="AN103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100111, 'Б-100111-13',date'2015-01-02', 3, 12, 12, 'RUR', 1, 18, date'2015-02-02',  date'2015-02-01', 1001111, 1, to_date('2015-02-28 00:00:00','YYYY-MM-DD HH24:MI:SS'), 900, 162, 0, 200, 0, 'c1', 2, 100111, 1111, 111);insert into xxxx_oebs_cash_payment_test (ID, INVOICE_ID, OEBS_PAYMENT, DOC_DATE, COMISS_DATE) values (s_xxxx_oebs_cash_payment_test.NEXTVAL, 100111, 1800, to_date('2015-02-28 00:00:00','YYYY-MM-DD HH24:MI:SS'), date'2015-02-28' );</v>
      </c>
    </row>
    <row r="104" spans="1:40" ht="12.75" customHeight="1" x14ac:dyDescent="0.25">
      <c r="A104" s="272">
        <v>8</v>
      </c>
      <c r="B104" s="72">
        <v>0</v>
      </c>
      <c r="C104" s="165" t="str">
        <f t="shared" si="21"/>
        <v>10008</v>
      </c>
      <c r="D104" s="165" t="str">
        <f t="shared" si="22"/>
        <v>10008/13</v>
      </c>
      <c r="E104" s="167" t="s">
        <v>36</v>
      </c>
      <c r="F104" s="167" t="s">
        <v>1695</v>
      </c>
      <c r="G104" s="165">
        <v>50</v>
      </c>
      <c r="H104" s="178">
        <v>100112</v>
      </c>
      <c r="I104" s="170" t="str">
        <f t="shared" si="23"/>
        <v>Б-100112-13</v>
      </c>
      <c r="J104" s="169">
        <v>3</v>
      </c>
      <c r="K104" s="165">
        <v>12</v>
      </c>
      <c r="L104" s="165" t="s">
        <v>38</v>
      </c>
      <c r="M104" s="169">
        <v>1</v>
      </c>
      <c r="N104" s="165">
        <v>18</v>
      </c>
      <c r="O104" s="186" t="s">
        <v>824</v>
      </c>
      <c r="P104" s="167" t="s">
        <v>823</v>
      </c>
      <c r="Q104" s="167" t="s">
        <v>826</v>
      </c>
      <c r="R104" s="166" t="str">
        <f t="shared" si="15"/>
        <v>1001121</v>
      </c>
      <c r="S104" s="170">
        <v>1</v>
      </c>
      <c r="T104" s="191" t="s">
        <v>309</v>
      </c>
      <c r="U104" s="165">
        <v>900</v>
      </c>
      <c r="V104" s="165">
        <f t="shared" si="24"/>
        <v>162</v>
      </c>
      <c r="W104" s="165">
        <v>0</v>
      </c>
      <c r="X104" s="24">
        <v>201</v>
      </c>
      <c r="Z104" s="358"/>
      <c r="AA104" s="369"/>
      <c r="AB104" s="178">
        <f t="shared" si="16"/>
        <v>1800</v>
      </c>
      <c r="AC104" s="170"/>
      <c r="AD104" s="170"/>
      <c r="AE104" s="191" t="s">
        <v>148</v>
      </c>
      <c r="AF104" s="165">
        <v>0</v>
      </c>
      <c r="AG104" s="165" t="s">
        <v>44</v>
      </c>
      <c r="AH104" s="236">
        <v>2</v>
      </c>
      <c r="AI104" s="165">
        <f t="shared" si="17"/>
        <v>100112</v>
      </c>
      <c r="AJ104" s="165">
        <f t="shared" si="18"/>
        <v>1112</v>
      </c>
      <c r="AK104" s="165">
        <f t="shared" si="19"/>
        <v>112</v>
      </c>
      <c r="AN104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100112, 'Б-100112-13',date'2015-01-02', 3, 12, 12, 'RUR', 1, 18, date'2015-02-02',  date'2015-02-01', 1001121, 1, to_date('2015-02-28 00:00:00','YYYY-MM-DD HH24:MI:SS'), 900, 162, 0, 201, 0, 'c1', 2, 100112, 1112, 112);insert into xxxx_oebs_cash_payment_test (ID, INVOICE_ID, OEBS_PAYMENT, DOC_DATE, COMISS_DATE) values (s_xxxx_oebs_cash_payment_test.NEXTVAL, 100112, 1800, to_date('2015-02-28 00:00:00','YYYY-MM-DD HH24:MI:SS'), date'2015-02-28' );</v>
      </c>
    </row>
    <row r="105" spans="1:40" ht="12.75" customHeight="1" x14ac:dyDescent="0.25">
      <c r="A105" s="360">
        <v>8</v>
      </c>
      <c r="B105" s="72">
        <v>0</v>
      </c>
      <c r="C105" s="171" t="str">
        <f t="shared" si="21"/>
        <v>10008</v>
      </c>
      <c r="D105" s="171" t="str">
        <f t="shared" si="22"/>
        <v>10008/13</v>
      </c>
      <c r="E105" s="172" t="s">
        <v>36</v>
      </c>
      <c r="F105" s="172" t="s">
        <v>1695</v>
      </c>
      <c r="G105" s="171">
        <v>50</v>
      </c>
      <c r="H105" s="178">
        <v>100113</v>
      </c>
      <c r="I105" s="171" t="str">
        <f t="shared" si="23"/>
        <v>Б-100113-13</v>
      </c>
      <c r="J105" s="169">
        <v>3</v>
      </c>
      <c r="K105" s="171">
        <v>12</v>
      </c>
      <c r="L105" s="171" t="s">
        <v>38</v>
      </c>
      <c r="M105" s="175">
        <v>1</v>
      </c>
      <c r="N105" s="171">
        <v>18</v>
      </c>
      <c r="O105" s="191" t="s">
        <v>824</v>
      </c>
      <c r="P105" s="191" t="s">
        <v>823</v>
      </c>
      <c r="Q105" s="191" t="s">
        <v>303</v>
      </c>
      <c r="R105" s="173" t="str">
        <f t="shared" si="15"/>
        <v>1001131</v>
      </c>
      <c r="S105" s="171">
        <v>1</v>
      </c>
      <c r="T105" s="177" t="s">
        <v>308</v>
      </c>
      <c r="U105" s="171">
        <v>900</v>
      </c>
      <c r="V105" s="171">
        <f t="shared" si="24"/>
        <v>162</v>
      </c>
      <c r="W105" s="171">
        <v>0</v>
      </c>
      <c r="X105" s="24">
        <v>202</v>
      </c>
      <c r="Y105" s="179"/>
      <c r="Z105" s="361"/>
      <c r="AA105" s="370"/>
      <c r="AB105" s="180">
        <f t="shared" si="16"/>
        <v>1800</v>
      </c>
      <c r="AC105" s="171"/>
      <c r="AD105" s="171"/>
      <c r="AE105" s="177" t="s">
        <v>148</v>
      </c>
      <c r="AF105" s="165">
        <v>0</v>
      </c>
      <c r="AG105" s="171" t="s">
        <v>44</v>
      </c>
      <c r="AH105" s="236">
        <v>2</v>
      </c>
      <c r="AI105" s="165">
        <f t="shared" si="17"/>
        <v>100113</v>
      </c>
      <c r="AJ105" s="165">
        <f t="shared" si="18"/>
        <v>1113</v>
      </c>
      <c r="AK105" s="165">
        <f t="shared" si="19"/>
        <v>113</v>
      </c>
      <c r="AL105" s="179"/>
      <c r="AN105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8, 10008, '10008/13', date'2014-03-01', date'2015-11-01', 50, 100113, 'Б-100113-13',date'2015-01-02', 3, 12, 12, 'RUR', 1, 18, date'2015-02-02',  date'2015-02-28', 1001131, 1, to_date('2015-02-01 00:00:00','YYYY-MM-DD HH24:MI:SS'), 900, 162, 0, 202, 0, 'c1', 2, 100113, 1113, 113);insert into xxxx_oebs_cash_payment_test (ID, INVOICE_ID, OEBS_PAYMENT, DOC_DATE, COMISS_DATE) values (s_xxxx_oebs_cash_payment_test.NEXTVAL, 100113, 1800, to_date('2015-02-01 00:00:00','YYYY-MM-DD HH24:MI:SS'), date'2015-02-28' );</v>
      </c>
    </row>
    <row r="106" spans="1:40" ht="12.75" customHeight="1" x14ac:dyDescent="0.25">
      <c r="A106" s="272">
        <v>9</v>
      </c>
      <c r="B106" s="72">
        <v>0</v>
      </c>
      <c r="C106" s="165" t="str">
        <f t="shared" si="21"/>
        <v>10009</v>
      </c>
      <c r="D106" s="165" t="str">
        <f t="shared" si="22"/>
        <v>10009/13</v>
      </c>
      <c r="E106" s="167" t="s">
        <v>36</v>
      </c>
      <c r="F106" s="167" t="s">
        <v>1695</v>
      </c>
      <c r="G106" s="165">
        <v>50</v>
      </c>
      <c r="H106" s="178">
        <v>100114</v>
      </c>
      <c r="I106" s="170" t="str">
        <f t="shared" si="23"/>
        <v>Б-100114-13</v>
      </c>
      <c r="J106" s="169">
        <v>3</v>
      </c>
      <c r="K106" s="165">
        <v>12</v>
      </c>
      <c r="L106" s="165" t="s">
        <v>38</v>
      </c>
      <c r="M106" s="169">
        <v>1</v>
      </c>
      <c r="N106" s="165">
        <v>18</v>
      </c>
      <c r="O106" s="191" t="s">
        <v>824</v>
      </c>
      <c r="P106" s="184" t="s">
        <v>303</v>
      </c>
      <c r="Q106" s="191" t="s">
        <v>823</v>
      </c>
      <c r="R106" s="166" t="str">
        <f t="shared" si="15"/>
        <v>1001141</v>
      </c>
      <c r="S106" s="170">
        <v>1</v>
      </c>
      <c r="T106" s="167" t="s">
        <v>309</v>
      </c>
      <c r="U106" s="165">
        <v>1000</v>
      </c>
      <c r="V106" s="165">
        <f t="shared" si="24"/>
        <v>180</v>
      </c>
      <c r="W106" s="165">
        <v>0</v>
      </c>
      <c r="X106" s="24">
        <v>203</v>
      </c>
      <c r="Y106" s="168" t="s">
        <v>42</v>
      </c>
      <c r="Z106" s="356" t="str">
        <f>SUM(U106:U107)-SUM(V106:V107)&amp;" / "&amp;(SUM(U106:U107)-SUM(V106:V107))*0.1&amp;" / "&amp;(SUM(U106:U107)-SUM(V106:V107))*0.03&amp;" / "&amp;(SUM(U106:U107)-SUM(V106:V107))*0.12</f>
        <v>1640 / 164 / 49.2 / 196.8</v>
      </c>
      <c r="AA106" s="356" t="str">
        <f>SUM(AB106:AC107)&amp;" / "&amp;ROUND(SUM(AB106:AC107)/1.18,2)&amp;" / "&amp;ROUND((SUM(AB106:AC107)/1.18)*0.1,2)&amp;" / "&amp;ROUND((SUM(AB106:AC107)/1.18)*0.03,2)&amp;" / "&amp;ROUND((SUM(AB106:AC107)/1.18)*0.12,2)</f>
        <v>6000 / 5084.75 / 508.47 / 152.54 / 610.17</v>
      </c>
      <c r="AB106" s="178">
        <f t="shared" si="16"/>
        <v>2000</v>
      </c>
      <c r="AC106" s="122">
        <v>1000</v>
      </c>
      <c r="AD106" s="170"/>
      <c r="AE106" s="167" t="s">
        <v>149</v>
      </c>
      <c r="AF106" s="165">
        <v>0</v>
      </c>
      <c r="AG106" s="165" t="s">
        <v>44</v>
      </c>
      <c r="AH106" s="236">
        <v>2</v>
      </c>
      <c r="AI106" s="165">
        <f t="shared" si="17"/>
        <v>100114</v>
      </c>
      <c r="AJ106" s="165">
        <f t="shared" si="18"/>
        <v>1114</v>
      </c>
      <c r="AK106" s="165">
        <f t="shared" si="19"/>
        <v>114</v>
      </c>
      <c r="AL106" s="163" t="s">
        <v>867</v>
      </c>
      <c r="AN106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9, 10009, '10009/13', date'2014-03-01', date'2015-11-01', 50, 100114, 'Б-100114-13',date'2015-01-02', 3, 12, 12, 'RUR', 1, 18, date'2015-02-28',  date'2015-02-02', 1001141, 1, to_date('2015-02-28 00:00:00','YYYY-MM-DD HH24:MI:SS'), 1000, 180, 0, 203, 0, 'c1', 2, 100114, 1114, 114);insert into xxxx_oebs_cash_payment_test (ID, INVOICE_ID, OEBS_PAYMENT, DOC_DATE, COMISS_DATE) values (s_xxxx_oebs_cash_payment_test.NEXTVAL, 100114, 2000, to_date('2015-02-28 00:00:00','YYYY-MM-DD HH24:MI:SS'), date'2015-01-31' );insert into xxxx_oebs_cash_payment_test (ID, INVOICE_ID, OEBS_PAYMENT, DOC_DATE, COMISS_DATE) values (s_xxxx_oebs_cash_payment_test.NEXTVAL, 100114, 1000, to_date('2015-02-28 00:00:00','YYYY-MM-DD HH24:MI:SS'), date'2015-01-31' );</v>
      </c>
    </row>
    <row r="107" spans="1:40" ht="12.75" customHeight="1" x14ac:dyDescent="0.25">
      <c r="A107" s="360">
        <v>9</v>
      </c>
      <c r="B107" s="72">
        <v>0</v>
      </c>
      <c r="C107" s="171" t="str">
        <f t="shared" si="21"/>
        <v>10009</v>
      </c>
      <c r="D107" s="171" t="str">
        <f t="shared" si="22"/>
        <v>10009/13</v>
      </c>
      <c r="E107" s="172" t="s">
        <v>36</v>
      </c>
      <c r="F107" s="172" t="s">
        <v>1695</v>
      </c>
      <c r="G107" s="171">
        <v>50</v>
      </c>
      <c r="H107" s="178">
        <v>100115</v>
      </c>
      <c r="I107" s="171" t="str">
        <f t="shared" si="23"/>
        <v>Б-100115-13</v>
      </c>
      <c r="J107" s="169">
        <v>3</v>
      </c>
      <c r="K107" s="171">
        <v>12</v>
      </c>
      <c r="L107" s="171" t="s">
        <v>38</v>
      </c>
      <c r="M107" s="175">
        <v>1</v>
      </c>
      <c r="N107" s="165">
        <v>18</v>
      </c>
      <c r="O107" s="177" t="s">
        <v>824</v>
      </c>
      <c r="P107" s="172" t="s">
        <v>826</v>
      </c>
      <c r="Q107" s="191" t="s">
        <v>823</v>
      </c>
      <c r="R107" s="173" t="str">
        <f t="shared" si="15"/>
        <v>1001151</v>
      </c>
      <c r="S107" s="171">
        <v>1</v>
      </c>
      <c r="T107" s="172" t="s">
        <v>308</v>
      </c>
      <c r="U107" s="171">
        <v>1000</v>
      </c>
      <c r="V107" s="171">
        <f t="shared" si="24"/>
        <v>180</v>
      </c>
      <c r="W107" s="171">
        <v>0</v>
      </c>
      <c r="X107" s="24">
        <v>204</v>
      </c>
      <c r="Y107" s="174" t="s">
        <v>42</v>
      </c>
      <c r="Z107" s="371"/>
      <c r="AA107" s="371"/>
      <c r="AB107" s="180">
        <f t="shared" si="16"/>
        <v>2000</v>
      </c>
      <c r="AC107" s="192">
        <v>1000</v>
      </c>
      <c r="AD107" s="171"/>
      <c r="AE107" s="172" t="s">
        <v>149</v>
      </c>
      <c r="AF107" s="165">
        <v>0</v>
      </c>
      <c r="AG107" s="171" t="s">
        <v>44</v>
      </c>
      <c r="AH107" s="236">
        <v>2</v>
      </c>
      <c r="AI107" s="165">
        <f t="shared" si="17"/>
        <v>100115</v>
      </c>
      <c r="AJ107" s="165">
        <f t="shared" si="18"/>
        <v>1115</v>
      </c>
      <c r="AK107" s="165">
        <f t="shared" si="19"/>
        <v>115</v>
      </c>
      <c r="AL107" s="179" t="s">
        <v>868</v>
      </c>
      <c r="AN107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9, 10009, '10009/13', date'2014-03-01', date'2015-11-01', 50, 100115, 'Б-100115-13',date'2015-01-02', 3, 12, 12, 'RUR', 1, 18, date'2015-02-01',  date'2015-02-02', 1001151, 1, to_date('2015-02-01 00:00:00','YYYY-MM-DD HH24:MI:SS'), 1000, 180, 0, 204, 0, 'c1', 2, 100115, 1115, 115);insert into xxxx_oebs_cash_payment_test (ID, INVOICE_ID, OEBS_PAYMENT, DOC_DATE, COMISS_DATE) values (s_xxxx_oebs_cash_payment_test.NEXTVAL, 100115, 2000, to_date('2015-02-01 00:00:00','YYYY-MM-DD HH24:MI:SS'), date'2015-01-31' );insert into xxxx_oebs_cash_payment_test (ID, INVOICE_ID, OEBS_PAYMENT, DOC_DATE, COMISS_DATE) values (s_xxxx_oebs_cash_payment_test.NEXTVAL, 100115, 1000, to_date('2015-02-01 00:00:00','YYYY-MM-DD HH24:MI:SS'), date'2015-01-31' );</v>
      </c>
    </row>
    <row r="108" spans="1:40" ht="12.75" customHeight="1" x14ac:dyDescent="0.25">
      <c r="A108" s="272">
        <v>10</v>
      </c>
      <c r="B108" s="72">
        <v>0</v>
      </c>
      <c r="C108" s="165" t="str">
        <f t="shared" si="21"/>
        <v>100010</v>
      </c>
      <c r="D108" s="165" t="str">
        <f t="shared" si="22"/>
        <v>100010/13</v>
      </c>
      <c r="E108" s="167" t="s">
        <v>36</v>
      </c>
      <c r="F108" s="167" t="s">
        <v>1695</v>
      </c>
      <c r="G108" s="165">
        <v>50</v>
      </c>
      <c r="H108" s="178">
        <v>100116</v>
      </c>
      <c r="I108" s="170" t="str">
        <f t="shared" si="23"/>
        <v>Б-100116-13</v>
      </c>
      <c r="J108" s="169">
        <v>3</v>
      </c>
      <c r="K108" s="165">
        <v>12</v>
      </c>
      <c r="L108" s="165" t="s">
        <v>38</v>
      </c>
      <c r="M108" s="169">
        <v>1</v>
      </c>
      <c r="N108" s="165">
        <v>18</v>
      </c>
      <c r="O108" s="191" t="s">
        <v>824</v>
      </c>
      <c r="P108" s="191" t="s">
        <v>823</v>
      </c>
      <c r="Q108" s="191" t="s">
        <v>303</v>
      </c>
      <c r="R108" s="166" t="str">
        <f t="shared" si="15"/>
        <v>1001161</v>
      </c>
      <c r="S108" s="170">
        <v>1</v>
      </c>
      <c r="T108" s="167" t="s">
        <v>308</v>
      </c>
      <c r="U108" s="165">
        <v>1000</v>
      </c>
      <c r="V108" s="165">
        <f t="shared" si="24"/>
        <v>180</v>
      </c>
      <c r="W108" s="165">
        <v>0</v>
      </c>
      <c r="X108" s="24">
        <v>205</v>
      </c>
      <c r="Y108" s="168" t="s">
        <v>42</v>
      </c>
      <c r="Z108" s="356" t="str">
        <f>SUM(U108:U112)-SUM(V108:V112)&amp;" / "&amp;(SUM(U108:U112)-SUM(V108:V112))*0.1&amp;" / "&amp;(SUM(U108:U112)-SUM(V108:V112))*0.03&amp;" / "&amp;(SUM(U108:U112)-SUM(V108:V112))*0.12</f>
        <v>3280 / 328 / 98.4 / 393.6</v>
      </c>
      <c r="AA108" s="372" t="str">
        <f>SUM(AB108,AC108,AB109,AC109,AB111)&amp;" / "&amp;ROUND(SUM(AB108,AC108,AB109,AC109,AB111)/1.18,2)&amp;" / "&amp;ROUND(SUM(AB108,AC108,AB109,AC109,AB111)/1.18*0.1,2)&amp;" / "&amp;ROUND(SUM(AB108,AC108,AB109,AC109,AB111)/1.18*0.03,2)&amp;" / "&amp;ROUND(SUM(AB108,AC108,AB109,AC109,AB111)/1.18*0.12,2)</f>
        <v>5200 / 4406.78 / 440.68 / 132.2 / 528.81</v>
      </c>
      <c r="AB108" s="178">
        <f t="shared" si="16"/>
        <v>2000</v>
      </c>
      <c r="AC108" s="244">
        <v>-1000</v>
      </c>
      <c r="AD108" s="170"/>
      <c r="AE108" s="167" t="s">
        <v>149</v>
      </c>
      <c r="AF108" s="165">
        <v>0</v>
      </c>
      <c r="AG108" s="165" t="s">
        <v>44</v>
      </c>
      <c r="AH108" s="236">
        <v>2</v>
      </c>
      <c r="AI108" s="165">
        <f t="shared" si="17"/>
        <v>100116</v>
      </c>
      <c r="AJ108" s="165">
        <f t="shared" si="18"/>
        <v>1116</v>
      </c>
      <c r="AK108" s="165">
        <f t="shared" si="19"/>
        <v>116</v>
      </c>
      <c r="AL108" s="165" t="s">
        <v>45</v>
      </c>
      <c r="AN108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100116, 'Б-100116-13',date'2015-01-02', 3, 12, 12, 'RUR', 1, 18, date'2015-02-02',  date'2015-02-28', 1001161, 1, to_date('2015-02-01 00:00:00','YYYY-MM-DD HH24:MI:SS'), 1000, 180, 0, 205, 0, 'c1', 2, 100116, 1116, 116);insert into xxxx_oebs_cash_payment_test (ID, INVOICE_ID, OEBS_PAYMENT, DOC_DATE, COMISS_DATE) values (s_xxxx_oebs_cash_payment_test.NEXTVAL, 100116, 2000, to_date('2015-02-01 00:00:00','YYYY-MM-DD HH24:MI:SS'), date'2015-01-31' );insert into xxxx_oebs_cash_payment_test (ID, INVOICE_ID, OEBS_PAYMENT, DOC_DATE, COMISS_DATE) values (s_xxxx_oebs_cash_payment_test.NEXTVAL, 100116, -1000, to_date('2015-02-01 00:00:00','YYYY-MM-DD HH24:MI:SS'), date'2015-01-31' );</v>
      </c>
    </row>
    <row r="109" spans="1:40" ht="12.75" customHeight="1" x14ac:dyDescent="0.25">
      <c r="A109" s="272">
        <v>10</v>
      </c>
      <c r="B109" s="72">
        <v>0</v>
      </c>
      <c r="C109" s="165" t="str">
        <f t="shared" si="21"/>
        <v>100010</v>
      </c>
      <c r="D109" s="165" t="str">
        <f t="shared" si="22"/>
        <v>100010/13</v>
      </c>
      <c r="E109" s="167" t="s">
        <v>36</v>
      </c>
      <c r="F109" s="167" t="s">
        <v>1695</v>
      </c>
      <c r="G109" s="165">
        <v>50</v>
      </c>
      <c r="H109" s="178">
        <v>100117</v>
      </c>
      <c r="I109" s="170" t="str">
        <f t="shared" si="23"/>
        <v>Б-100117-13</v>
      </c>
      <c r="J109" s="169">
        <v>3</v>
      </c>
      <c r="K109" s="165">
        <v>12</v>
      </c>
      <c r="L109" s="165" t="s">
        <v>38</v>
      </c>
      <c r="M109" s="169">
        <v>1</v>
      </c>
      <c r="N109" s="165">
        <v>18</v>
      </c>
      <c r="O109" s="191" t="s">
        <v>824</v>
      </c>
      <c r="P109" s="191" t="s">
        <v>823</v>
      </c>
      <c r="Q109" s="191" t="s">
        <v>303</v>
      </c>
      <c r="R109" s="166" t="str">
        <f t="shared" si="15"/>
        <v>1001171</v>
      </c>
      <c r="S109" s="170">
        <v>1</v>
      </c>
      <c r="T109" s="167" t="s">
        <v>308</v>
      </c>
      <c r="U109" s="165">
        <v>900</v>
      </c>
      <c r="V109" s="165">
        <f t="shared" si="24"/>
        <v>162</v>
      </c>
      <c r="W109" s="165">
        <v>0</v>
      </c>
      <c r="X109" s="24">
        <v>206</v>
      </c>
      <c r="Y109" s="168" t="s">
        <v>42</v>
      </c>
      <c r="Z109" s="373"/>
      <c r="AA109" s="373"/>
      <c r="AB109" s="178">
        <f t="shared" si="16"/>
        <v>1800</v>
      </c>
      <c r="AC109" s="244">
        <v>1000</v>
      </c>
      <c r="AD109" s="170"/>
      <c r="AE109" s="167" t="s">
        <v>149</v>
      </c>
      <c r="AF109" s="165">
        <v>0</v>
      </c>
      <c r="AG109" s="165" t="s">
        <v>44</v>
      </c>
      <c r="AH109" s="236">
        <v>2</v>
      </c>
      <c r="AI109" s="165">
        <f t="shared" si="17"/>
        <v>100117</v>
      </c>
      <c r="AJ109" s="165">
        <f t="shared" si="18"/>
        <v>1117</v>
      </c>
      <c r="AK109" s="165">
        <f t="shared" si="19"/>
        <v>117</v>
      </c>
      <c r="AL109" s="165" t="s">
        <v>191</v>
      </c>
      <c r="AN10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100117, 'Б-100117-13',date'2015-01-02', 3, 12, 12, 'RUR', 1, 18, date'2015-02-02',  date'2015-02-28', 1001171, 1, to_date('2015-02-01 00:00:00','YYYY-MM-DD HH24:MI:SS'), 900, 162, 0, 206, 0, 'c1', 2, 100117, 1117, 117);insert into xxxx_oebs_cash_payment_test (ID, INVOICE_ID, OEBS_PAYMENT, DOC_DATE, COMISS_DATE) values (s_xxxx_oebs_cash_payment_test.NEXTVAL, 100117, 1800, to_date('2015-02-01 00:00:00','YYYY-MM-DD HH24:MI:SS'), date'2015-01-31' );insert into xxxx_oebs_cash_payment_test (ID, INVOICE_ID, OEBS_PAYMENT, DOC_DATE, COMISS_DATE) values (s_xxxx_oebs_cash_payment_test.NEXTVAL, 100117, 1000, to_date('2015-02-01 00:00:00','YYYY-MM-DD HH24:MI:SS'), date'2015-01-31' );</v>
      </c>
    </row>
    <row r="110" spans="1:40" ht="12.75" customHeight="1" x14ac:dyDescent="0.25">
      <c r="A110" s="272">
        <v>10</v>
      </c>
      <c r="B110" s="72">
        <v>0</v>
      </c>
      <c r="C110" s="165" t="str">
        <f t="shared" si="21"/>
        <v>100010</v>
      </c>
      <c r="D110" s="165" t="str">
        <f t="shared" si="22"/>
        <v>100010/13</v>
      </c>
      <c r="E110" s="167" t="s">
        <v>36</v>
      </c>
      <c r="F110" s="167" t="s">
        <v>1695</v>
      </c>
      <c r="G110" s="165">
        <v>50</v>
      </c>
      <c r="H110" s="178">
        <v>100118</v>
      </c>
      <c r="I110" s="170" t="str">
        <f t="shared" si="23"/>
        <v>Б-100118-13</v>
      </c>
      <c r="J110" s="169">
        <v>3</v>
      </c>
      <c r="K110" s="165">
        <v>12</v>
      </c>
      <c r="L110" s="165" t="s">
        <v>38</v>
      </c>
      <c r="M110" s="169">
        <v>1</v>
      </c>
      <c r="N110" s="165">
        <v>18</v>
      </c>
      <c r="O110" s="191" t="s">
        <v>825</v>
      </c>
      <c r="P110" s="191" t="s">
        <v>823</v>
      </c>
      <c r="Q110" s="191" t="s">
        <v>303</v>
      </c>
      <c r="R110" s="166" t="str">
        <f t="shared" si="15"/>
        <v>1001181</v>
      </c>
      <c r="S110" s="170">
        <v>1</v>
      </c>
      <c r="T110" s="167" t="s">
        <v>308</v>
      </c>
      <c r="U110" s="165">
        <v>800</v>
      </c>
      <c r="V110" s="165">
        <f t="shared" si="24"/>
        <v>144</v>
      </c>
      <c r="W110" s="165">
        <v>0</v>
      </c>
      <c r="X110" s="24">
        <v>207</v>
      </c>
      <c r="Y110" s="168" t="s">
        <v>42</v>
      </c>
      <c r="Z110" s="373"/>
      <c r="AA110" s="373"/>
      <c r="AB110" s="178">
        <f t="shared" si="16"/>
        <v>1600</v>
      </c>
      <c r="AC110" s="170"/>
      <c r="AD110" s="170"/>
      <c r="AE110" s="237" t="s">
        <v>43</v>
      </c>
      <c r="AF110" s="165">
        <v>0</v>
      </c>
      <c r="AG110" s="165" t="s">
        <v>44</v>
      </c>
      <c r="AH110" s="236">
        <v>2</v>
      </c>
      <c r="AI110" s="165">
        <f t="shared" si="17"/>
        <v>100118</v>
      </c>
      <c r="AJ110" s="165">
        <f t="shared" si="18"/>
        <v>1118</v>
      </c>
      <c r="AK110" s="165">
        <f t="shared" si="19"/>
        <v>118</v>
      </c>
      <c r="AL110" s="165"/>
      <c r="AN11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100118, 'Б-100118-13',date'2015-01-01', 3, 12, 12, 'RUR', 1, 18, date'2015-02-02',  date'2015-02-28', 1001181, 1, to_date('2015-02-01 00:00:00','YYYY-MM-DD HH24:MI:SS'), 800, 144, 0, 207, 0, 'c1', 2, 100118, 1118, 118);insert into xxxx_oebs_cash_payment_test (ID, INVOICE_ID, OEBS_PAYMENT, DOC_DATE, COMISS_DATE) values (s_xxxx_oebs_cash_payment_test.NEXTVAL, 100118, 1600, to_date('2015-02-01 00:00:00','YYYY-MM-DD HH24:MI:SS'), null );</v>
      </c>
    </row>
    <row r="111" spans="1:40" ht="12.75" customHeight="1" x14ac:dyDescent="0.25">
      <c r="A111" s="272">
        <v>10</v>
      </c>
      <c r="B111" s="72">
        <v>0</v>
      </c>
      <c r="C111" s="165" t="str">
        <f t="shared" si="21"/>
        <v>100010</v>
      </c>
      <c r="D111" s="165" t="str">
        <f t="shared" si="22"/>
        <v>100010/13</v>
      </c>
      <c r="E111" s="167" t="s">
        <v>36</v>
      </c>
      <c r="F111" s="167" t="s">
        <v>1695</v>
      </c>
      <c r="G111" s="165">
        <v>50</v>
      </c>
      <c r="H111" s="178">
        <v>100119</v>
      </c>
      <c r="I111" s="170" t="str">
        <f t="shared" si="23"/>
        <v>Б-100119-13</v>
      </c>
      <c r="J111" s="169">
        <v>3</v>
      </c>
      <c r="K111" s="165">
        <v>12</v>
      </c>
      <c r="L111" s="165" t="s">
        <v>38</v>
      </c>
      <c r="M111" s="169">
        <v>1</v>
      </c>
      <c r="N111" s="165">
        <v>18</v>
      </c>
      <c r="O111" s="191" t="s">
        <v>825</v>
      </c>
      <c r="P111" s="191" t="s">
        <v>823</v>
      </c>
      <c r="Q111" s="191" t="s">
        <v>303</v>
      </c>
      <c r="R111" s="166" t="str">
        <f t="shared" si="15"/>
        <v>1001191</v>
      </c>
      <c r="S111" s="170">
        <v>1</v>
      </c>
      <c r="T111" s="167" t="s">
        <v>308</v>
      </c>
      <c r="U111" s="165">
        <v>700</v>
      </c>
      <c r="V111" s="165">
        <f t="shared" si="24"/>
        <v>126</v>
      </c>
      <c r="W111" s="165">
        <v>0</v>
      </c>
      <c r="X111" s="24">
        <v>208</v>
      </c>
      <c r="Y111" s="168" t="s">
        <v>42</v>
      </c>
      <c r="Z111" s="373"/>
      <c r="AA111" s="373"/>
      <c r="AB111" s="178">
        <f t="shared" si="16"/>
        <v>1400</v>
      </c>
      <c r="AC111" s="170"/>
      <c r="AD111" s="170"/>
      <c r="AE111" s="167" t="s">
        <v>149</v>
      </c>
      <c r="AF111" s="165">
        <v>0</v>
      </c>
      <c r="AG111" s="165" t="s">
        <v>44</v>
      </c>
      <c r="AH111" s="236">
        <v>2</v>
      </c>
      <c r="AI111" s="165">
        <f t="shared" si="17"/>
        <v>100119</v>
      </c>
      <c r="AJ111" s="165">
        <f t="shared" si="18"/>
        <v>1119</v>
      </c>
      <c r="AK111" s="165">
        <f t="shared" si="19"/>
        <v>119</v>
      </c>
      <c r="AL111" s="165"/>
      <c r="AN11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100119, 'Б-100119-13',date'2015-01-01', 3, 12, 12, 'RUR', 1, 18, date'2015-02-02',  date'2015-02-28', 1001191, 1, to_date('2015-02-01 00:00:00','YYYY-MM-DD HH24:MI:SS'), 700, 126, 0, 208, 0, 'c1', 2, 100119, 1119, 119);insert into xxxx_oebs_cash_payment_test (ID, INVOICE_ID, OEBS_PAYMENT, DOC_DATE, COMISS_DATE) values (s_xxxx_oebs_cash_payment_test.NEXTVAL, 100119, 1400, to_date('2015-02-01 00:00:00','YYYY-MM-DD HH24:MI:SS'), date'2015-01-31' );</v>
      </c>
    </row>
    <row r="112" spans="1:40" ht="12.75" customHeight="1" x14ac:dyDescent="0.25">
      <c r="A112" s="272">
        <v>10</v>
      </c>
      <c r="B112" s="72">
        <v>0</v>
      </c>
      <c r="C112" s="166" t="str">
        <f t="shared" si="21"/>
        <v>100010</v>
      </c>
      <c r="D112" s="170" t="str">
        <f t="shared" si="22"/>
        <v>100010/13</v>
      </c>
      <c r="E112" s="184" t="s">
        <v>36</v>
      </c>
      <c r="F112" s="184" t="s">
        <v>1695</v>
      </c>
      <c r="G112" s="165">
        <v>50</v>
      </c>
      <c r="H112" s="178">
        <v>100120</v>
      </c>
      <c r="I112" s="170" t="str">
        <f t="shared" si="23"/>
        <v>Б-100120-13</v>
      </c>
      <c r="J112" s="169">
        <v>3</v>
      </c>
      <c r="K112" s="165">
        <v>12</v>
      </c>
      <c r="L112" s="170" t="s">
        <v>38</v>
      </c>
      <c r="M112" s="185">
        <v>1</v>
      </c>
      <c r="N112" s="170">
        <v>18</v>
      </c>
      <c r="O112" s="191" t="s">
        <v>825</v>
      </c>
      <c r="P112" s="191" t="s">
        <v>823</v>
      </c>
      <c r="Q112" s="191" t="s">
        <v>303</v>
      </c>
      <c r="R112" s="166" t="str">
        <f t="shared" si="15"/>
        <v>1001201</v>
      </c>
      <c r="S112" s="170">
        <v>1</v>
      </c>
      <c r="T112" s="184" t="s">
        <v>308</v>
      </c>
      <c r="U112" s="170">
        <v>600</v>
      </c>
      <c r="V112" s="170">
        <f t="shared" si="24"/>
        <v>108</v>
      </c>
      <c r="W112" s="170">
        <v>0</v>
      </c>
      <c r="X112" s="24">
        <v>209</v>
      </c>
      <c r="Y112" s="188" t="s">
        <v>42</v>
      </c>
      <c r="Z112" s="373"/>
      <c r="AA112" s="373"/>
      <c r="AB112" s="227">
        <v>-1200</v>
      </c>
      <c r="AC112" s="170"/>
      <c r="AD112" s="170"/>
      <c r="AE112" s="239" t="s">
        <v>43</v>
      </c>
      <c r="AF112" s="165">
        <v>0</v>
      </c>
      <c r="AG112" s="170" t="s">
        <v>44</v>
      </c>
      <c r="AH112" s="236">
        <v>2</v>
      </c>
      <c r="AI112" s="165">
        <f t="shared" si="17"/>
        <v>100120</v>
      </c>
      <c r="AJ112" s="165">
        <f t="shared" si="18"/>
        <v>1120</v>
      </c>
      <c r="AK112" s="165">
        <f t="shared" si="19"/>
        <v>120</v>
      </c>
      <c r="AL112" s="170"/>
      <c r="AN112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100120, 'Б-100120-13',date'2015-01-01', 3, 12, 12, 'RUR', 1, 18, date'2015-02-02',  date'2015-02-28', 1001201, 1, to_date('2015-02-01 00:00:00','YYYY-MM-DD HH24:MI:SS'), 600, 108, 0, 209, 0, 'c1', 2, 100120, 1120, 120);insert into xxxx_oebs_cash_payment_test (ID, INVOICE_ID, OEBS_PAYMENT, DOC_DATE, COMISS_DATE) values (s_xxxx_oebs_cash_payment_test.NEXTVAL, 100120, -1200, to_date('2015-02-01 00:00:00','YYYY-MM-DD HH24:MI:SS'), null );</v>
      </c>
    </row>
    <row r="113" spans="1:40" ht="12.75" customHeight="1" x14ac:dyDescent="0.25">
      <c r="A113" s="272">
        <v>10</v>
      </c>
      <c r="B113" s="72">
        <v>0</v>
      </c>
      <c r="C113" s="166" t="str">
        <f t="shared" si="21"/>
        <v>100010</v>
      </c>
      <c r="D113" s="165" t="str">
        <f t="shared" si="22"/>
        <v>100010/13</v>
      </c>
      <c r="E113" s="167" t="s">
        <v>36</v>
      </c>
      <c r="F113" s="167" t="s">
        <v>1695</v>
      </c>
      <c r="G113" s="165">
        <v>50</v>
      </c>
      <c r="H113" s="178">
        <v>100121</v>
      </c>
      <c r="I113" s="170" t="str">
        <f t="shared" si="23"/>
        <v>Б-100121-13</v>
      </c>
      <c r="J113" s="169">
        <v>3</v>
      </c>
      <c r="K113" s="165">
        <v>12</v>
      </c>
      <c r="L113" s="165" t="s">
        <v>38</v>
      </c>
      <c r="M113" s="169">
        <v>1</v>
      </c>
      <c r="N113" s="165">
        <v>18</v>
      </c>
      <c r="O113" s="191" t="s">
        <v>825</v>
      </c>
      <c r="P113" s="191" t="s">
        <v>823</v>
      </c>
      <c r="Q113" s="191" t="s">
        <v>303</v>
      </c>
      <c r="R113" s="166" t="str">
        <f>H113&amp;"2"</f>
        <v>1001212</v>
      </c>
      <c r="S113" s="170">
        <v>1</v>
      </c>
      <c r="T113" s="191" t="s">
        <v>308</v>
      </c>
      <c r="U113" s="165">
        <v>1100</v>
      </c>
      <c r="V113" s="165">
        <f t="shared" si="24"/>
        <v>198</v>
      </c>
      <c r="W113" s="165">
        <v>0</v>
      </c>
      <c r="X113" s="24">
        <v>210</v>
      </c>
      <c r="Y113" s="168" t="s">
        <v>42</v>
      </c>
      <c r="Z113" s="358" t="str">
        <f>SUM(U113)-SUM(V113)&amp;" / "&amp;(SUM(U113)-SUM(V113))*0.1&amp;" / "&amp;(SUM(U113)-SUM(V113))*0.03&amp;" / "&amp;(SUM(U113)-SUM(V113))*0.12</f>
        <v>902 / 90.2 / 27.06 / 108.24</v>
      </c>
      <c r="AA113" s="374">
        <v>0</v>
      </c>
      <c r="AB113" s="227">
        <v>1200</v>
      </c>
      <c r="AC113" s="170"/>
      <c r="AD113" s="170"/>
      <c r="AE113" s="237" t="s">
        <v>43</v>
      </c>
      <c r="AF113" s="165">
        <v>0</v>
      </c>
      <c r="AG113" s="165" t="s">
        <v>44</v>
      </c>
      <c r="AH113" s="236">
        <v>2</v>
      </c>
      <c r="AI113" s="165">
        <f t="shared" si="17"/>
        <v>100121</v>
      </c>
      <c r="AJ113" s="165">
        <f t="shared" si="18"/>
        <v>1121</v>
      </c>
      <c r="AK113" s="165">
        <f t="shared" si="19"/>
        <v>121</v>
      </c>
      <c r="AL113" s="170"/>
      <c r="AN113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100121, 'Б-100121-13',date'2015-01-01', 3, 12, 12, 'RUR', 1, 18, date'2015-02-02',  date'2015-02-28', 1001212, 1, to_date('2015-02-01 00:00:00','YYYY-MM-DD HH24:MI:SS'), 1100, 198, 0, 210, 0, 'c1', 2, 100121, 1121, 121);insert into xxxx_oebs_cash_payment_test (ID, INVOICE_ID, OEBS_PAYMENT, DOC_DATE, COMISS_DATE) values (s_xxxx_oebs_cash_payment_test.NEXTVAL, 100121, 1200, to_date('2015-02-01 00:00:00','YYYY-MM-DD HH24:MI:SS'), null );</v>
      </c>
    </row>
    <row r="114" spans="1:40" ht="12.75" customHeight="1" x14ac:dyDescent="0.25">
      <c r="A114" s="360">
        <v>10</v>
      </c>
      <c r="B114" s="72">
        <v>0</v>
      </c>
      <c r="C114" s="173" t="str">
        <f t="shared" si="21"/>
        <v>100010</v>
      </c>
      <c r="D114" s="171" t="str">
        <f t="shared" si="22"/>
        <v>100010/13</v>
      </c>
      <c r="E114" s="172" t="s">
        <v>36</v>
      </c>
      <c r="F114" s="172" t="s">
        <v>1695</v>
      </c>
      <c r="G114" s="171">
        <v>50</v>
      </c>
      <c r="H114" s="178">
        <v>100122</v>
      </c>
      <c r="I114" s="171" t="str">
        <f t="shared" si="23"/>
        <v>Б-100122-13</v>
      </c>
      <c r="J114" s="169">
        <v>3</v>
      </c>
      <c r="K114" s="165">
        <v>12</v>
      </c>
      <c r="L114" s="171" t="s">
        <v>38</v>
      </c>
      <c r="M114" s="175">
        <v>1</v>
      </c>
      <c r="N114" s="171">
        <v>18</v>
      </c>
      <c r="O114" s="177" t="s">
        <v>825</v>
      </c>
      <c r="P114" s="177" t="s">
        <v>823</v>
      </c>
      <c r="Q114" s="177" t="s">
        <v>303</v>
      </c>
      <c r="R114" s="173" t="str">
        <f>H114&amp;"2"</f>
        <v>1001222</v>
      </c>
      <c r="S114" s="171">
        <v>1</v>
      </c>
      <c r="T114" s="177" t="s">
        <v>308</v>
      </c>
      <c r="U114" s="171">
        <v>1000</v>
      </c>
      <c r="V114" s="171">
        <f t="shared" si="24"/>
        <v>180</v>
      </c>
      <c r="W114" s="171">
        <v>0</v>
      </c>
      <c r="X114" s="24">
        <v>211</v>
      </c>
      <c r="Y114" s="174" t="s">
        <v>42</v>
      </c>
      <c r="Z114" s="361" t="str">
        <f>SUM(U114)-SUM(V114)&amp;" / "&amp;(SUM(U114)-SUM(V114))*0.1&amp;" / "&amp;(SUM(U114)-SUM(V114))*0.03&amp;" / "&amp;(SUM(U114)-SUM(V114))*0.12</f>
        <v>820 / 82 / 24.6 / 98.4</v>
      </c>
      <c r="AA114" s="375" t="str">
        <f>SUM(AB114:AD114)&amp;" / "&amp;ROUND(SUM(AB114:AD114)/1.18,2)&amp;" / "&amp;ROUND(SUM(AB114:AD114)/1.18*0.1,2)&amp;" / "&amp;ROUND(SUM(AB114:AD114)/1.18*0.03,2)&amp;" / "&amp;ROUND(SUM(AB114:AD114)/1.18*0.12,2)</f>
        <v>2000 / 1694.92 / 169.49 / 50.85 / 203.39</v>
      </c>
      <c r="AB114" s="180">
        <f>U114*2</f>
        <v>2000</v>
      </c>
      <c r="AC114" s="171"/>
      <c r="AD114" s="171"/>
      <c r="AE114" s="177" t="s">
        <v>149</v>
      </c>
      <c r="AF114" s="165">
        <v>0</v>
      </c>
      <c r="AG114" s="171" t="s">
        <v>44</v>
      </c>
      <c r="AH114" s="236">
        <v>2</v>
      </c>
      <c r="AI114" s="165">
        <f t="shared" si="17"/>
        <v>100122</v>
      </c>
      <c r="AJ114" s="165">
        <f t="shared" si="18"/>
        <v>1122</v>
      </c>
      <c r="AK114" s="165">
        <f t="shared" si="19"/>
        <v>122</v>
      </c>
      <c r="AL114" s="171"/>
      <c r="AN114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10, 100010, '100010/13', date'2014-03-01', date'2015-11-01', 50, 100122, 'Б-100122-13',date'2015-01-01', 3, 12, 12, 'RUR', 1, 18, date'2015-02-02',  date'2015-02-28', 1001222, 1, to_date('2015-02-01 00:00:00','YYYY-MM-DD HH24:MI:SS'), 1000, 180, 0, 211, 0, 'c1', 2, 100122, 1122, 122);insert into xxxx_oebs_cash_payment_test (ID, INVOICE_ID, OEBS_PAYMENT, DOC_DATE, COMISS_DATE) values (s_xxxx_oebs_cash_payment_test.NEXTVAL, 100122, 2000, to_date('2015-02-01 00:00:00','YYYY-MM-DD HH24:MI:SS'), date'2015-01-31' );</v>
      </c>
    </row>
    <row r="115" spans="1:40" ht="12.75" customHeight="1" x14ac:dyDescent="0.25">
      <c r="A115" s="272">
        <v>11</v>
      </c>
      <c r="B115" s="72">
        <v>0</v>
      </c>
      <c r="C115" s="165" t="str">
        <f t="shared" si="21"/>
        <v>100011</v>
      </c>
      <c r="D115" s="165" t="str">
        <f t="shared" si="22"/>
        <v>100011/13</v>
      </c>
      <c r="E115" s="167" t="s">
        <v>36</v>
      </c>
      <c r="F115" s="167" t="s">
        <v>1695</v>
      </c>
      <c r="G115" s="165">
        <v>50</v>
      </c>
      <c r="H115" s="178">
        <v>100123</v>
      </c>
      <c r="I115" s="170" t="str">
        <f t="shared" si="23"/>
        <v>Б-100123-13</v>
      </c>
      <c r="J115" s="169">
        <v>3</v>
      </c>
      <c r="K115" s="234">
        <v>14</v>
      </c>
      <c r="L115" s="165" t="s">
        <v>38</v>
      </c>
      <c r="M115" s="169">
        <v>1</v>
      </c>
      <c r="N115" s="165">
        <v>18</v>
      </c>
      <c r="O115" s="167" t="s">
        <v>823</v>
      </c>
      <c r="P115" s="167" t="s">
        <v>823</v>
      </c>
      <c r="Q115" s="167" t="s">
        <v>826</v>
      </c>
      <c r="R115" s="166" t="str">
        <f t="shared" ref="R115:R124" si="25">H115&amp;"1"</f>
        <v>1001231</v>
      </c>
      <c r="S115" s="170">
        <v>1</v>
      </c>
      <c r="T115" s="284" t="s">
        <v>1694</v>
      </c>
      <c r="U115" s="165">
        <v>1000</v>
      </c>
      <c r="V115" s="165">
        <f t="shared" si="24"/>
        <v>180</v>
      </c>
      <c r="W115" s="165">
        <v>0</v>
      </c>
      <c r="X115" s="24">
        <v>212</v>
      </c>
      <c r="Y115" s="168" t="s">
        <v>42</v>
      </c>
      <c r="Z115" s="358"/>
      <c r="AA115" s="359"/>
      <c r="AB115" s="178">
        <f t="shared" ref="AB115:AB129" si="26">U115*2</f>
        <v>2000</v>
      </c>
      <c r="AC115" s="170"/>
      <c r="AD115" s="170"/>
      <c r="AE115" s="167" t="s">
        <v>149</v>
      </c>
      <c r="AF115" s="165">
        <v>0</v>
      </c>
      <c r="AG115" s="165" t="s">
        <v>44</v>
      </c>
      <c r="AH115" s="165">
        <v>1</v>
      </c>
      <c r="AI115" s="165">
        <f t="shared" si="17"/>
        <v>100123</v>
      </c>
      <c r="AJ115" s="165">
        <f t="shared" si="18"/>
        <v>1123</v>
      </c>
      <c r="AK115" s="165">
        <f t="shared" si="19"/>
        <v>123</v>
      </c>
      <c r="AL115" s="163" t="s">
        <v>865</v>
      </c>
      <c r="AN115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11, 100011, '100011/13', date'2014-03-01', date'2015-11-01', 50, 100123, 'Б-100123-13',date'2015-02-02', 3, 14, 14, 'RUR', 1, 18, date'2015-02-02',  date'2015-02-01', 1001231, 1, to_date('2014-12-01 00:00:00','YYYY-MM-DD HH24:MI:SS'), 1000, 180, 0, 212, 0, 'c1', 1, 100123, 1123, 123);insert into xxxx_oebs_cash_payment_test (ID, INVOICE_ID, OEBS_PAYMENT, DOC_DATE, COMISS_DATE) values (s_xxxx_oebs_cash_payment_test.NEXTVAL, 100123, 2000, to_date('2014-12-01 00:00:00','YYYY-MM-DD HH24:MI:SS'), date'2015-01-31' );</v>
      </c>
    </row>
    <row r="116" spans="1:40" ht="12.75" customHeight="1" x14ac:dyDescent="0.25">
      <c r="A116" s="272">
        <v>11</v>
      </c>
      <c r="B116" s="72">
        <v>0</v>
      </c>
      <c r="C116" s="165" t="str">
        <f t="shared" si="21"/>
        <v>100011</v>
      </c>
      <c r="D116" s="165" t="str">
        <f t="shared" si="22"/>
        <v>100011/13</v>
      </c>
      <c r="E116" s="167" t="s">
        <v>36</v>
      </c>
      <c r="F116" s="167" t="s">
        <v>1695</v>
      </c>
      <c r="G116" s="165">
        <v>50</v>
      </c>
      <c r="H116" s="178">
        <v>100124</v>
      </c>
      <c r="I116" s="170" t="str">
        <f t="shared" si="23"/>
        <v>Б-100124-13</v>
      </c>
      <c r="J116" s="169">
        <v>3</v>
      </c>
      <c r="K116" s="234">
        <v>11</v>
      </c>
      <c r="L116" s="165" t="s">
        <v>38</v>
      </c>
      <c r="M116" s="169">
        <v>1</v>
      </c>
      <c r="N116" s="165">
        <v>18</v>
      </c>
      <c r="O116" s="167" t="s">
        <v>823</v>
      </c>
      <c r="P116" s="167" t="s">
        <v>823</v>
      </c>
      <c r="Q116" s="167" t="s">
        <v>826</v>
      </c>
      <c r="R116" s="166" t="str">
        <f t="shared" si="25"/>
        <v>1001241</v>
      </c>
      <c r="S116" s="170">
        <v>1</v>
      </c>
      <c r="T116" s="284" t="s">
        <v>1694</v>
      </c>
      <c r="U116" s="165">
        <v>1000</v>
      </c>
      <c r="V116" s="165">
        <f t="shared" si="24"/>
        <v>180</v>
      </c>
      <c r="W116" s="165">
        <v>0</v>
      </c>
      <c r="X116" s="24">
        <v>213</v>
      </c>
      <c r="Y116" s="168" t="s">
        <v>42</v>
      </c>
      <c r="Z116" s="358"/>
      <c r="AA116" s="359"/>
      <c r="AB116" s="178">
        <f t="shared" si="26"/>
        <v>2000</v>
      </c>
      <c r="AC116" s="170"/>
      <c r="AD116" s="170"/>
      <c r="AE116" s="167" t="s">
        <v>149</v>
      </c>
      <c r="AF116" s="165">
        <v>0</v>
      </c>
      <c r="AG116" s="165" t="s">
        <v>44</v>
      </c>
      <c r="AH116" s="165">
        <v>1</v>
      </c>
      <c r="AI116" s="165">
        <f t="shared" si="17"/>
        <v>100124</v>
      </c>
      <c r="AJ116" s="165">
        <f t="shared" si="18"/>
        <v>1124</v>
      </c>
      <c r="AK116" s="165">
        <f t="shared" si="19"/>
        <v>124</v>
      </c>
      <c r="AN116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11, 100011, '100011/13', date'2014-03-01', date'2015-11-01', 50, 100124, 'Б-100124-13',date'2015-02-02', 3, 11, 11, 'RUR', 1, 18, date'2015-02-02',  date'2015-02-01', 1001241, 1, to_date('2014-12-01 00:00:00','YYYY-MM-DD HH24:MI:SS'), 1000, 180, 0, 213, 0, 'c1', 1, 100124, 1124, 124);insert into xxxx_oebs_cash_payment_test (ID, INVOICE_ID, OEBS_PAYMENT, DOC_DATE, COMISS_DATE) values (s_xxxx_oebs_cash_payment_test.NEXTVAL, 100124, 2000, to_date('2014-12-01 00:00:00','YYYY-MM-DD HH24:MI:SS'), date'2015-01-31' );</v>
      </c>
    </row>
    <row r="117" spans="1:40" ht="12.75" customHeight="1" x14ac:dyDescent="0.25">
      <c r="A117" s="272">
        <v>11</v>
      </c>
      <c r="B117" s="72">
        <v>0</v>
      </c>
      <c r="C117" s="165" t="str">
        <f t="shared" si="21"/>
        <v>100011</v>
      </c>
      <c r="D117" s="165" t="str">
        <f t="shared" si="22"/>
        <v>100011/13</v>
      </c>
      <c r="E117" s="167" t="s">
        <v>36</v>
      </c>
      <c r="F117" s="167" t="s">
        <v>1695</v>
      </c>
      <c r="G117" s="165">
        <v>50</v>
      </c>
      <c r="H117" s="178">
        <v>100125</v>
      </c>
      <c r="I117" s="170" t="str">
        <f t="shared" si="23"/>
        <v>Б-100125-13</v>
      </c>
      <c r="J117" s="169">
        <v>3</v>
      </c>
      <c r="K117" s="234">
        <v>3</v>
      </c>
      <c r="L117" s="165" t="s">
        <v>38</v>
      </c>
      <c r="M117" s="169">
        <v>1</v>
      </c>
      <c r="N117" s="165">
        <v>18</v>
      </c>
      <c r="O117" s="167" t="s">
        <v>823</v>
      </c>
      <c r="P117" s="167" t="s">
        <v>823</v>
      </c>
      <c r="Q117" s="167" t="s">
        <v>826</v>
      </c>
      <c r="R117" s="166" t="str">
        <f t="shared" si="25"/>
        <v>1001251</v>
      </c>
      <c r="S117" s="170">
        <v>1</v>
      </c>
      <c r="T117" s="284" t="s">
        <v>1694</v>
      </c>
      <c r="U117" s="165">
        <v>1000</v>
      </c>
      <c r="V117" s="165">
        <f t="shared" si="24"/>
        <v>180</v>
      </c>
      <c r="W117" s="165">
        <v>0</v>
      </c>
      <c r="X117" s="24">
        <v>214</v>
      </c>
      <c r="Y117" s="168" t="s">
        <v>42</v>
      </c>
      <c r="Z117" s="358"/>
      <c r="AA117" s="359"/>
      <c r="AB117" s="178">
        <f t="shared" si="26"/>
        <v>2000</v>
      </c>
      <c r="AC117" s="170"/>
      <c r="AD117" s="170"/>
      <c r="AE117" s="167" t="s">
        <v>149</v>
      </c>
      <c r="AF117" s="165">
        <v>0</v>
      </c>
      <c r="AG117" s="165" t="s">
        <v>44</v>
      </c>
      <c r="AH117" s="165">
        <v>1</v>
      </c>
      <c r="AI117" s="165">
        <f t="shared" si="17"/>
        <v>100125</v>
      </c>
      <c r="AJ117" s="165">
        <f t="shared" si="18"/>
        <v>1125</v>
      </c>
      <c r="AK117" s="165">
        <f t="shared" si="19"/>
        <v>125</v>
      </c>
      <c r="AN117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11, 100011, '100011/13', date'2014-03-01', date'2015-11-01', 50, 100125, 'Б-100125-13',date'2015-02-02', 3, 3, 3, 'RUR', 1, 18, date'2015-02-02',  date'2015-02-01', 1001251, 1, to_date('2014-12-01 00:00:00','YYYY-MM-DD HH24:MI:SS'), 1000, 180, 0, 214, 0, 'c1', 1, 100125, 1125, 125);insert into xxxx_oebs_cash_payment_test (ID, INVOICE_ID, OEBS_PAYMENT, DOC_DATE, COMISS_DATE) values (s_xxxx_oebs_cash_payment_test.NEXTVAL, 100125, 2000, to_date('2014-12-01 00:00:00','YYYY-MM-DD HH24:MI:SS'), date'2015-01-31' );</v>
      </c>
    </row>
    <row r="118" spans="1:40" ht="12.75" customHeight="1" x14ac:dyDescent="0.25">
      <c r="A118" s="272">
        <v>11</v>
      </c>
      <c r="B118" s="72">
        <v>0</v>
      </c>
      <c r="C118" s="165" t="str">
        <f t="shared" si="21"/>
        <v>100011</v>
      </c>
      <c r="D118" s="165" t="str">
        <f t="shared" si="22"/>
        <v>100011/13</v>
      </c>
      <c r="E118" s="167" t="s">
        <v>36</v>
      </c>
      <c r="F118" s="167" t="s">
        <v>1695</v>
      </c>
      <c r="G118" s="165">
        <v>50</v>
      </c>
      <c r="H118" s="178">
        <v>100126</v>
      </c>
      <c r="I118" s="170" t="str">
        <f t="shared" si="23"/>
        <v>Б-100126-13</v>
      </c>
      <c r="J118" s="169">
        <v>3</v>
      </c>
      <c r="K118" s="234">
        <v>2</v>
      </c>
      <c r="L118" s="165" t="s">
        <v>38</v>
      </c>
      <c r="M118" s="169">
        <v>1</v>
      </c>
      <c r="N118" s="165">
        <v>18</v>
      </c>
      <c r="O118" s="167" t="s">
        <v>823</v>
      </c>
      <c r="P118" s="167" t="s">
        <v>823</v>
      </c>
      <c r="Q118" s="167" t="s">
        <v>826</v>
      </c>
      <c r="R118" s="166" t="str">
        <f t="shared" si="25"/>
        <v>1001261</v>
      </c>
      <c r="S118" s="170">
        <v>1</v>
      </c>
      <c r="T118" s="167" t="s">
        <v>308</v>
      </c>
      <c r="U118" s="165">
        <v>1000</v>
      </c>
      <c r="V118" s="165">
        <f t="shared" si="24"/>
        <v>180</v>
      </c>
      <c r="W118" s="165">
        <v>0</v>
      </c>
      <c r="X118" s="24">
        <v>215</v>
      </c>
      <c r="Y118" s="168" t="s">
        <v>42</v>
      </c>
      <c r="Z118" s="358"/>
      <c r="AA118" s="359"/>
      <c r="AB118" s="178">
        <f t="shared" si="26"/>
        <v>2000</v>
      </c>
      <c r="AC118" s="170"/>
      <c r="AD118" s="170"/>
      <c r="AE118" s="284" t="s">
        <v>155</v>
      </c>
      <c r="AF118" s="165">
        <v>0</v>
      </c>
      <c r="AG118" s="165" t="s">
        <v>44</v>
      </c>
      <c r="AH118" s="165">
        <v>1</v>
      </c>
      <c r="AI118" s="165">
        <f t="shared" si="17"/>
        <v>100126</v>
      </c>
      <c r="AJ118" s="165">
        <f t="shared" si="18"/>
        <v>1126</v>
      </c>
      <c r="AK118" s="165">
        <f t="shared" si="19"/>
        <v>126</v>
      </c>
      <c r="AN118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11, 100011, '100011/13', date'2014-03-01', date'2015-11-01', 50, 100126, 'Б-100126-13',date'2015-02-02', 3, 2, 2, 'RUR', 1, 18, date'2015-02-02',  date'2015-02-01', 1001261, 1, to_date('2015-02-01 00:00:00','YYYY-MM-DD HH24:MI:SS'), 1000, 180, 0, 215, 0, 'c1', 1, 100126, 1126, 126);insert into xxxx_oebs_cash_payment_test (ID, INVOICE_ID, OEBS_PAYMENT, DOC_DATE, COMISS_DATE) values (s_xxxx_oebs_cash_payment_test.NEXTVAL, 100126, 2000, to_date('2015-02-01 00:00:00','YYYY-MM-DD HH24:MI:SS'), date'2014-12-31' );</v>
      </c>
    </row>
    <row r="119" spans="1:40" ht="12.75" customHeight="1" x14ac:dyDescent="0.25">
      <c r="A119" s="360">
        <v>11</v>
      </c>
      <c r="B119" s="72">
        <v>0</v>
      </c>
      <c r="C119" s="171" t="str">
        <f t="shared" si="21"/>
        <v>100011</v>
      </c>
      <c r="D119" s="171" t="str">
        <f t="shared" si="22"/>
        <v>100011/13</v>
      </c>
      <c r="E119" s="172" t="s">
        <v>36</v>
      </c>
      <c r="F119" s="172" t="s">
        <v>1695</v>
      </c>
      <c r="G119" s="171">
        <v>50</v>
      </c>
      <c r="H119" s="178">
        <v>100127</v>
      </c>
      <c r="I119" s="171" t="str">
        <f t="shared" si="23"/>
        <v>Б-100127-13</v>
      </c>
      <c r="J119" s="169">
        <v>3</v>
      </c>
      <c r="K119" s="192">
        <v>1</v>
      </c>
      <c r="L119" s="171" t="s">
        <v>38</v>
      </c>
      <c r="M119" s="175">
        <v>1</v>
      </c>
      <c r="N119" s="171">
        <v>18</v>
      </c>
      <c r="O119" s="172" t="s">
        <v>823</v>
      </c>
      <c r="P119" s="172" t="s">
        <v>823</v>
      </c>
      <c r="Q119" s="172" t="s">
        <v>826</v>
      </c>
      <c r="R119" s="173" t="str">
        <f t="shared" si="25"/>
        <v>1001271</v>
      </c>
      <c r="S119" s="171">
        <v>1</v>
      </c>
      <c r="T119" s="172" t="s">
        <v>308</v>
      </c>
      <c r="U119" s="171">
        <v>1000</v>
      </c>
      <c r="V119" s="171">
        <f t="shared" si="24"/>
        <v>180</v>
      </c>
      <c r="W119" s="171">
        <v>0</v>
      </c>
      <c r="X119" s="24">
        <v>216</v>
      </c>
      <c r="Y119" s="174" t="s">
        <v>42</v>
      </c>
      <c r="Z119" s="361"/>
      <c r="AA119" s="362"/>
      <c r="AB119" s="180">
        <f t="shared" si="26"/>
        <v>2000</v>
      </c>
      <c r="AC119" s="171"/>
      <c r="AD119" s="171"/>
      <c r="AE119" s="402" t="s">
        <v>155</v>
      </c>
      <c r="AF119" s="165">
        <v>0</v>
      </c>
      <c r="AG119" s="171" t="s">
        <v>44</v>
      </c>
      <c r="AH119" s="171">
        <v>1</v>
      </c>
      <c r="AI119" s="165">
        <f t="shared" si="17"/>
        <v>100127</v>
      </c>
      <c r="AJ119" s="165">
        <f t="shared" si="18"/>
        <v>1127</v>
      </c>
      <c r="AK119" s="165">
        <f t="shared" si="19"/>
        <v>127</v>
      </c>
      <c r="AL119" s="179"/>
      <c r="AN11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11, 100011, '100011/13', date'2014-03-01', date'2015-11-01', 50, 100127, 'Б-100127-13',date'2015-02-02', 3, 1, 1, 'RUR', 1, 18, date'2015-02-02',  date'2015-02-01', 1001271, 1, to_date('2015-02-01 00:00:00','YYYY-MM-DD HH24:MI:SS'), 1000, 180, 0, 216, 0, 'c1', 1, 100127, 1127, 127);insert into xxxx_oebs_cash_payment_test (ID, INVOICE_ID, OEBS_PAYMENT, DOC_DATE, COMISS_DATE) values (s_xxxx_oebs_cash_payment_test.NEXTVAL, 100127, 2000, to_date('2015-02-01 00:00:00','YYYY-MM-DD HH24:MI:SS'), date'2014-12-31' );</v>
      </c>
    </row>
    <row r="120" spans="1:40" ht="12.75" customHeight="1" x14ac:dyDescent="0.25">
      <c r="A120" s="272">
        <v>12</v>
      </c>
      <c r="B120" s="72">
        <v>0</v>
      </c>
      <c r="C120" s="165" t="str">
        <f t="shared" si="21"/>
        <v>100012</v>
      </c>
      <c r="D120" s="165" t="str">
        <f t="shared" si="22"/>
        <v>100012/13</v>
      </c>
      <c r="E120" s="167" t="s">
        <v>36</v>
      </c>
      <c r="F120" s="167" t="s">
        <v>1695</v>
      </c>
      <c r="G120" s="165">
        <v>50</v>
      </c>
      <c r="H120" s="178">
        <v>100128</v>
      </c>
      <c r="I120" s="170" t="str">
        <f t="shared" si="23"/>
        <v>Б-100128-13</v>
      </c>
      <c r="J120" s="169">
        <v>3</v>
      </c>
      <c r="K120" s="165">
        <v>12</v>
      </c>
      <c r="L120" s="165" t="s">
        <v>38</v>
      </c>
      <c r="M120" s="169">
        <v>1</v>
      </c>
      <c r="N120" s="165">
        <v>18</v>
      </c>
      <c r="O120" s="167" t="s">
        <v>823</v>
      </c>
      <c r="P120" s="167" t="s">
        <v>823</v>
      </c>
      <c r="Q120" s="167" t="s">
        <v>826</v>
      </c>
      <c r="R120" s="166" t="str">
        <f t="shared" si="25"/>
        <v>1001281</v>
      </c>
      <c r="S120" s="170">
        <v>1</v>
      </c>
      <c r="T120" s="167" t="s">
        <v>308</v>
      </c>
      <c r="U120" s="165">
        <v>1000</v>
      </c>
      <c r="V120" s="165">
        <f t="shared" si="24"/>
        <v>180</v>
      </c>
      <c r="W120" s="165">
        <v>0</v>
      </c>
      <c r="X120" s="24">
        <v>217</v>
      </c>
      <c r="Y120" s="168" t="s">
        <v>42</v>
      </c>
      <c r="Z120" s="356" t="str">
        <f>SUM(U120:U124)-SUM(V120:V124)&amp;" / "&amp;(SUM(U120:U124)-SUM(V120:V124))*0.23&amp;" / "&amp;(SUM(U120:U124)-SUM(V120:V124))*0.02</f>
        <v>3362 / 773.26 / 67.24</v>
      </c>
      <c r="AA120" s="356" t="str">
        <f>(AB120+AB121+AB122+AB123+AB124)&amp;" / "&amp;ROUND((AB120+AB121+AB122+AB123+AB124)/1.18,2)&amp;" / "&amp;ROUND((AB120+AB121+AB122+AB123+AB124)/1.18*0.23,2)&amp;" / "&amp;ROUND((AB120+AB121+AB122+AB123+AB124)/1.18*0.02,2)</f>
        <v>8200 / 6949.15 / 1598.31 / 138.98</v>
      </c>
      <c r="AB120" s="202">
        <f t="shared" si="26"/>
        <v>2000</v>
      </c>
      <c r="AC120" s="170"/>
      <c r="AD120" s="170"/>
      <c r="AE120" s="167" t="s">
        <v>149</v>
      </c>
      <c r="AF120" s="165">
        <v>0</v>
      </c>
      <c r="AG120" s="165" t="s">
        <v>44</v>
      </c>
      <c r="AH120" s="236">
        <v>2</v>
      </c>
      <c r="AI120" s="165">
        <f t="shared" si="17"/>
        <v>100128</v>
      </c>
      <c r="AJ120" s="165">
        <f t="shared" si="18"/>
        <v>1128</v>
      </c>
      <c r="AK120" s="165">
        <f t="shared" si="19"/>
        <v>128</v>
      </c>
      <c r="AL120" s="170" t="s">
        <v>869</v>
      </c>
      <c r="AN12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100128, 'Б-100128-13',date'2015-02-02', 3, 12, 12, 'RUR', 1, 18, date'2015-02-02',  date'2015-02-01', 1001281, 1, to_date('2015-02-01 00:00:00','YYYY-MM-DD HH24:MI:SS'), 1000, 180, 0, 217, 0, 'c1', 2, 100128, 1128, 128);insert into xxxx_oebs_cash_payment_test (ID, INVOICE_ID, OEBS_PAYMENT, DOC_DATE, COMISS_DATE) values (s_xxxx_oebs_cash_payment_test.NEXTVAL, 100128, 2000, to_date('2015-02-01 00:00:00','YYYY-MM-DD HH24:MI:SS'), date'2015-01-31' );</v>
      </c>
    </row>
    <row r="121" spans="1:40" ht="12.75" customHeight="1" x14ac:dyDescent="0.25">
      <c r="A121" s="272">
        <v>12</v>
      </c>
      <c r="B121" s="72">
        <v>0</v>
      </c>
      <c r="C121" s="165" t="str">
        <f t="shared" si="21"/>
        <v>100012</v>
      </c>
      <c r="D121" s="165" t="str">
        <f t="shared" si="22"/>
        <v>100012/13</v>
      </c>
      <c r="E121" s="167" t="s">
        <v>36</v>
      </c>
      <c r="F121" s="167" t="s">
        <v>1695</v>
      </c>
      <c r="G121" s="165">
        <v>50</v>
      </c>
      <c r="H121" s="178">
        <v>100129</v>
      </c>
      <c r="I121" s="170" t="str">
        <f t="shared" si="23"/>
        <v>Б-100129-13</v>
      </c>
      <c r="J121" s="169">
        <v>3</v>
      </c>
      <c r="K121" s="165">
        <v>12</v>
      </c>
      <c r="L121" s="165" t="s">
        <v>38</v>
      </c>
      <c r="M121" s="169">
        <v>1</v>
      </c>
      <c r="N121" s="165">
        <v>18</v>
      </c>
      <c r="O121" s="167" t="s">
        <v>823</v>
      </c>
      <c r="P121" s="167" t="s">
        <v>823</v>
      </c>
      <c r="Q121" s="167" t="s">
        <v>826</v>
      </c>
      <c r="R121" s="166" t="str">
        <f t="shared" si="25"/>
        <v>1001291</v>
      </c>
      <c r="S121" s="170">
        <v>1</v>
      </c>
      <c r="T121" s="167" t="s">
        <v>308</v>
      </c>
      <c r="U121" s="165">
        <v>900</v>
      </c>
      <c r="V121" s="165">
        <f t="shared" si="24"/>
        <v>162</v>
      </c>
      <c r="W121" s="165">
        <v>0</v>
      </c>
      <c r="X121" s="24">
        <v>218</v>
      </c>
      <c r="Y121" s="168" t="s">
        <v>42</v>
      </c>
      <c r="Z121" s="376"/>
      <c r="AA121" s="377"/>
      <c r="AB121" s="178">
        <f t="shared" si="26"/>
        <v>1800</v>
      </c>
      <c r="AC121" s="170"/>
      <c r="AD121" s="170"/>
      <c r="AE121" s="167" t="s">
        <v>149</v>
      </c>
      <c r="AF121" s="165">
        <v>0</v>
      </c>
      <c r="AG121" s="165" t="s">
        <v>44</v>
      </c>
      <c r="AH121" s="236">
        <v>2</v>
      </c>
      <c r="AI121" s="165">
        <f t="shared" si="17"/>
        <v>100129</v>
      </c>
      <c r="AJ121" s="165">
        <f t="shared" si="18"/>
        <v>1129</v>
      </c>
      <c r="AK121" s="165">
        <f t="shared" si="19"/>
        <v>129</v>
      </c>
      <c r="AL121" s="170"/>
      <c r="AN12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100129, 'Б-100129-13',date'2015-02-02', 3, 12, 12, 'RUR', 1, 18, date'2015-02-02',  date'2015-02-01', 1001291, 1, to_date('2015-02-01 00:00:00','YYYY-MM-DD HH24:MI:SS'), 900, 162, 0, 218, 0, 'c1', 2, 100129, 1129, 129);insert into xxxx_oebs_cash_payment_test (ID, INVOICE_ID, OEBS_PAYMENT, DOC_DATE, COMISS_DATE) values (s_xxxx_oebs_cash_payment_test.NEXTVAL, 100129, 1800, to_date('2015-02-01 00:00:00','YYYY-MM-DD HH24:MI:SS'), date'2015-01-31' );</v>
      </c>
    </row>
    <row r="122" spans="1:40" ht="12.75" customHeight="1" x14ac:dyDescent="0.25">
      <c r="A122" s="272">
        <v>12</v>
      </c>
      <c r="B122" s="72">
        <v>0</v>
      </c>
      <c r="C122" s="165" t="str">
        <f t="shared" si="21"/>
        <v>100012</v>
      </c>
      <c r="D122" s="165" t="str">
        <f t="shared" si="22"/>
        <v>100012/13</v>
      </c>
      <c r="E122" s="167" t="s">
        <v>36</v>
      </c>
      <c r="F122" s="167" t="s">
        <v>1695</v>
      </c>
      <c r="G122" s="165">
        <v>50</v>
      </c>
      <c r="H122" s="178">
        <v>100130</v>
      </c>
      <c r="I122" s="170" t="str">
        <f t="shared" si="23"/>
        <v>Б-100130-13</v>
      </c>
      <c r="J122" s="169">
        <v>3</v>
      </c>
      <c r="K122" s="165">
        <v>12</v>
      </c>
      <c r="L122" s="165" t="s">
        <v>38</v>
      </c>
      <c r="M122" s="169">
        <v>1</v>
      </c>
      <c r="N122" s="165">
        <v>18</v>
      </c>
      <c r="O122" s="167" t="s">
        <v>823</v>
      </c>
      <c r="P122" s="167" t="s">
        <v>823</v>
      </c>
      <c r="Q122" s="167" t="s">
        <v>826</v>
      </c>
      <c r="R122" s="166" t="str">
        <f t="shared" si="25"/>
        <v>1001301</v>
      </c>
      <c r="S122" s="170">
        <v>1</v>
      </c>
      <c r="T122" s="167" t="s">
        <v>308</v>
      </c>
      <c r="U122" s="165">
        <v>800</v>
      </c>
      <c r="V122" s="165">
        <f t="shared" si="24"/>
        <v>144</v>
      </c>
      <c r="W122" s="165">
        <v>0</v>
      </c>
      <c r="X122" s="24">
        <v>219</v>
      </c>
      <c r="Y122" s="168" t="s">
        <v>42</v>
      </c>
      <c r="Z122" s="376"/>
      <c r="AA122" s="377"/>
      <c r="AB122" s="178">
        <f t="shared" si="26"/>
        <v>1600</v>
      </c>
      <c r="AC122" s="189"/>
      <c r="AD122" s="189"/>
      <c r="AE122" s="167" t="s">
        <v>149</v>
      </c>
      <c r="AF122" s="165">
        <v>0</v>
      </c>
      <c r="AG122" s="165" t="s">
        <v>44</v>
      </c>
      <c r="AH122" s="236">
        <v>2</v>
      </c>
      <c r="AI122" s="165">
        <f t="shared" si="17"/>
        <v>100130</v>
      </c>
      <c r="AJ122" s="165">
        <f t="shared" si="18"/>
        <v>1130</v>
      </c>
      <c r="AK122" s="165">
        <f t="shared" si="19"/>
        <v>130</v>
      </c>
      <c r="AL122" s="170"/>
      <c r="AN122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100130, 'Б-100130-13',date'2015-02-02', 3, 12, 12, 'RUR', 1, 18, date'2015-02-02',  date'2015-02-01', 1001301, 1, to_date('2015-02-01 00:00:00','YYYY-MM-DD HH24:MI:SS'), 800, 144, 0, 219, 0, 'c1', 2, 100130, 1130, 130);insert into xxxx_oebs_cash_payment_test (ID, INVOICE_ID, OEBS_PAYMENT, DOC_DATE, COMISS_DATE) values (s_xxxx_oebs_cash_payment_test.NEXTVAL, 100130, 1600, to_date('2015-02-01 00:00:00','YYYY-MM-DD HH24:MI:SS'), date'2015-01-31' );</v>
      </c>
    </row>
    <row r="123" spans="1:40" ht="12.75" customHeight="1" x14ac:dyDescent="0.25">
      <c r="A123" s="272">
        <v>12</v>
      </c>
      <c r="B123" s="72">
        <v>0</v>
      </c>
      <c r="C123" s="165" t="str">
        <f t="shared" si="21"/>
        <v>100012</v>
      </c>
      <c r="D123" s="165" t="str">
        <f t="shared" si="22"/>
        <v>100012/13</v>
      </c>
      <c r="E123" s="167" t="s">
        <v>36</v>
      </c>
      <c r="F123" s="167" t="s">
        <v>1695</v>
      </c>
      <c r="G123" s="165">
        <v>50</v>
      </c>
      <c r="H123" s="178">
        <v>100131</v>
      </c>
      <c r="I123" s="170" t="str">
        <f t="shared" si="23"/>
        <v>Б-100131-13</v>
      </c>
      <c r="J123" s="169">
        <v>3</v>
      </c>
      <c r="K123" s="165">
        <v>12</v>
      </c>
      <c r="L123" s="165" t="s">
        <v>38</v>
      </c>
      <c r="M123" s="169">
        <v>1</v>
      </c>
      <c r="N123" s="165">
        <v>18</v>
      </c>
      <c r="O123" s="167" t="s">
        <v>823</v>
      </c>
      <c r="P123" s="167" t="s">
        <v>823</v>
      </c>
      <c r="Q123" s="167" t="s">
        <v>826</v>
      </c>
      <c r="R123" s="166" t="str">
        <f t="shared" si="25"/>
        <v>1001311</v>
      </c>
      <c r="S123" s="170">
        <v>1</v>
      </c>
      <c r="T123" s="167" t="s">
        <v>308</v>
      </c>
      <c r="U123" s="165">
        <v>700</v>
      </c>
      <c r="V123" s="165">
        <f t="shared" si="24"/>
        <v>126</v>
      </c>
      <c r="W123" s="165">
        <v>0</v>
      </c>
      <c r="X123" s="24">
        <v>220</v>
      </c>
      <c r="Y123" s="168" t="s">
        <v>42</v>
      </c>
      <c r="Z123" s="376"/>
      <c r="AA123" s="377"/>
      <c r="AB123" s="178">
        <f t="shared" si="26"/>
        <v>1400</v>
      </c>
      <c r="AC123" s="170"/>
      <c r="AD123" s="170"/>
      <c r="AE123" s="167" t="s">
        <v>149</v>
      </c>
      <c r="AF123" s="165">
        <v>0</v>
      </c>
      <c r="AG123" s="165" t="s">
        <v>44</v>
      </c>
      <c r="AH123" s="236">
        <v>2</v>
      </c>
      <c r="AI123" s="165">
        <f t="shared" si="17"/>
        <v>100131</v>
      </c>
      <c r="AJ123" s="165">
        <f t="shared" si="18"/>
        <v>1131</v>
      </c>
      <c r="AK123" s="165">
        <f t="shared" si="19"/>
        <v>131</v>
      </c>
      <c r="AL123" s="170"/>
      <c r="AN123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100131, 'Б-100131-13',date'2015-02-02', 3, 12, 12, 'RUR', 1, 18, date'2015-02-02',  date'2015-02-01', 1001311, 1, to_date('2015-02-01 00:00:00','YYYY-MM-DD HH24:MI:SS'), 700, 126, 0, 220, 0, 'c1', 2, 100131, 1131, 131);insert into xxxx_oebs_cash_payment_test (ID, INVOICE_ID, OEBS_PAYMENT, DOC_DATE, COMISS_DATE) values (s_xxxx_oebs_cash_payment_test.NEXTVAL, 100131, 1400, to_date('2015-02-01 00:00:00','YYYY-MM-DD HH24:MI:SS'), date'2015-01-31' );</v>
      </c>
    </row>
    <row r="124" spans="1:40" ht="12.75" customHeight="1" x14ac:dyDescent="0.25">
      <c r="A124" s="272">
        <v>12</v>
      </c>
      <c r="B124" s="72">
        <v>0</v>
      </c>
      <c r="C124" s="165" t="str">
        <f t="shared" si="21"/>
        <v>100012</v>
      </c>
      <c r="D124" s="165" t="str">
        <f t="shared" si="22"/>
        <v>100012/13</v>
      </c>
      <c r="E124" s="167" t="s">
        <v>36</v>
      </c>
      <c r="F124" s="167" t="s">
        <v>1695</v>
      </c>
      <c r="G124" s="165">
        <v>50</v>
      </c>
      <c r="H124" s="178">
        <v>100132</v>
      </c>
      <c r="I124" s="170" t="str">
        <f t="shared" si="23"/>
        <v>Б-100132-13</v>
      </c>
      <c r="J124" s="169">
        <v>3</v>
      </c>
      <c r="K124" s="165">
        <v>12</v>
      </c>
      <c r="L124" s="165" t="s">
        <v>38</v>
      </c>
      <c r="M124" s="169">
        <v>1</v>
      </c>
      <c r="N124" s="165">
        <v>18</v>
      </c>
      <c r="O124" s="167" t="s">
        <v>823</v>
      </c>
      <c r="P124" s="167" t="s">
        <v>823</v>
      </c>
      <c r="Q124" s="167" t="s">
        <v>826</v>
      </c>
      <c r="R124" s="166" t="str">
        <f t="shared" si="25"/>
        <v>1001321</v>
      </c>
      <c r="S124" s="170">
        <v>1</v>
      </c>
      <c r="T124" s="167" t="s">
        <v>310</v>
      </c>
      <c r="U124" s="165">
        <v>700</v>
      </c>
      <c r="V124" s="165">
        <f t="shared" si="24"/>
        <v>126</v>
      </c>
      <c r="W124" s="165">
        <v>0</v>
      </c>
      <c r="X124" s="24">
        <v>221</v>
      </c>
      <c r="Y124" s="168" t="s">
        <v>42</v>
      </c>
      <c r="Z124" s="376"/>
      <c r="AA124" s="377"/>
      <c r="AB124" s="178">
        <f t="shared" si="26"/>
        <v>1400</v>
      </c>
      <c r="AC124" s="170"/>
      <c r="AD124" s="170"/>
      <c r="AE124" s="167" t="s">
        <v>149</v>
      </c>
      <c r="AF124" s="165">
        <v>0</v>
      </c>
      <c r="AG124" s="165" t="s">
        <v>44</v>
      </c>
      <c r="AH124" s="236">
        <v>2</v>
      </c>
      <c r="AI124" s="165">
        <f t="shared" si="17"/>
        <v>100132</v>
      </c>
      <c r="AJ124" s="165">
        <f t="shared" si="18"/>
        <v>1132</v>
      </c>
      <c r="AK124" s="165">
        <f t="shared" si="19"/>
        <v>132</v>
      </c>
      <c r="AL124" s="170"/>
      <c r="AN124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100132, 'Б-100132-13',date'2015-02-02', 3, 12, 12, 'RUR', 1, 18, date'2015-02-02',  date'2015-02-01', 1001321, 1, to_date('2015-01-31 23:59:59','YYYY-MM-DD HH24:MI:SS'), 700, 126, 0, 221, 0, 'c1', 2, 100132, 1132, 132);insert into xxxx_oebs_cash_payment_test (ID, INVOICE_ID, OEBS_PAYMENT, DOC_DATE, COMISS_DATE) values (s_xxxx_oebs_cash_payment_test.NEXTVAL, 100132, 1400, to_date('2015-01-31 23:59:59','YYYY-MM-DD HH24:MI:SS'), date'2015-01-31' );</v>
      </c>
    </row>
    <row r="125" spans="1:40" ht="12.75" customHeight="1" x14ac:dyDescent="0.25">
      <c r="A125" s="272">
        <v>12</v>
      </c>
      <c r="B125" s="72">
        <v>0</v>
      </c>
      <c r="C125" s="165" t="str">
        <f t="shared" si="21"/>
        <v>100012</v>
      </c>
      <c r="D125" s="165" t="str">
        <f t="shared" si="22"/>
        <v>100012/13</v>
      </c>
      <c r="E125" s="167" t="s">
        <v>36</v>
      </c>
      <c r="F125" s="167" t="s">
        <v>1695</v>
      </c>
      <c r="G125" s="165">
        <v>50</v>
      </c>
      <c r="H125" s="227">
        <v>100128</v>
      </c>
      <c r="I125" s="170" t="str">
        <f t="shared" si="23"/>
        <v>Б-100128-13</v>
      </c>
      <c r="J125" s="169">
        <v>3</v>
      </c>
      <c r="K125" s="165">
        <v>12</v>
      </c>
      <c r="L125" s="165" t="s">
        <v>38</v>
      </c>
      <c r="M125" s="169">
        <v>1</v>
      </c>
      <c r="N125" s="165">
        <v>18</v>
      </c>
      <c r="O125" s="167" t="s">
        <v>823</v>
      </c>
      <c r="P125" s="167" t="s">
        <v>823</v>
      </c>
      <c r="Q125" s="167" t="s">
        <v>826</v>
      </c>
      <c r="R125" s="227" t="str">
        <f>H125&amp;"2"</f>
        <v>1001282</v>
      </c>
      <c r="S125" s="170">
        <v>1</v>
      </c>
      <c r="T125" s="191" t="s">
        <v>308</v>
      </c>
      <c r="U125" s="165">
        <v>1100</v>
      </c>
      <c r="V125" s="165">
        <f t="shared" si="24"/>
        <v>198</v>
      </c>
      <c r="W125" s="165">
        <v>0</v>
      </c>
      <c r="X125" s="234">
        <v>217</v>
      </c>
      <c r="Y125" s="168" t="s">
        <v>42</v>
      </c>
      <c r="Z125" s="356" t="str">
        <f>SUM(U125:U126)-SUM(V125:V126)&amp;" / "&amp;(SUM(U125:U126)-SUM(V125:V126))*0.23&amp;" / "&amp;(SUM(U125:U126)-SUM(V125:V126))*0.02</f>
        <v>1722 / 396.06 / 34.44</v>
      </c>
      <c r="AA125" s="356" t="str">
        <f>(AB125+AB126)&amp;" / "&amp;ROUND((AB125+AB126)/1.18,2)&amp;" / "&amp;ROUND((AB125+AB126)/1.18*0.23,2)&amp;" / "&amp;ROUND((AB125+AB126)/1.18*0.02,2)</f>
        <v>4200 / 3559.32 / 818.64 / 71.19</v>
      </c>
      <c r="AB125" s="178">
        <f t="shared" si="26"/>
        <v>2200</v>
      </c>
      <c r="AC125" s="170"/>
      <c r="AD125" s="170"/>
      <c r="AE125" s="191" t="s">
        <v>150</v>
      </c>
      <c r="AF125" s="165">
        <v>0</v>
      </c>
      <c r="AG125" s="165" t="s">
        <v>44</v>
      </c>
      <c r="AH125" s="236">
        <v>2</v>
      </c>
      <c r="AI125" s="165">
        <f t="shared" si="17"/>
        <v>100128</v>
      </c>
      <c r="AJ125" s="165">
        <f t="shared" si="18"/>
        <v>1128</v>
      </c>
      <c r="AK125" s="165">
        <f t="shared" si="19"/>
        <v>128</v>
      </c>
      <c r="AL125" s="170"/>
      <c r="AN125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100128, 'Б-100128-13',date'2015-02-02', 3, 12, 12, 'RUR', 1, 18, date'2015-02-02',  date'2015-02-01', 1001282, 1, to_date('2015-02-01 00:00:00','YYYY-MM-DD HH24:MI:SS'), 1100, 198, 0, 217, 0, 'c1', 2, 100128, 1128, 128);insert into xxxx_oebs_cash_payment_test (ID, INVOICE_ID, OEBS_PAYMENT, DOC_DATE, COMISS_DATE) values (s_xxxx_oebs_cash_payment_test.NEXTVAL, 100128, 2200, to_date('2015-02-01 00:00:00','YYYY-MM-DD HH24:MI:SS'), date'2015-01-30' );</v>
      </c>
    </row>
    <row r="126" spans="1:40" ht="12.75" customHeight="1" x14ac:dyDescent="0.25">
      <c r="A126" s="272">
        <v>12</v>
      </c>
      <c r="B126" s="72">
        <v>0</v>
      </c>
      <c r="C126" s="165" t="str">
        <f t="shared" si="21"/>
        <v>100012</v>
      </c>
      <c r="D126" s="165" t="str">
        <f t="shared" si="22"/>
        <v>100012/13</v>
      </c>
      <c r="E126" s="167" t="s">
        <v>36</v>
      </c>
      <c r="F126" s="167" t="s">
        <v>1695</v>
      </c>
      <c r="G126" s="165">
        <v>50</v>
      </c>
      <c r="H126" s="227">
        <v>100129</v>
      </c>
      <c r="I126" s="170" t="str">
        <f t="shared" si="23"/>
        <v>Б-100129-13</v>
      </c>
      <c r="J126" s="169">
        <v>3</v>
      </c>
      <c r="K126" s="165">
        <v>12</v>
      </c>
      <c r="L126" s="165" t="s">
        <v>38</v>
      </c>
      <c r="M126" s="169">
        <v>1</v>
      </c>
      <c r="N126" s="165">
        <v>18</v>
      </c>
      <c r="O126" s="167" t="s">
        <v>823</v>
      </c>
      <c r="P126" s="167" t="s">
        <v>823</v>
      </c>
      <c r="Q126" s="167" t="s">
        <v>826</v>
      </c>
      <c r="R126" s="227" t="str">
        <f>H126&amp;"2"</f>
        <v>1001292</v>
      </c>
      <c r="S126" s="170">
        <v>1</v>
      </c>
      <c r="T126" s="191" t="s">
        <v>308</v>
      </c>
      <c r="U126" s="165">
        <v>1000</v>
      </c>
      <c r="V126" s="165">
        <f t="shared" si="24"/>
        <v>180</v>
      </c>
      <c r="W126" s="165">
        <v>0</v>
      </c>
      <c r="X126" s="234">
        <v>218</v>
      </c>
      <c r="Y126" s="168" t="s">
        <v>42</v>
      </c>
      <c r="Z126" s="376"/>
      <c r="AA126" s="377"/>
      <c r="AB126" s="178">
        <f t="shared" si="26"/>
        <v>2000</v>
      </c>
      <c r="AC126" s="170"/>
      <c r="AD126" s="170"/>
      <c r="AE126" s="191" t="s">
        <v>150</v>
      </c>
      <c r="AF126" s="165">
        <v>0</v>
      </c>
      <c r="AG126" s="165" t="s">
        <v>44</v>
      </c>
      <c r="AH126" s="236">
        <v>2</v>
      </c>
      <c r="AI126" s="165">
        <f t="shared" si="17"/>
        <v>100129</v>
      </c>
      <c r="AJ126" s="165">
        <f t="shared" si="18"/>
        <v>1129</v>
      </c>
      <c r="AK126" s="165">
        <f t="shared" si="19"/>
        <v>129</v>
      </c>
      <c r="AL126" s="170"/>
      <c r="AN126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100129, 'Б-100129-13',date'2015-02-02', 3, 12, 12, 'RUR', 1, 18, date'2015-02-02',  date'2015-02-01', 1001292, 1, to_date('2015-02-01 00:00:00','YYYY-MM-DD HH24:MI:SS'), 1000, 180, 0, 218, 0, 'c1', 2, 100129, 1129, 129);insert into xxxx_oebs_cash_payment_test (ID, INVOICE_ID, OEBS_PAYMENT, DOC_DATE, COMISS_DATE) values (s_xxxx_oebs_cash_payment_test.NEXTVAL, 100129, 2000, to_date('2015-02-01 00:00:00','YYYY-MM-DD HH24:MI:SS'), date'2015-01-30' );</v>
      </c>
    </row>
    <row r="127" spans="1:40" ht="12.75" customHeight="1" x14ac:dyDescent="0.25">
      <c r="A127" s="272">
        <v>12</v>
      </c>
      <c r="B127" s="72">
        <v>0</v>
      </c>
      <c r="C127" s="165" t="str">
        <f t="shared" si="21"/>
        <v>100012</v>
      </c>
      <c r="D127" s="165" t="str">
        <f t="shared" si="22"/>
        <v>100012/13</v>
      </c>
      <c r="E127" s="167" t="s">
        <v>36</v>
      </c>
      <c r="F127" s="167" t="s">
        <v>1695</v>
      </c>
      <c r="G127" s="165">
        <v>50</v>
      </c>
      <c r="H127" s="227">
        <v>100130</v>
      </c>
      <c r="I127" s="170" t="str">
        <f t="shared" si="23"/>
        <v>Б-100130-13</v>
      </c>
      <c r="J127" s="169">
        <v>3</v>
      </c>
      <c r="K127" s="165">
        <v>12</v>
      </c>
      <c r="L127" s="165" t="s">
        <v>38</v>
      </c>
      <c r="M127" s="169">
        <v>1</v>
      </c>
      <c r="N127" s="165">
        <v>18</v>
      </c>
      <c r="O127" s="167" t="s">
        <v>823</v>
      </c>
      <c r="P127" s="167" t="s">
        <v>823</v>
      </c>
      <c r="Q127" s="167" t="s">
        <v>826</v>
      </c>
      <c r="R127" s="227" t="str">
        <f>H127&amp;"2"</f>
        <v>1001302</v>
      </c>
      <c r="S127" s="170">
        <v>1</v>
      </c>
      <c r="T127" s="191" t="s">
        <v>308</v>
      </c>
      <c r="U127" s="165">
        <v>900</v>
      </c>
      <c r="V127" s="165">
        <f t="shared" si="24"/>
        <v>162</v>
      </c>
      <c r="W127" s="165">
        <v>0</v>
      </c>
      <c r="X127" s="234">
        <v>219</v>
      </c>
      <c r="Y127" s="168" t="s">
        <v>42</v>
      </c>
      <c r="Z127" s="356" t="str">
        <f>SUM(U127:U128)-SUM(V127:V128)&amp;" / "&amp;(SUM(U127:U128)-SUM(V127:V128))*0.23&amp;" / "&amp;(SUM(U127:U128)-SUM(V127:V128))*0.02</f>
        <v>1394 / 320.62 / 27.88</v>
      </c>
      <c r="AA127" s="356" t="str">
        <f>(AB127+AB128)&amp;" / "&amp;ROUND((AB127+AB128)/1.18,2)&amp;" / "&amp;ROUND((AB127+AB128)/1.18*0.23,2)&amp;" / "&amp;ROUND((AB127+AB128)/1.18*0.02,2)</f>
        <v>3400 / 2881.36 / 662.71 / 57.63</v>
      </c>
      <c r="AB127" s="178">
        <f t="shared" si="26"/>
        <v>1800</v>
      </c>
      <c r="AC127" s="170"/>
      <c r="AD127" s="170"/>
      <c r="AE127" s="237" t="s">
        <v>149</v>
      </c>
      <c r="AF127" s="165">
        <v>0</v>
      </c>
      <c r="AG127" s="165" t="s">
        <v>44</v>
      </c>
      <c r="AH127" s="236">
        <v>2</v>
      </c>
      <c r="AI127" s="165">
        <f t="shared" si="17"/>
        <v>100130</v>
      </c>
      <c r="AJ127" s="165">
        <f t="shared" si="18"/>
        <v>1130</v>
      </c>
      <c r="AK127" s="165">
        <f t="shared" si="19"/>
        <v>130</v>
      </c>
      <c r="AL127" s="170"/>
      <c r="AN127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100130, 'Б-100130-13',date'2015-02-02', 3, 12, 12, 'RUR', 1, 18, date'2015-02-02',  date'2015-02-01', 1001302, 1, to_date('2015-02-01 00:00:00','YYYY-MM-DD HH24:MI:SS'), 900, 162, 0, 219, 0, 'c1', 2, 100130, 1130, 130);insert into xxxx_oebs_cash_payment_test (ID, INVOICE_ID, OEBS_PAYMENT, DOC_DATE, COMISS_DATE) values (s_xxxx_oebs_cash_payment_test.NEXTVAL, 100130, 1800, to_date('2015-02-01 00:00:00','YYYY-MM-DD HH24:MI:SS'), date'2015-01-31' );</v>
      </c>
    </row>
    <row r="128" spans="1:40" ht="12.75" customHeight="1" x14ac:dyDescent="0.25">
      <c r="A128" s="272">
        <v>12</v>
      </c>
      <c r="B128" s="72">
        <v>0</v>
      </c>
      <c r="C128" s="165" t="str">
        <f t="shared" si="21"/>
        <v>100012</v>
      </c>
      <c r="D128" s="165" t="str">
        <f t="shared" si="22"/>
        <v>100012/13</v>
      </c>
      <c r="E128" s="167" t="s">
        <v>36</v>
      </c>
      <c r="F128" s="167" t="s">
        <v>1695</v>
      </c>
      <c r="G128" s="165">
        <v>50</v>
      </c>
      <c r="H128" s="227">
        <v>100131</v>
      </c>
      <c r="I128" s="170" t="str">
        <f t="shared" si="23"/>
        <v>Б-100131-13</v>
      </c>
      <c r="J128" s="169">
        <v>3</v>
      </c>
      <c r="K128" s="165">
        <v>12</v>
      </c>
      <c r="L128" s="165" t="s">
        <v>38</v>
      </c>
      <c r="M128" s="169">
        <v>1</v>
      </c>
      <c r="N128" s="165">
        <v>18</v>
      </c>
      <c r="O128" s="167" t="s">
        <v>823</v>
      </c>
      <c r="P128" s="167" t="s">
        <v>823</v>
      </c>
      <c r="Q128" s="167" t="s">
        <v>826</v>
      </c>
      <c r="R128" s="227" t="str">
        <f>H128&amp;"2"</f>
        <v>1001312</v>
      </c>
      <c r="S128" s="170">
        <v>1</v>
      </c>
      <c r="T128" s="191" t="s">
        <v>308</v>
      </c>
      <c r="U128" s="165">
        <v>800</v>
      </c>
      <c r="V128" s="165">
        <f t="shared" si="24"/>
        <v>144</v>
      </c>
      <c r="W128" s="165">
        <v>0</v>
      </c>
      <c r="X128" s="234">
        <v>220</v>
      </c>
      <c r="Y128" s="168" t="s">
        <v>42</v>
      </c>
      <c r="Z128" s="376"/>
      <c r="AA128" s="377"/>
      <c r="AB128" s="178">
        <f t="shared" si="26"/>
        <v>1600</v>
      </c>
      <c r="AC128" s="170"/>
      <c r="AD128" s="170"/>
      <c r="AE128" s="237" t="s">
        <v>149</v>
      </c>
      <c r="AF128" s="165">
        <v>0</v>
      </c>
      <c r="AG128" s="165" t="s">
        <v>44</v>
      </c>
      <c r="AH128" s="236">
        <v>2</v>
      </c>
      <c r="AI128" s="165">
        <f t="shared" si="17"/>
        <v>100131</v>
      </c>
      <c r="AJ128" s="165">
        <f t="shared" si="18"/>
        <v>1131</v>
      </c>
      <c r="AK128" s="165">
        <f t="shared" si="19"/>
        <v>131</v>
      </c>
      <c r="AL128" s="170"/>
      <c r="AN128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100131, 'Б-100131-13',date'2015-02-02', 3, 12, 12, 'RUR', 1, 18, date'2015-02-02',  date'2015-02-01', 1001312, 1, to_date('2015-02-01 00:00:00','YYYY-MM-DD HH24:MI:SS'), 800, 144, 0, 220, 0, 'c1', 2, 100131, 1131, 131);insert into xxxx_oebs_cash_payment_test (ID, INVOICE_ID, OEBS_PAYMENT, DOC_DATE, COMISS_DATE) values (s_xxxx_oebs_cash_payment_test.NEXTVAL, 100131, 1600, to_date('2015-02-01 00:00:00','YYYY-MM-DD HH24:MI:SS'), date'2015-01-31' );</v>
      </c>
    </row>
    <row r="129" spans="1:40" ht="12.75" customHeight="1" x14ac:dyDescent="0.25">
      <c r="A129" s="272">
        <v>12</v>
      </c>
      <c r="B129" s="72">
        <v>0</v>
      </c>
      <c r="C129" s="165" t="str">
        <f t="shared" si="21"/>
        <v>100012</v>
      </c>
      <c r="D129" s="165" t="str">
        <f t="shared" si="22"/>
        <v>100012/13</v>
      </c>
      <c r="E129" s="167" t="s">
        <v>36</v>
      </c>
      <c r="F129" s="167" t="s">
        <v>1695</v>
      </c>
      <c r="G129" s="165">
        <v>50</v>
      </c>
      <c r="H129" s="227">
        <v>100132</v>
      </c>
      <c r="I129" s="170" t="str">
        <f t="shared" si="23"/>
        <v>Б-100132-13</v>
      </c>
      <c r="J129" s="169">
        <v>3</v>
      </c>
      <c r="K129" s="165">
        <v>12</v>
      </c>
      <c r="L129" s="165" t="s">
        <v>38</v>
      </c>
      <c r="M129" s="169">
        <v>1</v>
      </c>
      <c r="N129" s="165">
        <v>18</v>
      </c>
      <c r="O129" s="167" t="s">
        <v>823</v>
      </c>
      <c r="P129" s="167" t="s">
        <v>823</v>
      </c>
      <c r="Q129" s="167" t="s">
        <v>826</v>
      </c>
      <c r="R129" s="227" t="str">
        <f>H129&amp;"2"</f>
        <v>1001322</v>
      </c>
      <c r="S129" s="170">
        <v>1</v>
      </c>
      <c r="T129" s="191" t="s">
        <v>310</v>
      </c>
      <c r="U129" s="165">
        <v>800</v>
      </c>
      <c r="V129" s="165">
        <f t="shared" si="24"/>
        <v>144</v>
      </c>
      <c r="W129" s="165">
        <v>0</v>
      </c>
      <c r="X129" s="234">
        <v>221</v>
      </c>
      <c r="Y129" s="168" t="s">
        <v>42</v>
      </c>
      <c r="Z129" s="358" t="str">
        <f>SUM(U129)-SUM(V129)&amp;" / "&amp;(SUM(U129)-SUM(V129))*0.23&amp;" / "&amp;(SUM(U129)-SUM(V129))*0.02</f>
        <v>656 / 150.88 / 13.12</v>
      </c>
      <c r="AA129" s="358" t="str">
        <f>AB129&amp;" / "&amp;ROUND(AB129/1.18,2)&amp;" / "&amp;ROUND(AB129/1.18*0.23,2)&amp;" / "&amp;ROUND(AB129/1.18*0.02,2)</f>
        <v>1600 / 1355.93 / 311.86 / 27.12</v>
      </c>
      <c r="AB129" s="178">
        <f t="shared" si="26"/>
        <v>1600</v>
      </c>
      <c r="AC129" s="170"/>
      <c r="AD129" s="170"/>
      <c r="AE129" s="191" t="s">
        <v>150</v>
      </c>
      <c r="AF129" s="165">
        <v>0</v>
      </c>
      <c r="AG129" s="165" t="s">
        <v>44</v>
      </c>
      <c r="AH129" s="236">
        <v>2</v>
      </c>
      <c r="AI129" s="165">
        <f t="shared" si="17"/>
        <v>100132</v>
      </c>
      <c r="AJ129" s="165">
        <f t="shared" si="18"/>
        <v>1132</v>
      </c>
      <c r="AK129" s="165">
        <f t="shared" si="19"/>
        <v>132</v>
      </c>
      <c r="AL129" s="170"/>
      <c r="AN129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100132, 'Б-100132-13',date'2015-02-02', 3, 12, 12, 'RUR', 1, 18, date'2015-02-02',  date'2015-02-01', 1001322, 1, to_date('2015-01-31 23:59:59','YYYY-MM-DD HH24:MI:SS'), 800, 144, 0, 221, 0, 'c1', 2, 100132, 1132, 132);insert into xxxx_oebs_cash_payment_test (ID, INVOICE_ID, OEBS_PAYMENT, DOC_DATE, COMISS_DATE) values (s_xxxx_oebs_cash_payment_test.NEXTVAL, 100132, 1600, to_date('2015-01-31 23:59:59','YYYY-MM-DD HH24:MI:SS'), date'2015-01-30' );</v>
      </c>
    </row>
    <row r="130" spans="1:40" ht="12.75" customHeight="1" x14ac:dyDescent="0.25">
      <c r="A130" s="272">
        <v>12</v>
      </c>
      <c r="B130" s="72">
        <v>0</v>
      </c>
      <c r="C130" s="165" t="str">
        <f t="shared" si="21"/>
        <v>100012</v>
      </c>
      <c r="D130" s="165" t="str">
        <f t="shared" si="22"/>
        <v>100012/13</v>
      </c>
      <c r="E130" s="167" t="s">
        <v>36</v>
      </c>
      <c r="F130" s="167" t="s">
        <v>1695</v>
      </c>
      <c r="G130" s="165">
        <v>50</v>
      </c>
      <c r="H130" s="230">
        <v>100128</v>
      </c>
      <c r="I130" s="170" t="str">
        <f t="shared" si="23"/>
        <v>Б-100128-13</v>
      </c>
      <c r="J130" s="169">
        <v>3</v>
      </c>
      <c r="K130" s="165">
        <v>12</v>
      </c>
      <c r="L130" s="165" t="s">
        <v>38</v>
      </c>
      <c r="M130" s="169">
        <v>1</v>
      </c>
      <c r="N130" s="165">
        <v>18</v>
      </c>
      <c r="O130" s="167" t="s">
        <v>823</v>
      </c>
      <c r="P130" s="167" t="s">
        <v>823</v>
      </c>
      <c r="Q130" s="167" t="s">
        <v>826</v>
      </c>
      <c r="R130" s="230" t="str">
        <f>H130&amp;"3"</f>
        <v>1001283</v>
      </c>
      <c r="S130" s="170">
        <v>1</v>
      </c>
      <c r="T130" s="237" t="s">
        <v>144</v>
      </c>
      <c r="U130" s="165">
        <v>1200</v>
      </c>
      <c r="V130" s="165">
        <f t="shared" si="24"/>
        <v>216</v>
      </c>
      <c r="W130" s="165">
        <v>0</v>
      </c>
      <c r="X130" s="236">
        <v>217</v>
      </c>
      <c r="Y130" s="168" t="s">
        <v>42</v>
      </c>
      <c r="Z130" s="356" t="str">
        <f>SUM(U130:U131)-SUM(V130:V131)&amp;" / "&amp;(SUM(U130:U131)-SUM(V130:V131))*0.23&amp;" / "&amp;(SUM(U130:U131)-SUM(V130:V131))*0.02</f>
        <v>1886 / 433.78 / 37.72</v>
      </c>
      <c r="AA130" s="356" t="str">
        <f>(AB130+AB131+AC130+AD130)&amp;" / "&amp;ROUND((AB130+AB131+AC130+AD130)/1.18,2)&amp;" / "&amp;ROUND((AB130+AB131+AC130+AD130)/1.18*0.23,2)&amp;" / "&amp;ROUND((AB130+AB131+AC130+AD130)/1.18*0.02,2)</f>
        <v>4900 / 4152.54 / 955.08 / 83.05</v>
      </c>
      <c r="AB130" s="227">
        <v>1000</v>
      </c>
      <c r="AC130" s="122">
        <v>900</v>
      </c>
      <c r="AD130" s="122">
        <v>800</v>
      </c>
      <c r="AE130" s="237" t="s">
        <v>149</v>
      </c>
      <c r="AF130" s="165">
        <v>0</v>
      </c>
      <c r="AG130" s="165" t="s">
        <v>44</v>
      </c>
      <c r="AH130" s="236">
        <v>2</v>
      </c>
      <c r="AI130" s="165">
        <f t="shared" si="17"/>
        <v>100128</v>
      </c>
      <c r="AJ130" s="165">
        <f t="shared" si="18"/>
        <v>1128</v>
      </c>
      <c r="AK130" s="165">
        <f t="shared" si="19"/>
        <v>128</v>
      </c>
      <c r="AL130" s="170"/>
      <c r="AN130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100128, 'Б-100128-13',date'2015-02-02', 3, 12, 12, 'RUR', 1, 18, date'2015-02-02',  date'2015-02-01', 1001283, 1, to_date('2015-01-01 00:00:00','YYYY-MM-DD HH24:MI:SS'), 1200, 216, 0, 217, 0, 'c1', 2, 100128, 1128, 128);insert into xxxx_oebs_cash_payment_test (ID, INVOICE_ID, OEBS_PAYMENT, DOC_DATE, COMISS_DATE) values (s_xxxx_oebs_cash_payment_test.NEXTVAL, 100128, 1000, to_date('2015-01-01 00:00:00','YYYY-MM-DD HH24:MI:SS'), date'2015-01-31' );insert into xxxx_oebs_cash_payment_test (ID, INVOICE_ID, OEBS_PAYMENT, DOC_DATE, COMISS_DATE) values (s_xxxx_oebs_cash_payment_test.NEXTVAL, 100128, 900, to_date('2015-01-01 00:00:00','YYYY-MM-DD HH24:MI:SS'), date'2015-01-31' );insert into xxxx_oebs_cash_payment_test (ID, INVOICE_ID, OEBS_PAYMENT, DOC_DATE, COMISS_DATE) values (s_xxxx_oebs_cash_payment_test.NEXTVAL, 100128, 800, to_date('2015-01-01 00:00:00','YYYY-MM-DD HH24:MI:SS'), date'2015-01-31' );</v>
      </c>
    </row>
    <row r="131" spans="1:40" ht="12.75" customHeight="1" x14ac:dyDescent="0.25">
      <c r="A131" s="272">
        <v>12</v>
      </c>
      <c r="B131" s="72">
        <v>0</v>
      </c>
      <c r="C131" s="165" t="str">
        <f t="shared" si="21"/>
        <v>100012</v>
      </c>
      <c r="D131" s="165" t="str">
        <f t="shared" si="22"/>
        <v>100012/13</v>
      </c>
      <c r="E131" s="167" t="s">
        <v>36</v>
      </c>
      <c r="F131" s="167" t="s">
        <v>1695</v>
      </c>
      <c r="G131" s="165">
        <v>50</v>
      </c>
      <c r="H131" s="230">
        <v>100129</v>
      </c>
      <c r="I131" s="170" t="str">
        <f t="shared" si="23"/>
        <v>Б-100129-13</v>
      </c>
      <c r="J131" s="169">
        <v>3</v>
      </c>
      <c r="K131" s="165">
        <v>12</v>
      </c>
      <c r="L131" s="165" t="s">
        <v>38</v>
      </c>
      <c r="M131" s="169">
        <v>1</v>
      </c>
      <c r="N131" s="165">
        <v>18</v>
      </c>
      <c r="O131" s="167" t="s">
        <v>823</v>
      </c>
      <c r="P131" s="167" t="s">
        <v>823</v>
      </c>
      <c r="Q131" s="167" t="s">
        <v>826</v>
      </c>
      <c r="R131" s="230" t="str">
        <f>H131&amp;"3"</f>
        <v>1001293</v>
      </c>
      <c r="S131" s="170">
        <v>1</v>
      </c>
      <c r="T131" s="237" t="s">
        <v>144</v>
      </c>
      <c r="U131" s="165">
        <v>1100</v>
      </c>
      <c r="V131" s="165">
        <f t="shared" si="24"/>
        <v>198</v>
      </c>
      <c r="W131" s="165">
        <v>0</v>
      </c>
      <c r="X131" s="236">
        <v>218</v>
      </c>
      <c r="Y131" s="168" t="s">
        <v>42</v>
      </c>
      <c r="Z131" s="376"/>
      <c r="AA131" s="377"/>
      <c r="AB131" s="178">
        <f t="shared" ref="AB131:AB145" si="27">U131*2</f>
        <v>2200</v>
      </c>
      <c r="AC131" s="170"/>
      <c r="AD131" s="170"/>
      <c r="AE131" s="237" t="s">
        <v>149</v>
      </c>
      <c r="AF131" s="165">
        <v>0</v>
      </c>
      <c r="AG131" s="165" t="s">
        <v>44</v>
      </c>
      <c r="AH131" s="236">
        <v>2</v>
      </c>
      <c r="AI131" s="165">
        <f t="shared" si="17"/>
        <v>100129</v>
      </c>
      <c r="AJ131" s="165">
        <f t="shared" si="18"/>
        <v>1129</v>
      </c>
      <c r="AK131" s="165">
        <f t="shared" si="19"/>
        <v>129</v>
      </c>
      <c r="AL131" s="170"/>
      <c r="AN131" s="163" t="str">
        <f t="shared" si="2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100129, 'Б-100129-13',date'2015-02-02', 3, 12, 12, 'RUR', 1, 18, date'2015-02-02',  date'2015-02-01', 1001293, 1, to_date('2015-01-01 00:00:00','YYYY-MM-DD HH24:MI:SS'), 1100, 198, 0, 218, 0, 'c1', 2, 100129, 1129, 129);insert into xxxx_oebs_cash_payment_test (ID, INVOICE_ID, OEBS_PAYMENT, DOC_DATE, COMISS_DATE) values (s_xxxx_oebs_cash_payment_test.NEXTVAL, 100129, 2200, to_date('2015-01-01 00:00:00','YYYY-MM-DD HH24:MI:SS'), date'2015-01-31' );</v>
      </c>
    </row>
    <row r="132" spans="1:40" ht="12.75" customHeight="1" x14ac:dyDescent="0.25">
      <c r="A132" s="272">
        <v>12</v>
      </c>
      <c r="B132" s="72">
        <v>0</v>
      </c>
      <c r="C132" s="165" t="str">
        <f t="shared" si="21"/>
        <v>100012</v>
      </c>
      <c r="D132" s="165" t="str">
        <f t="shared" si="22"/>
        <v>100012/13</v>
      </c>
      <c r="E132" s="167" t="s">
        <v>36</v>
      </c>
      <c r="F132" s="167" t="s">
        <v>1695</v>
      </c>
      <c r="G132" s="165">
        <v>50</v>
      </c>
      <c r="H132" s="230">
        <v>100130</v>
      </c>
      <c r="I132" s="170" t="str">
        <f t="shared" si="23"/>
        <v>Б-100130-13</v>
      </c>
      <c r="J132" s="169">
        <v>3</v>
      </c>
      <c r="K132" s="165">
        <v>12</v>
      </c>
      <c r="L132" s="165" t="s">
        <v>38</v>
      </c>
      <c r="M132" s="169">
        <v>1</v>
      </c>
      <c r="N132" s="165">
        <v>18</v>
      </c>
      <c r="O132" s="167" t="s">
        <v>823</v>
      </c>
      <c r="P132" s="167" t="s">
        <v>823</v>
      </c>
      <c r="Q132" s="167" t="s">
        <v>826</v>
      </c>
      <c r="R132" s="230" t="str">
        <f>H132&amp;"3"</f>
        <v>1001303</v>
      </c>
      <c r="S132" s="170">
        <v>1</v>
      </c>
      <c r="T132" s="237" t="s">
        <v>144</v>
      </c>
      <c r="U132" s="165">
        <v>1000</v>
      </c>
      <c r="V132" s="165">
        <f t="shared" si="24"/>
        <v>180</v>
      </c>
      <c r="W132" s="165">
        <v>0</v>
      </c>
      <c r="X132" s="236">
        <v>219</v>
      </c>
      <c r="Y132" s="168" t="s">
        <v>42</v>
      </c>
      <c r="Z132" s="356" t="str">
        <f>SUM(U132:U133)-SUM(V132:V133)&amp;" / "&amp;(SUM(U132:U133)-SUM(V132:V133))*0.23&amp;" / "&amp;(SUM(U132:U133)-SUM(V132:V133))*0.02</f>
        <v>1558 / 358.34 / 31.16</v>
      </c>
      <c r="AA132" s="356" t="str">
        <f>(AB132+AB133)&amp;" / "&amp;ROUND((AB132+AB133)/1.18,2)&amp;" / "&amp;ROUND((AB132+AB133)/1.18*0.23,2)&amp;" / "&amp;ROUND((AB132+AB133)/1.18*0.02,2)</f>
        <v>3800 / 3220.34 / 740.68 / 64.41</v>
      </c>
      <c r="AB132" s="178">
        <f t="shared" si="27"/>
        <v>2000</v>
      </c>
      <c r="AC132" s="170"/>
      <c r="AD132" s="170"/>
      <c r="AE132" s="191" t="s">
        <v>149</v>
      </c>
      <c r="AF132" s="165">
        <v>0</v>
      </c>
      <c r="AG132" s="165" t="s">
        <v>44</v>
      </c>
      <c r="AH132" s="236">
        <v>2</v>
      </c>
      <c r="AI132" s="165">
        <f t="shared" ref="AI132:AI195" si="28">H132</f>
        <v>100130</v>
      </c>
      <c r="AJ132" s="165">
        <f t="shared" ref="AJ132:AJ195" si="29">AK132+1000</f>
        <v>1130</v>
      </c>
      <c r="AK132" s="165">
        <f t="shared" ref="AK132:AK195" si="30">AI132-100000</f>
        <v>130</v>
      </c>
      <c r="AL132" s="170"/>
      <c r="AN132" s="163" t="str">
        <f t="shared" ref="AN132:AN146" si="3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"&amp;A132&amp;", "&amp;C132&amp;", '"&amp;D132&amp;"', date'"&amp;E132&amp;"', date'"&amp;F132&amp;"', "&amp;G132&amp;", "&amp;H132&amp;", '"&amp;I132&amp;"',date'"&amp;O132&amp;"', "&amp;J132&amp;", "&amp;K132&amp;", "&amp;K132&amp;", '"&amp;L132&amp;"', "&amp;M132&amp;", "&amp;N132&amp;", date'"&amp;P132&amp;"',  date'"&amp;Q132&amp;"', "&amp;R132&amp;", "&amp;S132&amp;", to_date('"&amp;T132&amp;"','YYYY-MM-DD HH24:MI:SS'), "&amp;U132&amp;", "&amp;V132&amp;", "&amp;W132&amp;", "&amp;X132&amp;", "&amp;AF132&amp;", '"&amp;AG132&amp;"', "&amp;AH132&amp;", "&amp;AI132&amp;", "&amp;AJ132&amp;", "&amp;AK132&amp;");"&amp;
IF(LEN(AB132)&gt;0,"insert into xxxx_oebs_cash_payment_test (ID, INVOICE_ID, OEBS_PAYMENT, DOC_DATE, COMISS_DATE) values (s_xxxx_oebs_cash_payment_test.NEXTVAL, "&amp;H132&amp;", "&amp;AB132&amp;", to_date('"&amp;T132&amp;"','YYYY-MM-DD HH24:MI:SS'), "&amp;AE132&amp;" );","")&amp;
IF(LEN(AC132)&gt;0,"insert into xxxx_oebs_cash_payment_test (ID, INVOICE_ID, OEBS_PAYMENT, DOC_DATE, COMISS_DATE) values (s_xxxx_oebs_cash_payment_test.NEXTVAL, "&amp;H132&amp;", "&amp;AC132&amp;", to_date('"&amp;T132&amp;"','YYYY-MM-DD HH24:MI:SS'), "&amp;AE132&amp;" );","")&amp;
IF(LEN(AD132)&gt;0,"insert into xxxx_oebs_cash_payment_test (ID, INVOICE_ID, OEBS_PAYMENT, DOC_DATE, COMISS_DATE) values (s_xxxx_oebs_cash_payment_test.NEXTVAL, "&amp;H132&amp;", "&amp;AD132&amp;", to_date('"&amp;T132&amp;"','YYYY-MM-DD HH24:MI:SS'), "&amp;AE132&amp;"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100130, 'Б-100130-13',date'2015-02-02', 3, 12, 12, 'RUR', 1, 18, date'2015-02-02',  date'2015-02-01', 1001303, 1, to_date('2015-01-01 00:00:00','YYYY-MM-DD HH24:MI:SS'), 1000, 180, 0, 219, 0, 'c1', 2, 100130, 1130, 130);insert into xxxx_oebs_cash_payment_test (ID, INVOICE_ID, OEBS_PAYMENT, DOC_DATE, COMISS_DATE) values (s_xxxx_oebs_cash_payment_test.NEXTVAL, 100130, 2000, to_date('2015-01-01 00:00:00','YYYY-MM-DD HH24:MI:SS'), date'2015-01-31' );</v>
      </c>
    </row>
    <row r="133" spans="1:40" ht="12.75" customHeight="1" x14ac:dyDescent="0.25">
      <c r="A133" s="272">
        <v>12</v>
      </c>
      <c r="B133" s="72">
        <v>0</v>
      </c>
      <c r="C133" s="165" t="str">
        <f t="shared" si="21"/>
        <v>100012</v>
      </c>
      <c r="D133" s="165" t="str">
        <f t="shared" si="22"/>
        <v>100012/13</v>
      </c>
      <c r="E133" s="167" t="s">
        <v>36</v>
      </c>
      <c r="F133" s="167" t="s">
        <v>1695</v>
      </c>
      <c r="G133" s="165">
        <v>50</v>
      </c>
      <c r="H133" s="230">
        <v>100131</v>
      </c>
      <c r="I133" s="170" t="str">
        <f t="shared" si="23"/>
        <v>Б-100131-13</v>
      </c>
      <c r="J133" s="169">
        <v>3</v>
      </c>
      <c r="K133" s="165">
        <v>12</v>
      </c>
      <c r="L133" s="165" t="s">
        <v>38</v>
      </c>
      <c r="M133" s="169">
        <v>1</v>
      </c>
      <c r="N133" s="165">
        <v>18</v>
      </c>
      <c r="O133" s="167" t="s">
        <v>823</v>
      </c>
      <c r="P133" s="167" t="s">
        <v>823</v>
      </c>
      <c r="Q133" s="167" t="s">
        <v>826</v>
      </c>
      <c r="R133" s="230" t="str">
        <f>H133&amp;"3"</f>
        <v>1001313</v>
      </c>
      <c r="S133" s="170">
        <v>1</v>
      </c>
      <c r="T133" s="237" t="s">
        <v>144</v>
      </c>
      <c r="U133" s="165">
        <v>900</v>
      </c>
      <c r="V133" s="165">
        <f t="shared" si="24"/>
        <v>162</v>
      </c>
      <c r="W133" s="165">
        <v>0</v>
      </c>
      <c r="X133" s="236">
        <v>220</v>
      </c>
      <c r="Y133" s="168" t="s">
        <v>42</v>
      </c>
      <c r="Z133" s="376"/>
      <c r="AA133" s="377"/>
      <c r="AB133" s="178">
        <f t="shared" si="27"/>
        <v>1800</v>
      </c>
      <c r="AC133" s="170"/>
      <c r="AD133" s="170"/>
      <c r="AE133" s="191" t="s">
        <v>149</v>
      </c>
      <c r="AF133" s="165">
        <v>0</v>
      </c>
      <c r="AG133" s="165" t="s">
        <v>44</v>
      </c>
      <c r="AH133" s="236">
        <v>2</v>
      </c>
      <c r="AI133" s="165">
        <f t="shared" si="28"/>
        <v>100131</v>
      </c>
      <c r="AJ133" s="165">
        <f t="shared" si="29"/>
        <v>1131</v>
      </c>
      <c r="AK133" s="165">
        <f t="shared" si="30"/>
        <v>131</v>
      </c>
      <c r="AL133" s="170"/>
      <c r="AN133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100131, 'Б-100131-13',date'2015-02-02', 3, 12, 12, 'RUR', 1, 18, date'2015-02-02',  date'2015-02-01', 1001313, 1, to_date('2015-01-01 00:00:00','YYYY-MM-DD HH24:MI:SS'), 900, 162, 0, 220, 0, 'c1', 2, 100131, 1131, 131);insert into xxxx_oebs_cash_payment_test (ID, INVOICE_ID, OEBS_PAYMENT, DOC_DATE, COMISS_DATE) values (s_xxxx_oebs_cash_payment_test.NEXTVAL, 100131, 1800, to_date('2015-01-01 00:00:00','YYYY-MM-DD HH24:MI:SS'), date'2015-01-31' );</v>
      </c>
    </row>
    <row r="134" spans="1:40" ht="12.75" customHeight="1" x14ac:dyDescent="0.25">
      <c r="A134" s="272">
        <v>12</v>
      </c>
      <c r="B134" s="72">
        <v>0</v>
      </c>
      <c r="C134" s="165" t="str">
        <f t="shared" si="21"/>
        <v>100012</v>
      </c>
      <c r="D134" s="165" t="str">
        <f t="shared" si="22"/>
        <v>100012/13</v>
      </c>
      <c r="E134" s="167" t="s">
        <v>36</v>
      </c>
      <c r="F134" s="167" t="s">
        <v>1695</v>
      </c>
      <c r="G134" s="165">
        <v>50</v>
      </c>
      <c r="H134" s="230">
        <v>100132</v>
      </c>
      <c r="I134" s="170" t="str">
        <f t="shared" si="23"/>
        <v>Б-100132-13</v>
      </c>
      <c r="J134" s="169">
        <v>3</v>
      </c>
      <c r="K134" s="165">
        <v>12</v>
      </c>
      <c r="L134" s="165" t="s">
        <v>38</v>
      </c>
      <c r="M134" s="169">
        <v>1</v>
      </c>
      <c r="N134" s="165">
        <v>18</v>
      </c>
      <c r="O134" s="167" t="s">
        <v>823</v>
      </c>
      <c r="P134" s="167" t="s">
        <v>823</v>
      </c>
      <c r="Q134" s="167" t="s">
        <v>826</v>
      </c>
      <c r="R134" s="230" t="str">
        <f>H134&amp;"3"</f>
        <v>1001323</v>
      </c>
      <c r="S134" s="170">
        <v>1</v>
      </c>
      <c r="T134" s="237" t="s">
        <v>310</v>
      </c>
      <c r="U134" s="165">
        <v>900</v>
      </c>
      <c r="V134" s="165">
        <f t="shared" si="24"/>
        <v>162</v>
      </c>
      <c r="W134" s="165">
        <v>0</v>
      </c>
      <c r="X134" s="236">
        <v>221</v>
      </c>
      <c r="Y134" s="168" t="s">
        <v>42</v>
      </c>
      <c r="Z134" s="358" t="str">
        <f>SUM(U134)-SUM(V134)&amp;" / "&amp;(SUM(U134)-SUM(V134))*0.23&amp;" / "&amp;(SUM(U134)-SUM(V134))*0.02</f>
        <v>738 / 169.74 / 14.76</v>
      </c>
      <c r="AA134" s="358" t="str">
        <f>AB134&amp;" / "&amp;ROUND(AB134/1.18,2)&amp;" / "&amp;ROUND(AB134/1.18*0.23,2)&amp;" / "&amp;ROUND(AB134/1.18*0.02,2)</f>
        <v>1800 / 1525.42 / 350.85 / 30.51</v>
      </c>
      <c r="AB134" s="178">
        <f t="shared" si="27"/>
        <v>1800</v>
      </c>
      <c r="AC134" s="170"/>
      <c r="AD134" s="170"/>
      <c r="AE134" s="237" t="s">
        <v>150</v>
      </c>
      <c r="AF134" s="165">
        <v>0</v>
      </c>
      <c r="AG134" s="165" t="s">
        <v>44</v>
      </c>
      <c r="AH134" s="236">
        <v>2</v>
      </c>
      <c r="AI134" s="165">
        <f t="shared" si="28"/>
        <v>100132</v>
      </c>
      <c r="AJ134" s="165">
        <f t="shared" si="29"/>
        <v>1132</v>
      </c>
      <c r="AK134" s="165">
        <f t="shared" si="30"/>
        <v>132</v>
      </c>
      <c r="AL134" s="170"/>
      <c r="AN134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100132, 'Б-100132-13',date'2015-02-02', 3, 12, 12, 'RUR', 1, 18, date'2015-02-02',  date'2015-02-01', 1001323, 1, to_date('2015-01-31 23:59:59','YYYY-MM-DD HH24:MI:SS'), 900, 162, 0, 221, 0, 'c1', 2, 100132, 1132, 132);insert into xxxx_oebs_cash_payment_test (ID, INVOICE_ID, OEBS_PAYMENT, DOC_DATE, COMISS_DATE) values (s_xxxx_oebs_cash_payment_test.NEXTVAL, 100132, 1800, to_date('2015-01-31 23:59:59','YYYY-MM-DD HH24:MI:SS'), date'2015-01-30' );</v>
      </c>
    </row>
    <row r="135" spans="1:40" ht="12.75" customHeight="1" x14ac:dyDescent="0.25">
      <c r="A135" s="272">
        <v>12</v>
      </c>
      <c r="B135" s="72">
        <v>0</v>
      </c>
      <c r="C135" s="165" t="str">
        <f t="shared" si="21"/>
        <v>100012</v>
      </c>
      <c r="D135" s="165" t="str">
        <f t="shared" si="22"/>
        <v>100012/13</v>
      </c>
      <c r="E135" s="167" t="s">
        <v>36</v>
      </c>
      <c r="F135" s="167" t="s">
        <v>1695</v>
      </c>
      <c r="G135" s="165">
        <v>50</v>
      </c>
      <c r="H135" s="227">
        <v>100128</v>
      </c>
      <c r="I135" s="170" t="str">
        <f t="shared" si="23"/>
        <v>Б-100128-13</v>
      </c>
      <c r="J135" s="169">
        <v>3</v>
      </c>
      <c r="K135" s="165">
        <v>12</v>
      </c>
      <c r="L135" s="165" t="s">
        <v>38</v>
      </c>
      <c r="M135" s="169">
        <v>1</v>
      </c>
      <c r="N135" s="165">
        <v>18</v>
      </c>
      <c r="O135" s="167" t="s">
        <v>823</v>
      </c>
      <c r="P135" s="167" t="s">
        <v>823</v>
      </c>
      <c r="Q135" s="167" t="s">
        <v>826</v>
      </c>
      <c r="R135" s="227" t="str">
        <f>H135&amp;"4"</f>
        <v>1001284</v>
      </c>
      <c r="S135" s="170">
        <v>1</v>
      </c>
      <c r="T135" s="191" t="s">
        <v>144</v>
      </c>
      <c r="U135" s="165">
        <v>1300</v>
      </c>
      <c r="V135" s="165">
        <f t="shared" si="24"/>
        <v>234</v>
      </c>
      <c r="W135" s="165">
        <v>0</v>
      </c>
      <c r="X135" s="234">
        <v>217</v>
      </c>
      <c r="Y135" s="168" t="s">
        <v>42</v>
      </c>
      <c r="Z135" s="358" t="str">
        <f>SUM(U135)-SUM(V135)&amp;" / "&amp;(SUM(U135)-SUM(V135))*0.23&amp;" / "&amp;(SUM(U135)-SUM(V135))*0.02</f>
        <v>1066 / 245.18 / 21.32</v>
      </c>
      <c r="AA135" s="358" t="str">
        <f>AB135&amp;" / "&amp;ROUND(AB135/1.18,2)&amp;" / "&amp;ROUND(AB135/1.18*0.23,2)&amp;" / "&amp;ROUND(AB135/1.18*0.02,2)</f>
        <v>2600 / 2203.39 / 506.78 / 44.07</v>
      </c>
      <c r="AB135" s="178">
        <f t="shared" si="27"/>
        <v>2600</v>
      </c>
      <c r="AC135" s="170"/>
      <c r="AD135" s="170"/>
      <c r="AE135" s="191" t="s">
        <v>149</v>
      </c>
      <c r="AF135" s="165">
        <v>0</v>
      </c>
      <c r="AG135" s="165" t="s">
        <v>44</v>
      </c>
      <c r="AH135" s="236">
        <v>2</v>
      </c>
      <c r="AI135" s="165">
        <f t="shared" si="28"/>
        <v>100128</v>
      </c>
      <c r="AJ135" s="165">
        <f t="shared" si="29"/>
        <v>1128</v>
      </c>
      <c r="AK135" s="165">
        <f t="shared" si="30"/>
        <v>128</v>
      </c>
      <c r="AL135" s="170"/>
      <c r="AN135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100128, 'Б-100128-13',date'2015-02-02', 3, 12, 12, 'RUR', 1, 18, date'2015-02-02',  date'2015-02-01', 1001284, 1, to_date('2015-01-01 00:00:00','YYYY-MM-DD HH24:MI:SS'), 1300, 234, 0, 217, 0, 'c1', 2, 100128, 1128, 128);insert into xxxx_oebs_cash_payment_test (ID, INVOICE_ID, OEBS_PAYMENT, DOC_DATE, COMISS_DATE) values (s_xxxx_oebs_cash_payment_test.NEXTVAL, 100128, 2600, to_date('2015-01-01 00:00:00','YYYY-MM-DD HH24:MI:SS'), date'2015-01-31' );</v>
      </c>
    </row>
    <row r="136" spans="1:40" ht="12.75" customHeight="1" x14ac:dyDescent="0.25">
      <c r="A136" s="272">
        <v>12</v>
      </c>
      <c r="B136" s="72">
        <v>0</v>
      </c>
      <c r="C136" s="165" t="str">
        <f t="shared" ref="C136:C145" si="32">"1000"&amp;A136</f>
        <v>100012</v>
      </c>
      <c r="D136" s="165" t="str">
        <f t="shared" ref="D136:D145" si="33">"1000"&amp;A136&amp;"/13"</f>
        <v>100012/13</v>
      </c>
      <c r="E136" s="167" t="s">
        <v>36</v>
      </c>
      <c r="F136" s="167" t="s">
        <v>1695</v>
      </c>
      <c r="G136" s="165">
        <v>50</v>
      </c>
      <c r="H136" s="227">
        <v>100129</v>
      </c>
      <c r="I136" s="170" t="str">
        <f t="shared" ref="I136:I145" si="34">"Б-"&amp;H136&amp;"-13"</f>
        <v>Б-100129-13</v>
      </c>
      <c r="J136" s="169">
        <v>3</v>
      </c>
      <c r="K136" s="165">
        <v>12</v>
      </c>
      <c r="L136" s="165" t="s">
        <v>38</v>
      </c>
      <c r="M136" s="169">
        <v>1</v>
      </c>
      <c r="N136" s="165">
        <v>18</v>
      </c>
      <c r="O136" s="167" t="s">
        <v>823</v>
      </c>
      <c r="P136" s="167" t="s">
        <v>823</v>
      </c>
      <c r="Q136" s="167" t="s">
        <v>826</v>
      </c>
      <c r="R136" s="227" t="str">
        <f>H136&amp;"4"</f>
        <v>1001294</v>
      </c>
      <c r="S136" s="170">
        <v>1</v>
      </c>
      <c r="T136" s="191" t="s">
        <v>144</v>
      </c>
      <c r="U136" s="165">
        <v>1200</v>
      </c>
      <c r="V136" s="165">
        <f t="shared" si="24"/>
        <v>216</v>
      </c>
      <c r="W136" s="165">
        <v>0</v>
      </c>
      <c r="X136" s="234">
        <v>218</v>
      </c>
      <c r="Y136" s="168" t="s">
        <v>42</v>
      </c>
      <c r="Z136" s="356" t="str">
        <f>SUM(U136:U138)-SUM(V136:V138)&amp;" / "&amp;(SUM(U136:U138)-SUM(V136:V138))*0.23&amp;" / "&amp;(SUM(U136:U138)-SUM(V136:V138))*0.02</f>
        <v>2706 / 622.38 / 54.12</v>
      </c>
      <c r="AA136" s="356" t="str">
        <f>(AB136+AB137+AB138)&amp;" / "&amp;ROUND((AB136+AB137+AB138)/1.18,2)&amp;" / "&amp;ROUND((AB136+AB137+AB138)/1.18*0.23,2)&amp;" / "&amp;ROUND((AB136+AB137+AB138)/1.18*0.02,2)</f>
        <v>6600 / 5593.22 / 1286.44 / 111.86</v>
      </c>
      <c r="AB136" s="178">
        <f t="shared" si="27"/>
        <v>2400</v>
      </c>
      <c r="AC136" s="170"/>
      <c r="AD136" s="170"/>
      <c r="AE136" s="237" t="s">
        <v>150</v>
      </c>
      <c r="AF136" s="165">
        <v>0</v>
      </c>
      <c r="AG136" s="165" t="s">
        <v>44</v>
      </c>
      <c r="AH136" s="236">
        <v>2</v>
      </c>
      <c r="AI136" s="165">
        <f t="shared" si="28"/>
        <v>100129</v>
      </c>
      <c r="AJ136" s="165">
        <f t="shared" si="29"/>
        <v>1129</v>
      </c>
      <c r="AK136" s="165">
        <f t="shared" si="30"/>
        <v>129</v>
      </c>
      <c r="AL136" s="170"/>
      <c r="AN136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100129, 'Б-100129-13',date'2015-02-02', 3, 12, 12, 'RUR', 1, 18, date'2015-02-02',  date'2015-02-01', 1001294, 1, to_date('2015-01-01 00:00:00','YYYY-MM-DD HH24:MI:SS'), 1200, 216, 0, 218, 0, 'c1', 2, 100129, 1129, 129);insert into xxxx_oebs_cash_payment_test (ID, INVOICE_ID, OEBS_PAYMENT, DOC_DATE, COMISS_DATE) values (s_xxxx_oebs_cash_payment_test.NEXTVAL, 100129, 2400, to_date('2015-01-01 00:00:00','YYYY-MM-DD HH24:MI:SS'), date'2015-01-30' );</v>
      </c>
    </row>
    <row r="137" spans="1:40" ht="12.75" customHeight="1" x14ac:dyDescent="0.25">
      <c r="A137" s="272">
        <v>12</v>
      </c>
      <c r="B137" s="72">
        <v>0</v>
      </c>
      <c r="C137" s="165" t="str">
        <f t="shared" si="32"/>
        <v>100012</v>
      </c>
      <c r="D137" s="165" t="str">
        <f t="shared" si="33"/>
        <v>100012/13</v>
      </c>
      <c r="E137" s="167" t="s">
        <v>36</v>
      </c>
      <c r="F137" s="167" t="s">
        <v>1695</v>
      </c>
      <c r="G137" s="165">
        <v>50</v>
      </c>
      <c r="H137" s="227">
        <v>100130</v>
      </c>
      <c r="I137" s="170" t="str">
        <f t="shared" si="34"/>
        <v>Б-100130-13</v>
      </c>
      <c r="J137" s="169">
        <v>3</v>
      </c>
      <c r="K137" s="165">
        <v>12</v>
      </c>
      <c r="L137" s="165" t="s">
        <v>38</v>
      </c>
      <c r="M137" s="169">
        <v>1</v>
      </c>
      <c r="N137" s="165">
        <v>18</v>
      </c>
      <c r="O137" s="167" t="s">
        <v>823</v>
      </c>
      <c r="P137" s="167" t="s">
        <v>823</v>
      </c>
      <c r="Q137" s="167" t="s">
        <v>826</v>
      </c>
      <c r="R137" s="227" t="str">
        <f>H137&amp;"4"</f>
        <v>1001304</v>
      </c>
      <c r="S137" s="170">
        <v>1</v>
      </c>
      <c r="T137" s="191" t="s">
        <v>144</v>
      </c>
      <c r="U137" s="165">
        <v>1100</v>
      </c>
      <c r="V137" s="165">
        <f t="shared" si="24"/>
        <v>198</v>
      </c>
      <c r="W137" s="165">
        <v>0</v>
      </c>
      <c r="X137" s="234">
        <v>219</v>
      </c>
      <c r="Y137" s="168" t="s">
        <v>42</v>
      </c>
      <c r="Z137" s="376"/>
      <c r="AA137" s="377"/>
      <c r="AB137" s="178">
        <f t="shared" si="27"/>
        <v>2200</v>
      </c>
      <c r="AC137" s="170"/>
      <c r="AD137" s="170"/>
      <c r="AE137" s="237" t="s">
        <v>150</v>
      </c>
      <c r="AF137" s="165">
        <v>0</v>
      </c>
      <c r="AG137" s="165" t="s">
        <v>44</v>
      </c>
      <c r="AH137" s="236">
        <v>2</v>
      </c>
      <c r="AI137" s="165">
        <f t="shared" si="28"/>
        <v>100130</v>
      </c>
      <c r="AJ137" s="165">
        <f t="shared" si="29"/>
        <v>1130</v>
      </c>
      <c r="AK137" s="165">
        <f t="shared" si="30"/>
        <v>130</v>
      </c>
      <c r="AL137" s="170"/>
      <c r="AN137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100130, 'Б-100130-13',date'2015-02-02', 3, 12, 12, 'RUR', 1, 18, date'2015-02-02',  date'2015-02-01', 1001304, 1, to_date('2015-01-01 00:00:00','YYYY-MM-DD HH24:MI:SS'), 1100, 198, 0, 219, 0, 'c1', 2, 100130, 1130, 130);insert into xxxx_oebs_cash_payment_test (ID, INVOICE_ID, OEBS_PAYMENT, DOC_DATE, COMISS_DATE) values (s_xxxx_oebs_cash_payment_test.NEXTVAL, 100130, 2200, to_date('2015-01-01 00:00:00','YYYY-MM-DD HH24:MI:SS'), date'2015-01-30' );</v>
      </c>
    </row>
    <row r="138" spans="1:40" ht="12.75" customHeight="1" x14ac:dyDescent="0.25">
      <c r="A138" s="272">
        <v>12</v>
      </c>
      <c r="B138" s="72">
        <v>0</v>
      </c>
      <c r="C138" s="165" t="str">
        <f t="shared" si="32"/>
        <v>100012</v>
      </c>
      <c r="D138" s="165" t="str">
        <f t="shared" si="33"/>
        <v>100012/13</v>
      </c>
      <c r="E138" s="167" t="s">
        <v>36</v>
      </c>
      <c r="F138" s="167" t="s">
        <v>1695</v>
      </c>
      <c r="G138" s="165">
        <v>50</v>
      </c>
      <c r="H138" s="227">
        <v>100131</v>
      </c>
      <c r="I138" s="170" t="str">
        <f t="shared" si="34"/>
        <v>Б-100131-13</v>
      </c>
      <c r="J138" s="169">
        <v>3</v>
      </c>
      <c r="K138" s="165">
        <v>12</v>
      </c>
      <c r="L138" s="165" t="s">
        <v>38</v>
      </c>
      <c r="M138" s="169">
        <v>1</v>
      </c>
      <c r="N138" s="165">
        <v>18</v>
      </c>
      <c r="O138" s="167" t="s">
        <v>823</v>
      </c>
      <c r="P138" s="167" t="s">
        <v>823</v>
      </c>
      <c r="Q138" s="167" t="s">
        <v>826</v>
      </c>
      <c r="R138" s="227" t="str">
        <f>H138&amp;"4"</f>
        <v>1001314</v>
      </c>
      <c r="S138" s="170">
        <v>1</v>
      </c>
      <c r="T138" s="191" t="s">
        <v>144</v>
      </c>
      <c r="U138" s="165">
        <v>1000</v>
      </c>
      <c r="V138" s="165">
        <f t="shared" si="24"/>
        <v>180</v>
      </c>
      <c r="W138" s="165">
        <v>0</v>
      </c>
      <c r="X138" s="234">
        <v>220</v>
      </c>
      <c r="Y138" s="168" t="s">
        <v>42</v>
      </c>
      <c r="Z138" s="376"/>
      <c r="AA138" s="377"/>
      <c r="AB138" s="178">
        <f t="shared" si="27"/>
        <v>2000</v>
      </c>
      <c r="AC138" s="170"/>
      <c r="AD138" s="170"/>
      <c r="AE138" s="237" t="s">
        <v>150</v>
      </c>
      <c r="AF138" s="165">
        <v>0</v>
      </c>
      <c r="AG138" s="165" t="s">
        <v>44</v>
      </c>
      <c r="AH138" s="236">
        <v>2</v>
      </c>
      <c r="AI138" s="165">
        <f t="shared" si="28"/>
        <v>100131</v>
      </c>
      <c r="AJ138" s="165">
        <f t="shared" si="29"/>
        <v>1131</v>
      </c>
      <c r="AK138" s="165">
        <f t="shared" si="30"/>
        <v>131</v>
      </c>
      <c r="AL138" s="170"/>
      <c r="AN138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100131, 'Б-100131-13',date'2015-02-02', 3, 12, 12, 'RUR', 1, 18, date'2015-02-02',  date'2015-02-01', 1001314, 1, to_date('2015-01-01 00:00:00','YYYY-MM-DD HH24:MI:SS'), 1000, 180, 0, 220, 0, 'c1', 2, 100131, 1131, 131);insert into xxxx_oebs_cash_payment_test (ID, INVOICE_ID, OEBS_PAYMENT, DOC_DATE, COMISS_DATE) values (s_xxxx_oebs_cash_payment_test.NEXTVAL, 100131, 2000, to_date('2015-01-01 00:00:00','YYYY-MM-DD HH24:MI:SS'), date'2015-01-30' );</v>
      </c>
    </row>
    <row r="139" spans="1:40" ht="12.75" customHeight="1" x14ac:dyDescent="0.25">
      <c r="A139" s="272">
        <v>12</v>
      </c>
      <c r="B139" s="72">
        <v>0</v>
      </c>
      <c r="C139" s="165" t="str">
        <f t="shared" si="32"/>
        <v>100012</v>
      </c>
      <c r="D139" s="165" t="str">
        <f t="shared" si="33"/>
        <v>100012/13</v>
      </c>
      <c r="E139" s="167" t="s">
        <v>36</v>
      </c>
      <c r="F139" s="167" t="s">
        <v>1695</v>
      </c>
      <c r="G139" s="165">
        <v>50</v>
      </c>
      <c r="H139" s="227">
        <v>100132</v>
      </c>
      <c r="I139" s="170" t="str">
        <f t="shared" si="34"/>
        <v>Б-100132-13</v>
      </c>
      <c r="J139" s="169">
        <v>3</v>
      </c>
      <c r="K139" s="165">
        <v>12</v>
      </c>
      <c r="L139" s="165" t="s">
        <v>38</v>
      </c>
      <c r="M139" s="169">
        <v>1</v>
      </c>
      <c r="N139" s="165">
        <v>18</v>
      </c>
      <c r="O139" s="167" t="s">
        <v>823</v>
      </c>
      <c r="P139" s="167" t="s">
        <v>823</v>
      </c>
      <c r="Q139" s="167" t="s">
        <v>826</v>
      </c>
      <c r="R139" s="227" t="str">
        <f>H139&amp;"4"</f>
        <v>1001324</v>
      </c>
      <c r="S139" s="170">
        <v>1</v>
      </c>
      <c r="T139" s="191" t="s">
        <v>310</v>
      </c>
      <c r="U139" s="165">
        <v>1000</v>
      </c>
      <c r="V139" s="165">
        <f t="shared" si="24"/>
        <v>180</v>
      </c>
      <c r="W139" s="165">
        <v>0</v>
      </c>
      <c r="X139" s="234">
        <v>221</v>
      </c>
      <c r="Y139" s="168" t="s">
        <v>42</v>
      </c>
      <c r="Z139" s="358" t="str">
        <f>SUM(U139)-SUM(V139)&amp;" / "&amp;(SUM(U139)-SUM(V139))*0.23&amp;" / "&amp;(SUM(U139)-SUM(V139))*0.02</f>
        <v>820 / 188.6 / 16.4</v>
      </c>
      <c r="AA139" s="358" t="str">
        <f>AB139&amp;" / "&amp;ROUND(AB139/1.18,2)&amp;" / "&amp;ROUND(AB139/1.18*0.23,2)&amp;" / "&amp;ROUND(AB139/1.18*0.02,2)</f>
        <v>2000 / 1694.92 / 389.83 / 33.9</v>
      </c>
      <c r="AB139" s="178">
        <f t="shared" si="27"/>
        <v>2000</v>
      </c>
      <c r="AC139" s="170"/>
      <c r="AD139" s="170"/>
      <c r="AE139" s="191" t="s">
        <v>149</v>
      </c>
      <c r="AF139" s="165">
        <v>0</v>
      </c>
      <c r="AG139" s="165" t="s">
        <v>44</v>
      </c>
      <c r="AH139" s="236">
        <v>2</v>
      </c>
      <c r="AI139" s="165">
        <f t="shared" si="28"/>
        <v>100132</v>
      </c>
      <c r="AJ139" s="165">
        <f t="shared" si="29"/>
        <v>1132</v>
      </c>
      <c r="AK139" s="165">
        <f t="shared" si="30"/>
        <v>132</v>
      </c>
      <c r="AL139" s="170"/>
      <c r="AN139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100132, 'Б-100132-13',date'2015-02-02', 3, 12, 12, 'RUR', 1, 18, date'2015-02-02',  date'2015-02-01', 1001324, 1, to_date('2015-01-31 23:59:59','YYYY-MM-DD HH24:MI:SS'), 1000, 180, 0, 221, 0, 'c1', 2, 100132, 1132, 132);insert into xxxx_oebs_cash_payment_test (ID, INVOICE_ID, OEBS_PAYMENT, DOC_DATE, COMISS_DATE) values (s_xxxx_oebs_cash_payment_test.NEXTVAL, 100132, 2000, to_date('2015-01-31 23:59:59','YYYY-MM-DD HH24:MI:SS'), date'2015-01-31' );</v>
      </c>
    </row>
    <row r="140" spans="1:40" ht="12.75" customHeight="1" x14ac:dyDescent="0.25">
      <c r="A140" s="272">
        <v>12</v>
      </c>
      <c r="B140" s="72">
        <v>0</v>
      </c>
      <c r="C140" s="165" t="str">
        <f t="shared" si="32"/>
        <v>100012</v>
      </c>
      <c r="D140" s="165" t="str">
        <f t="shared" si="33"/>
        <v>100012/13</v>
      </c>
      <c r="E140" s="167" t="s">
        <v>36</v>
      </c>
      <c r="F140" s="167" t="s">
        <v>1695</v>
      </c>
      <c r="G140" s="165">
        <v>50</v>
      </c>
      <c r="H140" s="230">
        <v>100128</v>
      </c>
      <c r="I140" s="170" t="str">
        <f t="shared" si="34"/>
        <v>Б-100128-13</v>
      </c>
      <c r="J140" s="169">
        <v>3</v>
      </c>
      <c r="K140" s="165">
        <v>12</v>
      </c>
      <c r="L140" s="165" t="s">
        <v>38</v>
      </c>
      <c r="M140" s="169">
        <v>1</v>
      </c>
      <c r="N140" s="165">
        <v>18</v>
      </c>
      <c r="O140" s="167" t="s">
        <v>823</v>
      </c>
      <c r="P140" s="167" t="s">
        <v>823</v>
      </c>
      <c r="Q140" s="167" t="s">
        <v>826</v>
      </c>
      <c r="R140" s="230" t="str">
        <f>H140&amp;"5"</f>
        <v>1001285</v>
      </c>
      <c r="S140" s="170">
        <v>1</v>
      </c>
      <c r="T140" s="237" t="s">
        <v>144</v>
      </c>
      <c r="U140" s="165">
        <v>1400</v>
      </c>
      <c r="V140" s="165">
        <f t="shared" si="24"/>
        <v>252</v>
      </c>
      <c r="W140" s="165">
        <v>0</v>
      </c>
      <c r="X140" s="236">
        <v>217</v>
      </c>
      <c r="Y140" s="168" t="s">
        <v>42</v>
      </c>
      <c r="Z140" s="358" t="str">
        <f>SUM(U140)-SUM(V140)&amp;" / "&amp;(SUM(U140)-SUM(V140))*0.23&amp;" / "&amp;(SUM(U140)-SUM(V140))*0.02</f>
        <v>1148 / 264.04 / 22.96</v>
      </c>
      <c r="AA140" s="358" t="str">
        <f>AB140&amp;" / "&amp;ROUND(AB140/1.18,2)&amp;" / "&amp;ROUND(AB140/1.18*0.23,2)&amp;" / "&amp;ROUND(AB140/1.18*0.02,2)</f>
        <v>2800 / 2372.88 / 545.76 / 47.46</v>
      </c>
      <c r="AB140" s="178">
        <f t="shared" si="27"/>
        <v>2800</v>
      </c>
      <c r="AC140" s="170"/>
      <c r="AD140" s="170"/>
      <c r="AE140" s="237" t="s">
        <v>149</v>
      </c>
      <c r="AF140" s="165">
        <v>0</v>
      </c>
      <c r="AG140" s="165" t="s">
        <v>44</v>
      </c>
      <c r="AH140" s="236">
        <v>2</v>
      </c>
      <c r="AI140" s="165">
        <f t="shared" si="28"/>
        <v>100128</v>
      </c>
      <c r="AJ140" s="165">
        <f t="shared" si="29"/>
        <v>1128</v>
      </c>
      <c r="AK140" s="165">
        <f t="shared" si="30"/>
        <v>128</v>
      </c>
      <c r="AL140" s="170"/>
      <c r="AN140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100128, 'Б-100128-13',date'2015-02-02', 3, 12, 12, 'RUR', 1, 18, date'2015-02-02',  date'2015-02-01', 1001285, 1, to_date('2015-01-01 00:00:00','YYYY-MM-DD HH24:MI:SS'), 1400, 252, 0, 217, 0, 'c1', 2, 100128, 1128, 128);insert into xxxx_oebs_cash_payment_test (ID, INVOICE_ID, OEBS_PAYMENT, DOC_DATE, COMISS_DATE) values (s_xxxx_oebs_cash_payment_test.NEXTVAL, 100128, 2800, to_date('2015-01-01 00:00:00','YYYY-MM-DD HH24:MI:SS'), date'2015-01-31' );</v>
      </c>
    </row>
    <row r="141" spans="1:40" ht="12.75" customHeight="1" x14ac:dyDescent="0.25">
      <c r="A141" s="272">
        <v>12</v>
      </c>
      <c r="B141" s="72">
        <v>0</v>
      </c>
      <c r="C141" s="165" t="str">
        <f t="shared" si="32"/>
        <v>100012</v>
      </c>
      <c r="D141" s="165" t="str">
        <f t="shared" si="33"/>
        <v>100012/13</v>
      </c>
      <c r="E141" s="167" t="s">
        <v>36</v>
      </c>
      <c r="F141" s="167" t="s">
        <v>1695</v>
      </c>
      <c r="G141" s="165">
        <v>50</v>
      </c>
      <c r="H141" s="230">
        <v>100129</v>
      </c>
      <c r="I141" s="170" t="str">
        <f t="shared" si="34"/>
        <v>Б-100129-13</v>
      </c>
      <c r="J141" s="169">
        <v>3</v>
      </c>
      <c r="K141" s="165">
        <v>12</v>
      </c>
      <c r="L141" s="165" t="s">
        <v>38</v>
      </c>
      <c r="M141" s="169">
        <v>1</v>
      </c>
      <c r="N141" s="165">
        <v>18</v>
      </c>
      <c r="O141" s="167" t="s">
        <v>823</v>
      </c>
      <c r="P141" s="167" t="s">
        <v>823</v>
      </c>
      <c r="Q141" s="167" t="s">
        <v>826</v>
      </c>
      <c r="R141" s="230" t="str">
        <f>H141&amp;"5"</f>
        <v>1001295</v>
      </c>
      <c r="S141" s="170">
        <v>1</v>
      </c>
      <c r="T141" s="237" t="s">
        <v>308</v>
      </c>
      <c r="U141" s="165">
        <v>1300</v>
      </c>
      <c r="V141" s="165">
        <f t="shared" si="24"/>
        <v>234</v>
      </c>
      <c r="W141" s="165">
        <v>0</v>
      </c>
      <c r="X141" s="236">
        <v>218</v>
      </c>
      <c r="Y141" s="168" t="s">
        <v>42</v>
      </c>
      <c r="Z141" s="358" t="str">
        <f>SUM(U141)-SUM(V141)&amp;" / "&amp;(SUM(U141)-SUM(V141))*0.23&amp;" / "&amp;(SUM(U141)-SUM(V141))*0.02</f>
        <v>1066 / 245.18 / 21.32</v>
      </c>
      <c r="AA141" s="358" t="str">
        <f>AB141&amp;" / "&amp;ROUND(AB141/1.18,2)&amp;" / "&amp;ROUND(AB141/1.18*0.23,2)&amp;" / "&amp;ROUND(AB141/1.18*0.02,2)</f>
        <v>2600 / 2203.39 / 506.78 / 44.07</v>
      </c>
      <c r="AB141" s="178">
        <f t="shared" si="27"/>
        <v>2600</v>
      </c>
      <c r="AC141" s="170"/>
      <c r="AD141" s="170"/>
      <c r="AE141" s="191" t="s">
        <v>148</v>
      </c>
      <c r="AF141" s="165">
        <v>0</v>
      </c>
      <c r="AG141" s="165" t="s">
        <v>44</v>
      </c>
      <c r="AH141" s="236">
        <v>2</v>
      </c>
      <c r="AI141" s="165">
        <f t="shared" si="28"/>
        <v>100129</v>
      </c>
      <c r="AJ141" s="165">
        <f t="shared" si="29"/>
        <v>1129</v>
      </c>
      <c r="AK141" s="165">
        <f t="shared" si="30"/>
        <v>129</v>
      </c>
      <c r="AL141" s="170"/>
      <c r="AN141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100129, 'Б-100129-13',date'2015-02-02', 3, 12, 12, 'RUR', 1, 18, date'2015-02-02',  date'2015-02-01', 1001295, 1, to_date('2015-02-01 00:00:00','YYYY-MM-DD HH24:MI:SS'), 1300, 234, 0, 218, 0, 'c1', 2, 100129, 1129, 129);insert into xxxx_oebs_cash_payment_test (ID, INVOICE_ID, OEBS_PAYMENT, DOC_DATE, COMISS_DATE) values (s_xxxx_oebs_cash_payment_test.NEXTVAL, 100129, 2600, to_date('2015-02-01 00:00:00','YYYY-MM-DD HH24:MI:SS'), date'2015-02-28' );</v>
      </c>
    </row>
    <row r="142" spans="1:40" ht="12.75" customHeight="1" x14ac:dyDescent="0.25">
      <c r="A142" s="272">
        <v>12</v>
      </c>
      <c r="B142" s="72">
        <v>0</v>
      </c>
      <c r="C142" s="165" t="str">
        <f t="shared" si="32"/>
        <v>100012</v>
      </c>
      <c r="D142" s="165" t="str">
        <f t="shared" si="33"/>
        <v>100012/13</v>
      </c>
      <c r="E142" s="167" t="s">
        <v>36</v>
      </c>
      <c r="F142" s="167" t="s">
        <v>1695</v>
      </c>
      <c r="G142" s="165">
        <v>50</v>
      </c>
      <c r="H142" s="230">
        <v>100130</v>
      </c>
      <c r="I142" s="170" t="str">
        <f t="shared" si="34"/>
        <v>Б-100130-13</v>
      </c>
      <c r="J142" s="169">
        <v>3</v>
      </c>
      <c r="K142" s="165">
        <v>12</v>
      </c>
      <c r="L142" s="165" t="s">
        <v>38</v>
      </c>
      <c r="M142" s="169">
        <v>1</v>
      </c>
      <c r="N142" s="165">
        <v>18</v>
      </c>
      <c r="O142" s="167" t="s">
        <v>823</v>
      </c>
      <c r="P142" s="167" t="s">
        <v>823</v>
      </c>
      <c r="Q142" s="167" t="s">
        <v>826</v>
      </c>
      <c r="R142" s="230" t="str">
        <f>H142&amp;"5"</f>
        <v>1001305</v>
      </c>
      <c r="S142" s="170">
        <v>1</v>
      </c>
      <c r="T142" s="237" t="s">
        <v>307</v>
      </c>
      <c r="U142" s="165">
        <v>1200</v>
      </c>
      <c r="V142" s="165">
        <f t="shared" ref="V142:V145" si="35">U142*0.18</f>
        <v>216</v>
      </c>
      <c r="W142" s="165">
        <v>0</v>
      </c>
      <c r="X142" s="236">
        <v>219</v>
      </c>
      <c r="Y142" s="168" t="s">
        <v>42</v>
      </c>
      <c r="Z142" s="376"/>
      <c r="AA142" s="377"/>
      <c r="AB142" s="227">
        <f t="shared" si="27"/>
        <v>2400</v>
      </c>
      <c r="AC142" s="122">
        <v>900</v>
      </c>
      <c r="AD142" s="170"/>
      <c r="AE142" s="237" t="s">
        <v>149</v>
      </c>
      <c r="AF142" s="165">
        <v>0</v>
      </c>
      <c r="AG142" s="165" t="s">
        <v>44</v>
      </c>
      <c r="AH142" s="236">
        <v>2</v>
      </c>
      <c r="AI142" s="165">
        <f t="shared" si="28"/>
        <v>100130</v>
      </c>
      <c r="AJ142" s="165">
        <f t="shared" si="29"/>
        <v>1130</v>
      </c>
      <c r="AK142" s="165">
        <f t="shared" si="30"/>
        <v>130</v>
      </c>
      <c r="AL142" s="170"/>
      <c r="AN142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100130, 'Б-100130-13',date'2015-02-02', 3, 12, 12, 'RUR', 1, 18, date'2015-02-02',  date'2015-02-01', 1001305, 1, to_date('2015-02-02 00:00:00','YYYY-MM-DD HH24:MI:SS'), 1200, 216, 0, 219, 0, 'c1', 2, 100130, 1130, 130);insert into xxxx_oebs_cash_payment_test (ID, INVOICE_ID, OEBS_PAYMENT, DOC_DATE, COMISS_DATE) values (s_xxxx_oebs_cash_payment_test.NEXTVAL, 100130, 2400, to_date('2015-02-02 00:00:00','YYYY-MM-DD HH24:MI:SS'), date'2015-01-31' );insert into xxxx_oebs_cash_payment_test (ID, INVOICE_ID, OEBS_PAYMENT, DOC_DATE, COMISS_DATE) values (s_xxxx_oebs_cash_payment_test.NEXTVAL, 100130, 900, to_date('2015-02-02 00:00:00','YYYY-MM-DD HH24:MI:SS'), date'2015-01-31' );</v>
      </c>
    </row>
    <row r="143" spans="1:40" ht="12.75" customHeight="1" x14ac:dyDescent="0.25">
      <c r="A143" s="272">
        <v>12</v>
      </c>
      <c r="B143" s="72">
        <v>0</v>
      </c>
      <c r="C143" s="165" t="str">
        <f t="shared" si="32"/>
        <v>100012</v>
      </c>
      <c r="D143" s="165" t="str">
        <f t="shared" si="33"/>
        <v>100012/13</v>
      </c>
      <c r="E143" s="167" t="s">
        <v>36</v>
      </c>
      <c r="F143" s="167" t="s">
        <v>1695</v>
      </c>
      <c r="G143" s="165">
        <v>50</v>
      </c>
      <c r="H143" s="230">
        <v>100131</v>
      </c>
      <c r="I143" s="170" t="str">
        <f t="shared" si="34"/>
        <v>Б-100131-13</v>
      </c>
      <c r="J143" s="169">
        <v>3</v>
      </c>
      <c r="K143" s="165">
        <v>12</v>
      </c>
      <c r="L143" s="165" t="s">
        <v>38</v>
      </c>
      <c r="M143" s="169">
        <v>1</v>
      </c>
      <c r="N143" s="165">
        <v>18</v>
      </c>
      <c r="O143" s="167" t="s">
        <v>823</v>
      </c>
      <c r="P143" s="167" t="s">
        <v>823</v>
      </c>
      <c r="Q143" s="167" t="s">
        <v>826</v>
      </c>
      <c r="R143" s="230" t="str">
        <f>H143&amp;"5"</f>
        <v>1001315</v>
      </c>
      <c r="S143" s="170">
        <v>1</v>
      </c>
      <c r="T143" s="237" t="s">
        <v>831</v>
      </c>
      <c r="U143" s="165">
        <v>1200</v>
      </c>
      <c r="V143" s="165">
        <f t="shared" si="35"/>
        <v>216</v>
      </c>
      <c r="W143" s="165">
        <v>0</v>
      </c>
      <c r="X143" s="236">
        <v>220</v>
      </c>
      <c r="Y143" s="168" t="s">
        <v>42</v>
      </c>
      <c r="Z143" s="376"/>
      <c r="AA143" s="377"/>
      <c r="AB143" s="178">
        <f t="shared" si="27"/>
        <v>2400</v>
      </c>
      <c r="AC143" s="170"/>
      <c r="AD143" s="170"/>
      <c r="AE143" s="237" t="s">
        <v>149</v>
      </c>
      <c r="AF143" s="165">
        <v>0</v>
      </c>
      <c r="AG143" s="165" t="s">
        <v>44</v>
      </c>
      <c r="AH143" s="236">
        <v>2</v>
      </c>
      <c r="AI143" s="165">
        <f t="shared" si="28"/>
        <v>100131</v>
      </c>
      <c r="AJ143" s="165">
        <f t="shared" si="29"/>
        <v>1131</v>
      </c>
      <c r="AK143" s="165">
        <f t="shared" si="30"/>
        <v>131</v>
      </c>
      <c r="AL143" s="170"/>
      <c r="AN143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100131, 'Б-100131-13',date'2015-02-02', 3, 12, 12, 'RUR', 1, 18, date'2015-02-02',  date'2015-02-01', 1001315, 1, to_date('2015-01-30 00:00:00','YYYY-MM-DD HH24:MI:SS'), 1200, 216, 0, 220, 0, 'c1', 2, 100131, 1131, 131);insert into xxxx_oebs_cash_payment_test (ID, INVOICE_ID, OEBS_PAYMENT, DOC_DATE, COMISS_DATE) values (s_xxxx_oebs_cash_payment_test.NEXTVAL, 100131, 2400, to_date('2015-01-30 00:00:00','YYYY-MM-DD HH24:MI:SS'), date'2015-01-31' );</v>
      </c>
    </row>
    <row r="144" spans="1:40" ht="12.75" customHeight="1" x14ac:dyDescent="0.25">
      <c r="A144" s="272">
        <v>12</v>
      </c>
      <c r="B144" s="72">
        <v>0</v>
      </c>
      <c r="C144" s="170" t="str">
        <f t="shared" si="32"/>
        <v>100012</v>
      </c>
      <c r="D144" s="170" t="str">
        <f t="shared" si="33"/>
        <v>100012/13</v>
      </c>
      <c r="E144" s="184" t="s">
        <v>36</v>
      </c>
      <c r="F144" s="184" t="s">
        <v>1695</v>
      </c>
      <c r="G144" s="165">
        <v>50</v>
      </c>
      <c r="H144" s="230">
        <v>100132</v>
      </c>
      <c r="I144" s="170" t="str">
        <f t="shared" si="34"/>
        <v>Б-100132-13</v>
      </c>
      <c r="J144" s="169">
        <v>3</v>
      </c>
      <c r="K144" s="165">
        <v>12</v>
      </c>
      <c r="L144" s="170" t="s">
        <v>38</v>
      </c>
      <c r="M144" s="185">
        <v>1</v>
      </c>
      <c r="N144" s="165">
        <v>18</v>
      </c>
      <c r="O144" s="184" t="s">
        <v>823</v>
      </c>
      <c r="P144" s="184" t="s">
        <v>823</v>
      </c>
      <c r="Q144" s="184" t="s">
        <v>826</v>
      </c>
      <c r="R144" s="230" t="str">
        <f>H144&amp;"5"</f>
        <v>1001325</v>
      </c>
      <c r="S144" s="170">
        <v>1</v>
      </c>
      <c r="T144" s="239" t="s">
        <v>310</v>
      </c>
      <c r="U144" s="170">
        <v>1100</v>
      </c>
      <c r="V144" s="170">
        <f t="shared" si="35"/>
        <v>198</v>
      </c>
      <c r="W144" s="170">
        <v>0</v>
      </c>
      <c r="X144" s="244">
        <v>221</v>
      </c>
      <c r="Y144" s="188" t="s">
        <v>42</v>
      </c>
      <c r="Z144" s="376"/>
      <c r="AA144" s="377"/>
      <c r="AB144" s="178">
        <f t="shared" si="27"/>
        <v>2200</v>
      </c>
      <c r="AC144" s="170"/>
      <c r="AD144" s="170"/>
      <c r="AE144" s="237" t="s">
        <v>149</v>
      </c>
      <c r="AF144" s="165">
        <v>0</v>
      </c>
      <c r="AG144" s="170" t="s">
        <v>44</v>
      </c>
      <c r="AH144" s="236">
        <v>2</v>
      </c>
      <c r="AI144" s="165">
        <f t="shared" si="28"/>
        <v>100132</v>
      </c>
      <c r="AJ144" s="165">
        <f t="shared" si="29"/>
        <v>1132</v>
      </c>
      <c r="AK144" s="165">
        <f t="shared" si="30"/>
        <v>132</v>
      </c>
      <c r="AL144" s="170"/>
      <c r="AN144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100132, 'Б-100132-13',date'2015-02-02', 3, 12, 12, 'RUR', 1, 18, date'2015-02-02',  date'2015-02-01', 1001325, 1, to_date('2015-01-31 23:59:59','YYYY-MM-DD HH24:MI:SS'), 1100, 198, 0, 221, 0, 'c1', 2, 100132, 1132, 132);insert into xxxx_oebs_cash_payment_test (ID, INVOICE_ID, OEBS_PAYMENT, DOC_DATE, COMISS_DATE) values (s_xxxx_oebs_cash_payment_test.NEXTVAL, 100132, 2200, to_date('2015-01-31 23:59:59','YYYY-MM-DD HH24:MI:SS'), date'2015-01-31' );</v>
      </c>
    </row>
    <row r="145" spans="1:40" ht="12.75" customHeight="1" x14ac:dyDescent="0.25">
      <c r="A145" s="360">
        <v>12</v>
      </c>
      <c r="B145" s="72">
        <v>0</v>
      </c>
      <c r="C145" s="171" t="str">
        <f t="shared" si="32"/>
        <v>100012</v>
      </c>
      <c r="D145" s="171" t="str">
        <f t="shared" si="33"/>
        <v>100012/13</v>
      </c>
      <c r="E145" s="172" t="s">
        <v>36</v>
      </c>
      <c r="F145" s="172" t="s">
        <v>1695</v>
      </c>
      <c r="G145" s="165">
        <v>50</v>
      </c>
      <c r="H145" s="178">
        <v>100133</v>
      </c>
      <c r="I145" s="171" t="str">
        <f t="shared" si="34"/>
        <v>Б-100133-13</v>
      </c>
      <c r="J145" s="169">
        <v>3</v>
      </c>
      <c r="K145" s="165">
        <v>12</v>
      </c>
      <c r="L145" s="171" t="s">
        <v>38</v>
      </c>
      <c r="M145" s="175">
        <v>1</v>
      </c>
      <c r="N145" s="165">
        <v>18</v>
      </c>
      <c r="O145" s="172" t="s">
        <v>823</v>
      </c>
      <c r="P145" s="172" t="s">
        <v>823</v>
      </c>
      <c r="Q145" s="172" t="s">
        <v>826</v>
      </c>
      <c r="R145" s="205" t="str">
        <f>H145&amp;"1"</f>
        <v>1001331</v>
      </c>
      <c r="S145" s="171">
        <v>1</v>
      </c>
      <c r="T145" s="177" t="s">
        <v>308</v>
      </c>
      <c r="U145" s="171">
        <v>1100</v>
      </c>
      <c r="V145" s="171">
        <f t="shared" si="35"/>
        <v>198</v>
      </c>
      <c r="W145" s="171">
        <v>0</v>
      </c>
      <c r="X145" s="234">
        <v>222</v>
      </c>
      <c r="Y145" s="174" t="s">
        <v>42</v>
      </c>
      <c r="Z145" s="378"/>
      <c r="AA145" s="379"/>
      <c r="AB145" s="178">
        <f t="shared" si="27"/>
        <v>2200</v>
      </c>
      <c r="AC145" s="170"/>
      <c r="AD145" s="170"/>
      <c r="AE145" s="237" t="s">
        <v>150</v>
      </c>
      <c r="AF145" s="165">
        <v>0</v>
      </c>
      <c r="AG145" s="171" t="s">
        <v>44</v>
      </c>
      <c r="AH145" s="236">
        <v>2</v>
      </c>
      <c r="AI145" s="165">
        <f t="shared" si="28"/>
        <v>100133</v>
      </c>
      <c r="AJ145" s="165">
        <f t="shared" si="29"/>
        <v>1133</v>
      </c>
      <c r="AK145" s="165">
        <f t="shared" si="30"/>
        <v>133</v>
      </c>
      <c r="AL145" s="171"/>
      <c r="AN145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12, 100012, '100012/13', date'2014-03-01', date'2015-11-01', 50, 100133, 'Б-100133-13',date'2015-02-02', 3, 12, 12, 'RUR', 1, 18, date'2015-02-02',  date'2015-02-01', 1001331, 1, to_date('2015-02-01 00:00:00','YYYY-MM-DD HH24:MI:SS'), 1100, 198, 0, 222, 0, 'c1', 2, 100133, 1133, 133);insert into xxxx_oebs_cash_payment_test (ID, INVOICE_ID, OEBS_PAYMENT, DOC_DATE, COMISS_DATE) values (s_xxxx_oebs_cash_payment_test.NEXTVAL, 100133, 2200, to_date('2015-02-01 00:00:00','YYYY-MM-DD HH24:MI:SS'), date'2015-01-30' );</v>
      </c>
    </row>
    <row r="146" spans="1:40" ht="12.75" customHeight="1" x14ac:dyDescent="0.25">
      <c r="A146" s="272"/>
      <c r="Z146" s="358"/>
      <c r="AA146" s="369"/>
      <c r="AI146" s="165"/>
      <c r="AJ146" s="165"/>
      <c r="AK146" s="165"/>
      <c r="AN146" s="163" t="str">
        <f t="shared" si="3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, , '', date'', date'', , , '',date'', , , , '', , , date'',  date'', , , to_date('','YYYY-MM-DD HH24:MI:SS'), , , , , , '', , , , );</v>
      </c>
    </row>
    <row r="147" spans="1:40" s="93" customFormat="1" ht="12.75" customHeight="1" x14ac:dyDescent="0.25">
      <c r="Z147" s="381"/>
      <c r="AA147" s="382"/>
      <c r="AB147" s="383"/>
      <c r="AN147" s="163"/>
    </row>
    <row r="148" spans="1:40" s="93" customFormat="1" ht="12.75" customHeight="1" x14ac:dyDescent="0.25">
      <c r="Z148" s="381"/>
      <c r="AA148" s="382"/>
      <c r="AB148" s="383"/>
      <c r="AN148" s="163"/>
    </row>
    <row r="149" spans="1:40" s="93" customFormat="1" ht="12.75" customHeight="1" x14ac:dyDescent="0.25">
      <c r="Z149" s="381"/>
      <c r="AA149" s="382"/>
      <c r="AB149" s="383"/>
      <c r="AN149" s="163"/>
    </row>
    <row r="150" spans="1:40" ht="12.75" customHeight="1" x14ac:dyDescent="0.25">
      <c r="A150" s="272">
        <v>13</v>
      </c>
      <c r="B150" s="72">
        <v>0</v>
      </c>
      <c r="C150" s="165" t="str">
        <f t="shared" ref="C150:C174" si="36">"1000"&amp;A150</f>
        <v>100013</v>
      </c>
      <c r="D150" s="165" t="str">
        <f t="shared" ref="D150:D174" si="37">"1000"&amp;A150&amp;"/13"</f>
        <v>100013/13</v>
      </c>
      <c r="E150" s="167" t="s">
        <v>36</v>
      </c>
      <c r="F150" s="167" t="s">
        <v>36</v>
      </c>
      <c r="G150" s="165">
        <v>50</v>
      </c>
      <c r="H150" s="178">
        <v>100134</v>
      </c>
      <c r="I150" s="170" t="str">
        <f t="shared" ref="I150:I174" si="38">"Б-"&amp;H150&amp;"-13"</f>
        <v>Б-100134-13</v>
      </c>
      <c r="J150" s="169">
        <v>2</v>
      </c>
      <c r="K150" s="165">
        <v>12</v>
      </c>
      <c r="L150" s="165" t="s">
        <v>38</v>
      </c>
      <c r="M150" s="169">
        <v>1</v>
      </c>
      <c r="N150" s="165">
        <v>18</v>
      </c>
      <c r="O150" s="167" t="s">
        <v>823</v>
      </c>
      <c r="P150" s="167" t="s">
        <v>823</v>
      </c>
      <c r="Q150" s="167" t="s">
        <v>826</v>
      </c>
      <c r="R150" s="166" t="str">
        <f>H150&amp;"1"</f>
        <v>1001341</v>
      </c>
      <c r="S150" s="170">
        <v>1</v>
      </c>
      <c r="T150" s="284" t="s">
        <v>1694</v>
      </c>
      <c r="U150" s="165">
        <v>1000</v>
      </c>
      <c r="V150" s="165">
        <f t="shared" ref="V150:V174" si="39">U150*0.18</f>
        <v>180</v>
      </c>
      <c r="W150" s="165">
        <v>0</v>
      </c>
      <c r="X150" s="24">
        <v>223</v>
      </c>
      <c r="Y150" s="168" t="s">
        <v>42</v>
      </c>
      <c r="Z150" s="356" t="str">
        <f>SUM(U150:U154)-SUM(V150:V154)&amp;" / "&amp;(SUM(U150:U154)-SUM(V150:V154))*0.23&amp;" / "&amp;(SUM(U150:U154)-SUM(V150:V154))*0.02</f>
        <v>4100 / 943 / 82</v>
      </c>
      <c r="AA150" s="357" t="s">
        <v>844</v>
      </c>
      <c r="AB150" s="178">
        <f>U150*2</f>
        <v>2000</v>
      </c>
      <c r="AC150" s="170"/>
      <c r="AD150" s="170"/>
      <c r="AE150" s="167" t="s">
        <v>149</v>
      </c>
      <c r="AF150" s="165">
        <v>0</v>
      </c>
      <c r="AG150" s="165" t="s">
        <v>44</v>
      </c>
      <c r="AH150" s="165">
        <v>1</v>
      </c>
      <c r="AI150" s="165">
        <f t="shared" si="28"/>
        <v>100134</v>
      </c>
      <c r="AJ150" s="165">
        <f t="shared" si="29"/>
        <v>1134</v>
      </c>
      <c r="AK150" s="165">
        <f t="shared" si="30"/>
        <v>134</v>
      </c>
      <c r="AL150" s="165" t="s">
        <v>45</v>
      </c>
      <c r="AN150" s="163" t="str">
        <f t="shared" ref="AN150:AN213" si="4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"&amp;A150&amp;", "&amp;C150&amp;", '"&amp;D150&amp;"', date'"&amp;E150&amp;"', date'"&amp;F150&amp;"', "&amp;G150&amp;", "&amp;H150&amp;", '"&amp;I150&amp;"',date'"&amp;O150&amp;"', "&amp;J150&amp;", "&amp;K150&amp;", "&amp;K150&amp;", '"&amp;L150&amp;"', "&amp;M150&amp;", "&amp;N150&amp;", date'"&amp;P150&amp;"',  date'"&amp;Q150&amp;"', "&amp;R150&amp;", "&amp;S150&amp;", to_date('"&amp;T150&amp;"','YYYY-MM-DD HH24:MI:SS'), "&amp;U150&amp;", "&amp;V150&amp;", "&amp;W150&amp;", "&amp;X150&amp;", "&amp;AF150&amp;", '"&amp;AG150&amp;"', "&amp;AH150&amp;", "&amp;AI150&amp;", "&amp;AJ150&amp;", "&amp;AK150&amp;");"&amp;
IF(LEN(AB150)&gt;0,"insert into xxxx_oebs_cash_payment_test (ID, INVOICE_ID, OEBS_PAYMENT, DOC_DATE, COMISS_DATE) values (s_xxxx_oebs_cash_payment_test.NEXTVAL, "&amp;H150&amp;", "&amp;AB150&amp;", to_date('"&amp;T150&amp;"','YYYY-MM-DD HH24:MI:SS'), "&amp;AE150&amp;" );","")&amp;
IF(LEN(AC150)&gt;0,"insert into xxxx_oebs_cash_payment_test (ID, INVOICE_ID, OEBS_PAYMENT, DOC_DATE, COMISS_DATE) values (s_xxxx_oebs_cash_payment_test.NEXTVAL, "&amp;H150&amp;", "&amp;AC150&amp;", to_date('"&amp;T150&amp;"','YYYY-MM-DD HH24:MI:SS'), "&amp;AE150&amp;" );","")&amp;
IF(LEN(AD150)&gt;0,"insert into xxxx_oebs_cash_payment_test (ID, INVOICE_ID, OEBS_PAYMENT, DOC_DATE, COMISS_DATE) values (s_xxxx_oebs_cash_payment_test.NEXTVAL, "&amp;H150&amp;", "&amp;AD150&amp;", to_date('"&amp;T150&amp;"','YYYY-MM-DD HH24:MI:SS'), "&amp;AE150&amp;"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13, 100013, '100013/13', date'2014-03-01', date'2014-03-01', 50, 100134, 'Б-100134-13',date'2015-02-02', 2, 12, 12, 'RUR', 1, 18, date'2015-02-02',  date'2015-02-01', 1001341, 1, to_date('2014-12-01 00:00:00','YYYY-MM-DD HH24:MI:SS'), 1000, 180, 0, 223, 0, 'c1', 1, 100134, 1134, 134);insert into xxxx_oebs_cash_payment_test (ID, INVOICE_ID, OEBS_PAYMENT, DOC_DATE, COMISS_DATE) values (s_xxxx_oebs_cash_payment_test.NEXTVAL, 100134, 2000, to_date('2014-12-01 00:00:00','YYYY-MM-DD HH24:MI:SS'), date'2015-01-31' );</v>
      </c>
    </row>
    <row r="151" spans="1:40" ht="12.75" customHeight="1" x14ac:dyDescent="0.25">
      <c r="A151" s="272">
        <v>13</v>
      </c>
      <c r="B151" s="72">
        <v>0</v>
      </c>
      <c r="C151" s="165" t="str">
        <f t="shared" si="36"/>
        <v>100013</v>
      </c>
      <c r="D151" s="165" t="str">
        <f t="shared" si="37"/>
        <v>100013/13</v>
      </c>
      <c r="E151" s="167" t="s">
        <v>36</v>
      </c>
      <c r="F151" s="167" t="s">
        <v>36</v>
      </c>
      <c r="G151" s="165">
        <v>50</v>
      </c>
      <c r="H151" s="178">
        <v>100135</v>
      </c>
      <c r="I151" s="170" t="str">
        <f t="shared" si="38"/>
        <v>Б-100135-13</v>
      </c>
      <c r="J151" s="169">
        <v>2</v>
      </c>
      <c r="K151" s="165">
        <v>12</v>
      </c>
      <c r="L151" s="165" t="s">
        <v>38</v>
      </c>
      <c r="M151" s="169">
        <v>1</v>
      </c>
      <c r="N151" s="165">
        <v>18</v>
      </c>
      <c r="O151" s="167" t="s">
        <v>823</v>
      </c>
      <c r="P151" s="167" t="s">
        <v>823</v>
      </c>
      <c r="Q151" s="167" t="s">
        <v>826</v>
      </c>
      <c r="R151" s="166" t="str">
        <f t="shared" ref="R151:R180" si="41">H151&amp;"1"</f>
        <v>1001351</v>
      </c>
      <c r="S151" s="170">
        <v>1</v>
      </c>
      <c r="T151" s="284" t="s">
        <v>1694</v>
      </c>
      <c r="U151" s="165">
        <v>1000</v>
      </c>
      <c r="V151" s="165">
        <f t="shared" si="39"/>
        <v>180</v>
      </c>
      <c r="W151" s="165">
        <v>0</v>
      </c>
      <c r="X151" s="24">
        <v>224</v>
      </c>
      <c r="Y151" s="168" t="s">
        <v>42</v>
      </c>
      <c r="Z151" s="358"/>
      <c r="AA151" s="359"/>
      <c r="AB151" s="178">
        <f t="shared" ref="AB151:AB180" si="42">U151*2</f>
        <v>2000</v>
      </c>
      <c r="AC151" s="170"/>
      <c r="AD151" s="170"/>
      <c r="AE151" s="167" t="s">
        <v>149</v>
      </c>
      <c r="AF151" s="165">
        <v>0</v>
      </c>
      <c r="AG151" s="165" t="s">
        <v>44</v>
      </c>
      <c r="AH151" s="165">
        <v>1</v>
      </c>
      <c r="AI151" s="165">
        <f t="shared" si="28"/>
        <v>100135</v>
      </c>
      <c r="AJ151" s="165">
        <f t="shared" si="29"/>
        <v>1135</v>
      </c>
      <c r="AK151" s="165">
        <f t="shared" si="30"/>
        <v>135</v>
      </c>
      <c r="AN15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13, 100013, '100013/13', date'2014-03-01', date'2014-03-01', 50, 100135, 'Б-100135-13',date'2015-02-02', 2, 12, 12, 'RUR', 1, 18, date'2015-02-02',  date'2015-02-01', 1001351, 1, to_date('2014-12-01 00:00:00','YYYY-MM-DD HH24:MI:SS'), 1000, 180, 0, 224, 0, 'c1', 1, 100135, 1135, 135);insert into xxxx_oebs_cash_payment_test (ID, INVOICE_ID, OEBS_PAYMENT, DOC_DATE, COMISS_DATE) values (s_xxxx_oebs_cash_payment_test.NEXTVAL, 100135, 2000, to_date('2014-12-01 00:00:00','YYYY-MM-DD HH24:MI:SS'), date'2015-01-31' );</v>
      </c>
    </row>
    <row r="152" spans="1:40" ht="12.75" customHeight="1" x14ac:dyDescent="0.25">
      <c r="A152" s="272">
        <v>13</v>
      </c>
      <c r="B152" s="72">
        <v>0</v>
      </c>
      <c r="C152" s="165" t="str">
        <f t="shared" si="36"/>
        <v>100013</v>
      </c>
      <c r="D152" s="165" t="str">
        <f t="shared" si="37"/>
        <v>100013/13</v>
      </c>
      <c r="E152" s="167" t="s">
        <v>36</v>
      </c>
      <c r="F152" s="167" t="s">
        <v>36</v>
      </c>
      <c r="G152" s="165">
        <v>50</v>
      </c>
      <c r="H152" s="178">
        <v>100136</v>
      </c>
      <c r="I152" s="170" t="str">
        <f t="shared" si="38"/>
        <v>Б-100136-13</v>
      </c>
      <c r="J152" s="169">
        <v>2</v>
      </c>
      <c r="K152" s="165">
        <v>12</v>
      </c>
      <c r="L152" s="165" t="s">
        <v>38</v>
      </c>
      <c r="M152" s="169">
        <v>1</v>
      </c>
      <c r="N152" s="165">
        <v>18</v>
      </c>
      <c r="O152" s="167" t="s">
        <v>823</v>
      </c>
      <c r="P152" s="167" t="s">
        <v>823</v>
      </c>
      <c r="Q152" s="167" t="s">
        <v>826</v>
      </c>
      <c r="R152" s="166" t="str">
        <f t="shared" si="41"/>
        <v>1001361</v>
      </c>
      <c r="S152" s="170">
        <v>1</v>
      </c>
      <c r="T152" s="284" t="s">
        <v>1694</v>
      </c>
      <c r="U152" s="165">
        <v>1000</v>
      </c>
      <c r="V152" s="165">
        <f t="shared" si="39"/>
        <v>180</v>
      </c>
      <c r="W152" s="165">
        <v>0</v>
      </c>
      <c r="X152" s="24">
        <v>225</v>
      </c>
      <c r="Y152" s="168" t="s">
        <v>42</v>
      </c>
      <c r="Z152" s="358"/>
      <c r="AA152" s="359"/>
      <c r="AB152" s="178">
        <f t="shared" si="42"/>
        <v>2000</v>
      </c>
      <c r="AC152" s="170"/>
      <c r="AD152" s="170"/>
      <c r="AE152" s="167" t="s">
        <v>149</v>
      </c>
      <c r="AF152" s="165">
        <v>0</v>
      </c>
      <c r="AG152" s="165" t="s">
        <v>44</v>
      </c>
      <c r="AH152" s="165">
        <v>1</v>
      </c>
      <c r="AI152" s="165">
        <f t="shared" si="28"/>
        <v>100136</v>
      </c>
      <c r="AJ152" s="165">
        <f t="shared" si="29"/>
        <v>1136</v>
      </c>
      <c r="AK152" s="165">
        <f t="shared" si="30"/>
        <v>136</v>
      </c>
      <c r="AN15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13, 100013, '100013/13', date'2014-03-01', date'2014-03-01', 50, 100136, 'Б-100136-13',date'2015-02-02', 2, 12, 12, 'RUR', 1, 18, date'2015-02-02',  date'2015-02-01', 1001361, 1, to_date('2014-12-01 00:00:00','YYYY-MM-DD HH24:MI:SS'), 1000, 180, 0, 225, 0, 'c1', 1, 100136, 1136, 136);insert into xxxx_oebs_cash_payment_test (ID, INVOICE_ID, OEBS_PAYMENT, DOC_DATE, COMISS_DATE) values (s_xxxx_oebs_cash_payment_test.NEXTVAL, 100136, 2000, to_date('2014-12-01 00:00:00','YYYY-MM-DD HH24:MI:SS'), date'2015-01-31' );</v>
      </c>
    </row>
    <row r="153" spans="1:40" ht="12.75" customHeight="1" x14ac:dyDescent="0.25">
      <c r="A153" s="272">
        <v>13</v>
      </c>
      <c r="B153" s="72">
        <v>0</v>
      </c>
      <c r="C153" s="165" t="str">
        <f t="shared" si="36"/>
        <v>100013</v>
      </c>
      <c r="D153" s="165" t="str">
        <f t="shared" si="37"/>
        <v>100013/13</v>
      </c>
      <c r="E153" s="167" t="s">
        <v>36</v>
      </c>
      <c r="F153" s="167" t="s">
        <v>36</v>
      </c>
      <c r="G153" s="165">
        <v>50</v>
      </c>
      <c r="H153" s="178">
        <v>100137</v>
      </c>
      <c r="I153" s="170" t="str">
        <f t="shared" si="38"/>
        <v>Б-100137-13</v>
      </c>
      <c r="J153" s="169">
        <v>2</v>
      </c>
      <c r="K153" s="165">
        <v>12</v>
      </c>
      <c r="L153" s="165" t="s">
        <v>38</v>
      </c>
      <c r="M153" s="169">
        <v>1</v>
      </c>
      <c r="N153" s="165">
        <v>18</v>
      </c>
      <c r="O153" s="167" t="s">
        <v>823</v>
      </c>
      <c r="P153" s="167" t="s">
        <v>823</v>
      </c>
      <c r="Q153" s="167" t="s">
        <v>826</v>
      </c>
      <c r="R153" s="166" t="str">
        <f t="shared" si="41"/>
        <v>1001371</v>
      </c>
      <c r="S153" s="170">
        <v>1</v>
      </c>
      <c r="T153" s="167" t="s">
        <v>308</v>
      </c>
      <c r="U153" s="165">
        <v>1000</v>
      </c>
      <c r="V153" s="165">
        <f t="shared" si="39"/>
        <v>180</v>
      </c>
      <c r="W153" s="165">
        <v>0</v>
      </c>
      <c r="X153" s="24">
        <v>226</v>
      </c>
      <c r="Y153" s="168" t="s">
        <v>42</v>
      </c>
      <c r="Z153" s="358"/>
      <c r="AA153" s="359"/>
      <c r="AB153" s="178">
        <f t="shared" si="42"/>
        <v>2000</v>
      </c>
      <c r="AC153" s="170"/>
      <c r="AD153" s="170"/>
      <c r="AE153" s="284" t="s">
        <v>155</v>
      </c>
      <c r="AF153" s="165">
        <v>0</v>
      </c>
      <c r="AG153" s="165" t="s">
        <v>44</v>
      </c>
      <c r="AH153" s="165">
        <v>1</v>
      </c>
      <c r="AI153" s="165">
        <f t="shared" si="28"/>
        <v>100137</v>
      </c>
      <c r="AJ153" s="165">
        <f t="shared" si="29"/>
        <v>1137</v>
      </c>
      <c r="AK153" s="165">
        <f t="shared" si="30"/>
        <v>137</v>
      </c>
      <c r="AN15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13, 100013, '100013/13', date'2014-03-01', date'2014-03-01', 50, 100137, 'Б-100137-13',date'2015-02-02', 2, 12, 12, 'RUR', 1, 18, date'2015-02-02',  date'2015-02-01', 1001371, 1, to_date('2015-02-01 00:00:00','YYYY-MM-DD HH24:MI:SS'), 1000, 180, 0, 226, 0, 'c1', 1, 100137, 1137, 137);insert into xxxx_oebs_cash_payment_test (ID, INVOICE_ID, OEBS_PAYMENT, DOC_DATE, COMISS_DATE) values (s_xxxx_oebs_cash_payment_test.NEXTVAL, 100137, 2000, to_date('2015-02-01 00:00:00','YYYY-MM-DD HH24:MI:SS'), date'2014-12-31' );</v>
      </c>
    </row>
    <row r="154" spans="1:40" ht="12.75" customHeight="1" x14ac:dyDescent="0.25">
      <c r="A154" s="272">
        <v>13</v>
      </c>
      <c r="B154" s="72">
        <v>0</v>
      </c>
      <c r="C154" s="171" t="str">
        <f t="shared" si="36"/>
        <v>100013</v>
      </c>
      <c r="D154" s="171" t="str">
        <f t="shared" si="37"/>
        <v>100013/13</v>
      </c>
      <c r="E154" s="172" t="s">
        <v>36</v>
      </c>
      <c r="F154" s="172" t="s">
        <v>36</v>
      </c>
      <c r="G154" s="171">
        <v>50</v>
      </c>
      <c r="H154" s="178">
        <v>100138</v>
      </c>
      <c r="I154" s="171" t="str">
        <f t="shared" si="38"/>
        <v>Б-100138-13</v>
      </c>
      <c r="J154" s="169">
        <v>2</v>
      </c>
      <c r="K154" s="171">
        <v>12</v>
      </c>
      <c r="L154" s="171" t="s">
        <v>38</v>
      </c>
      <c r="M154" s="175">
        <v>1</v>
      </c>
      <c r="N154" s="171">
        <v>18</v>
      </c>
      <c r="O154" s="172" t="s">
        <v>823</v>
      </c>
      <c r="P154" s="172" t="s">
        <v>823</v>
      </c>
      <c r="Q154" s="172" t="s">
        <v>826</v>
      </c>
      <c r="R154" s="173" t="str">
        <f t="shared" si="41"/>
        <v>1001381</v>
      </c>
      <c r="S154" s="171">
        <v>1</v>
      </c>
      <c r="T154" s="172" t="s">
        <v>308</v>
      </c>
      <c r="U154" s="171">
        <v>1000</v>
      </c>
      <c r="V154" s="171">
        <f t="shared" si="39"/>
        <v>180</v>
      </c>
      <c r="W154" s="171">
        <v>0</v>
      </c>
      <c r="X154" s="24">
        <v>227</v>
      </c>
      <c r="Y154" s="174" t="s">
        <v>42</v>
      </c>
      <c r="Z154" s="361"/>
      <c r="AA154" s="362"/>
      <c r="AB154" s="180">
        <f t="shared" si="42"/>
        <v>2000</v>
      </c>
      <c r="AC154" s="171"/>
      <c r="AD154" s="171"/>
      <c r="AE154" s="402" t="s">
        <v>155</v>
      </c>
      <c r="AF154" s="165">
        <v>0</v>
      </c>
      <c r="AG154" s="171" t="s">
        <v>44</v>
      </c>
      <c r="AH154" s="171">
        <v>1</v>
      </c>
      <c r="AI154" s="165">
        <f t="shared" si="28"/>
        <v>100138</v>
      </c>
      <c r="AJ154" s="165">
        <f t="shared" si="29"/>
        <v>1138</v>
      </c>
      <c r="AK154" s="165">
        <f t="shared" si="30"/>
        <v>138</v>
      </c>
      <c r="AL154" s="179"/>
      <c r="AN154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13, 100013, '100013/13', date'2014-03-01', date'2014-03-01', 50, 100138, 'Б-100138-13',date'2015-02-02', 2, 12, 12, 'RUR', 1, 18, date'2015-02-02',  date'2015-02-01', 1001381, 1, to_date('2015-02-01 00:00:00','YYYY-MM-DD HH24:MI:SS'), 1000, 180, 0, 227, 0, 'c1', 1, 100138, 1138, 138);insert into xxxx_oebs_cash_payment_test (ID, INVOICE_ID, OEBS_PAYMENT, DOC_DATE, COMISS_DATE) values (s_xxxx_oebs_cash_payment_test.NEXTVAL, 100138, 2000, to_date('2015-02-01 00:00:00','YYYY-MM-DD HH24:MI:SS'), date'2014-12-31' );</v>
      </c>
    </row>
    <row r="155" spans="1:40" ht="12.75" customHeight="1" x14ac:dyDescent="0.25">
      <c r="A155" s="272">
        <v>14</v>
      </c>
      <c r="B155" s="72">
        <v>0</v>
      </c>
      <c r="C155" s="165" t="str">
        <f t="shared" si="36"/>
        <v>100014</v>
      </c>
      <c r="D155" s="165" t="str">
        <f t="shared" si="37"/>
        <v>100014/13</v>
      </c>
      <c r="E155" s="167" t="s">
        <v>36</v>
      </c>
      <c r="F155" s="167" t="s">
        <v>36</v>
      </c>
      <c r="G155" s="165">
        <v>50</v>
      </c>
      <c r="H155" s="178">
        <v>100139</v>
      </c>
      <c r="I155" s="170" t="str">
        <f t="shared" si="38"/>
        <v>Б-100139-13</v>
      </c>
      <c r="J155" s="169">
        <v>2</v>
      </c>
      <c r="K155" s="165">
        <v>12</v>
      </c>
      <c r="L155" s="165" t="s">
        <v>38</v>
      </c>
      <c r="M155" s="169">
        <v>1</v>
      </c>
      <c r="N155" s="165">
        <v>18</v>
      </c>
      <c r="O155" s="191" t="s">
        <v>824</v>
      </c>
      <c r="P155" s="191" t="s">
        <v>823</v>
      </c>
      <c r="Q155" s="191" t="s">
        <v>303</v>
      </c>
      <c r="R155" s="166" t="str">
        <f t="shared" si="41"/>
        <v>1001391</v>
      </c>
      <c r="S155" s="170">
        <v>1</v>
      </c>
      <c r="T155" s="191" t="s">
        <v>147</v>
      </c>
      <c r="U155" s="165">
        <v>600</v>
      </c>
      <c r="V155" s="165">
        <f t="shared" si="39"/>
        <v>108</v>
      </c>
      <c r="W155" s="165">
        <v>0</v>
      </c>
      <c r="X155" s="24">
        <v>228</v>
      </c>
      <c r="Z155" s="356" t="str">
        <f>SUM(U155:U156)-SUM(V155:V156)&amp;" / "&amp;(SUM(U155:U156)-SUM(V155:V156))*0.1&amp;" / "&amp;(SUM(U155:U156)-SUM(V155:V156))*0.03&amp;" / "&amp;(SUM(U155:U156)-SUM(V155:V156))*0.12</f>
        <v>1312 / 131.2 / 39.36 / 157.44</v>
      </c>
      <c r="AA155" s="357" t="str">
        <f>SUM(V155:V156)-SUM(W155:W156)&amp;" / "&amp;(SUM(V155:V156)-SUM(W155:W156))*0.1&amp;" / "&amp;(SUM(V155:V156)-SUM(W155:W156))*0.03&amp;" / "&amp;(SUM(V155:V156)-SUM(W155:W156))*0.12</f>
        <v>288 / 28.8 / 8.64 / 34.56</v>
      </c>
      <c r="AB155" s="178">
        <f t="shared" si="42"/>
        <v>1200</v>
      </c>
      <c r="AC155" s="170"/>
      <c r="AD155" s="170"/>
      <c r="AE155" s="167" t="s">
        <v>149</v>
      </c>
      <c r="AF155" s="165">
        <v>0</v>
      </c>
      <c r="AG155" s="165" t="s">
        <v>44</v>
      </c>
      <c r="AH155" s="165">
        <v>1</v>
      </c>
      <c r="AI155" s="165">
        <f t="shared" si="28"/>
        <v>100139</v>
      </c>
      <c r="AJ155" s="165">
        <f t="shared" si="29"/>
        <v>1139</v>
      </c>
      <c r="AK155" s="165">
        <f t="shared" si="30"/>
        <v>139</v>
      </c>
      <c r="AL155" s="163" t="s">
        <v>845</v>
      </c>
      <c r="AN155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100139, 'Б-100139-13',date'2015-01-02', 2, 12, 12, 'RUR', 1, 18, date'2015-02-02',  date'2015-02-28', 1001391, 1, to_date('2015-02-28 23:59:59','YYYY-MM-DD HH24:MI:SS'), 600, 108, 0, 228, 0, 'c1', 1, 100139, 1139, 139);insert into xxxx_oebs_cash_payment_test (ID, INVOICE_ID, OEBS_PAYMENT, DOC_DATE, COMISS_DATE) values (s_xxxx_oebs_cash_payment_test.NEXTVAL, 100139, 1200, to_date('2015-02-28 23:59:59','YYYY-MM-DD HH24:MI:SS'), date'2015-01-31' );</v>
      </c>
    </row>
    <row r="156" spans="1:40" ht="12.75" customHeight="1" x14ac:dyDescent="0.25">
      <c r="A156" s="272">
        <v>14</v>
      </c>
      <c r="B156" s="72">
        <v>0</v>
      </c>
      <c r="C156" s="165" t="str">
        <f t="shared" si="36"/>
        <v>100014</v>
      </c>
      <c r="D156" s="165" t="str">
        <f t="shared" si="37"/>
        <v>100014/13</v>
      </c>
      <c r="E156" s="167" t="s">
        <v>36</v>
      </c>
      <c r="F156" s="167" t="s">
        <v>36</v>
      </c>
      <c r="G156" s="165">
        <v>50</v>
      </c>
      <c r="H156" s="178">
        <v>100140</v>
      </c>
      <c r="I156" s="170" t="str">
        <f t="shared" si="38"/>
        <v>Б-100140-13</v>
      </c>
      <c r="J156" s="169">
        <v>2</v>
      </c>
      <c r="K156" s="165">
        <v>12</v>
      </c>
      <c r="L156" s="165" t="s">
        <v>38</v>
      </c>
      <c r="M156" s="169">
        <v>1</v>
      </c>
      <c r="N156" s="165">
        <v>18</v>
      </c>
      <c r="O156" s="191" t="s">
        <v>824</v>
      </c>
      <c r="P156" s="191" t="s">
        <v>823</v>
      </c>
      <c r="Q156" s="167" t="s">
        <v>303</v>
      </c>
      <c r="R156" s="166" t="str">
        <f t="shared" si="41"/>
        <v>1001401</v>
      </c>
      <c r="S156" s="170">
        <v>1</v>
      </c>
      <c r="T156" s="167" t="s">
        <v>309</v>
      </c>
      <c r="U156" s="165">
        <v>1000</v>
      </c>
      <c r="V156" s="165">
        <f t="shared" si="39"/>
        <v>180</v>
      </c>
      <c r="W156" s="165">
        <v>0</v>
      </c>
      <c r="X156" s="24">
        <v>229</v>
      </c>
      <c r="Z156" s="358"/>
      <c r="AA156" s="363"/>
      <c r="AB156" s="178">
        <f t="shared" si="42"/>
        <v>2000</v>
      </c>
      <c r="AC156" s="170"/>
      <c r="AD156" s="170"/>
      <c r="AE156" s="167" t="s">
        <v>149</v>
      </c>
      <c r="AF156" s="165">
        <v>0</v>
      </c>
      <c r="AG156" s="165" t="s">
        <v>44</v>
      </c>
      <c r="AH156" s="165">
        <v>1</v>
      </c>
      <c r="AI156" s="165">
        <f t="shared" si="28"/>
        <v>100140</v>
      </c>
      <c r="AJ156" s="165">
        <f t="shared" si="29"/>
        <v>1140</v>
      </c>
      <c r="AK156" s="165">
        <f t="shared" si="30"/>
        <v>140</v>
      </c>
      <c r="AN156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100140, 'Б-100140-13',date'2015-01-02', 2, 12, 12, 'RUR', 1, 18, date'2015-02-02',  date'2015-02-28', 1001401, 1, to_date('2015-02-28 00:00:00','YYYY-MM-DD HH24:MI:SS'), 1000, 180, 0, 229, 0, 'c1', 1, 100140, 1140, 140);insert into xxxx_oebs_cash_payment_test (ID, INVOICE_ID, OEBS_PAYMENT, DOC_DATE, COMISS_DATE) values (s_xxxx_oebs_cash_payment_test.NEXTVAL, 100140, 2000, to_date('2015-02-28 00:00:00','YYYY-MM-DD HH24:MI:SS'), date'2015-01-31' );</v>
      </c>
    </row>
    <row r="157" spans="1:40" ht="12.75" customHeight="1" x14ac:dyDescent="0.25">
      <c r="A157" s="272">
        <v>14</v>
      </c>
      <c r="B157" s="72">
        <v>0</v>
      </c>
      <c r="C157" s="170" t="str">
        <f t="shared" si="36"/>
        <v>100014</v>
      </c>
      <c r="D157" s="170" t="str">
        <f t="shared" si="37"/>
        <v>100014/13</v>
      </c>
      <c r="E157" s="184" t="s">
        <v>36</v>
      </c>
      <c r="F157" s="184" t="s">
        <v>36</v>
      </c>
      <c r="G157" s="165">
        <v>50</v>
      </c>
      <c r="H157" s="178">
        <v>100141</v>
      </c>
      <c r="I157" s="170" t="str">
        <f t="shared" si="38"/>
        <v>Б-100141-13</v>
      </c>
      <c r="J157" s="169">
        <v>2</v>
      </c>
      <c r="K157" s="165">
        <v>12</v>
      </c>
      <c r="L157" s="170" t="s">
        <v>38</v>
      </c>
      <c r="M157" s="185">
        <v>1</v>
      </c>
      <c r="N157" s="165">
        <v>18</v>
      </c>
      <c r="O157" s="186" t="s">
        <v>824</v>
      </c>
      <c r="P157" s="184" t="s">
        <v>823</v>
      </c>
      <c r="Q157" s="184" t="s">
        <v>826</v>
      </c>
      <c r="R157" s="166" t="str">
        <f t="shared" si="41"/>
        <v>1001411</v>
      </c>
      <c r="S157" s="170">
        <v>1</v>
      </c>
      <c r="T157" s="184" t="s">
        <v>308</v>
      </c>
      <c r="U157" s="170">
        <v>1000</v>
      </c>
      <c r="V157" s="170">
        <f t="shared" si="39"/>
        <v>180</v>
      </c>
      <c r="W157" s="170">
        <v>0</v>
      </c>
      <c r="X157" s="24">
        <v>230</v>
      </c>
      <c r="Z157" s="356" t="str">
        <f>SUM(U157:U159)-SUM(V157:V159)&amp;" / "&amp;(SUM(U157:U159)-SUM(V157:V159))*0.23&amp;" / "&amp;(SUM(U157:U159)-SUM(V157:V159))*0.02</f>
        <v>2542 / 584.66 / 50.84</v>
      </c>
      <c r="AA157" s="357" t="str">
        <f>SUM(V157:V159)-SUM(W157:W159)&amp;" / "&amp;(SUM(V157:V159)-SUM(W157:W159))*0.23&amp;" / "&amp;(SUM(V157:V159)-SUM(W157:W159))*0.02</f>
        <v>558 / 128.34 / 11.16</v>
      </c>
      <c r="AB157" s="178">
        <f t="shared" si="42"/>
        <v>2000</v>
      </c>
      <c r="AC157" s="170"/>
      <c r="AD157" s="170"/>
      <c r="AE157" s="167" t="s">
        <v>149</v>
      </c>
      <c r="AF157" s="165">
        <v>0</v>
      </c>
      <c r="AG157" s="165" t="s">
        <v>44</v>
      </c>
      <c r="AH157" s="165">
        <v>1</v>
      </c>
      <c r="AI157" s="165">
        <f t="shared" si="28"/>
        <v>100141</v>
      </c>
      <c r="AJ157" s="165">
        <f t="shared" si="29"/>
        <v>1141</v>
      </c>
      <c r="AK157" s="165">
        <f t="shared" si="30"/>
        <v>141</v>
      </c>
      <c r="AN157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100141, 'Б-100141-13',date'2015-01-02', 2, 12, 12, 'RUR', 1, 18, date'2015-02-02',  date'2015-02-01', 1001411, 1, to_date('2015-02-01 00:00:00','YYYY-MM-DD HH24:MI:SS'), 1000, 180, 0, 230, 0, 'c1', 1, 100141, 1141, 141);insert into xxxx_oebs_cash_payment_test (ID, INVOICE_ID, OEBS_PAYMENT, DOC_DATE, COMISS_DATE) values (s_xxxx_oebs_cash_payment_test.NEXTVAL, 100141, 2000, to_date('2015-02-01 00:00:00','YYYY-MM-DD HH24:MI:SS'), date'2015-01-31' );</v>
      </c>
    </row>
    <row r="158" spans="1:40" ht="12.75" customHeight="1" x14ac:dyDescent="0.25">
      <c r="A158" s="272">
        <v>14</v>
      </c>
      <c r="B158" s="72">
        <v>0</v>
      </c>
      <c r="C158" s="165" t="str">
        <f t="shared" si="36"/>
        <v>100014</v>
      </c>
      <c r="D158" s="165" t="str">
        <f t="shared" si="37"/>
        <v>100014/13</v>
      </c>
      <c r="E158" s="167" t="s">
        <v>36</v>
      </c>
      <c r="F158" s="167" t="s">
        <v>36</v>
      </c>
      <c r="G158" s="165">
        <v>50</v>
      </c>
      <c r="H158" s="178">
        <v>100142</v>
      </c>
      <c r="I158" s="170" t="str">
        <f t="shared" si="38"/>
        <v>Б-100142-13</v>
      </c>
      <c r="J158" s="169">
        <v>2</v>
      </c>
      <c r="K158" s="165">
        <v>12</v>
      </c>
      <c r="L158" s="165" t="s">
        <v>38</v>
      </c>
      <c r="M158" s="169">
        <v>1</v>
      </c>
      <c r="N158" s="165">
        <v>18</v>
      </c>
      <c r="O158" s="167" t="s">
        <v>823</v>
      </c>
      <c r="P158" s="167" t="s">
        <v>823</v>
      </c>
      <c r="Q158" s="167" t="s">
        <v>826</v>
      </c>
      <c r="R158" s="166" t="str">
        <f t="shared" si="41"/>
        <v>1001421</v>
      </c>
      <c r="S158" s="170">
        <v>1</v>
      </c>
      <c r="T158" s="167" t="s">
        <v>308</v>
      </c>
      <c r="U158" s="165">
        <v>1000</v>
      </c>
      <c r="V158" s="165">
        <f t="shared" si="39"/>
        <v>180</v>
      </c>
      <c r="W158" s="165">
        <v>0</v>
      </c>
      <c r="X158" s="24">
        <v>231</v>
      </c>
      <c r="Z158" s="358"/>
      <c r="AA158" s="363"/>
      <c r="AB158" s="178">
        <f t="shared" si="42"/>
        <v>2000</v>
      </c>
      <c r="AE158" s="167" t="s">
        <v>149</v>
      </c>
      <c r="AF158" s="165">
        <v>0</v>
      </c>
      <c r="AG158" s="165" t="s">
        <v>44</v>
      </c>
      <c r="AH158" s="165">
        <v>1</v>
      </c>
      <c r="AI158" s="165">
        <f t="shared" si="28"/>
        <v>100142</v>
      </c>
      <c r="AJ158" s="165">
        <f t="shared" si="29"/>
        <v>1142</v>
      </c>
      <c r="AK158" s="165">
        <f t="shared" si="30"/>
        <v>142</v>
      </c>
      <c r="AN158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100142, 'Б-100142-13',date'2015-02-02', 2, 12, 12, 'RUR', 1, 18, date'2015-02-02',  date'2015-02-01', 1001421, 1, to_date('2015-02-01 00:00:00','YYYY-MM-DD HH24:MI:SS'), 1000, 180, 0, 231, 0, 'c1', 1, 100142, 1142, 142);insert into xxxx_oebs_cash_payment_test (ID, INVOICE_ID, OEBS_PAYMENT, DOC_DATE, COMISS_DATE) values (s_xxxx_oebs_cash_payment_test.NEXTVAL, 100142, 2000, to_date('2015-02-01 00:00:00','YYYY-MM-DD HH24:MI:SS'), date'2015-01-31' );</v>
      </c>
    </row>
    <row r="159" spans="1:40" ht="12.75" customHeight="1" x14ac:dyDescent="0.25">
      <c r="A159" s="272">
        <v>14</v>
      </c>
      <c r="B159" s="72">
        <v>0</v>
      </c>
      <c r="C159" s="165" t="str">
        <f t="shared" si="36"/>
        <v>100014</v>
      </c>
      <c r="D159" s="165" t="str">
        <f t="shared" si="37"/>
        <v>100014/13</v>
      </c>
      <c r="E159" s="167" t="s">
        <v>36</v>
      </c>
      <c r="F159" s="167" t="s">
        <v>36</v>
      </c>
      <c r="G159" s="165">
        <v>50</v>
      </c>
      <c r="H159" s="178">
        <v>100143</v>
      </c>
      <c r="I159" s="170" t="str">
        <f t="shared" si="38"/>
        <v>Б-100143-13</v>
      </c>
      <c r="J159" s="169">
        <v>2</v>
      </c>
      <c r="K159" s="165">
        <v>12</v>
      </c>
      <c r="L159" s="165" t="s">
        <v>38</v>
      </c>
      <c r="M159" s="169">
        <v>1</v>
      </c>
      <c r="N159" s="165">
        <v>18</v>
      </c>
      <c r="O159" s="167" t="s">
        <v>823</v>
      </c>
      <c r="P159" s="167" t="s">
        <v>823</v>
      </c>
      <c r="Q159" s="167" t="s">
        <v>826</v>
      </c>
      <c r="R159" s="166" t="str">
        <f t="shared" si="41"/>
        <v>1001431</v>
      </c>
      <c r="S159" s="170">
        <v>1</v>
      </c>
      <c r="T159" s="184" t="s">
        <v>310</v>
      </c>
      <c r="U159" s="165">
        <v>1100</v>
      </c>
      <c r="V159" s="165">
        <f t="shared" si="39"/>
        <v>198</v>
      </c>
      <c r="W159" s="165">
        <v>0</v>
      </c>
      <c r="X159" s="24">
        <v>232</v>
      </c>
      <c r="Z159" s="358"/>
      <c r="AA159" s="363"/>
      <c r="AB159" s="178">
        <f t="shared" si="42"/>
        <v>2200</v>
      </c>
      <c r="AC159" s="170"/>
      <c r="AD159" s="170"/>
      <c r="AE159" s="167" t="s">
        <v>149</v>
      </c>
      <c r="AF159" s="165">
        <v>0</v>
      </c>
      <c r="AG159" s="165" t="s">
        <v>44</v>
      </c>
      <c r="AH159" s="165">
        <v>1</v>
      </c>
      <c r="AI159" s="165">
        <f t="shared" si="28"/>
        <v>100143</v>
      </c>
      <c r="AJ159" s="165">
        <f t="shared" si="29"/>
        <v>1143</v>
      </c>
      <c r="AK159" s="165">
        <f t="shared" si="30"/>
        <v>143</v>
      </c>
      <c r="AN159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100143, 'Б-100143-13',date'2015-02-02', 2, 12, 12, 'RUR', 1, 18, date'2015-02-02',  date'2015-02-01', 1001431, 1, to_date('2015-01-31 23:59:59','YYYY-MM-DD HH24:MI:SS'), 1100, 198, 0, 232, 0, 'c1', 1, 100143, 1143, 143);insert into xxxx_oebs_cash_payment_test (ID, INVOICE_ID, OEBS_PAYMENT, DOC_DATE, COMISS_DATE) values (s_xxxx_oebs_cash_payment_test.NEXTVAL, 100143, 2200, to_date('2015-01-31 23:59:59','YYYY-MM-DD HH24:MI:SS'), date'2015-01-31' );</v>
      </c>
    </row>
    <row r="160" spans="1:40" ht="12.75" customHeight="1" x14ac:dyDescent="0.25">
      <c r="A160" s="272">
        <v>14</v>
      </c>
      <c r="B160" s="72">
        <v>0</v>
      </c>
      <c r="C160" s="165" t="str">
        <f t="shared" si="36"/>
        <v>100014</v>
      </c>
      <c r="D160" s="165" t="str">
        <f t="shared" si="37"/>
        <v>100014/13</v>
      </c>
      <c r="E160" s="167" t="s">
        <v>36</v>
      </c>
      <c r="F160" s="167" t="s">
        <v>36</v>
      </c>
      <c r="G160" s="165">
        <v>50</v>
      </c>
      <c r="H160" s="178">
        <v>100144</v>
      </c>
      <c r="I160" s="170" t="str">
        <f t="shared" si="38"/>
        <v>Б-100144-13</v>
      </c>
      <c r="J160" s="169">
        <v>2</v>
      </c>
      <c r="K160" s="165">
        <v>12</v>
      </c>
      <c r="L160" s="165" t="s">
        <v>38</v>
      </c>
      <c r="M160" s="169">
        <v>1</v>
      </c>
      <c r="N160" s="165">
        <v>18</v>
      </c>
      <c r="O160" s="167" t="s">
        <v>823</v>
      </c>
      <c r="P160" s="167" t="s">
        <v>823</v>
      </c>
      <c r="Q160" s="167" t="s">
        <v>826</v>
      </c>
      <c r="R160" s="166" t="str">
        <f t="shared" si="41"/>
        <v>1001441</v>
      </c>
      <c r="S160" s="170">
        <v>1</v>
      </c>
      <c r="T160" s="191" t="s">
        <v>308</v>
      </c>
      <c r="U160" s="165">
        <v>1000</v>
      </c>
      <c r="V160" s="165">
        <f t="shared" si="39"/>
        <v>180</v>
      </c>
      <c r="W160" s="165">
        <v>0</v>
      </c>
      <c r="X160" s="24">
        <v>233</v>
      </c>
      <c r="Z160" s="356" t="str">
        <f>SUM(U160:U161)-SUM(V160:V161)&amp;" / "&amp;(SUM(U160:U161)-SUM(V160:V161))*0.23&amp;" / "&amp;(SUM(U160:U161)-SUM(V160:V161))*0.02</f>
        <v>1558 / 358.34 / 31.16</v>
      </c>
      <c r="AA160" s="357" t="str">
        <f>SUM(V160:V161)-SUM(W160:W161)&amp;" / "&amp;(SUM(V160:V161)-SUM(W160:W161))*0.23&amp;" / "&amp;(SUM(V160:V161)-SUM(W160:W161))*0.02</f>
        <v>342 / 78.66 / 6.84</v>
      </c>
      <c r="AB160" s="178">
        <f t="shared" si="42"/>
        <v>2000</v>
      </c>
      <c r="AC160" s="170"/>
      <c r="AD160" s="170"/>
      <c r="AE160" s="191" t="s">
        <v>150</v>
      </c>
      <c r="AF160" s="165">
        <v>0</v>
      </c>
      <c r="AG160" s="165" t="s">
        <v>44</v>
      </c>
      <c r="AH160" s="165">
        <v>1</v>
      </c>
      <c r="AI160" s="165">
        <f t="shared" si="28"/>
        <v>100144</v>
      </c>
      <c r="AJ160" s="165">
        <f t="shared" si="29"/>
        <v>1144</v>
      </c>
      <c r="AK160" s="165">
        <f t="shared" si="30"/>
        <v>144</v>
      </c>
      <c r="AN160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100144, 'Б-100144-13',date'2015-02-02', 2, 12, 12, 'RUR', 1, 18, date'2015-02-02',  date'2015-02-01', 1001441, 1, to_date('2015-02-01 00:00:00','YYYY-MM-DD HH24:MI:SS'), 1000, 180, 0, 233, 0, 'c1', 1, 100144, 1144, 144);insert into xxxx_oebs_cash_payment_test (ID, INVOICE_ID, OEBS_PAYMENT, DOC_DATE, COMISS_DATE) values (s_xxxx_oebs_cash_payment_test.NEXTVAL, 100144, 2000, to_date('2015-02-01 00:00:00','YYYY-MM-DD HH24:MI:SS'), date'2015-01-30' );</v>
      </c>
    </row>
    <row r="161" spans="1:40" ht="12.75" customHeight="1" x14ac:dyDescent="0.25">
      <c r="A161" s="272">
        <v>14</v>
      </c>
      <c r="B161" s="72">
        <v>0</v>
      </c>
      <c r="C161" s="165" t="str">
        <f t="shared" si="36"/>
        <v>100014</v>
      </c>
      <c r="D161" s="165" t="str">
        <f t="shared" si="37"/>
        <v>100014/13</v>
      </c>
      <c r="E161" s="167" t="s">
        <v>36</v>
      </c>
      <c r="F161" s="167" t="s">
        <v>36</v>
      </c>
      <c r="G161" s="165">
        <v>50</v>
      </c>
      <c r="H161" s="178">
        <v>100145</v>
      </c>
      <c r="I161" s="170" t="str">
        <f t="shared" si="38"/>
        <v>Б-100145-13</v>
      </c>
      <c r="J161" s="169">
        <v>2</v>
      </c>
      <c r="K161" s="165">
        <v>12</v>
      </c>
      <c r="L161" s="165" t="s">
        <v>38</v>
      </c>
      <c r="M161" s="169">
        <v>1</v>
      </c>
      <c r="N161" s="165">
        <v>18</v>
      </c>
      <c r="O161" s="167" t="s">
        <v>823</v>
      </c>
      <c r="P161" s="167" t="s">
        <v>823</v>
      </c>
      <c r="Q161" s="167" t="s">
        <v>826</v>
      </c>
      <c r="R161" s="166" t="str">
        <f t="shared" si="41"/>
        <v>1001451</v>
      </c>
      <c r="S161" s="170">
        <v>1</v>
      </c>
      <c r="T161" s="191" t="s">
        <v>310</v>
      </c>
      <c r="U161" s="165">
        <v>900</v>
      </c>
      <c r="V161" s="165">
        <f t="shared" si="39"/>
        <v>162</v>
      </c>
      <c r="W161" s="165">
        <v>0</v>
      </c>
      <c r="X161" s="24">
        <v>234</v>
      </c>
      <c r="Z161" s="358"/>
      <c r="AA161" s="363"/>
      <c r="AB161" s="178">
        <f t="shared" si="42"/>
        <v>1800</v>
      </c>
      <c r="AC161" s="170"/>
      <c r="AD161" s="170"/>
      <c r="AE161" s="191" t="s">
        <v>150</v>
      </c>
      <c r="AF161" s="165">
        <v>0</v>
      </c>
      <c r="AG161" s="165" t="s">
        <v>44</v>
      </c>
      <c r="AH161" s="165">
        <v>1</v>
      </c>
      <c r="AI161" s="165">
        <f t="shared" si="28"/>
        <v>100145</v>
      </c>
      <c r="AJ161" s="165">
        <f t="shared" si="29"/>
        <v>1145</v>
      </c>
      <c r="AK161" s="165">
        <f t="shared" si="30"/>
        <v>145</v>
      </c>
      <c r="AN16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100145, 'Б-100145-13',date'2015-02-02', 2, 12, 12, 'RUR', 1, 18, date'2015-02-02',  date'2015-02-01', 1001451, 1, to_date('2015-01-31 23:59:59','YYYY-MM-DD HH24:MI:SS'), 900, 162, 0, 234, 0, 'c1', 1, 100145, 1145, 145);insert into xxxx_oebs_cash_payment_test (ID, INVOICE_ID, OEBS_PAYMENT, DOC_DATE, COMISS_DATE) values (s_xxxx_oebs_cash_payment_test.NEXTVAL, 100145, 1800, to_date('2015-01-31 23:59:59','YYYY-MM-DD HH24:MI:SS'), date'2015-01-30' );</v>
      </c>
    </row>
    <row r="162" spans="1:40" ht="12.75" customHeight="1" x14ac:dyDescent="0.25">
      <c r="A162" s="272">
        <v>14</v>
      </c>
      <c r="B162" s="72">
        <v>0</v>
      </c>
      <c r="C162" s="165" t="str">
        <f t="shared" si="36"/>
        <v>100014</v>
      </c>
      <c r="D162" s="165" t="str">
        <f t="shared" si="37"/>
        <v>100014/13</v>
      </c>
      <c r="E162" s="167" t="s">
        <v>36</v>
      </c>
      <c r="F162" s="167" t="s">
        <v>36</v>
      </c>
      <c r="G162" s="165">
        <v>50</v>
      </c>
      <c r="H162" s="178">
        <v>100146</v>
      </c>
      <c r="I162" s="170" t="str">
        <f t="shared" si="38"/>
        <v>Б-100146-13</v>
      </c>
      <c r="J162" s="169">
        <v>2</v>
      </c>
      <c r="K162" s="165">
        <v>12</v>
      </c>
      <c r="L162" s="165" t="s">
        <v>38</v>
      </c>
      <c r="M162" s="169">
        <v>1</v>
      </c>
      <c r="N162" s="165">
        <v>18</v>
      </c>
      <c r="O162" s="167" t="s">
        <v>823</v>
      </c>
      <c r="P162" s="167" t="s">
        <v>823</v>
      </c>
      <c r="Q162" s="167" t="s">
        <v>826</v>
      </c>
      <c r="R162" s="166" t="str">
        <f t="shared" si="41"/>
        <v>1001461</v>
      </c>
      <c r="S162" s="170">
        <v>1</v>
      </c>
      <c r="T162" s="237" t="s">
        <v>308</v>
      </c>
      <c r="U162" s="165">
        <v>800</v>
      </c>
      <c r="V162" s="165">
        <f t="shared" si="39"/>
        <v>144</v>
      </c>
      <c r="W162" s="165">
        <v>0</v>
      </c>
      <c r="X162" s="24">
        <v>235</v>
      </c>
      <c r="Z162" s="356" t="str">
        <f>SUM(U162:U163)-SUM(V162:V163)&amp;" / "&amp;(SUM(U162:U163)-SUM(V162:V163))*0.23&amp;" / "&amp;(SUM(U162:U163)-SUM(V162:V163))*0.02</f>
        <v>1312 / 301.76 / 26.24</v>
      </c>
      <c r="AA162" s="357" t="str">
        <f>SUM(V162:V163)-SUM(W162:W163)&amp;" / "&amp;(SUM(V162:V163)-SUM(W162:W163))*0.23&amp;" / "&amp;(SUM(V162:V163)-SUM(W162:W163))*0.02</f>
        <v>288 / 66.24 / 5.76</v>
      </c>
      <c r="AB162" s="178">
        <f t="shared" si="42"/>
        <v>1600</v>
      </c>
      <c r="AC162" s="170"/>
      <c r="AD162" s="170"/>
      <c r="AE162" s="237" t="s">
        <v>149</v>
      </c>
      <c r="AF162" s="165">
        <v>0</v>
      </c>
      <c r="AG162" s="165" t="s">
        <v>44</v>
      </c>
      <c r="AH162" s="165">
        <v>1</v>
      </c>
      <c r="AI162" s="165">
        <f t="shared" si="28"/>
        <v>100146</v>
      </c>
      <c r="AJ162" s="165">
        <f t="shared" si="29"/>
        <v>1146</v>
      </c>
      <c r="AK162" s="165">
        <f t="shared" si="30"/>
        <v>146</v>
      </c>
      <c r="AN16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100146, 'Б-100146-13',date'2015-02-02', 2, 12, 12, 'RUR', 1, 18, date'2015-02-02',  date'2015-02-01', 1001461, 1, to_date('2015-02-01 00:00:00','YYYY-MM-DD HH24:MI:SS'), 800, 144, 0, 235, 0, 'c1', 1, 100146, 1146, 146);insert into xxxx_oebs_cash_payment_test (ID, INVOICE_ID, OEBS_PAYMENT, DOC_DATE, COMISS_DATE) values (s_xxxx_oebs_cash_payment_test.NEXTVAL, 100146, 1600, to_date('2015-02-01 00:00:00','YYYY-MM-DD HH24:MI:SS'), date'2015-01-31' );</v>
      </c>
    </row>
    <row r="163" spans="1:40" ht="12.75" customHeight="1" x14ac:dyDescent="0.25">
      <c r="A163" s="272">
        <v>14</v>
      </c>
      <c r="B163" s="72">
        <v>0</v>
      </c>
      <c r="C163" s="165" t="str">
        <f t="shared" si="36"/>
        <v>100014</v>
      </c>
      <c r="D163" s="165" t="str">
        <f t="shared" si="37"/>
        <v>100014/13</v>
      </c>
      <c r="E163" s="167" t="s">
        <v>36</v>
      </c>
      <c r="F163" s="167" t="s">
        <v>36</v>
      </c>
      <c r="G163" s="165">
        <v>50</v>
      </c>
      <c r="H163" s="178">
        <v>100147</v>
      </c>
      <c r="I163" s="170" t="str">
        <f t="shared" si="38"/>
        <v>Б-100147-13</v>
      </c>
      <c r="J163" s="169">
        <v>2</v>
      </c>
      <c r="K163" s="165">
        <v>12</v>
      </c>
      <c r="L163" s="165" t="s">
        <v>38</v>
      </c>
      <c r="M163" s="169">
        <v>1</v>
      </c>
      <c r="N163" s="165">
        <v>18</v>
      </c>
      <c r="O163" s="167" t="s">
        <v>823</v>
      </c>
      <c r="P163" s="167" t="s">
        <v>823</v>
      </c>
      <c r="Q163" s="167" t="s">
        <v>826</v>
      </c>
      <c r="R163" s="166" t="str">
        <f t="shared" si="41"/>
        <v>1001471</v>
      </c>
      <c r="S163" s="170">
        <v>1</v>
      </c>
      <c r="T163" s="237" t="s">
        <v>310</v>
      </c>
      <c r="U163" s="165">
        <v>800</v>
      </c>
      <c r="V163" s="165">
        <f t="shared" si="39"/>
        <v>144</v>
      </c>
      <c r="W163" s="165">
        <v>0</v>
      </c>
      <c r="X163" s="24">
        <v>236</v>
      </c>
      <c r="Z163" s="358"/>
      <c r="AA163" s="363"/>
      <c r="AB163" s="178">
        <f t="shared" si="42"/>
        <v>1600</v>
      </c>
      <c r="AC163" s="170"/>
      <c r="AD163" s="170"/>
      <c r="AE163" s="237" t="s">
        <v>149</v>
      </c>
      <c r="AF163" s="165">
        <v>0</v>
      </c>
      <c r="AG163" s="165" t="s">
        <v>44</v>
      </c>
      <c r="AH163" s="165">
        <v>1</v>
      </c>
      <c r="AI163" s="165">
        <f t="shared" si="28"/>
        <v>100147</v>
      </c>
      <c r="AJ163" s="165">
        <f t="shared" si="29"/>
        <v>1147</v>
      </c>
      <c r="AK163" s="165">
        <f t="shared" si="30"/>
        <v>147</v>
      </c>
      <c r="AN16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100147, 'Б-100147-13',date'2015-02-02', 2, 12, 12, 'RUR', 1, 18, date'2015-02-02',  date'2015-02-01', 1001471, 1, to_date('2015-01-31 23:59:59','YYYY-MM-DD HH24:MI:SS'), 800, 144, 0, 236, 0, 'c1', 1, 100147, 1147, 147);insert into xxxx_oebs_cash_payment_test (ID, INVOICE_ID, OEBS_PAYMENT, DOC_DATE, COMISS_DATE) values (s_xxxx_oebs_cash_payment_test.NEXTVAL, 100147, 1600, to_date('2015-01-31 23:59:59','YYYY-MM-DD HH24:MI:SS'), date'2015-01-31' );</v>
      </c>
    </row>
    <row r="164" spans="1:40" ht="12.75" customHeight="1" x14ac:dyDescent="0.25">
      <c r="A164" s="272">
        <v>14</v>
      </c>
      <c r="B164" s="72">
        <v>0</v>
      </c>
      <c r="C164" s="165" t="str">
        <f t="shared" si="36"/>
        <v>100014</v>
      </c>
      <c r="D164" s="165" t="str">
        <f t="shared" si="37"/>
        <v>100014/13</v>
      </c>
      <c r="E164" s="167" t="s">
        <v>36</v>
      </c>
      <c r="F164" s="167" t="s">
        <v>36</v>
      </c>
      <c r="G164" s="165">
        <v>50</v>
      </c>
      <c r="H164" s="178">
        <v>100148</v>
      </c>
      <c r="I164" s="170" t="str">
        <f t="shared" si="38"/>
        <v>Б-100148-13</v>
      </c>
      <c r="J164" s="169">
        <v>2</v>
      </c>
      <c r="K164" s="165">
        <v>12</v>
      </c>
      <c r="L164" s="165" t="s">
        <v>38</v>
      </c>
      <c r="M164" s="169">
        <v>1</v>
      </c>
      <c r="N164" s="165">
        <v>18</v>
      </c>
      <c r="O164" s="167" t="s">
        <v>823</v>
      </c>
      <c r="P164" s="167" t="s">
        <v>823</v>
      </c>
      <c r="Q164" s="167" t="s">
        <v>826</v>
      </c>
      <c r="R164" s="166" t="str">
        <f t="shared" si="41"/>
        <v>1001481</v>
      </c>
      <c r="S164" s="170">
        <v>1</v>
      </c>
      <c r="T164" s="191" t="s">
        <v>308</v>
      </c>
      <c r="U164" s="165">
        <v>1200</v>
      </c>
      <c r="V164" s="165">
        <f t="shared" si="39"/>
        <v>216</v>
      </c>
      <c r="W164" s="165">
        <v>0</v>
      </c>
      <c r="X164" s="24">
        <v>237</v>
      </c>
      <c r="Z164" s="356" t="str">
        <f>SUM(U164:U165)-SUM(V164:V165)&amp;" / "&amp;(SUM(U164:U165)-SUM(V164:V165))*0.23&amp;" / "&amp;(SUM(U164:U165)-SUM(V164:V165))*0.02</f>
        <v>1886 / 433.78 / 37.72</v>
      </c>
      <c r="AA164" s="357" t="str">
        <f>SUM(V164:V165)-SUM(W164:W165)&amp;" / "&amp;(SUM(V164:V165)-SUM(W164:W165))*0.23&amp;" / "&amp;(SUM(V164:V165)-SUM(W164:W165))*0.02</f>
        <v>414 / 95.22 / 8.28</v>
      </c>
      <c r="AB164" s="178">
        <f t="shared" si="42"/>
        <v>2400</v>
      </c>
      <c r="AC164" s="170"/>
      <c r="AD164" s="170"/>
      <c r="AE164" s="191" t="s">
        <v>150</v>
      </c>
      <c r="AF164" s="165">
        <v>0</v>
      </c>
      <c r="AG164" s="165" t="s">
        <v>44</v>
      </c>
      <c r="AH164" s="165">
        <v>1</v>
      </c>
      <c r="AI164" s="165">
        <f t="shared" si="28"/>
        <v>100148</v>
      </c>
      <c r="AJ164" s="165">
        <f t="shared" si="29"/>
        <v>1148</v>
      </c>
      <c r="AK164" s="165">
        <f t="shared" si="30"/>
        <v>148</v>
      </c>
      <c r="AN164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100148, 'Б-100148-13',date'2015-02-02', 2, 12, 12, 'RUR', 1, 18, date'2015-02-02',  date'2015-02-01', 1001481, 1, to_date('2015-02-01 00:00:00','YYYY-MM-DD HH24:MI:SS'), 1200, 216, 0, 237, 0, 'c1', 1, 100148, 1148, 148);insert into xxxx_oebs_cash_payment_test (ID, INVOICE_ID, OEBS_PAYMENT, DOC_DATE, COMISS_DATE) values (s_xxxx_oebs_cash_payment_test.NEXTVAL, 100148, 2400, to_date('2015-02-01 00:00:00','YYYY-MM-DD HH24:MI:SS'), date'2015-01-30' );</v>
      </c>
    </row>
    <row r="165" spans="1:40" ht="12.75" customHeight="1" x14ac:dyDescent="0.25">
      <c r="A165" s="272">
        <v>14</v>
      </c>
      <c r="B165" s="72">
        <v>0</v>
      </c>
      <c r="C165" s="165" t="str">
        <f t="shared" si="36"/>
        <v>100014</v>
      </c>
      <c r="D165" s="165" t="str">
        <f t="shared" si="37"/>
        <v>100014/13</v>
      </c>
      <c r="E165" s="167" t="s">
        <v>36</v>
      </c>
      <c r="F165" s="167" t="s">
        <v>36</v>
      </c>
      <c r="G165" s="165">
        <v>50</v>
      </c>
      <c r="H165" s="178">
        <v>100149</v>
      </c>
      <c r="I165" s="170" t="str">
        <f t="shared" si="38"/>
        <v>Б-100149-13</v>
      </c>
      <c r="J165" s="169">
        <v>2</v>
      </c>
      <c r="K165" s="165">
        <v>12</v>
      </c>
      <c r="L165" s="165" t="s">
        <v>38</v>
      </c>
      <c r="M165" s="169">
        <v>1</v>
      </c>
      <c r="N165" s="165">
        <v>18</v>
      </c>
      <c r="O165" s="167" t="s">
        <v>823</v>
      </c>
      <c r="P165" s="167" t="s">
        <v>823</v>
      </c>
      <c r="Q165" s="167" t="s">
        <v>826</v>
      </c>
      <c r="R165" s="166" t="str">
        <f t="shared" si="41"/>
        <v>1001491</v>
      </c>
      <c r="S165" s="170">
        <v>1</v>
      </c>
      <c r="T165" s="191" t="s">
        <v>310</v>
      </c>
      <c r="U165" s="165">
        <v>1100</v>
      </c>
      <c r="V165" s="165">
        <f t="shared" si="39"/>
        <v>198</v>
      </c>
      <c r="W165" s="165">
        <v>0</v>
      </c>
      <c r="X165" s="24">
        <v>238</v>
      </c>
      <c r="Z165" s="358"/>
      <c r="AA165" s="363"/>
      <c r="AB165" s="178">
        <f t="shared" si="42"/>
        <v>2200</v>
      </c>
      <c r="AC165" s="170"/>
      <c r="AD165" s="170"/>
      <c r="AE165" s="191" t="s">
        <v>150</v>
      </c>
      <c r="AF165" s="165">
        <v>0</v>
      </c>
      <c r="AG165" s="165" t="s">
        <v>44</v>
      </c>
      <c r="AH165" s="165">
        <v>1</v>
      </c>
      <c r="AI165" s="165">
        <f t="shared" si="28"/>
        <v>100149</v>
      </c>
      <c r="AJ165" s="165">
        <f t="shared" si="29"/>
        <v>1149</v>
      </c>
      <c r="AK165" s="165">
        <f t="shared" si="30"/>
        <v>149</v>
      </c>
      <c r="AN165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100149, 'Б-100149-13',date'2015-02-02', 2, 12, 12, 'RUR', 1, 18, date'2015-02-02',  date'2015-02-01', 1001491, 1, to_date('2015-01-31 23:59:59','YYYY-MM-DD HH24:MI:SS'), 1100, 198, 0, 238, 0, 'c1', 1, 100149, 1149, 149);insert into xxxx_oebs_cash_payment_test (ID, INVOICE_ID, OEBS_PAYMENT, DOC_DATE, COMISS_DATE) values (s_xxxx_oebs_cash_payment_test.NEXTVAL, 100149, 2200, to_date('2015-01-31 23:59:59','YYYY-MM-DD HH24:MI:SS'), date'2015-01-30' );</v>
      </c>
    </row>
    <row r="166" spans="1:40" ht="12.75" customHeight="1" x14ac:dyDescent="0.25">
      <c r="A166" s="272">
        <v>14</v>
      </c>
      <c r="B166" s="72">
        <v>0</v>
      </c>
      <c r="C166" s="165" t="str">
        <f t="shared" si="36"/>
        <v>100014</v>
      </c>
      <c r="D166" s="165" t="str">
        <f t="shared" si="37"/>
        <v>100014/13</v>
      </c>
      <c r="E166" s="167" t="s">
        <v>36</v>
      </c>
      <c r="F166" s="167" t="s">
        <v>36</v>
      </c>
      <c r="G166" s="165">
        <v>50</v>
      </c>
      <c r="H166" s="178">
        <v>100150</v>
      </c>
      <c r="I166" s="170" t="str">
        <f t="shared" si="38"/>
        <v>Б-100150-13</v>
      </c>
      <c r="J166" s="169">
        <v>2</v>
      </c>
      <c r="K166" s="165">
        <v>12</v>
      </c>
      <c r="L166" s="165" t="s">
        <v>38</v>
      </c>
      <c r="M166" s="169">
        <v>1</v>
      </c>
      <c r="N166" s="165">
        <v>18</v>
      </c>
      <c r="O166" s="167" t="s">
        <v>823</v>
      </c>
      <c r="P166" s="167" t="s">
        <v>823</v>
      </c>
      <c r="Q166" s="167" t="s">
        <v>826</v>
      </c>
      <c r="R166" s="166" t="str">
        <f t="shared" si="41"/>
        <v>1001501</v>
      </c>
      <c r="S166" s="170">
        <v>1</v>
      </c>
      <c r="T166" s="237" t="s">
        <v>144</v>
      </c>
      <c r="U166" s="165">
        <v>1000</v>
      </c>
      <c r="V166" s="165">
        <f t="shared" si="39"/>
        <v>180</v>
      </c>
      <c r="W166" s="165">
        <v>0</v>
      </c>
      <c r="X166" s="24">
        <v>239</v>
      </c>
      <c r="Z166" s="358" t="str">
        <f t="shared" ref="Z166:AA172" si="43">SUM(U166)-SUM(V166)&amp;" / "&amp;(SUM(U166)-SUM(V166))*0.23&amp;" / "&amp;(SUM(U166)-SUM(V166))*0.02</f>
        <v>820 / 188.6 / 16.4</v>
      </c>
      <c r="AA166" s="363" t="str">
        <f t="shared" si="43"/>
        <v>180 / 41.4 / 3.6</v>
      </c>
      <c r="AB166" s="178">
        <f t="shared" si="42"/>
        <v>2000</v>
      </c>
      <c r="AC166" s="122">
        <v>900</v>
      </c>
      <c r="AD166" s="122">
        <v>800</v>
      </c>
      <c r="AE166" s="237" t="s">
        <v>149</v>
      </c>
      <c r="AF166" s="165">
        <v>0</v>
      </c>
      <c r="AG166" s="165" t="s">
        <v>44</v>
      </c>
      <c r="AH166" s="165">
        <v>1</v>
      </c>
      <c r="AI166" s="165">
        <f t="shared" si="28"/>
        <v>100150</v>
      </c>
      <c r="AJ166" s="165">
        <f t="shared" si="29"/>
        <v>1150</v>
      </c>
      <c r="AK166" s="165">
        <f t="shared" si="30"/>
        <v>150</v>
      </c>
      <c r="AN166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100150, 'Б-100150-13',date'2015-02-02', 2, 12, 12, 'RUR', 1, 18, date'2015-02-02',  date'2015-02-01', 1001501, 1, to_date('2015-01-01 00:00:00','YYYY-MM-DD HH24:MI:SS'), 1000, 180, 0, 239, 0, 'c1', 1, 100150, 1150, 150);insert into xxxx_oebs_cash_payment_test (ID, INVOICE_ID, OEBS_PAYMENT, DOC_DATE, COMISS_DATE) values (s_xxxx_oebs_cash_payment_test.NEXTVAL, 100150, 2000, to_date('2015-01-01 00:00:00','YYYY-MM-DD HH24:MI:SS'), date'2015-01-31' );insert into xxxx_oebs_cash_payment_test (ID, INVOICE_ID, OEBS_PAYMENT, DOC_DATE, COMISS_DATE) values (s_xxxx_oebs_cash_payment_test.NEXTVAL, 100150, 900, to_date('2015-01-01 00:00:00','YYYY-MM-DD HH24:MI:SS'), date'2015-01-31' );insert into xxxx_oebs_cash_payment_test (ID, INVOICE_ID, OEBS_PAYMENT, DOC_DATE, COMISS_DATE) values (s_xxxx_oebs_cash_payment_test.NEXTVAL, 100150, 800, to_date('2015-01-01 00:00:00','YYYY-MM-DD HH24:MI:SS'), date'2015-01-31' );</v>
      </c>
    </row>
    <row r="167" spans="1:40" ht="12.75" customHeight="1" x14ac:dyDescent="0.25">
      <c r="A167" s="272">
        <v>14</v>
      </c>
      <c r="B167" s="72">
        <v>0</v>
      </c>
      <c r="C167" s="165" t="str">
        <f t="shared" si="36"/>
        <v>100014</v>
      </c>
      <c r="D167" s="165" t="str">
        <f t="shared" si="37"/>
        <v>100014/13</v>
      </c>
      <c r="E167" s="167" t="s">
        <v>36</v>
      </c>
      <c r="F167" s="167" t="s">
        <v>36</v>
      </c>
      <c r="G167" s="165">
        <v>50</v>
      </c>
      <c r="H167" s="178">
        <v>100151</v>
      </c>
      <c r="I167" s="170" t="str">
        <f t="shared" si="38"/>
        <v>Б-100151-13</v>
      </c>
      <c r="J167" s="169">
        <v>2</v>
      </c>
      <c r="K167" s="165">
        <v>12</v>
      </c>
      <c r="L167" s="165" t="s">
        <v>38</v>
      </c>
      <c r="M167" s="169">
        <v>1</v>
      </c>
      <c r="N167" s="165">
        <v>18</v>
      </c>
      <c r="O167" s="167" t="s">
        <v>823</v>
      </c>
      <c r="P167" s="167" t="s">
        <v>823</v>
      </c>
      <c r="Q167" s="167" t="s">
        <v>826</v>
      </c>
      <c r="R167" s="166" t="str">
        <f t="shared" si="41"/>
        <v>1001511</v>
      </c>
      <c r="S167" s="170">
        <v>1</v>
      </c>
      <c r="T167" s="191" t="s">
        <v>312</v>
      </c>
      <c r="U167" s="165">
        <v>900</v>
      </c>
      <c r="V167" s="165">
        <f t="shared" si="39"/>
        <v>162</v>
      </c>
      <c r="W167" s="165">
        <v>0</v>
      </c>
      <c r="X167" s="24">
        <v>240</v>
      </c>
      <c r="Z167" s="358" t="str">
        <f t="shared" si="43"/>
        <v>738 / 169.74 / 14.76</v>
      </c>
      <c r="AA167" s="363" t="str">
        <f t="shared" si="43"/>
        <v>162 / 37.26 / 3.24</v>
      </c>
      <c r="AB167" s="178">
        <f t="shared" si="42"/>
        <v>1800</v>
      </c>
      <c r="AC167" s="170"/>
      <c r="AD167" s="170"/>
      <c r="AE167" s="191" t="s">
        <v>149</v>
      </c>
      <c r="AF167" s="165">
        <v>0</v>
      </c>
      <c r="AG167" s="165" t="s">
        <v>44</v>
      </c>
      <c r="AH167" s="165">
        <v>1</v>
      </c>
      <c r="AI167" s="165">
        <f t="shared" si="28"/>
        <v>100151</v>
      </c>
      <c r="AJ167" s="165">
        <f t="shared" si="29"/>
        <v>1151</v>
      </c>
      <c r="AK167" s="165">
        <f t="shared" si="30"/>
        <v>151</v>
      </c>
      <c r="AN167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100151, 'Б-100151-13',date'2015-02-02', 2, 12, 12, 'RUR', 1, 18, date'2015-02-02',  date'2015-02-01', 1001511, 1, to_date('2015-01-23 00:00:00','YYYY-MM-DD HH24:MI:SS'), 900, 162, 0, 240, 0, 'c1', 1, 100151, 1151, 151);insert into xxxx_oebs_cash_payment_test (ID, INVOICE_ID, OEBS_PAYMENT, DOC_DATE, COMISS_DATE) values (s_xxxx_oebs_cash_payment_test.NEXTVAL, 100151, 1800, to_date('2015-01-23 00:00:00','YYYY-MM-DD HH24:MI:SS'), date'2015-01-31' );</v>
      </c>
    </row>
    <row r="168" spans="1:40" ht="12.75" customHeight="1" x14ac:dyDescent="0.25">
      <c r="A168" s="272">
        <v>14</v>
      </c>
      <c r="B168" s="72">
        <v>0</v>
      </c>
      <c r="C168" s="165" t="str">
        <f t="shared" si="36"/>
        <v>100014</v>
      </c>
      <c r="D168" s="165" t="str">
        <f t="shared" si="37"/>
        <v>100014/13</v>
      </c>
      <c r="E168" s="167" t="s">
        <v>36</v>
      </c>
      <c r="F168" s="167" t="s">
        <v>36</v>
      </c>
      <c r="G168" s="165">
        <v>50</v>
      </c>
      <c r="H168" s="178">
        <v>100152</v>
      </c>
      <c r="I168" s="170" t="str">
        <f t="shared" si="38"/>
        <v>Б-100152-13</v>
      </c>
      <c r="J168" s="169">
        <v>2</v>
      </c>
      <c r="K168" s="165">
        <v>12</v>
      </c>
      <c r="L168" s="165" t="s">
        <v>38</v>
      </c>
      <c r="M168" s="169">
        <v>1</v>
      </c>
      <c r="N168" s="165">
        <v>18</v>
      </c>
      <c r="O168" s="167" t="s">
        <v>823</v>
      </c>
      <c r="P168" s="167" t="s">
        <v>823</v>
      </c>
      <c r="Q168" s="167" t="s">
        <v>826</v>
      </c>
      <c r="R168" s="166" t="str">
        <f t="shared" si="41"/>
        <v>1001521</v>
      </c>
      <c r="S168" s="170">
        <v>1</v>
      </c>
      <c r="T168" s="237" t="s">
        <v>310</v>
      </c>
      <c r="U168" s="165">
        <v>900</v>
      </c>
      <c r="V168" s="165">
        <f t="shared" si="39"/>
        <v>162</v>
      </c>
      <c r="W168" s="165">
        <v>0</v>
      </c>
      <c r="X168" s="24">
        <v>241</v>
      </c>
      <c r="Z168" s="358" t="str">
        <f t="shared" si="43"/>
        <v>738 / 169.74 / 14.76</v>
      </c>
      <c r="AA168" s="363" t="str">
        <f t="shared" si="43"/>
        <v>162 / 37.26 / 3.24</v>
      </c>
      <c r="AB168" s="178">
        <f t="shared" si="42"/>
        <v>1800</v>
      </c>
      <c r="AC168" s="170"/>
      <c r="AD168" s="170"/>
      <c r="AE168" s="237" t="s">
        <v>150</v>
      </c>
      <c r="AF168" s="165">
        <v>0</v>
      </c>
      <c r="AG168" s="165" t="s">
        <v>44</v>
      </c>
      <c r="AH168" s="165">
        <v>1</v>
      </c>
      <c r="AI168" s="165">
        <f t="shared" si="28"/>
        <v>100152</v>
      </c>
      <c r="AJ168" s="165">
        <f t="shared" si="29"/>
        <v>1152</v>
      </c>
      <c r="AK168" s="165">
        <f t="shared" si="30"/>
        <v>152</v>
      </c>
      <c r="AN168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100152, 'Б-100152-13',date'2015-02-02', 2, 12, 12, 'RUR', 1, 18, date'2015-02-02',  date'2015-02-01', 1001521, 1, to_date('2015-01-31 23:59:59','YYYY-MM-DD HH24:MI:SS'), 900, 162, 0, 241, 0, 'c1', 1, 100152, 1152, 152);insert into xxxx_oebs_cash_payment_test (ID, INVOICE_ID, OEBS_PAYMENT, DOC_DATE, COMISS_DATE) values (s_xxxx_oebs_cash_payment_test.NEXTVAL, 100152, 1800, to_date('2015-01-31 23:59:59','YYYY-MM-DD HH24:MI:SS'), date'2015-01-30' );</v>
      </c>
    </row>
    <row r="169" spans="1:40" ht="12.75" customHeight="1" x14ac:dyDescent="0.25">
      <c r="A169" s="272">
        <v>14</v>
      </c>
      <c r="B169" s="72">
        <v>0</v>
      </c>
      <c r="C169" s="165" t="str">
        <f t="shared" si="36"/>
        <v>100014</v>
      </c>
      <c r="D169" s="165" t="str">
        <f t="shared" si="37"/>
        <v>100014/13</v>
      </c>
      <c r="E169" s="167" t="s">
        <v>36</v>
      </c>
      <c r="F169" s="167" t="s">
        <v>36</v>
      </c>
      <c r="G169" s="165">
        <v>50</v>
      </c>
      <c r="H169" s="178">
        <v>100153</v>
      </c>
      <c r="I169" s="170" t="str">
        <f t="shared" si="38"/>
        <v>Б-100153-13</v>
      </c>
      <c r="J169" s="169">
        <v>2</v>
      </c>
      <c r="K169" s="165">
        <v>12</v>
      </c>
      <c r="L169" s="165" t="s">
        <v>38</v>
      </c>
      <c r="M169" s="169">
        <v>1</v>
      </c>
      <c r="N169" s="165">
        <v>18</v>
      </c>
      <c r="O169" s="167" t="s">
        <v>823</v>
      </c>
      <c r="P169" s="167" t="s">
        <v>823</v>
      </c>
      <c r="Q169" s="167" t="s">
        <v>826</v>
      </c>
      <c r="R169" s="166" t="str">
        <f t="shared" si="41"/>
        <v>1001531</v>
      </c>
      <c r="S169" s="170">
        <v>1</v>
      </c>
      <c r="T169" s="191" t="s">
        <v>144</v>
      </c>
      <c r="U169" s="165">
        <v>1000</v>
      </c>
      <c r="V169" s="165">
        <f t="shared" si="39"/>
        <v>180</v>
      </c>
      <c r="W169" s="165">
        <v>0</v>
      </c>
      <c r="X169" s="24">
        <v>242</v>
      </c>
      <c r="Z169" s="358" t="str">
        <f t="shared" si="43"/>
        <v>820 / 188.6 / 16.4</v>
      </c>
      <c r="AA169" s="363" t="str">
        <f t="shared" si="43"/>
        <v>180 / 41.4 / 3.6</v>
      </c>
      <c r="AB169" s="178">
        <f t="shared" si="42"/>
        <v>2000</v>
      </c>
      <c r="AC169" s="170"/>
      <c r="AD169" s="170"/>
      <c r="AE169" s="191" t="s">
        <v>149</v>
      </c>
      <c r="AF169" s="165">
        <v>0</v>
      </c>
      <c r="AG169" s="165" t="s">
        <v>44</v>
      </c>
      <c r="AH169" s="165">
        <v>1</v>
      </c>
      <c r="AI169" s="165">
        <f t="shared" si="28"/>
        <v>100153</v>
      </c>
      <c r="AJ169" s="165">
        <f t="shared" si="29"/>
        <v>1153</v>
      </c>
      <c r="AK169" s="165">
        <f t="shared" si="30"/>
        <v>153</v>
      </c>
      <c r="AN169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100153, 'Б-100153-13',date'2015-02-02', 2, 12, 12, 'RUR', 1, 18, date'2015-02-02',  date'2015-02-01', 1001531, 1, to_date('2015-01-01 00:00:00','YYYY-MM-DD HH24:MI:SS'), 1000, 180, 0, 242, 0, 'c1', 1, 100153, 1153, 153);insert into xxxx_oebs_cash_payment_test (ID, INVOICE_ID, OEBS_PAYMENT, DOC_DATE, COMISS_DATE) values (s_xxxx_oebs_cash_payment_test.NEXTVAL, 100153, 2000, to_date('2015-01-01 00:00:00','YYYY-MM-DD HH24:MI:SS'), date'2015-01-31' );</v>
      </c>
    </row>
    <row r="170" spans="1:40" ht="12.75" customHeight="1" x14ac:dyDescent="0.25">
      <c r="A170" s="272">
        <v>14</v>
      </c>
      <c r="B170" s="72">
        <v>0</v>
      </c>
      <c r="C170" s="165" t="str">
        <f t="shared" si="36"/>
        <v>100014</v>
      </c>
      <c r="D170" s="165" t="str">
        <f t="shared" si="37"/>
        <v>100014/13</v>
      </c>
      <c r="E170" s="167" t="s">
        <v>36</v>
      </c>
      <c r="F170" s="167" t="s">
        <v>36</v>
      </c>
      <c r="G170" s="165">
        <v>50</v>
      </c>
      <c r="H170" s="178">
        <v>100154</v>
      </c>
      <c r="I170" s="170" t="str">
        <f t="shared" si="38"/>
        <v>Б-100154-13</v>
      </c>
      <c r="J170" s="169">
        <v>2</v>
      </c>
      <c r="K170" s="165">
        <v>12</v>
      </c>
      <c r="L170" s="165" t="s">
        <v>38</v>
      </c>
      <c r="M170" s="169">
        <v>1</v>
      </c>
      <c r="N170" s="165">
        <v>18</v>
      </c>
      <c r="O170" s="167" t="s">
        <v>823</v>
      </c>
      <c r="P170" s="167" t="s">
        <v>823</v>
      </c>
      <c r="Q170" s="167" t="s">
        <v>826</v>
      </c>
      <c r="R170" s="166" t="str">
        <f t="shared" si="41"/>
        <v>1001541</v>
      </c>
      <c r="S170" s="170">
        <v>1</v>
      </c>
      <c r="T170" s="237" t="s">
        <v>312</v>
      </c>
      <c r="U170" s="165">
        <v>900</v>
      </c>
      <c r="V170" s="165">
        <f t="shared" si="39"/>
        <v>162</v>
      </c>
      <c r="W170" s="165">
        <v>0</v>
      </c>
      <c r="X170" s="24">
        <v>243</v>
      </c>
      <c r="Z170" s="358" t="str">
        <f t="shared" si="43"/>
        <v>738 / 169.74 / 14.76</v>
      </c>
      <c r="AA170" s="363" t="str">
        <f t="shared" si="43"/>
        <v>162 / 37.26 / 3.24</v>
      </c>
      <c r="AB170" s="178">
        <f t="shared" si="42"/>
        <v>1800</v>
      </c>
      <c r="AC170" s="170"/>
      <c r="AD170" s="170"/>
      <c r="AE170" s="237" t="s">
        <v>150</v>
      </c>
      <c r="AF170" s="165">
        <v>0</v>
      </c>
      <c r="AG170" s="165" t="s">
        <v>44</v>
      </c>
      <c r="AH170" s="165">
        <v>1</v>
      </c>
      <c r="AI170" s="165">
        <f t="shared" si="28"/>
        <v>100154</v>
      </c>
      <c r="AJ170" s="165">
        <f t="shared" si="29"/>
        <v>1154</v>
      </c>
      <c r="AK170" s="165">
        <f t="shared" si="30"/>
        <v>154</v>
      </c>
      <c r="AN170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100154, 'Б-100154-13',date'2015-02-02', 2, 12, 12, 'RUR', 1, 18, date'2015-02-02',  date'2015-02-01', 1001541, 1, to_date('2015-01-23 00:00:00','YYYY-MM-DD HH24:MI:SS'), 900, 162, 0, 243, 0, 'c1', 1, 100154, 1154, 154);insert into xxxx_oebs_cash_payment_test (ID, INVOICE_ID, OEBS_PAYMENT, DOC_DATE, COMISS_DATE) values (s_xxxx_oebs_cash_payment_test.NEXTVAL, 100154, 1800, to_date('2015-01-23 00:00:00','YYYY-MM-DD HH24:MI:SS'), date'2015-01-30' );</v>
      </c>
    </row>
    <row r="171" spans="1:40" ht="12.75" customHeight="1" x14ac:dyDescent="0.25">
      <c r="A171" s="272">
        <v>14</v>
      </c>
      <c r="B171" s="72">
        <v>0</v>
      </c>
      <c r="C171" s="165" t="str">
        <f t="shared" si="36"/>
        <v>100014</v>
      </c>
      <c r="D171" s="165" t="str">
        <f t="shared" si="37"/>
        <v>100014/13</v>
      </c>
      <c r="E171" s="167" t="s">
        <v>36</v>
      </c>
      <c r="F171" s="167" t="s">
        <v>36</v>
      </c>
      <c r="G171" s="165">
        <v>50</v>
      </c>
      <c r="H171" s="178">
        <v>100155</v>
      </c>
      <c r="I171" s="170" t="str">
        <f t="shared" si="38"/>
        <v>Б-100155-13</v>
      </c>
      <c r="J171" s="169">
        <v>2</v>
      </c>
      <c r="K171" s="165">
        <v>12</v>
      </c>
      <c r="L171" s="165" t="s">
        <v>38</v>
      </c>
      <c r="M171" s="169">
        <v>1</v>
      </c>
      <c r="N171" s="165">
        <v>18</v>
      </c>
      <c r="O171" s="167" t="s">
        <v>823</v>
      </c>
      <c r="P171" s="167" t="s">
        <v>823</v>
      </c>
      <c r="Q171" s="167" t="s">
        <v>826</v>
      </c>
      <c r="R171" s="166" t="str">
        <f t="shared" si="41"/>
        <v>1001551</v>
      </c>
      <c r="S171" s="170">
        <v>1</v>
      </c>
      <c r="T171" s="191" t="s">
        <v>310</v>
      </c>
      <c r="U171" s="165">
        <v>900</v>
      </c>
      <c r="V171" s="165">
        <f t="shared" si="39"/>
        <v>162</v>
      </c>
      <c r="W171" s="165">
        <v>0</v>
      </c>
      <c r="X171" s="24">
        <v>244</v>
      </c>
      <c r="Z171" s="358" t="str">
        <f t="shared" si="43"/>
        <v>738 / 169.74 / 14.76</v>
      </c>
      <c r="AA171" s="363" t="str">
        <f t="shared" si="43"/>
        <v>162 / 37.26 / 3.24</v>
      </c>
      <c r="AB171" s="178">
        <f t="shared" si="42"/>
        <v>1800</v>
      </c>
      <c r="AC171" s="170"/>
      <c r="AD171" s="170"/>
      <c r="AE171" s="191" t="s">
        <v>149</v>
      </c>
      <c r="AF171" s="165">
        <v>0</v>
      </c>
      <c r="AG171" s="165" t="s">
        <v>44</v>
      </c>
      <c r="AH171" s="165">
        <v>1</v>
      </c>
      <c r="AI171" s="165">
        <f t="shared" si="28"/>
        <v>100155</v>
      </c>
      <c r="AJ171" s="165">
        <f t="shared" si="29"/>
        <v>1155</v>
      </c>
      <c r="AK171" s="165">
        <f t="shared" si="30"/>
        <v>155</v>
      </c>
      <c r="AN17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100155, 'Б-100155-13',date'2015-02-02', 2, 12, 12, 'RUR', 1, 18, date'2015-02-02',  date'2015-02-01', 1001551, 1, to_date('2015-01-31 23:59:59','YYYY-MM-DD HH24:MI:SS'), 900, 162, 0, 244, 0, 'c1', 1, 100155, 1155, 155);insert into xxxx_oebs_cash_payment_test (ID, INVOICE_ID, OEBS_PAYMENT, DOC_DATE, COMISS_DATE) values (s_xxxx_oebs_cash_payment_test.NEXTVAL, 100155, 1800, to_date('2015-01-31 23:59:59','YYYY-MM-DD HH24:MI:SS'), date'2015-01-31' );</v>
      </c>
    </row>
    <row r="172" spans="1:40" ht="12.75" customHeight="1" x14ac:dyDescent="0.25">
      <c r="A172" s="272">
        <v>14</v>
      </c>
      <c r="B172" s="72">
        <v>0</v>
      </c>
      <c r="C172" s="165" t="str">
        <f t="shared" si="36"/>
        <v>100014</v>
      </c>
      <c r="D172" s="165" t="str">
        <f t="shared" si="37"/>
        <v>100014/13</v>
      </c>
      <c r="E172" s="167" t="s">
        <v>36</v>
      </c>
      <c r="F172" s="167" t="s">
        <v>36</v>
      </c>
      <c r="G172" s="165">
        <v>50</v>
      </c>
      <c r="H172" s="178">
        <v>100156</v>
      </c>
      <c r="I172" s="170" t="str">
        <f t="shared" si="38"/>
        <v>Б-100156-13</v>
      </c>
      <c r="J172" s="169">
        <v>2</v>
      </c>
      <c r="K172" s="165">
        <v>12</v>
      </c>
      <c r="L172" s="165" t="s">
        <v>38</v>
      </c>
      <c r="M172" s="169">
        <v>1</v>
      </c>
      <c r="N172" s="165">
        <v>18</v>
      </c>
      <c r="O172" s="167" t="s">
        <v>823</v>
      </c>
      <c r="P172" s="167" t="s">
        <v>823</v>
      </c>
      <c r="Q172" s="167" t="s">
        <v>826</v>
      </c>
      <c r="R172" s="166" t="str">
        <f t="shared" si="41"/>
        <v>1001561</v>
      </c>
      <c r="S172" s="170">
        <v>1</v>
      </c>
      <c r="T172" s="237" t="s">
        <v>144</v>
      </c>
      <c r="U172" s="165">
        <v>1000</v>
      </c>
      <c r="V172" s="165">
        <f t="shared" si="39"/>
        <v>180</v>
      </c>
      <c r="W172" s="165">
        <v>0</v>
      </c>
      <c r="X172" s="24">
        <v>245</v>
      </c>
      <c r="Z172" s="358" t="str">
        <f t="shared" si="43"/>
        <v>820 / 188.6 / 16.4</v>
      </c>
      <c r="AA172" s="363" t="str">
        <f t="shared" si="43"/>
        <v>180 / 41.4 / 3.6</v>
      </c>
      <c r="AB172" s="178">
        <f t="shared" si="42"/>
        <v>2000</v>
      </c>
      <c r="AC172" s="170"/>
      <c r="AD172" s="170"/>
      <c r="AE172" s="237" t="s">
        <v>149</v>
      </c>
      <c r="AF172" s="165">
        <v>0</v>
      </c>
      <c r="AG172" s="165" t="s">
        <v>44</v>
      </c>
      <c r="AH172" s="165">
        <v>1</v>
      </c>
      <c r="AI172" s="165">
        <f t="shared" si="28"/>
        <v>100156</v>
      </c>
      <c r="AJ172" s="165">
        <f t="shared" si="29"/>
        <v>1156</v>
      </c>
      <c r="AK172" s="165">
        <f t="shared" si="30"/>
        <v>156</v>
      </c>
      <c r="AN17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100156, 'Б-100156-13',date'2015-02-02', 2, 12, 12, 'RUR', 1, 18, date'2015-02-02',  date'2015-02-01', 1001561, 1, to_date('2015-01-01 00:00:00','YYYY-MM-DD HH24:MI:SS'), 1000, 180, 0, 245, 0, 'c1', 1, 100156, 1156, 156);insert into xxxx_oebs_cash_payment_test (ID, INVOICE_ID, OEBS_PAYMENT, DOC_DATE, COMISS_DATE) values (s_xxxx_oebs_cash_payment_test.NEXTVAL, 100156, 2000, to_date('2015-01-01 00:00:00','YYYY-MM-DD HH24:MI:SS'), date'2015-01-31' );</v>
      </c>
    </row>
    <row r="173" spans="1:40" ht="12.75" customHeight="1" x14ac:dyDescent="0.25">
      <c r="A173" s="272">
        <v>14</v>
      </c>
      <c r="B173" s="72">
        <v>0</v>
      </c>
      <c r="C173" s="165" t="str">
        <f t="shared" si="36"/>
        <v>100014</v>
      </c>
      <c r="D173" s="165" t="str">
        <f t="shared" si="37"/>
        <v>100014/13</v>
      </c>
      <c r="E173" s="167" t="s">
        <v>36</v>
      </c>
      <c r="F173" s="167" t="s">
        <v>36</v>
      </c>
      <c r="G173" s="165">
        <v>50</v>
      </c>
      <c r="H173" s="178">
        <v>100157</v>
      </c>
      <c r="I173" s="170" t="str">
        <f t="shared" si="38"/>
        <v>Б-100157-13</v>
      </c>
      <c r="J173" s="169">
        <v>2</v>
      </c>
      <c r="K173" s="165">
        <v>12</v>
      </c>
      <c r="L173" s="165" t="s">
        <v>38</v>
      </c>
      <c r="M173" s="169">
        <v>1</v>
      </c>
      <c r="N173" s="165">
        <v>18</v>
      </c>
      <c r="O173" s="167" t="s">
        <v>823</v>
      </c>
      <c r="P173" s="167" t="s">
        <v>823</v>
      </c>
      <c r="Q173" s="167" t="s">
        <v>826</v>
      </c>
      <c r="R173" s="166" t="str">
        <f t="shared" si="41"/>
        <v>1001571</v>
      </c>
      <c r="S173" s="170">
        <v>1</v>
      </c>
      <c r="T173" s="191" t="s">
        <v>309</v>
      </c>
      <c r="U173" s="165">
        <v>900</v>
      </c>
      <c r="V173" s="165">
        <f t="shared" si="39"/>
        <v>162</v>
      </c>
      <c r="W173" s="165">
        <v>0</v>
      </c>
      <c r="X173" s="24">
        <v>246</v>
      </c>
      <c r="Z173" s="356" t="str">
        <f>SUM(U173:U174)-SUM(V173:V174)&amp;" / "&amp;(SUM(U173:U174)-SUM(V173:V174))*0.23&amp;" / "&amp;(SUM(U173:U174)-SUM(V173:V174))*0.02</f>
        <v>1476 / 339.48 / 29.52</v>
      </c>
      <c r="AA173" s="357" t="str">
        <f>SUM(V173:V174)-SUM(W173:W174)&amp;" / "&amp;(SUM(V173:V174)-SUM(W173:W174))*0.23&amp;" / "&amp;(SUM(V173:V174)-SUM(W173:W174))*0.02</f>
        <v>324 / 74.52 / 6.48</v>
      </c>
      <c r="AB173" s="178">
        <f t="shared" si="42"/>
        <v>1800</v>
      </c>
      <c r="AC173" s="170"/>
      <c r="AD173" s="170"/>
      <c r="AE173" s="191" t="s">
        <v>148</v>
      </c>
      <c r="AF173" s="165">
        <v>0</v>
      </c>
      <c r="AG173" s="165" t="s">
        <v>44</v>
      </c>
      <c r="AH173" s="165">
        <v>1</v>
      </c>
      <c r="AI173" s="165">
        <f t="shared" si="28"/>
        <v>100157</v>
      </c>
      <c r="AJ173" s="165">
        <f t="shared" si="29"/>
        <v>1157</v>
      </c>
      <c r="AK173" s="165">
        <f t="shared" si="30"/>
        <v>157</v>
      </c>
      <c r="AN17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100157, 'Б-100157-13',date'2015-02-02', 2, 12, 12, 'RUR', 1, 18, date'2015-02-02',  date'2015-02-01', 1001571, 1, to_date('2015-02-28 00:00:00','YYYY-MM-DD HH24:MI:SS'), 900, 162, 0, 246, 0, 'c1', 1, 100157, 1157, 157);insert into xxxx_oebs_cash_payment_test (ID, INVOICE_ID, OEBS_PAYMENT, DOC_DATE, COMISS_DATE) values (s_xxxx_oebs_cash_payment_test.NEXTVAL, 100157, 1800, to_date('2015-02-28 00:00:00','YYYY-MM-DD HH24:MI:SS'), date'2015-02-28' );</v>
      </c>
    </row>
    <row r="174" spans="1:40" ht="12.75" customHeight="1" x14ac:dyDescent="0.25">
      <c r="A174" s="272">
        <v>14</v>
      </c>
      <c r="B174" s="72">
        <v>0</v>
      </c>
      <c r="C174" s="171" t="str">
        <f t="shared" si="36"/>
        <v>100014</v>
      </c>
      <c r="D174" s="171" t="str">
        <f t="shared" si="37"/>
        <v>100014/13</v>
      </c>
      <c r="E174" s="172" t="s">
        <v>36</v>
      </c>
      <c r="F174" s="172" t="s">
        <v>36</v>
      </c>
      <c r="G174" s="171">
        <v>50</v>
      </c>
      <c r="H174" s="178">
        <v>100158</v>
      </c>
      <c r="I174" s="171" t="str">
        <f t="shared" si="38"/>
        <v>Б-100158-13</v>
      </c>
      <c r="J174" s="169">
        <v>2</v>
      </c>
      <c r="K174" s="171">
        <v>12</v>
      </c>
      <c r="L174" s="171" t="s">
        <v>38</v>
      </c>
      <c r="M174" s="175">
        <v>1</v>
      </c>
      <c r="N174" s="171">
        <v>18</v>
      </c>
      <c r="O174" s="172" t="s">
        <v>823</v>
      </c>
      <c r="P174" s="172" t="s">
        <v>823</v>
      </c>
      <c r="Q174" s="172" t="s">
        <v>826</v>
      </c>
      <c r="R174" s="173" t="str">
        <f t="shared" si="41"/>
        <v>1001581</v>
      </c>
      <c r="S174" s="171">
        <v>1</v>
      </c>
      <c r="T174" s="177" t="s">
        <v>147</v>
      </c>
      <c r="U174" s="171">
        <v>900</v>
      </c>
      <c r="V174" s="171">
        <f t="shared" si="39"/>
        <v>162</v>
      </c>
      <c r="W174" s="171">
        <v>0</v>
      </c>
      <c r="X174" s="24">
        <v>247</v>
      </c>
      <c r="Y174" s="179"/>
      <c r="Z174" s="361"/>
      <c r="AA174" s="364"/>
      <c r="AB174" s="180">
        <f t="shared" si="42"/>
        <v>1800</v>
      </c>
      <c r="AC174" s="171"/>
      <c r="AD174" s="171"/>
      <c r="AE174" s="177" t="s">
        <v>148</v>
      </c>
      <c r="AF174" s="165">
        <v>0</v>
      </c>
      <c r="AG174" s="171" t="s">
        <v>44</v>
      </c>
      <c r="AH174" s="171">
        <v>1</v>
      </c>
      <c r="AI174" s="165">
        <f t="shared" si="28"/>
        <v>100158</v>
      </c>
      <c r="AJ174" s="165">
        <f t="shared" si="29"/>
        <v>1158</v>
      </c>
      <c r="AK174" s="165">
        <f t="shared" si="30"/>
        <v>158</v>
      </c>
      <c r="AL174" s="179"/>
      <c r="AN174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14, 100014, '100014/13', date'2014-03-01', date'2014-03-01', 50, 100158, 'Б-100158-13',date'2015-02-02', 2, 12, 12, 'RUR', 1, 18, date'2015-02-02',  date'2015-02-01', 1001581, 1, to_date('2015-02-28 23:59:59','YYYY-MM-DD HH24:MI:SS'), 900, 162, 0, 247, 0, 'c1', 1, 100158, 1158, 158);insert into xxxx_oebs_cash_payment_test (ID, INVOICE_ID, OEBS_PAYMENT, DOC_DATE, COMISS_DATE) values (s_xxxx_oebs_cash_payment_test.NEXTVAL, 100158, 1800, to_date('2015-02-28 23:59:59','YYYY-MM-DD HH24:MI:SS'), date'2015-02-28' );</v>
      </c>
    </row>
    <row r="175" spans="1:40" ht="12.75" customHeight="1" x14ac:dyDescent="0.25">
      <c r="A175" s="272">
        <v>15</v>
      </c>
      <c r="B175" s="72">
        <v>0</v>
      </c>
      <c r="C175" s="165" t="str">
        <f>"1000"&amp;A175</f>
        <v>100015</v>
      </c>
      <c r="D175" s="165" t="str">
        <f>"1000"&amp;A175&amp;"/13"</f>
        <v>100015/13</v>
      </c>
      <c r="E175" s="167" t="s">
        <v>36</v>
      </c>
      <c r="F175" s="167" t="s">
        <v>36</v>
      </c>
      <c r="G175" s="234">
        <v>48</v>
      </c>
      <c r="H175" s="178">
        <v>100159</v>
      </c>
      <c r="I175" s="170" t="str">
        <f>"Б-"&amp;H175&amp;"-13"</f>
        <v>Б-100159-13</v>
      </c>
      <c r="J175" s="169">
        <v>2</v>
      </c>
      <c r="K175" s="165">
        <v>12</v>
      </c>
      <c r="L175" s="165" t="s">
        <v>38</v>
      </c>
      <c r="M175" s="169">
        <v>1</v>
      </c>
      <c r="N175" s="165">
        <v>18</v>
      </c>
      <c r="O175" s="167" t="s">
        <v>823</v>
      </c>
      <c r="P175" s="167" t="s">
        <v>823</v>
      </c>
      <c r="Q175" s="167" t="s">
        <v>826</v>
      </c>
      <c r="R175" s="166" t="str">
        <f t="shared" si="41"/>
        <v>1001591</v>
      </c>
      <c r="S175" s="170">
        <v>1</v>
      </c>
      <c r="T175" s="284" t="s">
        <v>1694</v>
      </c>
      <c r="U175" s="165">
        <v>1000</v>
      </c>
      <c r="V175" s="165">
        <f>U175*0.18</f>
        <v>180</v>
      </c>
      <c r="W175" s="165">
        <v>0</v>
      </c>
      <c r="X175" s="24">
        <v>248</v>
      </c>
      <c r="Y175" s="168" t="s">
        <v>42</v>
      </c>
      <c r="Z175" s="358"/>
      <c r="AA175" s="359"/>
      <c r="AB175" s="178">
        <f t="shared" si="42"/>
        <v>2000</v>
      </c>
      <c r="AC175" s="170"/>
      <c r="AD175" s="170"/>
      <c r="AE175" s="167" t="s">
        <v>149</v>
      </c>
      <c r="AF175" s="165">
        <v>0</v>
      </c>
      <c r="AG175" s="165" t="s">
        <v>44</v>
      </c>
      <c r="AH175" s="165">
        <v>1</v>
      </c>
      <c r="AI175" s="165">
        <f t="shared" si="28"/>
        <v>100159</v>
      </c>
      <c r="AJ175" s="165">
        <f t="shared" si="29"/>
        <v>1159</v>
      </c>
      <c r="AK175" s="165">
        <f t="shared" si="30"/>
        <v>159</v>
      </c>
      <c r="AL175" s="165" t="s">
        <v>846</v>
      </c>
      <c r="AN175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15, 100015, '100015/13', date'2014-03-01', date'2014-03-01', 48, 100159, 'Б-100159-13',date'2015-02-02', 2, 12, 12, 'RUR', 1, 18, date'2015-02-02',  date'2015-02-01', 1001591, 1, to_date('2014-12-01 00:00:00','YYYY-MM-DD HH24:MI:SS'), 1000, 180, 0, 248, 0, 'c1', 1, 100159, 1159, 159);insert into xxxx_oebs_cash_payment_test (ID, INVOICE_ID, OEBS_PAYMENT, DOC_DATE, COMISS_DATE) values (s_xxxx_oebs_cash_payment_test.NEXTVAL, 100159, 2000, to_date('2014-12-01 00:00:00','YYYY-MM-DD HH24:MI:SS'), date'2015-01-31' );</v>
      </c>
    </row>
    <row r="176" spans="1:40" ht="12.75" customHeight="1" x14ac:dyDescent="0.25">
      <c r="A176" s="272">
        <v>15</v>
      </c>
      <c r="B176" s="72">
        <v>0</v>
      </c>
      <c r="C176" s="165" t="str">
        <f>"1000"&amp;A176</f>
        <v>100015</v>
      </c>
      <c r="D176" s="165" t="str">
        <f>"1000"&amp;A176&amp;"/13"</f>
        <v>100015/13</v>
      </c>
      <c r="E176" s="167" t="s">
        <v>36</v>
      </c>
      <c r="F176" s="167" t="s">
        <v>36</v>
      </c>
      <c r="G176" s="234">
        <v>48</v>
      </c>
      <c r="H176" s="178">
        <v>100160</v>
      </c>
      <c r="I176" s="170" t="str">
        <f>"Б-"&amp;H176&amp;"-13"</f>
        <v>Б-100160-13</v>
      </c>
      <c r="J176" s="169">
        <v>2</v>
      </c>
      <c r="K176" s="165">
        <v>12</v>
      </c>
      <c r="L176" s="165" t="s">
        <v>38</v>
      </c>
      <c r="M176" s="169">
        <v>1</v>
      </c>
      <c r="N176" s="165">
        <v>18</v>
      </c>
      <c r="O176" s="167" t="s">
        <v>823</v>
      </c>
      <c r="P176" s="167" t="s">
        <v>823</v>
      </c>
      <c r="Q176" s="167" t="s">
        <v>826</v>
      </c>
      <c r="R176" s="166" t="str">
        <f t="shared" si="41"/>
        <v>1001601</v>
      </c>
      <c r="S176" s="170">
        <v>1</v>
      </c>
      <c r="T176" s="284" t="s">
        <v>1694</v>
      </c>
      <c r="U176" s="165">
        <v>1000</v>
      </c>
      <c r="V176" s="165">
        <f>U176*0.18</f>
        <v>180</v>
      </c>
      <c r="W176" s="165">
        <v>0</v>
      </c>
      <c r="X176" s="24">
        <v>249</v>
      </c>
      <c r="Y176" s="168" t="s">
        <v>42</v>
      </c>
      <c r="Z176" s="358"/>
      <c r="AA176" s="359"/>
      <c r="AB176" s="178">
        <f t="shared" si="42"/>
        <v>2000</v>
      </c>
      <c r="AC176" s="170"/>
      <c r="AD176" s="170"/>
      <c r="AE176" s="167" t="s">
        <v>149</v>
      </c>
      <c r="AF176" s="165">
        <v>0</v>
      </c>
      <c r="AG176" s="165" t="s">
        <v>44</v>
      </c>
      <c r="AH176" s="165">
        <v>1</v>
      </c>
      <c r="AI176" s="165">
        <f t="shared" si="28"/>
        <v>100160</v>
      </c>
      <c r="AJ176" s="165">
        <f t="shared" si="29"/>
        <v>1160</v>
      </c>
      <c r="AK176" s="165">
        <f t="shared" si="30"/>
        <v>160</v>
      </c>
      <c r="AN176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15, 100015, '100015/13', date'2014-03-01', date'2014-03-01', 48, 100160, 'Б-100160-13',date'2015-02-02', 2, 12, 12, 'RUR', 1, 18, date'2015-02-02',  date'2015-02-01', 1001601, 1, to_date('2014-12-01 00:00:00','YYYY-MM-DD HH24:MI:SS'), 1000, 180, 0, 249, 0, 'c1', 1, 100160, 1160, 160);insert into xxxx_oebs_cash_payment_test (ID, INVOICE_ID, OEBS_PAYMENT, DOC_DATE, COMISS_DATE) values (s_xxxx_oebs_cash_payment_test.NEXTVAL, 100160, 2000, to_date('2014-12-01 00:00:00','YYYY-MM-DD HH24:MI:SS'), date'2015-01-31' );</v>
      </c>
    </row>
    <row r="177" spans="1:40" ht="12.75" customHeight="1" x14ac:dyDescent="0.25">
      <c r="A177" s="272">
        <v>15</v>
      </c>
      <c r="B177" s="72">
        <v>0</v>
      </c>
      <c r="C177" s="165" t="str">
        <f>"1000"&amp;A177</f>
        <v>100015</v>
      </c>
      <c r="D177" s="165" t="str">
        <f>"1000"&amp;A177&amp;"/13"</f>
        <v>100015/13</v>
      </c>
      <c r="E177" s="167" t="s">
        <v>36</v>
      </c>
      <c r="F177" s="167" t="s">
        <v>36</v>
      </c>
      <c r="G177" s="234">
        <v>48</v>
      </c>
      <c r="H177" s="178">
        <v>100161</v>
      </c>
      <c r="I177" s="170" t="str">
        <f>"Б-"&amp;H177&amp;"-13"</f>
        <v>Б-100161-13</v>
      </c>
      <c r="J177" s="169">
        <v>2</v>
      </c>
      <c r="K177" s="165">
        <v>12</v>
      </c>
      <c r="L177" s="165" t="s">
        <v>38</v>
      </c>
      <c r="M177" s="169">
        <v>1</v>
      </c>
      <c r="N177" s="165">
        <v>18</v>
      </c>
      <c r="O177" s="167" t="s">
        <v>823</v>
      </c>
      <c r="P177" s="167" t="s">
        <v>823</v>
      </c>
      <c r="Q177" s="167" t="s">
        <v>826</v>
      </c>
      <c r="R177" s="166" t="str">
        <f t="shared" si="41"/>
        <v>1001611</v>
      </c>
      <c r="S177" s="170">
        <v>1</v>
      </c>
      <c r="T177" s="284" t="s">
        <v>1694</v>
      </c>
      <c r="U177" s="165">
        <v>1000</v>
      </c>
      <c r="V177" s="165">
        <f>U177*0.18</f>
        <v>180</v>
      </c>
      <c r="W177" s="165">
        <v>0</v>
      </c>
      <c r="X177" s="24">
        <v>250</v>
      </c>
      <c r="Y177" s="168" t="s">
        <v>42</v>
      </c>
      <c r="Z177" s="358"/>
      <c r="AA177" s="359"/>
      <c r="AB177" s="178">
        <f t="shared" si="42"/>
        <v>2000</v>
      </c>
      <c r="AC177" s="170"/>
      <c r="AD177" s="170"/>
      <c r="AE177" s="167" t="s">
        <v>149</v>
      </c>
      <c r="AF177" s="165">
        <v>0</v>
      </c>
      <c r="AG177" s="165" t="s">
        <v>44</v>
      </c>
      <c r="AH177" s="165">
        <v>1</v>
      </c>
      <c r="AI177" s="165">
        <f t="shared" si="28"/>
        <v>100161</v>
      </c>
      <c r="AJ177" s="165">
        <f t="shared" si="29"/>
        <v>1161</v>
      </c>
      <c r="AK177" s="165">
        <f t="shared" si="30"/>
        <v>161</v>
      </c>
      <c r="AN177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15, 100015, '100015/13', date'2014-03-01', date'2014-03-01', 48, 100161, 'Б-100161-13',date'2015-02-02', 2, 12, 12, 'RUR', 1, 18, date'2015-02-02',  date'2015-02-01', 1001611, 1, to_date('2014-12-01 00:00:00','YYYY-MM-DD HH24:MI:SS'), 1000, 180, 0, 250, 0, 'c1', 1, 100161, 1161, 161);insert into xxxx_oebs_cash_payment_test (ID, INVOICE_ID, OEBS_PAYMENT, DOC_DATE, COMISS_DATE) values (s_xxxx_oebs_cash_payment_test.NEXTVAL, 100161, 2000, to_date('2014-12-01 00:00:00','YYYY-MM-DD HH24:MI:SS'), date'2015-01-31' );</v>
      </c>
    </row>
    <row r="178" spans="1:40" ht="12.75" customHeight="1" x14ac:dyDescent="0.25">
      <c r="A178" s="272">
        <v>15</v>
      </c>
      <c r="B178" s="72">
        <v>0</v>
      </c>
      <c r="C178" s="165" t="str">
        <f>"1000"&amp;A178</f>
        <v>100015</v>
      </c>
      <c r="D178" s="165" t="str">
        <f>"1000"&amp;A178&amp;"/13"</f>
        <v>100015/13</v>
      </c>
      <c r="E178" s="167" t="s">
        <v>36</v>
      </c>
      <c r="F178" s="167" t="s">
        <v>36</v>
      </c>
      <c r="G178" s="234">
        <v>48</v>
      </c>
      <c r="H178" s="178">
        <v>100162</v>
      </c>
      <c r="I178" s="170" t="str">
        <f>"Б-"&amp;H178&amp;"-13"</f>
        <v>Б-100162-13</v>
      </c>
      <c r="J178" s="169">
        <v>2</v>
      </c>
      <c r="K178" s="165">
        <v>12</v>
      </c>
      <c r="L178" s="165" t="s">
        <v>38</v>
      </c>
      <c r="M178" s="169">
        <v>1</v>
      </c>
      <c r="N178" s="165">
        <v>18</v>
      </c>
      <c r="O178" s="167" t="s">
        <v>823</v>
      </c>
      <c r="P178" s="167" t="s">
        <v>823</v>
      </c>
      <c r="Q178" s="167" t="s">
        <v>826</v>
      </c>
      <c r="R178" s="166" t="str">
        <f t="shared" si="41"/>
        <v>1001621</v>
      </c>
      <c r="S178" s="170">
        <v>1</v>
      </c>
      <c r="T178" s="167" t="s">
        <v>308</v>
      </c>
      <c r="U178" s="165">
        <v>1000</v>
      </c>
      <c r="V178" s="165">
        <f>U178*0.18</f>
        <v>180</v>
      </c>
      <c r="W178" s="165">
        <v>0</v>
      </c>
      <c r="X178" s="24">
        <v>251</v>
      </c>
      <c r="Y178" s="168" t="s">
        <v>42</v>
      </c>
      <c r="Z178" s="358"/>
      <c r="AA178" s="359"/>
      <c r="AB178" s="178">
        <f t="shared" si="42"/>
        <v>2000</v>
      </c>
      <c r="AC178" s="170"/>
      <c r="AD178" s="170"/>
      <c r="AE178" s="284" t="s">
        <v>155</v>
      </c>
      <c r="AF178" s="165">
        <v>0</v>
      </c>
      <c r="AG178" s="165" t="s">
        <v>44</v>
      </c>
      <c r="AH178" s="165">
        <v>1</v>
      </c>
      <c r="AI178" s="165">
        <f t="shared" si="28"/>
        <v>100162</v>
      </c>
      <c r="AJ178" s="165">
        <f t="shared" si="29"/>
        <v>1162</v>
      </c>
      <c r="AK178" s="165">
        <f t="shared" si="30"/>
        <v>162</v>
      </c>
      <c r="AN178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15, 100015, '100015/13', date'2014-03-01', date'2014-03-01', 48, 100162, 'Б-100162-13',date'2015-02-02', 2, 12, 12, 'RUR', 1, 18, date'2015-02-02',  date'2015-02-01', 1001621, 1, to_date('2015-02-01 00:00:00','YYYY-MM-DD HH24:MI:SS'), 1000, 180, 0, 251, 0, 'c1', 1, 100162, 1162, 162);insert into xxxx_oebs_cash_payment_test (ID, INVOICE_ID, OEBS_PAYMENT, DOC_DATE, COMISS_DATE) values (s_xxxx_oebs_cash_payment_test.NEXTVAL, 100162, 2000, to_date('2015-02-01 00:00:00','YYYY-MM-DD HH24:MI:SS'), date'2014-12-31' );</v>
      </c>
    </row>
    <row r="179" spans="1:40" ht="12.75" customHeight="1" x14ac:dyDescent="0.25">
      <c r="A179" s="272">
        <v>15</v>
      </c>
      <c r="B179" s="72">
        <v>0</v>
      </c>
      <c r="C179" s="171" t="str">
        <f>"1000"&amp;A179</f>
        <v>100015</v>
      </c>
      <c r="D179" s="171" t="str">
        <f>"1000"&amp;A179&amp;"/13"</f>
        <v>100015/13</v>
      </c>
      <c r="E179" s="172" t="s">
        <v>36</v>
      </c>
      <c r="F179" s="172" t="s">
        <v>36</v>
      </c>
      <c r="G179" s="234">
        <v>48</v>
      </c>
      <c r="H179" s="178">
        <v>100163</v>
      </c>
      <c r="I179" s="171" t="str">
        <f>"Б-"&amp;H179&amp;"-13"</f>
        <v>Б-100163-13</v>
      </c>
      <c r="J179" s="169">
        <v>2</v>
      </c>
      <c r="K179" s="171">
        <v>12</v>
      </c>
      <c r="L179" s="171" t="s">
        <v>38</v>
      </c>
      <c r="M179" s="175">
        <v>1</v>
      </c>
      <c r="N179" s="171">
        <v>18</v>
      </c>
      <c r="O179" s="172" t="s">
        <v>823</v>
      </c>
      <c r="P179" s="172" t="s">
        <v>823</v>
      </c>
      <c r="Q179" s="172" t="s">
        <v>826</v>
      </c>
      <c r="R179" s="173" t="str">
        <f t="shared" si="41"/>
        <v>1001631</v>
      </c>
      <c r="S179" s="171">
        <v>1</v>
      </c>
      <c r="T179" s="172" t="s">
        <v>308</v>
      </c>
      <c r="U179" s="171">
        <v>1000</v>
      </c>
      <c r="V179" s="171">
        <f>U179*0.18</f>
        <v>180</v>
      </c>
      <c r="W179" s="171">
        <v>0</v>
      </c>
      <c r="X179" s="24">
        <v>252</v>
      </c>
      <c r="Y179" s="174" t="s">
        <v>42</v>
      </c>
      <c r="Z179" s="361"/>
      <c r="AA179" s="362"/>
      <c r="AB179" s="180">
        <f t="shared" si="42"/>
        <v>2000</v>
      </c>
      <c r="AC179" s="171"/>
      <c r="AD179" s="171"/>
      <c r="AE179" s="402" t="s">
        <v>155</v>
      </c>
      <c r="AF179" s="165">
        <v>0</v>
      </c>
      <c r="AG179" s="171" t="s">
        <v>44</v>
      </c>
      <c r="AH179" s="171">
        <v>1</v>
      </c>
      <c r="AI179" s="165">
        <f t="shared" si="28"/>
        <v>100163</v>
      </c>
      <c r="AJ179" s="165">
        <f t="shared" si="29"/>
        <v>1163</v>
      </c>
      <c r="AK179" s="165">
        <f t="shared" si="30"/>
        <v>163</v>
      </c>
      <c r="AL179" s="179"/>
      <c r="AN179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15, 100015, '100015/13', date'2014-03-01', date'2014-03-01', 48, 100163, 'Б-100163-13',date'2015-02-02', 2, 12, 12, 'RUR', 1, 18, date'2015-02-02',  date'2015-02-01', 1001631, 1, to_date('2015-02-01 00:00:00','YYYY-MM-DD HH24:MI:SS'), 1000, 180, 0, 252, 0, 'c1', 1, 100163, 1163, 163);insert into xxxx_oebs_cash_payment_test (ID, INVOICE_ID, OEBS_PAYMENT, DOC_DATE, COMISS_DATE) values (s_xxxx_oebs_cash_payment_test.NEXTVAL, 100163, 2000, to_date('2015-02-01 00:00:00','YYYY-MM-DD HH24:MI:SS'), date'2014-12-31' );</v>
      </c>
    </row>
    <row r="180" spans="1:40" ht="12.75" customHeight="1" x14ac:dyDescent="0.25">
      <c r="A180" s="272">
        <v>16</v>
      </c>
      <c r="B180" s="72">
        <v>0</v>
      </c>
      <c r="C180" s="165" t="str">
        <f t="shared" ref="C180" si="44">"1000"&amp;A180</f>
        <v>100016</v>
      </c>
      <c r="D180" s="165" t="str">
        <f t="shared" ref="D180" si="45">"1000"&amp;A180&amp;"/13"</f>
        <v>100016/13</v>
      </c>
      <c r="E180" s="167" t="s">
        <v>36</v>
      </c>
      <c r="F180" s="167" t="s">
        <v>36</v>
      </c>
      <c r="G180" s="165">
        <v>50</v>
      </c>
      <c r="H180" s="178">
        <v>100164</v>
      </c>
      <c r="I180" s="170" t="str">
        <f t="shared" ref="I180" si="46">"Б-"&amp;H180&amp;"-13"</f>
        <v>Б-100164-13</v>
      </c>
      <c r="J180" s="169">
        <v>2</v>
      </c>
      <c r="K180" s="165">
        <v>12</v>
      </c>
      <c r="L180" s="234" t="s">
        <v>180</v>
      </c>
      <c r="M180" s="290">
        <v>0</v>
      </c>
      <c r="N180" s="165">
        <v>0</v>
      </c>
      <c r="O180" s="191" t="s">
        <v>824</v>
      </c>
      <c r="P180" s="191" t="s">
        <v>823</v>
      </c>
      <c r="Q180" s="191" t="s">
        <v>303</v>
      </c>
      <c r="R180" s="166" t="str">
        <f t="shared" si="41"/>
        <v>1001641</v>
      </c>
      <c r="S180" s="170">
        <v>1</v>
      </c>
      <c r="T180" s="191" t="s">
        <v>147</v>
      </c>
      <c r="U180" s="165">
        <v>600</v>
      </c>
      <c r="V180" s="234">
        <v>0</v>
      </c>
      <c r="W180" s="165">
        <v>0</v>
      </c>
      <c r="X180" s="24">
        <v>253</v>
      </c>
      <c r="Z180" s="358" t="str">
        <f>SUM(U180)-SUM(V180)&amp;" / "&amp;(SUM(U180)-SUM(V180))*0.1&amp;" / "&amp;(SUM(U180)-SUM(V180))*0.03&amp;" / "&amp;(SUM(U180)-SUM(V180))*0.12</f>
        <v>600 / 60 / 18 / 72</v>
      </c>
      <c r="AA180" s="365" t="s">
        <v>847</v>
      </c>
      <c r="AB180" s="178">
        <f t="shared" si="42"/>
        <v>1200</v>
      </c>
      <c r="AC180" s="170"/>
      <c r="AD180" s="170"/>
      <c r="AE180" s="167" t="s">
        <v>149</v>
      </c>
      <c r="AF180" s="165">
        <v>0</v>
      </c>
      <c r="AG180" s="165" t="s">
        <v>44</v>
      </c>
      <c r="AH180" s="165">
        <v>1</v>
      </c>
      <c r="AI180" s="165">
        <f t="shared" si="28"/>
        <v>100164</v>
      </c>
      <c r="AJ180" s="165">
        <f t="shared" si="29"/>
        <v>1164</v>
      </c>
      <c r="AK180" s="165">
        <f t="shared" si="30"/>
        <v>164</v>
      </c>
      <c r="AL180" s="163" t="s">
        <v>848</v>
      </c>
      <c r="AN180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100164, 'Б-100164-13',date'2015-01-02', 2, 12, 12, 'EUR', 0, 0, date'2015-02-02',  date'2015-02-28', 1001641, 1, to_date('2015-02-28 23:59:59','YYYY-MM-DD HH24:MI:SS'), 600, 0, 0, 253, 0, 'c1', 1, 100164, 1164, 164);insert into xxxx_oebs_cash_payment_test (ID, INVOICE_ID, OEBS_PAYMENT, DOC_DATE, COMISS_DATE) values (s_xxxx_oebs_cash_payment_test.NEXTVAL, 100164, 1200, to_date('2015-02-28 23:59:59','YYYY-MM-DD HH24:MI:SS'), date'2015-01-31' );</v>
      </c>
    </row>
    <row r="181" spans="1:40" ht="12.75" customHeight="1" x14ac:dyDescent="0.25">
      <c r="A181" s="272">
        <v>16</v>
      </c>
      <c r="B181" s="72">
        <v>0</v>
      </c>
      <c r="C181" s="165" t="str">
        <f>"1000"&amp;A181</f>
        <v>100016</v>
      </c>
      <c r="D181" s="165" t="str">
        <f>"1000"&amp;A181&amp;"/13"</f>
        <v>100016/13</v>
      </c>
      <c r="E181" s="167" t="s">
        <v>36</v>
      </c>
      <c r="F181" s="167" t="s">
        <v>36</v>
      </c>
      <c r="G181" s="165">
        <v>50</v>
      </c>
      <c r="H181" s="178">
        <v>100165</v>
      </c>
      <c r="I181" s="170" t="str">
        <f>"Б-"&amp;H181&amp;"-13"</f>
        <v>Б-100165-13</v>
      </c>
      <c r="J181" s="169">
        <v>2</v>
      </c>
      <c r="K181" s="165">
        <v>12</v>
      </c>
      <c r="L181" s="165" t="s">
        <v>38</v>
      </c>
      <c r="M181" s="290">
        <v>0</v>
      </c>
      <c r="N181" s="165">
        <v>0</v>
      </c>
      <c r="O181" s="191" t="s">
        <v>824</v>
      </c>
      <c r="P181" s="191" t="s">
        <v>823</v>
      </c>
      <c r="Q181" s="191" t="s">
        <v>303</v>
      </c>
      <c r="R181" s="166" t="str">
        <f>H181&amp;"1"</f>
        <v>1001651</v>
      </c>
      <c r="S181" s="170">
        <v>1</v>
      </c>
      <c r="T181" s="191" t="s">
        <v>147</v>
      </c>
      <c r="U181" s="165">
        <v>600</v>
      </c>
      <c r="V181" s="234">
        <v>0</v>
      </c>
      <c r="W181" s="165">
        <v>0</v>
      </c>
      <c r="X181" s="24">
        <v>254</v>
      </c>
      <c r="Z181" s="358" t="str">
        <f>SUM(U181)-SUM(V181)&amp;" / "&amp;(SUM(U181)-SUM(V181))*0.1&amp;" / "&amp;(SUM(U181)-SUM(V181))*0.03&amp;" / "&amp;(SUM(U181)-SUM(V181))*0.12</f>
        <v>600 / 60 / 18 / 72</v>
      </c>
      <c r="AA181" s="365" t="s">
        <v>847</v>
      </c>
      <c r="AB181" s="178">
        <f>U181*2</f>
        <v>1200</v>
      </c>
      <c r="AC181" s="170"/>
      <c r="AD181" s="170"/>
      <c r="AE181" s="167" t="s">
        <v>149</v>
      </c>
      <c r="AF181" s="165">
        <v>0</v>
      </c>
      <c r="AG181" s="165" t="s">
        <v>44</v>
      </c>
      <c r="AH181" s="165">
        <v>1</v>
      </c>
      <c r="AI181" s="165">
        <f t="shared" si="28"/>
        <v>100165</v>
      </c>
      <c r="AJ181" s="165">
        <f t="shared" si="29"/>
        <v>1165</v>
      </c>
      <c r="AK181" s="165">
        <f t="shared" si="30"/>
        <v>165</v>
      </c>
      <c r="AL181" s="366" t="s">
        <v>849</v>
      </c>
      <c r="AN18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100165, 'Б-100165-13',date'2015-01-02', 2, 12, 12, 'RUR', 0, 0, date'2015-02-02',  date'2015-02-28', 1001651, 1, to_date('2015-02-28 23:59:59','YYYY-MM-DD HH24:MI:SS'), 600, 0, 0, 254, 0, 'c1', 1, 100165, 1165, 165);insert into xxxx_oebs_cash_payment_test (ID, INVOICE_ID, OEBS_PAYMENT, DOC_DATE, COMISS_DATE) values (s_xxxx_oebs_cash_payment_test.NEXTVAL, 100165, 1200, to_date('2015-02-28 23:59:59','YYYY-MM-DD HH24:MI:SS'), date'2015-01-31' );</v>
      </c>
    </row>
    <row r="182" spans="1:40" ht="12.75" customHeight="1" x14ac:dyDescent="0.25">
      <c r="A182" s="272">
        <v>16</v>
      </c>
      <c r="B182" s="72">
        <v>0</v>
      </c>
      <c r="C182" s="165" t="str">
        <f>"1000"&amp;A182</f>
        <v>100016</v>
      </c>
      <c r="D182" s="165" t="str">
        <f>"1000"&amp;A182&amp;"/13"</f>
        <v>100016/13</v>
      </c>
      <c r="E182" s="167" t="s">
        <v>36</v>
      </c>
      <c r="F182" s="167" t="s">
        <v>36</v>
      </c>
      <c r="G182" s="165">
        <v>50</v>
      </c>
      <c r="H182" s="178">
        <v>100166</v>
      </c>
      <c r="I182" s="170" t="str">
        <f>"Б-"&amp;H182&amp;"-13"</f>
        <v>Б-100166-13</v>
      </c>
      <c r="J182" s="169">
        <v>2</v>
      </c>
      <c r="K182" s="165">
        <v>12</v>
      </c>
      <c r="L182" s="234" t="s">
        <v>59</v>
      </c>
      <c r="M182" s="290">
        <v>0</v>
      </c>
      <c r="N182" s="165">
        <v>0</v>
      </c>
      <c r="O182" s="191" t="s">
        <v>824</v>
      </c>
      <c r="P182" s="191" t="s">
        <v>823</v>
      </c>
      <c r="Q182" s="191" t="s">
        <v>303</v>
      </c>
      <c r="R182" s="166" t="str">
        <f>H182&amp;"1"</f>
        <v>1001661</v>
      </c>
      <c r="S182" s="170">
        <v>1</v>
      </c>
      <c r="T182" s="191" t="s">
        <v>147</v>
      </c>
      <c r="U182" s="165">
        <v>600</v>
      </c>
      <c r="V182" s="234">
        <v>0</v>
      </c>
      <c r="W182" s="165">
        <v>0</v>
      </c>
      <c r="X182" s="24">
        <v>255</v>
      </c>
      <c r="Z182" s="358" t="str">
        <f>SUM(U182)-SUM(V182)&amp;" / "&amp;(SUM(U182)-SUM(V182))*0.1&amp;" / "&amp;(SUM(U182)-SUM(V182))*0.03&amp;" / "&amp;(SUM(U182)-SUM(V182))*0.12</f>
        <v>600 / 60 / 18 / 72</v>
      </c>
      <c r="AA182" s="365" t="s">
        <v>847</v>
      </c>
      <c r="AB182" s="178">
        <f>U182*2</f>
        <v>1200</v>
      </c>
      <c r="AC182" s="170"/>
      <c r="AD182" s="170"/>
      <c r="AE182" s="167" t="s">
        <v>149</v>
      </c>
      <c r="AF182" s="165">
        <v>0</v>
      </c>
      <c r="AG182" s="165" t="s">
        <v>44</v>
      </c>
      <c r="AH182" s="165">
        <v>1</v>
      </c>
      <c r="AI182" s="165">
        <f t="shared" si="28"/>
        <v>100166</v>
      </c>
      <c r="AJ182" s="165">
        <f t="shared" si="29"/>
        <v>1166</v>
      </c>
      <c r="AK182" s="165">
        <f t="shared" si="30"/>
        <v>166</v>
      </c>
      <c r="AN18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100166, 'Б-100166-13',date'2015-01-02', 2, 12, 12, 'USD', 0, 0, date'2015-02-02',  date'2015-02-28', 1001661, 1, to_date('2015-02-28 23:59:59','YYYY-MM-DD HH24:MI:SS'), 600, 0, 0, 255, 0, 'c1', 1, 100166, 1166, 166);insert into xxxx_oebs_cash_payment_test (ID, INVOICE_ID, OEBS_PAYMENT, DOC_DATE, COMISS_DATE) values (s_xxxx_oebs_cash_payment_test.NEXTVAL, 100166, 1200, to_date('2015-02-28 23:59:59','YYYY-MM-DD HH24:MI:SS'), date'2015-01-31' );</v>
      </c>
    </row>
    <row r="183" spans="1:40" ht="12.75" customHeight="1" x14ac:dyDescent="0.25">
      <c r="A183" s="272">
        <v>16</v>
      </c>
      <c r="B183" s="72">
        <v>0</v>
      </c>
      <c r="C183" s="165" t="str">
        <f>"1000"&amp;A183</f>
        <v>100016</v>
      </c>
      <c r="D183" s="165" t="str">
        <f>"1000"&amp;A183&amp;"/13"</f>
        <v>100016/13</v>
      </c>
      <c r="E183" s="167" t="s">
        <v>36</v>
      </c>
      <c r="F183" s="167" t="s">
        <v>36</v>
      </c>
      <c r="G183" s="165">
        <v>50</v>
      </c>
      <c r="H183" s="178">
        <v>100167</v>
      </c>
      <c r="I183" s="170" t="str">
        <f>"Б-"&amp;H183&amp;"-13"</f>
        <v>Б-100167-13</v>
      </c>
      <c r="J183" s="169">
        <v>2</v>
      </c>
      <c r="K183" s="165">
        <v>12</v>
      </c>
      <c r="L183" s="234" t="s">
        <v>59</v>
      </c>
      <c r="M183" s="169">
        <v>1</v>
      </c>
      <c r="N183" s="165">
        <v>18</v>
      </c>
      <c r="O183" s="191" t="s">
        <v>824</v>
      </c>
      <c r="P183" s="191" t="s">
        <v>823</v>
      </c>
      <c r="Q183" s="191" t="s">
        <v>303</v>
      </c>
      <c r="R183" s="166" t="str">
        <f>H183&amp;"1"</f>
        <v>1001671</v>
      </c>
      <c r="S183" s="170">
        <v>1</v>
      </c>
      <c r="T183" s="191" t="s">
        <v>147</v>
      </c>
      <c r="U183" s="165">
        <v>600</v>
      </c>
      <c r="V183" s="165">
        <f>U183*0.18</f>
        <v>108</v>
      </c>
      <c r="W183" s="165">
        <v>0</v>
      </c>
      <c r="X183" s="24">
        <v>256</v>
      </c>
      <c r="Z183" s="358" t="str">
        <f>SUM(U183)-SUM(V183)&amp;" / "&amp;(SUM(U183)-SUM(V183))*0.1&amp;" / "&amp;(SUM(U183)-SUM(V183))*0.03&amp;" / "&amp;(SUM(U183)-SUM(V183))*0.12</f>
        <v>492 / 49.2 / 14.76 / 59.04</v>
      </c>
      <c r="AA183" s="365" t="s">
        <v>847</v>
      </c>
      <c r="AB183" s="178">
        <f>U183*2</f>
        <v>1200</v>
      </c>
      <c r="AC183" s="170"/>
      <c r="AD183" s="170"/>
      <c r="AE183" s="167" t="s">
        <v>149</v>
      </c>
      <c r="AF183" s="165">
        <v>0</v>
      </c>
      <c r="AG183" s="165" t="s">
        <v>44</v>
      </c>
      <c r="AH183" s="165">
        <v>1</v>
      </c>
      <c r="AI183" s="165">
        <f t="shared" si="28"/>
        <v>100167</v>
      </c>
      <c r="AJ183" s="165">
        <f t="shared" si="29"/>
        <v>1167</v>
      </c>
      <c r="AK183" s="165">
        <f t="shared" si="30"/>
        <v>167</v>
      </c>
      <c r="AN18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100167, 'Б-100167-13',date'2015-01-02', 2, 12, 12, 'USD', 1, 18, date'2015-02-02',  date'2015-02-28', 1001671, 1, to_date('2015-02-28 23:59:59','YYYY-MM-DD HH24:MI:SS'), 600, 108, 0, 256, 0, 'c1', 1, 100167, 1167, 167);insert into xxxx_oebs_cash_payment_test (ID, INVOICE_ID, OEBS_PAYMENT, DOC_DATE, COMISS_DATE) values (s_xxxx_oebs_cash_payment_test.NEXTVAL, 100167, 1200, to_date('2015-02-28 23:59:59','YYYY-MM-DD HH24:MI:SS'), date'2015-01-31' );</v>
      </c>
    </row>
    <row r="184" spans="1:40" ht="12.75" customHeight="1" x14ac:dyDescent="0.25">
      <c r="A184" s="272">
        <v>16</v>
      </c>
      <c r="B184" s="72">
        <v>0</v>
      </c>
      <c r="C184" s="165" t="str">
        <f t="shared" ref="C184:C211" si="47">"1000"&amp;A184</f>
        <v>100016</v>
      </c>
      <c r="D184" s="165" t="str">
        <f t="shared" ref="D184:D211" si="48">"1000"&amp;A184&amp;"/13"</f>
        <v>100016/13</v>
      </c>
      <c r="E184" s="167" t="s">
        <v>36</v>
      </c>
      <c r="F184" s="167" t="s">
        <v>36</v>
      </c>
      <c r="G184" s="165">
        <v>50</v>
      </c>
      <c r="H184" s="178">
        <v>100168</v>
      </c>
      <c r="I184" s="170" t="str">
        <f t="shared" ref="I184:I211" si="49">"Б-"&amp;H184&amp;"-13"</f>
        <v>Б-100168-13</v>
      </c>
      <c r="J184" s="169">
        <v>2</v>
      </c>
      <c r="K184" s="165">
        <v>12</v>
      </c>
      <c r="L184" s="165" t="s">
        <v>38</v>
      </c>
      <c r="M184" s="169">
        <v>1</v>
      </c>
      <c r="N184" s="165">
        <v>18</v>
      </c>
      <c r="O184" s="191" t="s">
        <v>824</v>
      </c>
      <c r="P184" s="191" t="s">
        <v>823</v>
      </c>
      <c r="Q184" s="167" t="s">
        <v>303</v>
      </c>
      <c r="R184" s="166" t="str">
        <f t="shared" ref="R184:R188" si="50">H184&amp;"1"</f>
        <v>1001681</v>
      </c>
      <c r="S184" s="170">
        <v>1</v>
      </c>
      <c r="T184" s="167" t="s">
        <v>309</v>
      </c>
      <c r="U184" s="165">
        <v>1000</v>
      </c>
      <c r="V184" s="165">
        <f>U184*0.18</f>
        <v>180</v>
      </c>
      <c r="W184" s="165">
        <v>0</v>
      </c>
      <c r="X184" s="24">
        <v>257</v>
      </c>
      <c r="Z184" s="356" t="str">
        <f>SUM(U184:U185)-SUM(V184:V185)&amp;" / "&amp;(SUM(U184:U185)-SUM(V184:V185))*0.1&amp;" / "&amp;(SUM(U184:U185)-SUM(V184:V185))*0.03&amp;" / "&amp;(SUM(U184:U185)-SUM(V184:V185))*0.12</f>
        <v>1640 / 164 / 49.2 / 196.8</v>
      </c>
      <c r="AA184" s="365" t="s">
        <v>850</v>
      </c>
      <c r="AB184" s="178">
        <f t="shared" ref="AB184:AB188" si="51">U184*2</f>
        <v>2000</v>
      </c>
      <c r="AC184" s="170"/>
      <c r="AD184" s="170"/>
      <c r="AE184" s="167" t="s">
        <v>149</v>
      </c>
      <c r="AF184" s="165">
        <v>0</v>
      </c>
      <c r="AG184" s="165" t="s">
        <v>44</v>
      </c>
      <c r="AH184" s="165">
        <v>1</v>
      </c>
      <c r="AI184" s="165">
        <f t="shared" si="28"/>
        <v>100168</v>
      </c>
      <c r="AJ184" s="165">
        <f t="shared" si="29"/>
        <v>1168</v>
      </c>
      <c r="AK184" s="165">
        <f t="shared" si="30"/>
        <v>168</v>
      </c>
      <c r="AN184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100168, 'Б-100168-13',date'2015-01-02', 2, 12, 12, 'RUR', 1, 18, date'2015-02-02',  date'2015-02-28', 1001681, 1, to_date('2015-02-28 00:00:00','YYYY-MM-DD HH24:MI:SS'), 1000, 180, 0, 257, 0, 'c1', 1, 100168, 1168, 168);insert into xxxx_oebs_cash_payment_test (ID, INVOICE_ID, OEBS_PAYMENT, DOC_DATE, COMISS_DATE) values (s_xxxx_oebs_cash_payment_test.NEXTVAL, 100168, 2000, to_date('2015-02-28 00:00:00','YYYY-MM-DD HH24:MI:SS'), date'2015-01-31' );</v>
      </c>
    </row>
    <row r="185" spans="1:40" ht="12.75" customHeight="1" x14ac:dyDescent="0.25">
      <c r="A185" s="272">
        <v>16</v>
      </c>
      <c r="B185" s="72">
        <v>0</v>
      </c>
      <c r="C185" s="170" t="str">
        <f t="shared" si="47"/>
        <v>100016</v>
      </c>
      <c r="D185" s="170" t="str">
        <f t="shared" si="48"/>
        <v>100016/13</v>
      </c>
      <c r="E185" s="184" t="s">
        <v>36</v>
      </c>
      <c r="F185" s="184" t="s">
        <v>36</v>
      </c>
      <c r="G185" s="165">
        <v>50</v>
      </c>
      <c r="H185" s="178">
        <v>100169</v>
      </c>
      <c r="I185" s="170" t="str">
        <f t="shared" si="49"/>
        <v>Б-100169-13</v>
      </c>
      <c r="J185" s="169">
        <v>2</v>
      </c>
      <c r="K185" s="165">
        <v>12</v>
      </c>
      <c r="L185" s="170" t="s">
        <v>38</v>
      </c>
      <c r="M185" s="185">
        <v>1</v>
      </c>
      <c r="N185" s="165">
        <v>18</v>
      </c>
      <c r="O185" s="186" t="s">
        <v>824</v>
      </c>
      <c r="P185" s="191" t="s">
        <v>823</v>
      </c>
      <c r="Q185" s="184" t="s">
        <v>826</v>
      </c>
      <c r="R185" s="166" t="str">
        <f t="shared" si="50"/>
        <v>1001691</v>
      </c>
      <c r="S185" s="170">
        <v>1</v>
      </c>
      <c r="T185" s="184" t="s">
        <v>308</v>
      </c>
      <c r="U185" s="170">
        <v>1000</v>
      </c>
      <c r="V185" s="170">
        <f>U185*0.18</f>
        <v>180</v>
      </c>
      <c r="W185" s="170">
        <v>0</v>
      </c>
      <c r="X185" s="24">
        <v>258</v>
      </c>
      <c r="Z185" s="358"/>
      <c r="AA185" s="365"/>
      <c r="AB185" s="178">
        <f t="shared" si="51"/>
        <v>2000</v>
      </c>
      <c r="AC185" s="170"/>
      <c r="AD185" s="170"/>
      <c r="AE185" s="167" t="s">
        <v>149</v>
      </c>
      <c r="AF185" s="165">
        <v>0</v>
      </c>
      <c r="AG185" s="165" t="s">
        <v>44</v>
      </c>
      <c r="AH185" s="165">
        <v>1</v>
      </c>
      <c r="AI185" s="165">
        <f t="shared" si="28"/>
        <v>100169</v>
      </c>
      <c r="AJ185" s="165">
        <f t="shared" si="29"/>
        <v>1169</v>
      </c>
      <c r="AK185" s="165">
        <f t="shared" si="30"/>
        <v>169</v>
      </c>
      <c r="AN185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100169, 'Б-100169-13',date'2015-01-02', 2, 12, 12, 'RUR', 1, 18, date'2015-02-02',  date'2015-02-01', 1001691, 1, to_date('2015-02-01 00:00:00','YYYY-MM-DD HH24:MI:SS'), 1000, 180, 0, 258, 0, 'c1', 1, 100169, 1169, 169);insert into xxxx_oebs_cash_payment_test (ID, INVOICE_ID, OEBS_PAYMENT, DOC_DATE, COMISS_DATE) values (s_xxxx_oebs_cash_payment_test.NEXTVAL, 100169, 2000, to_date('2015-02-01 00:00:00','YYYY-MM-DD HH24:MI:SS'), date'2015-01-31' );</v>
      </c>
    </row>
    <row r="186" spans="1:40" ht="12.75" customHeight="1" x14ac:dyDescent="0.25">
      <c r="A186" s="272">
        <v>16</v>
      </c>
      <c r="B186" s="72">
        <v>0</v>
      </c>
      <c r="C186" s="165" t="str">
        <f t="shared" si="47"/>
        <v>100016</v>
      </c>
      <c r="D186" s="165" t="str">
        <f t="shared" si="48"/>
        <v>100016/13</v>
      </c>
      <c r="E186" s="167" t="s">
        <v>36</v>
      </c>
      <c r="F186" s="167" t="s">
        <v>36</v>
      </c>
      <c r="G186" s="165">
        <v>50</v>
      </c>
      <c r="H186" s="178">
        <v>100170</v>
      </c>
      <c r="I186" s="170" t="str">
        <f t="shared" si="49"/>
        <v>Б-100170-13</v>
      </c>
      <c r="J186" s="169">
        <v>2</v>
      </c>
      <c r="K186" s="165">
        <v>12</v>
      </c>
      <c r="L186" s="165" t="s">
        <v>38</v>
      </c>
      <c r="M186" s="169">
        <v>1</v>
      </c>
      <c r="N186" s="165">
        <v>18</v>
      </c>
      <c r="O186" s="167" t="s">
        <v>823</v>
      </c>
      <c r="P186" s="167" t="s">
        <v>823</v>
      </c>
      <c r="Q186" s="167" t="s">
        <v>826</v>
      </c>
      <c r="R186" s="166" t="str">
        <f t="shared" si="50"/>
        <v>1001701</v>
      </c>
      <c r="S186" s="170">
        <v>1</v>
      </c>
      <c r="T186" s="167" t="s">
        <v>308</v>
      </c>
      <c r="U186" s="165">
        <v>1000</v>
      </c>
      <c r="V186" s="165">
        <f t="shared" ref="V186" si="52">U186*0.18</f>
        <v>180</v>
      </c>
      <c r="W186" s="165">
        <v>0</v>
      </c>
      <c r="X186" s="24">
        <v>259</v>
      </c>
      <c r="Y186" s="168" t="s">
        <v>42</v>
      </c>
      <c r="Z186" s="356" t="str">
        <f>(U186+U190+U192-V186-V190-V192)&amp;" / "&amp;(U186+U190+U192-V186-V190-V192)*0.23&amp;" / "&amp;(U186+U190+U192-V186-V190-V192)*0.02</f>
        <v>2460 / 565.8 / 49.2</v>
      </c>
      <c r="AA186" s="363" t="s">
        <v>851</v>
      </c>
      <c r="AB186" s="178">
        <f t="shared" si="51"/>
        <v>2000</v>
      </c>
      <c r="AC186" s="170"/>
      <c r="AD186" s="170"/>
      <c r="AE186" s="167" t="s">
        <v>149</v>
      </c>
      <c r="AF186" s="165">
        <v>0</v>
      </c>
      <c r="AG186" s="165" t="s">
        <v>44</v>
      </c>
      <c r="AH186" s="165">
        <v>1</v>
      </c>
      <c r="AI186" s="165">
        <f t="shared" si="28"/>
        <v>100170</v>
      </c>
      <c r="AJ186" s="165">
        <f t="shared" si="29"/>
        <v>1170</v>
      </c>
      <c r="AK186" s="165">
        <f t="shared" si="30"/>
        <v>170</v>
      </c>
      <c r="AL186" s="165"/>
      <c r="AN186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100170, 'Б-100170-13',date'2015-02-02', 2, 12, 12, 'RUR', 1, 18, date'2015-02-02',  date'2015-02-01', 1001701, 1, to_date('2015-02-01 00:00:00','YYYY-MM-DD HH24:MI:SS'), 1000, 180, 0, 259, 0, 'c1', 1, 100170, 1170, 170);insert into xxxx_oebs_cash_payment_test (ID, INVOICE_ID, OEBS_PAYMENT, DOC_DATE, COMISS_DATE) values (s_xxxx_oebs_cash_payment_test.NEXTVAL, 100170, 2000, to_date('2015-02-01 00:00:00','YYYY-MM-DD HH24:MI:SS'), date'2015-01-31' );</v>
      </c>
    </row>
    <row r="187" spans="1:40" ht="12.75" customHeight="1" x14ac:dyDescent="0.25">
      <c r="A187" s="272">
        <v>16</v>
      </c>
      <c r="B187" s="72">
        <v>0</v>
      </c>
      <c r="C187" s="165" t="str">
        <f t="shared" si="47"/>
        <v>100016</v>
      </c>
      <c r="D187" s="165" t="str">
        <f t="shared" si="48"/>
        <v>100016/13</v>
      </c>
      <c r="E187" s="167" t="s">
        <v>36</v>
      </c>
      <c r="F187" s="167" t="s">
        <v>36</v>
      </c>
      <c r="G187" s="165">
        <v>50</v>
      </c>
      <c r="H187" s="178">
        <v>100171</v>
      </c>
      <c r="I187" s="170" t="str">
        <f t="shared" si="49"/>
        <v>Б-100171-13</v>
      </c>
      <c r="J187" s="169">
        <v>2</v>
      </c>
      <c r="K187" s="165">
        <v>12</v>
      </c>
      <c r="L187" s="165" t="s">
        <v>38</v>
      </c>
      <c r="M187" s="290">
        <v>0</v>
      </c>
      <c r="N187" s="165">
        <v>0</v>
      </c>
      <c r="O187" s="167" t="s">
        <v>823</v>
      </c>
      <c r="P187" s="167" t="s">
        <v>823</v>
      </c>
      <c r="Q187" s="167" t="s">
        <v>826</v>
      </c>
      <c r="R187" s="166" t="str">
        <f t="shared" si="50"/>
        <v>1001711</v>
      </c>
      <c r="S187" s="170">
        <v>1</v>
      </c>
      <c r="T187" s="167" t="s">
        <v>308</v>
      </c>
      <c r="U187" s="165">
        <v>1000</v>
      </c>
      <c r="V187" s="234">
        <v>0</v>
      </c>
      <c r="W187" s="165">
        <v>0</v>
      </c>
      <c r="X187" s="24">
        <v>260</v>
      </c>
      <c r="Y187" s="168" t="s">
        <v>42</v>
      </c>
      <c r="Z187" s="358" t="str">
        <f>SUM(U187)-SUM(V187)&amp;" / "&amp;(SUM(U187)-SUM(V187))*0.23&amp;" / "&amp;(SUM(U187)-SUM(V187))*0.02</f>
        <v>1000 / 230 / 20</v>
      </c>
      <c r="AA187" s="363" t="s">
        <v>852</v>
      </c>
      <c r="AB187" s="178">
        <f t="shared" si="51"/>
        <v>2000</v>
      </c>
      <c r="AC187" s="170"/>
      <c r="AD187" s="170"/>
      <c r="AE187" s="167" t="s">
        <v>149</v>
      </c>
      <c r="AF187" s="165">
        <v>0</v>
      </c>
      <c r="AG187" s="165" t="s">
        <v>44</v>
      </c>
      <c r="AH187" s="165">
        <v>1</v>
      </c>
      <c r="AI187" s="165">
        <f t="shared" si="28"/>
        <v>100171</v>
      </c>
      <c r="AJ187" s="165">
        <f t="shared" si="29"/>
        <v>1171</v>
      </c>
      <c r="AK187" s="165">
        <f t="shared" si="30"/>
        <v>171</v>
      </c>
      <c r="AN187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100171, 'Б-100171-13',date'2015-02-02', 2, 12, 12, 'RUR', 0, 0, date'2015-02-02',  date'2015-02-01', 1001711, 1, to_date('2015-02-01 00:00:00','YYYY-MM-DD HH24:MI:SS'), 1000, 0, 0, 260, 0, 'c1', 1, 100171, 1171, 171);insert into xxxx_oebs_cash_payment_test (ID, INVOICE_ID, OEBS_PAYMENT, DOC_DATE, COMISS_DATE) values (s_xxxx_oebs_cash_payment_test.NEXTVAL, 100171, 2000, to_date('2015-02-01 00:00:00','YYYY-MM-DD HH24:MI:SS'), date'2015-01-31' );</v>
      </c>
    </row>
    <row r="188" spans="1:40" ht="12.75" customHeight="1" x14ac:dyDescent="0.25">
      <c r="A188" s="272">
        <v>16</v>
      </c>
      <c r="B188" s="72">
        <v>0</v>
      </c>
      <c r="C188" s="165" t="str">
        <f t="shared" si="47"/>
        <v>100016</v>
      </c>
      <c r="D188" s="165" t="str">
        <f t="shared" si="48"/>
        <v>100016/13</v>
      </c>
      <c r="E188" s="167" t="s">
        <v>36</v>
      </c>
      <c r="F188" s="167" t="s">
        <v>36</v>
      </c>
      <c r="G188" s="165">
        <v>50</v>
      </c>
      <c r="H188" s="178">
        <v>100172</v>
      </c>
      <c r="I188" s="170" t="str">
        <f t="shared" si="49"/>
        <v>Б-100172-13</v>
      </c>
      <c r="J188" s="169">
        <v>2</v>
      </c>
      <c r="K188" s="165">
        <v>12</v>
      </c>
      <c r="L188" s="234" t="s">
        <v>59</v>
      </c>
      <c r="M188" s="290">
        <v>0</v>
      </c>
      <c r="N188" s="165">
        <v>0</v>
      </c>
      <c r="O188" s="167" t="s">
        <v>823</v>
      </c>
      <c r="P188" s="167" t="s">
        <v>823</v>
      </c>
      <c r="Q188" s="167" t="s">
        <v>826</v>
      </c>
      <c r="R188" s="166" t="str">
        <f t="shared" si="50"/>
        <v>1001721</v>
      </c>
      <c r="S188" s="170">
        <v>1</v>
      </c>
      <c r="T188" s="167" t="s">
        <v>308</v>
      </c>
      <c r="U188" s="165">
        <v>1000</v>
      </c>
      <c r="V188" s="234">
        <v>0</v>
      </c>
      <c r="W188" s="165">
        <v>0</v>
      </c>
      <c r="X188" s="24">
        <v>261</v>
      </c>
      <c r="Y188" s="168" t="s">
        <v>42</v>
      </c>
      <c r="Z188" s="358" t="str">
        <f>SUM(U188)-SUM(V188)&amp;" / "&amp;(SUM(U188)-SUM(V188))*0.23&amp;" / "&amp;(SUM(U188)-SUM(V188))*0.02</f>
        <v>1000 / 230 / 20</v>
      </c>
      <c r="AA188" s="363" t="s">
        <v>852</v>
      </c>
      <c r="AB188" s="178">
        <f t="shared" si="51"/>
        <v>2000</v>
      </c>
      <c r="AC188" s="170"/>
      <c r="AD188" s="170"/>
      <c r="AE188" s="167" t="s">
        <v>149</v>
      </c>
      <c r="AF188" s="165">
        <v>0</v>
      </c>
      <c r="AG188" s="165" t="s">
        <v>44</v>
      </c>
      <c r="AH188" s="165">
        <v>1</v>
      </c>
      <c r="AI188" s="165">
        <f t="shared" si="28"/>
        <v>100172</v>
      </c>
      <c r="AJ188" s="165">
        <f t="shared" si="29"/>
        <v>1172</v>
      </c>
      <c r="AK188" s="165">
        <f t="shared" si="30"/>
        <v>172</v>
      </c>
      <c r="AN188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100172, 'Б-100172-13',date'2015-02-02', 2, 12, 12, 'USD', 0, 0, date'2015-02-02',  date'2015-02-01', 1001721, 1, to_date('2015-02-01 00:00:00','YYYY-MM-DD HH24:MI:SS'), 1000, 0, 0, 261, 0, 'c1', 1, 100172, 1172, 172);insert into xxxx_oebs_cash_payment_test (ID, INVOICE_ID, OEBS_PAYMENT, DOC_DATE, COMISS_DATE) values (s_xxxx_oebs_cash_payment_test.NEXTVAL, 100172, 2000, to_date('2015-02-01 00:00:00','YYYY-MM-DD HH24:MI:SS'), date'2015-01-31' );</v>
      </c>
    </row>
    <row r="189" spans="1:40" ht="12.75" customHeight="1" x14ac:dyDescent="0.25">
      <c r="A189" s="272">
        <v>16</v>
      </c>
      <c r="B189" s="72">
        <v>0</v>
      </c>
      <c r="C189" s="165" t="str">
        <f t="shared" si="47"/>
        <v>100016</v>
      </c>
      <c r="D189" s="165" t="str">
        <f t="shared" si="48"/>
        <v>100016/13</v>
      </c>
      <c r="E189" s="167" t="s">
        <v>36</v>
      </c>
      <c r="F189" s="167" t="s">
        <v>36</v>
      </c>
      <c r="G189" s="165">
        <v>50</v>
      </c>
      <c r="H189" s="178">
        <v>100173</v>
      </c>
      <c r="I189" s="170" t="str">
        <f t="shared" si="49"/>
        <v>Б-100173-13</v>
      </c>
      <c r="J189" s="169">
        <v>2</v>
      </c>
      <c r="K189" s="165">
        <v>12</v>
      </c>
      <c r="L189" s="234" t="s">
        <v>59</v>
      </c>
      <c r="M189" s="169">
        <v>1</v>
      </c>
      <c r="N189" s="165">
        <v>18</v>
      </c>
      <c r="O189" s="167" t="s">
        <v>823</v>
      </c>
      <c r="P189" s="167" t="s">
        <v>823</v>
      </c>
      <c r="Q189" s="167" t="s">
        <v>826</v>
      </c>
      <c r="R189" s="166" t="str">
        <f>H189&amp;"1"</f>
        <v>1001731</v>
      </c>
      <c r="S189" s="170">
        <v>1</v>
      </c>
      <c r="T189" s="167" t="s">
        <v>308</v>
      </c>
      <c r="U189" s="165">
        <v>1000</v>
      </c>
      <c r="V189" s="165">
        <f t="shared" ref="V189:V211" si="53">U189*0.18</f>
        <v>180</v>
      </c>
      <c r="W189" s="165">
        <v>0</v>
      </c>
      <c r="X189" s="24">
        <v>262</v>
      </c>
      <c r="Y189" s="168" t="s">
        <v>42</v>
      </c>
      <c r="Z189" s="358" t="str">
        <f>SUM(U189)-SUM(V189)&amp;" / "&amp;(SUM(U189)-SUM(V189))*0.23&amp;" / "&amp;(SUM(U189)-SUM(V189))*0.02</f>
        <v>820 / 188.6 / 16.4</v>
      </c>
      <c r="AA189" s="363" t="s">
        <v>852</v>
      </c>
      <c r="AB189" s="178">
        <f>U189*2</f>
        <v>2000</v>
      </c>
      <c r="AC189" s="170"/>
      <c r="AD189" s="170"/>
      <c r="AE189" s="167" t="s">
        <v>149</v>
      </c>
      <c r="AF189" s="165">
        <v>0</v>
      </c>
      <c r="AG189" s="165" t="s">
        <v>44</v>
      </c>
      <c r="AH189" s="165">
        <v>1</v>
      </c>
      <c r="AI189" s="165">
        <f t="shared" si="28"/>
        <v>100173</v>
      </c>
      <c r="AJ189" s="165">
        <f t="shared" si="29"/>
        <v>1173</v>
      </c>
      <c r="AK189" s="165">
        <f t="shared" si="30"/>
        <v>173</v>
      </c>
      <c r="AN189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100173, 'Б-100173-13',date'2015-02-02', 2, 12, 12, 'USD', 1, 18, date'2015-02-02',  date'2015-02-01', 1001731, 1, to_date('2015-02-01 00:00:00','YYYY-MM-DD HH24:MI:SS'), 1000, 180, 0, 262, 0, 'c1', 1, 100173, 1173, 173);insert into xxxx_oebs_cash_payment_test (ID, INVOICE_ID, OEBS_PAYMENT, DOC_DATE, COMISS_DATE) values (s_xxxx_oebs_cash_payment_test.NEXTVAL, 100173, 2000, to_date('2015-02-01 00:00:00','YYYY-MM-DD HH24:MI:SS'), date'2015-01-31' );</v>
      </c>
    </row>
    <row r="190" spans="1:40" ht="12.75" customHeight="1" x14ac:dyDescent="0.25">
      <c r="A190" s="272">
        <v>16</v>
      </c>
      <c r="B190" s="72">
        <v>0</v>
      </c>
      <c r="C190" s="165" t="str">
        <f t="shared" si="47"/>
        <v>100016</v>
      </c>
      <c r="D190" s="165" t="str">
        <f t="shared" si="48"/>
        <v>100016/13</v>
      </c>
      <c r="E190" s="167" t="s">
        <v>36</v>
      </c>
      <c r="F190" s="167" t="s">
        <v>36</v>
      </c>
      <c r="G190" s="165">
        <v>50</v>
      </c>
      <c r="H190" s="178">
        <v>100174</v>
      </c>
      <c r="I190" s="170" t="str">
        <f t="shared" si="49"/>
        <v>Б-100174-13</v>
      </c>
      <c r="J190" s="169">
        <v>2</v>
      </c>
      <c r="K190" s="165">
        <v>12</v>
      </c>
      <c r="L190" s="165" t="s">
        <v>38</v>
      </c>
      <c r="M190" s="169">
        <v>1</v>
      </c>
      <c r="N190" s="165">
        <v>18</v>
      </c>
      <c r="O190" s="167" t="s">
        <v>823</v>
      </c>
      <c r="P190" s="167" t="s">
        <v>823</v>
      </c>
      <c r="Q190" s="167" t="s">
        <v>826</v>
      </c>
      <c r="R190" s="166" t="str">
        <f>H190&amp;"1"</f>
        <v>1001741</v>
      </c>
      <c r="S190" s="170">
        <v>1</v>
      </c>
      <c r="T190" s="284" t="s">
        <v>1694</v>
      </c>
      <c r="U190" s="165">
        <v>1000</v>
      </c>
      <c r="V190" s="165">
        <f t="shared" si="53"/>
        <v>180</v>
      </c>
      <c r="W190" s="165">
        <v>0</v>
      </c>
      <c r="X190" s="24">
        <v>263</v>
      </c>
      <c r="Y190" s="168" t="s">
        <v>42</v>
      </c>
      <c r="Z190" s="358"/>
      <c r="AA190" s="363"/>
      <c r="AB190" s="178">
        <f>U190*2</f>
        <v>2000</v>
      </c>
      <c r="AC190" s="170"/>
      <c r="AD190" s="170"/>
      <c r="AE190" s="167" t="s">
        <v>149</v>
      </c>
      <c r="AF190" s="165">
        <v>0</v>
      </c>
      <c r="AG190" s="165" t="s">
        <v>44</v>
      </c>
      <c r="AH190" s="165">
        <v>1</v>
      </c>
      <c r="AI190" s="165">
        <f t="shared" si="28"/>
        <v>100174</v>
      </c>
      <c r="AJ190" s="165">
        <f t="shared" si="29"/>
        <v>1174</v>
      </c>
      <c r="AK190" s="165">
        <f t="shared" si="30"/>
        <v>174</v>
      </c>
      <c r="AN190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100174, 'Б-100174-13',date'2015-02-02', 2, 12, 12, 'RUR', 1, 18, date'2015-02-02',  date'2015-02-01', 1001741, 1, to_date('2014-12-01 00:00:00','YYYY-MM-DD HH24:MI:SS'), 1000, 180, 0, 263, 0, 'c1', 1, 100174, 1174, 174);insert into xxxx_oebs_cash_payment_test (ID, INVOICE_ID, OEBS_PAYMENT, DOC_DATE, COMISS_DATE) values (s_xxxx_oebs_cash_payment_test.NEXTVAL, 100174, 2000, to_date('2014-12-01 00:00:00','YYYY-MM-DD HH24:MI:SS'), date'2015-01-31' );</v>
      </c>
    </row>
    <row r="191" spans="1:40" ht="12.75" customHeight="1" x14ac:dyDescent="0.25">
      <c r="A191" s="272">
        <v>16</v>
      </c>
      <c r="B191" s="72">
        <v>0</v>
      </c>
      <c r="C191" s="165" t="str">
        <f t="shared" si="47"/>
        <v>100016</v>
      </c>
      <c r="D191" s="165" t="str">
        <f t="shared" si="48"/>
        <v>100016/13</v>
      </c>
      <c r="E191" s="167" t="s">
        <v>36</v>
      </c>
      <c r="F191" s="167" t="s">
        <v>36</v>
      </c>
      <c r="G191" s="165">
        <v>50</v>
      </c>
      <c r="H191" s="178">
        <v>100175</v>
      </c>
      <c r="I191" s="170" t="str">
        <f t="shared" si="49"/>
        <v>Б-100175-13</v>
      </c>
      <c r="J191" s="169">
        <v>2</v>
      </c>
      <c r="K191" s="165">
        <v>12</v>
      </c>
      <c r="L191" s="234" t="s">
        <v>180</v>
      </c>
      <c r="M191" s="169">
        <v>1</v>
      </c>
      <c r="N191" s="165">
        <v>18</v>
      </c>
      <c r="O191" s="167" t="s">
        <v>823</v>
      </c>
      <c r="P191" s="167" t="s">
        <v>823</v>
      </c>
      <c r="Q191" s="167" t="s">
        <v>826</v>
      </c>
      <c r="R191" s="166" t="str">
        <f t="shared" ref="R191:R211" si="54">H191&amp;"1"</f>
        <v>1001751</v>
      </c>
      <c r="S191" s="170">
        <v>1</v>
      </c>
      <c r="T191" s="284" t="s">
        <v>1694</v>
      </c>
      <c r="U191" s="165">
        <v>1000</v>
      </c>
      <c r="V191" s="165">
        <f t="shared" si="53"/>
        <v>180</v>
      </c>
      <c r="W191" s="165">
        <v>0</v>
      </c>
      <c r="X191" s="24">
        <v>264</v>
      </c>
      <c r="Y191" s="168" t="s">
        <v>42</v>
      </c>
      <c r="Z191" s="358" t="str">
        <f>SUM(U191)-SUM(V191)&amp;" / "&amp;(SUM(U191)-SUM(V191))*0.23&amp;" / "&amp;(SUM(U191)-SUM(V191))*0.02</f>
        <v>820 / 188.6 / 16.4</v>
      </c>
      <c r="AA191" s="363" t="s">
        <v>852</v>
      </c>
      <c r="AB191" s="178">
        <f t="shared" ref="AB191:AB211" si="55">U191*2</f>
        <v>2000</v>
      </c>
      <c r="AC191" s="170"/>
      <c r="AD191" s="170"/>
      <c r="AE191" s="284" t="s">
        <v>155</v>
      </c>
      <c r="AF191" s="165">
        <v>0</v>
      </c>
      <c r="AG191" s="165" t="s">
        <v>44</v>
      </c>
      <c r="AH191" s="165">
        <v>1</v>
      </c>
      <c r="AI191" s="165">
        <f t="shared" si="28"/>
        <v>100175</v>
      </c>
      <c r="AJ191" s="165">
        <f t="shared" si="29"/>
        <v>1175</v>
      </c>
      <c r="AK191" s="165">
        <f t="shared" si="30"/>
        <v>175</v>
      </c>
      <c r="AN19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100175, 'Б-100175-13',date'2015-02-02', 2, 12, 12, 'EUR', 1, 18, date'2015-02-02',  date'2015-02-01', 1001751, 1, to_date('2014-12-01 00:00:00','YYYY-MM-DD HH24:MI:SS'), 1000, 180, 0, 264, 0, 'c1', 1, 100175, 1175, 175);insert into xxxx_oebs_cash_payment_test (ID, INVOICE_ID, OEBS_PAYMENT, DOC_DATE, COMISS_DATE) values (s_xxxx_oebs_cash_payment_test.NEXTVAL, 100175, 2000, to_date('2014-12-01 00:00:00','YYYY-MM-DD HH24:MI:SS'), date'2014-12-31' );</v>
      </c>
    </row>
    <row r="192" spans="1:40" ht="12.75" customHeight="1" x14ac:dyDescent="0.25">
      <c r="A192" s="272">
        <v>16</v>
      </c>
      <c r="B192" s="72">
        <v>0</v>
      </c>
      <c r="C192" s="171" t="str">
        <f t="shared" si="47"/>
        <v>100016</v>
      </c>
      <c r="D192" s="171" t="str">
        <f t="shared" si="48"/>
        <v>100016/13</v>
      </c>
      <c r="E192" s="172" t="s">
        <v>36</v>
      </c>
      <c r="F192" s="172" t="s">
        <v>36</v>
      </c>
      <c r="G192" s="171">
        <v>50</v>
      </c>
      <c r="H192" s="178">
        <v>100176</v>
      </c>
      <c r="I192" s="171" t="str">
        <f t="shared" si="49"/>
        <v>Б-100176-13</v>
      </c>
      <c r="J192" s="169">
        <v>2</v>
      </c>
      <c r="K192" s="171">
        <v>12</v>
      </c>
      <c r="L192" s="171" t="s">
        <v>38</v>
      </c>
      <c r="M192" s="175">
        <v>1</v>
      </c>
      <c r="N192" s="171">
        <v>18</v>
      </c>
      <c r="O192" s="172" t="s">
        <v>823</v>
      </c>
      <c r="P192" s="172" t="s">
        <v>823</v>
      </c>
      <c r="Q192" s="172" t="s">
        <v>826</v>
      </c>
      <c r="R192" s="173" t="str">
        <f t="shared" si="54"/>
        <v>1001761</v>
      </c>
      <c r="S192" s="171">
        <v>1</v>
      </c>
      <c r="T192" s="284" t="s">
        <v>1694</v>
      </c>
      <c r="U192" s="171">
        <v>1000</v>
      </c>
      <c r="V192" s="171">
        <f t="shared" si="53"/>
        <v>180</v>
      </c>
      <c r="W192" s="171">
        <v>0</v>
      </c>
      <c r="X192" s="24">
        <v>265</v>
      </c>
      <c r="Y192" s="174" t="s">
        <v>42</v>
      </c>
      <c r="Z192" s="361"/>
      <c r="AA192" s="364"/>
      <c r="AB192" s="180">
        <f t="shared" si="55"/>
        <v>2000</v>
      </c>
      <c r="AC192" s="171"/>
      <c r="AD192" s="171"/>
      <c r="AE192" s="402" t="s">
        <v>155</v>
      </c>
      <c r="AF192" s="165">
        <v>0</v>
      </c>
      <c r="AG192" s="171" t="s">
        <v>44</v>
      </c>
      <c r="AH192" s="171">
        <v>1</v>
      </c>
      <c r="AI192" s="165">
        <f t="shared" si="28"/>
        <v>100176</v>
      </c>
      <c r="AJ192" s="165">
        <f t="shared" si="29"/>
        <v>1176</v>
      </c>
      <c r="AK192" s="165">
        <f t="shared" si="30"/>
        <v>176</v>
      </c>
      <c r="AL192" s="179"/>
      <c r="AN19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16, 100016, '100016/13', date'2014-03-01', date'2014-03-01', 50, 100176, 'Б-100176-13',date'2015-02-02', 2, 12, 12, 'RUR', 1, 18, date'2015-02-02',  date'2015-02-01', 1001761, 1, to_date('2014-12-01 00:00:00','YYYY-MM-DD HH24:MI:SS'), 1000, 180, 0, 265, 0, 'c1', 1, 100176, 1176, 176);insert into xxxx_oebs_cash_payment_test (ID, INVOICE_ID, OEBS_PAYMENT, DOC_DATE, COMISS_DATE) values (s_xxxx_oebs_cash_payment_test.NEXTVAL, 100176, 2000, to_date('2014-12-01 00:00:00','YYYY-MM-DD HH24:MI:SS'), date'2014-12-31' );</v>
      </c>
    </row>
    <row r="193" spans="1:40" ht="12.75" customHeight="1" x14ac:dyDescent="0.25">
      <c r="A193" s="272">
        <v>17</v>
      </c>
      <c r="B193" s="72">
        <v>0</v>
      </c>
      <c r="C193" s="165" t="str">
        <f t="shared" si="47"/>
        <v>100017</v>
      </c>
      <c r="D193" s="165" t="str">
        <f t="shared" si="48"/>
        <v>100017/13</v>
      </c>
      <c r="E193" s="167" t="s">
        <v>36</v>
      </c>
      <c r="F193" s="167" t="s">
        <v>36</v>
      </c>
      <c r="G193" s="165">
        <v>50</v>
      </c>
      <c r="H193" s="178">
        <v>100177</v>
      </c>
      <c r="I193" s="170" t="str">
        <f t="shared" si="49"/>
        <v>Б-100177-13</v>
      </c>
      <c r="J193" s="169">
        <v>2</v>
      </c>
      <c r="K193" s="165">
        <v>12</v>
      </c>
      <c r="L193" s="165" t="s">
        <v>38</v>
      </c>
      <c r="M193" s="169">
        <v>1</v>
      </c>
      <c r="N193" s="165">
        <v>18</v>
      </c>
      <c r="O193" s="191" t="s">
        <v>824</v>
      </c>
      <c r="P193" s="191" t="s">
        <v>823</v>
      </c>
      <c r="Q193" s="191" t="s">
        <v>303</v>
      </c>
      <c r="R193" s="166" t="str">
        <f t="shared" si="54"/>
        <v>1001771</v>
      </c>
      <c r="S193" s="170">
        <v>1</v>
      </c>
      <c r="T193" s="191" t="s">
        <v>147</v>
      </c>
      <c r="U193" s="165">
        <v>600</v>
      </c>
      <c r="V193" s="165">
        <f t="shared" si="53"/>
        <v>108</v>
      </c>
      <c r="W193" s="165">
        <v>0</v>
      </c>
      <c r="X193" s="24">
        <v>266</v>
      </c>
      <c r="Z193" s="356" t="str">
        <f>SUM(U193:U194)-SUM(V193:V194)&amp;" / "&amp;(SUM(U193:U194)-SUM(V193:V194))*0.1&amp;" / "&amp;(SUM(U193:U194)-SUM(V193:V194))*0.03&amp;" / "&amp;(SUM(U193:U194)-SUM(V193:V194))*0.12</f>
        <v>1312 / 131.2 / 39.36 / 157.44</v>
      </c>
      <c r="AA193" s="365" t="s">
        <v>853</v>
      </c>
      <c r="AB193" s="178">
        <f t="shared" si="55"/>
        <v>1200</v>
      </c>
      <c r="AC193" s="170"/>
      <c r="AD193" s="170"/>
      <c r="AE193" s="167" t="s">
        <v>149</v>
      </c>
      <c r="AF193" s="165">
        <v>0</v>
      </c>
      <c r="AG193" s="165" t="s">
        <v>44</v>
      </c>
      <c r="AH193" s="165">
        <v>1</v>
      </c>
      <c r="AI193" s="165">
        <f t="shared" si="28"/>
        <v>100177</v>
      </c>
      <c r="AJ193" s="165">
        <f t="shared" si="29"/>
        <v>1177</v>
      </c>
      <c r="AK193" s="165">
        <f t="shared" si="30"/>
        <v>177</v>
      </c>
      <c r="AL193" s="163" t="s">
        <v>845</v>
      </c>
      <c r="AN19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100177, 'Б-100177-13',date'2015-01-02', 2, 12, 12, 'RUR', 1, 18, date'2015-02-02',  date'2015-02-28', 1001771, 1, to_date('2015-02-28 23:59:59','YYYY-MM-DD HH24:MI:SS'), 600, 108, 0, 266, 0, 'c1', 1, 100177, 1177, 177);insert into xxxx_oebs_cash_payment_test (ID, INVOICE_ID, OEBS_PAYMENT, DOC_DATE, COMISS_DATE) values (s_xxxx_oebs_cash_payment_test.NEXTVAL, 100177, 1200, to_date('2015-02-28 23:59:59','YYYY-MM-DD HH24:MI:SS'), date'2015-01-31' );</v>
      </c>
    </row>
    <row r="194" spans="1:40" ht="12.75" customHeight="1" x14ac:dyDescent="0.25">
      <c r="A194" s="272">
        <v>17</v>
      </c>
      <c r="B194" s="72">
        <v>0</v>
      </c>
      <c r="C194" s="165" t="str">
        <f t="shared" si="47"/>
        <v>100017</v>
      </c>
      <c r="D194" s="165" t="str">
        <f t="shared" si="48"/>
        <v>100017/13</v>
      </c>
      <c r="E194" s="167" t="s">
        <v>36</v>
      </c>
      <c r="F194" s="167" t="s">
        <v>36</v>
      </c>
      <c r="G194" s="165">
        <v>50</v>
      </c>
      <c r="H194" s="178">
        <v>100178</v>
      </c>
      <c r="I194" s="170" t="str">
        <f t="shared" si="49"/>
        <v>Б-100178-13</v>
      </c>
      <c r="J194" s="169">
        <v>2</v>
      </c>
      <c r="K194" s="165">
        <v>12</v>
      </c>
      <c r="L194" s="165" t="s">
        <v>38</v>
      </c>
      <c r="M194" s="169">
        <v>1</v>
      </c>
      <c r="N194" s="165">
        <v>18</v>
      </c>
      <c r="O194" s="191" t="s">
        <v>824</v>
      </c>
      <c r="P194" s="191" t="s">
        <v>823</v>
      </c>
      <c r="Q194" s="167" t="s">
        <v>303</v>
      </c>
      <c r="R194" s="166" t="str">
        <f t="shared" si="54"/>
        <v>1001781</v>
      </c>
      <c r="S194" s="170">
        <v>1</v>
      </c>
      <c r="T194" s="167" t="s">
        <v>309</v>
      </c>
      <c r="U194" s="165">
        <v>1000</v>
      </c>
      <c r="V194" s="165">
        <f t="shared" si="53"/>
        <v>180</v>
      </c>
      <c r="W194" s="165">
        <v>0</v>
      </c>
      <c r="X194" s="24">
        <v>267</v>
      </c>
      <c r="Z194" s="358"/>
      <c r="AA194" s="365"/>
      <c r="AB194" s="178">
        <f t="shared" si="55"/>
        <v>2000</v>
      </c>
      <c r="AC194" s="170"/>
      <c r="AD194" s="170"/>
      <c r="AE194" s="167" t="s">
        <v>149</v>
      </c>
      <c r="AF194" s="165">
        <v>0</v>
      </c>
      <c r="AG194" s="165" t="s">
        <v>44</v>
      </c>
      <c r="AH194" s="165">
        <v>1</v>
      </c>
      <c r="AI194" s="165">
        <f t="shared" si="28"/>
        <v>100178</v>
      </c>
      <c r="AJ194" s="165">
        <f t="shared" si="29"/>
        <v>1178</v>
      </c>
      <c r="AK194" s="165">
        <f t="shared" si="30"/>
        <v>178</v>
      </c>
      <c r="AL194" s="366" t="s">
        <v>854</v>
      </c>
      <c r="AN194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100178, 'Б-100178-13',date'2015-01-02', 2, 12, 12, 'RUR', 1, 18, date'2015-02-02',  date'2015-02-28', 1001781, 1, to_date('2015-02-28 00:00:00','YYYY-MM-DD HH24:MI:SS'), 1000, 180, 0, 267, 0, 'c1', 1, 100178, 1178, 178);insert into xxxx_oebs_cash_payment_test (ID, INVOICE_ID, OEBS_PAYMENT, DOC_DATE, COMISS_DATE) values (s_xxxx_oebs_cash_payment_test.NEXTVAL, 100178, 2000, to_date('2015-02-28 00:00:00','YYYY-MM-DD HH24:MI:SS'), date'2015-01-31' );</v>
      </c>
    </row>
    <row r="195" spans="1:40" ht="12.75" customHeight="1" x14ac:dyDescent="0.25">
      <c r="A195" s="272">
        <v>17</v>
      </c>
      <c r="B195" s="72">
        <v>0</v>
      </c>
      <c r="C195" s="170" t="str">
        <f t="shared" si="47"/>
        <v>100017</v>
      </c>
      <c r="D195" s="170" t="str">
        <f t="shared" si="48"/>
        <v>100017/13</v>
      </c>
      <c r="E195" s="184" t="s">
        <v>36</v>
      </c>
      <c r="F195" s="184" t="s">
        <v>36</v>
      </c>
      <c r="G195" s="165">
        <v>50</v>
      </c>
      <c r="H195" s="178">
        <v>100179</v>
      </c>
      <c r="I195" s="170" t="str">
        <f t="shared" si="49"/>
        <v>Б-100179-13</v>
      </c>
      <c r="J195" s="169">
        <v>2</v>
      </c>
      <c r="K195" s="165">
        <v>12</v>
      </c>
      <c r="L195" s="170" t="s">
        <v>38</v>
      </c>
      <c r="M195" s="185">
        <v>1</v>
      </c>
      <c r="N195" s="165">
        <v>18</v>
      </c>
      <c r="O195" s="186" t="s">
        <v>824</v>
      </c>
      <c r="P195" s="184" t="s">
        <v>823</v>
      </c>
      <c r="Q195" s="184" t="s">
        <v>826</v>
      </c>
      <c r="R195" s="166" t="str">
        <f t="shared" si="54"/>
        <v>1001791</v>
      </c>
      <c r="S195" s="170">
        <v>1</v>
      </c>
      <c r="T195" s="184" t="s">
        <v>308</v>
      </c>
      <c r="U195" s="170">
        <v>1000</v>
      </c>
      <c r="V195" s="170">
        <f t="shared" si="53"/>
        <v>180</v>
      </c>
      <c r="W195" s="170">
        <v>0</v>
      </c>
      <c r="X195" s="24">
        <v>268</v>
      </c>
      <c r="Z195" s="356" t="str">
        <f>SUM(U195:U197)-SUM(V195:V197)&amp;" / "&amp;(SUM(U195:U197)-SUM(V195:V197))*0.23&amp;" / "&amp;(SUM(U195:U197)-SUM(V195:V197))*0.02</f>
        <v>2542 / 584.66 / 50.84</v>
      </c>
      <c r="AA195" s="365" t="s">
        <v>855</v>
      </c>
      <c r="AB195" s="178">
        <f t="shared" si="55"/>
        <v>2000</v>
      </c>
      <c r="AC195" s="170"/>
      <c r="AD195" s="170"/>
      <c r="AE195" s="167" t="s">
        <v>149</v>
      </c>
      <c r="AF195" s="165">
        <v>0</v>
      </c>
      <c r="AG195" s="165" t="s">
        <v>44</v>
      </c>
      <c r="AH195" s="165">
        <v>1</v>
      </c>
      <c r="AI195" s="165">
        <f t="shared" si="28"/>
        <v>100179</v>
      </c>
      <c r="AJ195" s="165">
        <f t="shared" si="29"/>
        <v>1179</v>
      </c>
      <c r="AK195" s="165">
        <f t="shared" si="30"/>
        <v>179</v>
      </c>
      <c r="AN195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100179, 'Б-100179-13',date'2015-01-02', 2, 12, 12, 'RUR', 1, 18, date'2015-02-02',  date'2015-02-01', 1001791, 1, to_date('2015-02-01 00:00:00','YYYY-MM-DD HH24:MI:SS'), 1000, 180, 0, 268, 0, 'c1', 1, 100179, 1179, 179);insert into xxxx_oebs_cash_payment_test (ID, INVOICE_ID, OEBS_PAYMENT, DOC_DATE, COMISS_DATE) values (s_xxxx_oebs_cash_payment_test.NEXTVAL, 100179, 2000, to_date('2015-02-01 00:00:00','YYYY-MM-DD HH24:MI:SS'), date'2015-01-31' );</v>
      </c>
    </row>
    <row r="196" spans="1:40" ht="12.75" customHeight="1" x14ac:dyDescent="0.25">
      <c r="A196" s="272">
        <v>17</v>
      </c>
      <c r="B196" s="72">
        <v>0</v>
      </c>
      <c r="C196" s="165" t="str">
        <f t="shared" si="47"/>
        <v>100017</v>
      </c>
      <c r="D196" s="165" t="str">
        <f t="shared" si="48"/>
        <v>100017/13</v>
      </c>
      <c r="E196" s="167" t="s">
        <v>36</v>
      </c>
      <c r="F196" s="167" t="s">
        <v>36</v>
      </c>
      <c r="G196" s="165">
        <v>50</v>
      </c>
      <c r="H196" s="178">
        <v>100180</v>
      </c>
      <c r="I196" s="170" t="str">
        <f t="shared" si="49"/>
        <v>Б-100180-13</v>
      </c>
      <c r="J196" s="169">
        <v>2</v>
      </c>
      <c r="K196" s="165">
        <v>12</v>
      </c>
      <c r="L196" s="165" t="s">
        <v>38</v>
      </c>
      <c r="M196" s="169">
        <v>1</v>
      </c>
      <c r="N196" s="165">
        <v>18</v>
      </c>
      <c r="O196" s="167" t="s">
        <v>823</v>
      </c>
      <c r="P196" s="167" t="s">
        <v>823</v>
      </c>
      <c r="Q196" s="167" t="s">
        <v>826</v>
      </c>
      <c r="R196" s="166" t="str">
        <f t="shared" si="54"/>
        <v>1001801</v>
      </c>
      <c r="S196" s="170">
        <v>1</v>
      </c>
      <c r="T196" s="167" t="s">
        <v>308</v>
      </c>
      <c r="U196" s="165">
        <v>1000</v>
      </c>
      <c r="V196" s="165">
        <f t="shared" si="53"/>
        <v>180</v>
      </c>
      <c r="W196" s="165">
        <v>0</v>
      </c>
      <c r="X196" s="24">
        <v>269</v>
      </c>
      <c r="Z196" s="358"/>
      <c r="AA196" s="365"/>
      <c r="AB196" s="178">
        <f t="shared" si="55"/>
        <v>2000</v>
      </c>
      <c r="AE196" s="167" t="s">
        <v>149</v>
      </c>
      <c r="AF196" s="165">
        <v>0</v>
      </c>
      <c r="AG196" s="165" t="s">
        <v>44</v>
      </c>
      <c r="AH196" s="165">
        <v>1</v>
      </c>
      <c r="AI196" s="165">
        <f t="shared" ref="AI196:AI259" si="56">H196</f>
        <v>100180</v>
      </c>
      <c r="AJ196" s="165">
        <f t="shared" ref="AJ196:AJ259" si="57">AK196+1000</f>
        <v>1180</v>
      </c>
      <c r="AK196" s="165">
        <f t="shared" ref="AK196:AK259" si="58">AI196-100000</f>
        <v>180</v>
      </c>
      <c r="AN196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100180, 'Б-100180-13',date'2015-02-02', 2, 12, 12, 'RUR', 1, 18, date'2015-02-02',  date'2015-02-01', 1001801, 1, to_date('2015-02-01 00:00:00','YYYY-MM-DD HH24:MI:SS'), 1000, 180, 0, 269, 0, 'c1', 1, 100180, 1180, 180);insert into xxxx_oebs_cash_payment_test (ID, INVOICE_ID, OEBS_PAYMENT, DOC_DATE, COMISS_DATE) values (s_xxxx_oebs_cash_payment_test.NEXTVAL, 100180, 2000, to_date('2015-02-01 00:00:00','YYYY-MM-DD HH24:MI:SS'), date'2015-01-31' );</v>
      </c>
    </row>
    <row r="197" spans="1:40" ht="12.75" customHeight="1" x14ac:dyDescent="0.25">
      <c r="A197" s="272">
        <v>17</v>
      </c>
      <c r="B197" s="72">
        <v>0</v>
      </c>
      <c r="C197" s="165" t="str">
        <f t="shared" si="47"/>
        <v>100017</v>
      </c>
      <c r="D197" s="165" t="str">
        <f t="shared" si="48"/>
        <v>100017/13</v>
      </c>
      <c r="E197" s="167" t="s">
        <v>36</v>
      </c>
      <c r="F197" s="167" t="s">
        <v>36</v>
      </c>
      <c r="G197" s="165">
        <v>50</v>
      </c>
      <c r="H197" s="178">
        <v>100181</v>
      </c>
      <c r="I197" s="170" t="str">
        <f t="shared" si="49"/>
        <v>Б-100181-13</v>
      </c>
      <c r="J197" s="169">
        <v>2</v>
      </c>
      <c r="K197" s="165">
        <v>12</v>
      </c>
      <c r="L197" s="165" t="s">
        <v>38</v>
      </c>
      <c r="M197" s="169">
        <v>1</v>
      </c>
      <c r="N197" s="165">
        <v>18</v>
      </c>
      <c r="O197" s="167" t="s">
        <v>823</v>
      </c>
      <c r="P197" s="167" t="s">
        <v>823</v>
      </c>
      <c r="Q197" s="167" t="s">
        <v>826</v>
      </c>
      <c r="R197" s="166" t="str">
        <f t="shared" si="54"/>
        <v>1001811</v>
      </c>
      <c r="S197" s="170">
        <v>1</v>
      </c>
      <c r="T197" s="184" t="s">
        <v>310</v>
      </c>
      <c r="U197" s="165">
        <v>1100</v>
      </c>
      <c r="V197" s="165">
        <f t="shared" si="53"/>
        <v>198</v>
      </c>
      <c r="W197" s="165">
        <v>0</v>
      </c>
      <c r="X197" s="24">
        <v>270</v>
      </c>
      <c r="Z197" s="358"/>
      <c r="AA197" s="365"/>
      <c r="AB197" s="178">
        <f t="shared" si="55"/>
        <v>2200</v>
      </c>
      <c r="AC197" s="170"/>
      <c r="AD197" s="170"/>
      <c r="AE197" s="167" t="s">
        <v>149</v>
      </c>
      <c r="AF197" s="165">
        <v>0</v>
      </c>
      <c r="AG197" s="165" t="s">
        <v>44</v>
      </c>
      <c r="AH197" s="165">
        <v>1</v>
      </c>
      <c r="AI197" s="165">
        <f t="shared" si="56"/>
        <v>100181</v>
      </c>
      <c r="AJ197" s="165">
        <f t="shared" si="57"/>
        <v>1181</v>
      </c>
      <c r="AK197" s="165">
        <f t="shared" si="58"/>
        <v>181</v>
      </c>
      <c r="AN197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100181, 'Б-100181-13',date'2015-02-02', 2, 12, 12, 'RUR', 1, 18, date'2015-02-02',  date'2015-02-01', 1001811, 1, to_date('2015-01-31 23:59:59','YYYY-MM-DD HH24:MI:SS'), 1100, 198, 0, 270, 0, 'c1', 1, 100181, 1181, 181);insert into xxxx_oebs_cash_payment_test (ID, INVOICE_ID, OEBS_PAYMENT, DOC_DATE, COMISS_DATE) values (s_xxxx_oebs_cash_payment_test.NEXTVAL, 100181, 2200, to_date('2015-01-31 23:59:59','YYYY-MM-DD HH24:MI:SS'), date'2015-01-31' );</v>
      </c>
    </row>
    <row r="198" spans="1:40" ht="12.75" customHeight="1" x14ac:dyDescent="0.25">
      <c r="A198" s="272">
        <v>17</v>
      </c>
      <c r="B198" s="72">
        <v>0</v>
      </c>
      <c r="C198" s="165" t="str">
        <f t="shared" si="47"/>
        <v>100017</v>
      </c>
      <c r="D198" s="165" t="str">
        <f t="shared" si="48"/>
        <v>100017/13</v>
      </c>
      <c r="E198" s="167" t="s">
        <v>36</v>
      </c>
      <c r="F198" s="167" t="s">
        <v>36</v>
      </c>
      <c r="G198" s="165">
        <v>50</v>
      </c>
      <c r="H198" s="178">
        <v>100182</v>
      </c>
      <c r="I198" s="170" t="str">
        <f t="shared" si="49"/>
        <v>Б-100182-13</v>
      </c>
      <c r="J198" s="169">
        <v>2</v>
      </c>
      <c r="K198" s="165">
        <v>12</v>
      </c>
      <c r="L198" s="165" t="s">
        <v>38</v>
      </c>
      <c r="M198" s="169">
        <v>1</v>
      </c>
      <c r="N198" s="165">
        <v>18</v>
      </c>
      <c r="O198" s="167" t="s">
        <v>823</v>
      </c>
      <c r="P198" s="167" t="s">
        <v>823</v>
      </c>
      <c r="Q198" s="167" t="s">
        <v>826</v>
      </c>
      <c r="R198" s="166" t="str">
        <f t="shared" si="54"/>
        <v>1001821</v>
      </c>
      <c r="S198" s="170">
        <v>1</v>
      </c>
      <c r="T198" s="191" t="s">
        <v>308</v>
      </c>
      <c r="U198" s="165">
        <v>1000</v>
      </c>
      <c r="V198" s="165">
        <f t="shared" si="53"/>
        <v>180</v>
      </c>
      <c r="W198" s="165">
        <v>0</v>
      </c>
      <c r="X198" s="24">
        <v>271</v>
      </c>
      <c r="Z198" s="356" t="str">
        <f>SUM(U198:U199)-SUM(V198:V199)&amp;" / "&amp;(SUM(U198:U199)-SUM(V198:V199))*0.23&amp;" / "&amp;(SUM(U198:U199)-SUM(V198:V199))*0.02</f>
        <v>1558 / 358.34 / 31.16</v>
      </c>
      <c r="AA198" s="365" t="s">
        <v>856</v>
      </c>
      <c r="AB198" s="178">
        <f t="shared" si="55"/>
        <v>2000</v>
      </c>
      <c r="AC198" s="170"/>
      <c r="AD198" s="170"/>
      <c r="AE198" s="191" t="s">
        <v>150</v>
      </c>
      <c r="AF198" s="165">
        <v>0</v>
      </c>
      <c r="AG198" s="165" t="s">
        <v>44</v>
      </c>
      <c r="AH198" s="165">
        <v>1</v>
      </c>
      <c r="AI198" s="165">
        <f t="shared" si="56"/>
        <v>100182</v>
      </c>
      <c r="AJ198" s="165">
        <f t="shared" si="57"/>
        <v>1182</v>
      </c>
      <c r="AK198" s="165">
        <f t="shared" si="58"/>
        <v>182</v>
      </c>
      <c r="AN198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100182, 'Б-100182-13',date'2015-02-02', 2, 12, 12, 'RUR', 1, 18, date'2015-02-02',  date'2015-02-01', 1001821, 1, to_date('2015-02-01 00:00:00','YYYY-MM-DD HH24:MI:SS'), 1000, 180, 0, 271, 0, 'c1', 1, 100182, 1182, 182);insert into xxxx_oebs_cash_payment_test (ID, INVOICE_ID, OEBS_PAYMENT, DOC_DATE, COMISS_DATE) values (s_xxxx_oebs_cash_payment_test.NEXTVAL, 100182, 2000, to_date('2015-02-01 00:00:00','YYYY-MM-DD HH24:MI:SS'), date'2015-01-30' );</v>
      </c>
    </row>
    <row r="199" spans="1:40" ht="12.75" customHeight="1" x14ac:dyDescent="0.25">
      <c r="A199" s="272">
        <v>17</v>
      </c>
      <c r="B199" s="72">
        <v>0</v>
      </c>
      <c r="C199" s="165" t="str">
        <f t="shared" si="47"/>
        <v>100017</v>
      </c>
      <c r="D199" s="165" t="str">
        <f t="shared" si="48"/>
        <v>100017/13</v>
      </c>
      <c r="E199" s="167" t="s">
        <v>36</v>
      </c>
      <c r="F199" s="167" t="s">
        <v>36</v>
      </c>
      <c r="G199" s="165">
        <v>50</v>
      </c>
      <c r="H199" s="178">
        <v>100183</v>
      </c>
      <c r="I199" s="170" t="str">
        <f t="shared" si="49"/>
        <v>Б-100183-13</v>
      </c>
      <c r="J199" s="169">
        <v>2</v>
      </c>
      <c r="K199" s="165">
        <v>12</v>
      </c>
      <c r="L199" s="165" t="s">
        <v>38</v>
      </c>
      <c r="M199" s="169">
        <v>1</v>
      </c>
      <c r="N199" s="165">
        <v>18</v>
      </c>
      <c r="O199" s="167" t="s">
        <v>823</v>
      </c>
      <c r="P199" s="167" t="s">
        <v>823</v>
      </c>
      <c r="Q199" s="167" t="s">
        <v>826</v>
      </c>
      <c r="R199" s="166" t="str">
        <f t="shared" si="54"/>
        <v>1001831</v>
      </c>
      <c r="S199" s="170">
        <v>1</v>
      </c>
      <c r="T199" s="191" t="s">
        <v>310</v>
      </c>
      <c r="U199" s="165">
        <v>900</v>
      </c>
      <c r="V199" s="165">
        <f t="shared" si="53"/>
        <v>162</v>
      </c>
      <c r="W199" s="165">
        <v>0</v>
      </c>
      <c r="X199" s="24">
        <v>272</v>
      </c>
      <c r="Z199" s="358"/>
      <c r="AA199" s="365"/>
      <c r="AB199" s="178">
        <f t="shared" si="55"/>
        <v>1800</v>
      </c>
      <c r="AC199" s="170"/>
      <c r="AD199" s="170"/>
      <c r="AE199" s="191" t="s">
        <v>150</v>
      </c>
      <c r="AF199" s="165">
        <v>0</v>
      </c>
      <c r="AG199" s="165" t="s">
        <v>44</v>
      </c>
      <c r="AH199" s="165">
        <v>1</v>
      </c>
      <c r="AI199" s="165">
        <f t="shared" si="56"/>
        <v>100183</v>
      </c>
      <c r="AJ199" s="165">
        <f t="shared" si="57"/>
        <v>1183</v>
      </c>
      <c r="AK199" s="165">
        <f t="shared" si="58"/>
        <v>183</v>
      </c>
      <c r="AN199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100183, 'Б-100183-13',date'2015-02-02', 2, 12, 12, 'RUR', 1, 18, date'2015-02-02',  date'2015-02-01', 1001831, 1, to_date('2015-01-31 23:59:59','YYYY-MM-DD HH24:MI:SS'), 900, 162, 0, 272, 0, 'c1', 1, 100183, 1183, 183);insert into xxxx_oebs_cash_payment_test (ID, INVOICE_ID, OEBS_PAYMENT, DOC_DATE, COMISS_DATE) values (s_xxxx_oebs_cash_payment_test.NEXTVAL, 100183, 1800, to_date('2015-01-31 23:59:59','YYYY-MM-DD HH24:MI:SS'), date'2015-01-30' );</v>
      </c>
    </row>
    <row r="200" spans="1:40" ht="12.75" customHeight="1" x14ac:dyDescent="0.25">
      <c r="A200" s="272">
        <v>17</v>
      </c>
      <c r="B200" s="72">
        <v>0</v>
      </c>
      <c r="C200" s="165" t="str">
        <f t="shared" si="47"/>
        <v>100017</v>
      </c>
      <c r="D200" s="165" t="str">
        <f t="shared" si="48"/>
        <v>100017/13</v>
      </c>
      <c r="E200" s="167" t="s">
        <v>36</v>
      </c>
      <c r="F200" s="167" t="s">
        <v>36</v>
      </c>
      <c r="G200" s="165">
        <v>50</v>
      </c>
      <c r="H200" s="178">
        <v>100184</v>
      </c>
      <c r="I200" s="170" t="str">
        <f t="shared" si="49"/>
        <v>Б-100184-13</v>
      </c>
      <c r="J200" s="169">
        <v>2</v>
      </c>
      <c r="K200" s="165">
        <v>12</v>
      </c>
      <c r="L200" s="165" t="s">
        <v>38</v>
      </c>
      <c r="M200" s="169">
        <v>1</v>
      </c>
      <c r="N200" s="165">
        <v>18</v>
      </c>
      <c r="O200" s="191" t="s">
        <v>824</v>
      </c>
      <c r="P200" s="191" t="s">
        <v>823</v>
      </c>
      <c r="Q200" s="191" t="s">
        <v>303</v>
      </c>
      <c r="R200" s="166" t="str">
        <f t="shared" si="54"/>
        <v>1001841</v>
      </c>
      <c r="S200" s="170">
        <v>1</v>
      </c>
      <c r="T200" s="237" t="s">
        <v>308</v>
      </c>
      <c r="U200" s="165">
        <v>800</v>
      </c>
      <c r="V200" s="165">
        <f t="shared" si="53"/>
        <v>144</v>
      </c>
      <c r="W200" s="165">
        <v>0</v>
      </c>
      <c r="X200" s="24">
        <v>273</v>
      </c>
      <c r="Z200" s="358" t="str">
        <f>SUM(U200)-SUM(V200)&amp;" / "&amp;(SUM(U200)-SUM(V200))*0.1&amp;" / "&amp;(SUM(U200)-SUM(V200))*0.03&amp;" / "&amp;(SUM(U200)-SUM(V200))*0.12</f>
        <v>656 / 65.6 / 19.68 / 78.72</v>
      </c>
      <c r="AA200" s="365" t="s">
        <v>857</v>
      </c>
      <c r="AB200" s="178">
        <f t="shared" si="55"/>
        <v>1600</v>
      </c>
      <c r="AC200" s="170"/>
      <c r="AD200" s="170"/>
      <c r="AE200" s="237" t="s">
        <v>149</v>
      </c>
      <c r="AF200" s="165">
        <v>0</v>
      </c>
      <c r="AG200" s="165" t="s">
        <v>44</v>
      </c>
      <c r="AH200" s="165">
        <v>1</v>
      </c>
      <c r="AI200" s="165">
        <f t="shared" si="56"/>
        <v>100184</v>
      </c>
      <c r="AJ200" s="165">
        <f t="shared" si="57"/>
        <v>1184</v>
      </c>
      <c r="AK200" s="165">
        <f t="shared" si="58"/>
        <v>184</v>
      </c>
      <c r="AN200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100184, 'Б-100184-13',date'2015-01-02', 2, 12, 12, 'RUR', 1, 18, date'2015-02-02',  date'2015-02-28', 1001841, 1, to_date('2015-02-01 00:00:00','YYYY-MM-DD HH24:MI:SS'), 800, 144, 0, 273, 0, 'c1', 1, 100184, 1184, 184);insert into xxxx_oebs_cash_payment_test (ID, INVOICE_ID, OEBS_PAYMENT, DOC_DATE, COMISS_DATE) values (s_xxxx_oebs_cash_payment_test.NEXTVAL, 100184, 1600, to_date('2015-02-01 00:00:00','YYYY-MM-DD HH24:MI:SS'), date'2015-01-31' );</v>
      </c>
    </row>
    <row r="201" spans="1:40" ht="12.75" customHeight="1" x14ac:dyDescent="0.25">
      <c r="A201" s="272">
        <v>17</v>
      </c>
      <c r="B201" s="72">
        <v>0</v>
      </c>
      <c r="C201" s="165" t="str">
        <f t="shared" si="47"/>
        <v>100017</v>
      </c>
      <c r="D201" s="165" t="str">
        <f t="shared" si="48"/>
        <v>100017/13</v>
      </c>
      <c r="E201" s="167" t="s">
        <v>36</v>
      </c>
      <c r="F201" s="167" t="s">
        <v>36</v>
      </c>
      <c r="G201" s="165">
        <v>50</v>
      </c>
      <c r="H201" s="178">
        <v>100185</v>
      </c>
      <c r="I201" s="170" t="str">
        <f t="shared" si="49"/>
        <v>Б-100185-13</v>
      </c>
      <c r="J201" s="169">
        <v>2</v>
      </c>
      <c r="K201" s="165">
        <v>12</v>
      </c>
      <c r="L201" s="165" t="s">
        <v>38</v>
      </c>
      <c r="M201" s="169">
        <v>1</v>
      </c>
      <c r="N201" s="165">
        <v>18</v>
      </c>
      <c r="O201" s="186" t="s">
        <v>824</v>
      </c>
      <c r="P201" s="167" t="s">
        <v>823</v>
      </c>
      <c r="Q201" s="167" t="s">
        <v>826</v>
      </c>
      <c r="R201" s="166" t="str">
        <f t="shared" si="54"/>
        <v>1001851</v>
      </c>
      <c r="S201" s="170">
        <v>1</v>
      </c>
      <c r="T201" s="237" t="s">
        <v>310</v>
      </c>
      <c r="U201" s="165">
        <v>800</v>
      </c>
      <c r="V201" s="165">
        <f t="shared" si="53"/>
        <v>144</v>
      </c>
      <c r="W201" s="165">
        <v>0</v>
      </c>
      <c r="X201" s="24">
        <v>274</v>
      </c>
      <c r="Z201" s="358" t="str">
        <f>SUM(U201)-SUM(V201)&amp;" / "&amp;(SUM(U201)-SUM(V201))*0.23&amp;" / "&amp;(SUM(U201)-SUM(V201))*0.02</f>
        <v>656 / 150.88 / 13.12</v>
      </c>
      <c r="AA201" s="365" t="s">
        <v>858</v>
      </c>
      <c r="AB201" s="178">
        <f t="shared" si="55"/>
        <v>1600</v>
      </c>
      <c r="AC201" s="170"/>
      <c r="AD201" s="170"/>
      <c r="AE201" s="237" t="s">
        <v>149</v>
      </c>
      <c r="AF201" s="165">
        <v>0</v>
      </c>
      <c r="AG201" s="165" t="s">
        <v>44</v>
      </c>
      <c r="AH201" s="165">
        <v>1</v>
      </c>
      <c r="AI201" s="165">
        <f t="shared" si="56"/>
        <v>100185</v>
      </c>
      <c r="AJ201" s="165">
        <f t="shared" si="57"/>
        <v>1185</v>
      </c>
      <c r="AK201" s="165">
        <f t="shared" si="58"/>
        <v>185</v>
      </c>
      <c r="AN20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100185, 'Б-100185-13',date'2015-01-02', 2, 12, 12, 'RUR', 1, 18, date'2015-02-02',  date'2015-02-01', 1001851, 1, to_date('2015-01-31 23:59:59','YYYY-MM-DD HH24:MI:SS'), 800, 144, 0, 274, 0, 'c1', 1, 100185, 1185, 185);insert into xxxx_oebs_cash_payment_test (ID, INVOICE_ID, OEBS_PAYMENT, DOC_DATE, COMISS_DATE) values (s_xxxx_oebs_cash_payment_test.NEXTVAL, 100185, 1600, to_date('2015-01-31 23:59:59','YYYY-MM-DD HH24:MI:SS'), date'2015-01-31' );</v>
      </c>
    </row>
    <row r="202" spans="1:40" ht="12.75" customHeight="1" x14ac:dyDescent="0.25">
      <c r="A202" s="272">
        <v>17</v>
      </c>
      <c r="B202" s="72">
        <v>0</v>
      </c>
      <c r="C202" s="165" t="str">
        <f t="shared" si="47"/>
        <v>100017</v>
      </c>
      <c r="D202" s="165" t="str">
        <f t="shared" si="48"/>
        <v>100017/13</v>
      </c>
      <c r="E202" s="167" t="s">
        <v>36</v>
      </c>
      <c r="F202" s="167" t="s">
        <v>36</v>
      </c>
      <c r="G202" s="165">
        <v>50</v>
      </c>
      <c r="H202" s="178">
        <v>100186</v>
      </c>
      <c r="I202" s="170" t="str">
        <f t="shared" si="49"/>
        <v>Б-100186-13</v>
      </c>
      <c r="J202" s="169">
        <v>2</v>
      </c>
      <c r="K202" s="165">
        <v>12</v>
      </c>
      <c r="L202" s="165" t="s">
        <v>38</v>
      </c>
      <c r="M202" s="169">
        <v>1</v>
      </c>
      <c r="N202" s="165">
        <v>18</v>
      </c>
      <c r="O202" s="191" t="s">
        <v>824</v>
      </c>
      <c r="P202" s="191" t="s">
        <v>823</v>
      </c>
      <c r="Q202" s="191" t="s">
        <v>303</v>
      </c>
      <c r="R202" s="166" t="str">
        <f t="shared" si="54"/>
        <v>1001861</v>
      </c>
      <c r="S202" s="170">
        <v>1</v>
      </c>
      <c r="T202" s="191" t="s">
        <v>308</v>
      </c>
      <c r="U202" s="165">
        <v>1200</v>
      </c>
      <c r="V202" s="165">
        <f t="shared" si="53"/>
        <v>216</v>
      </c>
      <c r="W202" s="165">
        <v>0</v>
      </c>
      <c r="X202" s="24">
        <v>275</v>
      </c>
      <c r="Z202" s="358" t="str">
        <f>SUM(U202)-SUM(V202)&amp;" / "&amp;(SUM(U202)-SUM(V202))*0.1&amp;" / "&amp;(SUM(U202)-SUM(V202))*0.03&amp;" / "&amp;(SUM(U202)-SUM(V202))*0.12</f>
        <v>984 / 98.4 / 29.52 / 118.08</v>
      </c>
      <c r="AA202" s="365" t="s">
        <v>859</v>
      </c>
      <c r="AB202" s="178">
        <f t="shared" si="55"/>
        <v>2400</v>
      </c>
      <c r="AC202" s="170"/>
      <c r="AD202" s="170"/>
      <c r="AE202" s="191" t="s">
        <v>150</v>
      </c>
      <c r="AF202" s="165">
        <v>0</v>
      </c>
      <c r="AG202" s="165" t="s">
        <v>44</v>
      </c>
      <c r="AH202" s="165">
        <v>1</v>
      </c>
      <c r="AI202" s="165">
        <f t="shared" si="56"/>
        <v>100186</v>
      </c>
      <c r="AJ202" s="165">
        <f t="shared" si="57"/>
        <v>1186</v>
      </c>
      <c r="AK202" s="165">
        <f t="shared" si="58"/>
        <v>186</v>
      </c>
      <c r="AN20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100186, 'Б-100186-13',date'2015-01-02', 2, 12, 12, 'RUR', 1, 18, date'2015-02-02',  date'2015-02-28', 1001861, 1, to_date('2015-02-01 00:00:00','YYYY-MM-DD HH24:MI:SS'), 1200, 216, 0, 275, 0, 'c1', 1, 100186, 1186, 186);insert into xxxx_oebs_cash_payment_test (ID, INVOICE_ID, OEBS_PAYMENT, DOC_DATE, COMISS_DATE) values (s_xxxx_oebs_cash_payment_test.NEXTVAL, 100186, 2400, to_date('2015-02-01 00:00:00','YYYY-MM-DD HH24:MI:SS'), date'2015-01-30' );</v>
      </c>
    </row>
    <row r="203" spans="1:40" ht="12.75" customHeight="1" x14ac:dyDescent="0.25">
      <c r="A203" s="272">
        <v>17</v>
      </c>
      <c r="B203" s="72">
        <v>0</v>
      </c>
      <c r="C203" s="165" t="str">
        <f t="shared" si="47"/>
        <v>100017</v>
      </c>
      <c r="D203" s="165" t="str">
        <f t="shared" si="48"/>
        <v>100017/13</v>
      </c>
      <c r="E203" s="167" t="s">
        <v>36</v>
      </c>
      <c r="F203" s="167" t="s">
        <v>36</v>
      </c>
      <c r="G203" s="165">
        <v>50</v>
      </c>
      <c r="H203" s="178">
        <v>100187</v>
      </c>
      <c r="I203" s="170" t="str">
        <f t="shared" si="49"/>
        <v>Б-100187-13</v>
      </c>
      <c r="J203" s="169">
        <v>2</v>
      </c>
      <c r="K203" s="165">
        <v>12</v>
      </c>
      <c r="L203" s="165" t="s">
        <v>38</v>
      </c>
      <c r="M203" s="169">
        <v>1</v>
      </c>
      <c r="N203" s="165">
        <v>18</v>
      </c>
      <c r="O203" s="167" t="s">
        <v>823</v>
      </c>
      <c r="P203" s="167" t="s">
        <v>823</v>
      </c>
      <c r="Q203" s="167" t="s">
        <v>826</v>
      </c>
      <c r="R203" s="166" t="str">
        <f t="shared" si="54"/>
        <v>1001871</v>
      </c>
      <c r="S203" s="170">
        <v>1</v>
      </c>
      <c r="T203" s="191" t="s">
        <v>310</v>
      </c>
      <c r="U203" s="165">
        <v>1100</v>
      </c>
      <c r="V203" s="165">
        <f t="shared" si="53"/>
        <v>198</v>
      </c>
      <c r="W203" s="165">
        <v>0</v>
      </c>
      <c r="X203" s="24">
        <v>276</v>
      </c>
      <c r="Z203" s="358" t="str">
        <f>SUM(U203)-SUM(V203)&amp;" / "&amp;(SUM(U203)-SUM(V203))*0.23&amp;" / "&amp;(SUM(U203)-SUM(V203))*0.02</f>
        <v>902 / 207.46 / 18.04</v>
      </c>
      <c r="AA203" s="365" t="s">
        <v>860</v>
      </c>
      <c r="AB203" s="178">
        <f t="shared" si="55"/>
        <v>2200</v>
      </c>
      <c r="AC203" s="170"/>
      <c r="AD203" s="170"/>
      <c r="AE203" s="191" t="s">
        <v>150</v>
      </c>
      <c r="AF203" s="165">
        <v>0</v>
      </c>
      <c r="AG203" s="165" t="s">
        <v>44</v>
      </c>
      <c r="AH203" s="165">
        <v>1</v>
      </c>
      <c r="AI203" s="165">
        <f t="shared" si="56"/>
        <v>100187</v>
      </c>
      <c r="AJ203" s="165">
        <f t="shared" si="57"/>
        <v>1187</v>
      </c>
      <c r="AK203" s="165">
        <f t="shared" si="58"/>
        <v>187</v>
      </c>
      <c r="AN20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100187, 'Б-100187-13',date'2015-02-02', 2, 12, 12, 'RUR', 1, 18, date'2015-02-02',  date'2015-02-01', 1001871, 1, to_date('2015-01-31 23:59:59','YYYY-MM-DD HH24:MI:SS'), 1100, 198, 0, 276, 0, 'c1', 1, 100187, 1187, 187);insert into xxxx_oebs_cash_payment_test (ID, INVOICE_ID, OEBS_PAYMENT, DOC_DATE, COMISS_DATE) values (s_xxxx_oebs_cash_payment_test.NEXTVAL, 100187, 2200, to_date('2015-01-31 23:59:59','YYYY-MM-DD HH24:MI:SS'), date'2015-01-30' );</v>
      </c>
    </row>
    <row r="204" spans="1:40" ht="12.75" customHeight="1" x14ac:dyDescent="0.25">
      <c r="A204" s="272">
        <v>17</v>
      </c>
      <c r="B204" s="72">
        <v>0</v>
      </c>
      <c r="C204" s="165" t="str">
        <f t="shared" si="47"/>
        <v>100017</v>
      </c>
      <c r="D204" s="165" t="str">
        <f t="shared" si="48"/>
        <v>100017/13</v>
      </c>
      <c r="E204" s="167" t="s">
        <v>36</v>
      </c>
      <c r="F204" s="167" t="s">
        <v>36</v>
      </c>
      <c r="G204" s="165">
        <v>50</v>
      </c>
      <c r="H204" s="178">
        <v>100188</v>
      </c>
      <c r="I204" s="170" t="str">
        <f t="shared" si="49"/>
        <v>Б-100188-13</v>
      </c>
      <c r="J204" s="169">
        <v>2</v>
      </c>
      <c r="K204" s="165">
        <v>12</v>
      </c>
      <c r="L204" s="165" t="s">
        <v>38</v>
      </c>
      <c r="M204" s="169">
        <v>1</v>
      </c>
      <c r="N204" s="165">
        <v>18</v>
      </c>
      <c r="O204" s="191" t="s">
        <v>824</v>
      </c>
      <c r="P204" s="167" t="s">
        <v>823</v>
      </c>
      <c r="Q204" s="191" t="s">
        <v>303</v>
      </c>
      <c r="R204" s="166" t="str">
        <f t="shared" si="54"/>
        <v>1001881</v>
      </c>
      <c r="S204" s="170">
        <v>1</v>
      </c>
      <c r="T204" s="237" t="s">
        <v>144</v>
      </c>
      <c r="U204" s="165">
        <v>1000</v>
      </c>
      <c r="V204" s="165">
        <f t="shared" si="53"/>
        <v>180</v>
      </c>
      <c r="W204" s="165">
        <v>0</v>
      </c>
      <c r="X204" s="24">
        <v>277</v>
      </c>
      <c r="Z204" s="358" t="str">
        <f>SUM(U204)-SUM(V204)&amp;" / "&amp;(SUM(U204)-SUM(V204))*0.1&amp;" / "&amp;(SUM(U204)-SUM(V204))*0.03&amp;" / "&amp;(SUM(U204)-SUM(V204))*0.12</f>
        <v>820 / 82 / 24.6 / 98.4</v>
      </c>
      <c r="AA204" s="365" t="s">
        <v>861</v>
      </c>
      <c r="AB204" s="178">
        <f t="shared" si="55"/>
        <v>2000</v>
      </c>
      <c r="AC204" s="122">
        <v>900</v>
      </c>
      <c r="AD204" s="122">
        <v>800</v>
      </c>
      <c r="AE204" s="237" t="s">
        <v>149</v>
      </c>
      <c r="AF204" s="165">
        <v>0</v>
      </c>
      <c r="AG204" s="165" t="s">
        <v>44</v>
      </c>
      <c r="AH204" s="165">
        <v>1</v>
      </c>
      <c r="AI204" s="165">
        <f t="shared" si="56"/>
        <v>100188</v>
      </c>
      <c r="AJ204" s="165">
        <f t="shared" si="57"/>
        <v>1188</v>
      </c>
      <c r="AK204" s="165">
        <f t="shared" si="58"/>
        <v>188</v>
      </c>
      <c r="AN204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100188, 'Б-100188-13',date'2015-01-02', 2, 12, 12, 'RUR', 1, 18, date'2015-02-02',  date'2015-02-28', 1001881, 1, to_date('2015-01-01 00:00:00','YYYY-MM-DD HH24:MI:SS'), 1000, 180, 0, 277, 0, 'c1', 1, 100188, 1188, 188);insert into xxxx_oebs_cash_payment_test (ID, INVOICE_ID, OEBS_PAYMENT, DOC_DATE, COMISS_DATE) values (s_xxxx_oebs_cash_payment_test.NEXTVAL, 100188, 2000, to_date('2015-01-01 00:00:00','YYYY-MM-DD HH24:MI:SS'), date'2015-01-31' );insert into xxxx_oebs_cash_payment_test (ID, INVOICE_ID, OEBS_PAYMENT, DOC_DATE, COMISS_DATE) values (s_xxxx_oebs_cash_payment_test.NEXTVAL, 100188, 900, to_date('2015-01-01 00:00:00','YYYY-MM-DD HH24:MI:SS'), date'2015-01-31' );insert into xxxx_oebs_cash_payment_test (ID, INVOICE_ID, OEBS_PAYMENT, DOC_DATE, COMISS_DATE) values (s_xxxx_oebs_cash_payment_test.NEXTVAL, 100188, 800, to_date('2015-01-01 00:00:00','YYYY-MM-DD HH24:MI:SS'), date'2015-01-31' );</v>
      </c>
    </row>
    <row r="205" spans="1:40" ht="12.75" customHeight="1" x14ac:dyDescent="0.25">
      <c r="A205" s="272">
        <v>17</v>
      </c>
      <c r="B205" s="72">
        <v>0</v>
      </c>
      <c r="C205" s="165" t="str">
        <f t="shared" si="47"/>
        <v>100017</v>
      </c>
      <c r="D205" s="165" t="str">
        <f t="shared" si="48"/>
        <v>100017/13</v>
      </c>
      <c r="E205" s="167" t="s">
        <v>36</v>
      </c>
      <c r="F205" s="167" t="s">
        <v>36</v>
      </c>
      <c r="G205" s="165">
        <v>50</v>
      </c>
      <c r="H205" s="178">
        <v>100189</v>
      </c>
      <c r="I205" s="170" t="str">
        <f t="shared" si="49"/>
        <v>Б-100189-13</v>
      </c>
      <c r="J205" s="169">
        <v>2</v>
      </c>
      <c r="K205" s="165">
        <v>12</v>
      </c>
      <c r="L205" s="165" t="s">
        <v>38</v>
      </c>
      <c r="M205" s="169">
        <v>1</v>
      </c>
      <c r="N205" s="165">
        <v>18</v>
      </c>
      <c r="O205" s="167" t="s">
        <v>823</v>
      </c>
      <c r="P205" s="167" t="s">
        <v>823</v>
      </c>
      <c r="Q205" s="167" t="s">
        <v>826</v>
      </c>
      <c r="R205" s="166" t="str">
        <f t="shared" si="54"/>
        <v>1001891</v>
      </c>
      <c r="S205" s="170">
        <v>1</v>
      </c>
      <c r="T205" s="191" t="s">
        <v>312</v>
      </c>
      <c r="U205" s="165">
        <v>900</v>
      </c>
      <c r="V205" s="165">
        <f t="shared" si="53"/>
        <v>162</v>
      </c>
      <c r="W205" s="165">
        <v>0</v>
      </c>
      <c r="X205" s="24">
        <v>278</v>
      </c>
      <c r="Z205" s="358" t="str">
        <f>SUM(U205)-SUM(V205)&amp;" / "&amp;(SUM(U205)-SUM(V205))*0.23&amp;" / "&amp;(SUM(U205)-SUM(V205))*0.02</f>
        <v>738 / 169.74 / 14.76</v>
      </c>
      <c r="AA205" s="365" t="s">
        <v>862</v>
      </c>
      <c r="AB205" s="178">
        <f t="shared" si="55"/>
        <v>1800</v>
      </c>
      <c r="AC205" s="170"/>
      <c r="AD205" s="170"/>
      <c r="AE205" s="191" t="s">
        <v>149</v>
      </c>
      <c r="AF205" s="165">
        <v>0</v>
      </c>
      <c r="AG205" s="165" t="s">
        <v>44</v>
      </c>
      <c r="AH205" s="165">
        <v>1</v>
      </c>
      <c r="AI205" s="165">
        <f t="shared" si="56"/>
        <v>100189</v>
      </c>
      <c r="AJ205" s="165">
        <f t="shared" si="57"/>
        <v>1189</v>
      </c>
      <c r="AK205" s="165">
        <f t="shared" si="58"/>
        <v>189</v>
      </c>
      <c r="AN205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100189, 'Б-100189-13',date'2015-02-02', 2, 12, 12, 'RUR', 1, 18, date'2015-02-02',  date'2015-02-01', 1001891, 1, to_date('2015-01-23 00:00:00','YYYY-MM-DD HH24:MI:SS'), 900, 162, 0, 278, 0, 'c1', 1, 100189, 1189, 189);insert into xxxx_oebs_cash_payment_test (ID, INVOICE_ID, OEBS_PAYMENT, DOC_DATE, COMISS_DATE) values (s_xxxx_oebs_cash_payment_test.NEXTVAL, 100189, 1800, to_date('2015-01-23 00:00:00','YYYY-MM-DD HH24:MI:SS'), date'2015-01-31' );</v>
      </c>
    </row>
    <row r="206" spans="1:40" ht="12.75" customHeight="1" x14ac:dyDescent="0.25">
      <c r="A206" s="272">
        <v>17</v>
      </c>
      <c r="B206" s="72">
        <v>0</v>
      </c>
      <c r="C206" s="165" t="str">
        <f t="shared" si="47"/>
        <v>100017</v>
      </c>
      <c r="D206" s="165" t="str">
        <f t="shared" si="48"/>
        <v>100017/13</v>
      </c>
      <c r="E206" s="167" t="s">
        <v>36</v>
      </c>
      <c r="F206" s="167" t="s">
        <v>36</v>
      </c>
      <c r="G206" s="165">
        <v>50</v>
      </c>
      <c r="H206" s="178">
        <v>100190</v>
      </c>
      <c r="I206" s="170" t="str">
        <f t="shared" si="49"/>
        <v>Б-100190-13</v>
      </c>
      <c r="J206" s="169">
        <v>2</v>
      </c>
      <c r="K206" s="165">
        <v>12</v>
      </c>
      <c r="L206" s="165" t="s">
        <v>38</v>
      </c>
      <c r="M206" s="169">
        <v>1</v>
      </c>
      <c r="N206" s="165">
        <v>18</v>
      </c>
      <c r="O206" s="191" t="s">
        <v>824</v>
      </c>
      <c r="P206" s="167" t="s">
        <v>823</v>
      </c>
      <c r="Q206" s="191" t="s">
        <v>303</v>
      </c>
      <c r="R206" s="166" t="str">
        <f t="shared" si="54"/>
        <v>1001901</v>
      </c>
      <c r="S206" s="170">
        <v>1</v>
      </c>
      <c r="T206" s="237" t="s">
        <v>310</v>
      </c>
      <c r="U206" s="165">
        <v>900</v>
      </c>
      <c r="V206" s="165">
        <f t="shared" si="53"/>
        <v>162</v>
      </c>
      <c r="W206" s="165">
        <v>0</v>
      </c>
      <c r="X206" s="24">
        <v>279</v>
      </c>
      <c r="Z206" s="358" t="str">
        <f>SUM(U206)-SUM(V206)&amp;" / "&amp;(SUM(U206)-SUM(V206))*0.1&amp;" / "&amp;(SUM(U206)-SUM(V206))*0.03&amp;" / "&amp;(SUM(U206)-SUM(V206))*0.12</f>
        <v>738 / 73.8 / 22.14 / 88.56</v>
      </c>
      <c r="AA206" s="365" t="s">
        <v>863</v>
      </c>
      <c r="AB206" s="178">
        <f t="shared" si="55"/>
        <v>1800</v>
      </c>
      <c r="AC206" s="170"/>
      <c r="AD206" s="170"/>
      <c r="AE206" s="237" t="s">
        <v>150</v>
      </c>
      <c r="AF206" s="165">
        <v>0</v>
      </c>
      <c r="AG206" s="165" t="s">
        <v>44</v>
      </c>
      <c r="AH206" s="165">
        <v>1</v>
      </c>
      <c r="AI206" s="165">
        <f t="shared" si="56"/>
        <v>100190</v>
      </c>
      <c r="AJ206" s="165">
        <f t="shared" si="57"/>
        <v>1190</v>
      </c>
      <c r="AK206" s="165">
        <f t="shared" si="58"/>
        <v>190</v>
      </c>
      <c r="AN206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100190, 'Б-100190-13',date'2015-01-02', 2, 12, 12, 'RUR', 1, 18, date'2015-02-02',  date'2015-02-28', 1001901, 1, to_date('2015-01-31 23:59:59','YYYY-MM-DD HH24:MI:SS'), 900, 162, 0, 279, 0, 'c1', 1, 100190, 1190, 190);insert into xxxx_oebs_cash_payment_test (ID, INVOICE_ID, OEBS_PAYMENT, DOC_DATE, COMISS_DATE) values (s_xxxx_oebs_cash_payment_test.NEXTVAL, 100190, 1800, to_date('2015-01-31 23:59:59','YYYY-MM-DD HH24:MI:SS'), date'2015-01-30' );</v>
      </c>
    </row>
    <row r="207" spans="1:40" ht="12.75" customHeight="1" x14ac:dyDescent="0.25">
      <c r="A207" s="272">
        <v>17</v>
      </c>
      <c r="B207" s="72">
        <v>0</v>
      </c>
      <c r="C207" s="165" t="str">
        <f t="shared" si="47"/>
        <v>100017</v>
      </c>
      <c r="D207" s="165" t="str">
        <f t="shared" si="48"/>
        <v>100017/13</v>
      </c>
      <c r="E207" s="167" t="s">
        <v>36</v>
      </c>
      <c r="F207" s="167" t="s">
        <v>36</v>
      </c>
      <c r="G207" s="165">
        <v>50</v>
      </c>
      <c r="H207" s="178">
        <v>100191</v>
      </c>
      <c r="I207" s="170" t="str">
        <f t="shared" si="49"/>
        <v>Б-100191-13</v>
      </c>
      <c r="J207" s="169">
        <v>2</v>
      </c>
      <c r="K207" s="165">
        <v>12</v>
      </c>
      <c r="L207" s="165" t="s">
        <v>38</v>
      </c>
      <c r="M207" s="169">
        <v>1</v>
      </c>
      <c r="N207" s="165">
        <v>18</v>
      </c>
      <c r="O207" s="167" t="s">
        <v>823</v>
      </c>
      <c r="P207" s="167" t="s">
        <v>823</v>
      </c>
      <c r="Q207" s="167" t="s">
        <v>826</v>
      </c>
      <c r="R207" s="166" t="str">
        <f t="shared" si="54"/>
        <v>1001911</v>
      </c>
      <c r="S207" s="170">
        <v>1</v>
      </c>
      <c r="T207" s="191" t="s">
        <v>144</v>
      </c>
      <c r="U207" s="165">
        <v>1000</v>
      </c>
      <c r="V207" s="165">
        <f t="shared" si="53"/>
        <v>180</v>
      </c>
      <c r="W207" s="165">
        <v>0</v>
      </c>
      <c r="X207" s="24">
        <v>280</v>
      </c>
      <c r="Z207" s="358" t="str">
        <f>SUM(U207)-SUM(V207)&amp;" / "&amp;(SUM(U207)-SUM(V207))*0.23&amp;" / "&amp;(SUM(U207)-SUM(V207))*0.02</f>
        <v>820 / 188.6 / 16.4</v>
      </c>
      <c r="AA207" s="365" t="s">
        <v>852</v>
      </c>
      <c r="AB207" s="178">
        <f t="shared" si="55"/>
        <v>2000</v>
      </c>
      <c r="AC207" s="170"/>
      <c r="AD207" s="170"/>
      <c r="AE207" s="191" t="s">
        <v>149</v>
      </c>
      <c r="AF207" s="165">
        <v>0</v>
      </c>
      <c r="AG207" s="165" t="s">
        <v>44</v>
      </c>
      <c r="AH207" s="165">
        <v>1</v>
      </c>
      <c r="AI207" s="165">
        <f t="shared" si="56"/>
        <v>100191</v>
      </c>
      <c r="AJ207" s="165">
        <f t="shared" si="57"/>
        <v>1191</v>
      </c>
      <c r="AK207" s="165">
        <f t="shared" si="58"/>
        <v>191</v>
      </c>
      <c r="AN207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100191, 'Б-100191-13',date'2015-02-02', 2, 12, 12, 'RUR', 1, 18, date'2015-02-02',  date'2015-02-01', 1001911, 1, to_date('2015-01-01 00:00:00','YYYY-MM-DD HH24:MI:SS'), 1000, 180, 0, 280, 0, 'c1', 1, 100191, 1191, 191);insert into xxxx_oebs_cash_payment_test (ID, INVOICE_ID, OEBS_PAYMENT, DOC_DATE, COMISS_DATE) values (s_xxxx_oebs_cash_payment_test.NEXTVAL, 100191, 2000, to_date('2015-01-01 00:00:00','YYYY-MM-DD HH24:MI:SS'), date'2015-01-31' );</v>
      </c>
    </row>
    <row r="208" spans="1:40" ht="12.75" customHeight="1" x14ac:dyDescent="0.25">
      <c r="A208" s="272">
        <v>17</v>
      </c>
      <c r="B208" s="72">
        <v>0</v>
      </c>
      <c r="C208" s="165" t="str">
        <f t="shared" si="47"/>
        <v>100017</v>
      </c>
      <c r="D208" s="165" t="str">
        <f t="shared" si="48"/>
        <v>100017/13</v>
      </c>
      <c r="E208" s="167" t="s">
        <v>36</v>
      </c>
      <c r="F208" s="167" t="s">
        <v>36</v>
      </c>
      <c r="G208" s="165">
        <v>50</v>
      </c>
      <c r="H208" s="178">
        <v>100192</v>
      </c>
      <c r="I208" s="170" t="str">
        <f t="shared" si="49"/>
        <v>Б-100192-13</v>
      </c>
      <c r="J208" s="169">
        <v>2</v>
      </c>
      <c r="K208" s="165">
        <v>12</v>
      </c>
      <c r="L208" s="165" t="s">
        <v>38</v>
      </c>
      <c r="M208" s="169">
        <v>1</v>
      </c>
      <c r="N208" s="165">
        <v>18</v>
      </c>
      <c r="O208" s="186" t="s">
        <v>824</v>
      </c>
      <c r="P208" s="167" t="s">
        <v>823</v>
      </c>
      <c r="Q208" s="167" t="s">
        <v>826</v>
      </c>
      <c r="R208" s="166" t="str">
        <f t="shared" si="54"/>
        <v>1001921</v>
      </c>
      <c r="S208" s="170">
        <v>1</v>
      </c>
      <c r="T208" s="237" t="s">
        <v>312</v>
      </c>
      <c r="U208" s="165">
        <v>900</v>
      </c>
      <c r="V208" s="165">
        <f t="shared" si="53"/>
        <v>162</v>
      </c>
      <c r="W208" s="165">
        <v>0</v>
      </c>
      <c r="X208" s="24">
        <v>281</v>
      </c>
      <c r="Z208" s="358" t="str">
        <f>SUM(U208)-SUM(V208)&amp;" / "&amp;(SUM(U208)-SUM(V208))*0.23&amp;" / "&amp;(SUM(U208)-SUM(V208))*0.02</f>
        <v>738 / 169.74 / 14.76</v>
      </c>
      <c r="AA208" s="365" t="s">
        <v>862</v>
      </c>
      <c r="AB208" s="178">
        <f t="shared" si="55"/>
        <v>1800</v>
      </c>
      <c r="AC208" s="170"/>
      <c r="AD208" s="170"/>
      <c r="AE208" s="237" t="s">
        <v>150</v>
      </c>
      <c r="AF208" s="165">
        <v>0</v>
      </c>
      <c r="AG208" s="165" t="s">
        <v>44</v>
      </c>
      <c r="AH208" s="165">
        <v>1</v>
      </c>
      <c r="AI208" s="165">
        <f t="shared" si="56"/>
        <v>100192</v>
      </c>
      <c r="AJ208" s="165">
        <f t="shared" si="57"/>
        <v>1192</v>
      </c>
      <c r="AK208" s="165">
        <f t="shared" si="58"/>
        <v>192</v>
      </c>
      <c r="AN208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100192, 'Б-100192-13',date'2015-01-02', 2, 12, 12, 'RUR', 1, 18, date'2015-02-02',  date'2015-02-01', 1001921, 1, to_date('2015-01-23 00:00:00','YYYY-MM-DD HH24:MI:SS'), 900, 162, 0, 281, 0, 'c1', 1, 100192, 1192, 192);insert into xxxx_oebs_cash_payment_test (ID, INVOICE_ID, OEBS_PAYMENT, DOC_DATE, COMISS_DATE) values (s_xxxx_oebs_cash_payment_test.NEXTVAL, 100192, 1800, to_date('2015-01-23 00:00:00','YYYY-MM-DD HH24:MI:SS'), date'2015-01-30' );</v>
      </c>
    </row>
    <row r="209" spans="1:40" ht="12.75" customHeight="1" x14ac:dyDescent="0.25">
      <c r="A209" s="272">
        <v>17</v>
      </c>
      <c r="B209" s="72">
        <v>0</v>
      </c>
      <c r="C209" s="165" t="str">
        <f t="shared" si="47"/>
        <v>100017</v>
      </c>
      <c r="D209" s="165" t="str">
        <f t="shared" si="48"/>
        <v>100017/13</v>
      </c>
      <c r="E209" s="167" t="s">
        <v>36</v>
      </c>
      <c r="F209" s="167" t="s">
        <v>36</v>
      </c>
      <c r="G209" s="165">
        <v>50</v>
      </c>
      <c r="H209" s="178">
        <v>100193</v>
      </c>
      <c r="I209" s="170" t="str">
        <f t="shared" si="49"/>
        <v>Б-100193-13</v>
      </c>
      <c r="J209" s="169">
        <v>2</v>
      </c>
      <c r="K209" s="165">
        <v>12</v>
      </c>
      <c r="L209" s="165" t="s">
        <v>38</v>
      </c>
      <c r="M209" s="169">
        <v>1</v>
      </c>
      <c r="N209" s="165">
        <v>18</v>
      </c>
      <c r="O209" s="167" t="s">
        <v>823</v>
      </c>
      <c r="P209" s="167" t="s">
        <v>823</v>
      </c>
      <c r="Q209" s="167" t="s">
        <v>826</v>
      </c>
      <c r="R209" s="166" t="str">
        <f t="shared" si="54"/>
        <v>1001931</v>
      </c>
      <c r="S209" s="170">
        <v>1</v>
      </c>
      <c r="T209" s="191" t="s">
        <v>310</v>
      </c>
      <c r="U209" s="165">
        <v>900</v>
      </c>
      <c r="V209" s="165">
        <f t="shared" si="53"/>
        <v>162</v>
      </c>
      <c r="W209" s="165">
        <v>0</v>
      </c>
      <c r="X209" s="24">
        <v>282</v>
      </c>
      <c r="Z209" s="358" t="str">
        <f>SUM(U209)-SUM(V209)&amp;" / "&amp;(SUM(U209)-SUM(V209))*0.23&amp;" / "&amp;(SUM(U209)-SUM(V209))*0.02</f>
        <v>738 / 169.74 / 14.76</v>
      </c>
      <c r="AA209" s="365" t="s">
        <v>862</v>
      </c>
      <c r="AB209" s="178">
        <f t="shared" si="55"/>
        <v>1800</v>
      </c>
      <c r="AC209" s="170"/>
      <c r="AD209" s="170"/>
      <c r="AE209" s="191" t="s">
        <v>149</v>
      </c>
      <c r="AF209" s="165">
        <v>0</v>
      </c>
      <c r="AG209" s="165" t="s">
        <v>44</v>
      </c>
      <c r="AH209" s="165">
        <v>1</v>
      </c>
      <c r="AI209" s="165">
        <f t="shared" si="56"/>
        <v>100193</v>
      </c>
      <c r="AJ209" s="165">
        <f t="shared" si="57"/>
        <v>1193</v>
      </c>
      <c r="AK209" s="165">
        <f t="shared" si="58"/>
        <v>193</v>
      </c>
      <c r="AN209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100193, 'Б-100193-13',date'2015-02-02', 2, 12, 12, 'RUR', 1, 18, date'2015-02-02',  date'2015-02-01', 1001931, 1, to_date('2015-01-31 23:59:59','YYYY-MM-DD HH24:MI:SS'), 900, 162, 0, 282, 0, 'c1', 1, 100193, 1193, 193);insert into xxxx_oebs_cash_payment_test (ID, INVOICE_ID, OEBS_PAYMENT, DOC_DATE, COMISS_DATE) values (s_xxxx_oebs_cash_payment_test.NEXTVAL, 100193, 1800, to_date('2015-01-31 23:59:59','YYYY-MM-DD HH24:MI:SS'), date'2015-01-31' );</v>
      </c>
    </row>
    <row r="210" spans="1:40" ht="12.75" customHeight="1" x14ac:dyDescent="0.25">
      <c r="A210" s="272">
        <v>17</v>
      </c>
      <c r="B210" s="72">
        <v>0</v>
      </c>
      <c r="C210" s="165" t="str">
        <f t="shared" si="47"/>
        <v>100017</v>
      </c>
      <c r="D210" s="165" t="str">
        <f t="shared" si="48"/>
        <v>100017/13</v>
      </c>
      <c r="E210" s="167" t="s">
        <v>36</v>
      </c>
      <c r="F210" s="167" t="s">
        <v>36</v>
      </c>
      <c r="G210" s="165">
        <v>50</v>
      </c>
      <c r="H210" s="178">
        <v>100194</v>
      </c>
      <c r="I210" s="170" t="str">
        <f t="shared" si="49"/>
        <v>Б-100194-13</v>
      </c>
      <c r="J210" s="169">
        <v>2</v>
      </c>
      <c r="K210" s="165">
        <v>12</v>
      </c>
      <c r="L210" s="165" t="s">
        <v>38</v>
      </c>
      <c r="M210" s="169">
        <v>1</v>
      </c>
      <c r="N210" s="165">
        <v>18</v>
      </c>
      <c r="O210" s="167" t="s">
        <v>823</v>
      </c>
      <c r="P210" s="167" t="s">
        <v>823</v>
      </c>
      <c r="Q210" s="167" t="s">
        <v>826</v>
      </c>
      <c r="R210" s="166" t="str">
        <f t="shared" si="54"/>
        <v>1001941</v>
      </c>
      <c r="S210" s="170">
        <v>1</v>
      </c>
      <c r="T210" s="237" t="s">
        <v>144</v>
      </c>
      <c r="U210" s="165">
        <v>1000</v>
      </c>
      <c r="V210" s="165">
        <f t="shared" si="53"/>
        <v>180</v>
      </c>
      <c r="W210" s="165">
        <v>0</v>
      </c>
      <c r="X210" s="24">
        <v>283</v>
      </c>
      <c r="Z210" s="358" t="str">
        <f>SUM(U210)-SUM(V210)&amp;" / "&amp;(SUM(U210)-SUM(V210))*0.23&amp;" / "&amp;(SUM(U210)-SUM(V210))*0.02</f>
        <v>820 / 188.6 / 16.4</v>
      </c>
      <c r="AA210" s="365" t="s">
        <v>852</v>
      </c>
      <c r="AB210" s="178">
        <f t="shared" si="55"/>
        <v>2000</v>
      </c>
      <c r="AC210" s="170"/>
      <c r="AD210" s="170"/>
      <c r="AE210" s="237" t="s">
        <v>149</v>
      </c>
      <c r="AF210" s="165">
        <v>0</v>
      </c>
      <c r="AG210" s="165" t="s">
        <v>44</v>
      </c>
      <c r="AH210" s="165">
        <v>1</v>
      </c>
      <c r="AI210" s="165">
        <f t="shared" si="56"/>
        <v>100194</v>
      </c>
      <c r="AJ210" s="165">
        <f t="shared" si="57"/>
        <v>1194</v>
      </c>
      <c r="AK210" s="165">
        <f t="shared" si="58"/>
        <v>194</v>
      </c>
      <c r="AN210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100194, 'Б-100194-13',date'2015-02-02', 2, 12, 12, 'RUR', 1, 18, date'2015-02-02',  date'2015-02-01', 1001941, 1, to_date('2015-01-01 00:00:00','YYYY-MM-DD HH24:MI:SS'), 1000, 180, 0, 283, 0, 'c1', 1, 100194, 1194, 194);insert into xxxx_oebs_cash_payment_test (ID, INVOICE_ID, OEBS_PAYMENT, DOC_DATE, COMISS_DATE) values (s_xxxx_oebs_cash_payment_test.NEXTVAL, 100194, 2000, to_date('2015-01-01 00:00:00','YYYY-MM-DD HH24:MI:SS'), date'2015-01-31' );</v>
      </c>
    </row>
    <row r="211" spans="1:40" ht="12.75" customHeight="1" x14ac:dyDescent="0.25">
      <c r="A211" s="272">
        <v>17</v>
      </c>
      <c r="B211" s="72">
        <v>0</v>
      </c>
      <c r="C211" s="165" t="str">
        <f t="shared" si="47"/>
        <v>100017</v>
      </c>
      <c r="D211" s="165" t="str">
        <f t="shared" si="48"/>
        <v>100017/13</v>
      </c>
      <c r="E211" s="167" t="s">
        <v>36</v>
      </c>
      <c r="F211" s="167" t="s">
        <v>36</v>
      </c>
      <c r="G211" s="165">
        <v>50</v>
      </c>
      <c r="H211" s="178">
        <v>100195</v>
      </c>
      <c r="I211" s="170" t="str">
        <f t="shared" si="49"/>
        <v>Б-100195-13</v>
      </c>
      <c r="J211" s="169">
        <v>2</v>
      </c>
      <c r="K211" s="165">
        <v>12</v>
      </c>
      <c r="L211" s="165" t="s">
        <v>38</v>
      </c>
      <c r="M211" s="169">
        <v>1</v>
      </c>
      <c r="N211" s="165">
        <v>18</v>
      </c>
      <c r="O211" s="186" t="s">
        <v>824</v>
      </c>
      <c r="P211" s="167" t="s">
        <v>823</v>
      </c>
      <c r="Q211" s="167" t="s">
        <v>826</v>
      </c>
      <c r="R211" s="166" t="str">
        <f t="shared" si="54"/>
        <v>1001951</v>
      </c>
      <c r="S211" s="170">
        <v>1</v>
      </c>
      <c r="T211" s="191" t="s">
        <v>309</v>
      </c>
      <c r="U211" s="165">
        <v>900</v>
      </c>
      <c r="V211" s="165">
        <f t="shared" si="53"/>
        <v>162</v>
      </c>
      <c r="W211" s="165">
        <v>0</v>
      </c>
      <c r="X211" s="24">
        <v>284</v>
      </c>
      <c r="Z211" s="356" t="str">
        <f>SUM(U211:U212)-SUM(V211:V212)&amp;" / "&amp;(SUM(U211:U212)-SUM(V211:V212))*0.23&amp;" / "&amp;(SUM(U211:U212)-SUM(V211:V212))*0.02</f>
        <v>1476 / 339.48 / 29.52</v>
      </c>
      <c r="AA211" s="365" t="s">
        <v>864</v>
      </c>
      <c r="AB211" s="178">
        <f t="shared" si="55"/>
        <v>1800</v>
      </c>
      <c r="AC211" s="170"/>
      <c r="AD211" s="170"/>
      <c r="AE211" s="191" t="s">
        <v>148</v>
      </c>
      <c r="AF211" s="165">
        <v>0</v>
      </c>
      <c r="AG211" s="165" t="s">
        <v>44</v>
      </c>
      <c r="AH211" s="165">
        <v>1</v>
      </c>
      <c r="AI211" s="165">
        <f t="shared" si="56"/>
        <v>100195</v>
      </c>
      <c r="AJ211" s="165">
        <f t="shared" si="57"/>
        <v>1195</v>
      </c>
      <c r="AK211" s="165">
        <f t="shared" si="58"/>
        <v>195</v>
      </c>
      <c r="AN211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100195, 'Б-100195-13',date'2015-01-02', 2, 12, 12, 'RUR', 1, 18, date'2015-02-02',  date'2015-02-01', 1001951, 1, to_date('2015-02-28 00:00:00','YYYY-MM-DD HH24:MI:SS'), 900, 162, 0, 284, 0, 'c1', 1, 100195, 1195, 195);insert into xxxx_oebs_cash_payment_test (ID, INVOICE_ID, OEBS_PAYMENT, DOC_DATE, COMISS_DATE) values (s_xxxx_oebs_cash_payment_test.NEXTVAL, 100195, 1800, to_date('2015-02-28 00:00:00','YYYY-MM-DD HH24:MI:SS'), date'2015-02-28' );</v>
      </c>
    </row>
    <row r="212" spans="1:40" ht="12.75" customHeight="1" x14ac:dyDescent="0.25">
      <c r="A212" s="272">
        <v>17</v>
      </c>
      <c r="B212" s="72">
        <v>0</v>
      </c>
      <c r="C212" s="165" t="str">
        <f>"1000"&amp;A212</f>
        <v>100017</v>
      </c>
      <c r="D212" s="165" t="str">
        <f>"1000"&amp;A212&amp;"/13"</f>
        <v>100017/13</v>
      </c>
      <c r="E212" s="167" t="s">
        <v>36</v>
      </c>
      <c r="F212" s="167" t="s">
        <v>36</v>
      </c>
      <c r="G212" s="165">
        <v>50</v>
      </c>
      <c r="H212" s="178">
        <v>100196</v>
      </c>
      <c r="I212" s="170" t="str">
        <f>"Б-"&amp;H212&amp;"-13"</f>
        <v>Б-100196-13</v>
      </c>
      <c r="J212" s="169">
        <v>2</v>
      </c>
      <c r="K212" s="165">
        <v>12</v>
      </c>
      <c r="L212" s="165" t="s">
        <v>38</v>
      </c>
      <c r="M212" s="169">
        <v>1</v>
      </c>
      <c r="N212" s="165">
        <v>18</v>
      </c>
      <c r="O212" s="186" t="s">
        <v>824</v>
      </c>
      <c r="P212" s="167" t="s">
        <v>823</v>
      </c>
      <c r="Q212" s="167" t="s">
        <v>826</v>
      </c>
      <c r="R212" s="166" t="str">
        <f>H212&amp;"1"</f>
        <v>1001961</v>
      </c>
      <c r="S212" s="170">
        <v>1</v>
      </c>
      <c r="T212" s="191" t="s">
        <v>309</v>
      </c>
      <c r="U212" s="165">
        <v>900</v>
      </c>
      <c r="V212" s="165">
        <f>U212*0.18</f>
        <v>162</v>
      </c>
      <c r="W212" s="165">
        <v>0</v>
      </c>
      <c r="X212" s="24">
        <v>285</v>
      </c>
      <c r="Z212" s="358"/>
      <c r="AA212" s="365"/>
      <c r="AB212" s="178">
        <f>U212*2</f>
        <v>1800</v>
      </c>
      <c r="AC212" s="170"/>
      <c r="AD212" s="170"/>
      <c r="AE212" s="191" t="s">
        <v>148</v>
      </c>
      <c r="AF212" s="165">
        <v>0</v>
      </c>
      <c r="AG212" s="165" t="s">
        <v>44</v>
      </c>
      <c r="AH212" s="165">
        <v>1</v>
      </c>
      <c r="AI212" s="165">
        <f t="shared" si="56"/>
        <v>100196</v>
      </c>
      <c r="AJ212" s="165">
        <f t="shared" si="57"/>
        <v>1196</v>
      </c>
      <c r="AK212" s="165">
        <f t="shared" si="58"/>
        <v>196</v>
      </c>
      <c r="AN212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100196, 'Б-100196-13',date'2015-01-02', 2, 12, 12, 'RUR', 1, 18, date'2015-02-02',  date'2015-02-01', 1001961, 1, to_date('2015-02-28 00:00:00','YYYY-MM-DD HH24:MI:SS'), 900, 162, 0, 285, 0, 'c1', 1, 100196, 1196, 196);insert into xxxx_oebs_cash_payment_test (ID, INVOICE_ID, OEBS_PAYMENT, DOC_DATE, COMISS_DATE) values (s_xxxx_oebs_cash_payment_test.NEXTVAL, 100196, 1800, to_date('2015-02-28 00:00:00','YYYY-MM-DD HH24:MI:SS'), date'2015-02-28' );</v>
      </c>
    </row>
    <row r="213" spans="1:40" ht="12.75" customHeight="1" x14ac:dyDescent="0.25">
      <c r="A213" s="272">
        <v>17</v>
      </c>
      <c r="B213" s="72">
        <v>0</v>
      </c>
      <c r="C213" s="171" t="str">
        <f t="shared" ref="C213" si="59">"1000"&amp;A213</f>
        <v>100017</v>
      </c>
      <c r="D213" s="171" t="str">
        <f t="shared" ref="D213" si="60">"1000"&amp;A213&amp;"/13"</f>
        <v>100017/13</v>
      </c>
      <c r="E213" s="172" t="s">
        <v>36</v>
      </c>
      <c r="F213" s="172" t="s">
        <v>36</v>
      </c>
      <c r="G213" s="171">
        <v>50</v>
      </c>
      <c r="H213" s="178">
        <v>100197</v>
      </c>
      <c r="I213" s="171" t="str">
        <f t="shared" ref="I213" si="61">"Б-"&amp;H213&amp;"-13"</f>
        <v>Б-100197-13</v>
      </c>
      <c r="J213" s="169">
        <v>2</v>
      </c>
      <c r="K213" s="171">
        <v>12</v>
      </c>
      <c r="L213" s="171" t="s">
        <v>38</v>
      </c>
      <c r="M213" s="175">
        <v>1</v>
      </c>
      <c r="N213" s="171">
        <v>18</v>
      </c>
      <c r="O213" s="191" t="s">
        <v>824</v>
      </c>
      <c r="P213" s="191" t="s">
        <v>823</v>
      </c>
      <c r="Q213" s="191" t="s">
        <v>303</v>
      </c>
      <c r="R213" s="173" t="str">
        <f t="shared" ref="R213:R259" si="62">H213&amp;"1"</f>
        <v>1001971</v>
      </c>
      <c r="S213" s="171">
        <v>1</v>
      </c>
      <c r="T213" s="177" t="s">
        <v>308</v>
      </c>
      <c r="U213" s="171">
        <v>900</v>
      </c>
      <c r="V213" s="171">
        <f t="shared" ref="V213" si="63">U213*0.18</f>
        <v>162</v>
      </c>
      <c r="W213" s="171">
        <v>0</v>
      </c>
      <c r="X213" s="24">
        <v>286</v>
      </c>
      <c r="Y213" s="179"/>
      <c r="Z213" s="361"/>
      <c r="AA213" s="367"/>
      <c r="AB213" s="180">
        <f t="shared" ref="AB213:AB258" si="64">U213*2</f>
        <v>1800</v>
      </c>
      <c r="AC213" s="171"/>
      <c r="AD213" s="171"/>
      <c r="AE213" s="177" t="s">
        <v>319</v>
      </c>
      <c r="AF213" s="165">
        <v>0</v>
      </c>
      <c r="AG213" s="171" t="s">
        <v>44</v>
      </c>
      <c r="AH213" s="171">
        <v>1</v>
      </c>
      <c r="AI213" s="165">
        <f t="shared" si="56"/>
        <v>100197</v>
      </c>
      <c r="AJ213" s="165">
        <f t="shared" si="57"/>
        <v>1197</v>
      </c>
      <c r="AK213" s="165">
        <f t="shared" si="58"/>
        <v>197</v>
      </c>
      <c r="AL213" s="179"/>
      <c r="AN213" s="163" t="str">
        <f t="shared" si="4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17, 100017, '100017/13', date'2014-03-01', date'2014-03-01', 50, 100197, 'Б-100197-13',date'2015-01-02', 2, 12, 12, 'RUR', 1, 18, date'2015-02-02',  date'2015-02-28', 1001971, 1, to_date('2015-02-01 00:00:00','YYYY-MM-DD HH24:MI:SS'), 900, 162, 0, 286, 0, 'c1', 1, 100197, 1197, 197);insert into xxxx_oebs_cash_payment_test (ID, INVOICE_ID, OEBS_PAYMENT, DOC_DATE, COMISS_DATE) values (s_xxxx_oebs_cash_payment_test.NEXTVAL, 100197, 1800, to_date('2015-02-01 00:00:00','YYYY-MM-DD HH24:MI:SS'), date'2015-02-01' );</v>
      </c>
    </row>
    <row r="214" spans="1:40" ht="12.75" customHeight="1" x14ac:dyDescent="0.25">
      <c r="A214" s="272">
        <v>18</v>
      </c>
      <c r="B214" s="72">
        <v>0</v>
      </c>
      <c r="C214" s="165" t="str">
        <f>"1000"&amp;A214</f>
        <v>100018</v>
      </c>
      <c r="D214" s="165" t="str">
        <f>"1000"&amp;A214&amp;"/13"</f>
        <v>100018/13</v>
      </c>
      <c r="E214" s="167" t="s">
        <v>36</v>
      </c>
      <c r="F214" s="167" t="s">
        <v>36</v>
      </c>
      <c r="G214" s="165">
        <v>50</v>
      </c>
      <c r="H214" s="178">
        <v>100198</v>
      </c>
      <c r="I214" s="170" t="str">
        <f>"Б-"&amp;H214&amp;"-13"</f>
        <v>Б-100198-13</v>
      </c>
      <c r="J214" s="169">
        <v>2</v>
      </c>
      <c r="K214" s="234">
        <v>7</v>
      </c>
      <c r="L214" s="165" t="s">
        <v>38</v>
      </c>
      <c r="M214" s="169">
        <v>1</v>
      </c>
      <c r="N214" s="165">
        <v>18</v>
      </c>
      <c r="O214" s="167" t="s">
        <v>823</v>
      </c>
      <c r="P214" s="167" t="s">
        <v>823</v>
      </c>
      <c r="Q214" s="167" t="s">
        <v>826</v>
      </c>
      <c r="R214" s="166" t="str">
        <f t="shared" si="62"/>
        <v>1001981</v>
      </c>
      <c r="S214" s="170">
        <v>1</v>
      </c>
      <c r="T214" s="284" t="s">
        <v>1694</v>
      </c>
      <c r="U214" s="165">
        <v>1000</v>
      </c>
      <c r="V214" s="165">
        <f>U214*0.18</f>
        <v>180</v>
      </c>
      <c r="W214" s="165">
        <v>0</v>
      </c>
      <c r="X214" s="24">
        <v>287</v>
      </c>
      <c r="Y214" s="168" t="s">
        <v>42</v>
      </c>
      <c r="Z214" s="358" t="str">
        <f>SUM(U216:U217)-SUM(V216:V217)&amp;" / "&amp;(SUM(U216:U217)-SUM(V216:V217))*0.23&amp;" / "&amp;(SUM(U216:U217)-SUM(V216:V217))*0.02</f>
        <v>1640 / 377.2 / 32.8</v>
      </c>
      <c r="AA214" s="359"/>
      <c r="AB214" s="178">
        <f t="shared" si="64"/>
        <v>2000</v>
      </c>
      <c r="AC214" s="170"/>
      <c r="AD214" s="170"/>
      <c r="AE214" s="167" t="s">
        <v>149</v>
      </c>
      <c r="AF214" s="165">
        <v>0</v>
      </c>
      <c r="AG214" s="165" t="s">
        <v>44</v>
      </c>
      <c r="AH214" s="165">
        <v>1</v>
      </c>
      <c r="AI214" s="165">
        <f t="shared" si="56"/>
        <v>100198</v>
      </c>
      <c r="AJ214" s="165">
        <f t="shared" si="57"/>
        <v>1198</v>
      </c>
      <c r="AK214" s="165">
        <f t="shared" si="58"/>
        <v>198</v>
      </c>
      <c r="AL214" s="163" t="s">
        <v>865</v>
      </c>
      <c r="AN214" s="163" t="str">
        <f t="shared" ref="AN214:AN277" si="6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"&amp;A214&amp;", "&amp;C214&amp;", '"&amp;D214&amp;"', date'"&amp;E214&amp;"', date'"&amp;F214&amp;"', "&amp;G214&amp;", "&amp;H214&amp;", '"&amp;I214&amp;"',date'"&amp;O214&amp;"', "&amp;J214&amp;", "&amp;K214&amp;", "&amp;K214&amp;", '"&amp;L214&amp;"', "&amp;M214&amp;", "&amp;N214&amp;", date'"&amp;P214&amp;"',  date'"&amp;Q214&amp;"', "&amp;R214&amp;", "&amp;S214&amp;", to_date('"&amp;T214&amp;"','YYYY-MM-DD HH24:MI:SS'), "&amp;U214&amp;", "&amp;V214&amp;", "&amp;W214&amp;", "&amp;X214&amp;", "&amp;AF214&amp;", '"&amp;AG214&amp;"', "&amp;AH214&amp;", "&amp;AI214&amp;", "&amp;AJ214&amp;", "&amp;AK214&amp;");"&amp;
IF(LEN(AB214)&gt;0,"insert into xxxx_oebs_cash_payment_test (ID, INVOICE_ID, OEBS_PAYMENT, DOC_DATE, COMISS_DATE) values (s_xxxx_oebs_cash_payment_test.NEXTVAL, "&amp;H214&amp;", "&amp;AB214&amp;", to_date('"&amp;T214&amp;"','YYYY-MM-DD HH24:MI:SS'), "&amp;AE214&amp;" );","")&amp;
IF(LEN(AC214)&gt;0,"insert into xxxx_oebs_cash_payment_test (ID, INVOICE_ID, OEBS_PAYMENT, DOC_DATE, COMISS_DATE) values (s_xxxx_oebs_cash_payment_test.NEXTVAL, "&amp;H214&amp;", "&amp;AC214&amp;", to_date('"&amp;T214&amp;"','YYYY-MM-DD HH24:MI:SS'), "&amp;AE214&amp;" );","")&amp;
IF(LEN(AD214)&gt;0,"insert into xxxx_oebs_cash_payment_test (ID, INVOICE_ID, OEBS_PAYMENT, DOC_DATE, COMISS_DATE) values (s_xxxx_oebs_cash_payment_test.NEXTVAL, "&amp;H214&amp;", "&amp;AD214&amp;", to_date('"&amp;T214&amp;"','YYYY-MM-DD HH24:MI:SS'), "&amp;AE214&amp;"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18, 100018, '100018/13', date'2014-03-01', date'2014-03-01', 50, 100198, 'Б-100198-13',date'2015-02-02', 2, 7, 7, 'RUR', 1, 18, date'2015-02-02',  date'2015-02-01', 1001981, 1, to_date('2014-12-01 00:00:00','YYYY-MM-DD HH24:MI:SS'), 1000, 180, 0, 287, 0, 'c1', 1, 100198, 1198, 198);insert into xxxx_oebs_cash_payment_test (ID, INVOICE_ID, OEBS_PAYMENT, DOC_DATE, COMISS_DATE) values (s_xxxx_oebs_cash_payment_test.NEXTVAL, 100198, 2000, to_date('2014-12-01 00:00:00','YYYY-MM-DD HH24:MI:SS'), date'2015-01-31' );</v>
      </c>
    </row>
    <row r="215" spans="1:40" ht="12.75" customHeight="1" x14ac:dyDescent="0.25">
      <c r="A215" s="272">
        <v>18</v>
      </c>
      <c r="B215" s="72">
        <v>0</v>
      </c>
      <c r="C215" s="165" t="str">
        <f>"1000"&amp;A215</f>
        <v>100018</v>
      </c>
      <c r="D215" s="165" t="str">
        <f>"1000"&amp;A215&amp;"/13"</f>
        <v>100018/13</v>
      </c>
      <c r="E215" s="167" t="s">
        <v>36</v>
      </c>
      <c r="F215" s="167" t="s">
        <v>36</v>
      </c>
      <c r="G215" s="165">
        <v>50</v>
      </c>
      <c r="H215" s="178">
        <v>100199</v>
      </c>
      <c r="I215" s="170" t="str">
        <f>"Б-"&amp;H215&amp;"-13"</f>
        <v>Б-100199-13</v>
      </c>
      <c r="J215" s="169">
        <v>2</v>
      </c>
      <c r="K215" s="165">
        <v>12</v>
      </c>
      <c r="L215" s="165" t="s">
        <v>38</v>
      </c>
      <c r="M215" s="169">
        <v>1</v>
      </c>
      <c r="N215" s="165">
        <v>18</v>
      </c>
      <c r="O215" s="167" t="s">
        <v>823</v>
      </c>
      <c r="P215" s="167" t="s">
        <v>823</v>
      </c>
      <c r="Q215" s="167" t="s">
        <v>826</v>
      </c>
      <c r="R215" s="166" t="str">
        <f t="shared" si="62"/>
        <v>1001991</v>
      </c>
      <c r="S215" s="122">
        <v>4</v>
      </c>
      <c r="T215" s="284" t="s">
        <v>1694</v>
      </c>
      <c r="U215" s="165">
        <v>1000</v>
      </c>
      <c r="V215" s="165">
        <f>U215*0.18</f>
        <v>180</v>
      </c>
      <c r="W215" s="165">
        <v>0</v>
      </c>
      <c r="X215" s="24">
        <v>288</v>
      </c>
      <c r="Y215" s="168" t="s">
        <v>42</v>
      </c>
      <c r="Z215" s="358"/>
      <c r="AA215" s="359"/>
      <c r="AB215" s="178">
        <f t="shared" si="64"/>
        <v>2000</v>
      </c>
      <c r="AC215" s="170"/>
      <c r="AD215" s="170"/>
      <c r="AE215" s="167" t="s">
        <v>149</v>
      </c>
      <c r="AF215" s="165">
        <v>0</v>
      </c>
      <c r="AG215" s="165" t="s">
        <v>44</v>
      </c>
      <c r="AH215" s="165">
        <v>1</v>
      </c>
      <c r="AI215" s="165">
        <f t="shared" si="56"/>
        <v>100199</v>
      </c>
      <c r="AJ215" s="165">
        <f t="shared" si="57"/>
        <v>1199</v>
      </c>
      <c r="AK215" s="165">
        <f t="shared" si="58"/>
        <v>199</v>
      </c>
      <c r="AL215" s="163" t="s">
        <v>866</v>
      </c>
      <c r="AN21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18, 100018, '100018/13', date'2014-03-01', date'2014-03-01', 50, 100199, 'Б-100199-13',date'2015-02-02', 2, 12, 12, 'RUR', 1, 18, date'2015-02-02',  date'2015-02-01', 1001991, 4, to_date('2014-12-01 00:00:00','YYYY-MM-DD HH24:MI:SS'), 1000, 180, 0, 288, 0, 'c1', 1, 100199, 1199, 199);insert into xxxx_oebs_cash_payment_test (ID, INVOICE_ID, OEBS_PAYMENT, DOC_DATE, COMISS_DATE) values (s_xxxx_oebs_cash_payment_test.NEXTVAL, 100199, 2000, to_date('2014-12-01 00:00:00','YYYY-MM-DD HH24:MI:SS'), date'2015-01-31' );</v>
      </c>
    </row>
    <row r="216" spans="1:40" ht="12.75" customHeight="1" x14ac:dyDescent="0.25">
      <c r="A216" s="272">
        <v>18</v>
      </c>
      <c r="B216" s="72">
        <v>0</v>
      </c>
      <c r="C216" s="165" t="str">
        <f>"1000"&amp;A216</f>
        <v>100018</v>
      </c>
      <c r="D216" s="165" t="str">
        <f>"1000"&amp;A216&amp;"/13"</f>
        <v>100018/13</v>
      </c>
      <c r="E216" s="167" t="s">
        <v>36</v>
      </c>
      <c r="F216" s="167" t="s">
        <v>36</v>
      </c>
      <c r="G216" s="165">
        <v>50</v>
      </c>
      <c r="H216" s="178">
        <v>100200</v>
      </c>
      <c r="I216" s="170" t="str">
        <f>"Б-"&amp;H216&amp;"-13"</f>
        <v>Б-100200-13</v>
      </c>
      <c r="J216" s="169">
        <v>2</v>
      </c>
      <c r="K216" s="165">
        <v>12</v>
      </c>
      <c r="L216" s="165" t="s">
        <v>38</v>
      </c>
      <c r="M216" s="169">
        <v>1</v>
      </c>
      <c r="N216" s="165">
        <v>18</v>
      </c>
      <c r="O216" s="167" t="s">
        <v>823</v>
      </c>
      <c r="P216" s="167" t="s">
        <v>823</v>
      </c>
      <c r="Q216" s="167" t="s">
        <v>826</v>
      </c>
      <c r="R216" s="166" t="str">
        <f t="shared" si="62"/>
        <v>1002001</v>
      </c>
      <c r="S216" s="170">
        <v>1</v>
      </c>
      <c r="T216" s="284" t="s">
        <v>1694</v>
      </c>
      <c r="U216" s="165">
        <v>1000</v>
      </c>
      <c r="V216" s="165">
        <f>U216*0.18</f>
        <v>180</v>
      </c>
      <c r="W216" s="165">
        <v>0</v>
      </c>
      <c r="X216" s="24">
        <v>289</v>
      </c>
      <c r="Y216" s="168" t="s">
        <v>42</v>
      </c>
      <c r="Z216" s="358"/>
      <c r="AA216" s="359"/>
      <c r="AB216" s="178">
        <f t="shared" si="64"/>
        <v>2000</v>
      </c>
      <c r="AC216" s="170"/>
      <c r="AD216" s="170"/>
      <c r="AE216" s="167" t="s">
        <v>149</v>
      </c>
      <c r="AF216" s="165">
        <v>0</v>
      </c>
      <c r="AG216" s="165" t="s">
        <v>44</v>
      </c>
      <c r="AH216" s="165">
        <v>1</v>
      </c>
      <c r="AI216" s="165">
        <f t="shared" si="56"/>
        <v>100200</v>
      </c>
      <c r="AJ216" s="165">
        <f t="shared" si="57"/>
        <v>1200</v>
      </c>
      <c r="AK216" s="165">
        <f t="shared" si="58"/>
        <v>200</v>
      </c>
      <c r="AN21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18, 100018, '100018/13', date'2014-03-01', date'2014-03-01', 50, 100200, 'Б-100200-13',date'2015-02-02', 2, 12, 12, 'RUR', 1, 18, date'2015-02-02',  date'2015-02-01', 1002001, 1, to_date('2014-12-01 00:00:00','YYYY-MM-DD HH24:MI:SS'), 1000, 180, 0, 289, 0, 'c1', 1, 100200, 1200, 200);insert into xxxx_oebs_cash_payment_test (ID, INVOICE_ID, OEBS_PAYMENT, DOC_DATE, COMISS_DATE) values (s_xxxx_oebs_cash_payment_test.NEXTVAL, 100200, 2000, to_date('2014-12-01 00:00:00','YYYY-MM-DD HH24:MI:SS'), date'2015-01-31' );</v>
      </c>
    </row>
    <row r="217" spans="1:40" ht="12.75" customHeight="1" x14ac:dyDescent="0.25">
      <c r="A217" s="272">
        <v>18</v>
      </c>
      <c r="B217" s="72">
        <v>0</v>
      </c>
      <c r="C217" s="165" t="str">
        <f>"1000"&amp;A217</f>
        <v>100018</v>
      </c>
      <c r="D217" s="165" t="str">
        <f>"1000"&amp;A217&amp;"/13"</f>
        <v>100018/13</v>
      </c>
      <c r="E217" s="167" t="s">
        <v>36</v>
      </c>
      <c r="F217" s="167" t="s">
        <v>36</v>
      </c>
      <c r="G217" s="165">
        <v>50</v>
      </c>
      <c r="H217" s="178">
        <v>100201</v>
      </c>
      <c r="I217" s="170" t="str">
        <f>"Б-"&amp;H217&amp;"-13"</f>
        <v>Б-100201-13</v>
      </c>
      <c r="J217" s="169">
        <v>2</v>
      </c>
      <c r="K217" s="165">
        <v>12</v>
      </c>
      <c r="L217" s="165" t="s">
        <v>38</v>
      </c>
      <c r="M217" s="169">
        <v>1</v>
      </c>
      <c r="N217" s="165">
        <v>18</v>
      </c>
      <c r="O217" s="167" t="s">
        <v>823</v>
      </c>
      <c r="P217" s="167" t="s">
        <v>823</v>
      </c>
      <c r="Q217" s="167" t="s">
        <v>826</v>
      </c>
      <c r="R217" s="166" t="str">
        <f t="shared" si="62"/>
        <v>1002011</v>
      </c>
      <c r="S217" s="170">
        <v>1</v>
      </c>
      <c r="T217" s="167" t="s">
        <v>308</v>
      </c>
      <c r="U217" s="165">
        <v>1000</v>
      </c>
      <c r="V217" s="165">
        <f>U217*0.18</f>
        <v>180</v>
      </c>
      <c r="W217" s="165">
        <v>0</v>
      </c>
      <c r="X217" s="24">
        <v>290</v>
      </c>
      <c r="Y217" s="168" t="s">
        <v>42</v>
      </c>
      <c r="Z217" s="358"/>
      <c r="AA217" s="359"/>
      <c r="AB217" s="178">
        <f t="shared" si="64"/>
        <v>2000</v>
      </c>
      <c r="AC217" s="170"/>
      <c r="AD217" s="170"/>
      <c r="AE217" s="284" t="s">
        <v>155</v>
      </c>
      <c r="AF217" s="165">
        <v>0</v>
      </c>
      <c r="AG217" s="165" t="s">
        <v>44</v>
      </c>
      <c r="AH217" s="165">
        <v>1</v>
      </c>
      <c r="AI217" s="165">
        <f t="shared" si="56"/>
        <v>100201</v>
      </c>
      <c r="AJ217" s="165">
        <f t="shared" si="57"/>
        <v>1201</v>
      </c>
      <c r="AK217" s="165">
        <f t="shared" si="58"/>
        <v>201</v>
      </c>
      <c r="AN21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18, 100018, '100018/13', date'2014-03-01', date'2014-03-01', 50, 100201, 'Б-100201-13',date'2015-02-02', 2, 12, 12, 'RUR', 1, 18, date'2015-02-02',  date'2015-02-01', 1002011, 1, to_date('2015-02-01 00:00:00','YYYY-MM-DD HH24:MI:SS'), 1000, 180, 0, 290, 0, 'c1', 1, 100201, 1201, 201);insert into xxxx_oebs_cash_payment_test (ID, INVOICE_ID, OEBS_PAYMENT, DOC_DATE, COMISS_DATE) values (s_xxxx_oebs_cash_payment_test.NEXTVAL, 100201, 2000, to_date('2015-02-01 00:00:00','YYYY-MM-DD HH24:MI:SS'), date'2014-12-31' );</v>
      </c>
    </row>
    <row r="218" spans="1:40" ht="12.75" customHeight="1" x14ac:dyDescent="0.25">
      <c r="A218" s="272">
        <v>18</v>
      </c>
      <c r="B218" s="72">
        <v>0</v>
      </c>
      <c r="C218" s="171" t="str">
        <f>"1000"&amp;A218</f>
        <v>100018</v>
      </c>
      <c r="D218" s="171" t="str">
        <f>"1000"&amp;A218&amp;"/13"</f>
        <v>100018/13</v>
      </c>
      <c r="E218" s="172" t="s">
        <v>36</v>
      </c>
      <c r="F218" s="172" t="s">
        <v>36</v>
      </c>
      <c r="G218" s="171">
        <v>50</v>
      </c>
      <c r="H218" s="178">
        <v>100202</v>
      </c>
      <c r="I218" s="171" t="str">
        <f>"Б-"&amp;H218&amp;"-13"</f>
        <v>Б-100202-13</v>
      </c>
      <c r="J218" s="169">
        <v>2</v>
      </c>
      <c r="K218" s="192">
        <v>1</v>
      </c>
      <c r="L218" s="171" t="s">
        <v>38</v>
      </c>
      <c r="M218" s="175">
        <v>1</v>
      </c>
      <c r="N218" s="171">
        <v>18</v>
      </c>
      <c r="O218" s="172" t="s">
        <v>823</v>
      </c>
      <c r="P218" s="172" t="s">
        <v>823</v>
      </c>
      <c r="Q218" s="172" t="s">
        <v>826</v>
      </c>
      <c r="R218" s="173" t="str">
        <f t="shared" si="62"/>
        <v>1002021</v>
      </c>
      <c r="S218" s="171">
        <v>1</v>
      </c>
      <c r="T218" s="172" t="s">
        <v>308</v>
      </c>
      <c r="U218" s="171">
        <v>1000</v>
      </c>
      <c r="V218" s="171">
        <f>U218*0.18</f>
        <v>180</v>
      </c>
      <c r="W218" s="171">
        <v>0</v>
      </c>
      <c r="X218" s="24">
        <v>291</v>
      </c>
      <c r="Y218" s="174" t="s">
        <v>42</v>
      </c>
      <c r="Z218" s="361"/>
      <c r="AA218" s="362"/>
      <c r="AB218" s="180">
        <f t="shared" si="64"/>
        <v>2000</v>
      </c>
      <c r="AC218" s="171"/>
      <c r="AD218" s="171"/>
      <c r="AE218" s="402" t="s">
        <v>155</v>
      </c>
      <c r="AF218" s="165">
        <v>0</v>
      </c>
      <c r="AG218" s="171" t="s">
        <v>44</v>
      </c>
      <c r="AH218" s="171">
        <v>1</v>
      </c>
      <c r="AI218" s="165">
        <f t="shared" si="56"/>
        <v>100202</v>
      </c>
      <c r="AJ218" s="165">
        <f t="shared" si="57"/>
        <v>1202</v>
      </c>
      <c r="AK218" s="165">
        <f t="shared" si="58"/>
        <v>202</v>
      </c>
      <c r="AL218" s="179"/>
      <c r="AN218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18, 100018, '100018/13', date'2014-03-01', date'2014-03-01', 50, 100202, 'Б-100202-13',date'2015-02-02', 2, 1, 1, 'RUR', 1, 18, date'2015-02-02',  date'2015-02-01', 1002021, 1, to_date('2015-02-01 00:00:00','YYYY-MM-DD HH24:MI:SS'), 1000, 180, 0, 291, 0, 'c1', 1, 100202, 1202, 202);insert into xxxx_oebs_cash_payment_test (ID, INVOICE_ID, OEBS_PAYMENT, DOC_DATE, COMISS_DATE) values (s_xxxx_oebs_cash_payment_test.NEXTVAL, 100202, 2000, to_date('2015-02-01 00:00:00','YYYY-MM-DD HH24:MI:SS'), date'2014-12-31' );</v>
      </c>
    </row>
    <row r="219" spans="1:40" ht="12.75" customHeight="1" x14ac:dyDescent="0.25">
      <c r="A219" s="272">
        <v>19</v>
      </c>
      <c r="B219" s="72">
        <v>0</v>
      </c>
      <c r="C219" s="165" t="str">
        <f t="shared" ref="C219:C282" si="66">"1000"&amp;A219</f>
        <v>100019</v>
      </c>
      <c r="D219" s="165" t="str">
        <f t="shared" ref="D219:D282" si="67">"1000"&amp;A219&amp;"/13"</f>
        <v>100019/13</v>
      </c>
      <c r="E219" s="167" t="s">
        <v>36</v>
      </c>
      <c r="F219" s="167" t="s">
        <v>36</v>
      </c>
      <c r="G219" s="165">
        <v>50</v>
      </c>
      <c r="H219" s="178">
        <v>100203</v>
      </c>
      <c r="I219" s="170" t="str">
        <f t="shared" ref="I219:I282" si="68">"Б-"&amp;H219&amp;"-13"</f>
        <v>Б-100203-13</v>
      </c>
      <c r="J219" s="169">
        <v>2</v>
      </c>
      <c r="K219" s="165">
        <v>12</v>
      </c>
      <c r="L219" s="234" t="s">
        <v>180</v>
      </c>
      <c r="M219" s="290">
        <v>0</v>
      </c>
      <c r="N219" s="165">
        <v>0</v>
      </c>
      <c r="O219" s="191" t="s">
        <v>824</v>
      </c>
      <c r="P219" s="191" t="s">
        <v>823</v>
      </c>
      <c r="Q219" s="191" t="s">
        <v>303</v>
      </c>
      <c r="R219" s="166" t="str">
        <f t="shared" si="62"/>
        <v>1002031</v>
      </c>
      <c r="S219" s="170">
        <v>1</v>
      </c>
      <c r="T219" s="191" t="s">
        <v>147</v>
      </c>
      <c r="U219" s="165">
        <v>600</v>
      </c>
      <c r="V219" s="234">
        <v>0</v>
      </c>
      <c r="W219" s="165">
        <v>0</v>
      </c>
      <c r="X219" s="24">
        <v>292</v>
      </c>
      <c r="Z219" s="358" t="str">
        <f>SUM(U219)-SUM(V219)&amp;" / "&amp;(SUM(U219)-SUM(V219))*0.1&amp;" / "&amp;(SUM(U219)-SUM(V219))*0.03&amp;" / "&amp;(SUM(U219)-SUM(V219))*0.12</f>
        <v>600 / 60 / 18 / 72</v>
      </c>
      <c r="AA219" s="368" t="str">
        <f>AB219&amp;" / "&amp;ROUND(AB219/1,2)&amp;" / "&amp;ROUND(AB219/1*0.1,2)&amp;" / "&amp;ROUND(AB219/1*0.03,2)&amp;" / "&amp;ROUND(AB219/1*0.12,2)</f>
        <v>1200 / 1200 / 120 / 36 / 144</v>
      </c>
      <c r="AB219" s="178">
        <f t="shared" si="64"/>
        <v>1200</v>
      </c>
      <c r="AC219" s="170"/>
      <c r="AD219" s="170"/>
      <c r="AE219" s="167" t="s">
        <v>149</v>
      </c>
      <c r="AF219" s="165">
        <v>0</v>
      </c>
      <c r="AG219" s="165" t="s">
        <v>44</v>
      </c>
      <c r="AH219" s="236">
        <v>2</v>
      </c>
      <c r="AI219" s="165">
        <f t="shared" si="56"/>
        <v>100203</v>
      </c>
      <c r="AJ219" s="165">
        <f t="shared" si="57"/>
        <v>1203</v>
      </c>
      <c r="AK219" s="165">
        <f t="shared" si="58"/>
        <v>203</v>
      </c>
      <c r="AL219" s="163" t="s">
        <v>848</v>
      </c>
      <c r="AN219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100203, 'Б-100203-13',date'2015-01-02', 2, 12, 12, 'EUR', 0, 0, date'2015-02-02',  date'2015-02-28', 1002031, 1, to_date('2015-02-28 23:59:59','YYYY-MM-DD HH24:MI:SS'), 600, 0, 0, 292, 0, 'c1', 2, 100203, 1203, 203);insert into xxxx_oebs_cash_payment_test (ID, INVOICE_ID, OEBS_PAYMENT, DOC_DATE, COMISS_DATE) values (s_xxxx_oebs_cash_payment_test.NEXTVAL, 100203, 1200, to_date('2015-02-28 23:59:59','YYYY-MM-DD HH24:MI:SS'), date'2015-01-31' );</v>
      </c>
    </row>
    <row r="220" spans="1:40" ht="12.75" customHeight="1" x14ac:dyDescent="0.25">
      <c r="A220" s="272">
        <v>19</v>
      </c>
      <c r="B220" s="72">
        <v>0</v>
      </c>
      <c r="C220" s="165" t="str">
        <f t="shared" si="66"/>
        <v>100019</v>
      </c>
      <c r="D220" s="165" t="str">
        <f t="shared" si="67"/>
        <v>100019/13</v>
      </c>
      <c r="E220" s="167" t="s">
        <v>36</v>
      </c>
      <c r="F220" s="167" t="s">
        <v>36</v>
      </c>
      <c r="G220" s="165">
        <v>50</v>
      </c>
      <c r="H220" s="178">
        <v>100204</v>
      </c>
      <c r="I220" s="170" t="str">
        <f t="shared" si="68"/>
        <v>Б-100204-13</v>
      </c>
      <c r="J220" s="169">
        <v>2</v>
      </c>
      <c r="K220" s="165">
        <v>12</v>
      </c>
      <c r="L220" s="165" t="s">
        <v>38</v>
      </c>
      <c r="M220" s="290">
        <v>0</v>
      </c>
      <c r="N220" s="165">
        <v>0</v>
      </c>
      <c r="O220" s="191" t="s">
        <v>824</v>
      </c>
      <c r="P220" s="191" t="s">
        <v>823</v>
      </c>
      <c r="Q220" s="191" t="s">
        <v>303</v>
      </c>
      <c r="R220" s="166" t="str">
        <f t="shared" si="62"/>
        <v>1002041</v>
      </c>
      <c r="S220" s="170">
        <v>1</v>
      </c>
      <c r="T220" s="191" t="s">
        <v>147</v>
      </c>
      <c r="U220" s="165">
        <v>600</v>
      </c>
      <c r="V220" s="234">
        <v>0</v>
      </c>
      <c r="W220" s="165">
        <v>0</v>
      </c>
      <c r="X220" s="24">
        <v>293</v>
      </c>
      <c r="Z220" s="358" t="str">
        <f>SUM(U220)-SUM(V220)&amp;" / "&amp;(SUM(U220)-SUM(V220))*0.1&amp;" / "&amp;(SUM(U220)-SUM(V220))*0.03&amp;" / "&amp;(SUM(U220)-SUM(V220))*0.12</f>
        <v>600 / 60 / 18 / 72</v>
      </c>
      <c r="AA220" s="368" t="str">
        <f>AB220&amp;" / "&amp;ROUND(AB220/1,2)&amp;" / "&amp;ROUND(AB220/1*0.1,2)&amp;" / "&amp;ROUND(AB220/1*0.03,2)&amp;" / "&amp;ROUND(AB220/1*0.12,2)</f>
        <v>1200 / 1200 / 120 / 36 / 144</v>
      </c>
      <c r="AB220" s="178">
        <f t="shared" si="64"/>
        <v>1200</v>
      </c>
      <c r="AC220" s="170"/>
      <c r="AD220" s="170"/>
      <c r="AE220" s="167" t="s">
        <v>149</v>
      </c>
      <c r="AF220" s="165">
        <v>0</v>
      </c>
      <c r="AG220" s="165" t="s">
        <v>44</v>
      </c>
      <c r="AH220" s="236">
        <v>2</v>
      </c>
      <c r="AI220" s="165">
        <f t="shared" si="56"/>
        <v>100204</v>
      </c>
      <c r="AJ220" s="165">
        <f t="shared" si="57"/>
        <v>1204</v>
      </c>
      <c r="AK220" s="165">
        <f t="shared" si="58"/>
        <v>204</v>
      </c>
      <c r="AL220" s="366" t="s">
        <v>849</v>
      </c>
      <c r="AN220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100204, 'Б-100204-13',date'2015-01-02', 2, 12, 12, 'RUR', 0, 0, date'2015-02-02',  date'2015-02-28', 1002041, 1, to_date('2015-02-28 23:59:59','YYYY-MM-DD HH24:MI:SS'), 600, 0, 0, 293, 0, 'c1', 2, 100204, 1204, 204);insert into xxxx_oebs_cash_payment_test (ID, INVOICE_ID, OEBS_PAYMENT, DOC_DATE, COMISS_DATE) values (s_xxxx_oebs_cash_payment_test.NEXTVAL, 100204, 1200, to_date('2015-02-28 23:59:59','YYYY-MM-DD HH24:MI:SS'), date'2015-01-31' );</v>
      </c>
    </row>
    <row r="221" spans="1:40" ht="12.75" customHeight="1" x14ac:dyDescent="0.25">
      <c r="A221" s="272">
        <v>19</v>
      </c>
      <c r="B221" s="72">
        <v>0</v>
      </c>
      <c r="C221" s="165" t="str">
        <f t="shared" si="66"/>
        <v>100019</v>
      </c>
      <c r="D221" s="165" t="str">
        <f t="shared" si="67"/>
        <v>100019/13</v>
      </c>
      <c r="E221" s="167" t="s">
        <v>36</v>
      </c>
      <c r="F221" s="167" t="s">
        <v>36</v>
      </c>
      <c r="G221" s="165">
        <v>50</v>
      </c>
      <c r="H221" s="178">
        <v>100205</v>
      </c>
      <c r="I221" s="170" t="str">
        <f t="shared" si="68"/>
        <v>Б-100205-13</v>
      </c>
      <c r="J221" s="169">
        <v>2</v>
      </c>
      <c r="K221" s="165">
        <v>12</v>
      </c>
      <c r="L221" s="234" t="s">
        <v>59</v>
      </c>
      <c r="M221" s="290">
        <v>0</v>
      </c>
      <c r="N221" s="165">
        <v>0</v>
      </c>
      <c r="O221" s="191" t="s">
        <v>824</v>
      </c>
      <c r="P221" s="191" t="s">
        <v>823</v>
      </c>
      <c r="Q221" s="191" t="s">
        <v>303</v>
      </c>
      <c r="R221" s="166" t="str">
        <f t="shared" si="62"/>
        <v>1002051</v>
      </c>
      <c r="S221" s="170">
        <v>1</v>
      </c>
      <c r="T221" s="191" t="s">
        <v>147</v>
      </c>
      <c r="U221" s="165">
        <v>600</v>
      </c>
      <c r="V221" s="234">
        <v>0</v>
      </c>
      <c r="W221" s="165">
        <v>0</v>
      </c>
      <c r="X221" s="24">
        <v>294</v>
      </c>
      <c r="Z221" s="358" t="str">
        <f>SUM(U221)-SUM(V221)&amp;" / "&amp;(SUM(U221)-SUM(V221))*0.1&amp;" / "&amp;(SUM(U221)-SUM(V221))*0.03&amp;" / "&amp;(SUM(U221)-SUM(V221))*0.12</f>
        <v>600 / 60 / 18 / 72</v>
      </c>
      <c r="AA221" s="368" t="str">
        <f>AB221&amp;" / "&amp;ROUND(AB221/1,2)&amp;" / "&amp;ROUND(AB221/1*0.1,2)&amp;" / "&amp;ROUND(AB221/1*0.03,2)&amp;" / "&amp;ROUND(AB221/1*0.12,2)</f>
        <v>1200 / 1200 / 120 / 36 / 144</v>
      </c>
      <c r="AB221" s="178">
        <f t="shared" si="64"/>
        <v>1200</v>
      </c>
      <c r="AC221" s="170"/>
      <c r="AD221" s="170"/>
      <c r="AE221" s="167" t="s">
        <v>149</v>
      </c>
      <c r="AF221" s="165">
        <v>0</v>
      </c>
      <c r="AG221" s="165" t="s">
        <v>44</v>
      </c>
      <c r="AH221" s="236">
        <v>2</v>
      </c>
      <c r="AI221" s="165">
        <f t="shared" si="56"/>
        <v>100205</v>
      </c>
      <c r="AJ221" s="165">
        <f t="shared" si="57"/>
        <v>1205</v>
      </c>
      <c r="AK221" s="165">
        <f t="shared" si="58"/>
        <v>205</v>
      </c>
      <c r="AN221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100205, 'Б-100205-13',date'2015-01-02', 2, 12, 12, 'USD', 0, 0, date'2015-02-02',  date'2015-02-28', 1002051, 1, to_date('2015-02-28 23:59:59','YYYY-MM-DD HH24:MI:SS'), 600, 0, 0, 294, 0, 'c1', 2, 100205, 1205, 205);insert into xxxx_oebs_cash_payment_test (ID, INVOICE_ID, OEBS_PAYMENT, DOC_DATE, COMISS_DATE) values (s_xxxx_oebs_cash_payment_test.NEXTVAL, 100205, 1200, to_date('2015-02-28 23:59:59','YYYY-MM-DD HH24:MI:SS'), date'2015-01-31' );</v>
      </c>
    </row>
    <row r="222" spans="1:40" ht="12.75" customHeight="1" x14ac:dyDescent="0.25">
      <c r="A222" s="272">
        <v>19</v>
      </c>
      <c r="B222" s="72">
        <v>0</v>
      </c>
      <c r="C222" s="165" t="str">
        <f t="shared" si="66"/>
        <v>100019</v>
      </c>
      <c r="D222" s="165" t="str">
        <f t="shared" si="67"/>
        <v>100019/13</v>
      </c>
      <c r="E222" s="167" t="s">
        <v>36</v>
      </c>
      <c r="F222" s="167" t="s">
        <v>36</v>
      </c>
      <c r="G222" s="165">
        <v>50</v>
      </c>
      <c r="H222" s="178">
        <v>100206</v>
      </c>
      <c r="I222" s="170" t="str">
        <f t="shared" si="68"/>
        <v>Б-100206-13</v>
      </c>
      <c r="J222" s="169">
        <v>2</v>
      </c>
      <c r="K222" s="165">
        <v>12</v>
      </c>
      <c r="L222" s="234" t="s">
        <v>59</v>
      </c>
      <c r="M222" s="169">
        <v>1</v>
      </c>
      <c r="N222" s="165">
        <v>18</v>
      </c>
      <c r="O222" s="191" t="s">
        <v>824</v>
      </c>
      <c r="P222" s="191" t="s">
        <v>823</v>
      </c>
      <c r="Q222" s="191" t="s">
        <v>303</v>
      </c>
      <c r="R222" s="166" t="str">
        <f t="shared" si="62"/>
        <v>1002061</v>
      </c>
      <c r="S222" s="170">
        <v>1</v>
      </c>
      <c r="T222" s="191" t="s">
        <v>147</v>
      </c>
      <c r="U222" s="165">
        <v>600</v>
      </c>
      <c r="V222" s="165">
        <f>U222*0.18</f>
        <v>108</v>
      </c>
      <c r="W222" s="165">
        <v>0</v>
      </c>
      <c r="X222" s="24">
        <v>295</v>
      </c>
      <c r="Z222" s="358" t="str">
        <f>SUM(U222)-SUM(V222)&amp;" / "&amp;(SUM(U222)-SUM(V222))*0.1&amp;" / "&amp;(SUM(U222)-SUM(V222))*0.03&amp;" / "&amp;(SUM(U222)-SUM(V222))*0.12</f>
        <v>492 / 49.2 / 14.76 / 59.04</v>
      </c>
      <c r="AA222" s="358" t="str">
        <f>AB222&amp;" / "&amp;ROUND(AB222/1.18,2)&amp;" / "&amp;ROUND(AB222/1.18*0.1,2)&amp;" / "&amp;ROUND(AB222/1.18*0.03,2)&amp;" / "&amp;ROUND(AB222/1.18*0.12,2)</f>
        <v>1200 / 1016.95 / 101.69 / 30.51 / 122.03</v>
      </c>
      <c r="AB222" s="178">
        <f t="shared" si="64"/>
        <v>1200</v>
      </c>
      <c r="AC222" s="170"/>
      <c r="AD222" s="170"/>
      <c r="AE222" s="167" t="s">
        <v>149</v>
      </c>
      <c r="AF222" s="165">
        <v>0</v>
      </c>
      <c r="AG222" s="165" t="s">
        <v>44</v>
      </c>
      <c r="AH222" s="236">
        <v>2</v>
      </c>
      <c r="AI222" s="165">
        <f t="shared" si="56"/>
        <v>100206</v>
      </c>
      <c r="AJ222" s="165">
        <f t="shared" si="57"/>
        <v>1206</v>
      </c>
      <c r="AK222" s="165">
        <f t="shared" si="58"/>
        <v>206</v>
      </c>
      <c r="AN222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100206, 'Б-100206-13',date'2015-01-02', 2, 12, 12, 'USD', 1, 18, date'2015-02-02',  date'2015-02-28', 1002061, 1, to_date('2015-02-28 23:59:59','YYYY-MM-DD HH24:MI:SS'), 600, 108, 0, 295, 0, 'c1', 2, 100206, 1206, 206);insert into xxxx_oebs_cash_payment_test (ID, INVOICE_ID, OEBS_PAYMENT, DOC_DATE, COMISS_DATE) values (s_xxxx_oebs_cash_payment_test.NEXTVAL, 100206, 1200, to_date('2015-02-28 23:59:59','YYYY-MM-DD HH24:MI:SS'), date'2015-01-31' );</v>
      </c>
    </row>
    <row r="223" spans="1:40" ht="12.75" customHeight="1" x14ac:dyDescent="0.25">
      <c r="A223" s="272">
        <v>19</v>
      </c>
      <c r="B223" s="72">
        <v>0</v>
      </c>
      <c r="C223" s="165" t="str">
        <f t="shared" si="66"/>
        <v>100019</v>
      </c>
      <c r="D223" s="165" t="str">
        <f t="shared" si="67"/>
        <v>100019/13</v>
      </c>
      <c r="E223" s="167" t="s">
        <v>36</v>
      </c>
      <c r="F223" s="167" t="s">
        <v>36</v>
      </c>
      <c r="G223" s="165">
        <v>50</v>
      </c>
      <c r="H223" s="178">
        <v>100207</v>
      </c>
      <c r="I223" s="170" t="str">
        <f t="shared" si="68"/>
        <v>Б-100207-13</v>
      </c>
      <c r="J223" s="169">
        <v>2</v>
      </c>
      <c r="K223" s="165">
        <v>12</v>
      </c>
      <c r="L223" s="165" t="s">
        <v>38</v>
      </c>
      <c r="M223" s="169">
        <v>1</v>
      </c>
      <c r="N223" s="165">
        <v>18</v>
      </c>
      <c r="O223" s="191" t="s">
        <v>824</v>
      </c>
      <c r="P223" s="191" t="s">
        <v>823</v>
      </c>
      <c r="Q223" s="167" t="s">
        <v>303</v>
      </c>
      <c r="R223" s="166" t="str">
        <f t="shared" si="62"/>
        <v>1002071</v>
      </c>
      <c r="S223" s="170">
        <v>1</v>
      </c>
      <c r="T223" s="167" t="s">
        <v>309</v>
      </c>
      <c r="U223" s="165">
        <v>1000</v>
      </c>
      <c r="V223" s="165">
        <f>U223*0.18</f>
        <v>180</v>
      </c>
      <c r="W223" s="165">
        <v>0</v>
      </c>
      <c r="X223" s="24">
        <v>296</v>
      </c>
      <c r="Z223" s="356" t="str">
        <f>SUM(U223:U224)-SUM(V223:V224)&amp;" / "&amp;(SUM(U223:U224)-SUM(V223:V224))*0.1&amp;" / "&amp;(SUM(U223:U224)-SUM(V223:V224))*0.03&amp;" / "&amp;(SUM(U223:U224)-SUM(V223:V224))*0.12</f>
        <v>1640 / 164 / 49.2 / 196.8</v>
      </c>
      <c r="AA223" s="356" t="str">
        <f>SUM(AB223:AB224)&amp;" / "&amp;ROUND(SUM(AB223:AB224)/1.18,2)&amp;" / "&amp;ROUND((SUM(AB223:AB224)/1.18)*0.1,2)&amp;" / "&amp;ROUND((SUM(AB223:AB224)/1.18)*0.03,2)&amp;" / "&amp;ROUND((SUM(AB223:AB224)/1.18)*0.12,2)</f>
        <v>4000 / 3389.83 / 338.98 / 101.69 / 406.78</v>
      </c>
      <c r="AB223" s="178">
        <f t="shared" si="64"/>
        <v>2000</v>
      </c>
      <c r="AC223" s="170"/>
      <c r="AD223" s="170"/>
      <c r="AE223" s="167" t="s">
        <v>149</v>
      </c>
      <c r="AF223" s="165">
        <v>0</v>
      </c>
      <c r="AG223" s="165" t="s">
        <v>44</v>
      </c>
      <c r="AH223" s="236">
        <v>2</v>
      </c>
      <c r="AI223" s="165">
        <f t="shared" si="56"/>
        <v>100207</v>
      </c>
      <c r="AJ223" s="165">
        <f t="shared" si="57"/>
        <v>1207</v>
      </c>
      <c r="AK223" s="165">
        <f t="shared" si="58"/>
        <v>207</v>
      </c>
      <c r="AN223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100207, 'Б-100207-13',date'2015-01-02', 2, 12, 12, 'RUR', 1, 18, date'2015-02-02',  date'2015-02-28', 1002071, 1, to_date('2015-02-28 00:00:00','YYYY-MM-DD HH24:MI:SS'), 1000, 180, 0, 296, 0, 'c1', 2, 100207, 1207, 207);insert into xxxx_oebs_cash_payment_test (ID, INVOICE_ID, OEBS_PAYMENT, DOC_DATE, COMISS_DATE) values (s_xxxx_oebs_cash_payment_test.NEXTVAL, 100207, 2000, to_date('2015-02-28 00:00:00','YYYY-MM-DD HH24:MI:SS'), date'2015-01-31' );</v>
      </c>
    </row>
    <row r="224" spans="1:40" ht="12.75" customHeight="1" x14ac:dyDescent="0.25">
      <c r="A224" s="272">
        <v>19</v>
      </c>
      <c r="B224" s="72">
        <v>0</v>
      </c>
      <c r="C224" s="170" t="str">
        <f t="shared" si="66"/>
        <v>100019</v>
      </c>
      <c r="D224" s="170" t="str">
        <f t="shared" si="67"/>
        <v>100019/13</v>
      </c>
      <c r="E224" s="184" t="s">
        <v>36</v>
      </c>
      <c r="F224" s="184" t="s">
        <v>36</v>
      </c>
      <c r="G224" s="165">
        <v>50</v>
      </c>
      <c r="H224" s="178">
        <v>100208</v>
      </c>
      <c r="I224" s="170" t="str">
        <f t="shared" si="68"/>
        <v>Б-100208-13</v>
      </c>
      <c r="J224" s="169">
        <v>2</v>
      </c>
      <c r="K224" s="165">
        <v>12</v>
      </c>
      <c r="L224" s="170" t="s">
        <v>38</v>
      </c>
      <c r="M224" s="185">
        <v>1</v>
      </c>
      <c r="N224" s="165">
        <v>18</v>
      </c>
      <c r="O224" s="186" t="s">
        <v>824</v>
      </c>
      <c r="P224" s="191" t="s">
        <v>823</v>
      </c>
      <c r="Q224" s="184" t="s">
        <v>826</v>
      </c>
      <c r="R224" s="166" t="str">
        <f t="shared" si="62"/>
        <v>1002081</v>
      </c>
      <c r="S224" s="170">
        <v>1</v>
      </c>
      <c r="T224" s="184" t="s">
        <v>308</v>
      </c>
      <c r="U224" s="170">
        <v>1000</v>
      </c>
      <c r="V224" s="170">
        <f>U224*0.18</f>
        <v>180</v>
      </c>
      <c r="W224" s="170">
        <v>0</v>
      </c>
      <c r="X224" s="24">
        <v>297</v>
      </c>
      <c r="Z224" s="358"/>
      <c r="AA224" s="358"/>
      <c r="AB224" s="178">
        <f t="shared" si="64"/>
        <v>2000</v>
      </c>
      <c r="AC224" s="170"/>
      <c r="AD224" s="170"/>
      <c r="AE224" s="167" t="s">
        <v>149</v>
      </c>
      <c r="AF224" s="165">
        <v>0</v>
      </c>
      <c r="AG224" s="165" t="s">
        <v>44</v>
      </c>
      <c r="AH224" s="236">
        <v>2</v>
      </c>
      <c r="AI224" s="165">
        <f t="shared" si="56"/>
        <v>100208</v>
      </c>
      <c r="AJ224" s="165">
        <f t="shared" si="57"/>
        <v>1208</v>
      </c>
      <c r="AK224" s="165">
        <f t="shared" si="58"/>
        <v>208</v>
      </c>
      <c r="AN224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100208, 'Б-100208-13',date'2015-01-02', 2, 12, 12, 'RUR', 1, 18, date'2015-02-02',  date'2015-02-01', 1002081, 1, to_date('2015-02-01 00:00:00','YYYY-MM-DD HH24:MI:SS'), 1000, 180, 0, 297, 0, 'c1', 2, 100208, 1208, 208);insert into xxxx_oebs_cash_payment_test (ID, INVOICE_ID, OEBS_PAYMENT, DOC_DATE, COMISS_DATE) values (s_xxxx_oebs_cash_payment_test.NEXTVAL, 100208, 2000, to_date('2015-02-01 00:00:00','YYYY-MM-DD HH24:MI:SS'), date'2015-01-31' );</v>
      </c>
    </row>
    <row r="225" spans="1:40" ht="12.75" customHeight="1" x14ac:dyDescent="0.25">
      <c r="A225" s="272">
        <v>19</v>
      </c>
      <c r="B225" s="72">
        <v>0</v>
      </c>
      <c r="C225" s="165" t="str">
        <f t="shared" si="66"/>
        <v>100019</v>
      </c>
      <c r="D225" s="165" t="str">
        <f t="shared" si="67"/>
        <v>100019/13</v>
      </c>
      <c r="E225" s="167" t="s">
        <v>36</v>
      </c>
      <c r="F225" s="167" t="s">
        <v>36</v>
      </c>
      <c r="G225" s="165">
        <v>50</v>
      </c>
      <c r="H225" s="178">
        <v>100209</v>
      </c>
      <c r="I225" s="170" t="str">
        <f t="shared" si="68"/>
        <v>Б-100209-13</v>
      </c>
      <c r="J225" s="169">
        <v>2</v>
      </c>
      <c r="K225" s="165">
        <v>12</v>
      </c>
      <c r="L225" s="165" t="s">
        <v>38</v>
      </c>
      <c r="M225" s="169">
        <v>1</v>
      </c>
      <c r="N225" s="165">
        <v>18</v>
      </c>
      <c r="O225" s="167" t="s">
        <v>823</v>
      </c>
      <c r="P225" s="167" t="s">
        <v>823</v>
      </c>
      <c r="Q225" s="167" t="s">
        <v>826</v>
      </c>
      <c r="R225" s="166" t="str">
        <f t="shared" si="62"/>
        <v>1002091</v>
      </c>
      <c r="S225" s="170">
        <v>1</v>
      </c>
      <c r="T225" s="167" t="s">
        <v>308</v>
      </c>
      <c r="U225" s="165">
        <v>1000</v>
      </c>
      <c r="V225" s="165">
        <f t="shared" ref="V225" si="69">U225*0.18</f>
        <v>180</v>
      </c>
      <c r="W225" s="165">
        <v>0</v>
      </c>
      <c r="X225" s="24">
        <v>298</v>
      </c>
      <c r="Y225" s="168" t="s">
        <v>42</v>
      </c>
      <c r="Z225" s="356" t="str">
        <f>(U225+U229+U231-V225-V229-V231)&amp;" / "&amp;(U225+U229+U231-V225-V229-V231)*0.23&amp;" / "&amp;(U225+U229+U231-V225-V229-V231)*0.02</f>
        <v>2460 / 565.8 / 49.2</v>
      </c>
      <c r="AA225" s="356" t="str">
        <f>(AB225+AB229+AB231)&amp;" / "&amp;ROUND((AB225+AB229+AB231)/1.18,2)&amp;" / "&amp;ROUND((AB225+AB229+AB231)/1.18*0.23,2)&amp;" / "&amp;ROUND((AB225+AB229+AB231)/1.18*0.02,2)</f>
        <v>6000 / 5084.75 / 1169.49 / 101.69</v>
      </c>
      <c r="AB225" s="178">
        <f t="shared" si="64"/>
        <v>2000</v>
      </c>
      <c r="AC225" s="170"/>
      <c r="AD225" s="170"/>
      <c r="AE225" s="167" t="s">
        <v>149</v>
      </c>
      <c r="AF225" s="165">
        <v>0</v>
      </c>
      <c r="AG225" s="165" t="s">
        <v>44</v>
      </c>
      <c r="AH225" s="236">
        <v>2</v>
      </c>
      <c r="AI225" s="165">
        <f t="shared" si="56"/>
        <v>100209</v>
      </c>
      <c r="AJ225" s="165">
        <f t="shared" si="57"/>
        <v>1209</v>
      </c>
      <c r="AK225" s="165">
        <f t="shared" si="58"/>
        <v>209</v>
      </c>
      <c r="AN22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100209, 'Б-100209-13',date'2015-02-02', 2, 12, 12, 'RUR', 1, 18, date'2015-02-02',  date'2015-02-01', 1002091, 1, to_date('2015-02-01 00:00:00','YYYY-MM-DD HH24:MI:SS'), 1000, 180, 0, 298, 0, 'c1', 2, 100209, 1209, 209);insert into xxxx_oebs_cash_payment_test (ID, INVOICE_ID, OEBS_PAYMENT, DOC_DATE, COMISS_DATE) values (s_xxxx_oebs_cash_payment_test.NEXTVAL, 100209, 2000, to_date('2015-02-01 00:00:00','YYYY-MM-DD HH24:MI:SS'), date'2015-01-31' );</v>
      </c>
    </row>
    <row r="226" spans="1:40" ht="12.75" customHeight="1" x14ac:dyDescent="0.25">
      <c r="A226" s="272">
        <v>19</v>
      </c>
      <c r="B226" s="72">
        <v>0</v>
      </c>
      <c r="C226" s="165" t="str">
        <f t="shared" si="66"/>
        <v>100019</v>
      </c>
      <c r="D226" s="165" t="str">
        <f t="shared" si="67"/>
        <v>100019/13</v>
      </c>
      <c r="E226" s="167" t="s">
        <v>36</v>
      </c>
      <c r="F226" s="167" t="s">
        <v>36</v>
      </c>
      <c r="G226" s="165">
        <v>50</v>
      </c>
      <c r="H226" s="178">
        <v>100210</v>
      </c>
      <c r="I226" s="170" t="str">
        <f t="shared" si="68"/>
        <v>Б-100210-13</v>
      </c>
      <c r="J226" s="169">
        <v>2</v>
      </c>
      <c r="K226" s="165">
        <v>12</v>
      </c>
      <c r="L226" s="165" t="s">
        <v>38</v>
      </c>
      <c r="M226" s="290">
        <v>0</v>
      </c>
      <c r="N226" s="165">
        <v>0</v>
      </c>
      <c r="O226" s="167" t="s">
        <v>823</v>
      </c>
      <c r="P226" s="167" t="s">
        <v>823</v>
      </c>
      <c r="Q226" s="167" t="s">
        <v>826</v>
      </c>
      <c r="R226" s="166" t="str">
        <f t="shared" si="62"/>
        <v>1002101</v>
      </c>
      <c r="S226" s="170">
        <v>1</v>
      </c>
      <c r="T226" s="167" t="s">
        <v>308</v>
      </c>
      <c r="U226" s="165">
        <v>1000</v>
      </c>
      <c r="V226" s="234">
        <v>0</v>
      </c>
      <c r="W226" s="165">
        <v>0</v>
      </c>
      <c r="X226" s="24">
        <v>299</v>
      </c>
      <c r="Y226" s="168" t="s">
        <v>42</v>
      </c>
      <c r="Z226" s="358" t="str">
        <f>SUM(U226)-SUM(V226)&amp;" / "&amp;(SUM(U226)-SUM(V226))*0.23&amp;" / "&amp;(SUM(U226)-SUM(V226))*0.02</f>
        <v>1000 / 230 / 20</v>
      </c>
      <c r="AA226" s="368" t="str">
        <f>AB226&amp;" / "&amp;ROUND(AB226/1,2)&amp;" / "&amp;ROUND(AB226/1*0.23,2)&amp;" / "&amp;ROUND(AB226/1*0.02,2)</f>
        <v>2000 / 2000 / 460 / 40</v>
      </c>
      <c r="AB226" s="178">
        <f t="shared" si="64"/>
        <v>2000</v>
      </c>
      <c r="AC226" s="170"/>
      <c r="AD226" s="170"/>
      <c r="AE226" s="167" t="s">
        <v>149</v>
      </c>
      <c r="AF226" s="165">
        <v>0</v>
      </c>
      <c r="AG226" s="165" t="s">
        <v>44</v>
      </c>
      <c r="AH226" s="236">
        <v>2</v>
      </c>
      <c r="AI226" s="165">
        <f t="shared" si="56"/>
        <v>100210</v>
      </c>
      <c r="AJ226" s="165">
        <f t="shared" si="57"/>
        <v>1210</v>
      </c>
      <c r="AK226" s="165">
        <f t="shared" si="58"/>
        <v>210</v>
      </c>
      <c r="AN22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100210, 'Б-100210-13',date'2015-02-02', 2, 12, 12, 'RUR', 0, 0, date'2015-02-02',  date'2015-02-01', 1002101, 1, to_date('2015-02-01 00:00:00','YYYY-MM-DD HH24:MI:SS'), 1000, 0, 0, 299, 0, 'c1', 2, 100210, 1210, 210);insert into xxxx_oebs_cash_payment_test (ID, INVOICE_ID, OEBS_PAYMENT, DOC_DATE, COMISS_DATE) values (s_xxxx_oebs_cash_payment_test.NEXTVAL, 100210, 2000, to_date('2015-02-01 00:00:00','YYYY-MM-DD HH24:MI:SS'), date'2015-01-31' );</v>
      </c>
    </row>
    <row r="227" spans="1:40" ht="12.75" customHeight="1" x14ac:dyDescent="0.25">
      <c r="A227" s="272">
        <v>19</v>
      </c>
      <c r="B227" s="72">
        <v>0</v>
      </c>
      <c r="C227" s="165" t="str">
        <f t="shared" si="66"/>
        <v>100019</v>
      </c>
      <c r="D227" s="165" t="str">
        <f t="shared" si="67"/>
        <v>100019/13</v>
      </c>
      <c r="E227" s="167" t="s">
        <v>36</v>
      </c>
      <c r="F227" s="167" t="s">
        <v>36</v>
      </c>
      <c r="G227" s="165">
        <v>50</v>
      </c>
      <c r="H227" s="178">
        <v>100211</v>
      </c>
      <c r="I227" s="170" t="str">
        <f t="shared" si="68"/>
        <v>Б-100211-13</v>
      </c>
      <c r="J227" s="169">
        <v>2</v>
      </c>
      <c r="K227" s="165">
        <v>12</v>
      </c>
      <c r="L227" s="234" t="s">
        <v>59</v>
      </c>
      <c r="M227" s="290">
        <v>0</v>
      </c>
      <c r="N227" s="165">
        <v>0</v>
      </c>
      <c r="O227" s="167" t="s">
        <v>823</v>
      </c>
      <c r="P227" s="167" t="s">
        <v>823</v>
      </c>
      <c r="Q227" s="167" t="s">
        <v>826</v>
      </c>
      <c r="R227" s="166" t="str">
        <f t="shared" si="62"/>
        <v>1002111</v>
      </c>
      <c r="S227" s="170">
        <v>1</v>
      </c>
      <c r="T227" s="167" t="s">
        <v>308</v>
      </c>
      <c r="U227" s="165">
        <v>1000</v>
      </c>
      <c r="V227" s="234">
        <v>0</v>
      </c>
      <c r="W227" s="165">
        <v>0</v>
      </c>
      <c r="X227" s="24">
        <v>300</v>
      </c>
      <c r="Y227" s="168" t="s">
        <v>42</v>
      </c>
      <c r="Z227" s="358" t="str">
        <f>SUM(U227)-SUM(V227)&amp;" / "&amp;(SUM(U227)-SUM(V227))*0.23&amp;" / "&amp;(SUM(U227)-SUM(V227))*0.02</f>
        <v>1000 / 230 / 20</v>
      </c>
      <c r="AA227" s="368" t="str">
        <f>AB227&amp;" / "&amp;ROUND(AB227/1,2)&amp;" / "&amp;ROUND(AB227/1*0.23,2)&amp;" / "&amp;ROUND(AB227/1*0.02,2)</f>
        <v>2000 / 2000 / 460 / 40</v>
      </c>
      <c r="AB227" s="178">
        <f t="shared" si="64"/>
        <v>2000</v>
      </c>
      <c r="AC227" s="170"/>
      <c r="AD227" s="170"/>
      <c r="AE227" s="167" t="s">
        <v>149</v>
      </c>
      <c r="AF227" s="165">
        <v>0</v>
      </c>
      <c r="AG227" s="165" t="s">
        <v>44</v>
      </c>
      <c r="AH227" s="236">
        <v>2</v>
      </c>
      <c r="AI227" s="165">
        <f t="shared" si="56"/>
        <v>100211</v>
      </c>
      <c r="AJ227" s="165">
        <f t="shared" si="57"/>
        <v>1211</v>
      </c>
      <c r="AK227" s="165">
        <f t="shared" si="58"/>
        <v>211</v>
      </c>
      <c r="AN22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100211, 'Б-100211-13',date'2015-02-02', 2, 12, 12, 'USD', 0, 0, date'2015-02-02',  date'2015-02-01', 1002111, 1, to_date('2015-02-01 00:00:00','YYYY-MM-DD HH24:MI:SS'), 1000, 0, 0, 300, 0, 'c1', 2, 100211, 1211, 211);insert into xxxx_oebs_cash_payment_test (ID, INVOICE_ID, OEBS_PAYMENT, DOC_DATE, COMISS_DATE) values (s_xxxx_oebs_cash_payment_test.NEXTVAL, 100211, 2000, to_date('2015-02-01 00:00:00','YYYY-MM-DD HH24:MI:SS'), date'2015-01-31' );</v>
      </c>
    </row>
    <row r="228" spans="1:40" ht="12.75" customHeight="1" x14ac:dyDescent="0.25">
      <c r="A228" s="272">
        <v>19</v>
      </c>
      <c r="B228" s="72">
        <v>0</v>
      </c>
      <c r="C228" s="165" t="str">
        <f t="shared" si="66"/>
        <v>100019</v>
      </c>
      <c r="D228" s="165" t="str">
        <f t="shared" si="67"/>
        <v>100019/13</v>
      </c>
      <c r="E228" s="167" t="s">
        <v>36</v>
      </c>
      <c r="F228" s="167" t="s">
        <v>36</v>
      </c>
      <c r="G228" s="165">
        <v>50</v>
      </c>
      <c r="H228" s="178">
        <v>100212</v>
      </c>
      <c r="I228" s="170" t="str">
        <f t="shared" si="68"/>
        <v>Б-100212-13</v>
      </c>
      <c r="J228" s="169">
        <v>2</v>
      </c>
      <c r="K228" s="165">
        <v>12</v>
      </c>
      <c r="L228" s="234" t="s">
        <v>59</v>
      </c>
      <c r="M228" s="169">
        <v>1</v>
      </c>
      <c r="N228" s="165">
        <v>18</v>
      </c>
      <c r="O228" s="167" t="s">
        <v>823</v>
      </c>
      <c r="P228" s="167" t="s">
        <v>823</v>
      </c>
      <c r="Q228" s="167" t="s">
        <v>826</v>
      </c>
      <c r="R228" s="166" t="str">
        <f t="shared" si="62"/>
        <v>1002121</v>
      </c>
      <c r="S228" s="170">
        <v>1</v>
      </c>
      <c r="T228" s="167" t="s">
        <v>308</v>
      </c>
      <c r="U228" s="165">
        <v>1000</v>
      </c>
      <c r="V228" s="165">
        <f t="shared" ref="V228:V291" si="70">U228*0.18</f>
        <v>180</v>
      </c>
      <c r="W228" s="165">
        <v>0</v>
      </c>
      <c r="X228" s="24">
        <v>301</v>
      </c>
      <c r="Y228" s="168" t="s">
        <v>42</v>
      </c>
      <c r="Z228" s="358" t="str">
        <f>SUM(U228)-SUM(V228)&amp;" / "&amp;(SUM(U228)-SUM(V228))*0.23&amp;" / "&amp;(SUM(U228)-SUM(V228))*0.02</f>
        <v>820 / 188.6 / 16.4</v>
      </c>
      <c r="AA228" s="358" t="str">
        <f>AB228&amp;" / "&amp;ROUND(AB228/1.18,2)&amp;" / "&amp;ROUND(AB228/1.18*0.23,2)&amp;" / "&amp;ROUND(AB228/1.18*0.02,2)</f>
        <v>2000 / 1694.92 / 389.83 / 33.9</v>
      </c>
      <c r="AB228" s="178">
        <f t="shared" si="64"/>
        <v>2000</v>
      </c>
      <c r="AC228" s="170"/>
      <c r="AD228" s="170"/>
      <c r="AE228" s="167" t="s">
        <v>149</v>
      </c>
      <c r="AF228" s="165">
        <v>0</v>
      </c>
      <c r="AG228" s="165" t="s">
        <v>44</v>
      </c>
      <c r="AH228" s="236">
        <v>2</v>
      </c>
      <c r="AI228" s="165">
        <f t="shared" si="56"/>
        <v>100212</v>
      </c>
      <c r="AJ228" s="165">
        <f t="shared" si="57"/>
        <v>1212</v>
      </c>
      <c r="AK228" s="165">
        <f t="shared" si="58"/>
        <v>212</v>
      </c>
      <c r="AN228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100212, 'Б-100212-13',date'2015-02-02', 2, 12, 12, 'USD', 1, 18, date'2015-02-02',  date'2015-02-01', 1002121, 1, to_date('2015-02-01 00:00:00','YYYY-MM-DD HH24:MI:SS'), 1000, 180, 0, 301, 0, 'c1', 2, 100212, 1212, 212);insert into xxxx_oebs_cash_payment_test (ID, INVOICE_ID, OEBS_PAYMENT, DOC_DATE, COMISS_DATE) values (s_xxxx_oebs_cash_payment_test.NEXTVAL, 100212, 2000, to_date('2015-02-01 00:00:00','YYYY-MM-DD HH24:MI:SS'), date'2015-01-31' );</v>
      </c>
    </row>
    <row r="229" spans="1:40" ht="12.75" customHeight="1" x14ac:dyDescent="0.25">
      <c r="A229" s="272">
        <v>19</v>
      </c>
      <c r="B229" s="72">
        <v>0</v>
      </c>
      <c r="C229" s="165" t="str">
        <f t="shared" si="66"/>
        <v>100019</v>
      </c>
      <c r="D229" s="165" t="str">
        <f t="shared" si="67"/>
        <v>100019/13</v>
      </c>
      <c r="E229" s="167" t="s">
        <v>36</v>
      </c>
      <c r="F229" s="167" t="s">
        <v>36</v>
      </c>
      <c r="G229" s="165">
        <v>50</v>
      </c>
      <c r="H229" s="178">
        <v>100213</v>
      </c>
      <c r="I229" s="170" t="str">
        <f t="shared" si="68"/>
        <v>Б-100213-13</v>
      </c>
      <c r="J229" s="169">
        <v>2</v>
      </c>
      <c r="K229" s="165">
        <v>12</v>
      </c>
      <c r="L229" s="165" t="s">
        <v>38</v>
      </c>
      <c r="M229" s="169">
        <v>1</v>
      </c>
      <c r="N229" s="165">
        <v>18</v>
      </c>
      <c r="O229" s="167" t="s">
        <v>823</v>
      </c>
      <c r="P229" s="167" t="s">
        <v>823</v>
      </c>
      <c r="Q229" s="167" t="s">
        <v>826</v>
      </c>
      <c r="R229" s="166" t="str">
        <f t="shared" si="62"/>
        <v>1002131</v>
      </c>
      <c r="S229" s="170">
        <v>1</v>
      </c>
      <c r="T229" s="167" t="s">
        <v>308</v>
      </c>
      <c r="U229" s="165">
        <v>1000</v>
      </c>
      <c r="V229" s="165">
        <f t="shared" si="70"/>
        <v>180</v>
      </c>
      <c r="W229" s="165">
        <v>0</v>
      </c>
      <c r="X229" s="24">
        <v>302</v>
      </c>
      <c r="Y229" s="168" t="s">
        <v>42</v>
      </c>
      <c r="Z229" s="358"/>
      <c r="AA229" s="358"/>
      <c r="AB229" s="178">
        <f t="shared" si="64"/>
        <v>2000</v>
      </c>
      <c r="AC229" s="170"/>
      <c r="AD229" s="170"/>
      <c r="AE229" s="167" t="s">
        <v>149</v>
      </c>
      <c r="AF229" s="165">
        <v>0</v>
      </c>
      <c r="AG229" s="165" t="s">
        <v>44</v>
      </c>
      <c r="AH229" s="236">
        <v>2</v>
      </c>
      <c r="AI229" s="165">
        <f t="shared" si="56"/>
        <v>100213</v>
      </c>
      <c r="AJ229" s="165">
        <f t="shared" si="57"/>
        <v>1213</v>
      </c>
      <c r="AK229" s="165">
        <f t="shared" si="58"/>
        <v>213</v>
      </c>
      <c r="AN229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100213, 'Б-100213-13',date'2015-02-02', 2, 12, 12, 'RUR', 1, 18, date'2015-02-02',  date'2015-02-01', 1002131, 1, to_date('2015-02-01 00:00:00','YYYY-MM-DD HH24:MI:SS'), 1000, 180, 0, 302, 0, 'c1', 2, 100213, 1213, 213);insert into xxxx_oebs_cash_payment_test (ID, INVOICE_ID, OEBS_PAYMENT, DOC_DATE, COMISS_DATE) values (s_xxxx_oebs_cash_payment_test.NEXTVAL, 100213, 2000, to_date('2015-02-01 00:00:00','YYYY-MM-DD HH24:MI:SS'), date'2015-01-31' );</v>
      </c>
    </row>
    <row r="230" spans="1:40" ht="12.75" customHeight="1" x14ac:dyDescent="0.25">
      <c r="A230" s="272">
        <v>19</v>
      </c>
      <c r="B230" s="72">
        <v>0</v>
      </c>
      <c r="C230" s="165" t="str">
        <f t="shared" si="66"/>
        <v>100019</v>
      </c>
      <c r="D230" s="165" t="str">
        <f t="shared" si="67"/>
        <v>100019/13</v>
      </c>
      <c r="E230" s="167" t="s">
        <v>36</v>
      </c>
      <c r="F230" s="167" t="s">
        <v>36</v>
      </c>
      <c r="G230" s="165">
        <v>50</v>
      </c>
      <c r="H230" s="178">
        <v>100214</v>
      </c>
      <c r="I230" s="170" t="str">
        <f t="shared" si="68"/>
        <v>Б-100214-13</v>
      </c>
      <c r="J230" s="169">
        <v>2</v>
      </c>
      <c r="K230" s="165">
        <v>12</v>
      </c>
      <c r="L230" s="234" t="s">
        <v>180</v>
      </c>
      <c r="M230" s="169">
        <v>1</v>
      </c>
      <c r="N230" s="165">
        <v>18</v>
      </c>
      <c r="O230" s="167" t="s">
        <v>823</v>
      </c>
      <c r="P230" s="167" t="s">
        <v>823</v>
      </c>
      <c r="Q230" s="167" t="s">
        <v>826</v>
      </c>
      <c r="R230" s="166" t="str">
        <f t="shared" si="62"/>
        <v>1002141</v>
      </c>
      <c r="S230" s="170">
        <v>1</v>
      </c>
      <c r="T230" s="167" t="s">
        <v>308</v>
      </c>
      <c r="U230" s="165">
        <v>1000</v>
      </c>
      <c r="V230" s="165">
        <f t="shared" si="70"/>
        <v>180</v>
      </c>
      <c r="W230" s="165">
        <v>0</v>
      </c>
      <c r="X230" s="24">
        <v>303</v>
      </c>
      <c r="Y230" s="168" t="s">
        <v>42</v>
      </c>
      <c r="Z230" s="358" t="str">
        <f>SUM(U230)-SUM(V230)&amp;" / "&amp;(SUM(U230)-SUM(V230))*0.23&amp;" / "&amp;(SUM(U230)-SUM(V230))*0.02</f>
        <v>820 / 188.6 / 16.4</v>
      </c>
      <c r="AA230" s="358" t="str">
        <f>AB230&amp;" / "&amp;ROUND(AB230/1.18,2)&amp;" / "&amp;ROUND(AB230/1.18*0.23,2)&amp;" / "&amp;ROUND(AB230/1.18*0.02,2)</f>
        <v>2000 / 1694.92 / 389.83 / 33.9</v>
      </c>
      <c r="AB230" s="178">
        <f t="shared" si="64"/>
        <v>2000</v>
      </c>
      <c r="AC230" s="170"/>
      <c r="AD230" s="170"/>
      <c r="AE230" s="167" t="s">
        <v>149</v>
      </c>
      <c r="AF230" s="165">
        <v>0</v>
      </c>
      <c r="AG230" s="165" t="s">
        <v>44</v>
      </c>
      <c r="AH230" s="236">
        <v>2</v>
      </c>
      <c r="AI230" s="165">
        <f t="shared" si="56"/>
        <v>100214</v>
      </c>
      <c r="AJ230" s="165">
        <f t="shared" si="57"/>
        <v>1214</v>
      </c>
      <c r="AK230" s="165">
        <f t="shared" si="58"/>
        <v>214</v>
      </c>
      <c r="AN230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100214, 'Б-100214-13',date'2015-02-02', 2, 12, 12, 'EUR', 1, 18, date'2015-02-02',  date'2015-02-01', 1002141, 1, to_date('2015-02-01 00:00:00','YYYY-MM-DD HH24:MI:SS'), 1000, 180, 0, 303, 0, 'c1', 2, 100214, 1214, 214);insert into xxxx_oebs_cash_payment_test (ID, INVOICE_ID, OEBS_PAYMENT, DOC_DATE, COMISS_DATE) values (s_xxxx_oebs_cash_payment_test.NEXTVAL, 100214, 2000, to_date('2015-02-01 00:00:00','YYYY-MM-DD HH24:MI:SS'), date'2015-01-31' );</v>
      </c>
    </row>
    <row r="231" spans="1:40" ht="12.75" customHeight="1" x14ac:dyDescent="0.25">
      <c r="A231" s="272">
        <v>19</v>
      </c>
      <c r="B231" s="72">
        <v>0</v>
      </c>
      <c r="C231" s="171" t="str">
        <f t="shared" si="66"/>
        <v>100019</v>
      </c>
      <c r="D231" s="171" t="str">
        <f t="shared" si="67"/>
        <v>100019/13</v>
      </c>
      <c r="E231" s="172" t="s">
        <v>36</v>
      </c>
      <c r="F231" s="172" t="s">
        <v>36</v>
      </c>
      <c r="G231" s="171">
        <v>50</v>
      </c>
      <c r="H231" s="178">
        <v>100215</v>
      </c>
      <c r="I231" s="171" t="str">
        <f t="shared" si="68"/>
        <v>Б-100215-13</v>
      </c>
      <c r="J231" s="169">
        <v>2</v>
      </c>
      <c r="K231" s="171">
        <v>12</v>
      </c>
      <c r="L231" s="171" t="s">
        <v>38</v>
      </c>
      <c r="M231" s="175">
        <v>1</v>
      </c>
      <c r="N231" s="171">
        <v>18</v>
      </c>
      <c r="O231" s="172" t="s">
        <v>823</v>
      </c>
      <c r="P231" s="172" t="s">
        <v>823</v>
      </c>
      <c r="Q231" s="172" t="s">
        <v>826</v>
      </c>
      <c r="R231" s="173" t="str">
        <f t="shared" si="62"/>
        <v>1002151</v>
      </c>
      <c r="S231" s="171">
        <v>1</v>
      </c>
      <c r="T231" s="172" t="s">
        <v>308</v>
      </c>
      <c r="U231" s="171">
        <v>1000</v>
      </c>
      <c r="V231" s="171">
        <f t="shared" si="70"/>
        <v>180</v>
      </c>
      <c r="W231" s="171">
        <v>0</v>
      </c>
      <c r="X231" s="24">
        <v>304</v>
      </c>
      <c r="Y231" s="174" t="s">
        <v>42</v>
      </c>
      <c r="Z231" s="361"/>
      <c r="AA231" s="361"/>
      <c r="AB231" s="180">
        <f t="shared" si="64"/>
        <v>2000</v>
      </c>
      <c r="AC231" s="171"/>
      <c r="AD231" s="171"/>
      <c r="AE231" s="172" t="s">
        <v>149</v>
      </c>
      <c r="AF231" s="165">
        <v>0</v>
      </c>
      <c r="AG231" s="171" t="s">
        <v>44</v>
      </c>
      <c r="AH231" s="236">
        <v>2</v>
      </c>
      <c r="AI231" s="165">
        <f t="shared" si="56"/>
        <v>100215</v>
      </c>
      <c r="AJ231" s="165">
        <f t="shared" si="57"/>
        <v>1215</v>
      </c>
      <c r="AK231" s="165">
        <f t="shared" si="58"/>
        <v>215</v>
      </c>
      <c r="AL231" s="179"/>
      <c r="AN231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19, 100019, '100019/13', date'2014-03-01', date'2014-03-01', 50, 100215, 'Б-100215-13',date'2015-02-02', 2, 12, 12, 'RUR', 1, 18, date'2015-02-02',  date'2015-02-01', 1002151, 1, to_date('2015-02-01 00:00:00','YYYY-MM-DD HH24:MI:SS'), 1000, 180, 0, 304, 0, 'c1', 2, 100215, 1215, 215);insert into xxxx_oebs_cash_payment_test (ID, INVOICE_ID, OEBS_PAYMENT, DOC_DATE, COMISS_DATE) values (s_xxxx_oebs_cash_payment_test.NEXTVAL, 100215, 2000, to_date('2015-02-01 00:00:00','YYYY-MM-DD HH24:MI:SS'), date'2015-01-31' );</v>
      </c>
    </row>
    <row r="232" spans="1:40" ht="12.75" customHeight="1" x14ac:dyDescent="0.25">
      <c r="A232" s="272">
        <v>20</v>
      </c>
      <c r="B232" s="72">
        <v>0</v>
      </c>
      <c r="C232" s="165" t="str">
        <f t="shared" si="66"/>
        <v>100020</v>
      </c>
      <c r="D232" s="165" t="str">
        <f t="shared" si="67"/>
        <v>100020/13</v>
      </c>
      <c r="E232" s="167" t="s">
        <v>36</v>
      </c>
      <c r="F232" s="167" t="s">
        <v>36</v>
      </c>
      <c r="G232" s="165">
        <v>50</v>
      </c>
      <c r="H232" s="178">
        <v>100216</v>
      </c>
      <c r="I232" s="170" t="str">
        <f t="shared" si="68"/>
        <v>Б-100216-13</v>
      </c>
      <c r="J232" s="169">
        <v>2</v>
      </c>
      <c r="K232" s="165">
        <v>12</v>
      </c>
      <c r="L232" s="165" t="s">
        <v>38</v>
      </c>
      <c r="M232" s="169">
        <v>1</v>
      </c>
      <c r="N232" s="165">
        <v>18</v>
      </c>
      <c r="O232" s="191" t="s">
        <v>824</v>
      </c>
      <c r="P232" s="191" t="s">
        <v>823</v>
      </c>
      <c r="Q232" s="191" t="s">
        <v>303</v>
      </c>
      <c r="R232" s="166" t="str">
        <f t="shared" si="62"/>
        <v>1002161</v>
      </c>
      <c r="S232" s="170">
        <v>1</v>
      </c>
      <c r="T232" s="191" t="s">
        <v>147</v>
      </c>
      <c r="U232" s="165">
        <v>600</v>
      </c>
      <c r="V232" s="165">
        <f t="shared" si="70"/>
        <v>108</v>
      </c>
      <c r="W232" s="165">
        <v>0</v>
      </c>
      <c r="X232" s="24">
        <v>305</v>
      </c>
      <c r="Z232" s="356" t="str">
        <f>SUM(U232:U233)-SUM(V232:V233)&amp;" / "&amp;(SUM(U232:U233)-SUM(V232:V233))*0.1&amp;" / "&amp;(SUM(U232:U233)-SUM(V232:V233))*0.03&amp;" / "&amp;(SUM(U232:U233)-SUM(V232:V233))*0.12</f>
        <v>1312 / 131.2 / 39.36 / 157.44</v>
      </c>
      <c r="AA232" s="356" t="str">
        <f>SUM(AB232:AB233)&amp;" / "&amp;ROUND(SUM(AB232:AB233)/1.18,2)&amp;" / "&amp;ROUND((SUM(AB232:AB233)/1.18)*0.1,2)&amp;" / "&amp;ROUND((SUM(AB232:AB233)/1.18)*0.03,2)&amp;" / "&amp;ROUND((SUM(AB232:AB233)/1.18)*0.12,2)</f>
        <v>3200 / 2711.86 / 271.19 / 81.36 / 325.42</v>
      </c>
      <c r="AB232" s="178">
        <f t="shared" si="64"/>
        <v>1200</v>
      </c>
      <c r="AC232" s="170"/>
      <c r="AD232" s="170"/>
      <c r="AE232" s="167" t="s">
        <v>149</v>
      </c>
      <c r="AF232" s="165">
        <v>0</v>
      </c>
      <c r="AG232" s="165" t="s">
        <v>44</v>
      </c>
      <c r="AH232" s="236">
        <v>2</v>
      </c>
      <c r="AI232" s="165">
        <f t="shared" si="56"/>
        <v>100216</v>
      </c>
      <c r="AJ232" s="165">
        <f t="shared" si="57"/>
        <v>1216</v>
      </c>
      <c r="AK232" s="165">
        <f t="shared" si="58"/>
        <v>216</v>
      </c>
      <c r="AL232" s="163" t="s">
        <v>845</v>
      </c>
      <c r="AN232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100216, 'Б-100216-13',date'2015-01-02', 2, 12, 12, 'RUR', 1, 18, date'2015-02-02',  date'2015-02-28', 1002161, 1, to_date('2015-02-28 23:59:59','YYYY-MM-DD HH24:MI:SS'), 600, 108, 0, 305, 0, 'c1', 2, 100216, 1216, 216);insert into xxxx_oebs_cash_payment_test (ID, INVOICE_ID, OEBS_PAYMENT, DOC_DATE, COMISS_DATE) values (s_xxxx_oebs_cash_payment_test.NEXTVAL, 100216, 1200, to_date('2015-02-28 23:59:59','YYYY-MM-DD HH24:MI:SS'), date'2015-01-31' );</v>
      </c>
    </row>
    <row r="233" spans="1:40" ht="12.75" customHeight="1" x14ac:dyDescent="0.25">
      <c r="A233" s="272">
        <v>20</v>
      </c>
      <c r="B233" s="72">
        <v>0</v>
      </c>
      <c r="C233" s="165" t="str">
        <f t="shared" si="66"/>
        <v>100020</v>
      </c>
      <c r="D233" s="165" t="str">
        <f t="shared" si="67"/>
        <v>100020/13</v>
      </c>
      <c r="E233" s="167" t="s">
        <v>36</v>
      </c>
      <c r="F233" s="167" t="s">
        <v>36</v>
      </c>
      <c r="G233" s="165">
        <v>50</v>
      </c>
      <c r="H233" s="178">
        <v>100217</v>
      </c>
      <c r="I233" s="170" t="str">
        <f t="shared" si="68"/>
        <v>Б-100217-13</v>
      </c>
      <c r="J233" s="169">
        <v>2</v>
      </c>
      <c r="K233" s="165">
        <v>12</v>
      </c>
      <c r="L233" s="165" t="s">
        <v>38</v>
      </c>
      <c r="M233" s="169">
        <v>1</v>
      </c>
      <c r="N233" s="165">
        <v>18</v>
      </c>
      <c r="O233" s="191" t="s">
        <v>824</v>
      </c>
      <c r="P233" s="191" t="s">
        <v>823</v>
      </c>
      <c r="Q233" s="167" t="s">
        <v>303</v>
      </c>
      <c r="R233" s="166" t="str">
        <f t="shared" si="62"/>
        <v>1002171</v>
      </c>
      <c r="S233" s="170">
        <v>1</v>
      </c>
      <c r="T233" s="167" t="s">
        <v>309</v>
      </c>
      <c r="U233" s="165">
        <v>1000</v>
      </c>
      <c r="V233" s="165">
        <f t="shared" si="70"/>
        <v>180</v>
      </c>
      <c r="W233" s="165">
        <v>0</v>
      </c>
      <c r="X233" s="24">
        <v>306</v>
      </c>
      <c r="Z233" s="358"/>
      <c r="AA233" s="369"/>
      <c r="AB233" s="178">
        <f t="shared" si="64"/>
        <v>2000</v>
      </c>
      <c r="AC233" s="170"/>
      <c r="AD233" s="170"/>
      <c r="AE233" s="167" t="s">
        <v>149</v>
      </c>
      <c r="AF233" s="165">
        <v>0</v>
      </c>
      <c r="AG233" s="165" t="s">
        <v>44</v>
      </c>
      <c r="AH233" s="236">
        <v>2</v>
      </c>
      <c r="AI233" s="165">
        <f t="shared" si="56"/>
        <v>100217</v>
      </c>
      <c r="AJ233" s="165">
        <f t="shared" si="57"/>
        <v>1217</v>
      </c>
      <c r="AK233" s="165">
        <f t="shared" si="58"/>
        <v>217</v>
      </c>
      <c r="AL233" s="366" t="s">
        <v>854</v>
      </c>
      <c r="AN233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100217, 'Б-100217-13',date'2015-01-02', 2, 12, 12, 'RUR', 1, 18, date'2015-02-02',  date'2015-02-28', 1002171, 1, to_date('2015-02-28 00:00:00','YYYY-MM-DD HH24:MI:SS'), 1000, 180, 0, 306, 0, 'c1', 2, 100217, 1217, 217);insert into xxxx_oebs_cash_payment_test (ID, INVOICE_ID, OEBS_PAYMENT, DOC_DATE, COMISS_DATE) values (s_xxxx_oebs_cash_payment_test.NEXTVAL, 100217, 2000, to_date('2015-02-28 00:00:00','YYYY-MM-DD HH24:MI:SS'), date'2015-01-31' );</v>
      </c>
    </row>
    <row r="234" spans="1:40" ht="12.75" customHeight="1" x14ac:dyDescent="0.25">
      <c r="A234" s="272">
        <v>20</v>
      </c>
      <c r="B234" s="72">
        <v>0</v>
      </c>
      <c r="C234" s="170" t="str">
        <f t="shared" si="66"/>
        <v>100020</v>
      </c>
      <c r="D234" s="170" t="str">
        <f t="shared" si="67"/>
        <v>100020/13</v>
      </c>
      <c r="E234" s="184" t="s">
        <v>36</v>
      </c>
      <c r="F234" s="184" t="s">
        <v>36</v>
      </c>
      <c r="G234" s="165">
        <v>50</v>
      </c>
      <c r="H234" s="178">
        <v>100218</v>
      </c>
      <c r="I234" s="170" t="str">
        <f t="shared" si="68"/>
        <v>Б-100218-13</v>
      </c>
      <c r="J234" s="169">
        <v>2</v>
      </c>
      <c r="K234" s="165">
        <v>12</v>
      </c>
      <c r="L234" s="170" t="s">
        <v>38</v>
      </c>
      <c r="M234" s="185">
        <v>1</v>
      </c>
      <c r="N234" s="165">
        <v>18</v>
      </c>
      <c r="O234" s="186" t="s">
        <v>824</v>
      </c>
      <c r="P234" s="184" t="s">
        <v>823</v>
      </c>
      <c r="Q234" s="184" t="s">
        <v>826</v>
      </c>
      <c r="R234" s="166" t="str">
        <f t="shared" si="62"/>
        <v>1002181</v>
      </c>
      <c r="S234" s="170">
        <v>1</v>
      </c>
      <c r="T234" s="184" t="s">
        <v>308</v>
      </c>
      <c r="U234" s="170">
        <v>1000</v>
      </c>
      <c r="V234" s="170">
        <f t="shared" si="70"/>
        <v>180</v>
      </c>
      <c r="W234" s="170">
        <v>0</v>
      </c>
      <c r="X234" s="24">
        <v>307</v>
      </c>
      <c r="Z234" s="356" t="str">
        <f>SUM(U234:U236)-SUM(V234:V236)&amp;" / "&amp;(SUM(U234:U236)-SUM(V234:V236))*0.23&amp;" / "&amp;(SUM(U234:U236)-SUM(V234:V236))*0.02</f>
        <v>2542 / 584.66 / 50.84</v>
      </c>
      <c r="AA234" s="356" t="str">
        <f>(AB234+AB235+AB236)&amp;" / "&amp;ROUND((AB234+AB235+AB236)/1.18,2)&amp;" / "&amp;ROUND((AB234+AB235+AB236)/1.18*0.23,2)&amp;" / "&amp;ROUND((AB234+AB235+AB236)/1.18*0.02,2)</f>
        <v>6200 / 5254.24 / 1208.47 / 105.08</v>
      </c>
      <c r="AB234" s="178">
        <f t="shared" si="64"/>
        <v>2000</v>
      </c>
      <c r="AC234" s="170"/>
      <c r="AD234" s="170"/>
      <c r="AE234" s="167" t="s">
        <v>149</v>
      </c>
      <c r="AF234" s="165">
        <v>0</v>
      </c>
      <c r="AG234" s="165" t="s">
        <v>44</v>
      </c>
      <c r="AH234" s="236">
        <v>2</v>
      </c>
      <c r="AI234" s="165">
        <f t="shared" si="56"/>
        <v>100218</v>
      </c>
      <c r="AJ234" s="165">
        <f t="shared" si="57"/>
        <v>1218</v>
      </c>
      <c r="AK234" s="165">
        <f t="shared" si="58"/>
        <v>218</v>
      </c>
      <c r="AN234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100218, 'Б-100218-13',date'2015-01-02', 2, 12, 12, 'RUR', 1, 18, date'2015-02-02',  date'2015-02-01', 1002181, 1, to_date('2015-02-01 00:00:00','YYYY-MM-DD HH24:MI:SS'), 1000, 180, 0, 307, 0, 'c1', 2, 100218, 1218, 218);insert into xxxx_oebs_cash_payment_test (ID, INVOICE_ID, OEBS_PAYMENT, DOC_DATE, COMISS_DATE) values (s_xxxx_oebs_cash_payment_test.NEXTVAL, 100218, 2000, to_date('2015-02-01 00:00:00','YYYY-MM-DD HH24:MI:SS'), date'2015-01-31' );</v>
      </c>
    </row>
    <row r="235" spans="1:40" ht="12.75" customHeight="1" x14ac:dyDescent="0.25">
      <c r="A235" s="272">
        <v>20</v>
      </c>
      <c r="B235" s="72">
        <v>0</v>
      </c>
      <c r="C235" s="165" t="str">
        <f t="shared" si="66"/>
        <v>100020</v>
      </c>
      <c r="D235" s="165" t="str">
        <f t="shared" si="67"/>
        <v>100020/13</v>
      </c>
      <c r="E235" s="167" t="s">
        <v>36</v>
      </c>
      <c r="F235" s="167" t="s">
        <v>36</v>
      </c>
      <c r="G235" s="165">
        <v>50</v>
      </c>
      <c r="H235" s="178">
        <v>100219</v>
      </c>
      <c r="I235" s="170" t="str">
        <f t="shared" si="68"/>
        <v>Б-100219-13</v>
      </c>
      <c r="J235" s="169">
        <v>2</v>
      </c>
      <c r="K235" s="165">
        <v>12</v>
      </c>
      <c r="L235" s="165" t="s">
        <v>38</v>
      </c>
      <c r="M235" s="169">
        <v>1</v>
      </c>
      <c r="N235" s="165">
        <v>18</v>
      </c>
      <c r="O235" s="167" t="s">
        <v>823</v>
      </c>
      <c r="P235" s="167" t="s">
        <v>823</v>
      </c>
      <c r="Q235" s="167" t="s">
        <v>826</v>
      </c>
      <c r="R235" s="166" t="str">
        <f t="shared" si="62"/>
        <v>1002191</v>
      </c>
      <c r="S235" s="170">
        <v>1</v>
      </c>
      <c r="T235" s="167" t="s">
        <v>308</v>
      </c>
      <c r="U235" s="165">
        <v>1000</v>
      </c>
      <c r="V235" s="165">
        <f t="shared" si="70"/>
        <v>180</v>
      </c>
      <c r="W235" s="165">
        <v>0</v>
      </c>
      <c r="X235" s="24">
        <v>308</v>
      </c>
      <c r="Z235" s="358"/>
      <c r="AA235" s="369"/>
      <c r="AB235" s="178">
        <f t="shared" si="64"/>
        <v>2000</v>
      </c>
      <c r="AE235" s="167" t="s">
        <v>149</v>
      </c>
      <c r="AF235" s="165">
        <v>0</v>
      </c>
      <c r="AG235" s="165" t="s">
        <v>44</v>
      </c>
      <c r="AH235" s="236">
        <v>2</v>
      </c>
      <c r="AI235" s="165">
        <f t="shared" si="56"/>
        <v>100219</v>
      </c>
      <c r="AJ235" s="165">
        <f t="shared" si="57"/>
        <v>1219</v>
      </c>
      <c r="AK235" s="165">
        <f t="shared" si="58"/>
        <v>219</v>
      </c>
      <c r="AN23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100219, 'Б-100219-13',date'2015-02-02', 2, 12, 12, 'RUR', 1, 18, date'2015-02-02',  date'2015-02-01', 1002191, 1, to_date('2015-02-01 00:00:00','YYYY-MM-DD HH24:MI:SS'), 1000, 180, 0, 308, 0, 'c1', 2, 100219, 1219, 219);insert into xxxx_oebs_cash_payment_test (ID, INVOICE_ID, OEBS_PAYMENT, DOC_DATE, COMISS_DATE) values (s_xxxx_oebs_cash_payment_test.NEXTVAL, 100219, 2000, to_date('2015-02-01 00:00:00','YYYY-MM-DD HH24:MI:SS'), date'2015-01-31' );</v>
      </c>
    </row>
    <row r="236" spans="1:40" ht="12.75" customHeight="1" x14ac:dyDescent="0.25">
      <c r="A236" s="272">
        <v>20</v>
      </c>
      <c r="B236" s="72">
        <v>0</v>
      </c>
      <c r="C236" s="165" t="str">
        <f t="shared" si="66"/>
        <v>100020</v>
      </c>
      <c r="D236" s="165" t="str">
        <f t="shared" si="67"/>
        <v>100020/13</v>
      </c>
      <c r="E236" s="167" t="s">
        <v>36</v>
      </c>
      <c r="F236" s="167" t="s">
        <v>36</v>
      </c>
      <c r="G236" s="165">
        <v>50</v>
      </c>
      <c r="H236" s="178">
        <v>100220</v>
      </c>
      <c r="I236" s="170" t="str">
        <f t="shared" si="68"/>
        <v>Б-100220-13</v>
      </c>
      <c r="J236" s="169">
        <v>2</v>
      </c>
      <c r="K236" s="165">
        <v>12</v>
      </c>
      <c r="L236" s="165" t="s">
        <v>38</v>
      </c>
      <c r="M236" s="169">
        <v>1</v>
      </c>
      <c r="N236" s="165">
        <v>18</v>
      </c>
      <c r="O236" s="167" t="s">
        <v>823</v>
      </c>
      <c r="P236" s="167" t="s">
        <v>823</v>
      </c>
      <c r="Q236" s="167" t="s">
        <v>826</v>
      </c>
      <c r="R236" s="166" t="str">
        <f t="shared" si="62"/>
        <v>1002201</v>
      </c>
      <c r="S236" s="170">
        <v>1</v>
      </c>
      <c r="T236" s="184" t="s">
        <v>310</v>
      </c>
      <c r="U236" s="165">
        <v>1100</v>
      </c>
      <c r="V236" s="165">
        <f t="shared" si="70"/>
        <v>198</v>
      </c>
      <c r="W236" s="165">
        <v>0</v>
      </c>
      <c r="X236" s="24">
        <v>309</v>
      </c>
      <c r="Z236" s="358"/>
      <c r="AA236" s="369"/>
      <c r="AB236" s="178">
        <f t="shared" si="64"/>
        <v>2200</v>
      </c>
      <c r="AC236" s="170"/>
      <c r="AD236" s="170"/>
      <c r="AE236" s="167" t="s">
        <v>149</v>
      </c>
      <c r="AF236" s="165">
        <v>0</v>
      </c>
      <c r="AG236" s="165" t="s">
        <v>44</v>
      </c>
      <c r="AH236" s="236">
        <v>2</v>
      </c>
      <c r="AI236" s="165">
        <f t="shared" si="56"/>
        <v>100220</v>
      </c>
      <c r="AJ236" s="165">
        <f t="shared" si="57"/>
        <v>1220</v>
      </c>
      <c r="AK236" s="165">
        <f t="shared" si="58"/>
        <v>220</v>
      </c>
      <c r="AN23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100220, 'Б-100220-13',date'2015-02-02', 2, 12, 12, 'RUR', 1, 18, date'2015-02-02',  date'2015-02-01', 1002201, 1, to_date('2015-01-31 23:59:59','YYYY-MM-DD HH24:MI:SS'), 1100, 198, 0, 309, 0, 'c1', 2, 100220, 1220, 220);insert into xxxx_oebs_cash_payment_test (ID, INVOICE_ID, OEBS_PAYMENT, DOC_DATE, COMISS_DATE) values (s_xxxx_oebs_cash_payment_test.NEXTVAL, 100220, 2200, to_date('2015-01-31 23:59:59','YYYY-MM-DD HH24:MI:SS'), date'2015-01-31' );</v>
      </c>
    </row>
    <row r="237" spans="1:40" ht="12.75" customHeight="1" x14ac:dyDescent="0.25">
      <c r="A237" s="272">
        <v>20</v>
      </c>
      <c r="B237" s="72">
        <v>0</v>
      </c>
      <c r="C237" s="165" t="str">
        <f t="shared" si="66"/>
        <v>100020</v>
      </c>
      <c r="D237" s="165" t="str">
        <f t="shared" si="67"/>
        <v>100020/13</v>
      </c>
      <c r="E237" s="167" t="s">
        <v>36</v>
      </c>
      <c r="F237" s="167" t="s">
        <v>36</v>
      </c>
      <c r="G237" s="165">
        <v>50</v>
      </c>
      <c r="H237" s="178">
        <v>100221</v>
      </c>
      <c r="I237" s="170" t="str">
        <f t="shared" si="68"/>
        <v>Б-100221-13</v>
      </c>
      <c r="J237" s="169">
        <v>2</v>
      </c>
      <c r="K237" s="165">
        <v>12</v>
      </c>
      <c r="L237" s="165" t="s">
        <v>38</v>
      </c>
      <c r="M237" s="169">
        <v>1</v>
      </c>
      <c r="N237" s="165">
        <v>18</v>
      </c>
      <c r="O237" s="167" t="s">
        <v>823</v>
      </c>
      <c r="P237" s="167" t="s">
        <v>823</v>
      </c>
      <c r="Q237" s="167" t="s">
        <v>826</v>
      </c>
      <c r="R237" s="166" t="str">
        <f t="shared" si="62"/>
        <v>1002211</v>
      </c>
      <c r="S237" s="170">
        <v>1</v>
      </c>
      <c r="T237" s="191" t="s">
        <v>308</v>
      </c>
      <c r="U237" s="165">
        <v>1000</v>
      </c>
      <c r="V237" s="165">
        <f t="shared" si="70"/>
        <v>180</v>
      </c>
      <c r="W237" s="165">
        <v>0</v>
      </c>
      <c r="X237" s="24">
        <v>310</v>
      </c>
      <c r="Z237" s="356" t="str">
        <f>SUM(U237:U238)-SUM(V237:V238)&amp;" / "&amp;(SUM(U237:U238)-SUM(V237:V238))*0.23&amp;" / "&amp;(SUM(U237:U238)-SUM(V237:V238))*0.02</f>
        <v>1558 / 358.34 / 31.16</v>
      </c>
      <c r="AA237" s="356" t="str">
        <f>(AB237+AB238)&amp;" / "&amp;ROUND((AB237+AB238)/1.18,2)&amp;" / "&amp;ROUND((AB237+AB238)/1.18*0.23,2)&amp;" / "&amp;ROUND((AB237+AB238)/1.18*0.02,2)</f>
        <v>3800 / 3220.34 / 740.68 / 64.41</v>
      </c>
      <c r="AB237" s="178">
        <f t="shared" si="64"/>
        <v>2000</v>
      </c>
      <c r="AC237" s="170"/>
      <c r="AD237" s="170"/>
      <c r="AE237" s="191" t="s">
        <v>150</v>
      </c>
      <c r="AF237" s="165">
        <v>0</v>
      </c>
      <c r="AG237" s="165" t="s">
        <v>44</v>
      </c>
      <c r="AH237" s="236">
        <v>2</v>
      </c>
      <c r="AI237" s="165">
        <f t="shared" si="56"/>
        <v>100221</v>
      </c>
      <c r="AJ237" s="165">
        <f t="shared" si="57"/>
        <v>1221</v>
      </c>
      <c r="AK237" s="165">
        <f t="shared" si="58"/>
        <v>221</v>
      </c>
      <c r="AN23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100221, 'Б-100221-13',date'2015-02-02', 2, 12, 12, 'RUR', 1, 18, date'2015-02-02',  date'2015-02-01', 1002211, 1, to_date('2015-02-01 00:00:00','YYYY-MM-DD HH24:MI:SS'), 1000, 180, 0, 310, 0, 'c1', 2, 100221, 1221, 221);insert into xxxx_oebs_cash_payment_test (ID, INVOICE_ID, OEBS_PAYMENT, DOC_DATE, COMISS_DATE) values (s_xxxx_oebs_cash_payment_test.NEXTVAL, 100221, 2000, to_date('2015-02-01 00:00:00','YYYY-MM-DD HH24:MI:SS'), date'2015-01-30' );</v>
      </c>
    </row>
    <row r="238" spans="1:40" ht="12.75" customHeight="1" x14ac:dyDescent="0.25">
      <c r="A238" s="272">
        <v>20</v>
      </c>
      <c r="B238" s="72">
        <v>0</v>
      </c>
      <c r="C238" s="165" t="str">
        <f t="shared" si="66"/>
        <v>100020</v>
      </c>
      <c r="D238" s="165" t="str">
        <f t="shared" si="67"/>
        <v>100020/13</v>
      </c>
      <c r="E238" s="167" t="s">
        <v>36</v>
      </c>
      <c r="F238" s="167" t="s">
        <v>36</v>
      </c>
      <c r="G238" s="165">
        <v>50</v>
      </c>
      <c r="H238" s="178">
        <v>100222</v>
      </c>
      <c r="I238" s="170" t="str">
        <f t="shared" si="68"/>
        <v>Б-100222-13</v>
      </c>
      <c r="J238" s="169">
        <v>2</v>
      </c>
      <c r="K238" s="165">
        <v>12</v>
      </c>
      <c r="L238" s="165" t="s">
        <v>38</v>
      </c>
      <c r="M238" s="169">
        <v>1</v>
      </c>
      <c r="N238" s="165">
        <v>18</v>
      </c>
      <c r="O238" s="167" t="s">
        <v>823</v>
      </c>
      <c r="P238" s="167" t="s">
        <v>823</v>
      </c>
      <c r="Q238" s="167" t="s">
        <v>826</v>
      </c>
      <c r="R238" s="166" t="str">
        <f t="shared" si="62"/>
        <v>1002221</v>
      </c>
      <c r="S238" s="170">
        <v>1</v>
      </c>
      <c r="T238" s="191" t="s">
        <v>310</v>
      </c>
      <c r="U238" s="165">
        <v>900</v>
      </c>
      <c r="V238" s="165">
        <f t="shared" si="70"/>
        <v>162</v>
      </c>
      <c r="W238" s="165">
        <v>0</v>
      </c>
      <c r="X238" s="24">
        <v>311</v>
      </c>
      <c r="Z238" s="358"/>
      <c r="AA238" s="369"/>
      <c r="AB238" s="178">
        <f t="shared" si="64"/>
        <v>1800</v>
      </c>
      <c r="AC238" s="170"/>
      <c r="AD238" s="170"/>
      <c r="AE238" s="191" t="s">
        <v>150</v>
      </c>
      <c r="AF238" s="165">
        <v>0</v>
      </c>
      <c r="AG238" s="165" t="s">
        <v>44</v>
      </c>
      <c r="AH238" s="236">
        <v>2</v>
      </c>
      <c r="AI238" s="165">
        <f t="shared" si="56"/>
        <v>100222</v>
      </c>
      <c r="AJ238" s="165">
        <f t="shared" si="57"/>
        <v>1222</v>
      </c>
      <c r="AK238" s="165">
        <f t="shared" si="58"/>
        <v>222</v>
      </c>
      <c r="AN238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100222, 'Б-100222-13',date'2015-02-02', 2, 12, 12, 'RUR', 1, 18, date'2015-02-02',  date'2015-02-01', 1002221, 1, to_date('2015-01-31 23:59:59','YYYY-MM-DD HH24:MI:SS'), 900, 162, 0, 311, 0, 'c1', 2, 100222, 1222, 222);insert into xxxx_oebs_cash_payment_test (ID, INVOICE_ID, OEBS_PAYMENT, DOC_DATE, COMISS_DATE) values (s_xxxx_oebs_cash_payment_test.NEXTVAL, 100222, 1800, to_date('2015-01-31 23:59:59','YYYY-MM-DD HH24:MI:SS'), date'2015-01-30' );</v>
      </c>
    </row>
    <row r="239" spans="1:40" ht="12.75" customHeight="1" x14ac:dyDescent="0.25">
      <c r="A239" s="272">
        <v>20</v>
      </c>
      <c r="B239" s="72">
        <v>0</v>
      </c>
      <c r="C239" s="165" t="str">
        <f t="shared" si="66"/>
        <v>100020</v>
      </c>
      <c r="D239" s="165" t="str">
        <f t="shared" si="67"/>
        <v>100020/13</v>
      </c>
      <c r="E239" s="167" t="s">
        <v>36</v>
      </c>
      <c r="F239" s="167" t="s">
        <v>36</v>
      </c>
      <c r="G239" s="165">
        <v>50</v>
      </c>
      <c r="H239" s="178">
        <v>100223</v>
      </c>
      <c r="I239" s="170" t="str">
        <f t="shared" si="68"/>
        <v>Б-100223-13</v>
      </c>
      <c r="J239" s="169">
        <v>2</v>
      </c>
      <c r="K239" s="165">
        <v>12</v>
      </c>
      <c r="L239" s="165" t="s">
        <v>38</v>
      </c>
      <c r="M239" s="169">
        <v>1</v>
      </c>
      <c r="N239" s="165">
        <v>18</v>
      </c>
      <c r="O239" s="191" t="s">
        <v>824</v>
      </c>
      <c r="P239" s="191" t="s">
        <v>823</v>
      </c>
      <c r="Q239" s="191" t="s">
        <v>303</v>
      </c>
      <c r="R239" s="166" t="str">
        <f t="shared" si="62"/>
        <v>1002231</v>
      </c>
      <c r="S239" s="170">
        <v>1</v>
      </c>
      <c r="T239" s="237" t="s">
        <v>308</v>
      </c>
      <c r="U239" s="165">
        <v>800</v>
      </c>
      <c r="V239" s="165">
        <f t="shared" si="70"/>
        <v>144</v>
      </c>
      <c r="W239" s="165">
        <v>0</v>
      </c>
      <c r="X239" s="24">
        <v>312</v>
      </c>
      <c r="Z239" s="358" t="str">
        <f>SUM(U239)-SUM(V239)&amp;" / "&amp;(SUM(U239)-SUM(V239))*0.1&amp;" / "&amp;(SUM(U239)-SUM(V239))*0.03&amp;" / "&amp;(SUM(U239)-SUM(V239))*0.12</f>
        <v>656 / 65.6 / 19.68 / 78.72</v>
      </c>
      <c r="AA239" s="358" t="str">
        <f>AB239&amp;" / "&amp;ROUND(AB239/1.18,2)&amp;" / "&amp;ROUND(AB239/1.18*0.1,2)&amp;" / "&amp;ROUND(AB239/1.18*0.03,2)&amp;" / "&amp;ROUND(AB239/1.18*0.12,2)</f>
        <v>1600 / 1355.93 / 135.59 / 40.68 / 162.71</v>
      </c>
      <c r="AB239" s="178">
        <f t="shared" si="64"/>
        <v>1600</v>
      </c>
      <c r="AC239" s="170"/>
      <c r="AD239" s="170"/>
      <c r="AE239" s="237" t="s">
        <v>149</v>
      </c>
      <c r="AF239" s="165">
        <v>0</v>
      </c>
      <c r="AG239" s="165" t="s">
        <v>44</v>
      </c>
      <c r="AH239" s="236">
        <v>2</v>
      </c>
      <c r="AI239" s="165">
        <f t="shared" si="56"/>
        <v>100223</v>
      </c>
      <c r="AJ239" s="165">
        <f t="shared" si="57"/>
        <v>1223</v>
      </c>
      <c r="AK239" s="165">
        <f t="shared" si="58"/>
        <v>223</v>
      </c>
      <c r="AN239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100223, 'Б-100223-13',date'2015-01-02', 2, 12, 12, 'RUR', 1, 18, date'2015-02-02',  date'2015-02-28', 1002231, 1, to_date('2015-02-01 00:00:00','YYYY-MM-DD HH24:MI:SS'), 800, 144, 0, 312, 0, 'c1', 2, 100223, 1223, 223);insert into xxxx_oebs_cash_payment_test (ID, INVOICE_ID, OEBS_PAYMENT, DOC_DATE, COMISS_DATE) values (s_xxxx_oebs_cash_payment_test.NEXTVAL, 100223, 1600, to_date('2015-02-01 00:00:00','YYYY-MM-DD HH24:MI:SS'), date'2015-01-31' );</v>
      </c>
    </row>
    <row r="240" spans="1:40" ht="12.75" customHeight="1" x14ac:dyDescent="0.25">
      <c r="A240" s="272">
        <v>20</v>
      </c>
      <c r="B240" s="72">
        <v>0</v>
      </c>
      <c r="C240" s="165" t="str">
        <f t="shared" si="66"/>
        <v>100020</v>
      </c>
      <c r="D240" s="165" t="str">
        <f t="shared" si="67"/>
        <v>100020/13</v>
      </c>
      <c r="E240" s="167" t="s">
        <v>36</v>
      </c>
      <c r="F240" s="167" t="s">
        <v>36</v>
      </c>
      <c r="G240" s="165">
        <v>50</v>
      </c>
      <c r="H240" s="178">
        <v>100224</v>
      </c>
      <c r="I240" s="170" t="str">
        <f t="shared" si="68"/>
        <v>Б-100224-13</v>
      </c>
      <c r="J240" s="169">
        <v>2</v>
      </c>
      <c r="K240" s="165">
        <v>12</v>
      </c>
      <c r="L240" s="165" t="s">
        <v>38</v>
      </c>
      <c r="M240" s="169">
        <v>1</v>
      </c>
      <c r="N240" s="165">
        <v>18</v>
      </c>
      <c r="O240" s="186" t="s">
        <v>824</v>
      </c>
      <c r="P240" s="167" t="s">
        <v>823</v>
      </c>
      <c r="Q240" s="167" t="s">
        <v>826</v>
      </c>
      <c r="R240" s="166" t="str">
        <f t="shared" si="62"/>
        <v>1002241</v>
      </c>
      <c r="S240" s="170">
        <v>1</v>
      </c>
      <c r="T240" s="237" t="s">
        <v>310</v>
      </c>
      <c r="U240" s="165">
        <v>800</v>
      </c>
      <c r="V240" s="165">
        <f t="shared" si="70"/>
        <v>144</v>
      </c>
      <c r="W240" s="165">
        <v>0</v>
      </c>
      <c r="X240" s="24">
        <v>313</v>
      </c>
      <c r="Z240" s="358" t="str">
        <f>SUM(U240)-SUM(V240)&amp;" / "&amp;(SUM(U240)-SUM(V240))*0.23&amp;" / "&amp;(SUM(U240)-SUM(V240))*0.02</f>
        <v>656 / 150.88 / 13.12</v>
      </c>
      <c r="AA240" s="358" t="str">
        <f>AB240&amp;" / "&amp;ROUND(AB240/1.18,2)&amp;" / "&amp;ROUND(AB240/1.18*0.23,2)&amp;" / "&amp;ROUND(AB240/1.18*0.02,2)</f>
        <v>1600 / 1355.93 / 311.86 / 27.12</v>
      </c>
      <c r="AB240" s="178">
        <f t="shared" si="64"/>
        <v>1600</v>
      </c>
      <c r="AC240" s="170"/>
      <c r="AD240" s="170"/>
      <c r="AE240" s="237" t="s">
        <v>149</v>
      </c>
      <c r="AF240" s="165">
        <v>0</v>
      </c>
      <c r="AG240" s="165" t="s">
        <v>44</v>
      </c>
      <c r="AH240" s="236">
        <v>2</v>
      </c>
      <c r="AI240" s="165">
        <f t="shared" si="56"/>
        <v>100224</v>
      </c>
      <c r="AJ240" s="165">
        <f t="shared" si="57"/>
        <v>1224</v>
      </c>
      <c r="AK240" s="165">
        <f t="shared" si="58"/>
        <v>224</v>
      </c>
      <c r="AN240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100224, 'Б-100224-13',date'2015-01-02', 2, 12, 12, 'RUR', 1, 18, date'2015-02-02',  date'2015-02-01', 1002241, 1, to_date('2015-01-31 23:59:59','YYYY-MM-DD HH24:MI:SS'), 800, 144, 0, 313, 0, 'c1', 2, 100224, 1224, 224);insert into xxxx_oebs_cash_payment_test (ID, INVOICE_ID, OEBS_PAYMENT, DOC_DATE, COMISS_DATE) values (s_xxxx_oebs_cash_payment_test.NEXTVAL, 100224, 1600, to_date('2015-01-31 23:59:59','YYYY-MM-DD HH24:MI:SS'), date'2015-01-31' );</v>
      </c>
    </row>
    <row r="241" spans="1:40" ht="12.75" customHeight="1" x14ac:dyDescent="0.25">
      <c r="A241" s="272">
        <v>20</v>
      </c>
      <c r="B241" s="72">
        <v>0</v>
      </c>
      <c r="C241" s="165" t="str">
        <f t="shared" si="66"/>
        <v>100020</v>
      </c>
      <c r="D241" s="165" t="str">
        <f t="shared" si="67"/>
        <v>100020/13</v>
      </c>
      <c r="E241" s="167" t="s">
        <v>36</v>
      </c>
      <c r="F241" s="167" t="s">
        <v>36</v>
      </c>
      <c r="G241" s="165">
        <v>50</v>
      </c>
      <c r="H241" s="178">
        <v>100225</v>
      </c>
      <c r="I241" s="170" t="str">
        <f t="shared" si="68"/>
        <v>Б-100225-13</v>
      </c>
      <c r="J241" s="169">
        <v>2</v>
      </c>
      <c r="K241" s="165">
        <v>12</v>
      </c>
      <c r="L241" s="165" t="s">
        <v>38</v>
      </c>
      <c r="M241" s="169">
        <v>1</v>
      </c>
      <c r="N241" s="165">
        <v>18</v>
      </c>
      <c r="O241" s="191" t="s">
        <v>824</v>
      </c>
      <c r="P241" s="191" t="s">
        <v>823</v>
      </c>
      <c r="Q241" s="191" t="s">
        <v>303</v>
      </c>
      <c r="R241" s="166" t="str">
        <f t="shared" si="62"/>
        <v>1002251</v>
      </c>
      <c r="S241" s="170">
        <v>1</v>
      </c>
      <c r="T241" s="191" t="s">
        <v>308</v>
      </c>
      <c r="U241" s="165">
        <v>1200</v>
      </c>
      <c r="V241" s="165">
        <f t="shared" si="70"/>
        <v>216</v>
      </c>
      <c r="W241" s="165">
        <v>0</v>
      </c>
      <c r="X241" s="24">
        <v>314</v>
      </c>
      <c r="Z241" s="358" t="str">
        <f>SUM(U241)-SUM(V241)&amp;" / "&amp;(SUM(U241)-SUM(V241))*0.1&amp;" / "&amp;(SUM(U241)-SUM(V241))*0.03&amp;" / "&amp;(SUM(U241)-SUM(V241))*0.12</f>
        <v>984 / 98.4 / 29.52 / 118.08</v>
      </c>
      <c r="AA241" s="358" t="str">
        <f>AB241&amp;" / "&amp;ROUND(AB241/1.18,2)&amp;" / "&amp;ROUND(AB241/1.18*0.1,2)&amp;" / "&amp;ROUND(AB241/1.18*0.03,2)&amp;" / "&amp;ROUND(AB241/1.18*0.12,2)</f>
        <v>2400 / 2033.9 / 203.39 / 61.02 / 244.07</v>
      </c>
      <c r="AB241" s="178">
        <f t="shared" si="64"/>
        <v>2400</v>
      </c>
      <c r="AC241" s="170"/>
      <c r="AD241" s="170"/>
      <c r="AE241" s="191" t="s">
        <v>150</v>
      </c>
      <c r="AF241" s="165">
        <v>0</v>
      </c>
      <c r="AG241" s="165" t="s">
        <v>44</v>
      </c>
      <c r="AH241" s="236">
        <v>2</v>
      </c>
      <c r="AI241" s="165">
        <f t="shared" si="56"/>
        <v>100225</v>
      </c>
      <c r="AJ241" s="165">
        <f t="shared" si="57"/>
        <v>1225</v>
      </c>
      <c r="AK241" s="165">
        <f t="shared" si="58"/>
        <v>225</v>
      </c>
      <c r="AN241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100225, 'Б-100225-13',date'2015-01-02', 2, 12, 12, 'RUR', 1, 18, date'2015-02-02',  date'2015-02-28', 1002251, 1, to_date('2015-02-01 00:00:00','YYYY-MM-DD HH24:MI:SS'), 1200, 216, 0, 314, 0, 'c1', 2, 100225, 1225, 225);insert into xxxx_oebs_cash_payment_test (ID, INVOICE_ID, OEBS_PAYMENT, DOC_DATE, COMISS_DATE) values (s_xxxx_oebs_cash_payment_test.NEXTVAL, 100225, 2400, to_date('2015-02-01 00:00:00','YYYY-MM-DD HH24:MI:SS'), date'2015-01-30' );</v>
      </c>
    </row>
    <row r="242" spans="1:40" ht="12.75" customHeight="1" x14ac:dyDescent="0.25">
      <c r="A242" s="272">
        <v>20</v>
      </c>
      <c r="B242" s="72">
        <v>0</v>
      </c>
      <c r="C242" s="165" t="str">
        <f t="shared" si="66"/>
        <v>100020</v>
      </c>
      <c r="D242" s="165" t="str">
        <f t="shared" si="67"/>
        <v>100020/13</v>
      </c>
      <c r="E242" s="167" t="s">
        <v>36</v>
      </c>
      <c r="F242" s="167" t="s">
        <v>36</v>
      </c>
      <c r="G242" s="165">
        <v>50</v>
      </c>
      <c r="H242" s="178">
        <v>100226</v>
      </c>
      <c r="I242" s="170" t="str">
        <f t="shared" si="68"/>
        <v>Б-100226-13</v>
      </c>
      <c r="J242" s="169">
        <v>2</v>
      </c>
      <c r="K242" s="165">
        <v>12</v>
      </c>
      <c r="L242" s="165" t="s">
        <v>38</v>
      </c>
      <c r="M242" s="169">
        <v>1</v>
      </c>
      <c r="N242" s="165">
        <v>18</v>
      </c>
      <c r="O242" s="167" t="s">
        <v>823</v>
      </c>
      <c r="P242" s="167" t="s">
        <v>823</v>
      </c>
      <c r="Q242" s="167" t="s">
        <v>826</v>
      </c>
      <c r="R242" s="166" t="str">
        <f t="shared" si="62"/>
        <v>1002261</v>
      </c>
      <c r="S242" s="170">
        <v>1</v>
      </c>
      <c r="T242" s="191" t="s">
        <v>310</v>
      </c>
      <c r="U242" s="165">
        <v>1100</v>
      </c>
      <c r="V242" s="165">
        <f t="shared" si="70"/>
        <v>198</v>
      </c>
      <c r="W242" s="165">
        <v>0</v>
      </c>
      <c r="X242" s="24">
        <v>315</v>
      </c>
      <c r="Z242" s="358" t="str">
        <f>SUM(U242)-SUM(V242)&amp;" / "&amp;(SUM(U242)-SUM(V242))*0.23&amp;" / "&amp;(SUM(U242)-SUM(V242))*0.02</f>
        <v>902 / 207.46 / 18.04</v>
      </c>
      <c r="AA242" s="358" t="str">
        <f>AB242&amp;" / "&amp;ROUND(AB242/1.18,2)&amp;" / "&amp;ROUND(AB242/1.18*0.23,2)&amp;" / "&amp;ROUND(AB242/1.18*0.02,2)</f>
        <v>2200 / 1864.41 / 428.81 / 37.29</v>
      </c>
      <c r="AB242" s="178">
        <f t="shared" si="64"/>
        <v>2200</v>
      </c>
      <c r="AC242" s="170"/>
      <c r="AD242" s="170"/>
      <c r="AE242" s="191" t="s">
        <v>150</v>
      </c>
      <c r="AF242" s="165">
        <v>0</v>
      </c>
      <c r="AG242" s="165" t="s">
        <v>44</v>
      </c>
      <c r="AH242" s="236">
        <v>2</v>
      </c>
      <c r="AI242" s="165">
        <f t="shared" si="56"/>
        <v>100226</v>
      </c>
      <c r="AJ242" s="165">
        <f t="shared" si="57"/>
        <v>1226</v>
      </c>
      <c r="AK242" s="165">
        <f t="shared" si="58"/>
        <v>226</v>
      </c>
      <c r="AN242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100226, 'Б-100226-13',date'2015-02-02', 2, 12, 12, 'RUR', 1, 18, date'2015-02-02',  date'2015-02-01', 1002261, 1, to_date('2015-01-31 23:59:59','YYYY-MM-DD HH24:MI:SS'), 1100, 198, 0, 315, 0, 'c1', 2, 100226, 1226, 226);insert into xxxx_oebs_cash_payment_test (ID, INVOICE_ID, OEBS_PAYMENT, DOC_DATE, COMISS_DATE) values (s_xxxx_oebs_cash_payment_test.NEXTVAL, 100226, 2200, to_date('2015-01-31 23:59:59','YYYY-MM-DD HH24:MI:SS'), date'2015-01-30' );</v>
      </c>
    </row>
    <row r="243" spans="1:40" ht="12.75" customHeight="1" x14ac:dyDescent="0.25">
      <c r="A243" s="272">
        <v>20</v>
      </c>
      <c r="B243" s="72">
        <v>0</v>
      </c>
      <c r="C243" s="165" t="str">
        <f t="shared" si="66"/>
        <v>100020</v>
      </c>
      <c r="D243" s="165" t="str">
        <f t="shared" si="67"/>
        <v>100020/13</v>
      </c>
      <c r="E243" s="167" t="s">
        <v>36</v>
      </c>
      <c r="F243" s="167" t="s">
        <v>36</v>
      </c>
      <c r="G243" s="165">
        <v>50</v>
      </c>
      <c r="H243" s="178">
        <v>100227</v>
      </c>
      <c r="I243" s="170" t="str">
        <f t="shared" si="68"/>
        <v>Б-100227-13</v>
      </c>
      <c r="J243" s="169">
        <v>2</v>
      </c>
      <c r="K243" s="165">
        <v>12</v>
      </c>
      <c r="L243" s="165" t="s">
        <v>38</v>
      </c>
      <c r="M243" s="169">
        <v>1</v>
      </c>
      <c r="N243" s="165">
        <v>18</v>
      </c>
      <c r="O243" s="191" t="s">
        <v>824</v>
      </c>
      <c r="P243" s="191" t="s">
        <v>823</v>
      </c>
      <c r="Q243" s="191" t="s">
        <v>303</v>
      </c>
      <c r="R243" s="166" t="str">
        <f t="shared" si="62"/>
        <v>1002271</v>
      </c>
      <c r="S243" s="170">
        <v>1</v>
      </c>
      <c r="T243" s="237" t="s">
        <v>144</v>
      </c>
      <c r="U243" s="165">
        <v>1000</v>
      </c>
      <c r="V243" s="165">
        <f t="shared" si="70"/>
        <v>180</v>
      </c>
      <c r="W243" s="165">
        <v>0</v>
      </c>
      <c r="X243" s="24">
        <v>316</v>
      </c>
      <c r="Z243" s="358" t="str">
        <f>SUM(U243)-SUM(V243)&amp;" / "&amp;(SUM(U243)-SUM(V243))*0.1&amp;" / "&amp;(SUM(U243)-SUM(V243))*0.03&amp;" / "&amp;(SUM(U243)-SUM(V243))*0.12</f>
        <v>820 / 82 / 24.6 / 98.4</v>
      </c>
      <c r="AA243" s="358" t="str">
        <f>SUM(AB243:AD243)&amp;" / "&amp;ROUND(SUM(AB243:AD243)/1.18,2)&amp;" / "&amp;ROUND(SUM(AB243:AD243)/1.18*0.1,2)&amp;" / "&amp;ROUND(SUM(AB243:AD243)/1.18*0.03,2)&amp;" / "&amp;ROUND(SUM(AB243:AD243)/1.18*0.12,2)</f>
        <v>3700 / 3135.59 / 313.56 / 94.07 / 376.27</v>
      </c>
      <c r="AB243" s="178">
        <f t="shared" si="64"/>
        <v>2000</v>
      </c>
      <c r="AC243" s="122">
        <v>900</v>
      </c>
      <c r="AD243" s="122">
        <v>800</v>
      </c>
      <c r="AE243" s="237" t="s">
        <v>149</v>
      </c>
      <c r="AF243" s="165">
        <v>0</v>
      </c>
      <c r="AG243" s="165" t="s">
        <v>44</v>
      </c>
      <c r="AH243" s="236">
        <v>2</v>
      </c>
      <c r="AI243" s="165">
        <f t="shared" si="56"/>
        <v>100227</v>
      </c>
      <c r="AJ243" s="165">
        <f t="shared" si="57"/>
        <v>1227</v>
      </c>
      <c r="AK243" s="165">
        <f t="shared" si="58"/>
        <v>227</v>
      </c>
      <c r="AN243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100227, 'Б-100227-13',date'2015-01-02', 2, 12, 12, 'RUR', 1, 18, date'2015-02-02',  date'2015-02-28', 1002271, 1, to_date('2015-01-01 00:00:00','YYYY-MM-DD HH24:MI:SS'), 1000, 180, 0, 316, 0, 'c1', 2, 100227, 1227, 227);insert into xxxx_oebs_cash_payment_test (ID, INVOICE_ID, OEBS_PAYMENT, DOC_DATE, COMISS_DATE) values (s_xxxx_oebs_cash_payment_test.NEXTVAL, 100227, 2000, to_date('2015-01-01 00:00:00','YYYY-MM-DD HH24:MI:SS'), date'2015-01-31' );insert into xxxx_oebs_cash_payment_test (ID, INVOICE_ID, OEBS_PAYMENT, DOC_DATE, COMISS_DATE) values (s_xxxx_oebs_cash_payment_test.NEXTVAL, 100227, 900, to_date('2015-01-01 00:00:00','YYYY-MM-DD HH24:MI:SS'), date'2015-01-31' );insert into xxxx_oebs_cash_payment_test (ID, INVOICE_ID, OEBS_PAYMENT, DOC_DATE, COMISS_DATE) values (s_xxxx_oebs_cash_payment_test.NEXTVAL, 100227, 800, to_date('2015-01-01 00:00:00','YYYY-MM-DD HH24:MI:SS'), date'2015-01-31' );</v>
      </c>
    </row>
    <row r="244" spans="1:40" ht="12.75" customHeight="1" x14ac:dyDescent="0.25">
      <c r="A244" s="272">
        <v>20</v>
      </c>
      <c r="B244" s="72">
        <v>0</v>
      </c>
      <c r="C244" s="165" t="str">
        <f t="shared" si="66"/>
        <v>100020</v>
      </c>
      <c r="D244" s="165" t="str">
        <f t="shared" si="67"/>
        <v>100020/13</v>
      </c>
      <c r="E244" s="167" t="s">
        <v>36</v>
      </c>
      <c r="F244" s="167" t="s">
        <v>36</v>
      </c>
      <c r="G244" s="165">
        <v>50</v>
      </c>
      <c r="H244" s="178">
        <v>100228</v>
      </c>
      <c r="I244" s="170" t="str">
        <f t="shared" si="68"/>
        <v>Б-100228-13</v>
      </c>
      <c r="J244" s="169">
        <v>2</v>
      </c>
      <c r="K244" s="165">
        <v>12</v>
      </c>
      <c r="L244" s="165" t="s">
        <v>38</v>
      </c>
      <c r="M244" s="169">
        <v>1</v>
      </c>
      <c r="N244" s="165">
        <v>18</v>
      </c>
      <c r="O244" s="167" t="s">
        <v>823</v>
      </c>
      <c r="P244" s="167" t="s">
        <v>823</v>
      </c>
      <c r="Q244" s="167" t="s">
        <v>826</v>
      </c>
      <c r="R244" s="166" t="str">
        <f t="shared" si="62"/>
        <v>1002281</v>
      </c>
      <c r="S244" s="170">
        <v>1</v>
      </c>
      <c r="T244" s="191" t="s">
        <v>312</v>
      </c>
      <c r="U244" s="165">
        <v>900</v>
      </c>
      <c r="V244" s="165">
        <f t="shared" si="70"/>
        <v>162</v>
      </c>
      <c r="W244" s="165">
        <v>0</v>
      </c>
      <c r="X244" s="24">
        <v>317</v>
      </c>
      <c r="Z244" s="358" t="str">
        <f>SUM(U244)-SUM(V244)&amp;" / "&amp;(SUM(U244)-SUM(V244))*0.23&amp;" / "&amp;(SUM(U244)-SUM(V244))*0.02</f>
        <v>738 / 169.74 / 14.76</v>
      </c>
      <c r="AA244" s="358" t="str">
        <f>AB244&amp;" / "&amp;ROUND(AB244/1.18,2)&amp;" / "&amp;ROUND(AB244/1.18*0.23,2)&amp;" / "&amp;ROUND(AB244/1.18*0.02,2)</f>
        <v>1800 / 1525.42 / 350.85 / 30.51</v>
      </c>
      <c r="AB244" s="178">
        <f t="shared" si="64"/>
        <v>1800</v>
      </c>
      <c r="AC244" s="170"/>
      <c r="AD244" s="170"/>
      <c r="AE244" s="191" t="s">
        <v>149</v>
      </c>
      <c r="AF244" s="165">
        <v>0</v>
      </c>
      <c r="AG244" s="165" t="s">
        <v>44</v>
      </c>
      <c r="AH244" s="236">
        <v>2</v>
      </c>
      <c r="AI244" s="165">
        <f t="shared" si="56"/>
        <v>100228</v>
      </c>
      <c r="AJ244" s="165">
        <f t="shared" si="57"/>
        <v>1228</v>
      </c>
      <c r="AK244" s="165">
        <f t="shared" si="58"/>
        <v>228</v>
      </c>
      <c r="AN244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100228, 'Б-100228-13',date'2015-02-02', 2, 12, 12, 'RUR', 1, 18, date'2015-02-02',  date'2015-02-01', 1002281, 1, to_date('2015-01-23 00:00:00','YYYY-MM-DD HH24:MI:SS'), 900, 162, 0, 317, 0, 'c1', 2, 100228, 1228, 228);insert into xxxx_oebs_cash_payment_test (ID, INVOICE_ID, OEBS_PAYMENT, DOC_DATE, COMISS_DATE) values (s_xxxx_oebs_cash_payment_test.NEXTVAL, 100228, 1800, to_date('2015-01-23 00:00:00','YYYY-MM-DD HH24:MI:SS'), date'2015-01-31' );</v>
      </c>
    </row>
    <row r="245" spans="1:40" ht="12.75" customHeight="1" x14ac:dyDescent="0.25">
      <c r="A245" s="272">
        <v>20</v>
      </c>
      <c r="B245" s="72">
        <v>0</v>
      </c>
      <c r="C245" s="165" t="str">
        <f t="shared" si="66"/>
        <v>100020</v>
      </c>
      <c r="D245" s="165" t="str">
        <f t="shared" si="67"/>
        <v>100020/13</v>
      </c>
      <c r="E245" s="167" t="s">
        <v>36</v>
      </c>
      <c r="F245" s="167" t="s">
        <v>36</v>
      </c>
      <c r="G245" s="165">
        <v>50</v>
      </c>
      <c r="H245" s="178">
        <v>100229</v>
      </c>
      <c r="I245" s="170" t="str">
        <f t="shared" si="68"/>
        <v>Б-100229-13</v>
      </c>
      <c r="J245" s="169">
        <v>2</v>
      </c>
      <c r="K245" s="165">
        <v>12</v>
      </c>
      <c r="L245" s="165" t="s">
        <v>38</v>
      </c>
      <c r="M245" s="169">
        <v>1</v>
      </c>
      <c r="N245" s="165">
        <v>18</v>
      </c>
      <c r="O245" s="191" t="s">
        <v>824</v>
      </c>
      <c r="P245" s="191" t="s">
        <v>823</v>
      </c>
      <c r="Q245" s="191" t="s">
        <v>303</v>
      </c>
      <c r="R245" s="166" t="str">
        <f t="shared" si="62"/>
        <v>1002291</v>
      </c>
      <c r="S245" s="170">
        <v>1</v>
      </c>
      <c r="T245" s="237" t="s">
        <v>310</v>
      </c>
      <c r="U245" s="165">
        <v>900</v>
      </c>
      <c r="V245" s="165">
        <f t="shared" si="70"/>
        <v>162</v>
      </c>
      <c r="W245" s="165">
        <v>0</v>
      </c>
      <c r="X245" s="24">
        <v>318</v>
      </c>
      <c r="Z245" s="358" t="str">
        <f>SUM(U245)-SUM(V245)&amp;" / "&amp;(SUM(U245)-SUM(V245))*0.1&amp;" / "&amp;(SUM(U245)-SUM(V245))*0.03&amp;" / "&amp;(SUM(U245)-SUM(V245))*0.12</f>
        <v>738 / 73.8 / 22.14 / 88.56</v>
      </c>
      <c r="AA245" s="358" t="str">
        <f>AB245&amp;" / "&amp;ROUND(AB245/1.18,2)&amp;" / "&amp;ROUND(AB245/1.18*0.1,2)&amp;" / "&amp;ROUND(AB245/1.18*0.03,2)&amp;" / "&amp;ROUND(AB245/1.18*0.12,2)</f>
        <v>1800 / 1525.42 / 152.54 / 45.76 / 183.05</v>
      </c>
      <c r="AB245" s="178">
        <f t="shared" si="64"/>
        <v>1800</v>
      </c>
      <c r="AC245" s="170"/>
      <c r="AD245" s="170"/>
      <c r="AE245" s="237" t="s">
        <v>150</v>
      </c>
      <c r="AF245" s="165">
        <v>0</v>
      </c>
      <c r="AG245" s="165" t="s">
        <v>44</v>
      </c>
      <c r="AH245" s="236">
        <v>2</v>
      </c>
      <c r="AI245" s="165">
        <f t="shared" si="56"/>
        <v>100229</v>
      </c>
      <c r="AJ245" s="165">
        <f t="shared" si="57"/>
        <v>1229</v>
      </c>
      <c r="AK245" s="165">
        <f t="shared" si="58"/>
        <v>229</v>
      </c>
      <c r="AN24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100229, 'Б-100229-13',date'2015-01-02', 2, 12, 12, 'RUR', 1, 18, date'2015-02-02',  date'2015-02-28', 1002291, 1, to_date('2015-01-31 23:59:59','YYYY-MM-DD HH24:MI:SS'), 900, 162, 0, 318, 0, 'c1', 2, 100229, 1229, 229);insert into xxxx_oebs_cash_payment_test (ID, INVOICE_ID, OEBS_PAYMENT, DOC_DATE, COMISS_DATE) values (s_xxxx_oebs_cash_payment_test.NEXTVAL, 100229, 1800, to_date('2015-01-31 23:59:59','YYYY-MM-DD HH24:MI:SS'), date'2015-01-30' );</v>
      </c>
    </row>
    <row r="246" spans="1:40" ht="12.75" customHeight="1" x14ac:dyDescent="0.25">
      <c r="A246" s="272">
        <v>20</v>
      </c>
      <c r="B246" s="72">
        <v>0</v>
      </c>
      <c r="C246" s="165" t="str">
        <f t="shared" si="66"/>
        <v>100020</v>
      </c>
      <c r="D246" s="165" t="str">
        <f t="shared" si="67"/>
        <v>100020/13</v>
      </c>
      <c r="E246" s="167" t="s">
        <v>36</v>
      </c>
      <c r="F246" s="167" t="s">
        <v>36</v>
      </c>
      <c r="G246" s="165">
        <v>50</v>
      </c>
      <c r="H246" s="178">
        <v>100230</v>
      </c>
      <c r="I246" s="170" t="str">
        <f t="shared" si="68"/>
        <v>Б-100230-13</v>
      </c>
      <c r="J246" s="169">
        <v>2</v>
      </c>
      <c r="K246" s="165">
        <v>12</v>
      </c>
      <c r="L246" s="165" t="s">
        <v>38</v>
      </c>
      <c r="M246" s="169">
        <v>1</v>
      </c>
      <c r="N246" s="165">
        <v>18</v>
      </c>
      <c r="O246" s="167" t="s">
        <v>823</v>
      </c>
      <c r="P246" s="167" t="s">
        <v>823</v>
      </c>
      <c r="Q246" s="167" t="s">
        <v>826</v>
      </c>
      <c r="R246" s="166" t="str">
        <f t="shared" si="62"/>
        <v>1002301</v>
      </c>
      <c r="S246" s="170">
        <v>1</v>
      </c>
      <c r="T246" s="191" t="s">
        <v>144</v>
      </c>
      <c r="U246" s="165">
        <v>1000</v>
      </c>
      <c r="V246" s="165">
        <f t="shared" si="70"/>
        <v>180</v>
      </c>
      <c r="W246" s="165">
        <v>0</v>
      </c>
      <c r="X246" s="24">
        <v>319</v>
      </c>
      <c r="Z246" s="358" t="str">
        <f>SUM(U246)-SUM(V246)&amp;" / "&amp;(SUM(U246)-SUM(V246))*0.23&amp;" / "&amp;(SUM(U246)-SUM(V246))*0.02</f>
        <v>820 / 188.6 / 16.4</v>
      </c>
      <c r="AA246" s="358" t="str">
        <f>AB246&amp;" / "&amp;ROUND(AB246/1.18,2)&amp;" / "&amp;ROUND(AB246/1.18*0.23,2)&amp;" / "&amp;ROUND(AB246/1.18*0.02,2)</f>
        <v>2000 / 1694.92 / 389.83 / 33.9</v>
      </c>
      <c r="AB246" s="178">
        <f t="shared" si="64"/>
        <v>2000</v>
      </c>
      <c r="AC246" s="170"/>
      <c r="AD246" s="170"/>
      <c r="AE246" s="191" t="s">
        <v>149</v>
      </c>
      <c r="AF246" s="165">
        <v>0</v>
      </c>
      <c r="AG246" s="165" t="s">
        <v>44</v>
      </c>
      <c r="AH246" s="236">
        <v>2</v>
      </c>
      <c r="AI246" s="165">
        <f t="shared" si="56"/>
        <v>100230</v>
      </c>
      <c r="AJ246" s="165">
        <f t="shared" si="57"/>
        <v>1230</v>
      </c>
      <c r="AK246" s="165">
        <f t="shared" si="58"/>
        <v>230</v>
      </c>
      <c r="AN24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100230, 'Б-100230-13',date'2015-02-02', 2, 12, 12, 'RUR', 1, 18, date'2015-02-02',  date'2015-02-01', 1002301, 1, to_date('2015-01-01 00:00:00','YYYY-MM-DD HH24:MI:SS'), 1000, 180, 0, 319, 0, 'c1', 2, 100230, 1230, 230);insert into xxxx_oebs_cash_payment_test (ID, INVOICE_ID, OEBS_PAYMENT, DOC_DATE, COMISS_DATE) values (s_xxxx_oebs_cash_payment_test.NEXTVAL, 100230, 2000, to_date('2015-01-01 00:00:00','YYYY-MM-DD HH24:MI:SS'), date'2015-01-31' );</v>
      </c>
    </row>
    <row r="247" spans="1:40" ht="12.75" customHeight="1" x14ac:dyDescent="0.25">
      <c r="A247" s="272">
        <v>20</v>
      </c>
      <c r="B247" s="72">
        <v>0</v>
      </c>
      <c r="C247" s="165" t="str">
        <f t="shared" si="66"/>
        <v>100020</v>
      </c>
      <c r="D247" s="165" t="str">
        <f t="shared" si="67"/>
        <v>100020/13</v>
      </c>
      <c r="E247" s="167" t="s">
        <v>36</v>
      </c>
      <c r="F247" s="167" t="s">
        <v>36</v>
      </c>
      <c r="G247" s="165">
        <v>50</v>
      </c>
      <c r="H247" s="178">
        <v>100231</v>
      </c>
      <c r="I247" s="170" t="str">
        <f t="shared" si="68"/>
        <v>Б-100231-13</v>
      </c>
      <c r="J247" s="169">
        <v>2</v>
      </c>
      <c r="K247" s="165">
        <v>12</v>
      </c>
      <c r="L247" s="165" t="s">
        <v>38</v>
      </c>
      <c r="M247" s="169">
        <v>1</v>
      </c>
      <c r="N247" s="165">
        <v>18</v>
      </c>
      <c r="O247" s="186" t="s">
        <v>824</v>
      </c>
      <c r="P247" s="167" t="s">
        <v>823</v>
      </c>
      <c r="Q247" s="167" t="s">
        <v>826</v>
      </c>
      <c r="R247" s="166" t="str">
        <f t="shared" si="62"/>
        <v>1002311</v>
      </c>
      <c r="S247" s="170">
        <v>1</v>
      </c>
      <c r="T247" s="237" t="s">
        <v>312</v>
      </c>
      <c r="U247" s="165">
        <v>900</v>
      </c>
      <c r="V247" s="165">
        <f t="shared" si="70"/>
        <v>162</v>
      </c>
      <c r="W247" s="165">
        <v>0</v>
      </c>
      <c r="X247" s="24">
        <v>320</v>
      </c>
      <c r="Z247" s="358" t="str">
        <f>SUM(U247)-SUM(V247)&amp;" / "&amp;(SUM(U247)-SUM(V247))*0.23&amp;" / "&amp;(SUM(U247)-SUM(V247))*0.02</f>
        <v>738 / 169.74 / 14.76</v>
      </c>
      <c r="AA247" s="358" t="str">
        <f>AB247&amp;" / "&amp;ROUND(AB247/1.18,2)&amp;" / "&amp;ROUND(AB247/1.18*0.23,2)&amp;" / "&amp;ROUND(AB247/1.18*0.02,2)</f>
        <v>1800 / 1525.42 / 350.85 / 30.51</v>
      </c>
      <c r="AB247" s="178">
        <f t="shared" si="64"/>
        <v>1800</v>
      </c>
      <c r="AC247" s="170"/>
      <c r="AD247" s="170"/>
      <c r="AE247" s="237" t="s">
        <v>150</v>
      </c>
      <c r="AF247" s="165">
        <v>0</v>
      </c>
      <c r="AG247" s="165" t="s">
        <v>44</v>
      </c>
      <c r="AH247" s="236">
        <v>2</v>
      </c>
      <c r="AI247" s="165">
        <f t="shared" si="56"/>
        <v>100231</v>
      </c>
      <c r="AJ247" s="165">
        <f t="shared" si="57"/>
        <v>1231</v>
      </c>
      <c r="AK247" s="165">
        <f t="shared" si="58"/>
        <v>231</v>
      </c>
      <c r="AN24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100231, 'Б-100231-13',date'2015-01-02', 2, 12, 12, 'RUR', 1, 18, date'2015-02-02',  date'2015-02-01', 1002311, 1, to_date('2015-01-23 00:00:00','YYYY-MM-DD HH24:MI:SS'), 900, 162, 0, 320, 0, 'c1', 2, 100231, 1231, 231);insert into xxxx_oebs_cash_payment_test (ID, INVOICE_ID, OEBS_PAYMENT, DOC_DATE, COMISS_DATE) values (s_xxxx_oebs_cash_payment_test.NEXTVAL, 100231, 1800, to_date('2015-01-23 00:00:00','YYYY-MM-DD HH24:MI:SS'), date'2015-01-30' );</v>
      </c>
    </row>
    <row r="248" spans="1:40" ht="12.75" customHeight="1" x14ac:dyDescent="0.25">
      <c r="A248" s="272">
        <v>20</v>
      </c>
      <c r="B248" s="72">
        <v>0</v>
      </c>
      <c r="C248" s="165" t="str">
        <f t="shared" si="66"/>
        <v>100020</v>
      </c>
      <c r="D248" s="165" t="str">
        <f t="shared" si="67"/>
        <v>100020/13</v>
      </c>
      <c r="E248" s="167" t="s">
        <v>36</v>
      </c>
      <c r="F248" s="167" t="s">
        <v>36</v>
      </c>
      <c r="G248" s="165">
        <v>50</v>
      </c>
      <c r="H248" s="178">
        <v>100232</v>
      </c>
      <c r="I248" s="170" t="str">
        <f t="shared" si="68"/>
        <v>Б-100232-13</v>
      </c>
      <c r="J248" s="169">
        <v>2</v>
      </c>
      <c r="K248" s="165">
        <v>12</v>
      </c>
      <c r="L248" s="165" t="s">
        <v>38</v>
      </c>
      <c r="M248" s="169">
        <v>1</v>
      </c>
      <c r="N248" s="165">
        <v>18</v>
      </c>
      <c r="O248" s="167" t="s">
        <v>823</v>
      </c>
      <c r="P248" s="167" t="s">
        <v>823</v>
      </c>
      <c r="Q248" s="167" t="s">
        <v>826</v>
      </c>
      <c r="R248" s="166" t="str">
        <f t="shared" si="62"/>
        <v>1002321</v>
      </c>
      <c r="S248" s="170">
        <v>1</v>
      </c>
      <c r="T248" s="191" t="s">
        <v>310</v>
      </c>
      <c r="U248" s="165">
        <v>900</v>
      </c>
      <c r="V248" s="165">
        <f t="shared" si="70"/>
        <v>162</v>
      </c>
      <c r="W248" s="165">
        <v>0</v>
      </c>
      <c r="X248" s="24">
        <v>321</v>
      </c>
      <c r="Z248" s="358" t="str">
        <f>SUM(U248)-SUM(V248)&amp;" / "&amp;(SUM(U248)-SUM(V248))*0.23&amp;" / "&amp;(SUM(U248)-SUM(V248))*0.02</f>
        <v>738 / 169.74 / 14.76</v>
      </c>
      <c r="AA248" s="358" t="str">
        <f>AB248&amp;" / "&amp;ROUND(AB248/1.18,2)&amp;" / "&amp;ROUND(AB248/1.18*0.23,2)&amp;" / "&amp;ROUND(AB248/1.18*0.02,2)</f>
        <v>1800 / 1525.42 / 350.85 / 30.51</v>
      </c>
      <c r="AB248" s="178">
        <f t="shared" si="64"/>
        <v>1800</v>
      </c>
      <c r="AC248" s="170"/>
      <c r="AD248" s="170"/>
      <c r="AE248" s="191" t="s">
        <v>149</v>
      </c>
      <c r="AF248" s="165">
        <v>0</v>
      </c>
      <c r="AG248" s="165" t="s">
        <v>44</v>
      </c>
      <c r="AH248" s="236">
        <v>2</v>
      </c>
      <c r="AI248" s="165">
        <f t="shared" si="56"/>
        <v>100232</v>
      </c>
      <c r="AJ248" s="165">
        <f t="shared" si="57"/>
        <v>1232</v>
      </c>
      <c r="AK248" s="165">
        <f t="shared" si="58"/>
        <v>232</v>
      </c>
      <c r="AN248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100232, 'Б-100232-13',date'2015-02-02', 2, 12, 12, 'RUR', 1, 18, date'2015-02-02',  date'2015-02-01', 1002321, 1, to_date('2015-01-31 23:59:59','YYYY-MM-DD HH24:MI:SS'), 900, 162, 0, 321, 0, 'c1', 2, 100232, 1232, 232);insert into xxxx_oebs_cash_payment_test (ID, INVOICE_ID, OEBS_PAYMENT, DOC_DATE, COMISS_DATE) values (s_xxxx_oebs_cash_payment_test.NEXTVAL, 100232, 1800, to_date('2015-01-31 23:59:59','YYYY-MM-DD HH24:MI:SS'), date'2015-01-31' );</v>
      </c>
    </row>
    <row r="249" spans="1:40" ht="12.75" customHeight="1" x14ac:dyDescent="0.25">
      <c r="A249" s="272">
        <v>20</v>
      </c>
      <c r="B249" s="72">
        <v>0</v>
      </c>
      <c r="C249" s="165" t="str">
        <f t="shared" si="66"/>
        <v>100020</v>
      </c>
      <c r="D249" s="165" t="str">
        <f t="shared" si="67"/>
        <v>100020/13</v>
      </c>
      <c r="E249" s="167" t="s">
        <v>36</v>
      </c>
      <c r="F249" s="167" t="s">
        <v>36</v>
      </c>
      <c r="G249" s="165">
        <v>50</v>
      </c>
      <c r="H249" s="178">
        <v>100233</v>
      </c>
      <c r="I249" s="170" t="str">
        <f t="shared" si="68"/>
        <v>Б-100233-13</v>
      </c>
      <c r="J249" s="169">
        <v>2</v>
      </c>
      <c r="K249" s="165">
        <v>12</v>
      </c>
      <c r="L249" s="165" t="s">
        <v>38</v>
      </c>
      <c r="M249" s="169">
        <v>1</v>
      </c>
      <c r="N249" s="165">
        <v>18</v>
      </c>
      <c r="O249" s="167" t="s">
        <v>823</v>
      </c>
      <c r="P249" s="167" t="s">
        <v>823</v>
      </c>
      <c r="Q249" s="167" t="s">
        <v>826</v>
      </c>
      <c r="R249" s="166" t="str">
        <f t="shared" si="62"/>
        <v>1002331</v>
      </c>
      <c r="S249" s="170">
        <v>1</v>
      </c>
      <c r="T249" s="237" t="s">
        <v>144</v>
      </c>
      <c r="U249" s="165">
        <v>1000</v>
      </c>
      <c r="V249" s="165">
        <f t="shared" si="70"/>
        <v>180</v>
      </c>
      <c r="W249" s="165">
        <v>0</v>
      </c>
      <c r="X249" s="24">
        <v>322</v>
      </c>
      <c r="Z249" s="358" t="str">
        <f>SUM(U249)-SUM(V249)&amp;" / "&amp;(SUM(U249)-SUM(V249))*0.23&amp;" / "&amp;(SUM(U249)-SUM(V249))*0.02</f>
        <v>820 / 188.6 / 16.4</v>
      </c>
      <c r="AA249" s="358" t="str">
        <f>AB249&amp;" / "&amp;ROUND(AB249/1.18,2)&amp;" / "&amp;ROUND(AB249/1.18*0.23,2)&amp;" / "&amp;ROUND(AB249/1.18*0.02,2)</f>
        <v>2000 / 1694.92 / 389.83 / 33.9</v>
      </c>
      <c r="AB249" s="178">
        <f t="shared" si="64"/>
        <v>2000</v>
      </c>
      <c r="AC249" s="170"/>
      <c r="AD249" s="170"/>
      <c r="AE249" s="237" t="s">
        <v>149</v>
      </c>
      <c r="AF249" s="165">
        <v>0</v>
      </c>
      <c r="AG249" s="165" t="s">
        <v>44</v>
      </c>
      <c r="AH249" s="236">
        <v>2</v>
      </c>
      <c r="AI249" s="165">
        <f t="shared" si="56"/>
        <v>100233</v>
      </c>
      <c r="AJ249" s="165">
        <f t="shared" si="57"/>
        <v>1233</v>
      </c>
      <c r="AK249" s="165">
        <f t="shared" si="58"/>
        <v>233</v>
      </c>
      <c r="AN249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100233, 'Б-100233-13',date'2015-02-02', 2, 12, 12, 'RUR', 1, 18, date'2015-02-02',  date'2015-02-01', 1002331, 1, to_date('2015-01-01 00:00:00','YYYY-MM-DD HH24:MI:SS'), 1000, 180, 0, 322, 0, 'c1', 2, 100233, 1233, 233);insert into xxxx_oebs_cash_payment_test (ID, INVOICE_ID, OEBS_PAYMENT, DOC_DATE, COMISS_DATE) values (s_xxxx_oebs_cash_payment_test.NEXTVAL, 100233, 2000, to_date('2015-01-01 00:00:00','YYYY-MM-DD HH24:MI:SS'), date'2015-01-31' );</v>
      </c>
    </row>
    <row r="250" spans="1:40" ht="12.75" customHeight="1" x14ac:dyDescent="0.25">
      <c r="A250" s="272">
        <v>20</v>
      </c>
      <c r="B250" s="72">
        <v>0</v>
      </c>
      <c r="C250" s="165" t="str">
        <f t="shared" si="66"/>
        <v>100020</v>
      </c>
      <c r="D250" s="165" t="str">
        <f t="shared" si="67"/>
        <v>100020/13</v>
      </c>
      <c r="E250" s="167" t="s">
        <v>36</v>
      </c>
      <c r="F250" s="167" t="s">
        <v>36</v>
      </c>
      <c r="G250" s="165">
        <v>50</v>
      </c>
      <c r="H250" s="178">
        <v>100234</v>
      </c>
      <c r="I250" s="170" t="str">
        <f t="shared" si="68"/>
        <v>Б-100234-13</v>
      </c>
      <c r="J250" s="169">
        <v>2</v>
      </c>
      <c r="K250" s="165">
        <v>12</v>
      </c>
      <c r="L250" s="165" t="s">
        <v>38</v>
      </c>
      <c r="M250" s="169">
        <v>1</v>
      </c>
      <c r="N250" s="165">
        <v>18</v>
      </c>
      <c r="O250" s="186" t="s">
        <v>824</v>
      </c>
      <c r="P250" s="167" t="s">
        <v>823</v>
      </c>
      <c r="Q250" s="167" t="s">
        <v>826</v>
      </c>
      <c r="R250" s="166" t="str">
        <f t="shared" si="62"/>
        <v>1002341</v>
      </c>
      <c r="S250" s="170">
        <v>1</v>
      </c>
      <c r="T250" s="191" t="s">
        <v>309</v>
      </c>
      <c r="U250" s="165">
        <v>900</v>
      </c>
      <c r="V250" s="165">
        <f t="shared" si="70"/>
        <v>162</v>
      </c>
      <c r="W250" s="165">
        <v>0</v>
      </c>
      <c r="X250" s="24">
        <v>323</v>
      </c>
      <c r="Z250" s="356" t="str">
        <f>SUM(U250:U251)-SUM(V250:V251)&amp;" / "&amp;(SUM(U250:U251)-SUM(V250:V251))*0.23&amp;" / "&amp;(SUM(U250:U251)-SUM(V250:V251))*0.02</f>
        <v>1476 / 339.48 / 29.52</v>
      </c>
      <c r="AA250" s="356" t="str">
        <f>(AB250+AB251)&amp;" / "&amp;ROUND((AB250+AB251)/1.18,2)&amp;" / "&amp;ROUND((AB250+AB251)/1.18*0.23,2)&amp;" / "&amp;ROUND((AB250+AB251)/1.18*0.02,2)</f>
        <v>3600 / 3050.85 / 701.69 / 61.02</v>
      </c>
      <c r="AB250" s="178">
        <f t="shared" si="64"/>
        <v>1800</v>
      </c>
      <c r="AC250" s="170"/>
      <c r="AD250" s="170"/>
      <c r="AE250" s="191" t="s">
        <v>148</v>
      </c>
      <c r="AF250" s="165">
        <v>0</v>
      </c>
      <c r="AG250" s="165" t="s">
        <v>44</v>
      </c>
      <c r="AH250" s="236">
        <v>2</v>
      </c>
      <c r="AI250" s="165">
        <f t="shared" si="56"/>
        <v>100234</v>
      </c>
      <c r="AJ250" s="165">
        <f t="shared" si="57"/>
        <v>1234</v>
      </c>
      <c r="AK250" s="165">
        <f t="shared" si="58"/>
        <v>234</v>
      </c>
      <c r="AN250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100234, 'Б-100234-13',date'2015-01-02', 2, 12, 12, 'RUR', 1, 18, date'2015-02-02',  date'2015-02-01', 1002341, 1, to_date('2015-02-28 00:00:00','YYYY-MM-DD HH24:MI:SS'), 900, 162, 0, 323, 0, 'c1', 2, 100234, 1234, 234);insert into xxxx_oebs_cash_payment_test (ID, INVOICE_ID, OEBS_PAYMENT, DOC_DATE, COMISS_DATE) values (s_xxxx_oebs_cash_payment_test.NEXTVAL, 100234, 1800, to_date('2015-02-28 00:00:00','YYYY-MM-DD HH24:MI:SS'), date'2015-02-28' );</v>
      </c>
    </row>
    <row r="251" spans="1:40" ht="12.75" customHeight="1" x14ac:dyDescent="0.25">
      <c r="A251" s="272">
        <v>20</v>
      </c>
      <c r="B251" s="72">
        <v>0</v>
      </c>
      <c r="C251" s="165" t="str">
        <f t="shared" si="66"/>
        <v>100020</v>
      </c>
      <c r="D251" s="165" t="str">
        <f t="shared" si="67"/>
        <v>100020/13</v>
      </c>
      <c r="E251" s="167" t="s">
        <v>36</v>
      </c>
      <c r="F251" s="167" t="s">
        <v>36</v>
      </c>
      <c r="G251" s="165">
        <v>50</v>
      </c>
      <c r="H251" s="178">
        <v>100235</v>
      </c>
      <c r="I251" s="170" t="str">
        <f t="shared" si="68"/>
        <v>Б-100235-13</v>
      </c>
      <c r="J251" s="169">
        <v>2</v>
      </c>
      <c r="K251" s="165">
        <v>12</v>
      </c>
      <c r="L251" s="165" t="s">
        <v>38</v>
      </c>
      <c r="M251" s="169">
        <v>1</v>
      </c>
      <c r="N251" s="165">
        <v>18</v>
      </c>
      <c r="O251" s="186" t="s">
        <v>824</v>
      </c>
      <c r="P251" s="167" t="s">
        <v>823</v>
      </c>
      <c r="Q251" s="167" t="s">
        <v>826</v>
      </c>
      <c r="R251" s="166" t="str">
        <f t="shared" si="62"/>
        <v>1002351</v>
      </c>
      <c r="S251" s="170">
        <v>1</v>
      </c>
      <c r="T251" s="191" t="s">
        <v>309</v>
      </c>
      <c r="U251" s="165">
        <v>900</v>
      </c>
      <c r="V251" s="165">
        <f t="shared" si="70"/>
        <v>162</v>
      </c>
      <c r="W251" s="165">
        <v>0</v>
      </c>
      <c r="X251" s="24">
        <v>324</v>
      </c>
      <c r="Z251" s="358"/>
      <c r="AA251" s="369"/>
      <c r="AB251" s="178">
        <f t="shared" si="64"/>
        <v>1800</v>
      </c>
      <c r="AC251" s="170"/>
      <c r="AD251" s="170"/>
      <c r="AE251" s="191" t="s">
        <v>148</v>
      </c>
      <c r="AF251" s="165">
        <v>0</v>
      </c>
      <c r="AG251" s="165" t="s">
        <v>44</v>
      </c>
      <c r="AH251" s="236">
        <v>2</v>
      </c>
      <c r="AI251" s="165">
        <f t="shared" si="56"/>
        <v>100235</v>
      </c>
      <c r="AJ251" s="165">
        <f t="shared" si="57"/>
        <v>1235</v>
      </c>
      <c r="AK251" s="165">
        <f t="shared" si="58"/>
        <v>235</v>
      </c>
      <c r="AN251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100235, 'Б-100235-13',date'2015-01-02', 2, 12, 12, 'RUR', 1, 18, date'2015-02-02',  date'2015-02-01', 1002351, 1, to_date('2015-02-28 00:00:00','YYYY-MM-DD HH24:MI:SS'), 900, 162, 0, 324, 0, 'c1', 2, 100235, 1235, 235);insert into xxxx_oebs_cash_payment_test (ID, INVOICE_ID, OEBS_PAYMENT, DOC_DATE, COMISS_DATE) values (s_xxxx_oebs_cash_payment_test.NEXTVAL, 100235, 1800, to_date('2015-02-28 00:00:00','YYYY-MM-DD HH24:MI:SS'), date'2015-02-28' );</v>
      </c>
    </row>
    <row r="252" spans="1:40" ht="12.75" customHeight="1" x14ac:dyDescent="0.25">
      <c r="A252" s="272">
        <v>20</v>
      </c>
      <c r="B252" s="72">
        <v>0</v>
      </c>
      <c r="C252" s="171" t="str">
        <f t="shared" si="66"/>
        <v>100020</v>
      </c>
      <c r="D252" s="171" t="str">
        <f t="shared" si="67"/>
        <v>100020/13</v>
      </c>
      <c r="E252" s="172" t="s">
        <v>36</v>
      </c>
      <c r="F252" s="172" t="s">
        <v>36</v>
      </c>
      <c r="G252" s="171">
        <v>50</v>
      </c>
      <c r="H252" s="178">
        <v>100236</v>
      </c>
      <c r="I252" s="171" t="str">
        <f t="shared" si="68"/>
        <v>Б-100236-13</v>
      </c>
      <c r="J252" s="169">
        <v>2</v>
      </c>
      <c r="K252" s="171">
        <v>12</v>
      </c>
      <c r="L252" s="171" t="s">
        <v>38</v>
      </c>
      <c r="M252" s="175">
        <v>1</v>
      </c>
      <c r="N252" s="171">
        <v>18</v>
      </c>
      <c r="O252" s="191" t="s">
        <v>824</v>
      </c>
      <c r="P252" s="191" t="s">
        <v>823</v>
      </c>
      <c r="Q252" s="191" t="s">
        <v>303</v>
      </c>
      <c r="R252" s="173" t="str">
        <f t="shared" si="62"/>
        <v>1002361</v>
      </c>
      <c r="S252" s="171">
        <v>1</v>
      </c>
      <c r="T252" s="177" t="s">
        <v>308</v>
      </c>
      <c r="U252" s="171">
        <v>900</v>
      </c>
      <c r="V252" s="171">
        <f t="shared" si="70"/>
        <v>162</v>
      </c>
      <c r="W252" s="171">
        <v>0</v>
      </c>
      <c r="X252" s="24">
        <v>325</v>
      </c>
      <c r="Y252" s="179"/>
      <c r="Z252" s="361"/>
      <c r="AA252" s="370"/>
      <c r="AB252" s="180">
        <f t="shared" si="64"/>
        <v>1800</v>
      </c>
      <c r="AC252" s="171"/>
      <c r="AD252" s="171"/>
      <c r="AE252" s="177" t="s">
        <v>148</v>
      </c>
      <c r="AF252" s="165">
        <v>0</v>
      </c>
      <c r="AG252" s="171" t="s">
        <v>44</v>
      </c>
      <c r="AH252" s="236">
        <v>2</v>
      </c>
      <c r="AI252" s="165">
        <f t="shared" si="56"/>
        <v>100236</v>
      </c>
      <c r="AJ252" s="165">
        <f t="shared" si="57"/>
        <v>1236</v>
      </c>
      <c r="AK252" s="165">
        <f t="shared" si="58"/>
        <v>236</v>
      </c>
      <c r="AL252" s="179"/>
      <c r="AN252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20, 100020, '100020/13', date'2014-03-01', date'2014-03-01', 50, 100236, 'Б-100236-13',date'2015-01-02', 2, 12, 12, 'RUR', 1, 18, date'2015-02-02',  date'2015-02-28', 1002361, 1, to_date('2015-02-01 00:00:00','YYYY-MM-DD HH24:MI:SS'), 900, 162, 0, 325, 0, 'c1', 2, 100236, 1236, 236);insert into xxxx_oebs_cash_payment_test (ID, INVOICE_ID, OEBS_PAYMENT, DOC_DATE, COMISS_DATE) values (s_xxxx_oebs_cash_payment_test.NEXTVAL, 100236, 1800, to_date('2015-02-01 00:00:00','YYYY-MM-DD HH24:MI:SS'), date'2015-02-28' );</v>
      </c>
    </row>
    <row r="253" spans="1:40" ht="12.75" customHeight="1" x14ac:dyDescent="0.25">
      <c r="A253" s="272">
        <v>21</v>
      </c>
      <c r="B253" s="72">
        <v>0</v>
      </c>
      <c r="C253" s="165" t="str">
        <f t="shared" si="66"/>
        <v>100021</v>
      </c>
      <c r="D253" s="165" t="str">
        <f t="shared" si="67"/>
        <v>100021/13</v>
      </c>
      <c r="E253" s="167" t="s">
        <v>36</v>
      </c>
      <c r="F253" s="167" t="s">
        <v>36</v>
      </c>
      <c r="G253" s="165">
        <v>50</v>
      </c>
      <c r="H253" s="178">
        <v>100237</v>
      </c>
      <c r="I253" s="170" t="str">
        <f t="shared" si="68"/>
        <v>Б-100237-13</v>
      </c>
      <c r="J253" s="169">
        <v>2</v>
      </c>
      <c r="K253" s="165">
        <v>12</v>
      </c>
      <c r="L253" s="165" t="s">
        <v>38</v>
      </c>
      <c r="M253" s="169">
        <v>1</v>
      </c>
      <c r="N253" s="165">
        <v>18</v>
      </c>
      <c r="O253" s="191" t="s">
        <v>824</v>
      </c>
      <c r="P253" s="184" t="s">
        <v>303</v>
      </c>
      <c r="Q253" s="191" t="s">
        <v>823</v>
      </c>
      <c r="R253" s="166" t="str">
        <f t="shared" si="62"/>
        <v>1002371</v>
      </c>
      <c r="S253" s="170">
        <v>1</v>
      </c>
      <c r="T253" s="167" t="s">
        <v>309</v>
      </c>
      <c r="U253" s="165">
        <v>1000</v>
      </c>
      <c r="V253" s="165">
        <f t="shared" si="70"/>
        <v>180</v>
      </c>
      <c r="W253" s="165">
        <v>0</v>
      </c>
      <c r="X253" s="24">
        <v>326</v>
      </c>
      <c r="Y253" s="168" t="s">
        <v>42</v>
      </c>
      <c r="Z253" s="356" t="str">
        <f>SUM(U253:U254)-SUM(V253:V254)&amp;" / "&amp;(SUM(U253:U254)-SUM(V253:V254))*0.1&amp;" / "&amp;(SUM(U253:U254)-SUM(V253:V254))*0.03&amp;" / "&amp;(SUM(U253:U254)-SUM(V253:V254))*0.12</f>
        <v>1640 / 164 / 49.2 / 196.8</v>
      </c>
      <c r="AA253" s="356" t="str">
        <f>SUM(AB253:AC254)&amp;" / "&amp;ROUND(SUM(AB253:AC254)/1.18,2)&amp;" / "&amp;ROUND((SUM(AB253:AC254)/1.18)*0.1,2)&amp;" / "&amp;ROUND((SUM(AB253:AC254)/1.18)*0.03,2)&amp;" / "&amp;ROUND((SUM(AB253:AC254)/1.18)*0.12,2)</f>
        <v>6000 / 5084.75 / 508.47 / 152.54 / 610.17</v>
      </c>
      <c r="AB253" s="178">
        <f t="shared" si="64"/>
        <v>2000</v>
      </c>
      <c r="AC253" s="122">
        <v>1000</v>
      </c>
      <c r="AD253" s="170"/>
      <c r="AE253" s="167" t="s">
        <v>149</v>
      </c>
      <c r="AF253" s="165">
        <v>0</v>
      </c>
      <c r="AG253" s="165" t="s">
        <v>44</v>
      </c>
      <c r="AH253" s="236">
        <v>2</v>
      </c>
      <c r="AI253" s="165">
        <f t="shared" si="56"/>
        <v>100237</v>
      </c>
      <c r="AJ253" s="165">
        <f t="shared" si="57"/>
        <v>1237</v>
      </c>
      <c r="AK253" s="165">
        <f t="shared" si="58"/>
        <v>237</v>
      </c>
      <c r="AL253" s="163" t="s">
        <v>867</v>
      </c>
      <c r="AN253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21, 100021, '100021/13', date'2014-03-01', date'2014-03-01', 50, 100237, 'Б-100237-13',date'2015-01-02', 2, 12, 12, 'RUR', 1, 18, date'2015-02-28',  date'2015-02-02', 1002371, 1, to_date('2015-02-28 00:00:00','YYYY-MM-DD HH24:MI:SS'), 1000, 180, 0, 326, 0, 'c1', 2, 100237, 1237, 237);insert into xxxx_oebs_cash_payment_test (ID, INVOICE_ID, OEBS_PAYMENT, DOC_DATE, COMISS_DATE) values (s_xxxx_oebs_cash_payment_test.NEXTVAL, 100237, 2000, to_date('2015-02-28 00:00:00','YYYY-MM-DD HH24:MI:SS'), date'2015-01-31' );insert into xxxx_oebs_cash_payment_test (ID, INVOICE_ID, OEBS_PAYMENT, DOC_DATE, COMISS_DATE) values (s_xxxx_oebs_cash_payment_test.NEXTVAL, 100237, 1000, to_date('2015-02-28 00:00:00','YYYY-MM-DD HH24:MI:SS'), date'2015-01-31' );</v>
      </c>
    </row>
    <row r="254" spans="1:40" ht="12.75" customHeight="1" x14ac:dyDescent="0.25">
      <c r="A254" s="272">
        <v>21</v>
      </c>
      <c r="B254" s="72">
        <v>0</v>
      </c>
      <c r="C254" s="171" t="str">
        <f t="shared" si="66"/>
        <v>100021</v>
      </c>
      <c r="D254" s="171" t="str">
        <f t="shared" si="67"/>
        <v>100021/13</v>
      </c>
      <c r="E254" s="172" t="s">
        <v>36</v>
      </c>
      <c r="F254" s="172" t="s">
        <v>36</v>
      </c>
      <c r="G254" s="171">
        <v>50</v>
      </c>
      <c r="H254" s="178">
        <v>100238</v>
      </c>
      <c r="I254" s="171" t="str">
        <f t="shared" si="68"/>
        <v>Б-100238-13</v>
      </c>
      <c r="J254" s="169">
        <v>2</v>
      </c>
      <c r="K254" s="171">
        <v>12</v>
      </c>
      <c r="L254" s="171" t="s">
        <v>38</v>
      </c>
      <c r="M254" s="175">
        <v>1</v>
      </c>
      <c r="N254" s="165">
        <v>18</v>
      </c>
      <c r="O254" s="177" t="s">
        <v>824</v>
      </c>
      <c r="P254" s="172" t="s">
        <v>826</v>
      </c>
      <c r="Q254" s="191" t="s">
        <v>823</v>
      </c>
      <c r="R254" s="173" t="str">
        <f t="shared" si="62"/>
        <v>1002381</v>
      </c>
      <c r="S254" s="171">
        <v>1</v>
      </c>
      <c r="T254" s="172" t="s">
        <v>308</v>
      </c>
      <c r="U254" s="171">
        <v>1000</v>
      </c>
      <c r="V254" s="171">
        <f t="shared" si="70"/>
        <v>180</v>
      </c>
      <c r="W254" s="171">
        <v>0</v>
      </c>
      <c r="X254" s="24">
        <v>327</v>
      </c>
      <c r="Y254" s="174" t="s">
        <v>42</v>
      </c>
      <c r="Z254" s="371"/>
      <c r="AA254" s="371"/>
      <c r="AB254" s="180">
        <f t="shared" si="64"/>
        <v>2000</v>
      </c>
      <c r="AC254" s="192">
        <v>1000</v>
      </c>
      <c r="AD254" s="171"/>
      <c r="AE254" s="172" t="s">
        <v>149</v>
      </c>
      <c r="AF254" s="165">
        <v>0</v>
      </c>
      <c r="AG254" s="171" t="s">
        <v>44</v>
      </c>
      <c r="AH254" s="236">
        <v>2</v>
      </c>
      <c r="AI254" s="165">
        <f t="shared" si="56"/>
        <v>100238</v>
      </c>
      <c r="AJ254" s="165">
        <f t="shared" si="57"/>
        <v>1238</v>
      </c>
      <c r="AK254" s="165">
        <f t="shared" si="58"/>
        <v>238</v>
      </c>
      <c r="AL254" s="179" t="s">
        <v>868</v>
      </c>
      <c r="AN254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21, 100021, '100021/13', date'2014-03-01', date'2014-03-01', 50, 100238, 'Б-100238-13',date'2015-01-02', 2, 12, 12, 'RUR', 1, 18, date'2015-02-01',  date'2015-02-02', 1002381, 1, to_date('2015-02-01 00:00:00','YYYY-MM-DD HH24:MI:SS'), 1000, 180, 0, 327, 0, 'c1', 2, 100238, 1238, 238);insert into xxxx_oebs_cash_payment_test (ID, INVOICE_ID, OEBS_PAYMENT, DOC_DATE, COMISS_DATE) values (s_xxxx_oebs_cash_payment_test.NEXTVAL, 100238, 2000, to_date('2015-02-01 00:00:00','YYYY-MM-DD HH24:MI:SS'), date'2015-01-31' );insert into xxxx_oebs_cash_payment_test (ID, INVOICE_ID, OEBS_PAYMENT, DOC_DATE, COMISS_DATE) values (s_xxxx_oebs_cash_payment_test.NEXTVAL, 100238, 1000, to_date('2015-02-01 00:00:00','YYYY-MM-DD HH24:MI:SS'), date'2015-01-31' );</v>
      </c>
    </row>
    <row r="255" spans="1:40" ht="12.75" customHeight="1" x14ac:dyDescent="0.25">
      <c r="A255" s="272">
        <v>22</v>
      </c>
      <c r="B255" s="72">
        <v>0</v>
      </c>
      <c r="C255" s="165" t="str">
        <f t="shared" si="66"/>
        <v>100022</v>
      </c>
      <c r="D255" s="165" t="str">
        <f t="shared" si="67"/>
        <v>100022/13</v>
      </c>
      <c r="E255" s="167" t="s">
        <v>36</v>
      </c>
      <c r="F255" s="167" t="s">
        <v>36</v>
      </c>
      <c r="G255" s="165">
        <v>50</v>
      </c>
      <c r="H255" s="178">
        <v>100239</v>
      </c>
      <c r="I255" s="170" t="str">
        <f t="shared" si="68"/>
        <v>Б-100239-13</v>
      </c>
      <c r="J255" s="169">
        <v>2</v>
      </c>
      <c r="K255" s="165">
        <v>12</v>
      </c>
      <c r="L255" s="165" t="s">
        <v>38</v>
      </c>
      <c r="M255" s="169">
        <v>1</v>
      </c>
      <c r="N255" s="165">
        <v>18</v>
      </c>
      <c r="O255" s="191" t="s">
        <v>824</v>
      </c>
      <c r="P255" s="191" t="s">
        <v>823</v>
      </c>
      <c r="Q255" s="191" t="s">
        <v>303</v>
      </c>
      <c r="R255" s="166" t="str">
        <f t="shared" si="62"/>
        <v>1002391</v>
      </c>
      <c r="S255" s="170">
        <v>1</v>
      </c>
      <c r="T255" s="167" t="s">
        <v>308</v>
      </c>
      <c r="U255" s="165">
        <v>1000</v>
      </c>
      <c r="V255" s="165">
        <f t="shared" si="70"/>
        <v>180</v>
      </c>
      <c r="W255" s="165">
        <v>0</v>
      </c>
      <c r="X255" s="24">
        <v>328</v>
      </c>
      <c r="Y255" s="168" t="s">
        <v>42</v>
      </c>
      <c r="Z255" s="356" t="str">
        <f>SUM(U255:U259)-SUM(V255:V259)&amp;" / "&amp;(SUM(U255:U259)-SUM(V255:V259))*0.1&amp;" / "&amp;(SUM(U255:U259)-SUM(V255:V259))*0.03&amp;" / "&amp;(SUM(U255:U259)-SUM(V255:V259))*0.12</f>
        <v>3280 / 328 / 98.4 / 393.6</v>
      </c>
      <c r="AA255" s="372" t="str">
        <f>SUM(AB255,AC255,AB256,AC256,AB258)&amp;" / "&amp;ROUND(SUM(AB255,AC255,AB256,AC256,AB258)/1.18,2)&amp;" / "&amp;ROUND(SUM(AB255,AC255,AB256,AC256,AB258)/1.18*0.1,2)&amp;" / "&amp;ROUND(SUM(AB255,AC255,AB256,AC256,AB258)/1.18*0.03,2)&amp;" / "&amp;ROUND(SUM(AB255,AC255,AB256,AC256,AB258)/1.18*0.12,2)</f>
        <v>5200 / 4406.78 / 440.68 / 132.2 / 528.81</v>
      </c>
      <c r="AB255" s="178">
        <f t="shared" si="64"/>
        <v>2000</v>
      </c>
      <c r="AC255" s="244">
        <v>-1000</v>
      </c>
      <c r="AD255" s="170"/>
      <c r="AE255" s="167" t="s">
        <v>149</v>
      </c>
      <c r="AF255" s="165">
        <v>0</v>
      </c>
      <c r="AG255" s="165" t="s">
        <v>44</v>
      </c>
      <c r="AH255" s="236">
        <v>2</v>
      </c>
      <c r="AI255" s="165">
        <f t="shared" si="56"/>
        <v>100239</v>
      </c>
      <c r="AJ255" s="165">
        <f t="shared" si="57"/>
        <v>1239</v>
      </c>
      <c r="AK255" s="165">
        <f t="shared" si="58"/>
        <v>239</v>
      </c>
      <c r="AL255" s="165" t="s">
        <v>45</v>
      </c>
      <c r="AN25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100239, 'Б-100239-13',date'2015-01-02', 2, 12, 12, 'RUR', 1, 18, date'2015-02-02',  date'2015-02-28', 1002391, 1, to_date('2015-02-01 00:00:00','YYYY-MM-DD HH24:MI:SS'), 1000, 180, 0, 328, 0, 'c1', 2, 100239, 1239, 239);insert into xxxx_oebs_cash_payment_test (ID, INVOICE_ID, OEBS_PAYMENT, DOC_DATE, COMISS_DATE) values (s_xxxx_oebs_cash_payment_test.NEXTVAL, 100239, 2000, to_date('2015-02-01 00:00:00','YYYY-MM-DD HH24:MI:SS'), date'2015-01-31' );insert into xxxx_oebs_cash_payment_test (ID, INVOICE_ID, OEBS_PAYMENT, DOC_DATE, COMISS_DATE) values (s_xxxx_oebs_cash_payment_test.NEXTVAL, 100239, -1000, to_date('2015-02-01 00:00:00','YYYY-MM-DD HH24:MI:SS'), date'2015-01-31' );</v>
      </c>
    </row>
    <row r="256" spans="1:40" ht="12.75" customHeight="1" x14ac:dyDescent="0.25">
      <c r="A256" s="272">
        <v>22</v>
      </c>
      <c r="B256" s="72">
        <v>0</v>
      </c>
      <c r="C256" s="165" t="str">
        <f t="shared" si="66"/>
        <v>100022</v>
      </c>
      <c r="D256" s="165" t="str">
        <f t="shared" si="67"/>
        <v>100022/13</v>
      </c>
      <c r="E256" s="167" t="s">
        <v>36</v>
      </c>
      <c r="F256" s="167" t="s">
        <v>36</v>
      </c>
      <c r="G256" s="165">
        <v>50</v>
      </c>
      <c r="H256" s="178">
        <v>100240</v>
      </c>
      <c r="I256" s="170" t="str">
        <f t="shared" si="68"/>
        <v>Б-100240-13</v>
      </c>
      <c r="J256" s="169">
        <v>2</v>
      </c>
      <c r="K256" s="165">
        <v>12</v>
      </c>
      <c r="L256" s="165" t="s">
        <v>38</v>
      </c>
      <c r="M256" s="169">
        <v>1</v>
      </c>
      <c r="N256" s="165">
        <v>18</v>
      </c>
      <c r="O256" s="191" t="s">
        <v>824</v>
      </c>
      <c r="P256" s="191" t="s">
        <v>823</v>
      </c>
      <c r="Q256" s="191" t="s">
        <v>303</v>
      </c>
      <c r="R256" s="166" t="str">
        <f t="shared" si="62"/>
        <v>1002401</v>
      </c>
      <c r="S256" s="170">
        <v>1</v>
      </c>
      <c r="T256" s="167" t="s">
        <v>308</v>
      </c>
      <c r="U256" s="165">
        <v>900</v>
      </c>
      <c r="V256" s="165">
        <f t="shared" si="70"/>
        <v>162</v>
      </c>
      <c r="W256" s="165">
        <v>0</v>
      </c>
      <c r="X256" s="24">
        <v>329</v>
      </c>
      <c r="Y256" s="168" t="s">
        <v>42</v>
      </c>
      <c r="Z256" s="373"/>
      <c r="AA256" s="373"/>
      <c r="AB256" s="178">
        <f t="shared" si="64"/>
        <v>1800</v>
      </c>
      <c r="AC256" s="244">
        <v>1000</v>
      </c>
      <c r="AD256" s="170"/>
      <c r="AE256" s="167" t="s">
        <v>149</v>
      </c>
      <c r="AF256" s="165">
        <v>0</v>
      </c>
      <c r="AG256" s="165" t="s">
        <v>44</v>
      </c>
      <c r="AH256" s="236">
        <v>2</v>
      </c>
      <c r="AI256" s="165">
        <f t="shared" si="56"/>
        <v>100240</v>
      </c>
      <c r="AJ256" s="165">
        <f t="shared" si="57"/>
        <v>1240</v>
      </c>
      <c r="AK256" s="165">
        <f t="shared" si="58"/>
        <v>240</v>
      </c>
      <c r="AL256" s="165" t="s">
        <v>191</v>
      </c>
      <c r="AN25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100240, 'Б-100240-13',date'2015-01-02', 2, 12, 12, 'RUR', 1, 18, date'2015-02-02',  date'2015-02-28', 1002401, 1, to_date('2015-02-01 00:00:00','YYYY-MM-DD HH24:MI:SS'), 900, 162, 0, 329, 0, 'c1', 2, 100240, 1240, 240);insert into xxxx_oebs_cash_payment_test (ID, INVOICE_ID, OEBS_PAYMENT, DOC_DATE, COMISS_DATE) values (s_xxxx_oebs_cash_payment_test.NEXTVAL, 100240, 1800, to_date('2015-02-01 00:00:00','YYYY-MM-DD HH24:MI:SS'), date'2015-01-31' );insert into xxxx_oebs_cash_payment_test (ID, INVOICE_ID, OEBS_PAYMENT, DOC_DATE, COMISS_DATE) values (s_xxxx_oebs_cash_payment_test.NEXTVAL, 100240, 1000, to_date('2015-02-01 00:00:00','YYYY-MM-DD HH24:MI:SS'), date'2015-01-31' );</v>
      </c>
    </row>
    <row r="257" spans="1:40" ht="12.75" customHeight="1" x14ac:dyDescent="0.25">
      <c r="A257" s="272">
        <v>22</v>
      </c>
      <c r="B257" s="72">
        <v>0</v>
      </c>
      <c r="C257" s="165" t="str">
        <f t="shared" si="66"/>
        <v>100022</v>
      </c>
      <c r="D257" s="165" t="str">
        <f t="shared" si="67"/>
        <v>100022/13</v>
      </c>
      <c r="E257" s="167" t="s">
        <v>36</v>
      </c>
      <c r="F257" s="167" t="s">
        <v>36</v>
      </c>
      <c r="G257" s="165">
        <v>50</v>
      </c>
      <c r="H257" s="178">
        <v>100241</v>
      </c>
      <c r="I257" s="170" t="str">
        <f t="shared" si="68"/>
        <v>Б-100241-13</v>
      </c>
      <c r="J257" s="169">
        <v>2</v>
      </c>
      <c r="K257" s="165">
        <v>12</v>
      </c>
      <c r="L257" s="165" t="s">
        <v>38</v>
      </c>
      <c r="M257" s="169">
        <v>1</v>
      </c>
      <c r="N257" s="165">
        <v>18</v>
      </c>
      <c r="O257" s="191" t="s">
        <v>825</v>
      </c>
      <c r="P257" s="191" t="s">
        <v>823</v>
      </c>
      <c r="Q257" s="191" t="s">
        <v>303</v>
      </c>
      <c r="R257" s="166" t="str">
        <f t="shared" si="62"/>
        <v>1002411</v>
      </c>
      <c r="S257" s="170">
        <v>1</v>
      </c>
      <c r="T257" s="167" t="s">
        <v>308</v>
      </c>
      <c r="U257" s="165">
        <v>800</v>
      </c>
      <c r="V257" s="165">
        <f t="shared" si="70"/>
        <v>144</v>
      </c>
      <c r="W257" s="165">
        <v>0</v>
      </c>
      <c r="X257" s="24">
        <v>330</v>
      </c>
      <c r="Y257" s="168" t="s">
        <v>42</v>
      </c>
      <c r="Z257" s="373"/>
      <c r="AA257" s="373"/>
      <c r="AB257" s="178">
        <f t="shared" si="64"/>
        <v>1600</v>
      </c>
      <c r="AC257" s="170"/>
      <c r="AD257" s="170"/>
      <c r="AE257" s="237" t="s">
        <v>43</v>
      </c>
      <c r="AF257" s="165">
        <v>0</v>
      </c>
      <c r="AG257" s="165" t="s">
        <v>44</v>
      </c>
      <c r="AH257" s="236">
        <v>2</v>
      </c>
      <c r="AI257" s="165">
        <f t="shared" si="56"/>
        <v>100241</v>
      </c>
      <c r="AJ257" s="165">
        <f t="shared" si="57"/>
        <v>1241</v>
      </c>
      <c r="AK257" s="165">
        <f t="shared" si="58"/>
        <v>241</v>
      </c>
      <c r="AL257" s="165"/>
      <c r="AN25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100241, 'Б-100241-13',date'2015-01-01', 2, 12, 12, 'RUR', 1, 18, date'2015-02-02',  date'2015-02-28', 1002411, 1, to_date('2015-02-01 00:00:00','YYYY-MM-DD HH24:MI:SS'), 800, 144, 0, 330, 0, 'c1', 2, 100241, 1241, 241);insert into xxxx_oebs_cash_payment_test (ID, INVOICE_ID, OEBS_PAYMENT, DOC_DATE, COMISS_DATE) values (s_xxxx_oebs_cash_payment_test.NEXTVAL, 100241, 1600, to_date('2015-02-01 00:00:00','YYYY-MM-DD HH24:MI:SS'), null );</v>
      </c>
    </row>
    <row r="258" spans="1:40" ht="12.75" customHeight="1" x14ac:dyDescent="0.25">
      <c r="A258" s="272">
        <v>22</v>
      </c>
      <c r="B258" s="72">
        <v>0</v>
      </c>
      <c r="C258" s="165" t="str">
        <f t="shared" si="66"/>
        <v>100022</v>
      </c>
      <c r="D258" s="165" t="str">
        <f t="shared" si="67"/>
        <v>100022/13</v>
      </c>
      <c r="E258" s="167" t="s">
        <v>36</v>
      </c>
      <c r="F258" s="167" t="s">
        <v>36</v>
      </c>
      <c r="G258" s="165">
        <v>50</v>
      </c>
      <c r="H258" s="178">
        <v>100242</v>
      </c>
      <c r="I258" s="170" t="str">
        <f t="shared" si="68"/>
        <v>Б-100242-13</v>
      </c>
      <c r="J258" s="169">
        <v>2</v>
      </c>
      <c r="K258" s="165">
        <v>12</v>
      </c>
      <c r="L258" s="165" t="s">
        <v>38</v>
      </c>
      <c r="M258" s="169">
        <v>1</v>
      </c>
      <c r="N258" s="165">
        <v>18</v>
      </c>
      <c r="O258" s="191" t="s">
        <v>825</v>
      </c>
      <c r="P258" s="191" t="s">
        <v>823</v>
      </c>
      <c r="Q258" s="191" t="s">
        <v>303</v>
      </c>
      <c r="R258" s="166" t="str">
        <f t="shared" si="62"/>
        <v>1002421</v>
      </c>
      <c r="S258" s="170">
        <v>1</v>
      </c>
      <c r="T258" s="167" t="s">
        <v>308</v>
      </c>
      <c r="U258" s="165">
        <v>700</v>
      </c>
      <c r="V258" s="165">
        <f t="shared" si="70"/>
        <v>126</v>
      </c>
      <c r="W258" s="165">
        <v>0</v>
      </c>
      <c r="X258" s="24">
        <v>331</v>
      </c>
      <c r="Y258" s="168" t="s">
        <v>42</v>
      </c>
      <c r="Z258" s="373"/>
      <c r="AA258" s="373"/>
      <c r="AB258" s="178">
        <f t="shared" si="64"/>
        <v>1400</v>
      </c>
      <c r="AC258" s="170"/>
      <c r="AD258" s="170"/>
      <c r="AE258" s="167" t="s">
        <v>149</v>
      </c>
      <c r="AF258" s="165">
        <v>0</v>
      </c>
      <c r="AG258" s="165" t="s">
        <v>44</v>
      </c>
      <c r="AH258" s="236">
        <v>2</v>
      </c>
      <c r="AI258" s="165">
        <f t="shared" si="56"/>
        <v>100242</v>
      </c>
      <c r="AJ258" s="165">
        <f t="shared" si="57"/>
        <v>1242</v>
      </c>
      <c r="AK258" s="165">
        <f t="shared" si="58"/>
        <v>242</v>
      </c>
      <c r="AL258" s="165"/>
      <c r="AN258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100242, 'Б-100242-13',date'2015-01-01', 2, 12, 12, 'RUR', 1, 18, date'2015-02-02',  date'2015-02-28', 1002421, 1, to_date('2015-02-01 00:00:00','YYYY-MM-DD HH24:MI:SS'), 700, 126, 0, 331, 0, 'c1', 2, 100242, 1242, 242);insert into xxxx_oebs_cash_payment_test (ID, INVOICE_ID, OEBS_PAYMENT, DOC_DATE, COMISS_DATE) values (s_xxxx_oebs_cash_payment_test.NEXTVAL, 100242, 1400, to_date('2015-02-01 00:00:00','YYYY-MM-DD HH24:MI:SS'), date'2015-01-31' );</v>
      </c>
    </row>
    <row r="259" spans="1:40" ht="12.75" customHeight="1" x14ac:dyDescent="0.25">
      <c r="A259" s="272">
        <v>22</v>
      </c>
      <c r="B259" s="72">
        <v>0</v>
      </c>
      <c r="C259" s="166" t="str">
        <f t="shared" si="66"/>
        <v>100022</v>
      </c>
      <c r="D259" s="170" t="str">
        <f t="shared" si="67"/>
        <v>100022/13</v>
      </c>
      <c r="E259" s="184" t="s">
        <v>36</v>
      </c>
      <c r="F259" s="184" t="s">
        <v>36</v>
      </c>
      <c r="G259" s="165">
        <v>50</v>
      </c>
      <c r="H259" s="178">
        <v>100243</v>
      </c>
      <c r="I259" s="170" t="str">
        <f t="shared" si="68"/>
        <v>Б-100243-13</v>
      </c>
      <c r="J259" s="169">
        <v>2</v>
      </c>
      <c r="K259" s="165">
        <v>12</v>
      </c>
      <c r="L259" s="170" t="s">
        <v>38</v>
      </c>
      <c r="M259" s="185">
        <v>1</v>
      </c>
      <c r="N259" s="170">
        <v>18</v>
      </c>
      <c r="O259" s="191" t="s">
        <v>825</v>
      </c>
      <c r="P259" s="191" t="s">
        <v>823</v>
      </c>
      <c r="Q259" s="191" t="s">
        <v>303</v>
      </c>
      <c r="R259" s="166" t="str">
        <f t="shared" si="62"/>
        <v>1002431</v>
      </c>
      <c r="S259" s="170">
        <v>1</v>
      </c>
      <c r="T259" s="184" t="s">
        <v>308</v>
      </c>
      <c r="U259" s="170">
        <v>600</v>
      </c>
      <c r="V259" s="170">
        <f t="shared" si="70"/>
        <v>108</v>
      </c>
      <c r="W259" s="170">
        <v>0</v>
      </c>
      <c r="X259" s="24">
        <v>332</v>
      </c>
      <c r="Y259" s="188" t="s">
        <v>42</v>
      </c>
      <c r="Z259" s="373"/>
      <c r="AA259" s="373"/>
      <c r="AB259" s="227">
        <v>-1200</v>
      </c>
      <c r="AC259" s="170"/>
      <c r="AD259" s="170"/>
      <c r="AE259" s="239" t="s">
        <v>43</v>
      </c>
      <c r="AF259" s="165">
        <v>0</v>
      </c>
      <c r="AG259" s="170" t="s">
        <v>44</v>
      </c>
      <c r="AH259" s="236">
        <v>2</v>
      </c>
      <c r="AI259" s="165">
        <f t="shared" si="56"/>
        <v>100243</v>
      </c>
      <c r="AJ259" s="165">
        <f t="shared" si="57"/>
        <v>1243</v>
      </c>
      <c r="AK259" s="165">
        <f t="shared" si="58"/>
        <v>243</v>
      </c>
      <c r="AL259" s="170"/>
      <c r="AN259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100243, 'Б-100243-13',date'2015-01-01', 2, 12, 12, 'RUR', 1, 18, date'2015-02-02',  date'2015-02-28', 1002431, 1, to_date('2015-02-01 00:00:00','YYYY-MM-DD HH24:MI:SS'), 600, 108, 0, 332, 0, 'c1', 2, 100243, 1243, 243);insert into xxxx_oebs_cash_payment_test (ID, INVOICE_ID, OEBS_PAYMENT, DOC_DATE, COMISS_DATE) values (s_xxxx_oebs_cash_payment_test.NEXTVAL, 100243, -1200, to_date('2015-02-01 00:00:00','YYYY-MM-DD HH24:MI:SS'), null );</v>
      </c>
    </row>
    <row r="260" spans="1:40" ht="12.75" customHeight="1" x14ac:dyDescent="0.25">
      <c r="A260" s="272">
        <v>22</v>
      </c>
      <c r="B260" s="72">
        <v>0</v>
      </c>
      <c r="C260" s="166" t="str">
        <f t="shared" si="66"/>
        <v>100022</v>
      </c>
      <c r="D260" s="165" t="str">
        <f t="shared" si="67"/>
        <v>100022/13</v>
      </c>
      <c r="E260" s="167" t="s">
        <v>36</v>
      </c>
      <c r="F260" s="167" t="s">
        <v>36</v>
      </c>
      <c r="G260" s="165">
        <v>50</v>
      </c>
      <c r="H260" s="178">
        <v>100244</v>
      </c>
      <c r="I260" s="170" t="str">
        <f t="shared" si="68"/>
        <v>Б-100244-13</v>
      </c>
      <c r="J260" s="169">
        <v>2</v>
      </c>
      <c r="K260" s="165">
        <v>12</v>
      </c>
      <c r="L260" s="165" t="s">
        <v>38</v>
      </c>
      <c r="M260" s="169">
        <v>1</v>
      </c>
      <c r="N260" s="165">
        <v>18</v>
      </c>
      <c r="O260" s="191" t="s">
        <v>825</v>
      </c>
      <c r="P260" s="191" t="s">
        <v>823</v>
      </c>
      <c r="Q260" s="191" t="s">
        <v>303</v>
      </c>
      <c r="R260" s="166" t="str">
        <f>H260&amp;"2"</f>
        <v>1002442</v>
      </c>
      <c r="S260" s="170">
        <v>1</v>
      </c>
      <c r="T260" s="191" t="s">
        <v>308</v>
      </c>
      <c r="U260" s="165">
        <v>1100</v>
      </c>
      <c r="V260" s="165">
        <f t="shared" si="70"/>
        <v>198</v>
      </c>
      <c r="W260" s="165">
        <v>0</v>
      </c>
      <c r="X260" s="24">
        <v>333</v>
      </c>
      <c r="Y260" s="168" t="s">
        <v>42</v>
      </c>
      <c r="Z260" s="358" t="str">
        <f>SUM(U260)-SUM(V260)&amp;" / "&amp;(SUM(U260)-SUM(V260))*0.1&amp;" / "&amp;(SUM(U260)-SUM(V260))*0.03&amp;" / "&amp;(SUM(U260)-SUM(V260))*0.12</f>
        <v>902 / 90.2 / 27.06 / 108.24</v>
      </c>
      <c r="AA260" s="374">
        <v>0</v>
      </c>
      <c r="AB260" s="227">
        <v>1200</v>
      </c>
      <c r="AC260" s="170"/>
      <c r="AD260" s="170"/>
      <c r="AE260" s="237" t="s">
        <v>43</v>
      </c>
      <c r="AF260" s="165">
        <v>0</v>
      </c>
      <c r="AG260" s="165" t="s">
        <v>44</v>
      </c>
      <c r="AH260" s="236">
        <v>2</v>
      </c>
      <c r="AI260" s="165">
        <f t="shared" ref="AI260:AI292" si="71">H260</f>
        <v>100244</v>
      </c>
      <c r="AJ260" s="165">
        <f t="shared" ref="AJ260:AJ292" si="72">AK260+1000</f>
        <v>1244</v>
      </c>
      <c r="AK260" s="165">
        <f t="shared" ref="AK260:AK292" si="73">AI260-100000</f>
        <v>244</v>
      </c>
      <c r="AL260" s="170"/>
      <c r="AN260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100244, 'Б-100244-13',date'2015-01-01', 2, 12, 12, 'RUR', 1, 18, date'2015-02-02',  date'2015-02-28', 1002442, 1, to_date('2015-02-01 00:00:00','YYYY-MM-DD HH24:MI:SS'), 1100, 198, 0, 333, 0, 'c1', 2, 100244, 1244, 244);insert into xxxx_oebs_cash_payment_test (ID, INVOICE_ID, OEBS_PAYMENT, DOC_DATE, COMISS_DATE) values (s_xxxx_oebs_cash_payment_test.NEXTVAL, 100244, 1200, to_date('2015-02-01 00:00:00','YYYY-MM-DD HH24:MI:SS'), null );</v>
      </c>
    </row>
    <row r="261" spans="1:40" ht="12.75" customHeight="1" x14ac:dyDescent="0.25">
      <c r="A261" s="272">
        <v>22</v>
      </c>
      <c r="B261" s="72">
        <v>0</v>
      </c>
      <c r="C261" s="173" t="str">
        <f t="shared" si="66"/>
        <v>100022</v>
      </c>
      <c r="D261" s="171" t="str">
        <f t="shared" si="67"/>
        <v>100022/13</v>
      </c>
      <c r="E261" s="172" t="s">
        <v>36</v>
      </c>
      <c r="F261" s="172" t="s">
        <v>36</v>
      </c>
      <c r="G261" s="171">
        <v>50</v>
      </c>
      <c r="H261" s="178">
        <v>100245</v>
      </c>
      <c r="I261" s="171" t="str">
        <f t="shared" si="68"/>
        <v>Б-100245-13</v>
      </c>
      <c r="J261" s="169">
        <v>2</v>
      </c>
      <c r="K261" s="165">
        <v>12</v>
      </c>
      <c r="L261" s="171" t="s">
        <v>38</v>
      </c>
      <c r="M261" s="175">
        <v>1</v>
      </c>
      <c r="N261" s="171">
        <v>18</v>
      </c>
      <c r="O261" s="177" t="s">
        <v>825</v>
      </c>
      <c r="P261" s="177" t="s">
        <v>823</v>
      </c>
      <c r="Q261" s="177" t="s">
        <v>303</v>
      </c>
      <c r="R261" s="173" t="str">
        <f>H261&amp;"2"</f>
        <v>1002452</v>
      </c>
      <c r="S261" s="171">
        <v>1</v>
      </c>
      <c r="T261" s="177" t="s">
        <v>308</v>
      </c>
      <c r="U261" s="171">
        <v>1000</v>
      </c>
      <c r="V261" s="171">
        <f t="shared" si="70"/>
        <v>180</v>
      </c>
      <c r="W261" s="171">
        <v>0</v>
      </c>
      <c r="X261" s="24">
        <v>334</v>
      </c>
      <c r="Y261" s="174" t="s">
        <v>42</v>
      </c>
      <c r="Z261" s="361" t="str">
        <f>SUM(U261)-SUM(V261)&amp;" / "&amp;(SUM(U261)-SUM(V261))*0.1&amp;" / "&amp;(SUM(U261)-SUM(V261))*0.03&amp;" / "&amp;(SUM(U261)-SUM(V261))*0.12</f>
        <v>820 / 82 / 24.6 / 98.4</v>
      </c>
      <c r="AA261" s="375" t="str">
        <f>SUM(AB261:AD261)&amp;" / "&amp;ROUND(SUM(AB261:AD261)/1.18,2)&amp;" / "&amp;ROUND(SUM(AB261:AD261)/1.18*0.1,2)&amp;" / "&amp;ROUND(SUM(AB261:AD261)/1.18*0.03,2)&amp;" / "&amp;ROUND(SUM(AB261:AD261)/1.18*0.12,2)</f>
        <v>2000 / 1694.92 / 169.49 / 50.85 / 203.39</v>
      </c>
      <c r="AB261" s="180">
        <f>U261*2</f>
        <v>2000</v>
      </c>
      <c r="AC261" s="171"/>
      <c r="AD261" s="171"/>
      <c r="AE261" s="177" t="s">
        <v>149</v>
      </c>
      <c r="AF261" s="165">
        <v>0</v>
      </c>
      <c r="AG261" s="171" t="s">
        <v>44</v>
      </c>
      <c r="AH261" s="236">
        <v>2</v>
      </c>
      <c r="AI261" s="165">
        <f t="shared" si="71"/>
        <v>100245</v>
      </c>
      <c r="AJ261" s="165">
        <f t="shared" si="72"/>
        <v>1245</v>
      </c>
      <c r="AK261" s="165">
        <f t="shared" si="73"/>
        <v>245</v>
      </c>
      <c r="AL261" s="171"/>
      <c r="AN261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22, 100022, '100022/13', date'2014-03-01', date'2014-03-01', 50, 100245, 'Б-100245-13',date'2015-01-01', 2, 12, 12, 'RUR', 1, 18, date'2015-02-02',  date'2015-02-28', 1002452, 1, to_date('2015-02-01 00:00:00','YYYY-MM-DD HH24:MI:SS'), 1000, 180, 0, 334, 0, 'c1', 2, 100245, 1245, 245);insert into xxxx_oebs_cash_payment_test (ID, INVOICE_ID, OEBS_PAYMENT, DOC_DATE, COMISS_DATE) values (s_xxxx_oebs_cash_payment_test.NEXTVAL, 100245, 2000, to_date('2015-02-01 00:00:00','YYYY-MM-DD HH24:MI:SS'), date'2015-01-31' );</v>
      </c>
    </row>
    <row r="262" spans="1:40" ht="12.75" customHeight="1" x14ac:dyDescent="0.25">
      <c r="A262" s="272">
        <v>23</v>
      </c>
      <c r="B262" s="72">
        <v>0</v>
      </c>
      <c r="C262" s="165" t="str">
        <f t="shared" si="66"/>
        <v>100023</v>
      </c>
      <c r="D262" s="165" t="str">
        <f t="shared" si="67"/>
        <v>100023/13</v>
      </c>
      <c r="E262" s="167" t="s">
        <v>36</v>
      </c>
      <c r="F262" s="167" t="s">
        <v>36</v>
      </c>
      <c r="G262" s="165">
        <v>50</v>
      </c>
      <c r="H262" s="178">
        <v>100246</v>
      </c>
      <c r="I262" s="170" t="str">
        <f t="shared" si="68"/>
        <v>Б-100246-13</v>
      </c>
      <c r="J262" s="169">
        <v>2</v>
      </c>
      <c r="K262" s="234">
        <v>14</v>
      </c>
      <c r="L262" s="165" t="s">
        <v>38</v>
      </c>
      <c r="M262" s="169">
        <v>1</v>
      </c>
      <c r="N262" s="165">
        <v>18</v>
      </c>
      <c r="O262" s="167" t="s">
        <v>823</v>
      </c>
      <c r="P262" s="167" t="s">
        <v>823</v>
      </c>
      <c r="Q262" s="167" t="s">
        <v>826</v>
      </c>
      <c r="R262" s="166" t="str">
        <f t="shared" ref="R262:R271" si="74">H262&amp;"1"</f>
        <v>1002461</v>
      </c>
      <c r="S262" s="170">
        <v>1</v>
      </c>
      <c r="T262" s="284" t="s">
        <v>1694</v>
      </c>
      <c r="U262" s="165">
        <v>1000</v>
      </c>
      <c r="V262" s="165">
        <f t="shared" si="70"/>
        <v>180</v>
      </c>
      <c r="W262" s="165">
        <v>0</v>
      </c>
      <c r="X262" s="24">
        <v>335</v>
      </c>
      <c r="Y262" s="168" t="s">
        <v>42</v>
      </c>
      <c r="Z262" s="358"/>
      <c r="AA262" s="359"/>
      <c r="AB262" s="178">
        <f t="shared" ref="AB262:AB276" si="75">U262*2</f>
        <v>2000</v>
      </c>
      <c r="AC262" s="170"/>
      <c r="AD262" s="170"/>
      <c r="AE262" s="167" t="s">
        <v>149</v>
      </c>
      <c r="AF262" s="165">
        <v>0</v>
      </c>
      <c r="AG262" s="165" t="s">
        <v>44</v>
      </c>
      <c r="AH262" s="165">
        <v>1</v>
      </c>
      <c r="AI262" s="165">
        <f t="shared" si="71"/>
        <v>100246</v>
      </c>
      <c r="AJ262" s="165">
        <f t="shared" si="72"/>
        <v>1246</v>
      </c>
      <c r="AK262" s="165">
        <f t="shared" si="73"/>
        <v>246</v>
      </c>
      <c r="AL262" s="163" t="s">
        <v>865</v>
      </c>
      <c r="AN262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23, 100023, '100023/13', date'2014-03-01', date'2014-03-01', 50, 100246, 'Б-100246-13',date'2015-02-02', 2, 14, 14, 'RUR', 1, 18, date'2015-02-02',  date'2015-02-01', 1002461, 1, to_date('2014-12-01 00:00:00','YYYY-MM-DD HH24:MI:SS'), 1000, 180, 0, 335, 0, 'c1', 1, 100246, 1246, 246);insert into xxxx_oebs_cash_payment_test (ID, INVOICE_ID, OEBS_PAYMENT, DOC_DATE, COMISS_DATE) values (s_xxxx_oebs_cash_payment_test.NEXTVAL, 100246, 2000, to_date('2014-12-01 00:00:00','YYYY-MM-DD HH24:MI:SS'), date'2015-01-31' );</v>
      </c>
    </row>
    <row r="263" spans="1:40" ht="12.75" customHeight="1" x14ac:dyDescent="0.25">
      <c r="A263" s="272">
        <v>23</v>
      </c>
      <c r="B263" s="72">
        <v>0</v>
      </c>
      <c r="C263" s="165" t="str">
        <f t="shared" si="66"/>
        <v>100023</v>
      </c>
      <c r="D263" s="165" t="str">
        <f t="shared" si="67"/>
        <v>100023/13</v>
      </c>
      <c r="E263" s="167" t="s">
        <v>36</v>
      </c>
      <c r="F263" s="167" t="s">
        <v>36</v>
      </c>
      <c r="G263" s="165">
        <v>50</v>
      </c>
      <c r="H263" s="178">
        <v>100247</v>
      </c>
      <c r="I263" s="170" t="str">
        <f t="shared" si="68"/>
        <v>Б-100247-13</v>
      </c>
      <c r="J263" s="169">
        <v>2</v>
      </c>
      <c r="K263" s="234">
        <v>11</v>
      </c>
      <c r="L263" s="165" t="s">
        <v>38</v>
      </c>
      <c r="M263" s="169">
        <v>1</v>
      </c>
      <c r="N263" s="165">
        <v>18</v>
      </c>
      <c r="O263" s="167" t="s">
        <v>823</v>
      </c>
      <c r="P263" s="167" t="s">
        <v>823</v>
      </c>
      <c r="Q263" s="167" t="s">
        <v>826</v>
      </c>
      <c r="R263" s="166" t="str">
        <f t="shared" si="74"/>
        <v>1002471</v>
      </c>
      <c r="S263" s="170">
        <v>1</v>
      </c>
      <c r="T263" s="284" t="s">
        <v>1694</v>
      </c>
      <c r="U263" s="165">
        <v>1000</v>
      </c>
      <c r="V263" s="165">
        <f t="shared" si="70"/>
        <v>180</v>
      </c>
      <c r="W263" s="165">
        <v>0</v>
      </c>
      <c r="X263" s="24">
        <v>336</v>
      </c>
      <c r="Y263" s="168" t="s">
        <v>42</v>
      </c>
      <c r="Z263" s="358"/>
      <c r="AA263" s="359"/>
      <c r="AB263" s="178">
        <f t="shared" si="75"/>
        <v>2000</v>
      </c>
      <c r="AC263" s="170"/>
      <c r="AD263" s="170"/>
      <c r="AE263" s="167" t="s">
        <v>149</v>
      </c>
      <c r="AF263" s="165">
        <v>0</v>
      </c>
      <c r="AG263" s="165" t="s">
        <v>44</v>
      </c>
      <c r="AH263" s="165">
        <v>1</v>
      </c>
      <c r="AI263" s="165">
        <f t="shared" si="71"/>
        <v>100247</v>
      </c>
      <c r="AJ263" s="165">
        <f t="shared" si="72"/>
        <v>1247</v>
      </c>
      <c r="AK263" s="165">
        <f t="shared" si="73"/>
        <v>247</v>
      </c>
      <c r="AN263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23, 100023, '100023/13', date'2014-03-01', date'2014-03-01', 50, 100247, 'Б-100247-13',date'2015-02-02', 2, 11, 11, 'RUR', 1, 18, date'2015-02-02',  date'2015-02-01', 1002471, 1, to_date('2014-12-01 00:00:00','YYYY-MM-DD HH24:MI:SS'), 1000, 180, 0, 336, 0, 'c1', 1, 100247, 1247, 247);insert into xxxx_oebs_cash_payment_test (ID, INVOICE_ID, OEBS_PAYMENT, DOC_DATE, COMISS_DATE) values (s_xxxx_oebs_cash_payment_test.NEXTVAL, 100247, 2000, to_date('2014-12-01 00:00:00','YYYY-MM-DD HH24:MI:SS'), date'2015-01-31' );</v>
      </c>
    </row>
    <row r="264" spans="1:40" ht="12.75" customHeight="1" x14ac:dyDescent="0.25">
      <c r="A264" s="272">
        <v>23</v>
      </c>
      <c r="B264" s="72">
        <v>0</v>
      </c>
      <c r="C264" s="165" t="str">
        <f t="shared" si="66"/>
        <v>100023</v>
      </c>
      <c r="D264" s="165" t="str">
        <f t="shared" si="67"/>
        <v>100023/13</v>
      </c>
      <c r="E264" s="167" t="s">
        <v>36</v>
      </c>
      <c r="F264" s="167" t="s">
        <v>36</v>
      </c>
      <c r="G264" s="165">
        <v>50</v>
      </c>
      <c r="H264" s="178">
        <v>100248</v>
      </c>
      <c r="I264" s="170" t="str">
        <f t="shared" si="68"/>
        <v>Б-100248-13</v>
      </c>
      <c r="J264" s="169">
        <v>2</v>
      </c>
      <c r="K264" s="234">
        <v>3</v>
      </c>
      <c r="L264" s="165" t="s">
        <v>38</v>
      </c>
      <c r="M264" s="169">
        <v>1</v>
      </c>
      <c r="N264" s="165">
        <v>18</v>
      </c>
      <c r="O264" s="167" t="s">
        <v>823</v>
      </c>
      <c r="P264" s="167" t="s">
        <v>823</v>
      </c>
      <c r="Q264" s="167" t="s">
        <v>826</v>
      </c>
      <c r="R264" s="166" t="str">
        <f t="shared" si="74"/>
        <v>1002481</v>
      </c>
      <c r="S264" s="170">
        <v>1</v>
      </c>
      <c r="T264" s="284" t="s">
        <v>1694</v>
      </c>
      <c r="U264" s="165">
        <v>1000</v>
      </c>
      <c r="V264" s="165">
        <f t="shared" si="70"/>
        <v>180</v>
      </c>
      <c r="W264" s="165">
        <v>0</v>
      </c>
      <c r="X264" s="24">
        <v>337</v>
      </c>
      <c r="Y264" s="168" t="s">
        <v>42</v>
      </c>
      <c r="Z264" s="358"/>
      <c r="AA264" s="359"/>
      <c r="AB264" s="178">
        <f t="shared" si="75"/>
        <v>2000</v>
      </c>
      <c r="AC264" s="170"/>
      <c r="AD264" s="170"/>
      <c r="AE264" s="167" t="s">
        <v>149</v>
      </c>
      <c r="AF264" s="165">
        <v>0</v>
      </c>
      <c r="AG264" s="165" t="s">
        <v>44</v>
      </c>
      <c r="AH264" s="165">
        <v>1</v>
      </c>
      <c r="AI264" s="165">
        <f t="shared" si="71"/>
        <v>100248</v>
      </c>
      <c r="AJ264" s="165">
        <f t="shared" si="72"/>
        <v>1248</v>
      </c>
      <c r="AK264" s="165">
        <f t="shared" si="73"/>
        <v>248</v>
      </c>
      <c r="AN264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23, 100023, '100023/13', date'2014-03-01', date'2014-03-01', 50, 100248, 'Б-100248-13',date'2015-02-02', 2, 3, 3, 'RUR', 1, 18, date'2015-02-02',  date'2015-02-01', 1002481, 1, to_date('2014-12-01 00:00:00','YYYY-MM-DD HH24:MI:SS'), 1000, 180, 0, 337, 0, 'c1', 1, 100248, 1248, 248);insert into xxxx_oebs_cash_payment_test (ID, INVOICE_ID, OEBS_PAYMENT, DOC_DATE, COMISS_DATE) values (s_xxxx_oebs_cash_payment_test.NEXTVAL, 100248, 2000, to_date('2014-12-01 00:00:00','YYYY-MM-DD HH24:MI:SS'), date'2015-01-31' );</v>
      </c>
    </row>
    <row r="265" spans="1:40" ht="12.75" customHeight="1" x14ac:dyDescent="0.25">
      <c r="A265" s="272">
        <v>23</v>
      </c>
      <c r="B265" s="72">
        <v>0</v>
      </c>
      <c r="C265" s="165" t="str">
        <f t="shared" si="66"/>
        <v>100023</v>
      </c>
      <c r="D265" s="165" t="str">
        <f t="shared" si="67"/>
        <v>100023/13</v>
      </c>
      <c r="E265" s="167" t="s">
        <v>36</v>
      </c>
      <c r="F265" s="167" t="s">
        <v>36</v>
      </c>
      <c r="G265" s="165">
        <v>50</v>
      </c>
      <c r="H265" s="178">
        <v>100249</v>
      </c>
      <c r="I265" s="170" t="str">
        <f t="shared" si="68"/>
        <v>Б-100249-13</v>
      </c>
      <c r="J265" s="169">
        <v>2</v>
      </c>
      <c r="K265" s="234">
        <v>2</v>
      </c>
      <c r="L265" s="165" t="s">
        <v>38</v>
      </c>
      <c r="M265" s="169">
        <v>1</v>
      </c>
      <c r="N265" s="165">
        <v>18</v>
      </c>
      <c r="O265" s="167" t="s">
        <v>823</v>
      </c>
      <c r="P265" s="167" t="s">
        <v>823</v>
      </c>
      <c r="Q265" s="167" t="s">
        <v>826</v>
      </c>
      <c r="R265" s="166" t="str">
        <f t="shared" si="74"/>
        <v>1002491</v>
      </c>
      <c r="S265" s="170">
        <v>1</v>
      </c>
      <c r="T265" s="167" t="s">
        <v>308</v>
      </c>
      <c r="U265" s="165">
        <v>1000</v>
      </c>
      <c r="V265" s="165">
        <f t="shared" si="70"/>
        <v>180</v>
      </c>
      <c r="W265" s="165">
        <v>0</v>
      </c>
      <c r="X265" s="24">
        <v>338</v>
      </c>
      <c r="Y265" s="168" t="s">
        <v>42</v>
      </c>
      <c r="Z265" s="358"/>
      <c r="AA265" s="359"/>
      <c r="AB265" s="178">
        <f t="shared" si="75"/>
        <v>2000</v>
      </c>
      <c r="AC265" s="170"/>
      <c r="AD265" s="170"/>
      <c r="AE265" s="284" t="s">
        <v>155</v>
      </c>
      <c r="AF265" s="165">
        <v>0</v>
      </c>
      <c r="AG265" s="165" t="s">
        <v>44</v>
      </c>
      <c r="AH265" s="165">
        <v>1</v>
      </c>
      <c r="AI265" s="165">
        <f t="shared" si="71"/>
        <v>100249</v>
      </c>
      <c r="AJ265" s="165">
        <f t="shared" si="72"/>
        <v>1249</v>
      </c>
      <c r="AK265" s="165">
        <f t="shared" si="73"/>
        <v>249</v>
      </c>
      <c r="AN26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23, 100023, '100023/13', date'2014-03-01', date'2014-03-01', 50, 100249, 'Б-100249-13',date'2015-02-02', 2, 2, 2, 'RUR', 1, 18, date'2015-02-02',  date'2015-02-01', 1002491, 1, to_date('2015-02-01 00:00:00','YYYY-MM-DD HH24:MI:SS'), 1000, 180, 0, 338, 0, 'c1', 1, 100249, 1249, 249);insert into xxxx_oebs_cash_payment_test (ID, INVOICE_ID, OEBS_PAYMENT, DOC_DATE, COMISS_DATE) values (s_xxxx_oebs_cash_payment_test.NEXTVAL, 100249, 2000, to_date('2015-02-01 00:00:00','YYYY-MM-DD HH24:MI:SS'), date'2014-12-31' );</v>
      </c>
    </row>
    <row r="266" spans="1:40" ht="12.75" customHeight="1" x14ac:dyDescent="0.25">
      <c r="A266" s="272">
        <v>23</v>
      </c>
      <c r="B266" s="72">
        <v>0</v>
      </c>
      <c r="C266" s="171" t="str">
        <f t="shared" si="66"/>
        <v>100023</v>
      </c>
      <c r="D266" s="171" t="str">
        <f t="shared" si="67"/>
        <v>100023/13</v>
      </c>
      <c r="E266" s="172" t="s">
        <v>36</v>
      </c>
      <c r="F266" s="172" t="s">
        <v>36</v>
      </c>
      <c r="G266" s="171">
        <v>50</v>
      </c>
      <c r="H266" s="178">
        <v>100250</v>
      </c>
      <c r="I266" s="171" t="str">
        <f t="shared" si="68"/>
        <v>Б-100250-13</v>
      </c>
      <c r="J266" s="169">
        <v>2</v>
      </c>
      <c r="K266" s="192">
        <v>1</v>
      </c>
      <c r="L266" s="171" t="s">
        <v>38</v>
      </c>
      <c r="M266" s="175">
        <v>1</v>
      </c>
      <c r="N266" s="171">
        <v>18</v>
      </c>
      <c r="O266" s="172" t="s">
        <v>823</v>
      </c>
      <c r="P266" s="172" t="s">
        <v>823</v>
      </c>
      <c r="Q266" s="172" t="s">
        <v>826</v>
      </c>
      <c r="R266" s="173" t="str">
        <f t="shared" si="74"/>
        <v>1002501</v>
      </c>
      <c r="S266" s="171">
        <v>1</v>
      </c>
      <c r="T266" s="172" t="s">
        <v>308</v>
      </c>
      <c r="U266" s="171">
        <v>1000</v>
      </c>
      <c r="V266" s="171">
        <f t="shared" si="70"/>
        <v>180</v>
      </c>
      <c r="W266" s="171">
        <v>0</v>
      </c>
      <c r="X266" s="24">
        <v>339</v>
      </c>
      <c r="Y266" s="174" t="s">
        <v>42</v>
      </c>
      <c r="Z266" s="361"/>
      <c r="AA266" s="362"/>
      <c r="AB266" s="180">
        <f t="shared" si="75"/>
        <v>2000</v>
      </c>
      <c r="AC266" s="171"/>
      <c r="AD266" s="171"/>
      <c r="AE266" s="402" t="s">
        <v>155</v>
      </c>
      <c r="AF266" s="165">
        <v>0</v>
      </c>
      <c r="AG266" s="171" t="s">
        <v>44</v>
      </c>
      <c r="AH266" s="171">
        <v>1</v>
      </c>
      <c r="AI266" s="165">
        <f t="shared" si="71"/>
        <v>100250</v>
      </c>
      <c r="AJ266" s="165">
        <f t="shared" si="72"/>
        <v>1250</v>
      </c>
      <c r="AK266" s="165">
        <f t="shared" si="73"/>
        <v>250</v>
      </c>
      <c r="AL266" s="179"/>
      <c r="AN26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23, 100023, '100023/13', date'2014-03-01', date'2014-03-01', 50, 100250, 'Б-100250-13',date'2015-02-02', 2, 1, 1, 'RUR', 1, 18, date'2015-02-02',  date'2015-02-01', 1002501, 1, to_date('2015-02-01 00:00:00','YYYY-MM-DD HH24:MI:SS'), 1000, 180, 0, 339, 0, 'c1', 1, 100250, 1250, 250);insert into xxxx_oebs_cash_payment_test (ID, INVOICE_ID, OEBS_PAYMENT, DOC_DATE, COMISS_DATE) values (s_xxxx_oebs_cash_payment_test.NEXTVAL, 100250, 2000, to_date('2015-02-01 00:00:00','YYYY-MM-DD HH24:MI:SS'), date'2014-12-31' );</v>
      </c>
    </row>
    <row r="267" spans="1:40" ht="12.75" customHeight="1" x14ac:dyDescent="0.25">
      <c r="A267" s="272">
        <v>24</v>
      </c>
      <c r="B267" s="72">
        <v>0</v>
      </c>
      <c r="C267" s="165" t="str">
        <f t="shared" si="66"/>
        <v>100024</v>
      </c>
      <c r="D267" s="165" t="str">
        <f t="shared" si="67"/>
        <v>100024/13</v>
      </c>
      <c r="E267" s="167" t="s">
        <v>36</v>
      </c>
      <c r="F267" s="167" t="s">
        <v>36</v>
      </c>
      <c r="G267" s="165">
        <v>50</v>
      </c>
      <c r="H267" s="178">
        <v>100251</v>
      </c>
      <c r="I267" s="170" t="str">
        <f t="shared" si="68"/>
        <v>Б-100251-13</v>
      </c>
      <c r="J267" s="169">
        <v>2</v>
      </c>
      <c r="K267" s="165">
        <v>12</v>
      </c>
      <c r="L267" s="165" t="s">
        <v>38</v>
      </c>
      <c r="M267" s="169">
        <v>1</v>
      </c>
      <c r="N267" s="165">
        <v>18</v>
      </c>
      <c r="O267" s="167" t="s">
        <v>823</v>
      </c>
      <c r="P267" s="167" t="s">
        <v>823</v>
      </c>
      <c r="Q267" s="167" t="s">
        <v>826</v>
      </c>
      <c r="R267" s="166" t="str">
        <f t="shared" si="74"/>
        <v>1002511</v>
      </c>
      <c r="S267" s="170">
        <v>1</v>
      </c>
      <c r="T267" s="167" t="s">
        <v>308</v>
      </c>
      <c r="U267" s="165">
        <v>1000</v>
      </c>
      <c r="V267" s="165">
        <f t="shared" si="70"/>
        <v>180</v>
      </c>
      <c r="W267" s="165">
        <v>0</v>
      </c>
      <c r="X267" s="24">
        <v>340</v>
      </c>
      <c r="Y267" s="168" t="s">
        <v>42</v>
      </c>
      <c r="Z267" s="356" t="str">
        <f>SUM(U267:U271)-SUM(V267:V271)&amp;" / "&amp;(SUM(U267:U271)-SUM(V267:V271))*0.23&amp;" / "&amp;(SUM(U267:U271)-SUM(V267:V271))*0.02</f>
        <v>3362 / 773.26 / 67.24</v>
      </c>
      <c r="AA267" s="356" t="str">
        <f>(AB267+AB268+AB269+AB270+AB271)&amp;" / "&amp;ROUND((AB267+AB268+AB269+AB270+AB271)/1.18,2)&amp;" / "&amp;ROUND((AB267+AB268+AB269+AB270+AB271)/1.18*0.23,2)&amp;" / "&amp;ROUND((AB267+AB268+AB269+AB270+AB271)/1.18*0.02,2)</f>
        <v>8200 / 6949.15 / 1598.31 / 138.98</v>
      </c>
      <c r="AB267" s="202">
        <f t="shared" si="75"/>
        <v>2000</v>
      </c>
      <c r="AC267" s="170"/>
      <c r="AD267" s="170"/>
      <c r="AE267" s="167" t="s">
        <v>149</v>
      </c>
      <c r="AF267" s="165">
        <v>0</v>
      </c>
      <c r="AG267" s="165" t="s">
        <v>44</v>
      </c>
      <c r="AH267" s="236">
        <v>2</v>
      </c>
      <c r="AI267" s="165">
        <f t="shared" si="71"/>
        <v>100251</v>
      </c>
      <c r="AJ267" s="165">
        <f t="shared" si="72"/>
        <v>1251</v>
      </c>
      <c r="AK267" s="165">
        <f t="shared" si="73"/>
        <v>251</v>
      </c>
      <c r="AL267" s="170" t="s">
        <v>869</v>
      </c>
      <c r="AN26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100251, 'Б-100251-13',date'2015-02-02', 2, 12, 12, 'RUR', 1, 18, date'2015-02-02',  date'2015-02-01', 1002511, 1, to_date('2015-02-01 00:00:00','YYYY-MM-DD HH24:MI:SS'), 1000, 180, 0, 340, 0, 'c1', 2, 100251, 1251, 251);insert into xxxx_oebs_cash_payment_test (ID, INVOICE_ID, OEBS_PAYMENT, DOC_DATE, COMISS_DATE) values (s_xxxx_oebs_cash_payment_test.NEXTVAL, 100251, 2000, to_date('2015-02-01 00:00:00','YYYY-MM-DD HH24:MI:SS'), date'2015-01-31' );</v>
      </c>
    </row>
    <row r="268" spans="1:40" ht="12.75" customHeight="1" x14ac:dyDescent="0.25">
      <c r="A268" s="272">
        <v>24</v>
      </c>
      <c r="B268" s="72">
        <v>0</v>
      </c>
      <c r="C268" s="165" t="str">
        <f t="shared" si="66"/>
        <v>100024</v>
      </c>
      <c r="D268" s="165" t="str">
        <f t="shared" si="67"/>
        <v>100024/13</v>
      </c>
      <c r="E268" s="167" t="s">
        <v>36</v>
      </c>
      <c r="F268" s="167" t="s">
        <v>36</v>
      </c>
      <c r="G268" s="165">
        <v>50</v>
      </c>
      <c r="H268" s="178">
        <v>100252</v>
      </c>
      <c r="I268" s="170" t="str">
        <f t="shared" si="68"/>
        <v>Б-100252-13</v>
      </c>
      <c r="J268" s="169">
        <v>2</v>
      </c>
      <c r="K268" s="165">
        <v>12</v>
      </c>
      <c r="L268" s="165" t="s">
        <v>38</v>
      </c>
      <c r="M268" s="169">
        <v>1</v>
      </c>
      <c r="N268" s="165">
        <v>18</v>
      </c>
      <c r="O268" s="167" t="s">
        <v>823</v>
      </c>
      <c r="P268" s="167" t="s">
        <v>823</v>
      </c>
      <c r="Q268" s="167" t="s">
        <v>826</v>
      </c>
      <c r="R268" s="166" t="str">
        <f t="shared" si="74"/>
        <v>1002521</v>
      </c>
      <c r="S268" s="170">
        <v>1</v>
      </c>
      <c r="T268" s="167" t="s">
        <v>308</v>
      </c>
      <c r="U268" s="165">
        <v>900</v>
      </c>
      <c r="V268" s="165">
        <f t="shared" si="70"/>
        <v>162</v>
      </c>
      <c r="W268" s="165">
        <v>0</v>
      </c>
      <c r="X268" s="24">
        <v>341</v>
      </c>
      <c r="Y268" s="168" t="s">
        <v>42</v>
      </c>
      <c r="Z268" s="376"/>
      <c r="AA268" s="377"/>
      <c r="AB268" s="178">
        <f t="shared" si="75"/>
        <v>1800</v>
      </c>
      <c r="AC268" s="170"/>
      <c r="AD268" s="170"/>
      <c r="AE268" s="167" t="s">
        <v>149</v>
      </c>
      <c r="AF268" s="165">
        <v>0</v>
      </c>
      <c r="AG268" s="165" t="s">
        <v>44</v>
      </c>
      <c r="AH268" s="236">
        <v>2</v>
      </c>
      <c r="AI268" s="165">
        <f t="shared" si="71"/>
        <v>100252</v>
      </c>
      <c r="AJ268" s="165">
        <f t="shared" si="72"/>
        <v>1252</v>
      </c>
      <c r="AK268" s="165">
        <f t="shared" si="73"/>
        <v>252</v>
      </c>
      <c r="AL268" s="170"/>
      <c r="AN268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100252, 'Б-100252-13',date'2015-02-02', 2, 12, 12, 'RUR', 1, 18, date'2015-02-02',  date'2015-02-01', 1002521, 1, to_date('2015-02-01 00:00:00','YYYY-MM-DD HH24:MI:SS'), 900, 162, 0, 341, 0, 'c1', 2, 100252, 1252, 252);insert into xxxx_oebs_cash_payment_test (ID, INVOICE_ID, OEBS_PAYMENT, DOC_DATE, COMISS_DATE) values (s_xxxx_oebs_cash_payment_test.NEXTVAL, 100252, 1800, to_date('2015-02-01 00:00:00','YYYY-MM-DD HH24:MI:SS'), date'2015-01-31' );</v>
      </c>
    </row>
    <row r="269" spans="1:40" ht="12.75" customHeight="1" x14ac:dyDescent="0.25">
      <c r="A269" s="272">
        <v>24</v>
      </c>
      <c r="B269" s="72">
        <v>0</v>
      </c>
      <c r="C269" s="165" t="str">
        <f t="shared" si="66"/>
        <v>100024</v>
      </c>
      <c r="D269" s="165" t="str">
        <f t="shared" si="67"/>
        <v>100024/13</v>
      </c>
      <c r="E269" s="167" t="s">
        <v>36</v>
      </c>
      <c r="F269" s="167" t="s">
        <v>36</v>
      </c>
      <c r="G269" s="165">
        <v>50</v>
      </c>
      <c r="H269" s="178">
        <v>100253</v>
      </c>
      <c r="I269" s="170" t="str">
        <f t="shared" si="68"/>
        <v>Б-100253-13</v>
      </c>
      <c r="J269" s="169">
        <v>2</v>
      </c>
      <c r="K269" s="165">
        <v>12</v>
      </c>
      <c r="L269" s="165" t="s">
        <v>38</v>
      </c>
      <c r="M269" s="169">
        <v>1</v>
      </c>
      <c r="N269" s="165">
        <v>18</v>
      </c>
      <c r="O269" s="167" t="s">
        <v>823</v>
      </c>
      <c r="P269" s="167" t="s">
        <v>823</v>
      </c>
      <c r="Q269" s="167" t="s">
        <v>826</v>
      </c>
      <c r="R269" s="166" t="str">
        <f t="shared" si="74"/>
        <v>1002531</v>
      </c>
      <c r="S269" s="170">
        <v>1</v>
      </c>
      <c r="T269" s="167" t="s">
        <v>308</v>
      </c>
      <c r="U269" s="165">
        <v>800</v>
      </c>
      <c r="V269" s="165">
        <f t="shared" si="70"/>
        <v>144</v>
      </c>
      <c r="W269" s="165">
        <v>0</v>
      </c>
      <c r="X269" s="24">
        <v>342</v>
      </c>
      <c r="Y269" s="168" t="s">
        <v>42</v>
      </c>
      <c r="Z269" s="376"/>
      <c r="AA269" s="377"/>
      <c r="AB269" s="178">
        <f t="shared" si="75"/>
        <v>1600</v>
      </c>
      <c r="AC269" s="189"/>
      <c r="AD269" s="189"/>
      <c r="AE269" s="167" t="s">
        <v>149</v>
      </c>
      <c r="AF269" s="165">
        <v>0</v>
      </c>
      <c r="AG269" s="165" t="s">
        <v>44</v>
      </c>
      <c r="AH269" s="236">
        <v>2</v>
      </c>
      <c r="AI269" s="165">
        <f t="shared" si="71"/>
        <v>100253</v>
      </c>
      <c r="AJ269" s="165">
        <f t="shared" si="72"/>
        <v>1253</v>
      </c>
      <c r="AK269" s="165">
        <f t="shared" si="73"/>
        <v>253</v>
      </c>
      <c r="AL269" s="170"/>
      <c r="AN269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100253, 'Б-100253-13',date'2015-02-02', 2, 12, 12, 'RUR', 1, 18, date'2015-02-02',  date'2015-02-01', 1002531, 1, to_date('2015-02-01 00:00:00','YYYY-MM-DD HH24:MI:SS'), 800, 144, 0, 342, 0, 'c1', 2, 100253, 1253, 253);insert into xxxx_oebs_cash_payment_test (ID, INVOICE_ID, OEBS_PAYMENT, DOC_DATE, COMISS_DATE) values (s_xxxx_oebs_cash_payment_test.NEXTVAL, 100253, 1600, to_date('2015-02-01 00:00:00','YYYY-MM-DD HH24:MI:SS'), date'2015-01-31' );</v>
      </c>
    </row>
    <row r="270" spans="1:40" ht="12.75" customHeight="1" x14ac:dyDescent="0.25">
      <c r="A270" s="272">
        <v>24</v>
      </c>
      <c r="B270" s="72">
        <v>0</v>
      </c>
      <c r="C270" s="165" t="str">
        <f t="shared" si="66"/>
        <v>100024</v>
      </c>
      <c r="D270" s="165" t="str">
        <f t="shared" si="67"/>
        <v>100024/13</v>
      </c>
      <c r="E270" s="167" t="s">
        <v>36</v>
      </c>
      <c r="F270" s="167" t="s">
        <v>36</v>
      </c>
      <c r="G270" s="165">
        <v>50</v>
      </c>
      <c r="H270" s="178">
        <v>100254</v>
      </c>
      <c r="I270" s="170" t="str">
        <f t="shared" si="68"/>
        <v>Б-100254-13</v>
      </c>
      <c r="J270" s="169">
        <v>2</v>
      </c>
      <c r="K270" s="165">
        <v>12</v>
      </c>
      <c r="L270" s="165" t="s">
        <v>38</v>
      </c>
      <c r="M270" s="169">
        <v>1</v>
      </c>
      <c r="N270" s="165">
        <v>18</v>
      </c>
      <c r="O270" s="167" t="s">
        <v>823</v>
      </c>
      <c r="P270" s="167" t="s">
        <v>823</v>
      </c>
      <c r="Q270" s="167" t="s">
        <v>826</v>
      </c>
      <c r="R270" s="166" t="str">
        <f t="shared" si="74"/>
        <v>1002541</v>
      </c>
      <c r="S270" s="170">
        <v>1</v>
      </c>
      <c r="T270" s="167" t="s">
        <v>308</v>
      </c>
      <c r="U270" s="165">
        <v>700</v>
      </c>
      <c r="V270" s="165">
        <f t="shared" si="70"/>
        <v>126</v>
      </c>
      <c r="W270" s="165">
        <v>0</v>
      </c>
      <c r="X270" s="24">
        <v>343</v>
      </c>
      <c r="Y270" s="168" t="s">
        <v>42</v>
      </c>
      <c r="Z270" s="376"/>
      <c r="AA270" s="377"/>
      <c r="AB270" s="178">
        <f t="shared" si="75"/>
        <v>1400</v>
      </c>
      <c r="AC270" s="170"/>
      <c r="AD270" s="170"/>
      <c r="AE270" s="167" t="s">
        <v>149</v>
      </c>
      <c r="AF270" s="165">
        <v>0</v>
      </c>
      <c r="AG270" s="165" t="s">
        <v>44</v>
      </c>
      <c r="AH270" s="236">
        <v>2</v>
      </c>
      <c r="AI270" s="165">
        <f t="shared" si="71"/>
        <v>100254</v>
      </c>
      <c r="AJ270" s="165">
        <f t="shared" si="72"/>
        <v>1254</v>
      </c>
      <c r="AK270" s="165">
        <f t="shared" si="73"/>
        <v>254</v>
      </c>
      <c r="AL270" s="170"/>
      <c r="AN270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100254, 'Б-100254-13',date'2015-02-02', 2, 12, 12, 'RUR', 1, 18, date'2015-02-02',  date'2015-02-01', 1002541, 1, to_date('2015-02-01 00:00:00','YYYY-MM-DD HH24:MI:SS'), 700, 126, 0, 343, 0, 'c1', 2, 100254, 1254, 254);insert into xxxx_oebs_cash_payment_test (ID, INVOICE_ID, OEBS_PAYMENT, DOC_DATE, COMISS_DATE) values (s_xxxx_oebs_cash_payment_test.NEXTVAL, 100254, 1400, to_date('2015-02-01 00:00:00','YYYY-MM-DD HH24:MI:SS'), date'2015-01-31' );</v>
      </c>
    </row>
    <row r="271" spans="1:40" ht="12.75" customHeight="1" x14ac:dyDescent="0.25">
      <c r="A271" s="272">
        <v>24</v>
      </c>
      <c r="B271" s="72">
        <v>0</v>
      </c>
      <c r="C271" s="165" t="str">
        <f t="shared" si="66"/>
        <v>100024</v>
      </c>
      <c r="D271" s="165" t="str">
        <f t="shared" si="67"/>
        <v>100024/13</v>
      </c>
      <c r="E271" s="167" t="s">
        <v>36</v>
      </c>
      <c r="F271" s="167" t="s">
        <v>36</v>
      </c>
      <c r="G271" s="165">
        <v>50</v>
      </c>
      <c r="H271" s="178">
        <v>100255</v>
      </c>
      <c r="I271" s="170" t="str">
        <f t="shared" si="68"/>
        <v>Б-100255-13</v>
      </c>
      <c r="J271" s="169">
        <v>2</v>
      </c>
      <c r="K271" s="165">
        <v>12</v>
      </c>
      <c r="L271" s="165" t="s">
        <v>38</v>
      </c>
      <c r="M271" s="169">
        <v>1</v>
      </c>
      <c r="N271" s="165">
        <v>18</v>
      </c>
      <c r="O271" s="167" t="s">
        <v>823</v>
      </c>
      <c r="P271" s="167" t="s">
        <v>823</v>
      </c>
      <c r="Q271" s="167" t="s">
        <v>826</v>
      </c>
      <c r="R271" s="166" t="str">
        <f t="shared" si="74"/>
        <v>1002551</v>
      </c>
      <c r="S271" s="170">
        <v>1</v>
      </c>
      <c r="T271" s="167" t="s">
        <v>310</v>
      </c>
      <c r="U271" s="165">
        <v>700</v>
      </c>
      <c r="V271" s="165">
        <f t="shared" si="70"/>
        <v>126</v>
      </c>
      <c r="W271" s="165">
        <v>0</v>
      </c>
      <c r="X271" s="24">
        <v>344</v>
      </c>
      <c r="Y271" s="168" t="s">
        <v>42</v>
      </c>
      <c r="Z271" s="376"/>
      <c r="AA271" s="377"/>
      <c r="AB271" s="178">
        <f t="shared" si="75"/>
        <v>1400</v>
      </c>
      <c r="AC271" s="170"/>
      <c r="AD271" s="170"/>
      <c r="AE271" s="167" t="s">
        <v>149</v>
      </c>
      <c r="AF271" s="165">
        <v>0</v>
      </c>
      <c r="AG271" s="165" t="s">
        <v>44</v>
      </c>
      <c r="AH271" s="236">
        <v>2</v>
      </c>
      <c r="AI271" s="165">
        <f t="shared" si="71"/>
        <v>100255</v>
      </c>
      <c r="AJ271" s="165">
        <f t="shared" si="72"/>
        <v>1255</v>
      </c>
      <c r="AK271" s="165">
        <f t="shared" si="73"/>
        <v>255</v>
      </c>
      <c r="AL271" s="170"/>
      <c r="AN271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100255, 'Б-100255-13',date'2015-02-02', 2, 12, 12, 'RUR', 1, 18, date'2015-02-02',  date'2015-02-01', 1002551, 1, to_date('2015-01-31 23:59:59','YYYY-MM-DD HH24:MI:SS'), 700, 126, 0, 344, 0, 'c1', 2, 100255, 1255, 255);insert into xxxx_oebs_cash_payment_test (ID, INVOICE_ID, OEBS_PAYMENT, DOC_DATE, COMISS_DATE) values (s_xxxx_oebs_cash_payment_test.NEXTVAL, 100255, 1400, to_date('2015-01-31 23:59:59','YYYY-MM-DD HH24:MI:SS'), date'2015-01-31' );</v>
      </c>
    </row>
    <row r="272" spans="1:40" ht="12.75" customHeight="1" x14ac:dyDescent="0.25">
      <c r="A272" s="272">
        <v>24</v>
      </c>
      <c r="B272" s="72">
        <v>0</v>
      </c>
      <c r="C272" s="165" t="str">
        <f t="shared" si="66"/>
        <v>100024</v>
      </c>
      <c r="D272" s="165" t="str">
        <f t="shared" si="67"/>
        <v>100024/13</v>
      </c>
      <c r="E272" s="167" t="s">
        <v>36</v>
      </c>
      <c r="F272" s="167" t="s">
        <v>36</v>
      </c>
      <c r="G272" s="165">
        <v>50</v>
      </c>
      <c r="H272" s="227">
        <v>100251</v>
      </c>
      <c r="I272" s="170" t="str">
        <f t="shared" si="68"/>
        <v>Б-100251-13</v>
      </c>
      <c r="J272" s="169">
        <v>2</v>
      </c>
      <c r="K272" s="165">
        <v>12</v>
      </c>
      <c r="L272" s="165" t="s">
        <v>38</v>
      </c>
      <c r="M272" s="169">
        <v>1</v>
      </c>
      <c r="N272" s="165">
        <v>18</v>
      </c>
      <c r="O272" s="167" t="s">
        <v>823</v>
      </c>
      <c r="P272" s="167" t="s">
        <v>823</v>
      </c>
      <c r="Q272" s="167" t="s">
        <v>826</v>
      </c>
      <c r="R272" s="227" t="str">
        <f>H272&amp;"2"</f>
        <v>1002512</v>
      </c>
      <c r="S272" s="170">
        <v>1</v>
      </c>
      <c r="T272" s="191" t="s">
        <v>308</v>
      </c>
      <c r="U272" s="165">
        <v>1100</v>
      </c>
      <c r="V272" s="165">
        <f t="shared" si="70"/>
        <v>198</v>
      </c>
      <c r="W272" s="165">
        <v>0</v>
      </c>
      <c r="X272" s="234">
        <v>340</v>
      </c>
      <c r="Y272" s="168" t="s">
        <v>42</v>
      </c>
      <c r="Z272" s="356" t="str">
        <f>SUM(U272:U273)-SUM(V272:V273)&amp;" / "&amp;(SUM(U272:U273)-SUM(V272:V273))*0.23&amp;" / "&amp;(SUM(U272:U273)-SUM(V272:V273))*0.02</f>
        <v>1722 / 396.06 / 34.44</v>
      </c>
      <c r="AA272" s="356" t="str">
        <f>(AB272+AB273)&amp;" / "&amp;ROUND((AB272+AB273)/1.18,2)&amp;" / "&amp;ROUND((AB272+AB273)/1.18*0.23,2)&amp;" / "&amp;ROUND((AB272+AB273)/1.18*0.02,2)</f>
        <v>4200 / 3559.32 / 818.64 / 71.19</v>
      </c>
      <c r="AB272" s="178">
        <f t="shared" si="75"/>
        <v>2200</v>
      </c>
      <c r="AC272" s="170"/>
      <c r="AD272" s="170"/>
      <c r="AE272" s="191" t="s">
        <v>150</v>
      </c>
      <c r="AF272" s="165">
        <v>0</v>
      </c>
      <c r="AG272" s="165" t="s">
        <v>44</v>
      </c>
      <c r="AH272" s="236">
        <v>2</v>
      </c>
      <c r="AI272" s="165">
        <f t="shared" si="71"/>
        <v>100251</v>
      </c>
      <c r="AJ272" s="165">
        <f t="shared" si="72"/>
        <v>1251</v>
      </c>
      <c r="AK272" s="165">
        <f t="shared" si="73"/>
        <v>251</v>
      </c>
      <c r="AL272" s="170"/>
      <c r="AN272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100251, 'Б-100251-13',date'2015-02-02', 2, 12, 12, 'RUR', 1, 18, date'2015-02-02',  date'2015-02-01', 1002512, 1, to_date('2015-02-01 00:00:00','YYYY-MM-DD HH24:MI:SS'), 1100, 198, 0, 340, 0, 'c1', 2, 100251, 1251, 251);insert into xxxx_oebs_cash_payment_test (ID, INVOICE_ID, OEBS_PAYMENT, DOC_DATE, COMISS_DATE) values (s_xxxx_oebs_cash_payment_test.NEXTVAL, 100251, 2200, to_date('2015-02-01 00:00:00','YYYY-MM-DD HH24:MI:SS'), date'2015-01-30' );</v>
      </c>
    </row>
    <row r="273" spans="1:40" ht="12.75" customHeight="1" x14ac:dyDescent="0.25">
      <c r="A273" s="272">
        <v>24</v>
      </c>
      <c r="B273" s="72">
        <v>0</v>
      </c>
      <c r="C273" s="165" t="str">
        <f t="shared" si="66"/>
        <v>100024</v>
      </c>
      <c r="D273" s="165" t="str">
        <f t="shared" si="67"/>
        <v>100024/13</v>
      </c>
      <c r="E273" s="167" t="s">
        <v>36</v>
      </c>
      <c r="F273" s="167" t="s">
        <v>36</v>
      </c>
      <c r="G273" s="165">
        <v>50</v>
      </c>
      <c r="H273" s="227">
        <v>100252</v>
      </c>
      <c r="I273" s="170" t="str">
        <f t="shared" si="68"/>
        <v>Б-100252-13</v>
      </c>
      <c r="J273" s="169">
        <v>2</v>
      </c>
      <c r="K273" s="165">
        <v>12</v>
      </c>
      <c r="L273" s="165" t="s">
        <v>38</v>
      </c>
      <c r="M273" s="169">
        <v>1</v>
      </c>
      <c r="N273" s="165">
        <v>18</v>
      </c>
      <c r="O273" s="167" t="s">
        <v>823</v>
      </c>
      <c r="P273" s="167" t="s">
        <v>823</v>
      </c>
      <c r="Q273" s="167" t="s">
        <v>826</v>
      </c>
      <c r="R273" s="227" t="str">
        <f>H273&amp;"2"</f>
        <v>1002522</v>
      </c>
      <c r="S273" s="170">
        <v>1</v>
      </c>
      <c r="T273" s="191" t="s">
        <v>308</v>
      </c>
      <c r="U273" s="165">
        <v>1000</v>
      </c>
      <c r="V273" s="165">
        <f t="shared" si="70"/>
        <v>180</v>
      </c>
      <c r="W273" s="165">
        <v>0</v>
      </c>
      <c r="X273" s="234">
        <v>341</v>
      </c>
      <c r="Y273" s="168" t="s">
        <v>42</v>
      </c>
      <c r="Z273" s="376"/>
      <c r="AA273" s="377"/>
      <c r="AB273" s="178">
        <f t="shared" si="75"/>
        <v>2000</v>
      </c>
      <c r="AC273" s="170"/>
      <c r="AD273" s="170"/>
      <c r="AE273" s="191" t="s">
        <v>150</v>
      </c>
      <c r="AF273" s="165">
        <v>0</v>
      </c>
      <c r="AG273" s="165" t="s">
        <v>44</v>
      </c>
      <c r="AH273" s="236">
        <v>2</v>
      </c>
      <c r="AI273" s="165">
        <f t="shared" si="71"/>
        <v>100252</v>
      </c>
      <c r="AJ273" s="165">
        <f t="shared" si="72"/>
        <v>1252</v>
      </c>
      <c r="AK273" s="165">
        <f t="shared" si="73"/>
        <v>252</v>
      </c>
      <c r="AL273" s="170"/>
      <c r="AN273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100252, 'Б-100252-13',date'2015-02-02', 2, 12, 12, 'RUR', 1, 18, date'2015-02-02',  date'2015-02-01', 1002522, 1, to_date('2015-02-01 00:00:00','YYYY-MM-DD HH24:MI:SS'), 1000, 180, 0, 341, 0, 'c1', 2, 100252, 1252, 252);insert into xxxx_oebs_cash_payment_test (ID, INVOICE_ID, OEBS_PAYMENT, DOC_DATE, COMISS_DATE) values (s_xxxx_oebs_cash_payment_test.NEXTVAL, 100252, 2000, to_date('2015-02-01 00:00:00','YYYY-MM-DD HH24:MI:SS'), date'2015-01-30' );</v>
      </c>
    </row>
    <row r="274" spans="1:40" ht="12.75" customHeight="1" x14ac:dyDescent="0.25">
      <c r="A274" s="272">
        <v>24</v>
      </c>
      <c r="B274" s="72">
        <v>0</v>
      </c>
      <c r="C274" s="165" t="str">
        <f t="shared" si="66"/>
        <v>100024</v>
      </c>
      <c r="D274" s="165" t="str">
        <f t="shared" si="67"/>
        <v>100024/13</v>
      </c>
      <c r="E274" s="167" t="s">
        <v>36</v>
      </c>
      <c r="F274" s="167" t="s">
        <v>36</v>
      </c>
      <c r="G274" s="165">
        <v>50</v>
      </c>
      <c r="H274" s="227">
        <v>100253</v>
      </c>
      <c r="I274" s="170" t="str">
        <f t="shared" si="68"/>
        <v>Б-100253-13</v>
      </c>
      <c r="J274" s="169">
        <v>2</v>
      </c>
      <c r="K274" s="165">
        <v>12</v>
      </c>
      <c r="L274" s="165" t="s">
        <v>38</v>
      </c>
      <c r="M274" s="169">
        <v>1</v>
      </c>
      <c r="N274" s="165">
        <v>18</v>
      </c>
      <c r="O274" s="167" t="s">
        <v>823</v>
      </c>
      <c r="P274" s="167" t="s">
        <v>823</v>
      </c>
      <c r="Q274" s="167" t="s">
        <v>826</v>
      </c>
      <c r="R274" s="227" t="str">
        <f>H274&amp;"2"</f>
        <v>1002532</v>
      </c>
      <c r="S274" s="170">
        <v>1</v>
      </c>
      <c r="T274" s="191" t="s">
        <v>308</v>
      </c>
      <c r="U274" s="165">
        <v>900</v>
      </c>
      <c r="V274" s="165">
        <f t="shared" si="70"/>
        <v>162</v>
      </c>
      <c r="W274" s="165">
        <v>0</v>
      </c>
      <c r="X274" s="234">
        <v>342</v>
      </c>
      <c r="Y274" s="168" t="s">
        <v>42</v>
      </c>
      <c r="Z274" s="356" t="str">
        <f>SUM(U274:U275)-SUM(V274:V275)&amp;" / "&amp;(SUM(U274:U275)-SUM(V274:V275))*0.23&amp;" / "&amp;(SUM(U274:U275)-SUM(V274:V275))*0.02</f>
        <v>1394 / 320.62 / 27.88</v>
      </c>
      <c r="AA274" s="356" t="str">
        <f>(AB274+AB275)&amp;" / "&amp;ROUND((AB274+AB275)/1.18,2)&amp;" / "&amp;ROUND((AB274+AB275)/1.18*0.23,2)&amp;" / "&amp;ROUND((AB274+AB275)/1.18*0.02,2)</f>
        <v>3400 / 2881.36 / 662.71 / 57.63</v>
      </c>
      <c r="AB274" s="178">
        <f t="shared" si="75"/>
        <v>1800</v>
      </c>
      <c r="AC274" s="170"/>
      <c r="AD274" s="170"/>
      <c r="AE274" s="237" t="s">
        <v>149</v>
      </c>
      <c r="AF274" s="165">
        <v>0</v>
      </c>
      <c r="AG274" s="165" t="s">
        <v>44</v>
      </c>
      <c r="AH274" s="236">
        <v>2</v>
      </c>
      <c r="AI274" s="165">
        <f t="shared" si="71"/>
        <v>100253</v>
      </c>
      <c r="AJ274" s="165">
        <f t="shared" si="72"/>
        <v>1253</v>
      </c>
      <c r="AK274" s="165">
        <f t="shared" si="73"/>
        <v>253</v>
      </c>
      <c r="AL274" s="170"/>
      <c r="AN274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100253, 'Б-100253-13',date'2015-02-02', 2, 12, 12, 'RUR', 1, 18, date'2015-02-02',  date'2015-02-01', 1002532, 1, to_date('2015-02-01 00:00:00','YYYY-MM-DD HH24:MI:SS'), 900, 162, 0, 342, 0, 'c1', 2, 100253, 1253, 253);insert into xxxx_oebs_cash_payment_test (ID, INVOICE_ID, OEBS_PAYMENT, DOC_DATE, COMISS_DATE) values (s_xxxx_oebs_cash_payment_test.NEXTVAL, 100253, 1800, to_date('2015-02-01 00:00:00','YYYY-MM-DD HH24:MI:SS'), date'2015-01-31' );</v>
      </c>
    </row>
    <row r="275" spans="1:40" ht="12.75" customHeight="1" x14ac:dyDescent="0.25">
      <c r="A275" s="272">
        <v>24</v>
      </c>
      <c r="B275" s="72">
        <v>0</v>
      </c>
      <c r="C275" s="165" t="str">
        <f t="shared" si="66"/>
        <v>100024</v>
      </c>
      <c r="D275" s="165" t="str">
        <f t="shared" si="67"/>
        <v>100024/13</v>
      </c>
      <c r="E275" s="167" t="s">
        <v>36</v>
      </c>
      <c r="F275" s="167" t="s">
        <v>36</v>
      </c>
      <c r="G275" s="165">
        <v>50</v>
      </c>
      <c r="H275" s="227">
        <v>100254</v>
      </c>
      <c r="I275" s="170" t="str">
        <f t="shared" si="68"/>
        <v>Б-100254-13</v>
      </c>
      <c r="J275" s="169">
        <v>2</v>
      </c>
      <c r="K275" s="165">
        <v>12</v>
      </c>
      <c r="L275" s="165" t="s">
        <v>38</v>
      </c>
      <c r="M275" s="169">
        <v>1</v>
      </c>
      <c r="N275" s="165">
        <v>18</v>
      </c>
      <c r="O275" s="167" t="s">
        <v>823</v>
      </c>
      <c r="P275" s="167" t="s">
        <v>823</v>
      </c>
      <c r="Q275" s="167" t="s">
        <v>826</v>
      </c>
      <c r="R275" s="227" t="str">
        <f>H275&amp;"2"</f>
        <v>1002542</v>
      </c>
      <c r="S275" s="170">
        <v>1</v>
      </c>
      <c r="T275" s="191" t="s">
        <v>308</v>
      </c>
      <c r="U275" s="165">
        <v>800</v>
      </c>
      <c r="V275" s="165">
        <f t="shared" si="70"/>
        <v>144</v>
      </c>
      <c r="W275" s="165">
        <v>0</v>
      </c>
      <c r="X275" s="234">
        <v>343</v>
      </c>
      <c r="Y275" s="168" t="s">
        <v>42</v>
      </c>
      <c r="Z275" s="376"/>
      <c r="AA275" s="377"/>
      <c r="AB275" s="178">
        <f t="shared" si="75"/>
        <v>1600</v>
      </c>
      <c r="AC275" s="170"/>
      <c r="AD275" s="170"/>
      <c r="AE275" s="237" t="s">
        <v>149</v>
      </c>
      <c r="AF275" s="165">
        <v>0</v>
      </c>
      <c r="AG275" s="165" t="s">
        <v>44</v>
      </c>
      <c r="AH275" s="236">
        <v>2</v>
      </c>
      <c r="AI275" s="165">
        <f t="shared" si="71"/>
        <v>100254</v>
      </c>
      <c r="AJ275" s="165">
        <f t="shared" si="72"/>
        <v>1254</v>
      </c>
      <c r="AK275" s="165">
        <f t="shared" si="73"/>
        <v>254</v>
      </c>
      <c r="AL275" s="170"/>
      <c r="AN275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100254, 'Б-100254-13',date'2015-02-02', 2, 12, 12, 'RUR', 1, 18, date'2015-02-02',  date'2015-02-01', 1002542, 1, to_date('2015-02-01 00:00:00','YYYY-MM-DD HH24:MI:SS'), 800, 144, 0, 343, 0, 'c1', 2, 100254, 1254, 254);insert into xxxx_oebs_cash_payment_test (ID, INVOICE_ID, OEBS_PAYMENT, DOC_DATE, COMISS_DATE) values (s_xxxx_oebs_cash_payment_test.NEXTVAL, 100254, 1600, to_date('2015-02-01 00:00:00','YYYY-MM-DD HH24:MI:SS'), date'2015-01-31' );</v>
      </c>
    </row>
    <row r="276" spans="1:40" ht="12.75" customHeight="1" x14ac:dyDescent="0.25">
      <c r="A276" s="272">
        <v>24</v>
      </c>
      <c r="B276" s="72">
        <v>0</v>
      </c>
      <c r="C276" s="165" t="str">
        <f t="shared" si="66"/>
        <v>100024</v>
      </c>
      <c r="D276" s="165" t="str">
        <f t="shared" si="67"/>
        <v>100024/13</v>
      </c>
      <c r="E276" s="167" t="s">
        <v>36</v>
      </c>
      <c r="F276" s="167" t="s">
        <v>36</v>
      </c>
      <c r="G276" s="165">
        <v>50</v>
      </c>
      <c r="H276" s="227">
        <v>100255</v>
      </c>
      <c r="I276" s="170" t="str">
        <f t="shared" si="68"/>
        <v>Б-100255-13</v>
      </c>
      <c r="J276" s="169">
        <v>2</v>
      </c>
      <c r="K276" s="165">
        <v>12</v>
      </c>
      <c r="L276" s="165" t="s">
        <v>38</v>
      </c>
      <c r="M276" s="169">
        <v>1</v>
      </c>
      <c r="N276" s="165">
        <v>18</v>
      </c>
      <c r="O276" s="167" t="s">
        <v>823</v>
      </c>
      <c r="P276" s="167" t="s">
        <v>823</v>
      </c>
      <c r="Q276" s="167" t="s">
        <v>826</v>
      </c>
      <c r="R276" s="227" t="str">
        <f>H276&amp;"2"</f>
        <v>1002552</v>
      </c>
      <c r="S276" s="170">
        <v>1</v>
      </c>
      <c r="T276" s="191" t="s">
        <v>310</v>
      </c>
      <c r="U276" s="165">
        <v>800</v>
      </c>
      <c r="V276" s="165">
        <f t="shared" si="70"/>
        <v>144</v>
      </c>
      <c r="W276" s="165">
        <v>0</v>
      </c>
      <c r="X276" s="234">
        <v>344</v>
      </c>
      <c r="Y276" s="168" t="s">
        <v>42</v>
      </c>
      <c r="Z276" s="358" t="str">
        <f>SUM(U276)-SUM(V276)&amp;" / "&amp;(SUM(U276)-SUM(V276))*0.23&amp;" / "&amp;(SUM(U276)-SUM(V276))*0.02</f>
        <v>656 / 150.88 / 13.12</v>
      </c>
      <c r="AA276" s="358" t="str">
        <f>AB276&amp;" / "&amp;ROUND(AB276/1.18,2)&amp;" / "&amp;ROUND(AB276/1.18*0.23,2)&amp;" / "&amp;ROUND(AB276/1.18*0.02,2)</f>
        <v>1600 / 1355.93 / 311.86 / 27.12</v>
      </c>
      <c r="AB276" s="178">
        <f t="shared" si="75"/>
        <v>1600</v>
      </c>
      <c r="AC276" s="170"/>
      <c r="AD276" s="170"/>
      <c r="AE276" s="191" t="s">
        <v>150</v>
      </c>
      <c r="AF276" s="165">
        <v>0</v>
      </c>
      <c r="AG276" s="165" t="s">
        <v>44</v>
      </c>
      <c r="AH276" s="236">
        <v>2</v>
      </c>
      <c r="AI276" s="165">
        <f t="shared" si="71"/>
        <v>100255</v>
      </c>
      <c r="AJ276" s="165">
        <f t="shared" si="72"/>
        <v>1255</v>
      </c>
      <c r="AK276" s="165">
        <f t="shared" si="73"/>
        <v>255</v>
      </c>
      <c r="AL276" s="170"/>
      <c r="AN276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100255, 'Б-100255-13',date'2015-02-02', 2, 12, 12, 'RUR', 1, 18, date'2015-02-02',  date'2015-02-01', 1002552, 1, to_date('2015-01-31 23:59:59','YYYY-MM-DD HH24:MI:SS'), 800, 144, 0, 344, 0, 'c1', 2, 100255, 1255, 255);insert into xxxx_oebs_cash_payment_test (ID, INVOICE_ID, OEBS_PAYMENT, DOC_DATE, COMISS_DATE) values (s_xxxx_oebs_cash_payment_test.NEXTVAL, 100255, 1600, to_date('2015-01-31 23:59:59','YYYY-MM-DD HH24:MI:SS'), date'2015-01-30' );</v>
      </c>
    </row>
    <row r="277" spans="1:40" ht="12.75" customHeight="1" x14ac:dyDescent="0.25">
      <c r="A277" s="272">
        <v>24</v>
      </c>
      <c r="B277" s="72">
        <v>0</v>
      </c>
      <c r="C277" s="165" t="str">
        <f t="shared" si="66"/>
        <v>100024</v>
      </c>
      <c r="D277" s="165" t="str">
        <f t="shared" si="67"/>
        <v>100024/13</v>
      </c>
      <c r="E277" s="167" t="s">
        <v>36</v>
      </c>
      <c r="F277" s="167" t="s">
        <v>36</v>
      </c>
      <c r="G277" s="165">
        <v>50</v>
      </c>
      <c r="H277" s="230">
        <v>100251</v>
      </c>
      <c r="I277" s="170" t="str">
        <f t="shared" si="68"/>
        <v>Б-100251-13</v>
      </c>
      <c r="J277" s="169">
        <v>2</v>
      </c>
      <c r="K277" s="165">
        <v>12</v>
      </c>
      <c r="L277" s="165" t="s">
        <v>38</v>
      </c>
      <c r="M277" s="169">
        <v>1</v>
      </c>
      <c r="N277" s="165">
        <v>18</v>
      </c>
      <c r="O277" s="167" t="s">
        <v>823</v>
      </c>
      <c r="P277" s="167" t="s">
        <v>823</v>
      </c>
      <c r="Q277" s="167" t="s">
        <v>826</v>
      </c>
      <c r="R277" s="230" t="str">
        <f>H277&amp;"3"</f>
        <v>1002513</v>
      </c>
      <c r="S277" s="170">
        <v>1</v>
      </c>
      <c r="T277" s="237" t="s">
        <v>144</v>
      </c>
      <c r="U277" s="165">
        <v>1200</v>
      </c>
      <c r="V277" s="165">
        <f t="shared" si="70"/>
        <v>216</v>
      </c>
      <c r="W277" s="165">
        <v>0</v>
      </c>
      <c r="X277" s="236">
        <v>340</v>
      </c>
      <c r="Y277" s="168" t="s">
        <v>42</v>
      </c>
      <c r="Z277" s="356" t="str">
        <f>SUM(U277:U278)-SUM(V277:V278)&amp;" / "&amp;(SUM(U277:U278)-SUM(V277:V278))*0.23&amp;" / "&amp;(SUM(U277:U278)-SUM(V277:V278))*0.02</f>
        <v>1886 / 433.78 / 37.72</v>
      </c>
      <c r="AA277" s="356" t="str">
        <f>(AB277+AB278+AC277+AD277)&amp;" / "&amp;ROUND((AB277+AB278+AC277+AD277)/1.18,2)&amp;" / "&amp;ROUND((AB277+AB278+AC277+AD277)/1.18*0.23,2)&amp;" / "&amp;ROUND((AB277+AB278+AC277+AD277)/1.18*0.02,2)</f>
        <v>4900 / 4152.54 / 955.08 / 83.05</v>
      </c>
      <c r="AB277" s="227">
        <v>1000</v>
      </c>
      <c r="AC277" s="122">
        <v>900</v>
      </c>
      <c r="AD277" s="122">
        <v>800</v>
      </c>
      <c r="AE277" s="237" t="s">
        <v>149</v>
      </c>
      <c r="AF277" s="165">
        <v>0</v>
      </c>
      <c r="AG277" s="165" t="s">
        <v>44</v>
      </c>
      <c r="AH277" s="236">
        <v>2</v>
      </c>
      <c r="AI277" s="165">
        <f t="shared" si="71"/>
        <v>100251</v>
      </c>
      <c r="AJ277" s="165">
        <f t="shared" si="72"/>
        <v>1251</v>
      </c>
      <c r="AK277" s="165">
        <f t="shared" si="73"/>
        <v>251</v>
      </c>
      <c r="AL277" s="170"/>
      <c r="AN277" s="163" t="str">
        <f t="shared" si="6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100251, 'Б-100251-13',date'2015-02-02', 2, 12, 12, 'RUR', 1, 18, date'2015-02-02',  date'2015-02-01', 1002513, 1, to_date('2015-01-01 00:00:00','YYYY-MM-DD HH24:MI:SS'), 1200, 216, 0, 340, 0, 'c1', 2, 100251, 1251, 251);insert into xxxx_oebs_cash_payment_test (ID, INVOICE_ID, OEBS_PAYMENT, DOC_DATE, COMISS_DATE) values (s_xxxx_oebs_cash_payment_test.NEXTVAL, 100251, 1000, to_date('2015-01-01 00:00:00','YYYY-MM-DD HH24:MI:SS'), date'2015-01-31' );insert into xxxx_oebs_cash_payment_test (ID, INVOICE_ID, OEBS_PAYMENT, DOC_DATE, COMISS_DATE) values (s_xxxx_oebs_cash_payment_test.NEXTVAL, 100251, 900, to_date('2015-01-01 00:00:00','YYYY-MM-DD HH24:MI:SS'), date'2015-01-31' );insert into xxxx_oebs_cash_payment_test (ID, INVOICE_ID, OEBS_PAYMENT, DOC_DATE, COMISS_DATE) values (s_xxxx_oebs_cash_payment_test.NEXTVAL, 100251, 800, to_date('2015-01-01 00:00:00','YYYY-MM-DD HH24:MI:SS'), date'2015-01-31' );</v>
      </c>
    </row>
    <row r="278" spans="1:40" ht="12.75" customHeight="1" x14ac:dyDescent="0.25">
      <c r="A278" s="272">
        <v>24</v>
      </c>
      <c r="B278" s="72">
        <v>0</v>
      </c>
      <c r="C278" s="165" t="str">
        <f t="shared" si="66"/>
        <v>100024</v>
      </c>
      <c r="D278" s="165" t="str">
        <f t="shared" si="67"/>
        <v>100024/13</v>
      </c>
      <c r="E278" s="167" t="s">
        <v>36</v>
      </c>
      <c r="F278" s="167" t="s">
        <v>36</v>
      </c>
      <c r="G278" s="165">
        <v>50</v>
      </c>
      <c r="H278" s="230">
        <v>100252</v>
      </c>
      <c r="I278" s="170" t="str">
        <f t="shared" si="68"/>
        <v>Б-100252-13</v>
      </c>
      <c r="J278" s="169">
        <v>2</v>
      </c>
      <c r="K278" s="165">
        <v>12</v>
      </c>
      <c r="L278" s="165" t="s">
        <v>38</v>
      </c>
      <c r="M278" s="169">
        <v>1</v>
      </c>
      <c r="N278" s="165">
        <v>18</v>
      </c>
      <c r="O278" s="167" t="s">
        <v>823</v>
      </c>
      <c r="P278" s="167" t="s">
        <v>823</v>
      </c>
      <c r="Q278" s="167" t="s">
        <v>826</v>
      </c>
      <c r="R278" s="230" t="str">
        <f>H278&amp;"3"</f>
        <v>1002523</v>
      </c>
      <c r="S278" s="170">
        <v>1</v>
      </c>
      <c r="T278" s="237" t="s">
        <v>144</v>
      </c>
      <c r="U278" s="165">
        <v>1100</v>
      </c>
      <c r="V278" s="165">
        <f t="shared" si="70"/>
        <v>198</v>
      </c>
      <c r="W278" s="165">
        <v>0</v>
      </c>
      <c r="X278" s="236">
        <v>341</v>
      </c>
      <c r="Y278" s="168" t="s">
        <v>42</v>
      </c>
      <c r="Z278" s="376"/>
      <c r="AA278" s="377"/>
      <c r="AB278" s="178">
        <f t="shared" ref="AB278:AB292" si="76">U278*2</f>
        <v>2200</v>
      </c>
      <c r="AC278" s="170"/>
      <c r="AD278" s="170"/>
      <c r="AE278" s="237" t="s">
        <v>149</v>
      </c>
      <c r="AF278" s="165">
        <v>0</v>
      </c>
      <c r="AG278" s="165" t="s">
        <v>44</v>
      </c>
      <c r="AH278" s="236">
        <v>2</v>
      </c>
      <c r="AI278" s="165">
        <f t="shared" si="71"/>
        <v>100252</v>
      </c>
      <c r="AJ278" s="165">
        <f t="shared" si="72"/>
        <v>1252</v>
      </c>
      <c r="AK278" s="165">
        <f t="shared" si="73"/>
        <v>252</v>
      </c>
      <c r="AL278" s="170"/>
      <c r="AN278" s="163" t="str">
        <f t="shared" ref="AN278:AN292" si="7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"&amp;A278&amp;", "&amp;C278&amp;", '"&amp;D278&amp;"', date'"&amp;E278&amp;"', date'"&amp;F278&amp;"', "&amp;G278&amp;", "&amp;H278&amp;", '"&amp;I278&amp;"',date'"&amp;O278&amp;"', "&amp;J278&amp;", "&amp;K278&amp;", "&amp;K278&amp;", '"&amp;L278&amp;"', "&amp;M278&amp;", "&amp;N278&amp;", date'"&amp;P278&amp;"',  date'"&amp;Q278&amp;"', "&amp;R278&amp;", "&amp;S278&amp;", to_date('"&amp;T278&amp;"','YYYY-MM-DD HH24:MI:SS'), "&amp;U278&amp;", "&amp;V278&amp;", "&amp;W278&amp;", "&amp;X278&amp;", "&amp;AF278&amp;", '"&amp;AG278&amp;"', "&amp;AH278&amp;", "&amp;AI278&amp;", "&amp;AJ278&amp;", "&amp;AK278&amp;");"&amp;
IF(LEN(AB278)&gt;0,"insert into xxxx_oebs_cash_payment_test (ID, INVOICE_ID, OEBS_PAYMENT, DOC_DATE, COMISS_DATE) values (s_xxxx_oebs_cash_payment_test.NEXTVAL, "&amp;H278&amp;", "&amp;AB278&amp;", to_date('"&amp;T278&amp;"','YYYY-MM-DD HH24:MI:SS'), "&amp;AE278&amp;" );","")&amp;
IF(LEN(AC278)&gt;0,"insert into xxxx_oebs_cash_payment_test (ID, INVOICE_ID, OEBS_PAYMENT, DOC_DATE, COMISS_DATE) values (s_xxxx_oebs_cash_payment_test.NEXTVAL, "&amp;H278&amp;", "&amp;AC278&amp;", to_date('"&amp;T278&amp;"','YYYY-MM-DD HH24:MI:SS'), "&amp;AE278&amp;" );","")&amp;
IF(LEN(AD278)&gt;0,"insert into xxxx_oebs_cash_payment_test (ID, INVOICE_ID, OEBS_PAYMENT, DOC_DATE, COMISS_DATE) values (s_xxxx_oebs_cash_payment_test.NEXTVAL, "&amp;H278&amp;", "&amp;AD278&amp;", to_date('"&amp;T278&amp;"','YYYY-MM-DD HH24:MI:SS'), "&amp;AE278&amp;"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100252, 'Б-100252-13',date'2015-02-02', 2, 12, 12, 'RUR', 1, 18, date'2015-02-02',  date'2015-02-01', 1002523, 1, to_date('2015-01-01 00:00:00','YYYY-MM-DD HH24:MI:SS'), 1100, 198, 0, 341, 0, 'c1', 2, 100252, 1252, 252);insert into xxxx_oebs_cash_payment_test (ID, INVOICE_ID, OEBS_PAYMENT, DOC_DATE, COMISS_DATE) values (s_xxxx_oebs_cash_payment_test.NEXTVAL, 100252, 2200, to_date('2015-01-01 00:00:00','YYYY-MM-DD HH24:MI:SS'), date'2015-01-31' );</v>
      </c>
    </row>
    <row r="279" spans="1:40" ht="12.75" customHeight="1" x14ac:dyDescent="0.25">
      <c r="A279" s="272">
        <v>24</v>
      </c>
      <c r="B279" s="72">
        <v>0</v>
      </c>
      <c r="C279" s="165" t="str">
        <f t="shared" si="66"/>
        <v>100024</v>
      </c>
      <c r="D279" s="165" t="str">
        <f t="shared" si="67"/>
        <v>100024/13</v>
      </c>
      <c r="E279" s="167" t="s">
        <v>36</v>
      </c>
      <c r="F279" s="167" t="s">
        <v>36</v>
      </c>
      <c r="G279" s="165">
        <v>50</v>
      </c>
      <c r="H279" s="230">
        <v>100253</v>
      </c>
      <c r="I279" s="170" t="str">
        <f t="shared" si="68"/>
        <v>Б-100253-13</v>
      </c>
      <c r="J279" s="169">
        <v>2</v>
      </c>
      <c r="K279" s="165">
        <v>12</v>
      </c>
      <c r="L279" s="165" t="s">
        <v>38</v>
      </c>
      <c r="M279" s="169">
        <v>1</v>
      </c>
      <c r="N279" s="165">
        <v>18</v>
      </c>
      <c r="O279" s="167" t="s">
        <v>823</v>
      </c>
      <c r="P279" s="167" t="s">
        <v>823</v>
      </c>
      <c r="Q279" s="167" t="s">
        <v>826</v>
      </c>
      <c r="R279" s="230" t="str">
        <f>H279&amp;"3"</f>
        <v>1002533</v>
      </c>
      <c r="S279" s="170">
        <v>1</v>
      </c>
      <c r="T279" s="237" t="s">
        <v>144</v>
      </c>
      <c r="U279" s="165">
        <v>1000</v>
      </c>
      <c r="V279" s="165">
        <f t="shared" si="70"/>
        <v>180</v>
      </c>
      <c r="W279" s="165">
        <v>0</v>
      </c>
      <c r="X279" s="236">
        <v>342</v>
      </c>
      <c r="Y279" s="168" t="s">
        <v>42</v>
      </c>
      <c r="Z279" s="356" t="str">
        <f>SUM(U279:U280)-SUM(V279:V280)&amp;" / "&amp;(SUM(U279:U280)-SUM(V279:V280))*0.23&amp;" / "&amp;(SUM(U279:U280)-SUM(V279:V280))*0.02</f>
        <v>1558 / 358.34 / 31.16</v>
      </c>
      <c r="AA279" s="356" t="str">
        <f>(AB279+AB280)&amp;" / "&amp;ROUND((AB279+AB280)/1.18,2)&amp;" / "&amp;ROUND((AB279+AB280)/1.18*0.23,2)&amp;" / "&amp;ROUND((AB279+AB280)/1.18*0.02,2)</f>
        <v>3800 / 3220.34 / 740.68 / 64.41</v>
      </c>
      <c r="AB279" s="178">
        <f t="shared" si="76"/>
        <v>2000</v>
      </c>
      <c r="AC279" s="170"/>
      <c r="AD279" s="170"/>
      <c r="AE279" s="191" t="s">
        <v>149</v>
      </c>
      <c r="AF279" s="165">
        <v>0</v>
      </c>
      <c r="AG279" s="165" t="s">
        <v>44</v>
      </c>
      <c r="AH279" s="236">
        <v>2</v>
      </c>
      <c r="AI279" s="165">
        <f t="shared" si="71"/>
        <v>100253</v>
      </c>
      <c r="AJ279" s="165">
        <f t="shared" si="72"/>
        <v>1253</v>
      </c>
      <c r="AK279" s="165">
        <f t="shared" si="73"/>
        <v>253</v>
      </c>
      <c r="AL279" s="170"/>
      <c r="AN279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100253, 'Б-100253-13',date'2015-02-02', 2, 12, 12, 'RUR', 1, 18, date'2015-02-02',  date'2015-02-01', 1002533, 1, to_date('2015-01-01 00:00:00','YYYY-MM-DD HH24:MI:SS'), 1000, 180, 0, 342, 0, 'c1', 2, 100253, 1253, 253);insert into xxxx_oebs_cash_payment_test (ID, INVOICE_ID, OEBS_PAYMENT, DOC_DATE, COMISS_DATE) values (s_xxxx_oebs_cash_payment_test.NEXTVAL, 100253, 2000, to_date('2015-01-01 00:00:00','YYYY-MM-DD HH24:MI:SS'), date'2015-01-31' );</v>
      </c>
    </row>
    <row r="280" spans="1:40" ht="12.75" customHeight="1" x14ac:dyDescent="0.25">
      <c r="A280" s="272">
        <v>24</v>
      </c>
      <c r="B280" s="72">
        <v>0</v>
      </c>
      <c r="C280" s="165" t="str">
        <f t="shared" si="66"/>
        <v>100024</v>
      </c>
      <c r="D280" s="165" t="str">
        <f t="shared" si="67"/>
        <v>100024/13</v>
      </c>
      <c r="E280" s="167" t="s">
        <v>36</v>
      </c>
      <c r="F280" s="167" t="s">
        <v>36</v>
      </c>
      <c r="G280" s="165">
        <v>50</v>
      </c>
      <c r="H280" s="230">
        <v>100254</v>
      </c>
      <c r="I280" s="170" t="str">
        <f t="shared" si="68"/>
        <v>Б-100254-13</v>
      </c>
      <c r="J280" s="169">
        <v>2</v>
      </c>
      <c r="K280" s="165">
        <v>12</v>
      </c>
      <c r="L280" s="165" t="s">
        <v>38</v>
      </c>
      <c r="M280" s="169">
        <v>1</v>
      </c>
      <c r="N280" s="165">
        <v>18</v>
      </c>
      <c r="O280" s="167" t="s">
        <v>823</v>
      </c>
      <c r="P280" s="167" t="s">
        <v>823</v>
      </c>
      <c r="Q280" s="167" t="s">
        <v>826</v>
      </c>
      <c r="R280" s="230" t="str">
        <f>H280&amp;"3"</f>
        <v>1002543</v>
      </c>
      <c r="S280" s="170">
        <v>1</v>
      </c>
      <c r="T280" s="237" t="s">
        <v>144</v>
      </c>
      <c r="U280" s="165">
        <v>900</v>
      </c>
      <c r="V280" s="165">
        <f t="shared" si="70"/>
        <v>162</v>
      </c>
      <c r="W280" s="165">
        <v>0</v>
      </c>
      <c r="X280" s="236">
        <v>343</v>
      </c>
      <c r="Y280" s="168" t="s">
        <v>42</v>
      </c>
      <c r="Z280" s="376"/>
      <c r="AA280" s="377"/>
      <c r="AB280" s="178">
        <f t="shared" si="76"/>
        <v>1800</v>
      </c>
      <c r="AC280" s="170"/>
      <c r="AD280" s="170"/>
      <c r="AE280" s="191" t="s">
        <v>149</v>
      </c>
      <c r="AF280" s="165">
        <v>0</v>
      </c>
      <c r="AG280" s="165" t="s">
        <v>44</v>
      </c>
      <c r="AH280" s="236">
        <v>2</v>
      </c>
      <c r="AI280" s="165">
        <f t="shared" si="71"/>
        <v>100254</v>
      </c>
      <c r="AJ280" s="165">
        <f t="shared" si="72"/>
        <v>1254</v>
      </c>
      <c r="AK280" s="165">
        <f t="shared" si="73"/>
        <v>254</v>
      </c>
      <c r="AL280" s="170"/>
      <c r="AN280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100254, 'Б-100254-13',date'2015-02-02', 2, 12, 12, 'RUR', 1, 18, date'2015-02-02',  date'2015-02-01', 1002543, 1, to_date('2015-01-01 00:00:00','YYYY-MM-DD HH24:MI:SS'), 900, 162, 0, 343, 0, 'c1', 2, 100254, 1254, 254);insert into xxxx_oebs_cash_payment_test (ID, INVOICE_ID, OEBS_PAYMENT, DOC_DATE, COMISS_DATE) values (s_xxxx_oebs_cash_payment_test.NEXTVAL, 100254, 1800, to_date('2015-01-01 00:00:00','YYYY-MM-DD HH24:MI:SS'), date'2015-01-31' );</v>
      </c>
    </row>
    <row r="281" spans="1:40" ht="12.75" customHeight="1" x14ac:dyDescent="0.25">
      <c r="A281" s="272">
        <v>24</v>
      </c>
      <c r="B281" s="72">
        <v>0</v>
      </c>
      <c r="C281" s="165" t="str">
        <f t="shared" si="66"/>
        <v>100024</v>
      </c>
      <c r="D281" s="165" t="str">
        <f t="shared" si="67"/>
        <v>100024/13</v>
      </c>
      <c r="E281" s="167" t="s">
        <v>36</v>
      </c>
      <c r="F281" s="167" t="s">
        <v>36</v>
      </c>
      <c r="G281" s="165">
        <v>50</v>
      </c>
      <c r="H281" s="230">
        <v>100255</v>
      </c>
      <c r="I281" s="170" t="str">
        <f t="shared" si="68"/>
        <v>Б-100255-13</v>
      </c>
      <c r="J281" s="169">
        <v>2</v>
      </c>
      <c r="K281" s="165">
        <v>12</v>
      </c>
      <c r="L281" s="165" t="s">
        <v>38</v>
      </c>
      <c r="M281" s="169">
        <v>1</v>
      </c>
      <c r="N281" s="165">
        <v>18</v>
      </c>
      <c r="O281" s="167" t="s">
        <v>823</v>
      </c>
      <c r="P281" s="167" t="s">
        <v>823</v>
      </c>
      <c r="Q281" s="167" t="s">
        <v>826</v>
      </c>
      <c r="R281" s="230" t="str">
        <f>H281&amp;"3"</f>
        <v>1002553</v>
      </c>
      <c r="S281" s="170">
        <v>1</v>
      </c>
      <c r="T281" s="237" t="s">
        <v>310</v>
      </c>
      <c r="U281" s="165">
        <v>900</v>
      </c>
      <c r="V281" s="165">
        <f t="shared" si="70"/>
        <v>162</v>
      </c>
      <c r="W281" s="165">
        <v>0</v>
      </c>
      <c r="X281" s="236">
        <v>344</v>
      </c>
      <c r="Y281" s="168" t="s">
        <v>42</v>
      </c>
      <c r="Z281" s="358" t="str">
        <f>SUM(U281)-SUM(V281)&amp;" / "&amp;(SUM(U281)-SUM(V281))*0.23&amp;" / "&amp;(SUM(U281)-SUM(V281))*0.02</f>
        <v>738 / 169.74 / 14.76</v>
      </c>
      <c r="AA281" s="358" t="str">
        <f>AB281&amp;" / "&amp;ROUND(AB281/1.18,2)&amp;" / "&amp;ROUND(AB281/1.18*0.23,2)&amp;" / "&amp;ROUND(AB281/1.18*0.02,2)</f>
        <v>1800 / 1525.42 / 350.85 / 30.51</v>
      </c>
      <c r="AB281" s="178">
        <f t="shared" si="76"/>
        <v>1800</v>
      </c>
      <c r="AC281" s="170"/>
      <c r="AD281" s="170"/>
      <c r="AE281" s="237" t="s">
        <v>150</v>
      </c>
      <c r="AF281" s="165">
        <v>0</v>
      </c>
      <c r="AG281" s="165" t="s">
        <v>44</v>
      </c>
      <c r="AH281" s="236">
        <v>2</v>
      </c>
      <c r="AI281" s="165">
        <f t="shared" si="71"/>
        <v>100255</v>
      </c>
      <c r="AJ281" s="165">
        <f t="shared" si="72"/>
        <v>1255</v>
      </c>
      <c r="AK281" s="165">
        <f t="shared" si="73"/>
        <v>255</v>
      </c>
      <c r="AL281" s="170"/>
      <c r="AN281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100255, 'Б-100255-13',date'2015-02-02', 2, 12, 12, 'RUR', 1, 18, date'2015-02-02',  date'2015-02-01', 1002553, 1, to_date('2015-01-31 23:59:59','YYYY-MM-DD HH24:MI:SS'), 900, 162, 0, 344, 0, 'c1', 2, 100255, 1255, 255);insert into xxxx_oebs_cash_payment_test (ID, INVOICE_ID, OEBS_PAYMENT, DOC_DATE, COMISS_DATE) values (s_xxxx_oebs_cash_payment_test.NEXTVAL, 100255, 1800, to_date('2015-01-31 23:59:59','YYYY-MM-DD HH24:MI:SS'), date'2015-01-30' );</v>
      </c>
    </row>
    <row r="282" spans="1:40" ht="12.75" customHeight="1" x14ac:dyDescent="0.25">
      <c r="A282" s="272">
        <v>24</v>
      </c>
      <c r="B282" s="72">
        <v>0</v>
      </c>
      <c r="C282" s="165" t="str">
        <f t="shared" si="66"/>
        <v>100024</v>
      </c>
      <c r="D282" s="165" t="str">
        <f t="shared" si="67"/>
        <v>100024/13</v>
      </c>
      <c r="E282" s="167" t="s">
        <v>36</v>
      </c>
      <c r="F282" s="167" t="s">
        <v>36</v>
      </c>
      <c r="G282" s="165">
        <v>50</v>
      </c>
      <c r="H282" s="227">
        <v>100251</v>
      </c>
      <c r="I282" s="170" t="str">
        <f t="shared" si="68"/>
        <v>Б-100251-13</v>
      </c>
      <c r="J282" s="169">
        <v>2</v>
      </c>
      <c r="K282" s="165">
        <v>12</v>
      </c>
      <c r="L282" s="165" t="s">
        <v>38</v>
      </c>
      <c r="M282" s="169">
        <v>1</v>
      </c>
      <c r="N282" s="165">
        <v>18</v>
      </c>
      <c r="O282" s="167" t="s">
        <v>823</v>
      </c>
      <c r="P282" s="167" t="s">
        <v>823</v>
      </c>
      <c r="Q282" s="167" t="s">
        <v>826</v>
      </c>
      <c r="R282" s="227" t="str">
        <f>H282&amp;"4"</f>
        <v>1002514</v>
      </c>
      <c r="S282" s="170">
        <v>1</v>
      </c>
      <c r="T282" s="191" t="s">
        <v>144</v>
      </c>
      <c r="U282" s="165">
        <v>1300</v>
      </c>
      <c r="V282" s="165">
        <f t="shared" si="70"/>
        <v>234</v>
      </c>
      <c r="W282" s="165">
        <v>0</v>
      </c>
      <c r="X282" s="234">
        <v>340</v>
      </c>
      <c r="Y282" s="168" t="s">
        <v>42</v>
      </c>
      <c r="Z282" s="358" t="str">
        <f>SUM(U282)-SUM(V282)&amp;" / "&amp;(SUM(U282)-SUM(V282))*0.23&amp;" / "&amp;(SUM(U282)-SUM(V282))*0.02</f>
        <v>1066 / 245.18 / 21.32</v>
      </c>
      <c r="AA282" s="358" t="str">
        <f>AB282&amp;" / "&amp;ROUND(AB282/1.18,2)&amp;" / "&amp;ROUND(AB282/1.18*0.23,2)&amp;" / "&amp;ROUND(AB282/1.18*0.02,2)</f>
        <v>2600 / 2203.39 / 506.78 / 44.07</v>
      </c>
      <c r="AB282" s="178">
        <f t="shared" si="76"/>
        <v>2600</v>
      </c>
      <c r="AC282" s="170"/>
      <c r="AD282" s="170"/>
      <c r="AE282" s="191" t="s">
        <v>149</v>
      </c>
      <c r="AF282" s="165">
        <v>0</v>
      </c>
      <c r="AG282" s="165" t="s">
        <v>44</v>
      </c>
      <c r="AH282" s="236">
        <v>2</v>
      </c>
      <c r="AI282" s="165">
        <f t="shared" si="71"/>
        <v>100251</v>
      </c>
      <c r="AJ282" s="165">
        <f t="shared" si="72"/>
        <v>1251</v>
      </c>
      <c r="AK282" s="165">
        <f t="shared" si="73"/>
        <v>251</v>
      </c>
      <c r="AL282" s="170"/>
      <c r="AN282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100251, 'Б-100251-13',date'2015-02-02', 2, 12, 12, 'RUR', 1, 18, date'2015-02-02',  date'2015-02-01', 1002514, 1, to_date('2015-01-01 00:00:00','YYYY-MM-DD HH24:MI:SS'), 1300, 234, 0, 340, 0, 'c1', 2, 100251, 1251, 251);insert into xxxx_oebs_cash_payment_test (ID, INVOICE_ID, OEBS_PAYMENT, DOC_DATE, COMISS_DATE) values (s_xxxx_oebs_cash_payment_test.NEXTVAL, 100251, 2600, to_date('2015-01-01 00:00:00','YYYY-MM-DD HH24:MI:SS'), date'2015-01-31' );</v>
      </c>
    </row>
    <row r="283" spans="1:40" ht="12.75" customHeight="1" x14ac:dyDescent="0.25">
      <c r="A283" s="272">
        <v>24</v>
      </c>
      <c r="B283" s="72">
        <v>0</v>
      </c>
      <c r="C283" s="165" t="str">
        <f t="shared" ref="C283:C292" si="78">"1000"&amp;A283</f>
        <v>100024</v>
      </c>
      <c r="D283" s="165" t="str">
        <f t="shared" ref="D283:D292" si="79">"1000"&amp;A283&amp;"/13"</f>
        <v>100024/13</v>
      </c>
      <c r="E283" s="167" t="s">
        <v>36</v>
      </c>
      <c r="F283" s="167" t="s">
        <v>36</v>
      </c>
      <c r="G283" s="165">
        <v>50</v>
      </c>
      <c r="H283" s="227">
        <v>100252</v>
      </c>
      <c r="I283" s="170" t="str">
        <f t="shared" ref="I283:I292" si="80">"Б-"&amp;H283&amp;"-13"</f>
        <v>Б-100252-13</v>
      </c>
      <c r="J283" s="169">
        <v>2</v>
      </c>
      <c r="K283" s="165">
        <v>12</v>
      </c>
      <c r="L283" s="165" t="s">
        <v>38</v>
      </c>
      <c r="M283" s="169">
        <v>1</v>
      </c>
      <c r="N283" s="165">
        <v>18</v>
      </c>
      <c r="O283" s="167" t="s">
        <v>823</v>
      </c>
      <c r="P283" s="167" t="s">
        <v>823</v>
      </c>
      <c r="Q283" s="167" t="s">
        <v>826</v>
      </c>
      <c r="R283" s="227" t="str">
        <f>H283&amp;"4"</f>
        <v>1002524</v>
      </c>
      <c r="S283" s="170">
        <v>1</v>
      </c>
      <c r="T283" s="191" t="s">
        <v>144</v>
      </c>
      <c r="U283" s="165">
        <v>1200</v>
      </c>
      <c r="V283" s="165">
        <f t="shared" si="70"/>
        <v>216</v>
      </c>
      <c r="W283" s="165">
        <v>0</v>
      </c>
      <c r="X283" s="234">
        <v>341</v>
      </c>
      <c r="Y283" s="168" t="s">
        <v>42</v>
      </c>
      <c r="Z283" s="356" t="str">
        <f>SUM(U283:U285)-SUM(V283:V285)&amp;" / "&amp;(SUM(U283:U285)-SUM(V283:V285))*0.23&amp;" / "&amp;(SUM(U283:U285)-SUM(V283:V285))*0.02</f>
        <v>2706 / 622.38 / 54.12</v>
      </c>
      <c r="AA283" s="356" t="str">
        <f>(AB283+AB284+AB285)&amp;" / "&amp;ROUND((AB283+AB284+AB285)/1.18,2)&amp;" / "&amp;ROUND((AB283+AB284+AB285)/1.18*0.23,2)&amp;" / "&amp;ROUND((AB283+AB284+AB285)/1.18*0.02,2)</f>
        <v>6600 / 5593.22 / 1286.44 / 111.86</v>
      </c>
      <c r="AB283" s="178">
        <f t="shared" si="76"/>
        <v>2400</v>
      </c>
      <c r="AC283" s="170"/>
      <c r="AD283" s="170"/>
      <c r="AE283" s="237" t="s">
        <v>150</v>
      </c>
      <c r="AF283" s="165">
        <v>0</v>
      </c>
      <c r="AG283" s="165" t="s">
        <v>44</v>
      </c>
      <c r="AH283" s="236">
        <v>2</v>
      </c>
      <c r="AI283" s="165">
        <f t="shared" si="71"/>
        <v>100252</v>
      </c>
      <c r="AJ283" s="165">
        <f t="shared" si="72"/>
        <v>1252</v>
      </c>
      <c r="AK283" s="165">
        <f t="shared" si="73"/>
        <v>252</v>
      </c>
      <c r="AL283" s="170"/>
      <c r="AN283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100252, 'Б-100252-13',date'2015-02-02', 2, 12, 12, 'RUR', 1, 18, date'2015-02-02',  date'2015-02-01', 1002524, 1, to_date('2015-01-01 00:00:00','YYYY-MM-DD HH24:MI:SS'), 1200, 216, 0, 341, 0, 'c1', 2, 100252, 1252, 252);insert into xxxx_oebs_cash_payment_test (ID, INVOICE_ID, OEBS_PAYMENT, DOC_DATE, COMISS_DATE) values (s_xxxx_oebs_cash_payment_test.NEXTVAL, 100252, 2400, to_date('2015-01-01 00:00:00','YYYY-MM-DD HH24:MI:SS'), date'2015-01-30' );</v>
      </c>
    </row>
    <row r="284" spans="1:40" ht="12.75" customHeight="1" x14ac:dyDescent="0.25">
      <c r="A284" s="272">
        <v>24</v>
      </c>
      <c r="B284" s="72">
        <v>0</v>
      </c>
      <c r="C284" s="165" t="str">
        <f t="shared" si="78"/>
        <v>100024</v>
      </c>
      <c r="D284" s="165" t="str">
        <f t="shared" si="79"/>
        <v>100024/13</v>
      </c>
      <c r="E284" s="167" t="s">
        <v>36</v>
      </c>
      <c r="F284" s="167" t="s">
        <v>36</v>
      </c>
      <c r="G284" s="165">
        <v>50</v>
      </c>
      <c r="H284" s="227">
        <v>100253</v>
      </c>
      <c r="I284" s="170" t="str">
        <f t="shared" si="80"/>
        <v>Б-100253-13</v>
      </c>
      <c r="J284" s="169">
        <v>2</v>
      </c>
      <c r="K284" s="165">
        <v>12</v>
      </c>
      <c r="L284" s="165" t="s">
        <v>38</v>
      </c>
      <c r="M284" s="169">
        <v>1</v>
      </c>
      <c r="N284" s="165">
        <v>18</v>
      </c>
      <c r="O284" s="167" t="s">
        <v>823</v>
      </c>
      <c r="P284" s="167" t="s">
        <v>823</v>
      </c>
      <c r="Q284" s="167" t="s">
        <v>826</v>
      </c>
      <c r="R284" s="227" t="str">
        <f>H284&amp;"4"</f>
        <v>1002534</v>
      </c>
      <c r="S284" s="170">
        <v>1</v>
      </c>
      <c r="T284" s="191" t="s">
        <v>144</v>
      </c>
      <c r="U284" s="165">
        <v>1100</v>
      </c>
      <c r="V284" s="165">
        <f t="shared" si="70"/>
        <v>198</v>
      </c>
      <c r="W284" s="165">
        <v>0</v>
      </c>
      <c r="X284" s="234">
        <v>342</v>
      </c>
      <c r="Y284" s="168" t="s">
        <v>42</v>
      </c>
      <c r="Z284" s="376"/>
      <c r="AA284" s="377"/>
      <c r="AB284" s="178">
        <f t="shared" si="76"/>
        <v>2200</v>
      </c>
      <c r="AC284" s="170"/>
      <c r="AD284" s="170"/>
      <c r="AE284" s="237" t="s">
        <v>150</v>
      </c>
      <c r="AF284" s="165">
        <v>0</v>
      </c>
      <c r="AG284" s="165" t="s">
        <v>44</v>
      </c>
      <c r="AH284" s="236">
        <v>2</v>
      </c>
      <c r="AI284" s="165">
        <f t="shared" si="71"/>
        <v>100253</v>
      </c>
      <c r="AJ284" s="165">
        <f t="shared" si="72"/>
        <v>1253</v>
      </c>
      <c r="AK284" s="165">
        <f t="shared" si="73"/>
        <v>253</v>
      </c>
      <c r="AL284" s="170"/>
      <c r="AN284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100253, 'Б-100253-13',date'2015-02-02', 2, 12, 12, 'RUR', 1, 18, date'2015-02-02',  date'2015-02-01', 1002534, 1, to_date('2015-01-01 00:00:00','YYYY-MM-DD HH24:MI:SS'), 1100, 198, 0, 342, 0, 'c1', 2, 100253, 1253, 253);insert into xxxx_oebs_cash_payment_test (ID, INVOICE_ID, OEBS_PAYMENT, DOC_DATE, COMISS_DATE) values (s_xxxx_oebs_cash_payment_test.NEXTVAL, 100253, 2200, to_date('2015-01-01 00:00:00','YYYY-MM-DD HH24:MI:SS'), date'2015-01-30' );</v>
      </c>
    </row>
    <row r="285" spans="1:40" ht="12.75" customHeight="1" x14ac:dyDescent="0.25">
      <c r="A285" s="272">
        <v>24</v>
      </c>
      <c r="B285" s="72">
        <v>0</v>
      </c>
      <c r="C285" s="165" t="str">
        <f t="shared" si="78"/>
        <v>100024</v>
      </c>
      <c r="D285" s="165" t="str">
        <f t="shared" si="79"/>
        <v>100024/13</v>
      </c>
      <c r="E285" s="167" t="s">
        <v>36</v>
      </c>
      <c r="F285" s="167" t="s">
        <v>36</v>
      </c>
      <c r="G285" s="165">
        <v>50</v>
      </c>
      <c r="H285" s="227">
        <v>100254</v>
      </c>
      <c r="I285" s="170" t="str">
        <f t="shared" si="80"/>
        <v>Б-100254-13</v>
      </c>
      <c r="J285" s="169">
        <v>2</v>
      </c>
      <c r="K285" s="165">
        <v>12</v>
      </c>
      <c r="L285" s="165" t="s">
        <v>38</v>
      </c>
      <c r="M285" s="169">
        <v>1</v>
      </c>
      <c r="N285" s="165">
        <v>18</v>
      </c>
      <c r="O285" s="167" t="s">
        <v>823</v>
      </c>
      <c r="P285" s="167" t="s">
        <v>823</v>
      </c>
      <c r="Q285" s="167" t="s">
        <v>826</v>
      </c>
      <c r="R285" s="227" t="str">
        <f>H285&amp;"4"</f>
        <v>1002544</v>
      </c>
      <c r="S285" s="170">
        <v>1</v>
      </c>
      <c r="T285" s="191" t="s">
        <v>144</v>
      </c>
      <c r="U285" s="165">
        <v>1000</v>
      </c>
      <c r="V285" s="165">
        <f t="shared" si="70"/>
        <v>180</v>
      </c>
      <c r="W285" s="165">
        <v>0</v>
      </c>
      <c r="X285" s="234">
        <v>343</v>
      </c>
      <c r="Y285" s="168" t="s">
        <v>42</v>
      </c>
      <c r="Z285" s="376"/>
      <c r="AA285" s="377"/>
      <c r="AB285" s="178">
        <f t="shared" si="76"/>
        <v>2000</v>
      </c>
      <c r="AC285" s="170"/>
      <c r="AD285" s="170"/>
      <c r="AE285" s="237" t="s">
        <v>150</v>
      </c>
      <c r="AF285" s="165">
        <v>0</v>
      </c>
      <c r="AG285" s="165" t="s">
        <v>44</v>
      </c>
      <c r="AH285" s="236">
        <v>2</v>
      </c>
      <c r="AI285" s="165">
        <f t="shared" si="71"/>
        <v>100254</v>
      </c>
      <c r="AJ285" s="165">
        <f t="shared" si="72"/>
        <v>1254</v>
      </c>
      <c r="AK285" s="165">
        <f t="shared" si="73"/>
        <v>254</v>
      </c>
      <c r="AL285" s="170"/>
      <c r="AN285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100254, 'Б-100254-13',date'2015-02-02', 2, 12, 12, 'RUR', 1, 18, date'2015-02-02',  date'2015-02-01', 1002544, 1, to_date('2015-01-01 00:00:00','YYYY-MM-DD HH24:MI:SS'), 1000, 180, 0, 343, 0, 'c1', 2, 100254, 1254, 254);insert into xxxx_oebs_cash_payment_test (ID, INVOICE_ID, OEBS_PAYMENT, DOC_DATE, COMISS_DATE) values (s_xxxx_oebs_cash_payment_test.NEXTVAL, 100254, 2000, to_date('2015-01-01 00:00:00','YYYY-MM-DD HH24:MI:SS'), date'2015-01-30' );</v>
      </c>
    </row>
    <row r="286" spans="1:40" ht="12.75" customHeight="1" x14ac:dyDescent="0.25">
      <c r="A286" s="272">
        <v>24</v>
      </c>
      <c r="B286" s="72">
        <v>0</v>
      </c>
      <c r="C286" s="165" t="str">
        <f t="shared" si="78"/>
        <v>100024</v>
      </c>
      <c r="D286" s="165" t="str">
        <f t="shared" si="79"/>
        <v>100024/13</v>
      </c>
      <c r="E286" s="167" t="s">
        <v>36</v>
      </c>
      <c r="F286" s="167" t="s">
        <v>36</v>
      </c>
      <c r="G286" s="165">
        <v>50</v>
      </c>
      <c r="H286" s="227">
        <v>100255</v>
      </c>
      <c r="I286" s="170" t="str">
        <f t="shared" si="80"/>
        <v>Б-100255-13</v>
      </c>
      <c r="J286" s="169">
        <v>2</v>
      </c>
      <c r="K286" s="165">
        <v>12</v>
      </c>
      <c r="L286" s="165" t="s">
        <v>38</v>
      </c>
      <c r="M286" s="169">
        <v>1</v>
      </c>
      <c r="N286" s="165">
        <v>18</v>
      </c>
      <c r="O286" s="167" t="s">
        <v>823</v>
      </c>
      <c r="P286" s="167" t="s">
        <v>823</v>
      </c>
      <c r="Q286" s="167" t="s">
        <v>826</v>
      </c>
      <c r="R286" s="227" t="str">
        <f>H286&amp;"4"</f>
        <v>1002554</v>
      </c>
      <c r="S286" s="170">
        <v>1</v>
      </c>
      <c r="T286" s="191" t="s">
        <v>310</v>
      </c>
      <c r="U286" s="165">
        <v>1000</v>
      </c>
      <c r="V286" s="165">
        <f t="shared" si="70"/>
        <v>180</v>
      </c>
      <c r="W286" s="165">
        <v>0</v>
      </c>
      <c r="X286" s="234">
        <v>344</v>
      </c>
      <c r="Y286" s="168" t="s">
        <v>42</v>
      </c>
      <c r="Z286" s="358" t="str">
        <f>SUM(U286)-SUM(V286)&amp;" / "&amp;(SUM(U286)-SUM(V286))*0.23&amp;" / "&amp;(SUM(U286)-SUM(V286))*0.02</f>
        <v>820 / 188.6 / 16.4</v>
      </c>
      <c r="AA286" s="358" t="str">
        <f>AB286&amp;" / "&amp;ROUND(AB286/1.18,2)&amp;" / "&amp;ROUND(AB286/1.18*0.23,2)&amp;" / "&amp;ROUND(AB286/1.18*0.02,2)</f>
        <v>2000 / 1694.92 / 389.83 / 33.9</v>
      </c>
      <c r="AB286" s="178">
        <f t="shared" si="76"/>
        <v>2000</v>
      </c>
      <c r="AC286" s="170"/>
      <c r="AD286" s="170"/>
      <c r="AE286" s="191" t="s">
        <v>149</v>
      </c>
      <c r="AF286" s="165">
        <v>0</v>
      </c>
      <c r="AG286" s="165" t="s">
        <v>44</v>
      </c>
      <c r="AH286" s="236">
        <v>2</v>
      </c>
      <c r="AI286" s="165">
        <f t="shared" si="71"/>
        <v>100255</v>
      </c>
      <c r="AJ286" s="165">
        <f t="shared" si="72"/>
        <v>1255</v>
      </c>
      <c r="AK286" s="165">
        <f t="shared" si="73"/>
        <v>255</v>
      </c>
      <c r="AL286" s="170"/>
      <c r="AN286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100255, 'Б-100255-13',date'2015-02-02', 2, 12, 12, 'RUR', 1, 18, date'2015-02-02',  date'2015-02-01', 1002554, 1, to_date('2015-01-31 23:59:59','YYYY-MM-DD HH24:MI:SS'), 1000, 180, 0, 344, 0, 'c1', 2, 100255, 1255, 255);insert into xxxx_oebs_cash_payment_test (ID, INVOICE_ID, OEBS_PAYMENT, DOC_DATE, COMISS_DATE) values (s_xxxx_oebs_cash_payment_test.NEXTVAL, 100255, 2000, to_date('2015-01-31 23:59:59','YYYY-MM-DD HH24:MI:SS'), date'2015-01-31' );</v>
      </c>
    </row>
    <row r="287" spans="1:40" ht="12.75" customHeight="1" x14ac:dyDescent="0.25">
      <c r="A287" s="272">
        <v>24</v>
      </c>
      <c r="B287" s="72">
        <v>0</v>
      </c>
      <c r="C287" s="165" t="str">
        <f t="shared" si="78"/>
        <v>100024</v>
      </c>
      <c r="D287" s="165" t="str">
        <f t="shared" si="79"/>
        <v>100024/13</v>
      </c>
      <c r="E287" s="167" t="s">
        <v>36</v>
      </c>
      <c r="F287" s="167" t="s">
        <v>36</v>
      </c>
      <c r="G287" s="165">
        <v>50</v>
      </c>
      <c r="H287" s="230">
        <v>100251</v>
      </c>
      <c r="I287" s="170" t="str">
        <f t="shared" si="80"/>
        <v>Б-100251-13</v>
      </c>
      <c r="J287" s="169">
        <v>2</v>
      </c>
      <c r="K287" s="165">
        <v>12</v>
      </c>
      <c r="L287" s="165" t="s">
        <v>38</v>
      </c>
      <c r="M287" s="169">
        <v>1</v>
      </c>
      <c r="N287" s="165">
        <v>18</v>
      </c>
      <c r="O287" s="167" t="s">
        <v>823</v>
      </c>
      <c r="P287" s="167" t="s">
        <v>823</v>
      </c>
      <c r="Q287" s="167" t="s">
        <v>826</v>
      </c>
      <c r="R287" s="230" t="str">
        <f>H287&amp;"5"</f>
        <v>1002515</v>
      </c>
      <c r="S287" s="170">
        <v>1</v>
      </c>
      <c r="T287" s="237" t="s">
        <v>144</v>
      </c>
      <c r="U287" s="165">
        <v>1400</v>
      </c>
      <c r="V287" s="165">
        <f t="shared" si="70"/>
        <v>252</v>
      </c>
      <c r="W287" s="165">
        <v>0</v>
      </c>
      <c r="X287" s="236">
        <v>340</v>
      </c>
      <c r="Y287" s="168" t="s">
        <v>42</v>
      </c>
      <c r="Z287" s="358" t="str">
        <f>SUM(U287)-SUM(V287)&amp;" / "&amp;(SUM(U287)-SUM(V287))*0.23&amp;" / "&amp;(SUM(U287)-SUM(V287))*0.02</f>
        <v>1148 / 264.04 / 22.96</v>
      </c>
      <c r="AA287" s="358" t="str">
        <f>AB287&amp;" / "&amp;ROUND(AB287/1.18,2)&amp;" / "&amp;ROUND(AB287/1.18*0.23,2)&amp;" / "&amp;ROUND(AB287/1.18*0.02,2)</f>
        <v>2800 / 2372.88 / 545.76 / 47.46</v>
      </c>
      <c r="AB287" s="178">
        <f t="shared" si="76"/>
        <v>2800</v>
      </c>
      <c r="AC287" s="170"/>
      <c r="AD287" s="170"/>
      <c r="AE287" s="237" t="s">
        <v>149</v>
      </c>
      <c r="AF287" s="165">
        <v>0</v>
      </c>
      <c r="AG287" s="165" t="s">
        <v>44</v>
      </c>
      <c r="AH287" s="236">
        <v>2</v>
      </c>
      <c r="AI287" s="165">
        <f t="shared" si="71"/>
        <v>100251</v>
      </c>
      <c r="AJ287" s="165">
        <f t="shared" si="72"/>
        <v>1251</v>
      </c>
      <c r="AK287" s="165">
        <f t="shared" si="73"/>
        <v>251</v>
      </c>
      <c r="AL287" s="170"/>
      <c r="AN287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100251, 'Б-100251-13',date'2015-02-02', 2, 12, 12, 'RUR', 1, 18, date'2015-02-02',  date'2015-02-01', 1002515, 1, to_date('2015-01-01 00:00:00','YYYY-MM-DD HH24:MI:SS'), 1400, 252, 0, 340, 0, 'c1', 2, 100251, 1251, 251);insert into xxxx_oebs_cash_payment_test (ID, INVOICE_ID, OEBS_PAYMENT, DOC_DATE, COMISS_DATE) values (s_xxxx_oebs_cash_payment_test.NEXTVAL, 100251, 2800, to_date('2015-01-01 00:00:00','YYYY-MM-DD HH24:MI:SS'), date'2015-01-31' );</v>
      </c>
    </row>
    <row r="288" spans="1:40" ht="12.75" customHeight="1" x14ac:dyDescent="0.25">
      <c r="A288" s="272">
        <v>24</v>
      </c>
      <c r="B288" s="72">
        <v>0</v>
      </c>
      <c r="C288" s="165" t="str">
        <f t="shared" si="78"/>
        <v>100024</v>
      </c>
      <c r="D288" s="165" t="str">
        <f t="shared" si="79"/>
        <v>100024/13</v>
      </c>
      <c r="E288" s="167" t="s">
        <v>36</v>
      </c>
      <c r="F288" s="167" t="s">
        <v>36</v>
      </c>
      <c r="G288" s="165">
        <v>50</v>
      </c>
      <c r="H288" s="230">
        <v>100252</v>
      </c>
      <c r="I288" s="170" t="str">
        <f t="shared" si="80"/>
        <v>Б-100252-13</v>
      </c>
      <c r="J288" s="169">
        <v>2</v>
      </c>
      <c r="K288" s="165">
        <v>12</v>
      </c>
      <c r="L288" s="165" t="s">
        <v>38</v>
      </c>
      <c r="M288" s="169">
        <v>1</v>
      </c>
      <c r="N288" s="165">
        <v>18</v>
      </c>
      <c r="O288" s="167" t="s">
        <v>823</v>
      </c>
      <c r="P288" s="167" t="s">
        <v>823</v>
      </c>
      <c r="Q288" s="167" t="s">
        <v>826</v>
      </c>
      <c r="R288" s="230" t="str">
        <f>H288&amp;"5"</f>
        <v>1002525</v>
      </c>
      <c r="S288" s="170">
        <v>1</v>
      </c>
      <c r="T288" s="237" t="s">
        <v>308</v>
      </c>
      <c r="U288" s="165">
        <v>1300</v>
      </c>
      <c r="V288" s="165">
        <f t="shared" si="70"/>
        <v>234</v>
      </c>
      <c r="W288" s="165">
        <v>0</v>
      </c>
      <c r="X288" s="236">
        <v>341</v>
      </c>
      <c r="Y288" s="168" t="s">
        <v>42</v>
      </c>
      <c r="Z288" s="358" t="str">
        <f>SUM(U288)-SUM(V288)&amp;" / "&amp;(SUM(U288)-SUM(V288))*0.23&amp;" / "&amp;(SUM(U288)-SUM(V288))*0.02</f>
        <v>1066 / 245.18 / 21.32</v>
      </c>
      <c r="AA288" s="358" t="str">
        <f>AB288&amp;" / "&amp;ROUND(AB288/1.18,2)&amp;" / "&amp;ROUND(AB288/1.18*0.23,2)&amp;" / "&amp;ROUND(AB288/1.18*0.02,2)</f>
        <v>2600 / 2203.39 / 506.78 / 44.07</v>
      </c>
      <c r="AB288" s="178">
        <f t="shared" si="76"/>
        <v>2600</v>
      </c>
      <c r="AC288" s="170"/>
      <c r="AD288" s="170"/>
      <c r="AE288" s="191" t="s">
        <v>148</v>
      </c>
      <c r="AF288" s="165">
        <v>0</v>
      </c>
      <c r="AG288" s="165" t="s">
        <v>44</v>
      </c>
      <c r="AH288" s="236">
        <v>2</v>
      </c>
      <c r="AI288" s="165">
        <f t="shared" si="71"/>
        <v>100252</v>
      </c>
      <c r="AJ288" s="165">
        <f t="shared" si="72"/>
        <v>1252</v>
      </c>
      <c r="AK288" s="165">
        <f t="shared" si="73"/>
        <v>252</v>
      </c>
      <c r="AL288" s="170"/>
      <c r="AN288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100252, 'Б-100252-13',date'2015-02-02', 2, 12, 12, 'RUR', 1, 18, date'2015-02-02',  date'2015-02-01', 1002525, 1, to_date('2015-02-01 00:00:00','YYYY-MM-DD HH24:MI:SS'), 1300, 234, 0, 341, 0, 'c1', 2, 100252, 1252, 252);insert into xxxx_oebs_cash_payment_test (ID, INVOICE_ID, OEBS_PAYMENT, DOC_DATE, COMISS_DATE) values (s_xxxx_oebs_cash_payment_test.NEXTVAL, 100252, 2600, to_date('2015-02-01 00:00:00','YYYY-MM-DD HH24:MI:SS'), date'2015-02-28' );</v>
      </c>
    </row>
    <row r="289" spans="1:40" ht="12.75" customHeight="1" x14ac:dyDescent="0.25">
      <c r="A289" s="272">
        <v>24</v>
      </c>
      <c r="B289" s="72">
        <v>0</v>
      </c>
      <c r="C289" s="165" t="str">
        <f t="shared" si="78"/>
        <v>100024</v>
      </c>
      <c r="D289" s="165" t="str">
        <f t="shared" si="79"/>
        <v>100024/13</v>
      </c>
      <c r="E289" s="167" t="s">
        <v>36</v>
      </c>
      <c r="F289" s="167" t="s">
        <v>36</v>
      </c>
      <c r="G289" s="165">
        <v>50</v>
      </c>
      <c r="H289" s="230">
        <v>100253</v>
      </c>
      <c r="I289" s="170" t="str">
        <f t="shared" si="80"/>
        <v>Б-100253-13</v>
      </c>
      <c r="J289" s="169">
        <v>2</v>
      </c>
      <c r="K289" s="165">
        <v>12</v>
      </c>
      <c r="L289" s="165" t="s">
        <v>38</v>
      </c>
      <c r="M289" s="169">
        <v>1</v>
      </c>
      <c r="N289" s="165">
        <v>18</v>
      </c>
      <c r="O289" s="167" t="s">
        <v>823</v>
      </c>
      <c r="P289" s="167" t="s">
        <v>823</v>
      </c>
      <c r="Q289" s="167" t="s">
        <v>826</v>
      </c>
      <c r="R289" s="230" t="str">
        <f>H289&amp;"5"</f>
        <v>1002535</v>
      </c>
      <c r="S289" s="170">
        <v>1</v>
      </c>
      <c r="T289" s="237" t="s">
        <v>307</v>
      </c>
      <c r="U289" s="165">
        <v>1200</v>
      </c>
      <c r="V289" s="165">
        <f t="shared" si="70"/>
        <v>216</v>
      </c>
      <c r="W289" s="165">
        <v>0</v>
      </c>
      <c r="X289" s="236">
        <v>342</v>
      </c>
      <c r="Y289" s="168" t="s">
        <v>42</v>
      </c>
      <c r="Z289" s="376"/>
      <c r="AA289" s="377"/>
      <c r="AB289" s="227">
        <f t="shared" si="76"/>
        <v>2400</v>
      </c>
      <c r="AC289" s="122">
        <v>900</v>
      </c>
      <c r="AD289" s="170"/>
      <c r="AE289" s="237" t="s">
        <v>149</v>
      </c>
      <c r="AF289" s="165">
        <v>0</v>
      </c>
      <c r="AG289" s="165" t="s">
        <v>44</v>
      </c>
      <c r="AH289" s="236">
        <v>2</v>
      </c>
      <c r="AI289" s="165">
        <f t="shared" si="71"/>
        <v>100253</v>
      </c>
      <c r="AJ289" s="165">
        <f t="shared" si="72"/>
        <v>1253</v>
      </c>
      <c r="AK289" s="165">
        <f t="shared" si="73"/>
        <v>253</v>
      </c>
      <c r="AL289" s="170"/>
      <c r="AN289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100253, 'Б-100253-13',date'2015-02-02', 2, 12, 12, 'RUR', 1, 18, date'2015-02-02',  date'2015-02-01', 1002535, 1, to_date('2015-02-02 00:00:00','YYYY-MM-DD HH24:MI:SS'), 1200, 216, 0, 342, 0, 'c1', 2, 100253, 1253, 253);insert into xxxx_oebs_cash_payment_test (ID, INVOICE_ID, OEBS_PAYMENT, DOC_DATE, COMISS_DATE) values (s_xxxx_oebs_cash_payment_test.NEXTVAL, 100253, 2400, to_date('2015-02-02 00:00:00','YYYY-MM-DD HH24:MI:SS'), date'2015-01-31' );insert into xxxx_oebs_cash_payment_test (ID, INVOICE_ID, OEBS_PAYMENT, DOC_DATE, COMISS_DATE) values (s_xxxx_oebs_cash_payment_test.NEXTVAL, 100253, 900, to_date('2015-02-02 00:00:00','YYYY-MM-DD HH24:MI:SS'), date'2015-01-31' );</v>
      </c>
    </row>
    <row r="290" spans="1:40" ht="12.75" customHeight="1" x14ac:dyDescent="0.25">
      <c r="A290" s="272">
        <v>24</v>
      </c>
      <c r="B290" s="72">
        <v>0</v>
      </c>
      <c r="C290" s="165" t="str">
        <f t="shared" si="78"/>
        <v>100024</v>
      </c>
      <c r="D290" s="165" t="str">
        <f t="shared" si="79"/>
        <v>100024/13</v>
      </c>
      <c r="E290" s="167" t="s">
        <v>36</v>
      </c>
      <c r="F290" s="167" t="s">
        <v>36</v>
      </c>
      <c r="G290" s="165">
        <v>50</v>
      </c>
      <c r="H290" s="230">
        <v>100254</v>
      </c>
      <c r="I290" s="170" t="str">
        <f t="shared" si="80"/>
        <v>Б-100254-13</v>
      </c>
      <c r="J290" s="169">
        <v>2</v>
      </c>
      <c r="K290" s="165">
        <v>12</v>
      </c>
      <c r="L290" s="165" t="s">
        <v>38</v>
      </c>
      <c r="M290" s="169">
        <v>1</v>
      </c>
      <c r="N290" s="165">
        <v>18</v>
      </c>
      <c r="O290" s="167" t="s">
        <v>823</v>
      </c>
      <c r="P290" s="167" t="s">
        <v>823</v>
      </c>
      <c r="Q290" s="167" t="s">
        <v>826</v>
      </c>
      <c r="R290" s="230" t="str">
        <f>H290&amp;"5"</f>
        <v>1002545</v>
      </c>
      <c r="S290" s="170">
        <v>1</v>
      </c>
      <c r="T290" s="237" t="s">
        <v>831</v>
      </c>
      <c r="U290" s="165">
        <v>1200</v>
      </c>
      <c r="V290" s="165">
        <f t="shared" si="70"/>
        <v>216</v>
      </c>
      <c r="W290" s="165">
        <v>0</v>
      </c>
      <c r="X290" s="236">
        <v>343</v>
      </c>
      <c r="Y290" s="168" t="s">
        <v>42</v>
      </c>
      <c r="Z290" s="376"/>
      <c r="AA290" s="377"/>
      <c r="AB290" s="178">
        <f t="shared" si="76"/>
        <v>2400</v>
      </c>
      <c r="AC290" s="170"/>
      <c r="AD290" s="170"/>
      <c r="AE290" s="237" t="s">
        <v>149</v>
      </c>
      <c r="AF290" s="165">
        <v>0</v>
      </c>
      <c r="AG290" s="165" t="s">
        <v>44</v>
      </c>
      <c r="AH290" s="236">
        <v>2</v>
      </c>
      <c r="AI290" s="165">
        <f t="shared" si="71"/>
        <v>100254</v>
      </c>
      <c r="AJ290" s="165">
        <f t="shared" si="72"/>
        <v>1254</v>
      </c>
      <c r="AK290" s="165">
        <f t="shared" si="73"/>
        <v>254</v>
      </c>
      <c r="AL290" s="170"/>
      <c r="AN290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100254, 'Б-100254-13',date'2015-02-02', 2, 12, 12, 'RUR', 1, 18, date'2015-02-02',  date'2015-02-01', 1002545, 1, to_date('2015-01-30 00:00:00','YYYY-MM-DD HH24:MI:SS'), 1200, 216, 0, 343, 0, 'c1', 2, 100254, 1254, 254);insert into xxxx_oebs_cash_payment_test (ID, INVOICE_ID, OEBS_PAYMENT, DOC_DATE, COMISS_DATE) values (s_xxxx_oebs_cash_payment_test.NEXTVAL, 100254, 2400, to_date('2015-01-30 00:00:00','YYYY-MM-DD HH24:MI:SS'), date'2015-01-31' );</v>
      </c>
    </row>
    <row r="291" spans="1:40" ht="12.75" customHeight="1" x14ac:dyDescent="0.25">
      <c r="A291" s="272">
        <v>24</v>
      </c>
      <c r="B291" s="72">
        <v>0</v>
      </c>
      <c r="C291" s="170" t="str">
        <f t="shared" si="78"/>
        <v>100024</v>
      </c>
      <c r="D291" s="170" t="str">
        <f t="shared" si="79"/>
        <v>100024/13</v>
      </c>
      <c r="E291" s="184" t="s">
        <v>36</v>
      </c>
      <c r="F291" s="184" t="s">
        <v>36</v>
      </c>
      <c r="G291" s="165">
        <v>50</v>
      </c>
      <c r="H291" s="230">
        <v>100255</v>
      </c>
      <c r="I291" s="170" t="str">
        <f t="shared" si="80"/>
        <v>Б-100255-13</v>
      </c>
      <c r="J291" s="169">
        <v>2</v>
      </c>
      <c r="K291" s="165">
        <v>12</v>
      </c>
      <c r="L291" s="170" t="s">
        <v>38</v>
      </c>
      <c r="M291" s="185">
        <v>1</v>
      </c>
      <c r="N291" s="165">
        <v>18</v>
      </c>
      <c r="O291" s="184" t="s">
        <v>823</v>
      </c>
      <c r="P291" s="184" t="s">
        <v>823</v>
      </c>
      <c r="Q291" s="184" t="s">
        <v>826</v>
      </c>
      <c r="R291" s="230" t="str">
        <f>H291&amp;"5"</f>
        <v>1002555</v>
      </c>
      <c r="S291" s="170">
        <v>1</v>
      </c>
      <c r="T291" s="239" t="s">
        <v>310</v>
      </c>
      <c r="U291" s="170">
        <v>1100</v>
      </c>
      <c r="V291" s="170">
        <f t="shared" si="70"/>
        <v>198</v>
      </c>
      <c r="W291" s="170">
        <v>0</v>
      </c>
      <c r="X291" s="244">
        <v>344</v>
      </c>
      <c r="Y291" s="188" t="s">
        <v>42</v>
      </c>
      <c r="Z291" s="376"/>
      <c r="AA291" s="377"/>
      <c r="AB291" s="178">
        <f t="shared" si="76"/>
        <v>2200</v>
      </c>
      <c r="AC291" s="170"/>
      <c r="AD291" s="170"/>
      <c r="AE291" s="237" t="s">
        <v>149</v>
      </c>
      <c r="AF291" s="165">
        <v>0</v>
      </c>
      <c r="AG291" s="170" t="s">
        <v>44</v>
      </c>
      <c r="AH291" s="236">
        <v>2</v>
      </c>
      <c r="AI291" s="165">
        <f t="shared" si="71"/>
        <v>100255</v>
      </c>
      <c r="AJ291" s="165">
        <f t="shared" si="72"/>
        <v>1255</v>
      </c>
      <c r="AK291" s="165">
        <f t="shared" si="73"/>
        <v>255</v>
      </c>
      <c r="AL291" s="170"/>
      <c r="AN291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100255, 'Б-100255-13',date'2015-02-02', 2, 12, 12, 'RUR', 1, 18, date'2015-02-02',  date'2015-02-01', 1002555, 1, to_date('2015-01-31 23:59:59','YYYY-MM-DD HH24:MI:SS'), 1100, 198, 0, 344, 0, 'c1', 2, 100255, 1255, 255);insert into xxxx_oebs_cash_payment_test (ID, INVOICE_ID, OEBS_PAYMENT, DOC_DATE, COMISS_DATE) values (s_xxxx_oebs_cash_payment_test.NEXTVAL, 100255, 2200, to_date('2015-01-31 23:59:59','YYYY-MM-DD HH24:MI:SS'), date'2015-01-31' );</v>
      </c>
    </row>
    <row r="292" spans="1:40" ht="12.75" customHeight="1" x14ac:dyDescent="0.25">
      <c r="A292" s="272">
        <v>24</v>
      </c>
      <c r="B292" s="72">
        <v>0</v>
      </c>
      <c r="C292" s="171" t="str">
        <f t="shared" si="78"/>
        <v>100024</v>
      </c>
      <c r="D292" s="171" t="str">
        <f t="shared" si="79"/>
        <v>100024/13</v>
      </c>
      <c r="E292" s="172" t="s">
        <v>36</v>
      </c>
      <c r="F292" s="172" t="s">
        <v>36</v>
      </c>
      <c r="G292" s="165">
        <v>50</v>
      </c>
      <c r="H292" s="384">
        <v>100256</v>
      </c>
      <c r="I292" s="171" t="str">
        <f t="shared" si="80"/>
        <v>Б-100256-13</v>
      </c>
      <c r="J292" s="169">
        <v>2</v>
      </c>
      <c r="K292" s="165">
        <v>12</v>
      </c>
      <c r="L292" s="171" t="s">
        <v>38</v>
      </c>
      <c r="M292" s="175">
        <v>1</v>
      </c>
      <c r="N292" s="165">
        <v>18</v>
      </c>
      <c r="O292" s="172" t="s">
        <v>823</v>
      </c>
      <c r="P292" s="172" t="s">
        <v>823</v>
      </c>
      <c r="Q292" s="172" t="s">
        <v>826</v>
      </c>
      <c r="R292" s="205" t="str">
        <f>H292&amp;"1"</f>
        <v>1002561</v>
      </c>
      <c r="S292" s="171">
        <v>1</v>
      </c>
      <c r="T292" s="177" t="s">
        <v>308</v>
      </c>
      <c r="U292" s="171">
        <v>1100</v>
      </c>
      <c r="V292" s="171">
        <f t="shared" ref="V292" si="81">U292*0.18</f>
        <v>198</v>
      </c>
      <c r="W292" s="171">
        <v>0</v>
      </c>
      <c r="X292" s="385">
        <v>345</v>
      </c>
      <c r="Y292" s="174" t="s">
        <v>42</v>
      </c>
      <c r="Z292" s="378"/>
      <c r="AA292" s="379"/>
      <c r="AB292" s="178">
        <f t="shared" si="76"/>
        <v>2200</v>
      </c>
      <c r="AC292" s="170"/>
      <c r="AD292" s="170"/>
      <c r="AE292" s="237" t="s">
        <v>150</v>
      </c>
      <c r="AF292" s="165">
        <v>0</v>
      </c>
      <c r="AG292" s="171" t="s">
        <v>44</v>
      </c>
      <c r="AH292" s="236">
        <v>2</v>
      </c>
      <c r="AI292" s="165">
        <f t="shared" si="71"/>
        <v>100256</v>
      </c>
      <c r="AJ292" s="165">
        <f t="shared" si="72"/>
        <v>1256</v>
      </c>
      <c r="AK292" s="165">
        <f t="shared" si="73"/>
        <v>256</v>
      </c>
      <c r="AL292" s="171"/>
      <c r="AN292" s="163" t="str">
        <f t="shared" si="7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24, 100024, '100024/13', date'2014-03-01', date'2014-03-01', 50, 100256, 'Б-100256-13',date'2015-02-02', 2, 12, 12, 'RUR', 1, 18, date'2015-02-02',  date'2015-02-01', 1002561, 1, to_date('2015-02-01 00:00:00','YYYY-MM-DD HH24:MI:SS'), 1100, 198, 0, 345, 0, 'c1', 2, 100256, 1256, 256);insert into xxxx_oebs_cash_payment_test (ID, INVOICE_ID, OEBS_PAYMENT, DOC_DATE, COMISS_DATE) values (s_xxxx_oebs_cash_payment_test.NEXTVAL, 100256, 2200, to_date('2015-02-01 00:00:00','YYYY-MM-DD HH24:MI:SS'), date'2015-01-30' );</v>
      </c>
    </row>
    <row r="293" spans="1:40" s="406" customFormat="1" ht="12.75" customHeight="1" x14ac:dyDescent="0.25">
      <c r="Z293" s="407"/>
      <c r="AA293" s="408"/>
    </row>
    <row r="294" spans="1:40" s="140" customFormat="1" ht="12.75" customHeight="1" x14ac:dyDescent="0.25">
      <c r="Z294" s="403"/>
      <c r="AA294" s="404"/>
    </row>
    <row r="295" spans="1:40" ht="12.75" customHeight="1" x14ac:dyDescent="0.25">
      <c r="A295" s="272">
        <v>25</v>
      </c>
      <c r="B295" s="72">
        <v>0</v>
      </c>
      <c r="C295" s="165" t="str">
        <f t="shared" ref="C295:C299" si="82">"1000"&amp;A295</f>
        <v>100025</v>
      </c>
      <c r="D295" s="165" t="str">
        <f t="shared" ref="D295:D299" si="83">"1000"&amp;A295&amp;"/13"</f>
        <v>100025/13</v>
      </c>
      <c r="E295" s="167" t="s">
        <v>36</v>
      </c>
      <c r="F295" s="167" t="s">
        <v>1695</v>
      </c>
      <c r="G295" s="165">
        <v>50</v>
      </c>
      <c r="H295" s="178">
        <v>100257</v>
      </c>
      <c r="I295" s="170" t="str">
        <f t="shared" ref="I295:I299" si="84">"Б-"&amp;H295&amp;"-13"</f>
        <v>Б-100257-13</v>
      </c>
      <c r="J295" s="169">
        <v>3</v>
      </c>
      <c r="K295" s="165">
        <v>12</v>
      </c>
      <c r="L295" s="165" t="s">
        <v>38</v>
      </c>
      <c r="M295" s="169">
        <v>1</v>
      </c>
      <c r="N295" s="165">
        <v>18</v>
      </c>
      <c r="O295" s="167" t="s">
        <v>1696</v>
      </c>
      <c r="P295" s="167" t="s">
        <v>1696</v>
      </c>
      <c r="Q295" s="167" t="s">
        <v>1699</v>
      </c>
      <c r="R295" s="166" t="str">
        <f>H295&amp;"1"</f>
        <v>1002571</v>
      </c>
      <c r="S295" s="170">
        <v>1</v>
      </c>
      <c r="T295" s="167" t="s">
        <v>403</v>
      </c>
      <c r="U295" s="165">
        <v>1000</v>
      </c>
      <c r="V295" s="165">
        <f t="shared" ref="V295:V299" si="85">U295*0.18</f>
        <v>180</v>
      </c>
      <c r="W295" s="165">
        <v>0</v>
      </c>
      <c r="X295" s="24">
        <v>346</v>
      </c>
      <c r="Y295" s="168" t="s">
        <v>42</v>
      </c>
      <c r="Z295" s="356" t="str">
        <f>SUM(U295:U299)-SUM(V295:V299)&amp;" / "&amp;(SUM(U295:U299)-SUM(V295:V299))*0.23&amp;" / "&amp;(SUM(U295:U299)-SUM(V295:V299))*0.02</f>
        <v>4100 / 943 / 82</v>
      </c>
      <c r="AA295" s="357" t="s">
        <v>844</v>
      </c>
      <c r="AB295" s="178">
        <f>U295*2</f>
        <v>2000</v>
      </c>
      <c r="AC295" s="170"/>
      <c r="AD295" s="170"/>
      <c r="AE295" s="167" t="s">
        <v>149</v>
      </c>
      <c r="AF295" s="165">
        <v>0</v>
      </c>
      <c r="AG295" s="165" t="s">
        <v>44</v>
      </c>
      <c r="AH295" s="165">
        <v>1</v>
      </c>
      <c r="AI295" s="405" t="s">
        <v>43</v>
      </c>
      <c r="AJ295" s="163">
        <v>1257</v>
      </c>
      <c r="AK295" s="163">
        <v>257</v>
      </c>
      <c r="AL295" s="165" t="s">
        <v>45</v>
      </c>
      <c r="AN295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"&amp;A295&amp;", "&amp;C295&amp;", '"&amp;D295&amp;"', date'"&amp;E295&amp;"', date'"&amp;F295&amp;"', "&amp;G295&amp;", "&amp;H295&amp;", '"&amp;I295&amp;"',date'"&amp;O295&amp;"', "&amp;J295&amp;", "&amp;K295&amp;", "&amp;K295&amp;", '"&amp;L295&amp;"', "&amp;M295&amp;", "&amp;N295&amp;", date'"&amp;P295&amp;"',  date'"&amp;Q295&amp;"', "&amp;R295&amp;", "&amp;S295&amp;", to_date('"&amp;T295&amp;"','YYYY-MM-DD HH24:MI:SS'), "&amp;U295&amp;", "&amp;V295&amp;", "&amp;W295&amp;", "&amp;X295&amp;", "&amp;AF295&amp;", '"&amp;AG295&amp;"', "&amp;AH295&amp;", "&amp;AI295&amp;", "&amp;AJ295&amp;", "&amp;AK295&amp;");"&amp;
IF(LEN(AB295)&gt;0,"insert into xxxx_oebs_cash_payment_test (ID, INVOICE_ID, OEBS_PAYMENT, DOC_DATE, COMISS_DATE) values (s_xxxx_oebs_cash_payment_test.NEXTVAL, "&amp;H295&amp;", "&amp;AB295&amp;", to_date('"&amp;T295&amp;"','YYYY-MM-DD HH24:MI:SS'), "&amp;AE295&amp;" );","")&amp;
IF(LEN(AC295)&gt;0,"insert into xxxx_oebs_cash_payment_test (ID, INVOICE_ID, OEBS_PAYMENT, DOC_DATE, COMISS_DATE) values (s_xxxx_oebs_cash_payment_test.NEXTVAL, "&amp;H295&amp;", "&amp;AC295&amp;", to_date('"&amp;T295&amp;"','YYYY-MM-DD HH24:MI:SS'), "&amp;AE295&amp;" );","")&amp;
IF(LEN(AD295)&gt;0,"insert into xxxx_oebs_cash_payment_test (ID, INVOICE_ID, OEBS_PAYMENT, DOC_DATE, COMISS_DATE) values (s_xxxx_oebs_cash_payment_test.NEXTVAL, "&amp;H295&amp;", "&amp;AD295&amp;", to_date('"&amp;T295&amp;"','YYYY-MM-DD HH24:MI:SS'), "&amp;AE295&amp;"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25, 100025, '100025/13', date'2014-03-01', date'2015-11-01', 50, 100257, 'Б-100257-13',date'2014-02-02', 3, 12, 12, 'RUR', 1, 18, date'2014-02-02',  date'2014-02-01', 1002571, 1, to_date('2015-02-01 00:00:03','YYYY-MM-DD HH24:MI:SS'), 1000, 180, 0, 346, 0, 'c1', 1, null, 1257, 257);insert into xxxx_oebs_cash_payment_test (ID, INVOICE_ID, OEBS_PAYMENT, DOC_DATE, COMISS_DATE) values (s_xxxx_oebs_cash_payment_test.NEXTVAL, 100257, 2000, to_date('2015-02-01 00:00:03','YYYY-MM-DD HH24:MI:SS'), date'2015-01-31' );</v>
      </c>
    </row>
    <row r="296" spans="1:40" ht="12.75" customHeight="1" x14ac:dyDescent="0.25">
      <c r="A296" s="272">
        <v>25</v>
      </c>
      <c r="B296" s="72">
        <v>0</v>
      </c>
      <c r="C296" s="165" t="str">
        <f t="shared" si="82"/>
        <v>100025</v>
      </c>
      <c r="D296" s="165" t="str">
        <f t="shared" si="83"/>
        <v>100025/13</v>
      </c>
      <c r="E296" s="167" t="s">
        <v>36</v>
      </c>
      <c r="F296" s="167" t="s">
        <v>1695</v>
      </c>
      <c r="G296" s="165">
        <v>50</v>
      </c>
      <c r="H296" s="178">
        <v>100257</v>
      </c>
      <c r="I296" s="170" t="str">
        <f t="shared" si="84"/>
        <v>Б-100257-13</v>
      </c>
      <c r="J296" s="169">
        <v>3</v>
      </c>
      <c r="K296" s="165">
        <v>12</v>
      </c>
      <c r="L296" s="165" t="s">
        <v>38</v>
      </c>
      <c r="M296" s="169">
        <v>1</v>
      </c>
      <c r="N296" s="165">
        <v>18</v>
      </c>
      <c r="O296" s="167" t="s">
        <v>1696</v>
      </c>
      <c r="P296" s="167" t="s">
        <v>1696</v>
      </c>
      <c r="Q296" s="167" t="s">
        <v>1696</v>
      </c>
      <c r="R296" s="166" t="str">
        <f>H296&amp;"2"</f>
        <v>1002572</v>
      </c>
      <c r="S296" s="170">
        <v>1</v>
      </c>
      <c r="T296" s="167" t="s">
        <v>402</v>
      </c>
      <c r="U296" s="165">
        <v>1000</v>
      </c>
      <c r="V296" s="165">
        <f t="shared" si="85"/>
        <v>180</v>
      </c>
      <c r="W296" s="165">
        <v>0</v>
      </c>
      <c r="X296" s="24">
        <v>346</v>
      </c>
      <c r="Y296" s="168" t="s">
        <v>42</v>
      </c>
      <c r="Z296" s="358"/>
      <c r="AA296" s="359"/>
      <c r="AB296" s="178">
        <f t="shared" ref="AB296:AB299" si="86">U296*2</f>
        <v>2000</v>
      </c>
      <c r="AC296" s="170"/>
      <c r="AD296" s="170"/>
      <c r="AE296" s="167" t="s">
        <v>149</v>
      </c>
      <c r="AF296" s="165">
        <v>0</v>
      </c>
      <c r="AG296" s="165" t="s">
        <v>44</v>
      </c>
      <c r="AH296" s="165">
        <v>1</v>
      </c>
      <c r="AI296" s="405" t="s">
        <v>43</v>
      </c>
      <c r="AJ296" s="163">
        <v>1257</v>
      </c>
      <c r="AK296" s="163">
        <v>257</v>
      </c>
      <c r="AN296" s="163" t="str">
        <f t="shared" ref="AN296:AN299" si="8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"&amp;A296&amp;", "&amp;C296&amp;", '"&amp;D296&amp;"', date'"&amp;E296&amp;"', date'"&amp;F296&amp;"', "&amp;G296&amp;", "&amp;H296&amp;", '"&amp;I296&amp;"',date'"&amp;O296&amp;"', "&amp;J296&amp;", "&amp;K296&amp;", "&amp;K296&amp;", '"&amp;L296&amp;"', "&amp;M296&amp;", "&amp;N296&amp;", date'"&amp;P296&amp;"',  date'"&amp;Q296&amp;"', "&amp;R296&amp;", "&amp;S296&amp;", to_date('"&amp;T296&amp;"','YYYY-MM-DD HH24:MI:SS'), "&amp;U296&amp;", "&amp;V296&amp;", "&amp;W296&amp;", "&amp;X296&amp;", "&amp;AF296&amp;", '"&amp;AG296&amp;"', "&amp;AH296&amp;", "&amp;AI296&amp;", "&amp;AJ296&amp;", "&amp;AK296&amp;");"&amp;
IF(LEN(AB296)&gt;0,"insert into xxxx_oebs_cash_payment_test (ID, INVOICE_ID, OEBS_PAYMENT, DOC_DATE, COMISS_DATE) values (s_xxxx_oebs_cash_payment_test.NEXTVAL, "&amp;H296&amp;", "&amp;AB296&amp;", to_date('"&amp;T296&amp;"','YYYY-MM-DD HH24:MI:SS'), "&amp;AE296&amp;" );","")&amp;
IF(LEN(AC296)&gt;0,"insert into xxxx_oebs_cash_payment_test (ID, INVOICE_ID, OEBS_PAYMENT, DOC_DATE, COMISS_DATE) values (s_xxxx_oebs_cash_payment_test.NEXTVAL, "&amp;H296&amp;", "&amp;AC296&amp;", to_date('"&amp;T296&amp;"','YYYY-MM-DD HH24:MI:SS'), "&amp;AE296&amp;" );","")&amp;
IF(LEN(AD296)&gt;0,"insert into xxxx_oebs_cash_payment_test (ID, INVOICE_ID, OEBS_PAYMENT, DOC_DATE, COMISS_DATE) values (s_xxxx_oebs_cash_payment_test.NEXTVAL, "&amp;H296&amp;", "&amp;AD296&amp;", to_date('"&amp;T296&amp;"','YYYY-MM-DD HH24:MI:SS'), "&amp;AE296&amp;"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25, 100025, '100025/13', date'2014-03-01', date'2015-11-01', 50, 100257, 'Б-100257-13',date'2014-02-02', 3, 12, 12, 'RUR', 1, 18, date'2014-02-02',  date'2014-02-02', 1002572, 1, to_date('2015-02-01 00:00:02','YYYY-MM-DD HH24:MI:SS'), 1000, 180, 0, 346, 0, 'c1', 1, null, 1257, 257);insert into xxxx_oebs_cash_payment_test (ID, INVOICE_ID, OEBS_PAYMENT, DOC_DATE, COMISS_DATE) values (s_xxxx_oebs_cash_payment_test.NEXTVAL, 100257, 2000, to_date('2015-02-01 00:00:02','YYYY-MM-DD HH24:MI:SS'), date'2015-01-31' );</v>
      </c>
    </row>
    <row r="297" spans="1:40" ht="12.75" customHeight="1" x14ac:dyDescent="0.25">
      <c r="A297" s="272">
        <v>25</v>
      </c>
      <c r="B297" s="72">
        <v>0</v>
      </c>
      <c r="C297" s="165" t="str">
        <f t="shared" si="82"/>
        <v>100025</v>
      </c>
      <c r="D297" s="165" t="str">
        <f t="shared" si="83"/>
        <v>100025/13</v>
      </c>
      <c r="E297" s="167" t="s">
        <v>36</v>
      </c>
      <c r="F297" s="167" t="s">
        <v>1695</v>
      </c>
      <c r="G297" s="165">
        <v>50</v>
      </c>
      <c r="H297" s="178">
        <v>100257</v>
      </c>
      <c r="I297" s="170" t="str">
        <f t="shared" si="84"/>
        <v>Б-100257-13</v>
      </c>
      <c r="J297" s="169">
        <v>3</v>
      </c>
      <c r="K297" s="165">
        <v>12</v>
      </c>
      <c r="L297" s="165" t="s">
        <v>38</v>
      </c>
      <c r="M297" s="169">
        <v>1</v>
      </c>
      <c r="N297" s="165">
        <v>18</v>
      </c>
      <c r="O297" s="167" t="s">
        <v>1696</v>
      </c>
      <c r="P297" s="167" t="s">
        <v>1696</v>
      </c>
      <c r="Q297" s="167" t="s">
        <v>1697</v>
      </c>
      <c r="R297" s="166" t="str">
        <f>H297&amp;"3"</f>
        <v>1002573</v>
      </c>
      <c r="S297" s="170">
        <v>1</v>
      </c>
      <c r="T297" s="167" t="s">
        <v>401</v>
      </c>
      <c r="U297" s="165">
        <v>1000</v>
      </c>
      <c r="V297" s="165">
        <f t="shared" si="85"/>
        <v>180</v>
      </c>
      <c r="W297" s="165">
        <v>0</v>
      </c>
      <c r="X297" s="24">
        <v>346</v>
      </c>
      <c r="Y297" s="168" t="s">
        <v>42</v>
      </c>
      <c r="Z297" s="358"/>
      <c r="AA297" s="359"/>
      <c r="AB297" s="178">
        <f t="shared" si="86"/>
        <v>2000</v>
      </c>
      <c r="AC297" s="170"/>
      <c r="AD297" s="170"/>
      <c r="AE297" s="167" t="s">
        <v>149</v>
      </c>
      <c r="AF297" s="165">
        <v>0</v>
      </c>
      <c r="AG297" s="165" t="s">
        <v>44</v>
      </c>
      <c r="AH297" s="165">
        <v>1</v>
      </c>
      <c r="AI297" s="405" t="s">
        <v>43</v>
      </c>
      <c r="AJ297" s="163">
        <v>1257</v>
      </c>
      <c r="AK297" s="163">
        <v>257</v>
      </c>
      <c r="AN297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25, 100025, '100025/13', date'2014-03-01', date'2015-11-01', 50, 100257, 'Б-100257-13',date'2014-02-02', 3, 12, 12, 'RUR', 1, 18, date'2014-02-02',  date'2014-02-03', 1002573, 1, to_date('2015-02-01 00:00:01','YYYY-MM-DD HH24:MI:SS'), 1000, 180, 0, 346, 0, 'c1', 1, null, 1257, 257);insert into xxxx_oebs_cash_payment_test (ID, INVOICE_ID, OEBS_PAYMENT, DOC_DATE, COMISS_DATE) values (s_xxxx_oebs_cash_payment_test.NEXTVAL, 100257, 2000, to_date('2015-02-01 00:00:01','YYYY-MM-DD HH24:MI:SS'), date'2015-01-31' );</v>
      </c>
    </row>
    <row r="298" spans="1:40" ht="12.75" customHeight="1" x14ac:dyDescent="0.25">
      <c r="A298" s="272">
        <v>25</v>
      </c>
      <c r="B298" s="72">
        <v>0</v>
      </c>
      <c r="C298" s="165" t="str">
        <f t="shared" si="82"/>
        <v>100025</v>
      </c>
      <c r="D298" s="165" t="str">
        <f t="shared" si="83"/>
        <v>100025/13</v>
      </c>
      <c r="E298" s="167" t="s">
        <v>36</v>
      </c>
      <c r="F298" s="167" t="s">
        <v>1695</v>
      </c>
      <c r="G298" s="165">
        <v>50</v>
      </c>
      <c r="H298" s="178">
        <v>100257</v>
      </c>
      <c r="I298" s="170" t="str">
        <f t="shared" si="84"/>
        <v>Б-100257-13</v>
      </c>
      <c r="J298" s="169">
        <v>3</v>
      </c>
      <c r="K298" s="165">
        <v>12</v>
      </c>
      <c r="L298" s="165" t="s">
        <v>38</v>
      </c>
      <c r="M298" s="169">
        <v>1</v>
      </c>
      <c r="N298" s="165">
        <v>18</v>
      </c>
      <c r="O298" s="167" t="s">
        <v>1696</v>
      </c>
      <c r="P298" s="167" t="s">
        <v>1696</v>
      </c>
      <c r="Q298" s="167" t="s">
        <v>1698</v>
      </c>
      <c r="R298" s="166" t="str">
        <f>H298&amp;"4"</f>
        <v>1002574</v>
      </c>
      <c r="S298" s="170">
        <v>1</v>
      </c>
      <c r="T298" s="167" t="s">
        <v>308</v>
      </c>
      <c r="U298" s="165">
        <v>1000</v>
      </c>
      <c r="V298" s="165">
        <f t="shared" si="85"/>
        <v>180</v>
      </c>
      <c r="W298" s="165">
        <v>0</v>
      </c>
      <c r="X298" s="24">
        <v>346</v>
      </c>
      <c r="Y298" s="168" t="s">
        <v>42</v>
      </c>
      <c r="Z298" s="358"/>
      <c r="AA298" s="359"/>
      <c r="AB298" s="178">
        <f t="shared" si="86"/>
        <v>2000</v>
      </c>
      <c r="AC298" s="170"/>
      <c r="AD298" s="170"/>
      <c r="AE298" s="167" t="s">
        <v>149</v>
      </c>
      <c r="AF298" s="165">
        <v>0</v>
      </c>
      <c r="AG298" s="165" t="s">
        <v>44</v>
      </c>
      <c r="AH298" s="165">
        <v>1</v>
      </c>
      <c r="AI298" s="405" t="s">
        <v>43</v>
      </c>
      <c r="AJ298" s="163">
        <v>1257</v>
      </c>
      <c r="AK298" s="163">
        <v>257</v>
      </c>
      <c r="AN298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25, 100025, '100025/13', date'2014-03-01', date'2015-11-01', 50, 100257, 'Б-100257-13',date'2014-02-02', 3, 12, 12, 'RUR', 1, 18, date'2014-02-02',  date'2014-02-04', 1002574, 1, to_date('2015-02-01 00:00:00','YYYY-MM-DD HH24:MI:SS'), 1000, 180, 0, 346, 0, 'c1', 1, null, 1257, 257);insert into xxxx_oebs_cash_payment_test (ID, INVOICE_ID, OEBS_PAYMENT, DOC_DATE, COMISS_DATE) values (s_xxxx_oebs_cash_payment_test.NEXTVAL, 100257, 2000, to_date('2015-02-01 00:00:00','YYYY-MM-DD HH24:MI:SS'), date'2015-01-31' );</v>
      </c>
    </row>
    <row r="299" spans="1:40" ht="12.75" customHeight="1" x14ac:dyDescent="0.25">
      <c r="A299" s="272">
        <v>25</v>
      </c>
      <c r="B299" s="72">
        <v>0</v>
      </c>
      <c r="C299" s="171" t="str">
        <f t="shared" si="82"/>
        <v>100025</v>
      </c>
      <c r="D299" s="171" t="str">
        <f t="shared" si="83"/>
        <v>100025/13</v>
      </c>
      <c r="E299" s="172" t="s">
        <v>36</v>
      </c>
      <c r="F299" s="172" t="s">
        <v>1695</v>
      </c>
      <c r="G299" s="171">
        <v>50</v>
      </c>
      <c r="H299" s="178">
        <v>100257</v>
      </c>
      <c r="I299" s="171" t="str">
        <f t="shared" si="84"/>
        <v>Б-100257-13</v>
      </c>
      <c r="J299" s="169">
        <v>3</v>
      </c>
      <c r="K299" s="171">
        <v>12</v>
      </c>
      <c r="L299" s="171" t="s">
        <v>38</v>
      </c>
      <c r="M299" s="175">
        <v>1</v>
      </c>
      <c r="N299" s="171">
        <v>18</v>
      </c>
      <c r="O299" s="167" t="s">
        <v>1696</v>
      </c>
      <c r="P299" s="167" t="s">
        <v>1696</v>
      </c>
      <c r="Q299" s="167" t="s">
        <v>299</v>
      </c>
      <c r="R299" s="173" t="str">
        <f>H299&amp;"5"</f>
        <v>1002575</v>
      </c>
      <c r="S299" s="171">
        <v>1</v>
      </c>
      <c r="T299" s="172" t="s">
        <v>308</v>
      </c>
      <c r="U299" s="171">
        <v>1000</v>
      </c>
      <c r="V299" s="171">
        <f t="shared" si="85"/>
        <v>180</v>
      </c>
      <c r="W299" s="171">
        <v>0</v>
      </c>
      <c r="X299" s="24">
        <v>346</v>
      </c>
      <c r="Y299" s="174" t="s">
        <v>42</v>
      </c>
      <c r="Z299" s="361"/>
      <c r="AA299" s="362"/>
      <c r="AB299" s="180">
        <f t="shared" si="86"/>
        <v>2000</v>
      </c>
      <c r="AC299" s="171"/>
      <c r="AD299" s="171"/>
      <c r="AE299" s="167" t="s">
        <v>149</v>
      </c>
      <c r="AF299" s="165">
        <v>0</v>
      </c>
      <c r="AG299" s="171" t="s">
        <v>44</v>
      </c>
      <c r="AH299" s="171">
        <v>1</v>
      </c>
      <c r="AI299" s="405" t="s">
        <v>43</v>
      </c>
      <c r="AJ299" s="163">
        <v>1257</v>
      </c>
      <c r="AK299" s="163">
        <v>257</v>
      </c>
      <c r="AL299" s="179"/>
      <c r="AN299" s="163" t="str">
        <f t="shared" si="8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25, 100025, '100025/13', date'2014-03-01', date'2015-11-01', 50, 100257, 'Б-100257-13',date'2014-02-02', 3, 12, 12, 'RUR', 1, 18, date'2014-02-02',  date'2014-02-05', 1002575, 1, to_date('2015-02-01 00:00:00','YYYY-MM-DD HH24:MI:SS'), 1000, 180, 0, 346, 0, 'c1', 1, null, 1257, 257);insert into xxxx_oebs_cash_payment_test (ID, INVOICE_ID, OEBS_PAYMENT, DOC_DATE, COMISS_DATE) values (s_xxxx_oebs_cash_payment_test.NEXTVAL, 100257, 2000, to_date('2015-02-01 00:00:00','YYYY-MM-DD HH24:MI:SS'), date'2015-01-31' );</v>
      </c>
    </row>
    <row r="300" spans="1:40" ht="12.75" customHeight="1" x14ac:dyDescent="0.25">
      <c r="A300" s="272">
        <v>26</v>
      </c>
      <c r="B300" s="72">
        <v>0</v>
      </c>
      <c r="C300" s="165" t="str">
        <f t="shared" ref="C300:C304" si="88">"1000"&amp;A300</f>
        <v>100026</v>
      </c>
      <c r="D300" s="165" t="str">
        <f t="shared" ref="D300:D304" si="89">"1000"&amp;A300&amp;"/13"</f>
        <v>100026/13</v>
      </c>
      <c r="E300" s="167" t="s">
        <v>36</v>
      </c>
      <c r="F300" s="167" t="s">
        <v>1695</v>
      </c>
      <c r="G300" s="165">
        <v>50</v>
      </c>
      <c r="H300" s="178">
        <v>100258</v>
      </c>
      <c r="I300" s="170" t="str">
        <f t="shared" ref="I300:I304" si="90">"Б-"&amp;H300&amp;"-13"</f>
        <v>Б-100258-13</v>
      </c>
      <c r="J300" s="169">
        <v>3</v>
      </c>
      <c r="K300" s="165">
        <v>12</v>
      </c>
      <c r="L300" s="165" t="s">
        <v>38</v>
      </c>
      <c r="M300" s="169">
        <v>1</v>
      </c>
      <c r="N300" s="165">
        <v>18</v>
      </c>
      <c r="O300" s="167" t="s">
        <v>1696</v>
      </c>
      <c r="P300" s="167" t="s">
        <v>1696</v>
      </c>
      <c r="Q300" s="167" t="s">
        <v>1699</v>
      </c>
      <c r="R300" s="166" t="str">
        <f>H300&amp;"1"</f>
        <v>1002581</v>
      </c>
      <c r="S300" s="170">
        <v>1</v>
      </c>
      <c r="T300" s="167" t="s">
        <v>403</v>
      </c>
      <c r="U300" s="165">
        <v>1000</v>
      </c>
      <c r="V300" s="165">
        <f t="shared" ref="V300:V304" si="91">U300*0.18</f>
        <v>180</v>
      </c>
      <c r="W300" s="165">
        <v>0</v>
      </c>
      <c r="X300" s="24">
        <v>347</v>
      </c>
      <c r="Y300" s="168" t="s">
        <v>42</v>
      </c>
      <c r="Z300" s="356" t="str">
        <f>SUM(U300:U304)-SUM(V300:V304)&amp;" / "&amp;(SUM(U300:U304)-SUM(V300:V304))*0.23&amp;" / "&amp;(SUM(U300:U304)-SUM(V300:V304))*0.02</f>
        <v>4100 / 943 / 82</v>
      </c>
      <c r="AA300" s="357" t="s">
        <v>844</v>
      </c>
      <c r="AB300" s="178">
        <f>U300*2</f>
        <v>2000</v>
      </c>
      <c r="AC300" s="170"/>
      <c r="AD300" s="170"/>
      <c r="AE300" s="167" t="s">
        <v>149</v>
      </c>
      <c r="AF300" s="165">
        <v>0</v>
      </c>
      <c r="AG300" s="165" t="s">
        <v>44</v>
      </c>
      <c r="AH300" s="165">
        <v>1</v>
      </c>
      <c r="AI300" s="165">
        <f t="shared" ref="AI300:AI309" si="92">H300</f>
        <v>100258</v>
      </c>
      <c r="AJ300" s="405">
        <f>AK300</f>
        <v>258</v>
      </c>
      <c r="AK300" s="405">
        <f t="shared" ref="AK300" si="93">AI300-100000</f>
        <v>258</v>
      </c>
      <c r="AL300" s="165" t="s">
        <v>45</v>
      </c>
      <c r="AN300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"&amp;A300&amp;", "&amp;C300&amp;", '"&amp;D300&amp;"', date'"&amp;E300&amp;"', date'"&amp;F300&amp;"', "&amp;G300&amp;", "&amp;H300&amp;", '"&amp;I300&amp;"',date'"&amp;O300&amp;"', "&amp;J300&amp;", "&amp;K300&amp;", "&amp;K300&amp;", '"&amp;L300&amp;"', "&amp;M300&amp;", "&amp;N300&amp;", date'"&amp;P300&amp;"',  date'"&amp;Q300&amp;"', "&amp;R300&amp;", "&amp;S300&amp;", to_date('"&amp;T300&amp;"','YYYY-MM-DD HH24:MI:SS'), "&amp;U300&amp;", "&amp;V300&amp;", "&amp;W300&amp;", "&amp;X300&amp;", "&amp;AF300&amp;", '"&amp;AG300&amp;"', "&amp;AH300&amp;", "&amp;AI300&amp;", "&amp;AJ300&amp;", "&amp;AK300&amp;");"&amp;
IF(LEN(AB300)&gt;0,"insert into xxxx_oebs_cash_payment_test (ID, INVOICE_ID, OEBS_PAYMENT, DOC_DATE, COMISS_DATE) values (s_xxxx_oebs_cash_payment_test.NEXTVAL, "&amp;H300&amp;", "&amp;AB300&amp;", to_date('"&amp;T300&amp;"','YYYY-MM-DD HH24:MI:SS'), "&amp;AE300&amp;" );","")&amp;
IF(LEN(AC300)&gt;0,"insert into xxxx_oebs_cash_payment_test (ID, INVOICE_ID, OEBS_PAYMENT, DOC_DATE, COMISS_DATE) values (s_xxxx_oebs_cash_payment_test.NEXTVAL, "&amp;H300&amp;", "&amp;AC300&amp;", to_date('"&amp;T300&amp;"','YYYY-MM-DD HH24:MI:SS'), "&amp;AE300&amp;" );","")&amp;
IF(LEN(AD300)&gt;0,"insert into xxxx_oebs_cash_payment_test (ID, INVOICE_ID, OEBS_PAYMENT, DOC_DATE, COMISS_DATE) values (s_xxxx_oebs_cash_payment_test.NEXTVAL, "&amp;H300&amp;", "&amp;AD300&amp;", to_date('"&amp;T300&amp;"','YYYY-MM-DD HH24:MI:SS'), "&amp;AE300&amp;"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26, 100026, '100026/13', date'2014-03-01', date'2015-11-01', 50, 100258, 'Б-100258-13',date'2014-02-02', 3, 12, 12, 'RUR', 1, 18, date'2014-02-02',  date'2014-02-01', 1002581, 1, to_date('2015-02-01 00:00:03','YYYY-MM-DD HH24:MI:SS'), 1000, 180, 0, 347, 0, 'c1', 1, 100258, 258, 258);insert into xxxx_oebs_cash_payment_test (ID, INVOICE_ID, OEBS_PAYMENT, DOC_DATE, COMISS_DATE) values (s_xxxx_oebs_cash_payment_test.NEXTVAL, 100258, 2000, to_date('2015-02-01 00:00:03','YYYY-MM-DD HH24:MI:SS'), date'2015-01-31' );</v>
      </c>
    </row>
    <row r="301" spans="1:40" ht="12.75" customHeight="1" x14ac:dyDescent="0.25">
      <c r="A301" s="272">
        <v>26</v>
      </c>
      <c r="B301" s="72">
        <v>0</v>
      </c>
      <c r="C301" s="165" t="str">
        <f t="shared" si="88"/>
        <v>100026</v>
      </c>
      <c r="D301" s="165" t="str">
        <f t="shared" si="89"/>
        <v>100026/13</v>
      </c>
      <c r="E301" s="167" t="s">
        <v>36</v>
      </c>
      <c r="F301" s="167" t="s">
        <v>1695</v>
      </c>
      <c r="G301" s="165">
        <v>50</v>
      </c>
      <c r="H301" s="178">
        <v>100258</v>
      </c>
      <c r="I301" s="170" t="str">
        <f t="shared" si="90"/>
        <v>Б-100258-13</v>
      </c>
      <c r="J301" s="169">
        <v>3</v>
      </c>
      <c r="K301" s="165">
        <v>12</v>
      </c>
      <c r="L301" s="165" t="s">
        <v>38</v>
      </c>
      <c r="M301" s="169">
        <v>1</v>
      </c>
      <c r="N301" s="165">
        <v>18</v>
      </c>
      <c r="O301" s="167" t="s">
        <v>1696</v>
      </c>
      <c r="P301" s="167" t="s">
        <v>1696</v>
      </c>
      <c r="Q301" s="167" t="s">
        <v>1696</v>
      </c>
      <c r="R301" s="166" t="str">
        <f>H301&amp;"2"</f>
        <v>1002582</v>
      </c>
      <c r="S301" s="170">
        <v>1</v>
      </c>
      <c r="T301" s="167" t="s">
        <v>402</v>
      </c>
      <c r="U301" s="165">
        <v>1000</v>
      </c>
      <c r="V301" s="165">
        <f t="shared" si="91"/>
        <v>180</v>
      </c>
      <c r="W301" s="165">
        <v>0</v>
      </c>
      <c r="X301" s="24">
        <v>347</v>
      </c>
      <c r="Y301" s="168" t="s">
        <v>42</v>
      </c>
      <c r="Z301" s="358"/>
      <c r="AA301" s="359"/>
      <c r="AB301" s="178">
        <f t="shared" ref="AB301:AB304" si="94">U301*2</f>
        <v>2000</v>
      </c>
      <c r="AC301" s="170"/>
      <c r="AD301" s="170"/>
      <c r="AE301" s="167" t="s">
        <v>149</v>
      </c>
      <c r="AF301" s="165">
        <v>0</v>
      </c>
      <c r="AG301" s="165" t="s">
        <v>44</v>
      </c>
      <c r="AH301" s="165">
        <v>1</v>
      </c>
      <c r="AI301" s="165">
        <f t="shared" si="92"/>
        <v>100258</v>
      </c>
      <c r="AJ301" s="405">
        <f t="shared" ref="AJ301:AJ304" si="95">AK301</f>
        <v>258</v>
      </c>
      <c r="AK301" s="405">
        <f t="shared" ref="AK301:AK304" si="96">AI301-100000</f>
        <v>258</v>
      </c>
      <c r="AN301" s="163" t="str">
        <f t="shared" ref="AN301:AN304" si="9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"&amp;A301&amp;", "&amp;C301&amp;", '"&amp;D301&amp;"', date'"&amp;E301&amp;"', date'"&amp;F301&amp;"', "&amp;G301&amp;", "&amp;H301&amp;", '"&amp;I301&amp;"',date'"&amp;O301&amp;"', "&amp;J301&amp;", "&amp;K301&amp;", "&amp;K301&amp;", '"&amp;L301&amp;"', "&amp;M301&amp;", "&amp;N301&amp;", date'"&amp;P301&amp;"',  date'"&amp;Q301&amp;"', "&amp;R301&amp;", "&amp;S301&amp;", to_date('"&amp;T301&amp;"','YYYY-MM-DD HH24:MI:SS'), "&amp;U301&amp;", "&amp;V301&amp;", "&amp;W301&amp;", "&amp;X301&amp;", "&amp;AF301&amp;", '"&amp;AG301&amp;"', "&amp;AH301&amp;", "&amp;AI301&amp;", "&amp;AJ301&amp;", "&amp;AK301&amp;");"&amp;
IF(LEN(AB301)&gt;0,"insert into xxxx_oebs_cash_payment_test (ID, INVOICE_ID, OEBS_PAYMENT, DOC_DATE, COMISS_DATE) values (s_xxxx_oebs_cash_payment_test.NEXTVAL, "&amp;H301&amp;", "&amp;AB301&amp;", to_date('"&amp;T301&amp;"','YYYY-MM-DD HH24:MI:SS'), "&amp;AE301&amp;" );","")&amp;
IF(LEN(AC301)&gt;0,"insert into xxxx_oebs_cash_payment_test (ID, INVOICE_ID, OEBS_PAYMENT, DOC_DATE, COMISS_DATE) values (s_xxxx_oebs_cash_payment_test.NEXTVAL, "&amp;H301&amp;", "&amp;AC301&amp;", to_date('"&amp;T301&amp;"','YYYY-MM-DD HH24:MI:SS'), "&amp;AE301&amp;" );","")&amp;
IF(LEN(AD301)&gt;0,"insert into xxxx_oebs_cash_payment_test (ID, INVOICE_ID, OEBS_PAYMENT, DOC_DATE, COMISS_DATE) values (s_xxxx_oebs_cash_payment_test.NEXTVAL, "&amp;H301&amp;", "&amp;AD301&amp;", to_date('"&amp;T301&amp;"','YYYY-MM-DD HH24:MI:SS'), "&amp;AE301&amp;"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26, 100026, '100026/13', date'2014-03-01', date'2015-11-01', 50, 100258, 'Б-100258-13',date'2014-02-02', 3, 12, 12, 'RUR', 1, 18, date'2014-02-02',  date'2014-02-02', 1002582, 1, to_date('2015-02-01 00:00:02','YYYY-MM-DD HH24:MI:SS'), 1000, 180, 0, 347, 0, 'c1', 1, 100258, 258, 258);insert into xxxx_oebs_cash_payment_test (ID, INVOICE_ID, OEBS_PAYMENT, DOC_DATE, COMISS_DATE) values (s_xxxx_oebs_cash_payment_test.NEXTVAL, 100258, 2000, to_date('2015-02-01 00:00:02','YYYY-MM-DD HH24:MI:SS'), date'2015-01-31' );</v>
      </c>
    </row>
    <row r="302" spans="1:40" ht="12.75" customHeight="1" x14ac:dyDescent="0.25">
      <c r="A302" s="272">
        <v>26</v>
      </c>
      <c r="B302" s="72">
        <v>0</v>
      </c>
      <c r="C302" s="165" t="str">
        <f t="shared" si="88"/>
        <v>100026</v>
      </c>
      <c r="D302" s="165" t="str">
        <f t="shared" si="89"/>
        <v>100026/13</v>
      </c>
      <c r="E302" s="167" t="s">
        <v>36</v>
      </c>
      <c r="F302" s="167" t="s">
        <v>1695</v>
      </c>
      <c r="G302" s="165">
        <v>50</v>
      </c>
      <c r="H302" s="178">
        <v>100258</v>
      </c>
      <c r="I302" s="170" t="str">
        <f t="shared" si="90"/>
        <v>Б-100258-13</v>
      </c>
      <c r="J302" s="169">
        <v>3</v>
      </c>
      <c r="K302" s="165">
        <v>12</v>
      </c>
      <c r="L302" s="165" t="s">
        <v>38</v>
      </c>
      <c r="M302" s="169">
        <v>1</v>
      </c>
      <c r="N302" s="165">
        <v>18</v>
      </c>
      <c r="O302" s="167" t="s">
        <v>1696</v>
      </c>
      <c r="P302" s="167" t="s">
        <v>1696</v>
      </c>
      <c r="Q302" s="167" t="s">
        <v>1697</v>
      </c>
      <c r="R302" s="166" t="str">
        <f>H302&amp;"3"</f>
        <v>1002583</v>
      </c>
      <c r="S302" s="170">
        <v>1</v>
      </c>
      <c r="T302" s="167" t="s">
        <v>401</v>
      </c>
      <c r="U302" s="165">
        <v>1000</v>
      </c>
      <c r="V302" s="165">
        <f t="shared" si="91"/>
        <v>180</v>
      </c>
      <c r="W302" s="165">
        <v>0</v>
      </c>
      <c r="X302" s="24">
        <v>347</v>
      </c>
      <c r="Y302" s="168" t="s">
        <v>42</v>
      </c>
      <c r="Z302" s="358"/>
      <c r="AA302" s="359"/>
      <c r="AB302" s="178">
        <f t="shared" si="94"/>
        <v>2000</v>
      </c>
      <c r="AC302" s="170"/>
      <c r="AD302" s="170"/>
      <c r="AE302" s="167" t="s">
        <v>149</v>
      </c>
      <c r="AF302" s="165">
        <v>0</v>
      </c>
      <c r="AG302" s="165" t="s">
        <v>44</v>
      </c>
      <c r="AH302" s="165">
        <v>1</v>
      </c>
      <c r="AI302" s="165">
        <f t="shared" si="92"/>
        <v>100258</v>
      </c>
      <c r="AJ302" s="405">
        <f t="shared" si="95"/>
        <v>258</v>
      </c>
      <c r="AK302" s="405">
        <f t="shared" si="96"/>
        <v>258</v>
      </c>
      <c r="AN302" s="163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26, 100026, '100026/13', date'2014-03-01', date'2015-11-01', 50, 100258, 'Б-100258-13',date'2014-02-02', 3, 12, 12, 'RUR', 1, 18, date'2014-02-02',  date'2014-02-03', 1002583, 1, to_date('2015-02-01 00:00:01','YYYY-MM-DD HH24:MI:SS'), 1000, 180, 0, 347, 0, 'c1', 1, 100258, 258, 258);insert into xxxx_oebs_cash_payment_test (ID, INVOICE_ID, OEBS_PAYMENT, DOC_DATE, COMISS_DATE) values (s_xxxx_oebs_cash_payment_test.NEXTVAL, 100258, 2000, to_date('2015-02-01 00:00:01','YYYY-MM-DD HH24:MI:SS'), date'2015-01-31' );</v>
      </c>
    </row>
    <row r="303" spans="1:40" ht="12.75" customHeight="1" x14ac:dyDescent="0.25">
      <c r="A303" s="272">
        <v>26</v>
      </c>
      <c r="B303" s="72">
        <v>0</v>
      </c>
      <c r="C303" s="165" t="str">
        <f t="shared" si="88"/>
        <v>100026</v>
      </c>
      <c r="D303" s="165" t="str">
        <f t="shared" si="89"/>
        <v>100026/13</v>
      </c>
      <c r="E303" s="167" t="s">
        <v>36</v>
      </c>
      <c r="F303" s="167" t="s">
        <v>1695</v>
      </c>
      <c r="G303" s="165">
        <v>50</v>
      </c>
      <c r="H303" s="178">
        <v>100258</v>
      </c>
      <c r="I303" s="170" t="str">
        <f t="shared" si="90"/>
        <v>Б-100258-13</v>
      </c>
      <c r="J303" s="169">
        <v>3</v>
      </c>
      <c r="K303" s="165">
        <v>12</v>
      </c>
      <c r="L303" s="165" t="s">
        <v>38</v>
      </c>
      <c r="M303" s="169">
        <v>1</v>
      </c>
      <c r="N303" s="165">
        <v>18</v>
      </c>
      <c r="O303" s="167" t="s">
        <v>1696</v>
      </c>
      <c r="P303" s="167" t="s">
        <v>1696</v>
      </c>
      <c r="Q303" s="167" t="s">
        <v>1698</v>
      </c>
      <c r="R303" s="166" t="str">
        <f>H303&amp;"4"</f>
        <v>1002584</v>
      </c>
      <c r="S303" s="170">
        <v>1</v>
      </c>
      <c r="T303" s="167" t="s">
        <v>308</v>
      </c>
      <c r="U303" s="165">
        <v>1000</v>
      </c>
      <c r="V303" s="165">
        <f t="shared" si="91"/>
        <v>180</v>
      </c>
      <c r="W303" s="165">
        <v>0</v>
      </c>
      <c r="X303" s="24">
        <v>347</v>
      </c>
      <c r="Y303" s="168" t="s">
        <v>42</v>
      </c>
      <c r="Z303" s="358"/>
      <c r="AA303" s="359"/>
      <c r="AB303" s="178">
        <f t="shared" si="94"/>
        <v>2000</v>
      </c>
      <c r="AC303" s="170"/>
      <c r="AD303" s="170"/>
      <c r="AE303" s="167" t="s">
        <v>149</v>
      </c>
      <c r="AF303" s="165">
        <v>0</v>
      </c>
      <c r="AG303" s="165" t="s">
        <v>44</v>
      </c>
      <c r="AH303" s="165">
        <v>1</v>
      </c>
      <c r="AI303" s="165">
        <f t="shared" si="92"/>
        <v>100258</v>
      </c>
      <c r="AJ303" s="405">
        <f t="shared" si="95"/>
        <v>258</v>
      </c>
      <c r="AK303" s="405">
        <f t="shared" si="96"/>
        <v>258</v>
      </c>
      <c r="AN303" s="163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26, 100026, '100026/13', date'2014-03-01', date'2015-11-01', 50, 100258, 'Б-100258-13',date'2014-02-02', 3, 12, 12, 'RUR', 1, 18, date'2014-02-02',  date'2014-02-04', 1002584, 1, to_date('2015-02-01 00:00:00','YYYY-MM-DD HH24:MI:SS'), 1000, 180, 0, 347, 0, 'c1', 1, 100258, 258, 258);insert into xxxx_oebs_cash_payment_test (ID, INVOICE_ID, OEBS_PAYMENT, DOC_DATE, COMISS_DATE) values (s_xxxx_oebs_cash_payment_test.NEXTVAL, 100258, 2000, to_date('2015-02-01 00:00:00','YYYY-MM-DD HH24:MI:SS'), date'2015-01-31' );</v>
      </c>
    </row>
    <row r="304" spans="1:40" ht="12.75" customHeight="1" x14ac:dyDescent="0.25">
      <c r="A304" s="272">
        <v>26</v>
      </c>
      <c r="B304" s="72">
        <v>0</v>
      </c>
      <c r="C304" s="171" t="str">
        <f t="shared" si="88"/>
        <v>100026</v>
      </c>
      <c r="D304" s="171" t="str">
        <f t="shared" si="89"/>
        <v>100026/13</v>
      </c>
      <c r="E304" s="172" t="s">
        <v>36</v>
      </c>
      <c r="F304" s="172" t="s">
        <v>1695</v>
      </c>
      <c r="G304" s="171">
        <v>50</v>
      </c>
      <c r="H304" s="178">
        <v>100258</v>
      </c>
      <c r="I304" s="171" t="str">
        <f t="shared" si="90"/>
        <v>Б-100258-13</v>
      </c>
      <c r="J304" s="169">
        <v>3</v>
      </c>
      <c r="K304" s="171">
        <v>12</v>
      </c>
      <c r="L304" s="171" t="s">
        <v>38</v>
      </c>
      <c r="M304" s="175">
        <v>1</v>
      </c>
      <c r="N304" s="171">
        <v>18</v>
      </c>
      <c r="O304" s="167" t="s">
        <v>1696</v>
      </c>
      <c r="P304" s="167" t="s">
        <v>1696</v>
      </c>
      <c r="Q304" s="167" t="s">
        <v>299</v>
      </c>
      <c r="R304" s="173" t="str">
        <f>H304&amp;"5"</f>
        <v>1002585</v>
      </c>
      <c r="S304" s="171">
        <v>1</v>
      </c>
      <c r="T304" s="172" t="s">
        <v>308</v>
      </c>
      <c r="U304" s="171">
        <v>1000</v>
      </c>
      <c r="V304" s="171">
        <f t="shared" si="91"/>
        <v>180</v>
      </c>
      <c r="W304" s="171">
        <v>0</v>
      </c>
      <c r="X304" s="24">
        <v>347</v>
      </c>
      <c r="Y304" s="174" t="s">
        <v>42</v>
      </c>
      <c r="Z304" s="361"/>
      <c r="AA304" s="362"/>
      <c r="AB304" s="180">
        <f t="shared" si="94"/>
        <v>2000</v>
      </c>
      <c r="AC304" s="171"/>
      <c r="AD304" s="171"/>
      <c r="AE304" s="167" t="s">
        <v>149</v>
      </c>
      <c r="AF304" s="165">
        <v>0</v>
      </c>
      <c r="AG304" s="171" t="s">
        <v>44</v>
      </c>
      <c r="AH304" s="171">
        <v>1</v>
      </c>
      <c r="AI304" s="165">
        <f t="shared" si="92"/>
        <v>100258</v>
      </c>
      <c r="AJ304" s="405">
        <f t="shared" si="95"/>
        <v>258</v>
      </c>
      <c r="AK304" s="405">
        <f t="shared" si="96"/>
        <v>258</v>
      </c>
      <c r="AL304" s="179"/>
      <c r="AN304" s="163" t="str">
        <f t="shared" si="9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26, 100026, '100026/13', date'2014-03-01', date'2015-11-01', 50, 100258, 'Б-100258-13',date'2014-02-02', 3, 12, 12, 'RUR', 1, 18, date'2014-02-02',  date'2014-02-05', 1002585, 1, to_date('2015-02-01 00:00:00','YYYY-MM-DD HH24:MI:SS'), 1000, 180, 0, 347, 0, 'c1', 1, 100258, 258, 258);insert into xxxx_oebs_cash_payment_test (ID, INVOICE_ID, OEBS_PAYMENT, DOC_DATE, COMISS_DATE) values (s_xxxx_oebs_cash_payment_test.NEXTVAL, 100258, 2000, to_date('2015-02-01 00:00:00','YYYY-MM-DD HH24:MI:SS'), date'2015-01-31' );</v>
      </c>
    </row>
    <row r="305" spans="1:40" ht="12.75" customHeight="1" x14ac:dyDescent="0.25">
      <c r="A305" s="272">
        <v>27</v>
      </c>
      <c r="B305" s="72">
        <v>0</v>
      </c>
      <c r="C305" s="165" t="str">
        <f t="shared" ref="C305:C314" si="98">"1000"&amp;A305</f>
        <v>100027</v>
      </c>
      <c r="D305" s="165" t="str">
        <f t="shared" ref="D305:D314" si="99">"1000"&amp;A305&amp;"/13"</f>
        <v>100027/13</v>
      </c>
      <c r="E305" s="167" t="s">
        <v>36</v>
      </c>
      <c r="F305" s="167" t="s">
        <v>1695</v>
      </c>
      <c r="G305" s="165">
        <v>50</v>
      </c>
      <c r="H305" s="178">
        <v>100259</v>
      </c>
      <c r="I305" s="170" t="str">
        <f t="shared" ref="I305:I314" si="100">"Б-"&amp;H305&amp;"-13"</f>
        <v>Б-100259-13</v>
      </c>
      <c r="J305" s="169">
        <v>3</v>
      </c>
      <c r="K305" s="165">
        <v>12</v>
      </c>
      <c r="L305" s="165" t="s">
        <v>38</v>
      </c>
      <c r="M305" s="169">
        <v>1</v>
      </c>
      <c r="N305" s="165">
        <v>18</v>
      </c>
      <c r="O305" s="167" t="s">
        <v>1696</v>
      </c>
      <c r="P305" s="167" t="s">
        <v>1696</v>
      </c>
      <c r="Q305" s="167" t="s">
        <v>1699</v>
      </c>
      <c r="R305" s="166" t="str">
        <f>H305&amp;"1"</f>
        <v>1002591</v>
      </c>
      <c r="S305" s="170">
        <v>1</v>
      </c>
      <c r="T305" s="167" t="s">
        <v>403</v>
      </c>
      <c r="U305" s="165">
        <v>1000</v>
      </c>
      <c r="V305" s="165">
        <f t="shared" ref="V305:V314" si="101">U305*0.18</f>
        <v>180</v>
      </c>
      <c r="W305" s="165">
        <v>0</v>
      </c>
      <c r="X305" s="24">
        <v>348</v>
      </c>
      <c r="Y305" s="168" t="s">
        <v>42</v>
      </c>
      <c r="Z305" s="356" t="str">
        <f>SUM(U305:U309)-SUM(V305:V309)&amp;" / "&amp;(SUM(U305:U309)-SUM(V305:V309))*0.23&amp;" / "&amp;(SUM(U305:U309)-SUM(V305:V309))*0.02</f>
        <v>4100 / 943 / 82</v>
      </c>
      <c r="AA305" s="357" t="s">
        <v>844</v>
      </c>
      <c r="AB305" s="178">
        <f>U305*2</f>
        <v>2000</v>
      </c>
      <c r="AC305" s="170"/>
      <c r="AD305" s="170"/>
      <c r="AE305" s="167" t="s">
        <v>149</v>
      </c>
      <c r="AF305" s="165">
        <v>0</v>
      </c>
      <c r="AG305" s="165" t="s">
        <v>44</v>
      </c>
      <c r="AH305" s="165">
        <v>1</v>
      </c>
      <c r="AI305" s="165">
        <f t="shared" si="92"/>
        <v>100259</v>
      </c>
      <c r="AJ305" s="163">
        <f>AK305+1000</f>
        <v>1259</v>
      </c>
      <c r="AK305" s="163">
        <f>AI305-100000</f>
        <v>259</v>
      </c>
      <c r="AL305" s="165" t="s">
        <v>45</v>
      </c>
      <c r="AN305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"&amp;A305&amp;", "&amp;C305&amp;", '"&amp;D305&amp;"', date'"&amp;E305&amp;"', date'"&amp;F305&amp;"', "&amp;G305&amp;", "&amp;H305&amp;", '"&amp;I305&amp;"',date'"&amp;O305&amp;"', "&amp;J305&amp;", "&amp;K305&amp;", "&amp;K305&amp;", '"&amp;L305&amp;"', "&amp;M305&amp;", "&amp;N305&amp;", date'"&amp;P305&amp;"',  date'"&amp;Q305&amp;"', "&amp;R305&amp;", "&amp;S305&amp;", to_date('"&amp;T305&amp;"','YYYY-MM-DD HH24:MI:SS'), "&amp;U305&amp;", "&amp;V305&amp;", "&amp;W305&amp;", "&amp;X305&amp;", "&amp;AF305&amp;", '"&amp;AG305&amp;"', "&amp;AH305&amp;", "&amp;AI305&amp;", "&amp;AJ305&amp;", "&amp;AK305&amp;");"&amp;
IF(LEN(AB305)&gt;0,"insert into xxxx_oebs_cash_payment_test (ID, INVOICE_ID, OEBS_PAYMENT, DOC_DATE, COMISS_DATE) values (s_xxxx_oebs_cash_payment_test.NEXTVAL, "&amp;H305&amp;", "&amp;AB305&amp;", to_date('"&amp;T305&amp;"','YYYY-MM-DD HH24:MI:SS'), "&amp;AE305&amp;" );","")&amp;
IF(LEN(AC305)&gt;0,"insert into xxxx_oebs_cash_payment_test (ID, INVOICE_ID, OEBS_PAYMENT, DOC_DATE, COMISS_DATE) values (s_xxxx_oebs_cash_payment_test.NEXTVAL, "&amp;H305&amp;", "&amp;AC305&amp;", to_date('"&amp;T305&amp;"','YYYY-MM-DD HH24:MI:SS'), "&amp;AE305&amp;" );","")&amp;
IF(LEN(AD305)&gt;0,"insert into xxxx_oebs_cash_payment_test (ID, INVOICE_ID, OEBS_PAYMENT, DOC_DATE, COMISS_DATE) values (s_xxxx_oebs_cash_payment_test.NEXTVAL, "&amp;H305&amp;", "&amp;AD305&amp;", to_date('"&amp;T305&amp;"','YYYY-MM-DD HH24:MI:SS'), "&amp;AE305&amp;"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27, 100027, '100027/13', date'2014-03-01', date'2015-11-01', 50, 100259, 'Б-100259-13',date'2014-02-02', 3, 12, 12, 'RUR', 1, 18, date'2014-02-02',  date'2014-02-01', 1002591, 1, to_date('2015-02-01 00:00:03','YYYY-MM-DD HH24:MI:SS'), 1000, 180, 0, 348, 0, 'c1', 1, 100259, 1259, 259);insert into xxxx_oebs_cash_payment_test (ID, INVOICE_ID, OEBS_PAYMENT, DOC_DATE, COMISS_DATE) values (s_xxxx_oebs_cash_payment_test.NEXTVAL, 100259, 2000, to_date('2015-02-01 00:00:03','YYYY-MM-DD HH24:MI:SS'), date'2015-01-31' );</v>
      </c>
    </row>
    <row r="306" spans="1:40" ht="12.75" customHeight="1" x14ac:dyDescent="0.25">
      <c r="A306" s="272">
        <v>27</v>
      </c>
      <c r="B306" s="72">
        <v>0</v>
      </c>
      <c r="C306" s="165" t="str">
        <f t="shared" si="98"/>
        <v>100027</v>
      </c>
      <c r="D306" s="165" t="str">
        <f t="shared" si="99"/>
        <v>100027/13</v>
      </c>
      <c r="E306" s="167" t="s">
        <v>36</v>
      </c>
      <c r="F306" s="167" t="s">
        <v>1695</v>
      </c>
      <c r="G306" s="165">
        <v>50</v>
      </c>
      <c r="H306" s="178">
        <v>100259</v>
      </c>
      <c r="I306" s="170" t="str">
        <f t="shared" si="100"/>
        <v>Б-100259-13</v>
      </c>
      <c r="J306" s="169">
        <v>3</v>
      </c>
      <c r="K306" s="165">
        <v>12</v>
      </c>
      <c r="L306" s="165" t="s">
        <v>38</v>
      </c>
      <c r="M306" s="169">
        <v>1</v>
      </c>
      <c r="N306" s="165">
        <v>18</v>
      </c>
      <c r="O306" s="167" t="s">
        <v>1696</v>
      </c>
      <c r="P306" s="167" t="s">
        <v>1696</v>
      </c>
      <c r="Q306" s="167" t="s">
        <v>1696</v>
      </c>
      <c r="R306" s="166" t="str">
        <f>H306&amp;"2"</f>
        <v>1002592</v>
      </c>
      <c r="S306" s="170">
        <v>1</v>
      </c>
      <c r="T306" s="167" t="s">
        <v>402</v>
      </c>
      <c r="U306" s="165">
        <v>1000</v>
      </c>
      <c r="V306" s="165">
        <f t="shared" si="101"/>
        <v>180</v>
      </c>
      <c r="W306" s="165">
        <v>0</v>
      </c>
      <c r="X306" s="24">
        <v>348</v>
      </c>
      <c r="Y306" s="168" t="s">
        <v>42</v>
      </c>
      <c r="Z306" s="358"/>
      <c r="AA306" s="359"/>
      <c r="AB306" s="178">
        <f t="shared" ref="AB306:AB309" si="102">U306*2</f>
        <v>2000</v>
      </c>
      <c r="AC306" s="170"/>
      <c r="AD306" s="170"/>
      <c r="AE306" s="167" t="s">
        <v>149</v>
      </c>
      <c r="AF306" s="165">
        <v>0</v>
      </c>
      <c r="AG306" s="165" t="s">
        <v>44</v>
      </c>
      <c r="AH306" s="165">
        <v>1</v>
      </c>
      <c r="AI306" s="165">
        <f t="shared" si="92"/>
        <v>100259</v>
      </c>
      <c r="AJ306" s="163">
        <f t="shared" ref="AJ306:AJ314" si="103">AK306+1000</f>
        <v>1259</v>
      </c>
      <c r="AK306" s="163">
        <f t="shared" ref="AK306:AK309" si="104">AI306-100000</f>
        <v>259</v>
      </c>
      <c r="AN306" s="163" t="str">
        <f t="shared" ref="AN306:AN309" si="10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"&amp;A306&amp;", "&amp;C306&amp;", '"&amp;D306&amp;"', date'"&amp;E306&amp;"', date'"&amp;F306&amp;"', "&amp;G306&amp;", "&amp;H306&amp;", '"&amp;I306&amp;"',date'"&amp;O306&amp;"', "&amp;J306&amp;", "&amp;K306&amp;", "&amp;K306&amp;", '"&amp;L306&amp;"', "&amp;M306&amp;", "&amp;N306&amp;", date'"&amp;P306&amp;"',  date'"&amp;Q306&amp;"', "&amp;R306&amp;", "&amp;S306&amp;", to_date('"&amp;T306&amp;"','YYYY-MM-DD HH24:MI:SS'), "&amp;U306&amp;", "&amp;V306&amp;", "&amp;W306&amp;", "&amp;X306&amp;", "&amp;AF306&amp;", '"&amp;AG306&amp;"', "&amp;AH306&amp;", "&amp;AI306&amp;", "&amp;AJ306&amp;", "&amp;AK306&amp;");"&amp;
IF(LEN(AB306)&gt;0,"insert into xxxx_oebs_cash_payment_test (ID, INVOICE_ID, OEBS_PAYMENT, DOC_DATE, COMISS_DATE) values (s_xxxx_oebs_cash_payment_test.NEXTVAL, "&amp;H306&amp;", "&amp;AB306&amp;", to_date('"&amp;T306&amp;"','YYYY-MM-DD HH24:MI:SS'), "&amp;AE306&amp;" );","")&amp;
IF(LEN(AC306)&gt;0,"insert into xxxx_oebs_cash_payment_test (ID, INVOICE_ID, OEBS_PAYMENT, DOC_DATE, COMISS_DATE) values (s_xxxx_oebs_cash_payment_test.NEXTVAL, "&amp;H306&amp;", "&amp;AC306&amp;", to_date('"&amp;T306&amp;"','YYYY-MM-DD HH24:MI:SS'), "&amp;AE306&amp;" );","")&amp;
IF(LEN(AD306)&gt;0,"insert into xxxx_oebs_cash_payment_test (ID, INVOICE_ID, OEBS_PAYMENT, DOC_DATE, COMISS_DATE) values (s_xxxx_oebs_cash_payment_test.NEXTVAL, "&amp;H306&amp;", "&amp;AD306&amp;", to_date('"&amp;T306&amp;"','YYYY-MM-DD HH24:MI:SS'), "&amp;AE306&amp;"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27, 100027, '100027/13', date'2014-03-01', date'2015-11-01', 50, 100259, 'Б-100259-13',date'2014-02-02', 3, 12, 12, 'RUR', 1, 18, date'2014-02-02',  date'2014-02-02', 1002592, 1, to_date('2015-02-01 00:00:02','YYYY-MM-DD HH24:MI:SS'), 1000, 180, 0, 348, 0, 'c1', 1, 100259, 1259, 259);insert into xxxx_oebs_cash_payment_test (ID, INVOICE_ID, OEBS_PAYMENT, DOC_DATE, COMISS_DATE) values (s_xxxx_oebs_cash_payment_test.NEXTVAL, 100259, 2000, to_date('2015-02-01 00:00:02','YYYY-MM-DD HH24:MI:SS'), date'2015-01-31' );</v>
      </c>
    </row>
    <row r="307" spans="1:40" ht="12.75" customHeight="1" x14ac:dyDescent="0.25">
      <c r="A307" s="272">
        <v>27</v>
      </c>
      <c r="B307" s="72">
        <v>0</v>
      </c>
      <c r="C307" s="165" t="str">
        <f t="shared" si="98"/>
        <v>100027</v>
      </c>
      <c r="D307" s="165" t="str">
        <f t="shared" si="99"/>
        <v>100027/13</v>
      </c>
      <c r="E307" s="167" t="s">
        <v>36</v>
      </c>
      <c r="F307" s="167" t="s">
        <v>1695</v>
      </c>
      <c r="G307" s="165">
        <v>50</v>
      </c>
      <c r="H307" s="178">
        <v>100259</v>
      </c>
      <c r="I307" s="170" t="str">
        <f t="shared" si="100"/>
        <v>Б-100259-13</v>
      </c>
      <c r="J307" s="169">
        <v>3</v>
      </c>
      <c r="K307" s="165">
        <v>12</v>
      </c>
      <c r="L307" s="165" t="s">
        <v>38</v>
      </c>
      <c r="M307" s="169">
        <v>1</v>
      </c>
      <c r="N307" s="165">
        <v>18</v>
      </c>
      <c r="O307" s="167" t="s">
        <v>1696</v>
      </c>
      <c r="P307" s="167" t="s">
        <v>1696</v>
      </c>
      <c r="Q307" s="167" t="s">
        <v>1697</v>
      </c>
      <c r="R307" s="166" t="str">
        <f>H307&amp;"3"</f>
        <v>1002593</v>
      </c>
      <c r="S307" s="170">
        <v>1</v>
      </c>
      <c r="T307" s="167" t="s">
        <v>401</v>
      </c>
      <c r="U307" s="165">
        <v>1000</v>
      </c>
      <c r="V307" s="165">
        <f t="shared" si="101"/>
        <v>180</v>
      </c>
      <c r="W307" s="165">
        <v>0</v>
      </c>
      <c r="X307" s="24">
        <v>348</v>
      </c>
      <c r="Y307" s="168" t="s">
        <v>42</v>
      </c>
      <c r="Z307" s="358"/>
      <c r="AA307" s="359"/>
      <c r="AB307" s="178">
        <f t="shared" si="102"/>
        <v>2000</v>
      </c>
      <c r="AC307" s="170"/>
      <c r="AD307" s="170"/>
      <c r="AE307" s="167" t="s">
        <v>149</v>
      </c>
      <c r="AF307" s="165">
        <v>0</v>
      </c>
      <c r="AG307" s="165" t="s">
        <v>44</v>
      </c>
      <c r="AH307" s="165">
        <v>1</v>
      </c>
      <c r="AI307" s="165">
        <f t="shared" si="92"/>
        <v>100259</v>
      </c>
      <c r="AJ307" s="163">
        <f t="shared" si="103"/>
        <v>1259</v>
      </c>
      <c r="AK307" s="163">
        <f t="shared" si="104"/>
        <v>259</v>
      </c>
      <c r="AN307" s="163" t="str">
        <f t="shared" si="10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27, 100027, '100027/13', date'2014-03-01', date'2015-11-01', 50, 100259, 'Б-100259-13',date'2014-02-02', 3, 12, 12, 'RUR', 1, 18, date'2014-02-02',  date'2014-02-03', 1002593, 1, to_date('2015-02-01 00:00:01','YYYY-MM-DD HH24:MI:SS'), 1000, 180, 0, 348, 0, 'c1', 1, 100259, 1259, 259);insert into xxxx_oebs_cash_payment_test (ID, INVOICE_ID, OEBS_PAYMENT, DOC_DATE, COMISS_DATE) values (s_xxxx_oebs_cash_payment_test.NEXTVAL, 100259, 2000, to_date('2015-02-01 00:00:01','YYYY-MM-DD HH24:MI:SS'), date'2015-01-31' );</v>
      </c>
    </row>
    <row r="308" spans="1:40" ht="12.75" customHeight="1" x14ac:dyDescent="0.25">
      <c r="A308" s="272">
        <v>27</v>
      </c>
      <c r="B308" s="72">
        <v>0</v>
      </c>
      <c r="C308" s="165" t="str">
        <f t="shared" si="98"/>
        <v>100027</v>
      </c>
      <c r="D308" s="165" t="str">
        <f t="shared" si="99"/>
        <v>100027/13</v>
      </c>
      <c r="E308" s="167" t="s">
        <v>36</v>
      </c>
      <c r="F308" s="167" t="s">
        <v>1695</v>
      </c>
      <c r="G308" s="165">
        <v>50</v>
      </c>
      <c r="H308" s="178">
        <v>100259</v>
      </c>
      <c r="I308" s="170" t="str">
        <f t="shared" si="100"/>
        <v>Б-100259-13</v>
      </c>
      <c r="J308" s="169">
        <v>3</v>
      </c>
      <c r="K308" s="165">
        <v>12</v>
      </c>
      <c r="L308" s="165" t="s">
        <v>38</v>
      </c>
      <c r="M308" s="169">
        <v>1</v>
      </c>
      <c r="N308" s="165">
        <v>18</v>
      </c>
      <c r="O308" s="167" t="s">
        <v>1696</v>
      </c>
      <c r="P308" s="167" t="s">
        <v>1696</v>
      </c>
      <c r="Q308" s="167" t="s">
        <v>1698</v>
      </c>
      <c r="R308" s="166" t="str">
        <f>H308&amp;"4"</f>
        <v>1002594</v>
      </c>
      <c r="S308" s="170">
        <v>1</v>
      </c>
      <c r="T308" s="167" t="s">
        <v>308</v>
      </c>
      <c r="U308" s="165">
        <v>1000</v>
      </c>
      <c r="V308" s="165">
        <f t="shared" si="101"/>
        <v>180</v>
      </c>
      <c r="W308" s="165">
        <v>0</v>
      </c>
      <c r="X308" s="24">
        <v>348</v>
      </c>
      <c r="Y308" s="168" t="s">
        <v>42</v>
      </c>
      <c r="Z308" s="358"/>
      <c r="AA308" s="359"/>
      <c r="AB308" s="178">
        <f t="shared" si="102"/>
        <v>2000</v>
      </c>
      <c r="AC308" s="170"/>
      <c r="AD308" s="170"/>
      <c r="AE308" s="167" t="s">
        <v>149</v>
      </c>
      <c r="AF308" s="165">
        <v>0</v>
      </c>
      <c r="AG308" s="165" t="s">
        <v>44</v>
      </c>
      <c r="AH308" s="165">
        <v>1</v>
      </c>
      <c r="AI308" s="165">
        <f t="shared" si="92"/>
        <v>100259</v>
      </c>
      <c r="AJ308" s="163">
        <f t="shared" si="103"/>
        <v>1259</v>
      </c>
      <c r="AK308" s="163">
        <f t="shared" si="104"/>
        <v>259</v>
      </c>
      <c r="AN308" s="163" t="str">
        <f t="shared" si="10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27, 100027, '100027/13', date'2014-03-01', date'2015-11-01', 50, 100259, 'Б-100259-13',date'2014-02-02', 3, 12, 12, 'RUR', 1, 18, date'2014-02-02',  date'2014-02-04', 1002594, 1, to_date('2015-02-01 00:00:00','YYYY-MM-DD HH24:MI:SS'), 1000, 180, 0, 348, 0, 'c1', 1, 100259, 1259, 259);insert into xxxx_oebs_cash_payment_test (ID, INVOICE_ID, OEBS_PAYMENT, DOC_DATE, COMISS_DATE) values (s_xxxx_oebs_cash_payment_test.NEXTVAL, 100259, 2000, to_date('2015-02-01 00:00:00','YYYY-MM-DD HH24:MI:SS'), date'2015-01-31' );</v>
      </c>
    </row>
    <row r="309" spans="1:40" ht="12.75" customHeight="1" x14ac:dyDescent="0.25">
      <c r="A309" s="272">
        <v>27</v>
      </c>
      <c r="B309" s="72">
        <v>0</v>
      </c>
      <c r="C309" s="171" t="str">
        <f t="shared" si="98"/>
        <v>100027</v>
      </c>
      <c r="D309" s="171" t="str">
        <f t="shared" si="99"/>
        <v>100027/13</v>
      </c>
      <c r="E309" s="172" t="s">
        <v>36</v>
      </c>
      <c r="F309" s="172" t="s">
        <v>1695</v>
      </c>
      <c r="G309" s="171">
        <v>50</v>
      </c>
      <c r="H309" s="178">
        <v>100259</v>
      </c>
      <c r="I309" s="171" t="str">
        <f t="shared" si="100"/>
        <v>Б-100259-13</v>
      </c>
      <c r="J309" s="169">
        <v>3</v>
      </c>
      <c r="K309" s="171">
        <v>12</v>
      </c>
      <c r="L309" s="171" t="s">
        <v>38</v>
      </c>
      <c r="M309" s="175">
        <v>1</v>
      </c>
      <c r="N309" s="171">
        <v>18</v>
      </c>
      <c r="O309" s="167" t="s">
        <v>1696</v>
      </c>
      <c r="P309" s="167" t="s">
        <v>1696</v>
      </c>
      <c r="Q309" s="167" t="s">
        <v>299</v>
      </c>
      <c r="R309" s="173" t="str">
        <f>H309&amp;"5"</f>
        <v>1002595</v>
      </c>
      <c r="S309" s="171">
        <v>1</v>
      </c>
      <c r="T309" s="172" t="s">
        <v>308</v>
      </c>
      <c r="U309" s="171">
        <v>1000</v>
      </c>
      <c r="V309" s="171">
        <f t="shared" si="101"/>
        <v>180</v>
      </c>
      <c r="W309" s="171">
        <v>0</v>
      </c>
      <c r="X309" s="24">
        <v>348</v>
      </c>
      <c r="Y309" s="174" t="s">
        <v>42</v>
      </c>
      <c r="Z309" s="361"/>
      <c r="AA309" s="362"/>
      <c r="AB309" s="180">
        <f t="shared" si="102"/>
        <v>2000</v>
      </c>
      <c r="AC309" s="171"/>
      <c r="AD309" s="171"/>
      <c r="AE309" s="167" t="s">
        <v>149</v>
      </c>
      <c r="AF309" s="165">
        <v>0</v>
      </c>
      <c r="AG309" s="171" t="s">
        <v>44</v>
      </c>
      <c r="AH309" s="171">
        <v>1</v>
      </c>
      <c r="AI309" s="165">
        <f t="shared" si="92"/>
        <v>100259</v>
      </c>
      <c r="AJ309" s="163">
        <f t="shared" si="103"/>
        <v>1259</v>
      </c>
      <c r="AK309" s="163">
        <f t="shared" si="104"/>
        <v>259</v>
      </c>
      <c r="AL309" s="179"/>
      <c r="AN309" s="163" t="str">
        <f t="shared" si="10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27, 100027, '100027/13', date'2014-03-01', date'2015-11-01', 50, 100259, 'Б-100259-13',date'2014-02-02', 3, 12, 12, 'RUR', 1, 18, date'2014-02-02',  date'2014-02-05', 1002595, 1, to_date('2015-02-01 00:00:00','YYYY-MM-DD HH24:MI:SS'), 1000, 180, 0, 348, 0, 'c1', 1, 100259, 1259, 259);insert into xxxx_oebs_cash_payment_test (ID, INVOICE_ID, OEBS_PAYMENT, DOC_DATE, COMISS_DATE) values (s_xxxx_oebs_cash_payment_test.NEXTVAL, 100259, 2000, to_date('2015-02-01 00:00:00','YYYY-MM-DD HH24:MI:SS'), date'2015-01-31' );</v>
      </c>
    </row>
    <row r="310" spans="1:40" ht="12.75" customHeight="1" x14ac:dyDescent="0.25">
      <c r="A310" s="272">
        <v>28</v>
      </c>
      <c r="B310" s="72">
        <v>0</v>
      </c>
      <c r="C310" s="165" t="str">
        <f t="shared" si="98"/>
        <v>100028</v>
      </c>
      <c r="D310" s="165" t="str">
        <f t="shared" si="99"/>
        <v>100028/13</v>
      </c>
      <c r="E310" s="167" t="s">
        <v>36</v>
      </c>
      <c r="F310" s="167" t="s">
        <v>1695</v>
      </c>
      <c r="G310" s="165">
        <v>50</v>
      </c>
      <c r="H310" s="178">
        <v>100260</v>
      </c>
      <c r="I310" s="170" t="str">
        <f t="shared" si="100"/>
        <v>Б-100260-13</v>
      </c>
      <c r="J310" s="169">
        <v>3</v>
      </c>
      <c r="K310" s="165">
        <v>12</v>
      </c>
      <c r="L310" s="165" t="s">
        <v>38</v>
      </c>
      <c r="M310" s="169">
        <v>1</v>
      </c>
      <c r="N310" s="165">
        <v>18</v>
      </c>
      <c r="O310" s="167" t="s">
        <v>1696</v>
      </c>
      <c r="P310" s="167" t="s">
        <v>1696</v>
      </c>
      <c r="Q310" s="167" t="s">
        <v>1699</v>
      </c>
      <c r="R310" s="166" t="str">
        <f>H310&amp;"1"</f>
        <v>1002601</v>
      </c>
      <c r="S310" s="170">
        <v>1</v>
      </c>
      <c r="T310" s="284" t="s">
        <v>1700</v>
      </c>
      <c r="U310" s="165">
        <v>1000</v>
      </c>
      <c r="V310" s="165">
        <f t="shared" si="101"/>
        <v>180</v>
      </c>
      <c r="W310" s="165">
        <v>0</v>
      </c>
      <c r="X310" s="24">
        <v>349</v>
      </c>
      <c r="Y310" s="168" t="s">
        <v>42</v>
      </c>
      <c r="Z310" s="356" t="str">
        <f>SUM(U310:U314)-SUM(V310:V314)&amp;" / "&amp;(SUM(U310:U314)-SUM(V310:V314))*0.23&amp;" / "&amp;(SUM(U310:U314)-SUM(V310:V314))*0.02</f>
        <v>4100 / 943 / 82</v>
      </c>
      <c r="AA310" s="357" t="s">
        <v>844</v>
      </c>
      <c r="AB310" s="178">
        <f>U310*2</f>
        <v>2000</v>
      </c>
      <c r="AC310" s="170"/>
      <c r="AD310" s="170"/>
      <c r="AE310" s="284" t="s">
        <v>153</v>
      </c>
      <c r="AF310" s="165">
        <v>0</v>
      </c>
      <c r="AG310" s="165" t="s">
        <v>44</v>
      </c>
      <c r="AH310" s="165">
        <v>1</v>
      </c>
      <c r="AI310" s="165">
        <f t="shared" ref="AI310:AI314" si="106">H310</f>
        <v>100260</v>
      </c>
      <c r="AJ310" s="163">
        <f>AK310+1000</f>
        <v>1260</v>
      </c>
      <c r="AK310" s="163">
        <f>AI310-100000</f>
        <v>260</v>
      </c>
      <c r="AL310" s="165" t="s">
        <v>45</v>
      </c>
      <c r="AN310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"&amp;A310&amp;", "&amp;C310&amp;", '"&amp;D310&amp;"', date'"&amp;E310&amp;"', date'"&amp;F310&amp;"', "&amp;G310&amp;", "&amp;H310&amp;", '"&amp;I310&amp;"',date'"&amp;O310&amp;"', "&amp;J310&amp;", "&amp;K310&amp;", "&amp;K310&amp;", '"&amp;L310&amp;"', "&amp;M310&amp;", "&amp;N310&amp;", date'"&amp;P310&amp;"',  date'"&amp;Q310&amp;"', "&amp;R310&amp;", "&amp;S310&amp;", to_date('"&amp;T310&amp;"','YYYY-MM-DD HH24:MI:SS'), "&amp;U310&amp;", "&amp;V310&amp;", "&amp;W310&amp;", "&amp;X310&amp;", "&amp;AF310&amp;", '"&amp;AG310&amp;"', "&amp;AH310&amp;", "&amp;AI310&amp;", "&amp;AJ310&amp;", "&amp;AK310&amp;");"&amp;
IF(LEN(AB310)&gt;0,"insert into xxxx_oebs_cash_payment_test (ID, INVOICE_ID, OEBS_PAYMENT, DOC_DATE, COMISS_DATE) values (s_xxxx_oebs_cash_payment_test.NEXTVAL, "&amp;H310&amp;", "&amp;AB310&amp;", to_date('"&amp;T310&amp;"','YYYY-MM-DD HH24:MI:SS'), "&amp;AE310&amp;" );","")&amp;
IF(LEN(AC310)&gt;0,"insert into xxxx_oebs_cash_payment_test (ID, INVOICE_ID, OEBS_PAYMENT, DOC_DATE, COMISS_DATE) values (s_xxxx_oebs_cash_payment_test.NEXTVAL, "&amp;H310&amp;", "&amp;AC310&amp;", to_date('"&amp;T310&amp;"','YYYY-MM-DD HH24:MI:SS'), "&amp;AE310&amp;" );","")&amp;
IF(LEN(AD310)&gt;0,"insert into xxxx_oebs_cash_payment_test (ID, INVOICE_ID, OEBS_PAYMENT, DOC_DATE, COMISS_DATE) values (s_xxxx_oebs_cash_payment_test.NEXTVAL, "&amp;H310&amp;", "&amp;AD310&amp;", to_date('"&amp;T310&amp;"','YYYY-MM-DD HH24:MI:SS'), "&amp;AE310&amp;"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28, 100028, '100028/13', date'2014-03-01', date'2015-11-01', 50, 100260, 'Б-100260-13',date'2014-02-02', 3, 12, 12, 'RUR', 1, 18, date'2014-02-02',  date'2014-02-01', 1002601, 1, to_date('2014-12-01 00:00:03','YYYY-MM-DD HH24:MI:SS'), 1000, 180, 0, 349, 0, 'c1', 1, 100260, 1260, 260);insert into xxxx_oebs_cash_payment_test (ID, INVOICE_ID, OEBS_PAYMENT, DOC_DATE, COMISS_DATE) values (s_xxxx_oebs_cash_payment_test.NEXTVAL, 100260, 2000, to_date('2014-12-01 00:00:03','YYYY-MM-DD HH24:MI:SS'), date'2014-01-31' );</v>
      </c>
    </row>
    <row r="311" spans="1:40" ht="12.75" customHeight="1" x14ac:dyDescent="0.25">
      <c r="A311" s="272">
        <v>28</v>
      </c>
      <c r="B311" s="72">
        <v>0</v>
      </c>
      <c r="C311" s="165" t="str">
        <f t="shared" si="98"/>
        <v>100028</v>
      </c>
      <c r="D311" s="165" t="str">
        <f t="shared" si="99"/>
        <v>100028/13</v>
      </c>
      <c r="E311" s="167" t="s">
        <v>36</v>
      </c>
      <c r="F311" s="167" t="s">
        <v>1695</v>
      </c>
      <c r="G311" s="165">
        <v>50</v>
      </c>
      <c r="H311" s="178">
        <v>100260</v>
      </c>
      <c r="I311" s="170" t="str">
        <f t="shared" si="100"/>
        <v>Б-100260-13</v>
      </c>
      <c r="J311" s="169">
        <v>3</v>
      </c>
      <c r="K311" s="165">
        <v>12</v>
      </c>
      <c r="L311" s="165" t="s">
        <v>38</v>
      </c>
      <c r="M311" s="169">
        <v>1</v>
      </c>
      <c r="N311" s="165">
        <v>18</v>
      </c>
      <c r="O311" s="167" t="s">
        <v>1696</v>
      </c>
      <c r="P311" s="167" t="s">
        <v>1696</v>
      </c>
      <c r="Q311" s="167" t="s">
        <v>1696</v>
      </c>
      <c r="R311" s="166" t="str">
        <f>H311&amp;"2"</f>
        <v>1002602</v>
      </c>
      <c r="S311" s="170">
        <v>1</v>
      </c>
      <c r="T311" s="284" t="s">
        <v>1700</v>
      </c>
      <c r="U311" s="165">
        <v>1000</v>
      </c>
      <c r="V311" s="165">
        <f t="shared" si="101"/>
        <v>180</v>
      </c>
      <c r="W311" s="165">
        <v>0</v>
      </c>
      <c r="X311" s="24">
        <v>349</v>
      </c>
      <c r="Y311" s="168" t="s">
        <v>42</v>
      </c>
      <c r="Z311" s="358"/>
      <c r="AA311" s="359"/>
      <c r="AB311" s="178">
        <f t="shared" ref="AB311:AB314" si="107">U311*2</f>
        <v>2000</v>
      </c>
      <c r="AC311" s="170"/>
      <c r="AD311" s="170"/>
      <c r="AE311" s="284" t="s">
        <v>153</v>
      </c>
      <c r="AF311" s="165">
        <v>0</v>
      </c>
      <c r="AG311" s="165" t="s">
        <v>44</v>
      </c>
      <c r="AH311" s="165">
        <v>1</v>
      </c>
      <c r="AI311" s="165">
        <f t="shared" si="106"/>
        <v>100260</v>
      </c>
      <c r="AJ311" s="163">
        <f t="shared" si="103"/>
        <v>1260</v>
      </c>
      <c r="AK311" s="163">
        <f t="shared" ref="AK311:AK314" si="108">AI311-100000</f>
        <v>260</v>
      </c>
      <c r="AN311" s="163" t="str">
        <f t="shared" ref="AN311:AN314" si="10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"&amp;A311&amp;", "&amp;C311&amp;", '"&amp;D311&amp;"', date'"&amp;E311&amp;"', date'"&amp;F311&amp;"', "&amp;G311&amp;", "&amp;H311&amp;", '"&amp;I311&amp;"',date'"&amp;O311&amp;"', "&amp;J311&amp;", "&amp;K311&amp;", "&amp;K311&amp;", '"&amp;L311&amp;"', "&amp;M311&amp;", "&amp;N311&amp;", date'"&amp;P311&amp;"',  date'"&amp;Q311&amp;"', "&amp;R311&amp;", "&amp;S311&amp;", to_date('"&amp;T311&amp;"','YYYY-MM-DD HH24:MI:SS'), "&amp;U311&amp;", "&amp;V311&amp;", "&amp;W311&amp;", "&amp;X311&amp;", "&amp;AF311&amp;", '"&amp;AG311&amp;"', "&amp;AH311&amp;", "&amp;AI311&amp;", "&amp;AJ311&amp;", "&amp;AK311&amp;");"&amp;
IF(LEN(AB311)&gt;0,"insert into xxxx_oebs_cash_payment_test (ID, INVOICE_ID, OEBS_PAYMENT, DOC_DATE, COMISS_DATE) values (s_xxxx_oebs_cash_payment_test.NEXTVAL, "&amp;H311&amp;", "&amp;AB311&amp;", to_date('"&amp;T311&amp;"','YYYY-MM-DD HH24:MI:SS'), "&amp;AE311&amp;" );","")&amp;
IF(LEN(AC311)&gt;0,"insert into xxxx_oebs_cash_payment_test (ID, INVOICE_ID, OEBS_PAYMENT, DOC_DATE, COMISS_DATE) values (s_xxxx_oebs_cash_payment_test.NEXTVAL, "&amp;H311&amp;", "&amp;AC311&amp;", to_date('"&amp;T311&amp;"','YYYY-MM-DD HH24:MI:SS'), "&amp;AE311&amp;" );","")&amp;
IF(LEN(AD311)&gt;0,"insert into xxxx_oebs_cash_payment_test (ID, INVOICE_ID, OEBS_PAYMENT, DOC_DATE, COMISS_DATE) values (s_xxxx_oebs_cash_payment_test.NEXTVAL, "&amp;H311&amp;", "&amp;AD311&amp;", to_date('"&amp;T311&amp;"','YYYY-MM-DD HH24:MI:SS'), "&amp;AE311&amp;"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28, 100028, '100028/13', date'2014-03-01', date'2015-11-01', 50, 100260, 'Б-100260-13',date'2014-02-02', 3, 12, 12, 'RUR', 1, 18, date'2014-02-02',  date'2014-02-02', 1002602, 1, to_date('2014-12-01 00:00:03','YYYY-MM-DD HH24:MI:SS'), 1000, 180, 0, 349, 0, 'c1', 1, 100260, 1260, 260);insert into xxxx_oebs_cash_payment_test (ID, INVOICE_ID, OEBS_PAYMENT, DOC_DATE, COMISS_DATE) values (s_xxxx_oebs_cash_payment_test.NEXTVAL, 100260, 2000, to_date('2014-12-01 00:00:03','YYYY-MM-DD HH24:MI:SS'), date'2014-01-31' );</v>
      </c>
    </row>
    <row r="312" spans="1:40" ht="12.75" customHeight="1" x14ac:dyDescent="0.25">
      <c r="A312" s="272">
        <v>28</v>
      </c>
      <c r="B312" s="72">
        <v>0</v>
      </c>
      <c r="C312" s="165" t="str">
        <f t="shared" si="98"/>
        <v>100028</v>
      </c>
      <c r="D312" s="165" t="str">
        <f t="shared" si="99"/>
        <v>100028/13</v>
      </c>
      <c r="E312" s="167" t="s">
        <v>36</v>
      </c>
      <c r="F312" s="167" t="s">
        <v>1695</v>
      </c>
      <c r="G312" s="165">
        <v>50</v>
      </c>
      <c r="H312" s="178">
        <v>100260</v>
      </c>
      <c r="I312" s="170" t="str">
        <f t="shared" si="100"/>
        <v>Б-100260-13</v>
      </c>
      <c r="J312" s="169">
        <v>3</v>
      </c>
      <c r="K312" s="165">
        <v>12</v>
      </c>
      <c r="L312" s="165" t="s">
        <v>38</v>
      </c>
      <c r="M312" s="169">
        <v>1</v>
      </c>
      <c r="N312" s="165">
        <v>18</v>
      </c>
      <c r="O312" s="167" t="s">
        <v>1696</v>
      </c>
      <c r="P312" s="167" t="s">
        <v>1696</v>
      </c>
      <c r="Q312" s="167" t="s">
        <v>1697</v>
      </c>
      <c r="R312" s="166" t="str">
        <f>H312&amp;"3"</f>
        <v>1002603</v>
      </c>
      <c r="S312" s="170">
        <v>1</v>
      </c>
      <c r="T312" s="284" t="s">
        <v>1700</v>
      </c>
      <c r="U312" s="165">
        <v>1000</v>
      </c>
      <c r="V312" s="165">
        <f t="shared" si="101"/>
        <v>180</v>
      </c>
      <c r="W312" s="165">
        <v>0</v>
      </c>
      <c r="X312" s="24">
        <v>349</v>
      </c>
      <c r="Y312" s="168" t="s">
        <v>42</v>
      </c>
      <c r="Z312" s="358"/>
      <c r="AA312" s="359"/>
      <c r="AB312" s="178">
        <f t="shared" si="107"/>
        <v>2000</v>
      </c>
      <c r="AC312" s="170"/>
      <c r="AD312" s="170"/>
      <c r="AE312" s="284" t="s">
        <v>153</v>
      </c>
      <c r="AF312" s="165">
        <v>0</v>
      </c>
      <c r="AG312" s="165" t="s">
        <v>44</v>
      </c>
      <c r="AH312" s="165">
        <v>1</v>
      </c>
      <c r="AI312" s="165">
        <f t="shared" si="106"/>
        <v>100260</v>
      </c>
      <c r="AJ312" s="163">
        <f t="shared" si="103"/>
        <v>1260</v>
      </c>
      <c r="AK312" s="163">
        <f t="shared" si="108"/>
        <v>260</v>
      </c>
      <c r="AN312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28, 100028, '100028/13', date'2014-03-01', date'2015-11-01', 50, 100260, 'Б-100260-13',date'2014-02-02', 3, 12, 12, 'RUR', 1, 18, date'2014-02-02',  date'2014-02-03', 1002603, 1, to_date('2014-12-01 00:00:03','YYYY-MM-DD HH24:MI:SS'), 1000, 180, 0, 349, 0, 'c1', 1, 100260, 1260, 260);insert into xxxx_oebs_cash_payment_test (ID, INVOICE_ID, OEBS_PAYMENT, DOC_DATE, COMISS_DATE) values (s_xxxx_oebs_cash_payment_test.NEXTVAL, 100260, 2000, to_date('2014-12-01 00:00:03','YYYY-MM-DD HH24:MI:SS'), date'2014-01-31' );</v>
      </c>
    </row>
    <row r="313" spans="1:40" ht="12.75" customHeight="1" x14ac:dyDescent="0.25">
      <c r="A313" s="272">
        <v>28</v>
      </c>
      <c r="B313" s="72">
        <v>0</v>
      </c>
      <c r="C313" s="165" t="str">
        <f t="shared" si="98"/>
        <v>100028</v>
      </c>
      <c r="D313" s="165" t="str">
        <f t="shared" si="99"/>
        <v>100028/13</v>
      </c>
      <c r="E313" s="167" t="s">
        <v>36</v>
      </c>
      <c r="F313" s="167" t="s">
        <v>1695</v>
      </c>
      <c r="G313" s="165">
        <v>50</v>
      </c>
      <c r="H313" s="178">
        <v>100260</v>
      </c>
      <c r="I313" s="170" t="str">
        <f t="shared" si="100"/>
        <v>Б-100260-13</v>
      </c>
      <c r="J313" s="169">
        <v>3</v>
      </c>
      <c r="K313" s="165">
        <v>12</v>
      </c>
      <c r="L313" s="165" t="s">
        <v>38</v>
      </c>
      <c r="M313" s="169">
        <v>1</v>
      </c>
      <c r="N313" s="165">
        <v>18</v>
      </c>
      <c r="O313" s="167" t="s">
        <v>1696</v>
      </c>
      <c r="P313" s="167" t="s">
        <v>1696</v>
      </c>
      <c r="Q313" s="167" t="s">
        <v>1698</v>
      </c>
      <c r="R313" s="166" t="str">
        <f>H313&amp;"4"</f>
        <v>1002604</v>
      </c>
      <c r="S313" s="170">
        <v>1</v>
      </c>
      <c r="T313" s="284" t="s">
        <v>1700</v>
      </c>
      <c r="U313" s="165">
        <v>1000</v>
      </c>
      <c r="V313" s="165">
        <f t="shared" si="101"/>
        <v>180</v>
      </c>
      <c r="W313" s="165">
        <v>0</v>
      </c>
      <c r="X313" s="24">
        <v>349</v>
      </c>
      <c r="Y313" s="168" t="s">
        <v>42</v>
      </c>
      <c r="Z313" s="358"/>
      <c r="AA313" s="359"/>
      <c r="AB313" s="178">
        <f t="shared" si="107"/>
        <v>2000</v>
      </c>
      <c r="AC313" s="170"/>
      <c r="AD313" s="170"/>
      <c r="AE313" s="284" t="s">
        <v>153</v>
      </c>
      <c r="AF313" s="165">
        <v>0</v>
      </c>
      <c r="AG313" s="165" t="s">
        <v>44</v>
      </c>
      <c r="AH313" s="165">
        <v>1</v>
      </c>
      <c r="AI313" s="165">
        <f t="shared" si="106"/>
        <v>100260</v>
      </c>
      <c r="AJ313" s="163">
        <f t="shared" si="103"/>
        <v>1260</v>
      </c>
      <c r="AK313" s="163">
        <f t="shared" si="108"/>
        <v>260</v>
      </c>
      <c r="AN313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28, 100028, '100028/13', date'2014-03-01', date'2015-11-01', 50, 100260, 'Б-100260-13',date'2014-02-02', 3, 12, 12, 'RUR', 1, 18, date'2014-02-02',  date'2014-02-04', 1002604, 1, to_date('2014-12-01 00:00:03','YYYY-MM-DD HH24:MI:SS'), 1000, 180, 0, 349, 0, 'c1', 1, 100260, 1260, 260);insert into xxxx_oebs_cash_payment_test (ID, INVOICE_ID, OEBS_PAYMENT, DOC_DATE, COMISS_DATE) values (s_xxxx_oebs_cash_payment_test.NEXTVAL, 100260, 2000, to_date('2014-12-01 00:00:03','YYYY-MM-DD HH24:MI:SS'), date'2014-01-31' );</v>
      </c>
    </row>
    <row r="314" spans="1:40" ht="12.75" customHeight="1" x14ac:dyDescent="0.25">
      <c r="A314" s="272">
        <v>28</v>
      </c>
      <c r="B314" s="72">
        <v>0</v>
      </c>
      <c r="C314" s="171" t="str">
        <f t="shared" si="98"/>
        <v>100028</v>
      </c>
      <c r="D314" s="171" t="str">
        <f t="shared" si="99"/>
        <v>100028/13</v>
      </c>
      <c r="E314" s="172" t="s">
        <v>36</v>
      </c>
      <c r="F314" s="172" t="s">
        <v>1695</v>
      </c>
      <c r="G314" s="171">
        <v>50</v>
      </c>
      <c r="H314" s="178">
        <v>100260</v>
      </c>
      <c r="I314" s="171" t="str">
        <f t="shared" si="100"/>
        <v>Б-100260-13</v>
      </c>
      <c r="J314" s="169">
        <v>3</v>
      </c>
      <c r="K314" s="171">
        <v>12</v>
      </c>
      <c r="L314" s="171" t="s">
        <v>38</v>
      </c>
      <c r="M314" s="175">
        <v>1</v>
      </c>
      <c r="N314" s="171">
        <v>18</v>
      </c>
      <c r="O314" s="167" t="s">
        <v>1696</v>
      </c>
      <c r="P314" s="167" t="s">
        <v>1696</v>
      </c>
      <c r="Q314" s="167" t="s">
        <v>299</v>
      </c>
      <c r="R314" s="173" t="str">
        <f>H314&amp;"5"</f>
        <v>1002605</v>
      </c>
      <c r="S314" s="171">
        <v>1</v>
      </c>
      <c r="T314" s="284" t="s">
        <v>1700</v>
      </c>
      <c r="U314" s="171">
        <v>1000</v>
      </c>
      <c r="V314" s="171">
        <f t="shared" si="101"/>
        <v>180</v>
      </c>
      <c r="W314" s="171">
        <v>0</v>
      </c>
      <c r="X314" s="24">
        <v>349</v>
      </c>
      <c r="Y314" s="174" t="s">
        <v>42</v>
      </c>
      <c r="Z314" s="361"/>
      <c r="AA314" s="362"/>
      <c r="AB314" s="180">
        <f t="shared" si="107"/>
        <v>2000</v>
      </c>
      <c r="AC314" s="171"/>
      <c r="AD314" s="171"/>
      <c r="AE314" s="284" t="s">
        <v>153</v>
      </c>
      <c r="AF314" s="165">
        <v>0</v>
      </c>
      <c r="AG314" s="171" t="s">
        <v>44</v>
      </c>
      <c r="AH314" s="171">
        <v>1</v>
      </c>
      <c r="AI314" s="165">
        <f t="shared" si="106"/>
        <v>100260</v>
      </c>
      <c r="AJ314" s="163">
        <f t="shared" si="103"/>
        <v>1260</v>
      </c>
      <c r="AK314" s="163">
        <f t="shared" si="108"/>
        <v>260</v>
      </c>
      <c r="AL314" s="179"/>
      <c r="AN314" s="163" t="str">
        <f t="shared" si="10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28, 100028, '100028/13', date'2014-03-01', date'2015-11-01', 50, 100260, 'Б-100260-13',date'2014-02-02', 3, 12, 12, 'RUR', 1, 18, date'2014-02-02',  date'2014-02-05', 1002605, 1, to_date('2014-12-01 00:00:03','YYYY-MM-DD HH24:MI:SS'), 1000, 180, 0, 349, 0, 'c1', 1, 100260, 1260, 260);insert into xxxx_oebs_cash_payment_test (ID, INVOICE_ID, OEBS_PAYMENT, DOC_DATE, COMISS_DATE) values (s_xxxx_oebs_cash_payment_test.NEXTVAL, 100260, 2000, to_date('2014-12-01 00:00:03','YYYY-MM-DD HH24:MI:SS'), date'2014-01-31' );</v>
      </c>
    </row>
    <row r="315" spans="1:40" ht="12.75" customHeight="1" x14ac:dyDescent="0.25">
      <c r="A315" s="272">
        <v>29</v>
      </c>
      <c r="B315" s="72">
        <v>0</v>
      </c>
      <c r="C315" s="165" t="str">
        <f t="shared" ref="C315:C319" si="110">"1000"&amp;A315</f>
        <v>100029</v>
      </c>
      <c r="D315" s="165" t="str">
        <f t="shared" ref="D315:D319" si="111">"1000"&amp;A315&amp;"/13"</f>
        <v>100029/13</v>
      </c>
      <c r="E315" s="167" t="s">
        <v>36</v>
      </c>
      <c r="F315" s="167" t="s">
        <v>1695</v>
      </c>
      <c r="G315" s="165">
        <v>50</v>
      </c>
      <c r="H315" s="178">
        <v>100261</v>
      </c>
      <c r="I315" s="170" t="str">
        <f t="shared" ref="I315:I319" si="112">"Б-"&amp;H315&amp;"-13"</f>
        <v>Б-100261-13</v>
      </c>
      <c r="J315" s="169">
        <v>3</v>
      </c>
      <c r="K315" s="165">
        <v>12</v>
      </c>
      <c r="L315" s="165" t="s">
        <v>38</v>
      </c>
      <c r="M315" s="169">
        <v>1</v>
      </c>
      <c r="N315" s="165">
        <v>18</v>
      </c>
      <c r="O315" s="167" t="s">
        <v>1696</v>
      </c>
      <c r="P315" s="167" t="s">
        <v>1696</v>
      </c>
      <c r="Q315" s="167" t="s">
        <v>1699</v>
      </c>
      <c r="R315" s="166" t="str">
        <f>H315&amp;"1"</f>
        <v>1002611</v>
      </c>
      <c r="S315" s="170">
        <v>1</v>
      </c>
      <c r="T315" s="284" t="s">
        <v>1700</v>
      </c>
      <c r="U315" s="165">
        <v>1000</v>
      </c>
      <c r="V315" s="165">
        <f t="shared" ref="V315:V319" si="113">U315*0.18</f>
        <v>180</v>
      </c>
      <c r="W315" s="165">
        <v>0</v>
      </c>
      <c r="X315" s="24">
        <v>350</v>
      </c>
      <c r="Y315" s="168" t="s">
        <v>42</v>
      </c>
      <c r="Z315" s="356" t="str">
        <f>SUM(U315:U319)-SUM(V315:V319)&amp;" / "&amp;(SUM(U315:U319)-SUM(V315:V319))*0.23&amp;" / "&amp;(SUM(U315:U319)-SUM(V315:V319))*0.02</f>
        <v>4100 / 943 / 82</v>
      </c>
      <c r="AA315" s="357" t="s">
        <v>844</v>
      </c>
      <c r="AB315" s="178">
        <f>U315*2</f>
        <v>2000</v>
      </c>
      <c r="AC315" s="170"/>
      <c r="AD315" s="170"/>
      <c r="AE315" s="167" t="s">
        <v>149</v>
      </c>
      <c r="AF315" s="165">
        <v>0</v>
      </c>
      <c r="AG315" s="165" t="s">
        <v>44</v>
      </c>
      <c r="AH315" s="165">
        <v>1</v>
      </c>
      <c r="AI315" s="165">
        <f t="shared" ref="AI315:AI319" si="114">H315</f>
        <v>100261</v>
      </c>
      <c r="AJ315" s="163">
        <f>AK315+1000</f>
        <v>1261</v>
      </c>
      <c r="AK315" s="163">
        <f>AI315-100000</f>
        <v>261</v>
      </c>
      <c r="AL315" s="165" t="s">
        <v>45</v>
      </c>
      <c r="AN315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"&amp;A315&amp;", "&amp;C315&amp;", '"&amp;D315&amp;"', date'"&amp;E315&amp;"', date'"&amp;F315&amp;"', "&amp;G315&amp;", "&amp;H315&amp;", '"&amp;I315&amp;"',date'"&amp;O315&amp;"', "&amp;J315&amp;", "&amp;K315&amp;", "&amp;K315&amp;", '"&amp;L315&amp;"', "&amp;M315&amp;", "&amp;N315&amp;", date'"&amp;P315&amp;"',  date'"&amp;Q315&amp;"', "&amp;R315&amp;", "&amp;S315&amp;", to_date('"&amp;T315&amp;"','YYYY-MM-DD HH24:MI:SS'), "&amp;U315&amp;", "&amp;V315&amp;", "&amp;W315&amp;", "&amp;X315&amp;", "&amp;AF315&amp;", '"&amp;AG315&amp;"', "&amp;AH315&amp;", "&amp;AI315&amp;", "&amp;AJ315&amp;", "&amp;AK315&amp;");"&amp;
IF(LEN(AB315)&gt;0,"insert into xxxx_oebs_cash_payment_test (ID, INVOICE_ID, OEBS_PAYMENT, DOC_DATE, COMISS_DATE) values (s_xxxx_oebs_cash_payment_test.NEXTVAL, "&amp;H315&amp;", "&amp;AB315&amp;", to_date('"&amp;T315&amp;"','YYYY-MM-DD HH24:MI:SS'), "&amp;AE315&amp;" );","")&amp;
IF(LEN(AC315)&gt;0,"insert into xxxx_oebs_cash_payment_test (ID, INVOICE_ID, OEBS_PAYMENT, DOC_DATE, COMISS_DATE) values (s_xxxx_oebs_cash_payment_test.NEXTVAL, "&amp;H315&amp;", "&amp;AC315&amp;", to_date('"&amp;T315&amp;"','YYYY-MM-DD HH24:MI:SS'), "&amp;AE315&amp;" );","")&amp;
IF(LEN(AD315)&gt;0,"insert into xxxx_oebs_cash_payment_test (ID, INVOICE_ID, OEBS_PAYMENT, DOC_DATE, COMISS_DATE) values (s_xxxx_oebs_cash_payment_test.NEXTVAL, "&amp;H315&amp;", "&amp;AD315&amp;", to_date('"&amp;T315&amp;"','YYYY-MM-DD HH24:MI:SS'), "&amp;AE315&amp;"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29, 100029, '100029/13', date'2014-03-01', date'2015-11-01', 50, 100261, 'Б-100261-13',date'2014-02-02', 3, 12, 12, 'RUR', 1, 18, date'2014-02-02',  date'2014-02-01', 1002611, 1, to_date('2014-12-01 00:00:03','YYYY-MM-DD HH24:MI:SS'), 1000, 180, 0, 350, 0, 'c1', 1, 100261, 1261, 261);insert into xxxx_oebs_cash_payment_test (ID, INVOICE_ID, OEBS_PAYMENT, DOC_DATE, COMISS_DATE) values (s_xxxx_oebs_cash_payment_test.NEXTVAL, 100261, 2000, to_date('2014-12-01 00:00:03','YYYY-MM-DD HH24:MI:SS'), date'2015-01-31' );</v>
      </c>
    </row>
    <row r="316" spans="1:40" ht="12.75" customHeight="1" x14ac:dyDescent="0.25">
      <c r="A316" s="272">
        <v>29</v>
      </c>
      <c r="B316" s="72">
        <v>0</v>
      </c>
      <c r="C316" s="165" t="str">
        <f t="shared" si="110"/>
        <v>100029</v>
      </c>
      <c r="D316" s="165" t="str">
        <f t="shared" si="111"/>
        <v>100029/13</v>
      </c>
      <c r="E316" s="167" t="s">
        <v>36</v>
      </c>
      <c r="F316" s="167" t="s">
        <v>1695</v>
      </c>
      <c r="G316" s="165">
        <v>50</v>
      </c>
      <c r="H316" s="178">
        <v>100261</v>
      </c>
      <c r="I316" s="170" t="str">
        <f t="shared" si="112"/>
        <v>Б-100261-13</v>
      </c>
      <c r="J316" s="169">
        <v>3</v>
      </c>
      <c r="K316" s="165">
        <v>12</v>
      </c>
      <c r="L316" s="165" t="s">
        <v>38</v>
      </c>
      <c r="M316" s="169">
        <v>1</v>
      </c>
      <c r="N316" s="165">
        <v>18</v>
      </c>
      <c r="O316" s="167" t="s">
        <v>1696</v>
      </c>
      <c r="P316" s="167" t="s">
        <v>1696</v>
      </c>
      <c r="Q316" s="167" t="s">
        <v>1696</v>
      </c>
      <c r="R316" s="166" t="str">
        <f>H316&amp;"2"</f>
        <v>1002612</v>
      </c>
      <c r="S316" s="170">
        <v>1</v>
      </c>
      <c r="T316" s="167" t="s">
        <v>402</v>
      </c>
      <c r="U316" s="165">
        <v>1000</v>
      </c>
      <c r="V316" s="165">
        <f t="shared" si="113"/>
        <v>180</v>
      </c>
      <c r="W316" s="165">
        <v>0</v>
      </c>
      <c r="X316" s="24">
        <v>350</v>
      </c>
      <c r="Y316" s="168" t="s">
        <v>42</v>
      </c>
      <c r="Z316" s="358"/>
      <c r="AA316" s="359"/>
      <c r="AB316" s="178">
        <f t="shared" ref="AB316:AB319" si="115">U316*2</f>
        <v>2000</v>
      </c>
      <c r="AC316" s="170"/>
      <c r="AD316" s="170"/>
      <c r="AE316" s="167" t="s">
        <v>149</v>
      </c>
      <c r="AF316" s="165">
        <v>0</v>
      </c>
      <c r="AG316" s="165" t="s">
        <v>44</v>
      </c>
      <c r="AH316" s="165">
        <v>1</v>
      </c>
      <c r="AI316" s="165">
        <f t="shared" si="114"/>
        <v>100261</v>
      </c>
      <c r="AJ316" s="163">
        <f t="shared" ref="AJ316:AJ319" si="116">AK316+1000</f>
        <v>1261</v>
      </c>
      <c r="AK316" s="163">
        <f t="shared" ref="AK316:AK319" si="117">AI316-100000</f>
        <v>261</v>
      </c>
      <c r="AN316" s="163" t="str">
        <f t="shared" ref="AN316:AN324" si="118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"&amp;A316&amp;", "&amp;C316&amp;", '"&amp;D316&amp;"', date'"&amp;E316&amp;"', date'"&amp;F316&amp;"', "&amp;G316&amp;", "&amp;H316&amp;", '"&amp;I316&amp;"',date'"&amp;O316&amp;"', "&amp;J316&amp;", "&amp;K316&amp;", "&amp;K316&amp;", '"&amp;L316&amp;"', "&amp;M316&amp;", "&amp;N316&amp;", date'"&amp;P316&amp;"',  date'"&amp;Q316&amp;"', "&amp;R316&amp;", "&amp;S316&amp;", to_date('"&amp;T316&amp;"','YYYY-MM-DD HH24:MI:SS'), "&amp;U316&amp;", "&amp;V316&amp;", "&amp;W316&amp;", "&amp;X316&amp;", "&amp;AF316&amp;", '"&amp;AG316&amp;"', "&amp;AH316&amp;", "&amp;AI316&amp;", "&amp;AJ316&amp;", "&amp;AK316&amp;");"&amp;
IF(LEN(AB316)&gt;0,"insert into xxxx_oebs_cash_payment_test (ID, INVOICE_ID, OEBS_PAYMENT, DOC_DATE, COMISS_DATE) values (s_xxxx_oebs_cash_payment_test.NEXTVAL, "&amp;H316&amp;", "&amp;AB316&amp;", to_date('"&amp;T316&amp;"','YYYY-MM-DD HH24:MI:SS'), "&amp;AE316&amp;" );","")&amp;
IF(LEN(AC316)&gt;0,"insert into xxxx_oebs_cash_payment_test (ID, INVOICE_ID, OEBS_PAYMENT, DOC_DATE, COMISS_DATE) values (s_xxxx_oebs_cash_payment_test.NEXTVAL, "&amp;H316&amp;", "&amp;AC316&amp;", to_date('"&amp;T316&amp;"','YYYY-MM-DD HH24:MI:SS'), "&amp;AE316&amp;" );","")&amp;
IF(LEN(AD316)&gt;0,"insert into xxxx_oebs_cash_payment_test (ID, INVOICE_ID, OEBS_PAYMENT, DOC_DATE, COMISS_DATE) values (s_xxxx_oebs_cash_payment_test.NEXTVAL, "&amp;H316&amp;", "&amp;AD316&amp;", to_date('"&amp;T316&amp;"','YYYY-MM-DD HH24:MI:SS'), "&amp;AE316&amp;"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29, 100029, '100029/13', date'2014-03-01', date'2015-11-01', 50, 100261, 'Б-100261-13',date'2014-02-02', 3, 12, 12, 'RUR', 1, 18, date'2014-02-02',  date'2014-02-02', 1002612, 1, to_date('2015-02-01 00:00:02','YYYY-MM-DD HH24:MI:SS'), 1000, 180, 0, 350, 0, 'c1', 1, 100261, 1261, 261);insert into xxxx_oebs_cash_payment_test (ID, INVOICE_ID, OEBS_PAYMENT, DOC_DATE, COMISS_DATE) values (s_xxxx_oebs_cash_payment_test.NEXTVAL, 100261, 2000, to_date('2015-02-01 00:00:02','YYYY-MM-DD HH24:MI:SS'), date'2015-01-31' );</v>
      </c>
    </row>
    <row r="317" spans="1:40" ht="12.75" customHeight="1" x14ac:dyDescent="0.25">
      <c r="A317" s="272">
        <v>29</v>
      </c>
      <c r="B317" s="72">
        <v>0</v>
      </c>
      <c r="C317" s="165" t="str">
        <f t="shared" si="110"/>
        <v>100029</v>
      </c>
      <c r="D317" s="165" t="str">
        <f t="shared" si="111"/>
        <v>100029/13</v>
      </c>
      <c r="E317" s="167" t="s">
        <v>36</v>
      </c>
      <c r="F317" s="167" t="s">
        <v>1695</v>
      </c>
      <c r="G317" s="165">
        <v>50</v>
      </c>
      <c r="H317" s="178">
        <v>100261</v>
      </c>
      <c r="I317" s="170" t="str">
        <f t="shared" si="112"/>
        <v>Б-100261-13</v>
      </c>
      <c r="J317" s="169">
        <v>3</v>
      </c>
      <c r="K317" s="165">
        <v>12</v>
      </c>
      <c r="L317" s="165" t="s">
        <v>38</v>
      </c>
      <c r="M317" s="169">
        <v>1</v>
      </c>
      <c r="N317" s="165">
        <v>18</v>
      </c>
      <c r="O317" s="167" t="s">
        <v>1696</v>
      </c>
      <c r="P317" s="167" t="s">
        <v>1696</v>
      </c>
      <c r="Q317" s="167" t="s">
        <v>1697</v>
      </c>
      <c r="R317" s="166" t="str">
        <f>H317&amp;"3"</f>
        <v>1002613</v>
      </c>
      <c r="S317" s="170">
        <v>1</v>
      </c>
      <c r="T317" s="167" t="s">
        <v>401</v>
      </c>
      <c r="U317" s="165">
        <v>1000</v>
      </c>
      <c r="V317" s="165">
        <f t="shared" si="113"/>
        <v>180</v>
      </c>
      <c r="W317" s="165">
        <v>0</v>
      </c>
      <c r="X317" s="24">
        <v>350</v>
      </c>
      <c r="Y317" s="168" t="s">
        <v>42</v>
      </c>
      <c r="Z317" s="358"/>
      <c r="AA317" s="359"/>
      <c r="AB317" s="178">
        <f t="shared" si="115"/>
        <v>2000</v>
      </c>
      <c r="AC317" s="170"/>
      <c r="AD317" s="170"/>
      <c r="AE317" s="167" t="s">
        <v>149</v>
      </c>
      <c r="AF317" s="165">
        <v>0</v>
      </c>
      <c r="AG317" s="165" t="s">
        <v>44</v>
      </c>
      <c r="AH317" s="165">
        <v>1</v>
      </c>
      <c r="AI317" s="165">
        <f t="shared" si="114"/>
        <v>100261</v>
      </c>
      <c r="AJ317" s="163">
        <f t="shared" si="116"/>
        <v>1261</v>
      </c>
      <c r="AK317" s="163">
        <f t="shared" si="117"/>
        <v>261</v>
      </c>
      <c r="AN317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29, 100029, '100029/13', date'2014-03-01', date'2015-11-01', 50, 100261, 'Б-100261-13',date'2014-02-02', 3, 12, 12, 'RUR', 1, 18, date'2014-02-02',  date'2014-02-03', 1002613, 1, to_date('2015-02-01 00:00:01','YYYY-MM-DD HH24:MI:SS'), 1000, 180, 0, 350, 0, 'c1', 1, 100261, 1261, 261);insert into xxxx_oebs_cash_payment_test (ID, INVOICE_ID, OEBS_PAYMENT, DOC_DATE, COMISS_DATE) values (s_xxxx_oebs_cash_payment_test.NEXTVAL, 100261, 2000, to_date('2015-02-01 00:00:01','YYYY-MM-DD HH24:MI:SS'), date'2015-01-31' );</v>
      </c>
    </row>
    <row r="318" spans="1:40" ht="12.75" customHeight="1" x14ac:dyDescent="0.25">
      <c r="A318" s="272">
        <v>29</v>
      </c>
      <c r="B318" s="72">
        <v>0</v>
      </c>
      <c r="C318" s="165" t="str">
        <f t="shared" si="110"/>
        <v>100029</v>
      </c>
      <c r="D318" s="165" t="str">
        <f t="shared" si="111"/>
        <v>100029/13</v>
      </c>
      <c r="E318" s="167" t="s">
        <v>36</v>
      </c>
      <c r="F318" s="167" t="s">
        <v>1695</v>
      </c>
      <c r="G318" s="165">
        <v>50</v>
      </c>
      <c r="H318" s="178">
        <v>100261</v>
      </c>
      <c r="I318" s="170" t="str">
        <f t="shared" si="112"/>
        <v>Б-100261-13</v>
      </c>
      <c r="J318" s="169">
        <v>3</v>
      </c>
      <c r="K318" s="165">
        <v>12</v>
      </c>
      <c r="L318" s="165" t="s">
        <v>38</v>
      </c>
      <c r="M318" s="169">
        <v>1</v>
      </c>
      <c r="N318" s="165">
        <v>18</v>
      </c>
      <c r="O318" s="167" t="s">
        <v>1696</v>
      </c>
      <c r="P318" s="167" t="s">
        <v>1696</v>
      </c>
      <c r="Q318" s="167" t="s">
        <v>1698</v>
      </c>
      <c r="R318" s="166" t="str">
        <f>H318&amp;"4"</f>
        <v>1002614</v>
      </c>
      <c r="S318" s="170">
        <v>1</v>
      </c>
      <c r="T318" s="167" t="s">
        <v>308</v>
      </c>
      <c r="U318" s="165">
        <v>1000</v>
      </c>
      <c r="V318" s="165">
        <f t="shared" si="113"/>
        <v>180</v>
      </c>
      <c r="W318" s="165">
        <v>0</v>
      </c>
      <c r="X318" s="24">
        <v>350</v>
      </c>
      <c r="Y318" s="168" t="s">
        <v>42</v>
      </c>
      <c r="Z318" s="358"/>
      <c r="AA318" s="359"/>
      <c r="AB318" s="178">
        <f t="shared" si="115"/>
        <v>2000</v>
      </c>
      <c r="AC318" s="170"/>
      <c r="AD318" s="170"/>
      <c r="AE318" s="167" t="s">
        <v>149</v>
      </c>
      <c r="AF318" s="165">
        <v>0</v>
      </c>
      <c r="AG318" s="165" t="s">
        <v>44</v>
      </c>
      <c r="AH318" s="165">
        <v>1</v>
      </c>
      <c r="AI318" s="165">
        <f t="shared" si="114"/>
        <v>100261</v>
      </c>
      <c r="AJ318" s="163">
        <f t="shared" si="116"/>
        <v>1261</v>
      </c>
      <c r="AK318" s="163">
        <f t="shared" si="117"/>
        <v>261</v>
      </c>
      <c r="AN318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29, 100029, '100029/13', date'2014-03-01', date'2015-11-01', 50, 100261, 'Б-100261-13',date'2014-02-02', 3, 12, 12, 'RUR', 1, 18, date'2014-02-02',  date'2014-02-04', 1002614, 1, to_date('2015-02-01 00:00:00','YYYY-MM-DD HH24:MI:SS'), 1000, 180, 0, 350, 0, 'c1', 1, 100261, 1261, 261);insert into xxxx_oebs_cash_payment_test (ID, INVOICE_ID, OEBS_PAYMENT, DOC_DATE, COMISS_DATE) values (s_xxxx_oebs_cash_payment_test.NEXTVAL, 100261, 2000, to_date('2015-02-01 00:00:00','YYYY-MM-DD HH24:MI:SS'), date'2015-01-31' );</v>
      </c>
    </row>
    <row r="319" spans="1:40" ht="12.75" customHeight="1" x14ac:dyDescent="0.25">
      <c r="A319" s="272">
        <v>29</v>
      </c>
      <c r="B319" s="72">
        <v>0</v>
      </c>
      <c r="C319" s="171" t="str">
        <f t="shared" si="110"/>
        <v>100029</v>
      </c>
      <c r="D319" s="171" t="str">
        <f t="shared" si="111"/>
        <v>100029/13</v>
      </c>
      <c r="E319" s="172" t="s">
        <v>36</v>
      </c>
      <c r="F319" s="172" t="s">
        <v>1695</v>
      </c>
      <c r="G319" s="171">
        <v>50</v>
      </c>
      <c r="H319" s="178">
        <v>100261</v>
      </c>
      <c r="I319" s="171" t="str">
        <f t="shared" si="112"/>
        <v>Б-100261-13</v>
      </c>
      <c r="J319" s="169">
        <v>3</v>
      </c>
      <c r="K319" s="171">
        <v>12</v>
      </c>
      <c r="L319" s="171" t="s">
        <v>38</v>
      </c>
      <c r="M319" s="175">
        <v>1</v>
      </c>
      <c r="N319" s="171">
        <v>18</v>
      </c>
      <c r="O319" s="167" t="s">
        <v>1696</v>
      </c>
      <c r="P319" s="167" t="s">
        <v>1696</v>
      </c>
      <c r="Q319" s="167" t="s">
        <v>299</v>
      </c>
      <c r="R319" s="173" t="str">
        <f>H319&amp;"5"</f>
        <v>1002615</v>
      </c>
      <c r="S319" s="171">
        <v>1</v>
      </c>
      <c r="T319" s="172" t="s">
        <v>308</v>
      </c>
      <c r="U319" s="171">
        <v>1000</v>
      </c>
      <c r="V319" s="171">
        <f t="shared" si="113"/>
        <v>180</v>
      </c>
      <c r="W319" s="171">
        <v>0</v>
      </c>
      <c r="X319" s="24">
        <v>350</v>
      </c>
      <c r="Y319" s="174" t="s">
        <v>42</v>
      </c>
      <c r="Z319" s="361"/>
      <c r="AA319" s="362"/>
      <c r="AB319" s="180">
        <f t="shared" si="115"/>
        <v>2000</v>
      </c>
      <c r="AC319" s="171"/>
      <c r="AD319" s="171"/>
      <c r="AE319" s="167" t="s">
        <v>149</v>
      </c>
      <c r="AF319" s="165">
        <v>0</v>
      </c>
      <c r="AG319" s="171" t="s">
        <v>44</v>
      </c>
      <c r="AH319" s="171">
        <v>1</v>
      </c>
      <c r="AI319" s="165">
        <f t="shared" si="114"/>
        <v>100261</v>
      </c>
      <c r="AJ319" s="163">
        <f t="shared" si="116"/>
        <v>1261</v>
      </c>
      <c r="AK319" s="163">
        <f t="shared" si="117"/>
        <v>261</v>
      </c>
      <c r="AL319" s="179"/>
      <c r="AN319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29, 100029, '100029/13', date'2014-03-01', date'2015-11-01', 50, 100261, 'Б-100261-13',date'2014-02-02', 3, 12, 12, 'RUR', 1, 18, date'2014-02-02',  date'2014-02-05', 1002615, 1, to_date('2015-02-01 00:00:00','YYYY-MM-DD HH24:MI:SS'), 1000, 180, 0, 350, 0, 'c1', 1, 100261, 1261, 261);insert into xxxx_oebs_cash_payment_test (ID, INVOICE_ID, OEBS_PAYMENT, DOC_DATE, COMISS_DATE) values (s_xxxx_oebs_cash_payment_test.NEXTVAL, 100261, 2000, to_date('2015-02-01 00:00:00','YYYY-MM-DD HH24:MI:SS'), date'2015-01-31' );</v>
      </c>
    </row>
    <row r="320" spans="1:40" ht="12.75" customHeight="1" x14ac:dyDescent="0.25">
      <c r="A320" s="272">
        <v>30</v>
      </c>
      <c r="B320" s="72">
        <v>0</v>
      </c>
      <c r="C320" s="165" t="str">
        <f t="shared" ref="C320:C324" si="119">"1000"&amp;A320</f>
        <v>100030</v>
      </c>
      <c r="D320" s="165" t="str">
        <f t="shared" ref="D320:D324" si="120">"1000"&amp;A320&amp;"/13"</f>
        <v>100030/13</v>
      </c>
      <c r="E320" s="167" t="s">
        <v>36</v>
      </c>
      <c r="F320" s="167" t="s">
        <v>1695</v>
      </c>
      <c r="G320" s="165">
        <v>50</v>
      </c>
      <c r="H320" s="178">
        <v>100262</v>
      </c>
      <c r="I320" s="170" t="str">
        <f t="shared" ref="I320:I324" si="121">"Б-"&amp;H320&amp;"-13"</f>
        <v>Б-100262-13</v>
      </c>
      <c r="J320" s="169">
        <v>3</v>
      </c>
      <c r="K320" s="165">
        <v>12</v>
      </c>
      <c r="L320" s="165" t="s">
        <v>38</v>
      </c>
      <c r="M320" s="169">
        <v>1</v>
      </c>
      <c r="N320" s="165">
        <v>18</v>
      </c>
      <c r="O320" s="167" t="s">
        <v>1696</v>
      </c>
      <c r="P320" s="167" t="s">
        <v>1696</v>
      </c>
      <c r="Q320" s="167" t="s">
        <v>1699</v>
      </c>
      <c r="R320" s="166" t="str">
        <f>H320&amp;"1"</f>
        <v>1002621</v>
      </c>
      <c r="S320" s="170">
        <v>1</v>
      </c>
      <c r="T320" s="284" t="s">
        <v>1700</v>
      </c>
      <c r="U320" s="165">
        <v>1000</v>
      </c>
      <c r="V320" s="165">
        <f t="shared" ref="V320:V324" si="122">U320*0.18</f>
        <v>180</v>
      </c>
      <c r="W320" s="165">
        <v>0</v>
      </c>
      <c r="X320" s="24">
        <v>351</v>
      </c>
      <c r="Y320" s="168" t="s">
        <v>42</v>
      </c>
      <c r="Z320" s="356" t="str">
        <f>SUM(U320:U324)-SUM(V320:V324)&amp;" / "&amp;(SUM(U320:U324)-SUM(V320:V324))*0.23&amp;" / "&amp;(SUM(U320:U324)-SUM(V320:V324))*0.02</f>
        <v>4100 / 943 / 82</v>
      </c>
      <c r="AA320" s="357" t="s">
        <v>844</v>
      </c>
      <c r="AB320" s="178">
        <f>U320*2</f>
        <v>2000</v>
      </c>
      <c r="AC320" s="170"/>
      <c r="AD320" s="170"/>
      <c r="AE320" s="167" t="s">
        <v>149</v>
      </c>
      <c r="AF320" s="165">
        <v>0</v>
      </c>
      <c r="AG320" s="165" t="s">
        <v>44</v>
      </c>
      <c r="AH320" s="165">
        <v>1</v>
      </c>
      <c r="AI320" s="405" t="s">
        <v>43</v>
      </c>
      <c r="AJ320" s="163">
        <v>1262</v>
      </c>
      <c r="AK320" s="163">
        <v>262</v>
      </c>
      <c r="AL320" s="165" t="s">
        <v>45</v>
      </c>
      <c r="AN320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30, 100030, '100030/13', date'2014-03-01', date'2015-11-01', 50, 100262, 'Б-100262-13',date'2014-02-02', 3, 12, 12, 'RUR', 1, 18, date'2014-02-02',  date'2014-02-01', 1002621, 1, to_date('2014-12-01 00:00:03','YYYY-MM-DD HH24:MI:SS'), 1000, 180, 0, 351, 0, 'c1', 1, null, 1262, 262);insert into xxxx_oebs_cash_payment_test (ID, INVOICE_ID, OEBS_PAYMENT, DOC_DATE, COMISS_DATE) values (s_xxxx_oebs_cash_payment_test.NEXTVAL, 100262, 2000, to_date('2014-12-01 00:00:03','YYYY-MM-DD HH24:MI:SS'), date'2015-01-31' );</v>
      </c>
    </row>
    <row r="321" spans="1:40" ht="12.75" customHeight="1" x14ac:dyDescent="0.25">
      <c r="A321" s="272">
        <v>30</v>
      </c>
      <c r="B321" s="72">
        <v>0</v>
      </c>
      <c r="C321" s="165" t="str">
        <f t="shared" si="119"/>
        <v>100030</v>
      </c>
      <c r="D321" s="165" t="str">
        <f t="shared" si="120"/>
        <v>100030/13</v>
      </c>
      <c r="E321" s="167" t="s">
        <v>36</v>
      </c>
      <c r="F321" s="167" t="s">
        <v>1695</v>
      </c>
      <c r="G321" s="165">
        <v>50</v>
      </c>
      <c r="H321" s="178">
        <v>100262</v>
      </c>
      <c r="I321" s="170" t="str">
        <f t="shared" si="121"/>
        <v>Б-100262-13</v>
      </c>
      <c r="J321" s="169">
        <v>3</v>
      </c>
      <c r="K321" s="165">
        <v>12</v>
      </c>
      <c r="L321" s="165" t="s">
        <v>38</v>
      </c>
      <c r="M321" s="169">
        <v>1</v>
      </c>
      <c r="N321" s="165">
        <v>18</v>
      </c>
      <c r="O321" s="167" t="s">
        <v>1696</v>
      </c>
      <c r="P321" s="167" t="s">
        <v>1696</v>
      </c>
      <c r="Q321" s="167" t="s">
        <v>1696</v>
      </c>
      <c r="R321" s="166" t="str">
        <f>H321&amp;"2"</f>
        <v>1002622</v>
      </c>
      <c r="S321" s="170">
        <v>1</v>
      </c>
      <c r="T321" s="167" t="s">
        <v>402</v>
      </c>
      <c r="U321" s="165">
        <v>1000</v>
      </c>
      <c r="V321" s="165">
        <f t="shared" si="122"/>
        <v>180</v>
      </c>
      <c r="W321" s="165">
        <v>0</v>
      </c>
      <c r="X321" s="24">
        <v>351</v>
      </c>
      <c r="Y321" s="168" t="s">
        <v>42</v>
      </c>
      <c r="Z321" s="358"/>
      <c r="AA321" s="359"/>
      <c r="AB321" s="178">
        <f t="shared" ref="AB321:AB324" si="123">U321*2</f>
        <v>2000</v>
      </c>
      <c r="AC321" s="170"/>
      <c r="AD321" s="170"/>
      <c r="AE321" s="167" t="s">
        <v>149</v>
      </c>
      <c r="AF321" s="165">
        <v>0</v>
      </c>
      <c r="AG321" s="165" t="s">
        <v>44</v>
      </c>
      <c r="AH321" s="165">
        <v>1</v>
      </c>
      <c r="AI321" s="405" t="s">
        <v>43</v>
      </c>
      <c r="AJ321" s="163">
        <v>1262</v>
      </c>
      <c r="AK321" s="163">
        <v>262</v>
      </c>
      <c r="AN321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"&amp;A321&amp;", "&amp;C321&amp;", '"&amp;D321&amp;"', date'"&amp;E321&amp;"', date'"&amp;F321&amp;"', "&amp;G321&amp;", "&amp;H321&amp;", '"&amp;I321&amp;"',date'"&amp;O321&amp;"', "&amp;J321&amp;", "&amp;K321&amp;", "&amp;K321&amp;", '"&amp;L321&amp;"', "&amp;M321&amp;", "&amp;N321&amp;", date'"&amp;P321&amp;"',  date'"&amp;Q321&amp;"', "&amp;R321&amp;", "&amp;S321&amp;", to_date('"&amp;T321&amp;"','YYYY-MM-DD HH24:MI:SS'), "&amp;U321&amp;", "&amp;V321&amp;", "&amp;W321&amp;", "&amp;X321&amp;", "&amp;AF321&amp;", '"&amp;AG321&amp;"', "&amp;AH321&amp;", "&amp;AI321&amp;", "&amp;AJ321&amp;", "&amp;AK321&amp;");"&amp;
IF(LEN(AB321)&gt;0,"insert into xxxx_oebs_cash_payment_test (ID, INVOICE_ID, OEBS_PAYMENT, DOC_DATE, COMISS_DATE) values (s_xxxx_oebs_cash_payment_test.NEXTVAL, "&amp;H321&amp;", "&amp;AB321&amp;", to_date('"&amp;T321&amp;"','YYYY-MM-DD HH24:MI:SS'), "&amp;AE321&amp;" );","")&amp;
IF(LEN(AC321)&gt;0,"insert into xxxx_oebs_cash_payment_test (ID, INVOICE_ID, OEBS_PAYMENT, DOC_DATE, COMISS_DATE) values (s_xxxx_oebs_cash_payment_test.NEXTVAL, "&amp;H321&amp;", "&amp;AC321&amp;", to_date('"&amp;T321&amp;"','YYYY-MM-DD HH24:MI:SS'), "&amp;AE321&amp;" );","")&amp;
IF(LEN(AD321)&gt;0,"insert into xxxx_oebs_cash_payment_test (ID, INVOICE_ID, OEBS_PAYMENT, DOC_DATE, COMISS_DATE) values (s_xxxx_oebs_cash_payment_test.NEXTVAL, "&amp;H321&amp;", "&amp;AD321&amp;", to_date('"&amp;T321&amp;"','YYYY-MM-DD HH24:MI:SS'), "&amp;AE321&amp;"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30, 100030, '100030/13', date'2014-03-01', date'2015-11-01', 50, 100262, 'Б-100262-13',date'2014-02-02', 3, 12, 12, 'RUR', 1, 18, date'2014-02-02',  date'2014-02-02', 1002622, 1, to_date('2015-02-01 00:00:02','YYYY-MM-DD HH24:MI:SS'), 1000, 180, 0, 351, 0, 'c1', 1, null, 1262, 262);insert into xxxx_oebs_cash_payment_test (ID, INVOICE_ID, OEBS_PAYMENT, DOC_DATE, COMISS_DATE) values (s_xxxx_oebs_cash_payment_test.NEXTVAL, 100262, 2000, to_date('2015-02-01 00:00:02','YYYY-MM-DD HH24:MI:SS'), date'2015-01-31' );</v>
      </c>
    </row>
    <row r="322" spans="1:40" ht="12.75" customHeight="1" x14ac:dyDescent="0.25">
      <c r="A322" s="272">
        <v>30</v>
      </c>
      <c r="B322" s="72">
        <v>0</v>
      </c>
      <c r="C322" s="165" t="str">
        <f t="shared" si="119"/>
        <v>100030</v>
      </c>
      <c r="D322" s="165" t="str">
        <f t="shared" si="120"/>
        <v>100030/13</v>
      </c>
      <c r="E322" s="167" t="s">
        <v>36</v>
      </c>
      <c r="F322" s="167" t="s">
        <v>1695</v>
      </c>
      <c r="G322" s="165">
        <v>50</v>
      </c>
      <c r="H322" s="178">
        <v>100262</v>
      </c>
      <c r="I322" s="170" t="str">
        <f t="shared" si="121"/>
        <v>Б-100262-13</v>
      </c>
      <c r="J322" s="169">
        <v>3</v>
      </c>
      <c r="K322" s="165">
        <v>12</v>
      </c>
      <c r="L322" s="165" t="s">
        <v>38</v>
      </c>
      <c r="M322" s="169">
        <v>1</v>
      </c>
      <c r="N322" s="165">
        <v>18</v>
      </c>
      <c r="O322" s="167" t="s">
        <v>1696</v>
      </c>
      <c r="P322" s="167" t="s">
        <v>1696</v>
      </c>
      <c r="Q322" s="167" t="s">
        <v>1697</v>
      </c>
      <c r="R322" s="166" t="str">
        <f>H322&amp;"3"</f>
        <v>1002623</v>
      </c>
      <c r="S322" s="170">
        <v>1</v>
      </c>
      <c r="T322" s="167" t="s">
        <v>401</v>
      </c>
      <c r="U322" s="165">
        <v>1000</v>
      </c>
      <c r="V322" s="165">
        <f t="shared" si="122"/>
        <v>180</v>
      </c>
      <c r="W322" s="165">
        <v>0</v>
      </c>
      <c r="X322" s="24">
        <v>351</v>
      </c>
      <c r="Y322" s="168" t="s">
        <v>42</v>
      </c>
      <c r="Z322" s="358"/>
      <c r="AA322" s="359"/>
      <c r="AB322" s="178">
        <f t="shared" si="123"/>
        <v>2000</v>
      </c>
      <c r="AC322" s="170"/>
      <c r="AD322" s="170"/>
      <c r="AE322" s="167" t="s">
        <v>149</v>
      </c>
      <c r="AF322" s="165">
        <v>0</v>
      </c>
      <c r="AG322" s="165" t="s">
        <v>44</v>
      </c>
      <c r="AH322" s="165">
        <v>1</v>
      </c>
      <c r="AI322" s="405" t="s">
        <v>43</v>
      </c>
      <c r="AJ322" s="163">
        <v>1262</v>
      </c>
      <c r="AK322" s="163">
        <v>262</v>
      </c>
      <c r="AN322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30, 100030, '100030/13', date'2014-03-01', date'2015-11-01', 50, 100262, 'Б-100262-13',date'2014-02-02', 3, 12, 12, 'RUR', 1, 18, date'2014-02-02',  date'2014-02-03', 1002623, 1, to_date('2015-02-01 00:00:01','YYYY-MM-DD HH24:MI:SS'), 1000, 180, 0, 351, 0, 'c1', 1, null, 1262, 262);insert into xxxx_oebs_cash_payment_test (ID, INVOICE_ID, OEBS_PAYMENT, DOC_DATE, COMISS_DATE) values (s_xxxx_oebs_cash_payment_test.NEXTVAL, 100262, 2000, to_date('2015-02-01 00:00:01','YYYY-MM-DD HH24:MI:SS'), date'2015-01-31' );</v>
      </c>
    </row>
    <row r="323" spans="1:40" ht="12.75" customHeight="1" x14ac:dyDescent="0.25">
      <c r="A323" s="272">
        <v>30</v>
      </c>
      <c r="B323" s="72">
        <v>0</v>
      </c>
      <c r="C323" s="165" t="str">
        <f t="shared" si="119"/>
        <v>100030</v>
      </c>
      <c r="D323" s="165" t="str">
        <f t="shared" si="120"/>
        <v>100030/13</v>
      </c>
      <c r="E323" s="167" t="s">
        <v>36</v>
      </c>
      <c r="F323" s="167" t="s">
        <v>1695</v>
      </c>
      <c r="G323" s="165">
        <v>50</v>
      </c>
      <c r="H323" s="178">
        <v>100262</v>
      </c>
      <c r="I323" s="170" t="str">
        <f t="shared" si="121"/>
        <v>Б-100262-13</v>
      </c>
      <c r="J323" s="169">
        <v>3</v>
      </c>
      <c r="K323" s="165">
        <v>12</v>
      </c>
      <c r="L323" s="165" t="s">
        <v>38</v>
      </c>
      <c r="M323" s="169">
        <v>1</v>
      </c>
      <c r="N323" s="165">
        <v>18</v>
      </c>
      <c r="O323" s="167" t="s">
        <v>1696</v>
      </c>
      <c r="P323" s="167" t="s">
        <v>1696</v>
      </c>
      <c r="Q323" s="167" t="s">
        <v>1698</v>
      </c>
      <c r="R323" s="166" t="str">
        <f>H323&amp;"4"</f>
        <v>1002624</v>
      </c>
      <c r="S323" s="170">
        <v>1</v>
      </c>
      <c r="T323" s="167" t="s">
        <v>308</v>
      </c>
      <c r="U323" s="165">
        <v>1000</v>
      </c>
      <c r="V323" s="165">
        <f t="shared" si="122"/>
        <v>180</v>
      </c>
      <c r="W323" s="165">
        <v>0</v>
      </c>
      <c r="X323" s="24">
        <v>351</v>
      </c>
      <c r="Y323" s="168" t="s">
        <v>42</v>
      </c>
      <c r="Z323" s="358"/>
      <c r="AA323" s="359"/>
      <c r="AB323" s="178">
        <f t="shared" si="123"/>
        <v>2000</v>
      </c>
      <c r="AC323" s="170"/>
      <c r="AD323" s="170"/>
      <c r="AE323" s="167" t="s">
        <v>149</v>
      </c>
      <c r="AF323" s="165">
        <v>0</v>
      </c>
      <c r="AG323" s="165" t="s">
        <v>44</v>
      </c>
      <c r="AH323" s="165">
        <v>1</v>
      </c>
      <c r="AI323" s="405" t="s">
        <v>43</v>
      </c>
      <c r="AJ323" s="163">
        <v>1262</v>
      </c>
      <c r="AK323" s="163">
        <v>262</v>
      </c>
      <c r="AN323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30, 100030, '100030/13', date'2014-03-01', date'2015-11-01', 50, 100262, 'Б-100262-13',date'2014-02-02', 3, 12, 12, 'RUR', 1, 18, date'2014-02-02',  date'2014-02-04', 1002624, 1, to_date('2015-02-01 00:00:00','YYYY-MM-DD HH24:MI:SS'), 1000, 180, 0, 351, 0, 'c1', 1, null, 1262, 262);insert into xxxx_oebs_cash_payment_test (ID, INVOICE_ID, OEBS_PAYMENT, DOC_DATE, COMISS_DATE) values (s_xxxx_oebs_cash_payment_test.NEXTVAL, 100262, 2000, to_date('2015-02-01 00:00:00','YYYY-MM-DD HH24:MI:SS'), date'2015-01-31' );</v>
      </c>
    </row>
    <row r="324" spans="1:40" ht="12.75" customHeight="1" x14ac:dyDescent="0.25">
      <c r="A324" s="272">
        <v>30</v>
      </c>
      <c r="B324" s="72">
        <v>0</v>
      </c>
      <c r="C324" s="171" t="str">
        <f t="shared" si="119"/>
        <v>100030</v>
      </c>
      <c r="D324" s="171" t="str">
        <f t="shared" si="120"/>
        <v>100030/13</v>
      </c>
      <c r="E324" s="172" t="s">
        <v>36</v>
      </c>
      <c r="F324" s="172" t="s">
        <v>1695</v>
      </c>
      <c r="G324" s="171">
        <v>50</v>
      </c>
      <c r="H324" s="178">
        <v>100262</v>
      </c>
      <c r="I324" s="171" t="str">
        <f t="shared" si="121"/>
        <v>Б-100262-13</v>
      </c>
      <c r="J324" s="169">
        <v>3</v>
      </c>
      <c r="K324" s="171">
        <v>12</v>
      </c>
      <c r="L324" s="171" t="s">
        <v>38</v>
      </c>
      <c r="M324" s="175">
        <v>1</v>
      </c>
      <c r="N324" s="171">
        <v>18</v>
      </c>
      <c r="O324" s="167" t="s">
        <v>1696</v>
      </c>
      <c r="P324" s="167" t="s">
        <v>1696</v>
      </c>
      <c r="Q324" s="167" t="s">
        <v>299</v>
      </c>
      <c r="R324" s="173" t="str">
        <f>H324&amp;"5"</f>
        <v>1002625</v>
      </c>
      <c r="S324" s="171">
        <v>1</v>
      </c>
      <c r="T324" s="172" t="s">
        <v>308</v>
      </c>
      <c r="U324" s="171">
        <v>1000</v>
      </c>
      <c r="V324" s="171">
        <f t="shared" si="122"/>
        <v>180</v>
      </c>
      <c r="W324" s="171">
        <v>0</v>
      </c>
      <c r="X324" s="24">
        <v>351</v>
      </c>
      <c r="Y324" s="174" t="s">
        <v>42</v>
      </c>
      <c r="Z324" s="361"/>
      <c r="AA324" s="362"/>
      <c r="AB324" s="180">
        <f t="shared" si="123"/>
        <v>2000</v>
      </c>
      <c r="AC324" s="171"/>
      <c r="AD324" s="171"/>
      <c r="AE324" s="167" t="s">
        <v>149</v>
      </c>
      <c r="AF324" s="165">
        <v>0</v>
      </c>
      <c r="AG324" s="171" t="s">
        <v>44</v>
      </c>
      <c r="AH324" s="171">
        <v>1</v>
      </c>
      <c r="AI324" s="405" t="s">
        <v>43</v>
      </c>
      <c r="AJ324" s="163">
        <v>1262</v>
      </c>
      <c r="AK324" s="163">
        <v>262</v>
      </c>
      <c r="AL324" s="179"/>
      <c r="AN324" s="163" t="str">
        <f t="shared" si="118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30, 100030, '100030/13', date'2014-03-01', date'2015-11-01', 50, 100262, 'Б-100262-13',date'2014-02-02', 3, 12, 12, 'RUR', 1, 18, date'2014-02-02',  date'2014-02-05', 1002625, 1, to_date('2015-02-01 00:00:00','YYYY-MM-DD HH24:MI:SS'), 1000, 180, 0, 351, 0, 'c1', 1, null, 1262, 262);insert into xxxx_oebs_cash_payment_test (ID, INVOICE_ID, OEBS_PAYMENT, DOC_DATE, COMISS_DATE) values (s_xxxx_oebs_cash_payment_test.NEXTVAL, 100262, 2000, to_date('2015-02-01 00:00:00','YYYY-MM-DD HH24:MI:SS'), date'2015-01-31' );</v>
      </c>
    </row>
    <row r="325" spans="1:40" ht="12.75" customHeight="1" x14ac:dyDescent="0.25">
      <c r="A325" s="272">
        <v>31</v>
      </c>
      <c r="B325" s="72">
        <v>0</v>
      </c>
      <c r="C325" s="165" t="str">
        <f t="shared" ref="C325:C334" si="124">"1000"&amp;A325</f>
        <v>100031</v>
      </c>
      <c r="D325" s="165" t="str">
        <f t="shared" ref="D325:D334" si="125">"1000"&amp;A325&amp;"/13"</f>
        <v>100031/13</v>
      </c>
      <c r="E325" s="167" t="s">
        <v>36</v>
      </c>
      <c r="F325" s="167" t="s">
        <v>1695</v>
      </c>
      <c r="G325" s="165">
        <v>50</v>
      </c>
      <c r="H325" s="178">
        <v>100263</v>
      </c>
      <c r="I325" s="170" t="str">
        <f t="shared" ref="I325:I334" si="126">"Б-"&amp;H325&amp;"-13"</f>
        <v>Б-100263-13</v>
      </c>
      <c r="J325" s="169">
        <v>3</v>
      </c>
      <c r="K325" s="165">
        <v>12</v>
      </c>
      <c r="L325" s="165" t="s">
        <v>38</v>
      </c>
      <c r="M325" s="169">
        <v>1</v>
      </c>
      <c r="N325" s="165">
        <v>18</v>
      </c>
      <c r="O325" s="167" t="s">
        <v>1696</v>
      </c>
      <c r="P325" s="167" t="s">
        <v>1696</v>
      </c>
      <c r="Q325" s="167" t="s">
        <v>1699</v>
      </c>
      <c r="R325" s="166" t="str">
        <f>H325&amp;"1"</f>
        <v>1002631</v>
      </c>
      <c r="S325" s="170">
        <v>1</v>
      </c>
      <c r="T325" s="284" t="s">
        <v>1700</v>
      </c>
      <c r="U325" s="165">
        <v>1000</v>
      </c>
      <c r="V325" s="165">
        <f t="shared" ref="V325:V334" si="127">U325*0.18</f>
        <v>180</v>
      </c>
      <c r="W325" s="165">
        <v>0</v>
      </c>
      <c r="X325" s="24">
        <v>352</v>
      </c>
      <c r="Y325" s="168" t="s">
        <v>42</v>
      </c>
      <c r="Z325" s="356" t="str">
        <f>SUM(U325:U329)-SUM(V325:V329)&amp;" / "&amp;(SUM(U325:U329)-SUM(V325:V329))*0.23&amp;" / "&amp;(SUM(U325:U329)-SUM(V325:V329))*0.02</f>
        <v>4100 / 943 / 82</v>
      </c>
      <c r="AA325" s="357" t="s">
        <v>844</v>
      </c>
      <c r="AB325" s="178">
        <f>U325*2</f>
        <v>2000</v>
      </c>
      <c r="AC325" s="170"/>
      <c r="AD325" s="170"/>
      <c r="AE325" s="167" t="s">
        <v>149</v>
      </c>
      <c r="AF325" s="165">
        <v>0</v>
      </c>
      <c r="AG325" s="165" t="s">
        <v>44</v>
      </c>
      <c r="AH325" s="165">
        <v>1</v>
      </c>
      <c r="AI325" s="165">
        <f t="shared" ref="AI325:AI329" si="128">H325</f>
        <v>100263</v>
      </c>
      <c r="AJ325" s="140">
        <f>AK325</f>
        <v>263</v>
      </c>
      <c r="AK325" s="140">
        <f>AI325-100000</f>
        <v>263</v>
      </c>
      <c r="AL325" s="165" t="s">
        <v>45</v>
      </c>
      <c r="AN325" s="163" t="str">
        <f t="shared" ref="AN325:AN329" si="12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"&amp;A325&amp;", "&amp;C325&amp;", '"&amp;D325&amp;"', date'"&amp;E325&amp;"', date'"&amp;F325&amp;"', "&amp;G325&amp;", "&amp;H325&amp;", '"&amp;I325&amp;"',date'"&amp;O325&amp;"', "&amp;J325&amp;", "&amp;K325&amp;", "&amp;K325&amp;", '"&amp;L325&amp;"', "&amp;M325&amp;", "&amp;N325&amp;", date'"&amp;P325&amp;"',  date'"&amp;Q325&amp;"', "&amp;R325&amp;", "&amp;S325&amp;", to_date('"&amp;T325&amp;"','YYYY-MM-DD HH24:MI:SS'), "&amp;U325&amp;", "&amp;V325&amp;", "&amp;W325&amp;", "&amp;X325&amp;", "&amp;AF325&amp;", '"&amp;AG325&amp;"', "&amp;AH325&amp;", "&amp;AI325&amp;", "&amp;AJ325&amp;", "&amp;AK325&amp;");"&amp;
IF(LEN(AB325)&gt;0,"insert into xxxx_oebs_cash_payment_test (ID, INVOICE_ID, OEBS_PAYMENT, DOC_DATE, COMISS_DATE) values (s_xxxx_oebs_cash_payment_test.NEXTVAL, "&amp;H325&amp;", "&amp;AB325&amp;", to_date('"&amp;T325&amp;"','YYYY-MM-DD HH24:MI:SS'), "&amp;AE325&amp;" );","")&amp;
IF(LEN(AC325)&gt;0,"insert into xxxx_oebs_cash_payment_test (ID, INVOICE_ID, OEBS_PAYMENT, DOC_DATE, COMISS_DATE) values (s_xxxx_oebs_cash_payment_test.NEXTVAL, "&amp;H325&amp;", "&amp;AC325&amp;", to_date('"&amp;T325&amp;"','YYYY-MM-DD HH24:MI:SS'), "&amp;AE325&amp;" );","")&amp;
IF(LEN(AD325)&gt;0,"insert into xxxx_oebs_cash_payment_test (ID, INVOICE_ID, OEBS_PAYMENT, DOC_DATE, COMISS_DATE) values (s_xxxx_oebs_cash_payment_test.NEXTVAL, "&amp;H325&amp;", "&amp;AD325&amp;", to_date('"&amp;T325&amp;"','YYYY-MM-DD HH24:MI:SS'), "&amp;AE325&amp;"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31, 100031, '100031/13', date'2014-03-01', date'2015-11-01', 50, 100263, 'Б-100263-13',date'2014-02-02', 3, 12, 12, 'RUR', 1, 18, date'2014-02-02',  date'2014-02-01', 1002631, 1, to_date('2014-12-01 00:00:03','YYYY-MM-DD HH24:MI:SS'), 1000, 180, 0, 352, 0, 'c1', 1, 100263, 263, 263);insert into xxxx_oebs_cash_payment_test (ID, INVOICE_ID, OEBS_PAYMENT, DOC_DATE, COMISS_DATE) values (s_xxxx_oebs_cash_payment_test.NEXTVAL, 100263, 2000, to_date('2014-12-01 00:00:03','YYYY-MM-DD HH24:MI:SS'), date'2015-01-31' );</v>
      </c>
    </row>
    <row r="326" spans="1:40" ht="12.75" customHeight="1" x14ac:dyDescent="0.25">
      <c r="A326" s="272">
        <v>31</v>
      </c>
      <c r="B326" s="72">
        <v>0</v>
      </c>
      <c r="C326" s="165" t="str">
        <f t="shared" si="124"/>
        <v>100031</v>
      </c>
      <c r="D326" s="165" t="str">
        <f t="shared" si="125"/>
        <v>100031/13</v>
      </c>
      <c r="E326" s="167" t="s">
        <v>36</v>
      </c>
      <c r="F326" s="167" t="s">
        <v>1695</v>
      </c>
      <c r="G326" s="165">
        <v>50</v>
      </c>
      <c r="H326" s="178">
        <v>100263</v>
      </c>
      <c r="I326" s="170" t="str">
        <f t="shared" si="126"/>
        <v>Б-100263-13</v>
      </c>
      <c r="J326" s="169">
        <v>3</v>
      </c>
      <c r="K326" s="165">
        <v>12</v>
      </c>
      <c r="L326" s="165" t="s">
        <v>38</v>
      </c>
      <c r="M326" s="169">
        <v>1</v>
      </c>
      <c r="N326" s="165">
        <v>18</v>
      </c>
      <c r="O326" s="167" t="s">
        <v>1696</v>
      </c>
      <c r="P326" s="167" t="s">
        <v>1696</v>
      </c>
      <c r="Q326" s="167" t="s">
        <v>1696</v>
      </c>
      <c r="R326" s="166" t="str">
        <f>H326&amp;"2"</f>
        <v>1002632</v>
      </c>
      <c r="S326" s="170">
        <v>1</v>
      </c>
      <c r="T326" s="167" t="s">
        <v>402</v>
      </c>
      <c r="U326" s="165">
        <v>1000</v>
      </c>
      <c r="V326" s="165">
        <f t="shared" si="127"/>
        <v>180</v>
      </c>
      <c r="W326" s="165">
        <v>0</v>
      </c>
      <c r="X326" s="24">
        <v>352</v>
      </c>
      <c r="Y326" s="168" t="s">
        <v>42</v>
      </c>
      <c r="Z326" s="358"/>
      <c r="AA326" s="359"/>
      <c r="AB326" s="178">
        <f t="shared" ref="AB326:AB329" si="130">U326*2</f>
        <v>2000</v>
      </c>
      <c r="AC326" s="170"/>
      <c r="AD326" s="170"/>
      <c r="AE326" s="167" t="s">
        <v>149</v>
      </c>
      <c r="AF326" s="165">
        <v>0</v>
      </c>
      <c r="AG326" s="165" t="s">
        <v>44</v>
      </c>
      <c r="AH326" s="165">
        <v>1</v>
      </c>
      <c r="AI326" s="165">
        <f t="shared" si="128"/>
        <v>100263</v>
      </c>
      <c r="AJ326" s="140">
        <f t="shared" ref="AJ326:AJ329" si="131">AK326</f>
        <v>263</v>
      </c>
      <c r="AK326" s="140">
        <f t="shared" ref="AK326:AK329" si="132">AI326-100000</f>
        <v>263</v>
      </c>
      <c r="AN326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"&amp;A326&amp;", "&amp;C326&amp;", '"&amp;D326&amp;"', date'"&amp;E326&amp;"', date'"&amp;F326&amp;"', "&amp;G326&amp;", "&amp;H326&amp;", '"&amp;I326&amp;"',date'"&amp;O326&amp;"', "&amp;J326&amp;", "&amp;K326&amp;", "&amp;K326&amp;", '"&amp;L326&amp;"', "&amp;M326&amp;", "&amp;N326&amp;", date'"&amp;P326&amp;"',  date'"&amp;Q326&amp;"', "&amp;R326&amp;", "&amp;S326&amp;", to_date('"&amp;T326&amp;"','YYYY-MM-DD HH24:MI:SS'), "&amp;U326&amp;", "&amp;V326&amp;", "&amp;W326&amp;", "&amp;X326&amp;", "&amp;AF326&amp;", '"&amp;AG326&amp;"', "&amp;AH326&amp;", "&amp;AI326&amp;", "&amp;AJ326&amp;", "&amp;AK326&amp;");"&amp;
IF(LEN(AB326)&gt;0,"insert into xxxx_oebs_cash_payment_test (ID, INVOICE_ID, OEBS_PAYMENT, DOC_DATE, COMISS_DATE) values (s_xxxx_oebs_cash_payment_test.NEXTVAL, "&amp;H326&amp;", "&amp;AB326&amp;", to_date('"&amp;T326&amp;"','YYYY-MM-DD HH24:MI:SS'), "&amp;AE326&amp;" );","")&amp;
IF(LEN(AC326)&gt;0,"insert into xxxx_oebs_cash_payment_test (ID, INVOICE_ID, OEBS_PAYMENT, DOC_DATE, COMISS_DATE) values (s_xxxx_oebs_cash_payment_test.NEXTVAL, "&amp;H326&amp;", "&amp;AC326&amp;", to_date('"&amp;T326&amp;"','YYYY-MM-DD HH24:MI:SS'), "&amp;AE326&amp;" );","")&amp;
IF(LEN(AD326)&gt;0,"insert into xxxx_oebs_cash_payment_test (ID, INVOICE_ID, OEBS_PAYMENT, DOC_DATE, COMISS_DATE) values (s_xxxx_oebs_cash_payment_test.NEXTVAL, "&amp;H326&amp;", "&amp;AD326&amp;", to_date('"&amp;T326&amp;"','YYYY-MM-DD HH24:MI:SS'), "&amp;AE326&amp;"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31, 100031, '100031/13', date'2014-03-01', date'2015-11-01', 50, 100263, 'Б-100263-13',date'2014-02-02', 3, 12, 12, 'RUR', 1, 18, date'2014-02-02',  date'2014-02-02', 1002632, 1, to_date('2015-02-01 00:00:02','YYYY-MM-DD HH24:MI:SS'), 1000, 180, 0, 352, 0, 'c1', 1, 100263, 263, 263);insert into xxxx_oebs_cash_payment_test (ID, INVOICE_ID, OEBS_PAYMENT, DOC_DATE, COMISS_DATE) values (s_xxxx_oebs_cash_payment_test.NEXTVAL, 100263, 2000, to_date('2015-02-01 00:00:02','YYYY-MM-DD HH24:MI:SS'), date'2015-01-31' );</v>
      </c>
    </row>
    <row r="327" spans="1:40" ht="12.75" customHeight="1" x14ac:dyDescent="0.25">
      <c r="A327" s="272">
        <v>31</v>
      </c>
      <c r="B327" s="72">
        <v>0</v>
      </c>
      <c r="C327" s="165" t="str">
        <f t="shared" si="124"/>
        <v>100031</v>
      </c>
      <c r="D327" s="165" t="str">
        <f t="shared" si="125"/>
        <v>100031/13</v>
      </c>
      <c r="E327" s="167" t="s">
        <v>36</v>
      </c>
      <c r="F327" s="167" t="s">
        <v>1695</v>
      </c>
      <c r="G327" s="165">
        <v>50</v>
      </c>
      <c r="H327" s="178">
        <v>100263</v>
      </c>
      <c r="I327" s="170" t="str">
        <f t="shared" si="126"/>
        <v>Б-100263-13</v>
      </c>
      <c r="J327" s="169">
        <v>3</v>
      </c>
      <c r="K327" s="165">
        <v>12</v>
      </c>
      <c r="L327" s="165" t="s">
        <v>38</v>
      </c>
      <c r="M327" s="169">
        <v>1</v>
      </c>
      <c r="N327" s="165">
        <v>18</v>
      </c>
      <c r="O327" s="167" t="s">
        <v>1696</v>
      </c>
      <c r="P327" s="167" t="s">
        <v>1696</v>
      </c>
      <c r="Q327" s="167" t="s">
        <v>1697</v>
      </c>
      <c r="R327" s="166" t="str">
        <f>H327&amp;"3"</f>
        <v>1002633</v>
      </c>
      <c r="S327" s="170">
        <v>1</v>
      </c>
      <c r="T327" s="167" t="s">
        <v>401</v>
      </c>
      <c r="U327" s="165">
        <v>1000</v>
      </c>
      <c r="V327" s="165">
        <f t="shared" si="127"/>
        <v>180</v>
      </c>
      <c r="W327" s="165">
        <v>0</v>
      </c>
      <c r="X327" s="24">
        <v>352</v>
      </c>
      <c r="Y327" s="168" t="s">
        <v>42</v>
      </c>
      <c r="Z327" s="358"/>
      <c r="AA327" s="359"/>
      <c r="AB327" s="178">
        <f t="shared" si="130"/>
        <v>2000</v>
      </c>
      <c r="AC327" s="170"/>
      <c r="AD327" s="170"/>
      <c r="AE327" s="167" t="s">
        <v>149</v>
      </c>
      <c r="AF327" s="165">
        <v>0</v>
      </c>
      <c r="AG327" s="165" t="s">
        <v>44</v>
      </c>
      <c r="AH327" s="165">
        <v>1</v>
      </c>
      <c r="AI327" s="165">
        <f t="shared" si="128"/>
        <v>100263</v>
      </c>
      <c r="AJ327" s="140">
        <f t="shared" si="131"/>
        <v>263</v>
      </c>
      <c r="AK327" s="140">
        <f t="shared" si="132"/>
        <v>263</v>
      </c>
      <c r="AN327" s="163" t="str">
        <f t="shared" ref="AN327:AN330" si="13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"&amp;A327&amp;", "&amp;C327&amp;", '"&amp;D327&amp;"', date'"&amp;E327&amp;"', date'"&amp;F327&amp;"', "&amp;G327&amp;", "&amp;H327&amp;", '"&amp;I327&amp;"',date'"&amp;O327&amp;"', "&amp;J327&amp;", "&amp;K327&amp;", "&amp;K327&amp;", '"&amp;L327&amp;"', "&amp;M327&amp;", "&amp;N327&amp;", date'"&amp;P327&amp;"',  date'"&amp;Q327&amp;"', "&amp;R327&amp;", "&amp;S327&amp;", to_date('"&amp;T327&amp;"','YYYY-MM-DD HH24:MI:SS'), "&amp;U327&amp;", "&amp;V327&amp;", "&amp;W327&amp;", "&amp;X327&amp;", "&amp;AF327&amp;", '"&amp;AG327&amp;"', "&amp;AH327&amp;", "&amp;AI327&amp;", "&amp;AJ327&amp;", "&amp;AK327&amp;");"&amp;
IF(LEN(AB327)&gt;0,"insert into xxxx_oebs_cash_payment_test (ID, INVOICE_ID, OEBS_PAYMENT, DOC_DATE, COMISS_DATE) values (s_xxxx_oebs_cash_payment_test.NEXTVAL, "&amp;H327&amp;", "&amp;AB327&amp;", to_date('"&amp;T327&amp;"','YYYY-MM-DD HH24:MI:SS'), "&amp;AE327&amp;" );","")&amp;
IF(LEN(AC327)&gt;0,"insert into xxxx_oebs_cash_payment_test (ID, INVOICE_ID, OEBS_PAYMENT, DOC_DATE, COMISS_DATE) values (s_xxxx_oebs_cash_payment_test.NEXTVAL, "&amp;H327&amp;", "&amp;AC327&amp;", to_date('"&amp;T327&amp;"','YYYY-MM-DD HH24:MI:SS'), "&amp;AE327&amp;" );","")&amp;
IF(LEN(AD327)&gt;0,"insert into xxxx_oebs_cash_payment_test (ID, INVOICE_ID, OEBS_PAYMENT, DOC_DATE, COMISS_DATE) values (s_xxxx_oebs_cash_payment_test.NEXTVAL, "&amp;H327&amp;", "&amp;AD327&amp;", to_date('"&amp;T327&amp;"','YYYY-MM-DD HH24:MI:SS'), "&amp;AE327&amp;"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31, 100031, '100031/13', date'2014-03-01', date'2015-11-01', 50, 100263, 'Б-100263-13',date'2014-02-02', 3, 12, 12, 'RUR', 1, 18, date'2014-02-02',  date'2014-02-03', 1002633, 1, to_date('2015-02-01 00:00:01','YYYY-MM-DD HH24:MI:SS'), 1000, 180, 0, 352, 0, 'c1', 1, 100263, 263, 263);insert into xxxx_oebs_cash_payment_test (ID, INVOICE_ID, OEBS_PAYMENT, DOC_DATE, COMISS_DATE) values (s_xxxx_oebs_cash_payment_test.NEXTVAL, 100263, 2000, to_date('2015-02-01 00:00:01','YYYY-MM-DD HH24:MI:SS'), date'2015-01-31' );</v>
      </c>
    </row>
    <row r="328" spans="1:40" ht="12.75" customHeight="1" x14ac:dyDescent="0.25">
      <c r="A328" s="272">
        <v>31</v>
      </c>
      <c r="B328" s="72">
        <v>0</v>
      </c>
      <c r="C328" s="165" t="str">
        <f t="shared" si="124"/>
        <v>100031</v>
      </c>
      <c r="D328" s="165" t="str">
        <f t="shared" si="125"/>
        <v>100031/13</v>
      </c>
      <c r="E328" s="167" t="s">
        <v>36</v>
      </c>
      <c r="F328" s="167" t="s">
        <v>1695</v>
      </c>
      <c r="G328" s="165">
        <v>50</v>
      </c>
      <c r="H328" s="178">
        <v>100263</v>
      </c>
      <c r="I328" s="170" t="str">
        <f t="shared" si="126"/>
        <v>Б-100263-13</v>
      </c>
      <c r="J328" s="169">
        <v>3</v>
      </c>
      <c r="K328" s="165">
        <v>12</v>
      </c>
      <c r="L328" s="165" t="s">
        <v>38</v>
      </c>
      <c r="M328" s="169">
        <v>1</v>
      </c>
      <c r="N328" s="165">
        <v>18</v>
      </c>
      <c r="O328" s="167" t="s">
        <v>1696</v>
      </c>
      <c r="P328" s="167" t="s">
        <v>1696</v>
      </c>
      <c r="Q328" s="167" t="s">
        <v>1698</v>
      </c>
      <c r="R328" s="166" t="str">
        <f>H328&amp;"4"</f>
        <v>1002634</v>
      </c>
      <c r="S328" s="170">
        <v>1</v>
      </c>
      <c r="T328" s="167" t="s">
        <v>308</v>
      </c>
      <c r="U328" s="165">
        <v>1000</v>
      </c>
      <c r="V328" s="165">
        <f t="shared" si="127"/>
        <v>180</v>
      </c>
      <c r="W328" s="165">
        <v>0</v>
      </c>
      <c r="X328" s="24">
        <v>352</v>
      </c>
      <c r="Y328" s="168" t="s">
        <v>42</v>
      </c>
      <c r="Z328" s="358"/>
      <c r="AA328" s="359"/>
      <c r="AB328" s="178">
        <f t="shared" si="130"/>
        <v>2000</v>
      </c>
      <c r="AC328" s="170"/>
      <c r="AD328" s="170"/>
      <c r="AE328" s="167" t="s">
        <v>149</v>
      </c>
      <c r="AF328" s="165">
        <v>0</v>
      </c>
      <c r="AG328" s="165" t="s">
        <v>44</v>
      </c>
      <c r="AH328" s="165">
        <v>1</v>
      </c>
      <c r="AI328" s="165">
        <f t="shared" si="128"/>
        <v>100263</v>
      </c>
      <c r="AJ328" s="140">
        <f t="shared" si="131"/>
        <v>263</v>
      </c>
      <c r="AK328" s="140">
        <f t="shared" si="132"/>
        <v>263</v>
      </c>
      <c r="AN328" s="163" t="str">
        <f t="shared" si="1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31, 100031, '100031/13', date'2014-03-01', date'2015-11-01', 50, 100263, 'Б-100263-13',date'2014-02-02', 3, 12, 12, 'RUR', 1, 18, date'2014-02-02',  date'2014-02-04', 1002634, 1, to_date('2015-02-01 00:00:00','YYYY-MM-DD HH24:MI:SS'), 1000, 180, 0, 352, 0, 'c1', 1, 100263, 263, 263);insert into xxxx_oebs_cash_payment_test (ID, INVOICE_ID, OEBS_PAYMENT, DOC_DATE, COMISS_DATE) values (s_xxxx_oebs_cash_payment_test.NEXTVAL, 100263, 2000, to_date('2015-02-01 00:00:00','YYYY-MM-DD HH24:MI:SS'), date'2015-01-31' );</v>
      </c>
    </row>
    <row r="329" spans="1:40" ht="12.75" customHeight="1" x14ac:dyDescent="0.25">
      <c r="A329" s="272">
        <v>31</v>
      </c>
      <c r="B329" s="72">
        <v>0</v>
      </c>
      <c r="C329" s="171" t="str">
        <f t="shared" si="124"/>
        <v>100031</v>
      </c>
      <c r="D329" s="171" t="str">
        <f t="shared" si="125"/>
        <v>100031/13</v>
      </c>
      <c r="E329" s="172" t="s">
        <v>36</v>
      </c>
      <c r="F329" s="172" t="s">
        <v>1695</v>
      </c>
      <c r="G329" s="171">
        <v>50</v>
      </c>
      <c r="H329" s="178">
        <v>100263</v>
      </c>
      <c r="I329" s="171" t="str">
        <f t="shared" si="126"/>
        <v>Б-100263-13</v>
      </c>
      <c r="J329" s="169">
        <v>3</v>
      </c>
      <c r="K329" s="171">
        <v>12</v>
      </c>
      <c r="L329" s="171" t="s">
        <v>38</v>
      </c>
      <c r="M329" s="175">
        <v>1</v>
      </c>
      <c r="N329" s="171">
        <v>18</v>
      </c>
      <c r="O329" s="167" t="s">
        <v>1696</v>
      </c>
      <c r="P329" s="167" t="s">
        <v>1696</v>
      </c>
      <c r="Q329" s="167" t="s">
        <v>299</v>
      </c>
      <c r="R329" s="173" t="str">
        <f>H329&amp;"5"</f>
        <v>1002635</v>
      </c>
      <c r="S329" s="171">
        <v>1</v>
      </c>
      <c r="T329" s="172" t="s">
        <v>308</v>
      </c>
      <c r="U329" s="171">
        <v>1000</v>
      </c>
      <c r="V329" s="171">
        <f t="shared" si="127"/>
        <v>180</v>
      </c>
      <c r="W329" s="171">
        <v>0</v>
      </c>
      <c r="X329" s="24">
        <v>352</v>
      </c>
      <c r="Y329" s="174" t="s">
        <v>42</v>
      </c>
      <c r="Z329" s="361"/>
      <c r="AA329" s="362"/>
      <c r="AB329" s="180">
        <f t="shared" si="130"/>
        <v>2000</v>
      </c>
      <c r="AC329" s="171"/>
      <c r="AD329" s="171"/>
      <c r="AE329" s="167" t="s">
        <v>149</v>
      </c>
      <c r="AF329" s="165">
        <v>0</v>
      </c>
      <c r="AG329" s="171" t="s">
        <v>44</v>
      </c>
      <c r="AH329" s="171">
        <v>1</v>
      </c>
      <c r="AI329" s="165">
        <f t="shared" si="128"/>
        <v>100263</v>
      </c>
      <c r="AJ329" s="140">
        <f t="shared" si="131"/>
        <v>263</v>
      </c>
      <c r="AK329" s="140">
        <f t="shared" si="132"/>
        <v>263</v>
      </c>
      <c r="AL329" s="179"/>
      <c r="AN329" s="163" t="str">
        <f t="shared" si="1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31, 100031, '100031/13', date'2014-03-01', date'2015-11-01', 50, 100263, 'Б-100263-13',date'2014-02-02', 3, 12, 12, 'RUR', 1, 18, date'2014-02-02',  date'2014-02-05', 1002635, 1, to_date('2015-02-01 00:00:00','YYYY-MM-DD HH24:MI:SS'), 1000, 180, 0, 352, 0, 'c1', 1, 100263, 263, 263);insert into xxxx_oebs_cash_payment_test (ID, INVOICE_ID, OEBS_PAYMENT, DOC_DATE, COMISS_DATE) values (s_xxxx_oebs_cash_payment_test.NEXTVAL, 100263, 2000, to_date('2015-02-01 00:00:00','YYYY-MM-DD HH24:MI:SS'), date'2015-01-31' );</v>
      </c>
    </row>
    <row r="330" spans="1:40" ht="12.75" customHeight="1" x14ac:dyDescent="0.25">
      <c r="A330" s="272">
        <v>32</v>
      </c>
      <c r="B330" s="72">
        <v>0</v>
      </c>
      <c r="C330" s="165" t="str">
        <f t="shared" si="124"/>
        <v>100032</v>
      </c>
      <c r="D330" s="165" t="str">
        <f t="shared" si="125"/>
        <v>100032/13</v>
      </c>
      <c r="E330" s="167" t="s">
        <v>36</v>
      </c>
      <c r="F330" s="167" t="s">
        <v>1695</v>
      </c>
      <c r="G330" s="165">
        <v>50</v>
      </c>
      <c r="H330" s="178">
        <v>100264</v>
      </c>
      <c r="I330" s="170" t="str">
        <f t="shared" si="126"/>
        <v>Б-100264-13</v>
      </c>
      <c r="J330" s="169">
        <v>3</v>
      </c>
      <c r="K330" s="165">
        <v>12</v>
      </c>
      <c r="L330" s="165" t="s">
        <v>38</v>
      </c>
      <c r="M330" s="169">
        <v>1</v>
      </c>
      <c r="N330" s="165">
        <v>18</v>
      </c>
      <c r="O330" s="167" t="s">
        <v>1696</v>
      </c>
      <c r="P330" s="167" t="s">
        <v>1696</v>
      </c>
      <c r="Q330" s="167" t="s">
        <v>1699</v>
      </c>
      <c r="R330" s="166" t="str">
        <f>H330&amp;"1"</f>
        <v>1002641</v>
      </c>
      <c r="S330" s="170">
        <v>1</v>
      </c>
      <c r="T330" s="284" t="s">
        <v>1700</v>
      </c>
      <c r="U330" s="165">
        <v>1000</v>
      </c>
      <c r="V330" s="165">
        <f t="shared" si="127"/>
        <v>180</v>
      </c>
      <c r="W330" s="165">
        <v>0</v>
      </c>
      <c r="X330" s="24">
        <v>353</v>
      </c>
      <c r="Y330" s="168" t="s">
        <v>42</v>
      </c>
      <c r="Z330" s="356" t="str">
        <f>SUM(U330:U334)-SUM(V330:V334)&amp;" / "&amp;(SUM(U330:U334)-SUM(V330:V334))*0.23&amp;" / "&amp;(SUM(U330:U334)-SUM(V330:V334))*0.02</f>
        <v>4100 / 943 / 82</v>
      </c>
      <c r="AA330" s="357" t="s">
        <v>844</v>
      </c>
      <c r="AB330" s="178">
        <f>U330*2</f>
        <v>2000</v>
      </c>
      <c r="AC330" s="170"/>
      <c r="AD330" s="170"/>
      <c r="AE330" s="284" t="s">
        <v>155</v>
      </c>
      <c r="AF330" s="165">
        <v>0</v>
      </c>
      <c r="AG330" s="165" t="s">
        <v>44</v>
      </c>
      <c r="AH330" s="165">
        <v>1</v>
      </c>
      <c r="AI330" s="405" t="s">
        <v>43</v>
      </c>
      <c r="AJ330" s="163">
        <v>1264</v>
      </c>
      <c r="AK330" s="163">
        <v>264</v>
      </c>
      <c r="AL330" s="165" t="s">
        <v>45</v>
      </c>
      <c r="AN330" s="163" t="str">
        <f t="shared" si="13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32, 100032, '100032/13', date'2014-03-01', date'2015-11-01', 50, 100264, 'Б-100264-13',date'2014-02-02', 3, 12, 12, 'RUR', 1, 18, date'2014-02-02',  date'2014-02-01', 1002641, 1, to_date('2014-12-01 00:00:03','YYYY-MM-DD HH24:MI:SS'), 1000, 180, 0, 353, 0, 'c1', 1, null, 1264, 264);insert into xxxx_oebs_cash_payment_test (ID, INVOICE_ID, OEBS_PAYMENT, DOC_DATE, COMISS_DATE) values (s_xxxx_oebs_cash_payment_test.NEXTVAL, 100264, 2000, to_date('2014-12-01 00:00:03','YYYY-MM-DD HH24:MI:SS'), date'2014-12-31' );</v>
      </c>
    </row>
    <row r="331" spans="1:40" ht="12.75" customHeight="1" x14ac:dyDescent="0.25">
      <c r="A331" s="272">
        <v>32</v>
      </c>
      <c r="B331" s="72">
        <v>0</v>
      </c>
      <c r="C331" s="165" t="str">
        <f t="shared" si="124"/>
        <v>100032</v>
      </c>
      <c r="D331" s="165" t="str">
        <f t="shared" si="125"/>
        <v>100032/13</v>
      </c>
      <c r="E331" s="167" t="s">
        <v>36</v>
      </c>
      <c r="F331" s="167" t="s">
        <v>1695</v>
      </c>
      <c r="G331" s="165">
        <v>50</v>
      </c>
      <c r="H331" s="178">
        <v>100264</v>
      </c>
      <c r="I331" s="170" t="str">
        <f t="shared" si="126"/>
        <v>Б-100264-13</v>
      </c>
      <c r="J331" s="169">
        <v>3</v>
      </c>
      <c r="K331" s="165">
        <v>12</v>
      </c>
      <c r="L331" s="165" t="s">
        <v>38</v>
      </c>
      <c r="M331" s="169">
        <v>1</v>
      </c>
      <c r="N331" s="165">
        <v>18</v>
      </c>
      <c r="O331" s="167" t="s">
        <v>1696</v>
      </c>
      <c r="P331" s="167" t="s">
        <v>1696</v>
      </c>
      <c r="Q331" s="167" t="s">
        <v>1696</v>
      </c>
      <c r="R331" s="166" t="str">
        <f>H331&amp;"2"</f>
        <v>1002642</v>
      </c>
      <c r="S331" s="170">
        <v>1</v>
      </c>
      <c r="T331" s="167" t="s">
        <v>402</v>
      </c>
      <c r="U331" s="165">
        <v>1000</v>
      </c>
      <c r="V331" s="165">
        <f t="shared" si="127"/>
        <v>180</v>
      </c>
      <c r="W331" s="165">
        <v>0</v>
      </c>
      <c r="X331" s="24">
        <v>353</v>
      </c>
      <c r="Y331" s="168" t="s">
        <v>42</v>
      </c>
      <c r="Z331" s="358"/>
      <c r="AA331" s="359"/>
      <c r="AB331" s="178">
        <f t="shared" ref="AB331:AB334" si="134">U331*2</f>
        <v>2000</v>
      </c>
      <c r="AC331" s="170"/>
      <c r="AD331" s="170"/>
      <c r="AE331" s="284" t="s">
        <v>155</v>
      </c>
      <c r="AF331" s="165">
        <v>0</v>
      </c>
      <c r="AG331" s="165" t="s">
        <v>44</v>
      </c>
      <c r="AH331" s="165">
        <v>1</v>
      </c>
      <c r="AI331" s="405" t="s">
        <v>43</v>
      </c>
      <c r="AJ331" s="163">
        <v>1264</v>
      </c>
      <c r="AK331" s="163">
        <v>264</v>
      </c>
      <c r="AN331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"&amp;A331&amp;", "&amp;C331&amp;", '"&amp;D331&amp;"', date'"&amp;E331&amp;"', date'"&amp;F331&amp;"', "&amp;G331&amp;", "&amp;H331&amp;", '"&amp;I331&amp;"',date'"&amp;O331&amp;"', "&amp;J331&amp;", "&amp;K331&amp;", "&amp;K331&amp;", '"&amp;L331&amp;"', "&amp;M331&amp;", "&amp;N331&amp;", date'"&amp;P331&amp;"',  date'"&amp;Q331&amp;"', "&amp;R331&amp;", "&amp;S331&amp;", to_date('"&amp;T331&amp;"','YYYY-MM-DD HH24:MI:SS'), "&amp;U331&amp;", "&amp;V331&amp;", "&amp;W331&amp;", "&amp;X331&amp;", "&amp;AF331&amp;", '"&amp;AG331&amp;"', "&amp;AH331&amp;", "&amp;AI331&amp;", "&amp;AJ331&amp;", "&amp;AK331&amp;");"&amp;
IF(LEN(AB331)&gt;0,"insert into xxxx_oebs_cash_payment_test (ID, INVOICE_ID, OEBS_PAYMENT, DOC_DATE, COMISS_DATE) values (s_xxxx_oebs_cash_payment_test.NEXTVAL, "&amp;H331&amp;", "&amp;AB331&amp;", to_date('"&amp;T331&amp;"','YYYY-MM-DD HH24:MI:SS'), "&amp;AE331&amp;" );","")&amp;
IF(LEN(AC331)&gt;0,"insert into xxxx_oebs_cash_payment_test (ID, INVOICE_ID, OEBS_PAYMENT, DOC_DATE, COMISS_DATE) values (s_xxxx_oebs_cash_payment_test.NEXTVAL, "&amp;H331&amp;", "&amp;AC331&amp;", to_date('"&amp;T331&amp;"','YYYY-MM-DD HH24:MI:SS'), "&amp;AE331&amp;" );","")&amp;
IF(LEN(AD331)&gt;0,"insert into xxxx_oebs_cash_payment_test (ID, INVOICE_ID, OEBS_PAYMENT, DOC_DATE, COMISS_DATE) values (s_xxxx_oebs_cash_payment_test.NEXTVAL, "&amp;H331&amp;", "&amp;AD331&amp;", to_date('"&amp;T331&amp;"','YYYY-MM-DD HH24:MI:SS'), "&amp;AE331&amp;"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32, 100032, '100032/13', date'2014-03-01', date'2015-11-01', 50, 100264, 'Б-100264-13',date'2014-02-02', 3, 12, 12, 'RUR', 1, 18, date'2014-02-02',  date'2014-02-02', 1002642, 1, to_date('2015-02-01 00:00:02','YYYY-MM-DD HH24:MI:SS'), 1000, 180, 0, 353, 0, 'c1', 1, null, 1264, 264);insert into xxxx_oebs_cash_payment_test (ID, INVOICE_ID, OEBS_PAYMENT, DOC_DATE, COMISS_DATE) values (s_xxxx_oebs_cash_payment_test.NEXTVAL, 100264, 2000, to_date('2015-02-01 00:00:02','YYYY-MM-DD HH24:MI:SS'), date'2014-12-31' );</v>
      </c>
    </row>
    <row r="332" spans="1:40" ht="12.75" customHeight="1" x14ac:dyDescent="0.25">
      <c r="A332" s="272">
        <v>32</v>
      </c>
      <c r="B332" s="72">
        <v>0</v>
      </c>
      <c r="C332" s="165" t="str">
        <f t="shared" si="124"/>
        <v>100032</v>
      </c>
      <c r="D332" s="165" t="str">
        <f t="shared" si="125"/>
        <v>100032/13</v>
      </c>
      <c r="E332" s="167" t="s">
        <v>36</v>
      </c>
      <c r="F332" s="167" t="s">
        <v>1695</v>
      </c>
      <c r="G332" s="165">
        <v>50</v>
      </c>
      <c r="H332" s="178">
        <v>100264</v>
      </c>
      <c r="I332" s="170" t="str">
        <f t="shared" si="126"/>
        <v>Б-100264-13</v>
      </c>
      <c r="J332" s="169">
        <v>3</v>
      </c>
      <c r="K332" s="165">
        <v>12</v>
      </c>
      <c r="L332" s="165" t="s">
        <v>38</v>
      </c>
      <c r="M332" s="169">
        <v>1</v>
      </c>
      <c r="N332" s="165">
        <v>18</v>
      </c>
      <c r="O332" s="167" t="s">
        <v>1696</v>
      </c>
      <c r="P332" s="167" t="s">
        <v>1696</v>
      </c>
      <c r="Q332" s="167" t="s">
        <v>1697</v>
      </c>
      <c r="R332" s="166" t="str">
        <f>H332&amp;"3"</f>
        <v>1002643</v>
      </c>
      <c r="S332" s="170">
        <v>1</v>
      </c>
      <c r="T332" s="167" t="s">
        <v>401</v>
      </c>
      <c r="U332" s="165">
        <v>1000</v>
      </c>
      <c r="V332" s="165">
        <f t="shared" si="127"/>
        <v>180</v>
      </c>
      <c r="W332" s="165">
        <v>0</v>
      </c>
      <c r="X332" s="24">
        <v>353</v>
      </c>
      <c r="Y332" s="168" t="s">
        <v>42</v>
      </c>
      <c r="Z332" s="358"/>
      <c r="AA332" s="359"/>
      <c r="AB332" s="178">
        <f t="shared" si="134"/>
        <v>2000</v>
      </c>
      <c r="AC332" s="170"/>
      <c r="AD332" s="170"/>
      <c r="AE332" s="167" t="s">
        <v>149</v>
      </c>
      <c r="AF332" s="165">
        <v>0</v>
      </c>
      <c r="AG332" s="165" t="s">
        <v>44</v>
      </c>
      <c r="AH332" s="165">
        <v>1</v>
      </c>
      <c r="AI332" s="405" t="s">
        <v>43</v>
      </c>
      <c r="AJ332" s="163">
        <v>1264</v>
      </c>
      <c r="AK332" s="163">
        <v>264</v>
      </c>
      <c r="AN332" s="163" t="str">
        <f t="shared" ref="AN332:AN334" si="135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"&amp;A332&amp;", "&amp;C332&amp;", '"&amp;D332&amp;"', date'"&amp;E332&amp;"', date'"&amp;F332&amp;"', "&amp;G332&amp;", "&amp;H332&amp;", '"&amp;I332&amp;"',date'"&amp;O332&amp;"', "&amp;J332&amp;", "&amp;K332&amp;", "&amp;K332&amp;", '"&amp;L332&amp;"', "&amp;M332&amp;", "&amp;N332&amp;", date'"&amp;P332&amp;"',  date'"&amp;Q332&amp;"', "&amp;R332&amp;", "&amp;S332&amp;", to_date('"&amp;T332&amp;"','YYYY-MM-DD HH24:MI:SS'), "&amp;U332&amp;", "&amp;V332&amp;", "&amp;W332&amp;", "&amp;X332&amp;", "&amp;AF332&amp;", '"&amp;AG332&amp;"', "&amp;AH332&amp;", "&amp;AI332&amp;", "&amp;AJ332&amp;", "&amp;AK332&amp;");"&amp;
IF(LEN(AB332)&gt;0,"insert into xxxx_oebs_cash_payment_test (ID, INVOICE_ID, OEBS_PAYMENT, DOC_DATE, COMISS_DATE) values (s_xxxx_oebs_cash_payment_test.NEXTVAL, "&amp;H332&amp;", "&amp;AB332&amp;", to_date('"&amp;T332&amp;"','YYYY-MM-DD HH24:MI:SS'), "&amp;AE332&amp;" );","")&amp;
IF(LEN(AC332)&gt;0,"insert into xxxx_oebs_cash_payment_test (ID, INVOICE_ID, OEBS_PAYMENT, DOC_DATE, COMISS_DATE) values (s_xxxx_oebs_cash_payment_test.NEXTVAL, "&amp;H332&amp;", "&amp;AC332&amp;", to_date('"&amp;T332&amp;"','YYYY-MM-DD HH24:MI:SS'), "&amp;AE332&amp;" );","")&amp;
IF(LEN(AD332)&gt;0,"insert into xxxx_oebs_cash_payment_test (ID, INVOICE_ID, OEBS_PAYMENT, DOC_DATE, COMISS_DATE) values (s_xxxx_oebs_cash_payment_test.NEXTVAL, "&amp;H332&amp;", "&amp;AD332&amp;", to_date('"&amp;T332&amp;"','YYYY-MM-DD HH24:MI:SS'), "&amp;AE332&amp;"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32, 100032, '100032/13', date'2014-03-01', date'2015-11-01', 50, 100264, 'Б-100264-13',date'2014-02-02', 3, 12, 12, 'RUR', 1, 18, date'2014-02-02',  date'2014-02-03', 1002643, 1, to_date('2015-02-01 00:00:01','YYYY-MM-DD HH24:MI:SS'), 1000, 180, 0, 353, 0, 'c1', 1, null, 1264, 264);insert into xxxx_oebs_cash_payment_test (ID, INVOICE_ID, OEBS_PAYMENT, DOC_DATE, COMISS_DATE) values (s_xxxx_oebs_cash_payment_test.NEXTVAL, 100264, 2000, to_date('2015-02-01 00:00:01','YYYY-MM-DD HH24:MI:SS'), date'2015-01-31' );</v>
      </c>
    </row>
    <row r="333" spans="1:40" ht="12.75" customHeight="1" x14ac:dyDescent="0.25">
      <c r="A333" s="272">
        <v>32</v>
      </c>
      <c r="B333" s="72">
        <v>0</v>
      </c>
      <c r="C333" s="165" t="str">
        <f t="shared" si="124"/>
        <v>100032</v>
      </c>
      <c r="D333" s="165" t="str">
        <f t="shared" si="125"/>
        <v>100032/13</v>
      </c>
      <c r="E333" s="167" t="s">
        <v>36</v>
      </c>
      <c r="F333" s="167" t="s">
        <v>1695</v>
      </c>
      <c r="G333" s="165">
        <v>50</v>
      </c>
      <c r="H333" s="178">
        <v>100264</v>
      </c>
      <c r="I333" s="170" t="str">
        <f t="shared" si="126"/>
        <v>Б-100264-13</v>
      </c>
      <c r="J333" s="169">
        <v>3</v>
      </c>
      <c r="K333" s="165">
        <v>12</v>
      </c>
      <c r="L333" s="165" t="s">
        <v>38</v>
      </c>
      <c r="M333" s="169">
        <v>1</v>
      </c>
      <c r="N333" s="165">
        <v>18</v>
      </c>
      <c r="O333" s="167" t="s">
        <v>1696</v>
      </c>
      <c r="P333" s="167" t="s">
        <v>1696</v>
      </c>
      <c r="Q333" s="167" t="s">
        <v>1698</v>
      </c>
      <c r="R333" s="166" t="str">
        <f>H333&amp;"4"</f>
        <v>1002644</v>
      </c>
      <c r="S333" s="170">
        <v>1</v>
      </c>
      <c r="T333" s="167" t="s">
        <v>308</v>
      </c>
      <c r="U333" s="165">
        <v>1000</v>
      </c>
      <c r="V333" s="165">
        <f t="shared" si="127"/>
        <v>180</v>
      </c>
      <c r="W333" s="165">
        <v>0</v>
      </c>
      <c r="X333" s="24">
        <v>353</v>
      </c>
      <c r="Y333" s="168" t="s">
        <v>42</v>
      </c>
      <c r="Z333" s="358"/>
      <c r="AA333" s="359"/>
      <c r="AB333" s="178">
        <f t="shared" si="134"/>
        <v>2000</v>
      </c>
      <c r="AC333" s="170"/>
      <c r="AD333" s="170"/>
      <c r="AE333" s="167" t="s">
        <v>149</v>
      </c>
      <c r="AF333" s="165">
        <v>0</v>
      </c>
      <c r="AG333" s="165" t="s">
        <v>44</v>
      </c>
      <c r="AH333" s="165">
        <v>1</v>
      </c>
      <c r="AI333" s="405" t="s">
        <v>43</v>
      </c>
      <c r="AJ333" s="163">
        <v>1264</v>
      </c>
      <c r="AK333" s="163">
        <v>264</v>
      </c>
      <c r="AN333" s="163" t="str">
        <f t="shared" si="13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32, 100032, '100032/13', date'2014-03-01', date'2015-11-01', 50, 100264, 'Б-100264-13',date'2014-02-02', 3, 12, 12, 'RUR', 1, 18, date'2014-02-02',  date'2014-02-04', 1002644, 1, to_date('2015-02-01 00:00:00','YYYY-MM-DD HH24:MI:SS'), 1000, 180, 0, 353, 0, 'c1', 1, null, 1264, 264);insert into xxxx_oebs_cash_payment_test (ID, INVOICE_ID, OEBS_PAYMENT, DOC_DATE, COMISS_DATE) values (s_xxxx_oebs_cash_payment_test.NEXTVAL, 100264, 2000, to_date('2015-02-01 00:00:00','YYYY-MM-DD HH24:MI:SS'), date'2015-01-31' );</v>
      </c>
    </row>
    <row r="334" spans="1:40" ht="12.75" customHeight="1" x14ac:dyDescent="0.25">
      <c r="A334" s="272">
        <v>32</v>
      </c>
      <c r="B334" s="72">
        <v>0</v>
      </c>
      <c r="C334" s="171" t="str">
        <f t="shared" si="124"/>
        <v>100032</v>
      </c>
      <c r="D334" s="171" t="str">
        <f t="shared" si="125"/>
        <v>100032/13</v>
      </c>
      <c r="E334" s="172" t="s">
        <v>36</v>
      </c>
      <c r="F334" s="172" t="s">
        <v>1695</v>
      </c>
      <c r="G334" s="171">
        <v>50</v>
      </c>
      <c r="H334" s="178">
        <v>100264</v>
      </c>
      <c r="I334" s="171" t="str">
        <f t="shared" si="126"/>
        <v>Б-100264-13</v>
      </c>
      <c r="J334" s="169">
        <v>3</v>
      </c>
      <c r="K334" s="171">
        <v>12</v>
      </c>
      <c r="L334" s="171" t="s">
        <v>38</v>
      </c>
      <c r="M334" s="175">
        <v>1</v>
      </c>
      <c r="N334" s="171">
        <v>18</v>
      </c>
      <c r="O334" s="167" t="s">
        <v>1696</v>
      </c>
      <c r="P334" s="167" t="s">
        <v>1696</v>
      </c>
      <c r="Q334" s="167" t="s">
        <v>299</v>
      </c>
      <c r="R334" s="173" t="str">
        <f>H334&amp;"5"</f>
        <v>1002645</v>
      </c>
      <c r="S334" s="171">
        <v>1</v>
      </c>
      <c r="T334" s="172" t="s">
        <v>308</v>
      </c>
      <c r="U334" s="171">
        <v>1000</v>
      </c>
      <c r="V334" s="171">
        <f t="shared" si="127"/>
        <v>180</v>
      </c>
      <c r="W334" s="171">
        <v>0</v>
      </c>
      <c r="X334" s="24">
        <v>353</v>
      </c>
      <c r="Y334" s="174" t="s">
        <v>42</v>
      </c>
      <c r="Z334" s="361"/>
      <c r="AA334" s="362"/>
      <c r="AB334" s="180">
        <f t="shared" si="134"/>
        <v>2000</v>
      </c>
      <c r="AC334" s="171"/>
      <c r="AD334" s="171"/>
      <c r="AE334" s="167" t="s">
        <v>149</v>
      </c>
      <c r="AF334" s="165">
        <v>0</v>
      </c>
      <c r="AG334" s="171" t="s">
        <v>44</v>
      </c>
      <c r="AH334" s="171">
        <v>1</v>
      </c>
      <c r="AI334" s="405" t="s">
        <v>43</v>
      </c>
      <c r="AJ334" s="163">
        <v>1264</v>
      </c>
      <c r="AK334" s="163">
        <v>264</v>
      </c>
      <c r="AL334" s="179"/>
      <c r="AN334" s="163" t="str">
        <f t="shared" si="135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32, 100032, '100032/13', date'2014-03-01', date'2015-11-01', 50, 100264, 'Б-100264-13',date'2014-02-02', 3, 12, 12, 'RUR', 1, 18, date'2014-02-02',  date'2014-02-05', 1002645, 1, to_date('2015-02-01 00:00:00','YYYY-MM-DD HH24:MI:SS'), 1000, 180, 0, 353, 0, 'c1', 1, null, 1264, 264);insert into xxxx_oebs_cash_payment_test (ID, INVOICE_ID, OEBS_PAYMENT, DOC_DATE, COMISS_DATE) values (s_xxxx_oebs_cash_payment_test.NEXTVAL, 100264, 2000, to_date('2015-02-01 00:00:00','YYYY-MM-DD HH24:MI:SS'), date'2015-01-31' );</v>
      </c>
    </row>
    <row r="335" spans="1:40" s="140" customFormat="1" ht="12.75" customHeight="1" x14ac:dyDescent="0.25">
      <c r="Z335" s="403"/>
      <c r="AA335" s="404"/>
    </row>
    <row r="336" spans="1:40" s="140" customFormat="1" ht="12.75" customHeight="1" x14ac:dyDescent="0.25">
      <c r="Z336" s="403"/>
      <c r="AA336" s="404"/>
    </row>
    <row r="337" spans="1:40" ht="12.75" customHeight="1" x14ac:dyDescent="0.25">
      <c r="A337" s="272">
        <v>33</v>
      </c>
      <c r="B337" s="72">
        <v>0</v>
      </c>
      <c r="C337" s="165" t="str">
        <f t="shared" ref="C337:C376" si="136">"1000"&amp;A337</f>
        <v>100033</v>
      </c>
      <c r="D337" s="165" t="str">
        <f t="shared" ref="D337:D376" si="137">"1000"&amp;A337&amp;"/13"</f>
        <v>100033/13</v>
      </c>
      <c r="E337" s="167" t="s">
        <v>36</v>
      </c>
      <c r="F337" s="167" t="s">
        <v>1695</v>
      </c>
      <c r="G337" s="165">
        <v>50</v>
      </c>
      <c r="H337" s="178">
        <v>100265</v>
      </c>
      <c r="I337" s="170" t="str">
        <f t="shared" ref="I337:I376" si="138">"Б-"&amp;H337&amp;"-13"</f>
        <v>Б-100265-13</v>
      </c>
      <c r="J337" s="295">
        <v>2</v>
      </c>
      <c r="K337" s="165">
        <v>12</v>
      </c>
      <c r="L337" s="165" t="s">
        <v>38</v>
      </c>
      <c r="M337" s="169">
        <v>1</v>
      </c>
      <c r="N337" s="165">
        <v>18</v>
      </c>
      <c r="O337" s="167" t="s">
        <v>1696</v>
      </c>
      <c r="P337" s="167" t="s">
        <v>1696</v>
      </c>
      <c r="Q337" s="167" t="s">
        <v>1699</v>
      </c>
      <c r="R337" s="166" t="str">
        <f>H337&amp;"1"</f>
        <v>1002651</v>
      </c>
      <c r="S337" s="170">
        <v>1</v>
      </c>
      <c r="T337" s="167" t="s">
        <v>403</v>
      </c>
      <c r="U337" s="165">
        <v>1000</v>
      </c>
      <c r="V337" s="165">
        <f t="shared" ref="V337:V376" si="139">U337*0.18</f>
        <v>180</v>
      </c>
      <c r="W337" s="165">
        <v>0</v>
      </c>
      <c r="X337" s="24">
        <v>354</v>
      </c>
      <c r="Y337" s="168" t="s">
        <v>42</v>
      </c>
      <c r="Z337" s="356" t="str">
        <f>SUM(U337:U341)-SUM(V337:V341)&amp;" / "&amp;(SUM(U337:U341)-SUM(V337:V341))*0.23&amp;" / "&amp;(SUM(U337:U341)-SUM(V337:V341))*0.02</f>
        <v>4100 / 943 / 82</v>
      </c>
      <c r="AA337" s="357" t="s">
        <v>844</v>
      </c>
      <c r="AB337" s="178">
        <f>U337*2</f>
        <v>2000</v>
      </c>
      <c r="AC337" s="170"/>
      <c r="AD337" s="170"/>
      <c r="AE337" s="167" t="s">
        <v>149</v>
      </c>
      <c r="AF337" s="165">
        <v>0</v>
      </c>
      <c r="AG337" s="165" t="s">
        <v>44</v>
      </c>
      <c r="AH337" s="165">
        <v>1</v>
      </c>
      <c r="AI337" s="405" t="s">
        <v>43</v>
      </c>
      <c r="AJ337" s="163">
        <v>1265</v>
      </c>
      <c r="AK337" s="163">
        <v>265</v>
      </c>
      <c r="AL337" s="165" t="s">
        <v>45</v>
      </c>
      <c r="AN337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"&amp;A337&amp;", "&amp;C337&amp;", '"&amp;D337&amp;"', date'"&amp;E337&amp;"', date'"&amp;F337&amp;"', "&amp;G337&amp;", "&amp;H337&amp;", '"&amp;I337&amp;"',date'"&amp;O337&amp;"', "&amp;J337&amp;", "&amp;K337&amp;", "&amp;K337&amp;", '"&amp;L337&amp;"', "&amp;M337&amp;", "&amp;N337&amp;", date'"&amp;P337&amp;"',  date'"&amp;Q337&amp;"', "&amp;R337&amp;", "&amp;S337&amp;", to_date('"&amp;T337&amp;"','YYYY-MM-DD HH24:MI:SS'), "&amp;U337&amp;", "&amp;V337&amp;", "&amp;W337&amp;", "&amp;X337&amp;", "&amp;AF337&amp;", '"&amp;AG337&amp;"', "&amp;AH337&amp;", "&amp;AI337&amp;", "&amp;AJ337&amp;", "&amp;AK337&amp;");"&amp;
IF(LEN(AB337)&gt;0,"insert into xxxx_oebs_cash_payment_test (ID, INVOICE_ID, OEBS_PAYMENT, DOC_DATE, COMISS_DATE) values (s_xxxx_oebs_cash_payment_test.NEXTVAL, "&amp;H337&amp;", "&amp;AB337&amp;", to_date('"&amp;T337&amp;"','YYYY-MM-DD HH24:MI:SS'), "&amp;AE337&amp;" );","")&amp;
IF(LEN(AC337)&gt;0,"insert into xxxx_oebs_cash_payment_test (ID, INVOICE_ID, OEBS_PAYMENT, DOC_DATE, COMISS_DATE) values (s_xxxx_oebs_cash_payment_test.NEXTVAL, "&amp;H337&amp;", "&amp;AC337&amp;", to_date('"&amp;T337&amp;"','YYYY-MM-DD HH24:MI:SS'), "&amp;AE337&amp;" );","")&amp;
IF(LEN(AD337)&gt;0,"insert into xxxx_oebs_cash_payment_test (ID, INVOICE_ID, OEBS_PAYMENT, DOC_DATE, COMISS_DATE) values (s_xxxx_oebs_cash_payment_test.NEXTVAL, "&amp;H337&amp;", "&amp;AD337&amp;", to_date('"&amp;T337&amp;"','YYYY-MM-DD HH24:MI:SS'), "&amp;AE337&amp;"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33, 100033, '100033/13', date'2014-03-01', date'2015-11-01', 50, 100265, 'Б-100265-13',date'2014-02-02', 2, 12, 12, 'RUR', 1, 18, date'2014-02-02',  date'2014-02-01', 1002651, 1, to_date('2015-02-01 00:00:03','YYYY-MM-DD HH24:MI:SS'), 1000, 180, 0, 354, 0, 'c1', 1, null, 1265, 265);insert into xxxx_oebs_cash_payment_test (ID, INVOICE_ID, OEBS_PAYMENT, DOC_DATE, COMISS_DATE) values (s_xxxx_oebs_cash_payment_test.NEXTVAL, 100265, 2000, to_date('2015-02-01 00:00:03','YYYY-MM-DD HH24:MI:SS'), date'2015-01-31' );</v>
      </c>
    </row>
    <row r="338" spans="1:40" ht="12.75" customHeight="1" x14ac:dyDescent="0.25">
      <c r="A338" s="272">
        <v>33</v>
      </c>
      <c r="B338" s="72">
        <v>0</v>
      </c>
      <c r="C338" s="165" t="str">
        <f t="shared" si="136"/>
        <v>100033</v>
      </c>
      <c r="D338" s="165" t="str">
        <f t="shared" si="137"/>
        <v>100033/13</v>
      </c>
      <c r="E338" s="167" t="s">
        <v>36</v>
      </c>
      <c r="F338" s="167" t="s">
        <v>1695</v>
      </c>
      <c r="G338" s="165">
        <v>50</v>
      </c>
      <c r="H338" s="178">
        <v>100265</v>
      </c>
      <c r="I338" s="170" t="str">
        <f t="shared" si="138"/>
        <v>Б-100265-13</v>
      </c>
      <c r="J338" s="295">
        <v>2</v>
      </c>
      <c r="K338" s="165">
        <v>12</v>
      </c>
      <c r="L338" s="165" t="s">
        <v>38</v>
      </c>
      <c r="M338" s="169">
        <v>1</v>
      </c>
      <c r="N338" s="165">
        <v>18</v>
      </c>
      <c r="O338" s="167" t="s">
        <v>1696</v>
      </c>
      <c r="P338" s="167" t="s">
        <v>1696</v>
      </c>
      <c r="Q338" s="167" t="s">
        <v>1696</v>
      </c>
      <c r="R338" s="166" t="str">
        <f>H338&amp;"2"</f>
        <v>1002652</v>
      </c>
      <c r="S338" s="170">
        <v>1</v>
      </c>
      <c r="T338" s="167" t="s">
        <v>402</v>
      </c>
      <c r="U338" s="165">
        <v>1000</v>
      </c>
      <c r="V338" s="165">
        <f t="shared" si="139"/>
        <v>180</v>
      </c>
      <c r="W338" s="165">
        <v>0</v>
      </c>
      <c r="X338" s="24">
        <v>354</v>
      </c>
      <c r="Y338" s="168" t="s">
        <v>42</v>
      </c>
      <c r="Z338" s="358"/>
      <c r="AA338" s="359"/>
      <c r="AB338" s="178">
        <f t="shared" ref="AB338:AB341" si="140">U338*2</f>
        <v>2000</v>
      </c>
      <c r="AC338" s="170"/>
      <c r="AD338" s="170"/>
      <c r="AE338" s="167" t="s">
        <v>149</v>
      </c>
      <c r="AF338" s="165">
        <v>0</v>
      </c>
      <c r="AG338" s="165" t="s">
        <v>44</v>
      </c>
      <c r="AH338" s="165">
        <v>1</v>
      </c>
      <c r="AI338" s="405" t="s">
        <v>43</v>
      </c>
      <c r="AJ338" s="163">
        <v>1265</v>
      </c>
      <c r="AK338" s="163">
        <v>265</v>
      </c>
      <c r="AN338" s="163" t="str">
        <f t="shared" ref="AN338:AN341" si="141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"&amp;A338&amp;", "&amp;C338&amp;", '"&amp;D338&amp;"', date'"&amp;E338&amp;"', date'"&amp;F338&amp;"', "&amp;G338&amp;", "&amp;H338&amp;", '"&amp;I338&amp;"',date'"&amp;O338&amp;"', "&amp;J338&amp;", "&amp;K338&amp;", "&amp;K338&amp;", '"&amp;L338&amp;"', "&amp;M338&amp;", "&amp;N338&amp;", date'"&amp;P338&amp;"',  date'"&amp;Q338&amp;"', "&amp;R338&amp;", "&amp;S338&amp;", to_date('"&amp;T338&amp;"','YYYY-MM-DD HH24:MI:SS'), "&amp;U338&amp;", "&amp;V338&amp;", "&amp;W338&amp;", "&amp;X338&amp;", "&amp;AF338&amp;", '"&amp;AG338&amp;"', "&amp;AH338&amp;", "&amp;AI338&amp;", "&amp;AJ338&amp;", "&amp;AK338&amp;");"&amp;
IF(LEN(AB338)&gt;0,"insert into xxxx_oebs_cash_payment_test (ID, INVOICE_ID, OEBS_PAYMENT, DOC_DATE, COMISS_DATE) values (s_xxxx_oebs_cash_payment_test.NEXTVAL, "&amp;H338&amp;", "&amp;AB338&amp;", to_date('"&amp;T338&amp;"','YYYY-MM-DD HH24:MI:SS'), "&amp;AE338&amp;" );","")&amp;
IF(LEN(AC338)&gt;0,"insert into xxxx_oebs_cash_payment_test (ID, INVOICE_ID, OEBS_PAYMENT, DOC_DATE, COMISS_DATE) values (s_xxxx_oebs_cash_payment_test.NEXTVAL, "&amp;H338&amp;", "&amp;AC338&amp;", to_date('"&amp;T338&amp;"','YYYY-MM-DD HH24:MI:SS'), "&amp;AE338&amp;" );","")&amp;
IF(LEN(AD338)&gt;0,"insert into xxxx_oebs_cash_payment_test (ID, INVOICE_ID, OEBS_PAYMENT, DOC_DATE, COMISS_DATE) values (s_xxxx_oebs_cash_payment_test.NEXTVAL, "&amp;H338&amp;", "&amp;AD338&amp;", to_date('"&amp;T338&amp;"','YYYY-MM-DD HH24:MI:SS'), "&amp;AE338&amp;"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33, 100033, '100033/13', date'2014-03-01', date'2015-11-01', 50, 100265, 'Б-100265-13',date'2014-02-02', 2, 12, 12, 'RUR', 1, 18, date'2014-02-02',  date'2014-02-02', 1002652, 1, to_date('2015-02-01 00:00:02','YYYY-MM-DD HH24:MI:SS'), 1000, 180, 0, 354, 0, 'c1', 1, null, 1265, 265);insert into xxxx_oebs_cash_payment_test (ID, INVOICE_ID, OEBS_PAYMENT, DOC_DATE, COMISS_DATE) values (s_xxxx_oebs_cash_payment_test.NEXTVAL, 100265, 2000, to_date('2015-02-01 00:00:02','YYYY-MM-DD HH24:MI:SS'), date'2015-01-31' );</v>
      </c>
    </row>
    <row r="339" spans="1:40" ht="12.75" customHeight="1" x14ac:dyDescent="0.25">
      <c r="A339" s="272">
        <v>33</v>
      </c>
      <c r="B339" s="72">
        <v>0</v>
      </c>
      <c r="C339" s="165" t="str">
        <f t="shared" si="136"/>
        <v>100033</v>
      </c>
      <c r="D339" s="165" t="str">
        <f t="shared" si="137"/>
        <v>100033/13</v>
      </c>
      <c r="E339" s="167" t="s">
        <v>36</v>
      </c>
      <c r="F339" s="167" t="s">
        <v>1695</v>
      </c>
      <c r="G339" s="165">
        <v>50</v>
      </c>
      <c r="H339" s="178">
        <v>100265</v>
      </c>
      <c r="I339" s="170" t="str">
        <f t="shared" si="138"/>
        <v>Б-100265-13</v>
      </c>
      <c r="J339" s="295">
        <v>2</v>
      </c>
      <c r="K339" s="165">
        <v>12</v>
      </c>
      <c r="L339" s="165" t="s">
        <v>38</v>
      </c>
      <c r="M339" s="169">
        <v>1</v>
      </c>
      <c r="N339" s="165">
        <v>18</v>
      </c>
      <c r="O339" s="167" t="s">
        <v>1696</v>
      </c>
      <c r="P339" s="167" t="s">
        <v>1696</v>
      </c>
      <c r="Q339" s="167" t="s">
        <v>1697</v>
      </c>
      <c r="R339" s="166" t="str">
        <f>H339&amp;"3"</f>
        <v>1002653</v>
      </c>
      <c r="S339" s="170">
        <v>1</v>
      </c>
      <c r="T339" s="167" t="s">
        <v>401</v>
      </c>
      <c r="U339" s="165">
        <v>1000</v>
      </c>
      <c r="V339" s="165">
        <f t="shared" si="139"/>
        <v>180</v>
      </c>
      <c r="W339" s="165">
        <v>0</v>
      </c>
      <c r="X339" s="24">
        <v>354</v>
      </c>
      <c r="Y339" s="168" t="s">
        <v>42</v>
      </c>
      <c r="Z339" s="358"/>
      <c r="AA339" s="359"/>
      <c r="AB339" s="178">
        <f t="shared" si="140"/>
        <v>2000</v>
      </c>
      <c r="AC339" s="170"/>
      <c r="AD339" s="170"/>
      <c r="AE339" s="167" t="s">
        <v>149</v>
      </c>
      <c r="AF339" s="165">
        <v>0</v>
      </c>
      <c r="AG339" s="165" t="s">
        <v>44</v>
      </c>
      <c r="AH339" s="165">
        <v>1</v>
      </c>
      <c r="AI339" s="405" t="s">
        <v>43</v>
      </c>
      <c r="AJ339" s="163">
        <v>1265</v>
      </c>
      <c r="AK339" s="163">
        <v>265</v>
      </c>
      <c r="AN339" s="163" t="str">
        <f t="shared" si="1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33, 100033, '100033/13', date'2014-03-01', date'2015-11-01', 50, 100265, 'Б-100265-13',date'2014-02-02', 2, 12, 12, 'RUR', 1, 18, date'2014-02-02',  date'2014-02-03', 1002653, 1, to_date('2015-02-01 00:00:01','YYYY-MM-DD HH24:MI:SS'), 1000, 180, 0, 354, 0, 'c1', 1, null, 1265, 265);insert into xxxx_oebs_cash_payment_test (ID, INVOICE_ID, OEBS_PAYMENT, DOC_DATE, COMISS_DATE) values (s_xxxx_oebs_cash_payment_test.NEXTVAL, 100265, 2000, to_date('2015-02-01 00:00:01','YYYY-MM-DD HH24:MI:SS'), date'2015-01-31' );</v>
      </c>
    </row>
    <row r="340" spans="1:40" ht="12.75" customHeight="1" x14ac:dyDescent="0.25">
      <c r="A340" s="272">
        <v>33</v>
      </c>
      <c r="B340" s="72">
        <v>0</v>
      </c>
      <c r="C340" s="165" t="str">
        <f t="shared" si="136"/>
        <v>100033</v>
      </c>
      <c r="D340" s="165" t="str">
        <f t="shared" si="137"/>
        <v>100033/13</v>
      </c>
      <c r="E340" s="167" t="s">
        <v>36</v>
      </c>
      <c r="F340" s="167" t="s">
        <v>1695</v>
      </c>
      <c r="G340" s="165">
        <v>50</v>
      </c>
      <c r="H340" s="178">
        <v>100265</v>
      </c>
      <c r="I340" s="170" t="str">
        <f t="shared" si="138"/>
        <v>Б-100265-13</v>
      </c>
      <c r="J340" s="295">
        <v>2</v>
      </c>
      <c r="K340" s="165">
        <v>12</v>
      </c>
      <c r="L340" s="165" t="s">
        <v>38</v>
      </c>
      <c r="M340" s="169">
        <v>1</v>
      </c>
      <c r="N340" s="165">
        <v>18</v>
      </c>
      <c r="O340" s="167" t="s">
        <v>1696</v>
      </c>
      <c r="P340" s="167" t="s">
        <v>1696</v>
      </c>
      <c r="Q340" s="167" t="s">
        <v>1698</v>
      </c>
      <c r="R340" s="166" t="str">
        <f>H340&amp;"4"</f>
        <v>1002654</v>
      </c>
      <c r="S340" s="170">
        <v>1</v>
      </c>
      <c r="T340" s="167" t="s">
        <v>308</v>
      </c>
      <c r="U340" s="165">
        <v>1000</v>
      </c>
      <c r="V340" s="165">
        <f t="shared" si="139"/>
        <v>180</v>
      </c>
      <c r="W340" s="165">
        <v>0</v>
      </c>
      <c r="X340" s="24">
        <v>354</v>
      </c>
      <c r="Y340" s="168" t="s">
        <v>42</v>
      </c>
      <c r="Z340" s="358"/>
      <c r="AA340" s="359"/>
      <c r="AB340" s="178">
        <f t="shared" si="140"/>
        <v>2000</v>
      </c>
      <c r="AC340" s="170"/>
      <c r="AD340" s="170"/>
      <c r="AE340" s="167" t="s">
        <v>149</v>
      </c>
      <c r="AF340" s="165">
        <v>0</v>
      </c>
      <c r="AG340" s="165" t="s">
        <v>44</v>
      </c>
      <c r="AH340" s="165">
        <v>1</v>
      </c>
      <c r="AI340" s="405" t="s">
        <v>43</v>
      </c>
      <c r="AJ340" s="163">
        <v>1265</v>
      </c>
      <c r="AK340" s="163">
        <v>265</v>
      </c>
      <c r="AN340" s="163" t="str">
        <f t="shared" si="1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33, 100033, '100033/13', date'2014-03-01', date'2015-11-01', 50, 100265, 'Б-100265-13',date'2014-02-02', 2, 12, 12, 'RUR', 1, 18, date'2014-02-02',  date'2014-02-04', 1002654, 1, to_date('2015-02-01 00:00:00','YYYY-MM-DD HH24:MI:SS'), 1000, 180, 0, 354, 0, 'c1', 1, null, 1265, 265);insert into xxxx_oebs_cash_payment_test (ID, INVOICE_ID, OEBS_PAYMENT, DOC_DATE, COMISS_DATE) values (s_xxxx_oebs_cash_payment_test.NEXTVAL, 100265, 2000, to_date('2015-02-01 00:00:00','YYYY-MM-DD HH24:MI:SS'), date'2015-01-31' );</v>
      </c>
    </row>
    <row r="341" spans="1:40" ht="12.75" customHeight="1" x14ac:dyDescent="0.25">
      <c r="A341" s="272">
        <v>33</v>
      </c>
      <c r="B341" s="72">
        <v>0</v>
      </c>
      <c r="C341" s="171" t="str">
        <f t="shared" si="136"/>
        <v>100033</v>
      </c>
      <c r="D341" s="171" t="str">
        <f t="shared" si="137"/>
        <v>100033/13</v>
      </c>
      <c r="E341" s="172" t="s">
        <v>36</v>
      </c>
      <c r="F341" s="172" t="s">
        <v>1695</v>
      </c>
      <c r="G341" s="171">
        <v>50</v>
      </c>
      <c r="H341" s="178">
        <v>100265</v>
      </c>
      <c r="I341" s="171" t="str">
        <f t="shared" si="138"/>
        <v>Б-100265-13</v>
      </c>
      <c r="J341" s="295">
        <v>2</v>
      </c>
      <c r="K341" s="171">
        <v>12</v>
      </c>
      <c r="L341" s="171" t="s">
        <v>38</v>
      </c>
      <c r="M341" s="175">
        <v>1</v>
      </c>
      <c r="N341" s="171">
        <v>18</v>
      </c>
      <c r="O341" s="167" t="s">
        <v>1696</v>
      </c>
      <c r="P341" s="167" t="s">
        <v>1696</v>
      </c>
      <c r="Q341" s="167" t="s">
        <v>299</v>
      </c>
      <c r="R341" s="173" t="str">
        <f>H341&amp;"5"</f>
        <v>1002655</v>
      </c>
      <c r="S341" s="171">
        <v>1</v>
      </c>
      <c r="T341" s="172" t="s">
        <v>308</v>
      </c>
      <c r="U341" s="171">
        <v>1000</v>
      </c>
      <c r="V341" s="171">
        <f t="shared" si="139"/>
        <v>180</v>
      </c>
      <c r="W341" s="171">
        <v>0</v>
      </c>
      <c r="X341" s="24">
        <v>354</v>
      </c>
      <c r="Y341" s="174" t="s">
        <v>42</v>
      </c>
      <c r="Z341" s="361"/>
      <c r="AA341" s="362"/>
      <c r="AB341" s="180">
        <f t="shared" si="140"/>
        <v>2000</v>
      </c>
      <c r="AC341" s="171"/>
      <c r="AD341" s="171"/>
      <c r="AE341" s="167" t="s">
        <v>149</v>
      </c>
      <c r="AF341" s="165">
        <v>0</v>
      </c>
      <c r="AG341" s="171" t="s">
        <v>44</v>
      </c>
      <c r="AH341" s="171">
        <v>1</v>
      </c>
      <c r="AI341" s="405" t="s">
        <v>43</v>
      </c>
      <c r="AJ341" s="163">
        <v>1265</v>
      </c>
      <c r="AK341" s="163">
        <v>265</v>
      </c>
      <c r="AL341" s="179"/>
      <c r="AN341" s="163" t="str">
        <f t="shared" si="141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33, 100033, '100033/13', date'2014-03-01', date'2015-11-01', 50, 100265, 'Б-100265-13',date'2014-02-02', 2, 12, 12, 'RUR', 1, 18, date'2014-02-02',  date'2014-02-05', 1002655, 1, to_date('2015-02-01 00:00:00','YYYY-MM-DD HH24:MI:SS'), 1000, 180, 0, 354, 0, 'c1', 1, null, 1265, 265);insert into xxxx_oebs_cash_payment_test (ID, INVOICE_ID, OEBS_PAYMENT, DOC_DATE, COMISS_DATE) values (s_xxxx_oebs_cash_payment_test.NEXTVAL, 100265, 2000, to_date('2015-02-01 00:00:00','YYYY-MM-DD HH24:MI:SS'), date'2015-01-31' );</v>
      </c>
    </row>
    <row r="342" spans="1:40" ht="12.75" customHeight="1" x14ac:dyDescent="0.25">
      <c r="A342" s="272">
        <v>34</v>
      </c>
      <c r="B342" s="72">
        <v>0</v>
      </c>
      <c r="C342" s="165" t="str">
        <f t="shared" si="136"/>
        <v>100034</v>
      </c>
      <c r="D342" s="165" t="str">
        <f t="shared" si="137"/>
        <v>100034/13</v>
      </c>
      <c r="E342" s="167" t="s">
        <v>36</v>
      </c>
      <c r="F342" s="167" t="s">
        <v>1695</v>
      </c>
      <c r="G342" s="165">
        <v>50</v>
      </c>
      <c r="H342" s="178">
        <v>100266</v>
      </c>
      <c r="I342" s="170" t="str">
        <f t="shared" si="138"/>
        <v>Б-100266-13</v>
      </c>
      <c r="J342" s="295">
        <v>2</v>
      </c>
      <c r="K342" s="165">
        <v>12</v>
      </c>
      <c r="L342" s="165" t="s">
        <v>38</v>
      </c>
      <c r="M342" s="169">
        <v>1</v>
      </c>
      <c r="N342" s="165">
        <v>18</v>
      </c>
      <c r="O342" s="167" t="s">
        <v>1696</v>
      </c>
      <c r="P342" s="167" t="s">
        <v>1696</v>
      </c>
      <c r="Q342" s="167" t="s">
        <v>1699</v>
      </c>
      <c r="R342" s="166" t="str">
        <f>H342&amp;"1"</f>
        <v>1002661</v>
      </c>
      <c r="S342" s="170">
        <v>1</v>
      </c>
      <c r="T342" s="167" t="s">
        <v>403</v>
      </c>
      <c r="U342" s="165">
        <v>1000</v>
      </c>
      <c r="V342" s="165">
        <f t="shared" si="139"/>
        <v>180</v>
      </c>
      <c r="W342" s="165">
        <v>0</v>
      </c>
      <c r="X342" s="24">
        <v>355</v>
      </c>
      <c r="Y342" s="168" t="s">
        <v>42</v>
      </c>
      <c r="Z342" s="356" t="str">
        <f>SUM(U342:U346)-SUM(V342:V346)&amp;" / "&amp;(SUM(U342:U346)-SUM(V342:V346))*0.23&amp;" / "&amp;(SUM(U342:U346)-SUM(V342:V346))*0.02</f>
        <v>4100 / 943 / 82</v>
      </c>
      <c r="AA342" s="357" t="s">
        <v>844</v>
      </c>
      <c r="AB342" s="178">
        <f>U342*2</f>
        <v>2000</v>
      </c>
      <c r="AC342" s="170"/>
      <c r="AD342" s="170"/>
      <c r="AE342" s="167" t="s">
        <v>149</v>
      </c>
      <c r="AF342" s="165">
        <v>0</v>
      </c>
      <c r="AG342" s="165" t="s">
        <v>44</v>
      </c>
      <c r="AH342" s="165">
        <v>1</v>
      </c>
      <c r="AI342" s="165">
        <f t="shared" ref="AI342:AI361" si="142">H342</f>
        <v>100266</v>
      </c>
      <c r="AJ342" s="405">
        <f>AK342</f>
        <v>266</v>
      </c>
      <c r="AK342" s="405">
        <f t="shared" ref="AK342:AK346" si="143">AI342-100000</f>
        <v>266</v>
      </c>
      <c r="AL342" s="165" t="s">
        <v>45</v>
      </c>
      <c r="AN342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"&amp;A342&amp;", "&amp;C342&amp;", '"&amp;D342&amp;"', date'"&amp;E342&amp;"', date'"&amp;F342&amp;"', "&amp;G342&amp;", "&amp;H342&amp;", '"&amp;I342&amp;"',date'"&amp;O342&amp;"', "&amp;J342&amp;", "&amp;K342&amp;", "&amp;K342&amp;", '"&amp;L342&amp;"', "&amp;M342&amp;", "&amp;N342&amp;", date'"&amp;P342&amp;"',  date'"&amp;Q342&amp;"', "&amp;R342&amp;", "&amp;S342&amp;", to_date('"&amp;T342&amp;"','YYYY-MM-DD HH24:MI:SS'), "&amp;U342&amp;", "&amp;V342&amp;", "&amp;W342&amp;", "&amp;X342&amp;", "&amp;AF342&amp;", '"&amp;AG342&amp;"', "&amp;AH342&amp;", "&amp;AI342&amp;", "&amp;AJ342&amp;", "&amp;AK342&amp;");"&amp;
IF(LEN(AB342)&gt;0,"insert into xxxx_oebs_cash_payment_test (ID, INVOICE_ID, OEBS_PAYMENT, DOC_DATE, COMISS_DATE) values (s_xxxx_oebs_cash_payment_test.NEXTVAL, "&amp;H342&amp;", "&amp;AB342&amp;", to_date('"&amp;T342&amp;"','YYYY-MM-DD HH24:MI:SS'), "&amp;AE342&amp;" );","")&amp;
IF(LEN(AC342)&gt;0,"insert into xxxx_oebs_cash_payment_test (ID, INVOICE_ID, OEBS_PAYMENT, DOC_DATE, COMISS_DATE) values (s_xxxx_oebs_cash_payment_test.NEXTVAL, "&amp;H342&amp;", "&amp;AC342&amp;", to_date('"&amp;T342&amp;"','YYYY-MM-DD HH24:MI:SS'), "&amp;AE342&amp;" );","")&amp;
IF(LEN(AD342)&gt;0,"insert into xxxx_oebs_cash_payment_test (ID, INVOICE_ID, OEBS_PAYMENT, DOC_DATE, COMISS_DATE) values (s_xxxx_oebs_cash_payment_test.NEXTVAL, "&amp;H342&amp;", "&amp;AD342&amp;", to_date('"&amp;T342&amp;"','YYYY-MM-DD HH24:MI:SS'), "&amp;AE342&amp;"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34, 100034, '100034/13', date'2014-03-01', date'2015-11-01', 50, 100266, 'Б-100266-13',date'2014-02-02', 2, 12, 12, 'RUR', 1, 18, date'2014-02-02',  date'2014-02-01', 1002661, 1, to_date('2015-02-01 00:00:03','YYYY-MM-DD HH24:MI:SS'), 1000, 180, 0, 355, 0, 'c1', 1, 100266, 266, 266);insert into xxxx_oebs_cash_payment_test (ID, INVOICE_ID, OEBS_PAYMENT, DOC_DATE, COMISS_DATE) values (s_xxxx_oebs_cash_payment_test.NEXTVAL, 100266, 2000, to_date('2015-02-01 00:00:03','YYYY-MM-DD HH24:MI:SS'), date'2015-01-31' );</v>
      </c>
    </row>
    <row r="343" spans="1:40" ht="12.75" customHeight="1" x14ac:dyDescent="0.25">
      <c r="A343" s="272">
        <v>34</v>
      </c>
      <c r="B343" s="72">
        <v>0</v>
      </c>
      <c r="C343" s="165" t="str">
        <f t="shared" si="136"/>
        <v>100034</v>
      </c>
      <c r="D343" s="165" t="str">
        <f t="shared" si="137"/>
        <v>100034/13</v>
      </c>
      <c r="E343" s="167" t="s">
        <v>36</v>
      </c>
      <c r="F343" s="167" t="s">
        <v>1695</v>
      </c>
      <c r="G343" s="165">
        <v>50</v>
      </c>
      <c r="H343" s="178">
        <v>100266</v>
      </c>
      <c r="I343" s="170" t="str">
        <f t="shared" si="138"/>
        <v>Б-100266-13</v>
      </c>
      <c r="J343" s="295">
        <v>2</v>
      </c>
      <c r="K343" s="165">
        <v>12</v>
      </c>
      <c r="L343" s="165" t="s">
        <v>38</v>
      </c>
      <c r="M343" s="169">
        <v>1</v>
      </c>
      <c r="N343" s="165">
        <v>18</v>
      </c>
      <c r="O343" s="167" t="s">
        <v>1696</v>
      </c>
      <c r="P343" s="167" t="s">
        <v>1696</v>
      </c>
      <c r="Q343" s="167" t="s">
        <v>1696</v>
      </c>
      <c r="R343" s="166" t="str">
        <f>H343&amp;"2"</f>
        <v>1002662</v>
      </c>
      <c r="S343" s="170">
        <v>1</v>
      </c>
      <c r="T343" s="167" t="s">
        <v>402</v>
      </c>
      <c r="U343" s="165">
        <v>1000</v>
      </c>
      <c r="V343" s="165">
        <f t="shared" si="139"/>
        <v>180</v>
      </c>
      <c r="W343" s="165">
        <v>0</v>
      </c>
      <c r="X343" s="24">
        <v>355</v>
      </c>
      <c r="Y343" s="168" t="s">
        <v>42</v>
      </c>
      <c r="Z343" s="358"/>
      <c r="AA343" s="359"/>
      <c r="AB343" s="178">
        <f t="shared" ref="AB343:AB346" si="144">U343*2</f>
        <v>2000</v>
      </c>
      <c r="AC343" s="170"/>
      <c r="AD343" s="170"/>
      <c r="AE343" s="167" t="s">
        <v>149</v>
      </c>
      <c r="AF343" s="165">
        <v>0</v>
      </c>
      <c r="AG343" s="165" t="s">
        <v>44</v>
      </c>
      <c r="AH343" s="165">
        <v>1</v>
      </c>
      <c r="AI343" s="165">
        <f t="shared" si="142"/>
        <v>100266</v>
      </c>
      <c r="AJ343" s="405">
        <f t="shared" ref="AJ343:AJ346" si="145">AK343</f>
        <v>266</v>
      </c>
      <c r="AK343" s="405">
        <f t="shared" si="143"/>
        <v>266</v>
      </c>
      <c r="AN343" s="163" t="str">
        <f t="shared" ref="AN343:AN346" si="146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"&amp;A343&amp;", "&amp;C343&amp;", '"&amp;D343&amp;"', date'"&amp;E343&amp;"', date'"&amp;F343&amp;"', "&amp;G343&amp;", "&amp;H343&amp;", '"&amp;I343&amp;"',date'"&amp;O343&amp;"', "&amp;J343&amp;", "&amp;K343&amp;", "&amp;K343&amp;", '"&amp;L343&amp;"', "&amp;M343&amp;", "&amp;N343&amp;", date'"&amp;P343&amp;"',  date'"&amp;Q343&amp;"', "&amp;R343&amp;", "&amp;S343&amp;", to_date('"&amp;T343&amp;"','YYYY-MM-DD HH24:MI:SS'), "&amp;U343&amp;", "&amp;V343&amp;", "&amp;W343&amp;", "&amp;X343&amp;", "&amp;AF343&amp;", '"&amp;AG343&amp;"', "&amp;AH343&amp;", "&amp;AI343&amp;", "&amp;AJ343&amp;", "&amp;AK343&amp;");"&amp;
IF(LEN(AB343)&gt;0,"insert into xxxx_oebs_cash_payment_test (ID, INVOICE_ID, OEBS_PAYMENT, DOC_DATE, COMISS_DATE) values (s_xxxx_oebs_cash_payment_test.NEXTVAL, "&amp;H343&amp;", "&amp;AB343&amp;", to_date('"&amp;T343&amp;"','YYYY-MM-DD HH24:MI:SS'), "&amp;AE343&amp;" );","")&amp;
IF(LEN(AC343)&gt;0,"insert into xxxx_oebs_cash_payment_test (ID, INVOICE_ID, OEBS_PAYMENT, DOC_DATE, COMISS_DATE) values (s_xxxx_oebs_cash_payment_test.NEXTVAL, "&amp;H343&amp;", "&amp;AC343&amp;", to_date('"&amp;T343&amp;"','YYYY-MM-DD HH24:MI:SS'), "&amp;AE343&amp;" );","")&amp;
IF(LEN(AD343)&gt;0,"insert into xxxx_oebs_cash_payment_test (ID, INVOICE_ID, OEBS_PAYMENT, DOC_DATE, COMISS_DATE) values (s_xxxx_oebs_cash_payment_test.NEXTVAL, "&amp;H343&amp;", "&amp;AD343&amp;", to_date('"&amp;T343&amp;"','YYYY-MM-DD HH24:MI:SS'), "&amp;AE343&amp;"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34, 100034, '100034/13', date'2014-03-01', date'2015-11-01', 50, 100266, 'Б-100266-13',date'2014-02-02', 2, 12, 12, 'RUR', 1, 18, date'2014-02-02',  date'2014-02-02', 1002662, 1, to_date('2015-02-01 00:00:02','YYYY-MM-DD HH24:MI:SS'), 1000, 180, 0, 355, 0, 'c1', 1, 100266, 266, 266);insert into xxxx_oebs_cash_payment_test (ID, INVOICE_ID, OEBS_PAYMENT, DOC_DATE, COMISS_DATE) values (s_xxxx_oebs_cash_payment_test.NEXTVAL, 100266, 2000, to_date('2015-02-01 00:00:02','YYYY-MM-DD HH24:MI:SS'), date'2015-01-31' );</v>
      </c>
    </row>
    <row r="344" spans="1:40" ht="12.75" customHeight="1" x14ac:dyDescent="0.25">
      <c r="A344" s="272">
        <v>34</v>
      </c>
      <c r="B344" s="72">
        <v>0</v>
      </c>
      <c r="C344" s="165" t="str">
        <f t="shared" si="136"/>
        <v>100034</v>
      </c>
      <c r="D344" s="165" t="str">
        <f t="shared" si="137"/>
        <v>100034/13</v>
      </c>
      <c r="E344" s="167" t="s">
        <v>36</v>
      </c>
      <c r="F344" s="167" t="s">
        <v>1695</v>
      </c>
      <c r="G344" s="165">
        <v>50</v>
      </c>
      <c r="H344" s="178">
        <v>100266</v>
      </c>
      <c r="I344" s="170" t="str">
        <f t="shared" si="138"/>
        <v>Б-100266-13</v>
      </c>
      <c r="J344" s="295">
        <v>2</v>
      </c>
      <c r="K344" s="165">
        <v>12</v>
      </c>
      <c r="L344" s="165" t="s">
        <v>38</v>
      </c>
      <c r="M344" s="169">
        <v>1</v>
      </c>
      <c r="N344" s="165">
        <v>18</v>
      </c>
      <c r="O344" s="167" t="s">
        <v>1696</v>
      </c>
      <c r="P344" s="167" t="s">
        <v>1696</v>
      </c>
      <c r="Q344" s="167" t="s">
        <v>1697</v>
      </c>
      <c r="R344" s="166" t="str">
        <f>H344&amp;"3"</f>
        <v>1002663</v>
      </c>
      <c r="S344" s="170">
        <v>1</v>
      </c>
      <c r="T344" s="167" t="s">
        <v>401</v>
      </c>
      <c r="U344" s="165">
        <v>1000</v>
      </c>
      <c r="V344" s="165">
        <f t="shared" si="139"/>
        <v>180</v>
      </c>
      <c r="W344" s="165">
        <v>0</v>
      </c>
      <c r="X344" s="24">
        <v>355</v>
      </c>
      <c r="Y344" s="168" t="s">
        <v>42</v>
      </c>
      <c r="Z344" s="358"/>
      <c r="AA344" s="359"/>
      <c r="AB344" s="178">
        <f t="shared" si="144"/>
        <v>2000</v>
      </c>
      <c r="AC344" s="170"/>
      <c r="AD344" s="170"/>
      <c r="AE344" s="167" t="s">
        <v>149</v>
      </c>
      <c r="AF344" s="165">
        <v>0</v>
      </c>
      <c r="AG344" s="165" t="s">
        <v>44</v>
      </c>
      <c r="AH344" s="165">
        <v>1</v>
      </c>
      <c r="AI344" s="165">
        <f t="shared" si="142"/>
        <v>100266</v>
      </c>
      <c r="AJ344" s="405">
        <f t="shared" si="145"/>
        <v>266</v>
      </c>
      <c r="AK344" s="405">
        <f t="shared" si="143"/>
        <v>266</v>
      </c>
      <c r="AN344" s="163" t="str">
        <f t="shared" si="14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34, 100034, '100034/13', date'2014-03-01', date'2015-11-01', 50, 100266, 'Б-100266-13',date'2014-02-02', 2, 12, 12, 'RUR', 1, 18, date'2014-02-02',  date'2014-02-03', 1002663, 1, to_date('2015-02-01 00:00:01','YYYY-MM-DD HH24:MI:SS'), 1000, 180, 0, 355, 0, 'c1', 1, 100266, 266, 266);insert into xxxx_oebs_cash_payment_test (ID, INVOICE_ID, OEBS_PAYMENT, DOC_DATE, COMISS_DATE) values (s_xxxx_oebs_cash_payment_test.NEXTVAL, 100266, 2000, to_date('2015-02-01 00:00:01','YYYY-MM-DD HH24:MI:SS'), date'2015-01-31' );</v>
      </c>
    </row>
    <row r="345" spans="1:40" ht="12.75" customHeight="1" x14ac:dyDescent="0.25">
      <c r="A345" s="272">
        <v>34</v>
      </c>
      <c r="B345" s="72">
        <v>0</v>
      </c>
      <c r="C345" s="165" t="str">
        <f t="shared" si="136"/>
        <v>100034</v>
      </c>
      <c r="D345" s="165" t="str">
        <f t="shared" si="137"/>
        <v>100034/13</v>
      </c>
      <c r="E345" s="167" t="s">
        <v>36</v>
      </c>
      <c r="F345" s="167" t="s">
        <v>1695</v>
      </c>
      <c r="G345" s="165">
        <v>50</v>
      </c>
      <c r="H345" s="178">
        <v>100266</v>
      </c>
      <c r="I345" s="170" t="str">
        <f t="shared" si="138"/>
        <v>Б-100266-13</v>
      </c>
      <c r="J345" s="295">
        <v>2</v>
      </c>
      <c r="K345" s="165">
        <v>12</v>
      </c>
      <c r="L345" s="165" t="s">
        <v>38</v>
      </c>
      <c r="M345" s="169">
        <v>1</v>
      </c>
      <c r="N345" s="165">
        <v>18</v>
      </c>
      <c r="O345" s="167" t="s">
        <v>1696</v>
      </c>
      <c r="P345" s="167" t="s">
        <v>1696</v>
      </c>
      <c r="Q345" s="167" t="s">
        <v>1698</v>
      </c>
      <c r="R345" s="166" t="str">
        <f>H345&amp;"4"</f>
        <v>1002664</v>
      </c>
      <c r="S345" s="170">
        <v>1</v>
      </c>
      <c r="T345" s="167" t="s">
        <v>308</v>
      </c>
      <c r="U345" s="165">
        <v>1000</v>
      </c>
      <c r="V345" s="165">
        <f t="shared" si="139"/>
        <v>180</v>
      </c>
      <c r="W345" s="165">
        <v>0</v>
      </c>
      <c r="X345" s="24">
        <v>355</v>
      </c>
      <c r="Y345" s="168" t="s">
        <v>42</v>
      </c>
      <c r="Z345" s="358"/>
      <c r="AA345" s="359"/>
      <c r="AB345" s="178">
        <f t="shared" si="144"/>
        <v>2000</v>
      </c>
      <c r="AC345" s="170"/>
      <c r="AD345" s="170"/>
      <c r="AE345" s="167" t="s">
        <v>149</v>
      </c>
      <c r="AF345" s="165">
        <v>0</v>
      </c>
      <c r="AG345" s="165" t="s">
        <v>44</v>
      </c>
      <c r="AH345" s="165">
        <v>1</v>
      </c>
      <c r="AI345" s="165">
        <f t="shared" si="142"/>
        <v>100266</v>
      </c>
      <c r="AJ345" s="405">
        <f t="shared" si="145"/>
        <v>266</v>
      </c>
      <c r="AK345" s="405">
        <f t="shared" si="143"/>
        <v>266</v>
      </c>
      <c r="AN345" s="163" t="str">
        <f t="shared" si="14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34, 100034, '100034/13', date'2014-03-01', date'2015-11-01', 50, 100266, 'Б-100266-13',date'2014-02-02', 2, 12, 12, 'RUR', 1, 18, date'2014-02-02',  date'2014-02-04', 1002664, 1, to_date('2015-02-01 00:00:00','YYYY-MM-DD HH24:MI:SS'), 1000, 180, 0, 355, 0, 'c1', 1, 100266, 266, 266);insert into xxxx_oebs_cash_payment_test (ID, INVOICE_ID, OEBS_PAYMENT, DOC_DATE, COMISS_DATE) values (s_xxxx_oebs_cash_payment_test.NEXTVAL, 100266, 2000, to_date('2015-02-01 00:00:00','YYYY-MM-DD HH24:MI:SS'), date'2015-01-31' );</v>
      </c>
    </row>
    <row r="346" spans="1:40" ht="12.75" customHeight="1" x14ac:dyDescent="0.25">
      <c r="A346" s="272">
        <v>34</v>
      </c>
      <c r="B346" s="72">
        <v>0</v>
      </c>
      <c r="C346" s="171" t="str">
        <f t="shared" si="136"/>
        <v>100034</v>
      </c>
      <c r="D346" s="171" t="str">
        <f t="shared" si="137"/>
        <v>100034/13</v>
      </c>
      <c r="E346" s="172" t="s">
        <v>36</v>
      </c>
      <c r="F346" s="172" t="s">
        <v>1695</v>
      </c>
      <c r="G346" s="171">
        <v>50</v>
      </c>
      <c r="H346" s="178">
        <v>100266</v>
      </c>
      <c r="I346" s="171" t="str">
        <f t="shared" si="138"/>
        <v>Б-100266-13</v>
      </c>
      <c r="J346" s="295">
        <v>2</v>
      </c>
      <c r="K346" s="171">
        <v>12</v>
      </c>
      <c r="L346" s="171" t="s">
        <v>38</v>
      </c>
      <c r="M346" s="175">
        <v>1</v>
      </c>
      <c r="N346" s="171">
        <v>18</v>
      </c>
      <c r="O346" s="167" t="s">
        <v>1696</v>
      </c>
      <c r="P346" s="167" t="s">
        <v>1696</v>
      </c>
      <c r="Q346" s="167" t="s">
        <v>299</v>
      </c>
      <c r="R346" s="173" t="str">
        <f>H346&amp;"5"</f>
        <v>1002665</v>
      </c>
      <c r="S346" s="171">
        <v>1</v>
      </c>
      <c r="T346" s="172" t="s">
        <v>308</v>
      </c>
      <c r="U346" s="171">
        <v>1000</v>
      </c>
      <c r="V346" s="171">
        <f t="shared" si="139"/>
        <v>180</v>
      </c>
      <c r="W346" s="171">
        <v>0</v>
      </c>
      <c r="X346" s="24">
        <v>355</v>
      </c>
      <c r="Y346" s="174" t="s">
        <v>42</v>
      </c>
      <c r="Z346" s="361"/>
      <c r="AA346" s="362"/>
      <c r="AB346" s="180">
        <f t="shared" si="144"/>
        <v>2000</v>
      </c>
      <c r="AC346" s="171"/>
      <c r="AD346" s="171"/>
      <c r="AE346" s="167" t="s">
        <v>149</v>
      </c>
      <c r="AF346" s="165">
        <v>0</v>
      </c>
      <c r="AG346" s="171" t="s">
        <v>44</v>
      </c>
      <c r="AH346" s="171">
        <v>1</v>
      </c>
      <c r="AI346" s="165">
        <f t="shared" si="142"/>
        <v>100266</v>
      </c>
      <c r="AJ346" s="405">
        <f t="shared" si="145"/>
        <v>266</v>
      </c>
      <c r="AK346" s="405">
        <f t="shared" si="143"/>
        <v>266</v>
      </c>
      <c r="AL346" s="179"/>
      <c r="AN346" s="163" t="str">
        <f t="shared" si="14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34, 100034, '100034/13', date'2014-03-01', date'2015-11-01', 50, 100266, 'Б-100266-13',date'2014-02-02', 2, 12, 12, 'RUR', 1, 18, date'2014-02-02',  date'2014-02-05', 1002665, 1, to_date('2015-02-01 00:00:00','YYYY-MM-DD HH24:MI:SS'), 1000, 180, 0, 355, 0, 'c1', 1, 100266, 266, 266);insert into xxxx_oebs_cash_payment_test (ID, INVOICE_ID, OEBS_PAYMENT, DOC_DATE, COMISS_DATE) values (s_xxxx_oebs_cash_payment_test.NEXTVAL, 100266, 2000, to_date('2015-02-01 00:00:00','YYYY-MM-DD HH24:MI:SS'), date'2015-01-31' );</v>
      </c>
    </row>
    <row r="347" spans="1:40" ht="12.75" customHeight="1" x14ac:dyDescent="0.25">
      <c r="A347" s="272">
        <v>35</v>
      </c>
      <c r="B347" s="72">
        <v>0</v>
      </c>
      <c r="C347" s="165" t="str">
        <f t="shared" si="136"/>
        <v>100035</v>
      </c>
      <c r="D347" s="165" t="str">
        <f t="shared" si="137"/>
        <v>100035/13</v>
      </c>
      <c r="E347" s="167" t="s">
        <v>36</v>
      </c>
      <c r="F347" s="167" t="s">
        <v>1695</v>
      </c>
      <c r="G347" s="165">
        <v>50</v>
      </c>
      <c r="H347" s="178">
        <v>100267</v>
      </c>
      <c r="I347" s="170" t="str">
        <f t="shared" si="138"/>
        <v>Б-100267-13</v>
      </c>
      <c r="J347" s="295">
        <v>2</v>
      </c>
      <c r="K347" s="165">
        <v>12</v>
      </c>
      <c r="L347" s="165" t="s">
        <v>38</v>
      </c>
      <c r="M347" s="169">
        <v>1</v>
      </c>
      <c r="N347" s="165">
        <v>18</v>
      </c>
      <c r="O347" s="167" t="s">
        <v>1696</v>
      </c>
      <c r="P347" s="167" t="s">
        <v>1696</v>
      </c>
      <c r="Q347" s="167" t="s">
        <v>1699</v>
      </c>
      <c r="R347" s="166" t="str">
        <f>H347&amp;"1"</f>
        <v>1002671</v>
      </c>
      <c r="S347" s="170">
        <v>1</v>
      </c>
      <c r="T347" s="167" t="s">
        <v>403</v>
      </c>
      <c r="U347" s="165">
        <v>1000</v>
      </c>
      <c r="V347" s="165">
        <f t="shared" si="139"/>
        <v>180</v>
      </c>
      <c r="W347" s="165">
        <v>0</v>
      </c>
      <c r="X347" s="24">
        <v>356</v>
      </c>
      <c r="Y347" s="168" t="s">
        <v>42</v>
      </c>
      <c r="Z347" s="356" t="str">
        <f>SUM(U347:U351)-SUM(V347:V351)&amp;" / "&amp;(SUM(U347:U351)-SUM(V347:V351))*0.23&amp;" / "&amp;(SUM(U347:U351)-SUM(V347:V351))*0.02</f>
        <v>4100 / 943 / 82</v>
      </c>
      <c r="AA347" s="357" t="s">
        <v>844</v>
      </c>
      <c r="AB347" s="178">
        <f>U347*2</f>
        <v>2000</v>
      </c>
      <c r="AC347" s="170"/>
      <c r="AD347" s="170"/>
      <c r="AE347" s="167" t="s">
        <v>149</v>
      </c>
      <c r="AF347" s="165">
        <v>0</v>
      </c>
      <c r="AG347" s="165" t="s">
        <v>44</v>
      </c>
      <c r="AH347" s="165">
        <v>1</v>
      </c>
      <c r="AI347" s="165">
        <f t="shared" si="142"/>
        <v>100267</v>
      </c>
      <c r="AJ347" s="163">
        <f>AK347+1000</f>
        <v>1267</v>
      </c>
      <c r="AK347" s="163">
        <f>AI347-100000</f>
        <v>267</v>
      </c>
      <c r="AL347" s="165" t="s">
        <v>45</v>
      </c>
      <c r="AN347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"&amp;A347&amp;", "&amp;C347&amp;", '"&amp;D347&amp;"', date'"&amp;E347&amp;"', date'"&amp;F347&amp;"', "&amp;G347&amp;", "&amp;H347&amp;", '"&amp;I347&amp;"',date'"&amp;O347&amp;"', "&amp;J347&amp;", "&amp;K347&amp;", "&amp;K347&amp;", '"&amp;L347&amp;"', "&amp;M347&amp;", "&amp;N347&amp;", date'"&amp;P347&amp;"',  date'"&amp;Q347&amp;"', "&amp;R347&amp;", "&amp;S347&amp;", to_date('"&amp;T347&amp;"','YYYY-MM-DD HH24:MI:SS'), "&amp;U347&amp;", "&amp;V347&amp;", "&amp;W347&amp;", "&amp;X347&amp;", "&amp;AF347&amp;", '"&amp;AG347&amp;"', "&amp;AH347&amp;", "&amp;AI347&amp;", "&amp;AJ347&amp;", "&amp;AK347&amp;");"&amp;
IF(LEN(AB347)&gt;0,"insert into xxxx_oebs_cash_payment_test (ID, INVOICE_ID, OEBS_PAYMENT, DOC_DATE, COMISS_DATE) values (s_xxxx_oebs_cash_payment_test.NEXTVAL, "&amp;H347&amp;", "&amp;AB347&amp;", to_date('"&amp;T347&amp;"','YYYY-MM-DD HH24:MI:SS'), "&amp;AE347&amp;" );","")&amp;
IF(LEN(AC347)&gt;0,"insert into xxxx_oebs_cash_payment_test (ID, INVOICE_ID, OEBS_PAYMENT, DOC_DATE, COMISS_DATE) values (s_xxxx_oebs_cash_payment_test.NEXTVAL, "&amp;H347&amp;", "&amp;AC347&amp;", to_date('"&amp;T347&amp;"','YYYY-MM-DD HH24:MI:SS'), "&amp;AE347&amp;" );","")&amp;
IF(LEN(AD347)&gt;0,"insert into xxxx_oebs_cash_payment_test (ID, INVOICE_ID, OEBS_PAYMENT, DOC_DATE, COMISS_DATE) values (s_xxxx_oebs_cash_payment_test.NEXTVAL, "&amp;H347&amp;", "&amp;AD347&amp;", to_date('"&amp;T347&amp;"','YYYY-MM-DD HH24:MI:SS'), "&amp;AE347&amp;"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35, 100035, '100035/13', date'2014-03-01', date'2015-11-01', 50, 100267, 'Б-100267-13',date'2014-02-02', 2, 12, 12, 'RUR', 1, 18, date'2014-02-02',  date'2014-02-01', 1002671, 1, to_date('2015-02-01 00:00:03','YYYY-MM-DD HH24:MI:SS'), 1000, 180, 0, 356, 0, 'c1', 1, 100267, 1267, 267);insert into xxxx_oebs_cash_payment_test (ID, INVOICE_ID, OEBS_PAYMENT, DOC_DATE, COMISS_DATE) values (s_xxxx_oebs_cash_payment_test.NEXTVAL, 100267, 2000, to_date('2015-02-01 00:00:03','YYYY-MM-DD HH24:MI:SS'), date'2015-01-31' );</v>
      </c>
    </row>
    <row r="348" spans="1:40" ht="12.75" customHeight="1" x14ac:dyDescent="0.25">
      <c r="A348" s="272">
        <v>35</v>
      </c>
      <c r="B348" s="72">
        <v>0</v>
      </c>
      <c r="C348" s="165" t="str">
        <f t="shared" si="136"/>
        <v>100035</v>
      </c>
      <c r="D348" s="165" t="str">
        <f t="shared" si="137"/>
        <v>100035/13</v>
      </c>
      <c r="E348" s="167" t="s">
        <v>36</v>
      </c>
      <c r="F348" s="167" t="s">
        <v>1695</v>
      </c>
      <c r="G348" s="165">
        <v>50</v>
      </c>
      <c r="H348" s="178">
        <v>100267</v>
      </c>
      <c r="I348" s="170" t="str">
        <f t="shared" si="138"/>
        <v>Б-100267-13</v>
      </c>
      <c r="J348" s="295">
        <v>2</v>
      </c>
      <c r="K348" s="165">
        <v>12</v>
      </c>
      <c r="L348" s="165" t="s">
        <v>38</v>
      </c>
      <c r="M348" s="169">
        <v>1</v>
      </c>
      <c r="N348" s="165">
        <v>18</v>
      </c>
      <c r="O348" s="167" t="s">
        <v>1696</v>
      </c>
      <c r="P348" s="167" t="s">
        <v>1696</v>
      </c>
      <c r="Q348" s="167" t="s">
        <v>1696</v>
      </c>
      <c r="R348" s="166" t="str">
        <f>H348&amp;"2"</f>
        <v>1002672</v>
      </c>
      <c r="S348" s="170">
        <v>1</v>
      </c>
      <c r="T348" s="167" t="s">
        <v>402</v>
      </c>
      <c r="U348" s="165">
        <v>1000</v>
      </c>
      <c r="V348" s="165">
        <f t="shared" si="139"/>
        <v>180</v>
      </c>
      <c r="W348" s="165">
        <v>0</v>
      </c>
      <c r="X348" s="24">
        <v>356</v>
      </c>
      <c r="Y348" s="168" t="s">
        <v>42</v>
      </c>
      <c r="Z348" s="358"/>
      <c r="AA348" s="359"/>
      <c r="AB348" s="178">
        <f t="shared" ref="AB348:AB351" si="147">U348*2</f>
        <v>2000</v>
      </c>
      <c r="AC348" s="170"/>
      <c r="AD348" s="170"/>
      <c r="AE348" s="167" t="s">
        <v>149</v>
      </c>
      <c r="AF348" s="165">
        <v>0</v>
      </c>
      <c r="AG348" s="165" t="s">
        <v>44</v>
      </c>
      <c r="AH348" s="165">
        <v>1</v>
      </c>
      <c r="AI348" s="165">
        <f t="shared" si="142"/>
        <v>100267</v>
      </c>
      <c r="AJ348" s="163">
        <f t="shared" ref="AJ348:AJ356" si="148">AK348+1000</f>
        <v>1267</v>
      </c>
      <c r="AK348" s="163">
        <f t="shared" ref="AK348:AK351" si="149">AI348-100000</f>
        <v>267</v>
      </c>
      <c r="AN348" s="163" t="str">
        <f t="shared" ref="AN348:AN351" si="150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"&amp;A348&amp;", "&amp;C348&amp;", '"&amp;D348&amp;"', date'"&amp;E348&amp;"', date'"&amp;F348&amp;"', "&amp;G348&amp;", "&amp;H348&amp;", '"&amp;I348&amp;"',date'"&amp;O348&amp;"', "&amp;J348&amp;", "&amp;K348&amp;", "&amp;K348&amp;", '"&amp;L348&amp;"', "&amp;M348&amp;", "&amp;N348&amp;", date'"&amp;P348&amp;"',  date'"&amp;Q348&amp;"', "&amp;R348&amp;", "&amp;S348&amp;", to_date('"&amp;T348&amp;"','YYYY-MM-DD HH24:MI:SS'), "&amp;U348&amp;", "&amp;V348&amp;", "&amp;W348&amp;", "&amp;X348&amp;", "&amp;AF348&amp;", '"&amp;AG348&amp;"', "&amp;AH348&amp;", "&amp;AI348&amp;", "&amp;AJ348&amp;", "&amp;AK348&amp;");"&amp;
IF(LEN(AB348)&gt;0,"insert into xxxx_oebs_cash_payment_test (ID, INVOICE_ID, OEBS_PAYMENT, DOC_DATE, COMISS_DATE) values (s_xxxx_oebs_cash_payment_test.NEXTVAL, "&amp;H348&amp;", "&amp;AB348&amp;", to_date('"&amp;T348&amp;"','YYYY-MM-DD HH24:MI:SS'), "&amp;AE348&amp;" );","")&amp;
IF(LEN(AC348)&gt;0,"insert into xxxx_oebs_cash_payment_test (ID, INVOICE_ID, OEBS_PAYMENT, DOC_DATE, COMISS_DATE) values (s_xxxx_oebs_cash_payment_test.NEXTVAL, "&amp;H348&amp;", "&amp;AC348&amp;", to_date('"&amp;T348&amp;"','YYYY-MM-DD HH24:MI:SS'), "&amp;AE348&amp;" );","")&amp;
IF(LEN(AD348)&gt;0,"insert into xxxx_oebs_cash_payment_test (ID, INVOICE_ID, OEBS_PAYMENT, DOC_DATE, COMISS_DATE) values (s_xxxx_oebs_cash_payment_test.NEXTVAL, "&amp;H348&amp;", "&amp;AD348&amp;", to_date('"&amp;T348&amp;"','YYYY-MM-DD HH24:MI:SS'), "&amp;AE348&amp;"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35, 100035, '100035/13', date'2014-03-01', date'2015-11-01', 50, 100267, 'Б-100267-13',date'2014-02-02', 2, 12, 12, 'RUR', 1, 18, date'2014-02-02',  date'2014-02-02', 1002672, 1, to_date('2015-02-01 00:00:02','YYYY-MM-DD HH24:MI:SS'), 1000, 180, 0, 356, 0, 'c1', 1, 100267, 1267, 267);insert into xxxx_oebs_cash_payment_test (ID, INVOICE_ID, OEBS_PAYMENT, DOC_DATE, COMISS_DATE) values (s_xxxx_oebs_cash_payment_test.NEXTVAL, 100267, 2000, to_date('2015-02-01 00:00:02','YYYY-MM-DD HH24:MI:SS'), date'2015-01-31' );</v>
      </c>
    </row>
    <row r="349" spans="1:40" ht="12.75" customHeight="1" x14ac:dyDescent="0.25">
      <c r="A349" s="272">
        <v>35</v>
      </c>
      <c r="B349" s="72">
        <v>0</v>
      </c>
      <c r="C349" s="165" t="str">
        <f t="shared" si="136"/>
        <v>100035</v>
      </c>
      <c r="D349" s="165" t="str">
        <f t="shared" si="137"/>
        <v>100035/13</v>
      </c>
      <c r="E349" s="167" t="s">
        <v>36</v>
      </c>
      <c r="F349" s="167" t="s">
        <v>1695</v>
      </c>
      <c r="G349" s="165">
        <v>50</v>
      </c>
      <c r="H349" s="178">
        <v>100267</v>
      </c>
      <c r="I349" s="170" t="str">
        <f t="shared" si="138"/>
        <v>Б-100267-13</v>
      </c>
      <c r="J349" s="295">
        <v>2</v>
      </c>
      <c r="K349" s="165">
        <v>12</v>
      </c>
      <c r="L349" s="165" t="s">
        <v>38</v>
      </c>
      <c r="M349" s="169">
        <v>1</v>
      </c>
      <c r="N349" s="165">
        <v>18</v>
      </c>
      <c r="O349" s="167" t="s">
        <v>1696</v>
      </c>
      <c r="P349" s="167" t="s">
        <v>1696</v>
      </c>
      <c r="Q349" s="167" t="s">
        <v>1697</v>
      </c>
      <c r="R349" s="166" t="str">
        <f>H349&amp;"3"</f>
        <v>1002673</v>
      </c>
      <c r="S349" s="170">
        <v>1</v>
      </c>
      <c r="T349" s="167" t="s">
        <v>401</v>
      </c>
      <c r="U349" s="165">
        <v>1000</v>
      </c>
      <c r="V349" s="165">
        <f t="shared" si="139"/>
        <v>180</v>
      </c>
      <c r="W349" s="165">
        <v>0</v>
      </c>
      <c r="X349" s="24">
        <v>356</v>
      </c>
      <c r="Y349" s="168" t="s">
        <v>42</v>
      </c>
      <c r="Z349" s="358"/>
      <c r="AA349" s="359"/>
      <c r="AB349" s="178">
        <f t="shared" si="147"/>
        <v>2000</v>
      </c>
      <c r="AC349" s="170"/>
      <c r="AD349" s="170"/>
      <c r="AE349" s="167" t="s">
        <v>149</v>
      </c>
      <c r="AF349" s="165">
        <v>0</v>
      </c>
      <c r="AG349" s="165" t="s">
        <v>44</v>
      </c>
      <c r="AH349" s="165">
        <v>1</v>
      </c>
      <c r="AI349" s="165">
        <f t="shared" si="142"/>
        <v>100267</v>
      </c>
      <c r="AJ349" s="163">
        <f t="shared" si="148"/>
        <v>1267</v>
      </c>
      <c r="AK349" s="163">
        <f t="shared" si="149"/>
        <v>267</v>
      </c>
      <c r="AN349" s="163" t="str">
        <f t="shared" si="15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35, 100035, '100035/13', date'2014-03-01', date'2015-11-01', 50, 100267, 'Б-100267-13',date'2014-02-02', 2, 12, 12, 'RUR', 1, 18, date'2014-02-02',  date'2014-02-03', 1002673, 1, to_date('2015-02-01 00:00:01','YYYY-MM-DD HH24:MI:SS'), 1000, 180, 0, 356, 0, 'c1', 1, 100267, 1267, 267);insert into xxxx_oebs_cash_payment_test (ID, INVOICE_ID, OEBS_PAYMENT, DOC_DATE, COMISS_DATE) values (s_xxxx_oebs_cash_payment_test.NEXTVAL, 100267, 2000, to_date('2015-02-01 00:00:01','YYYY-MM-DD HH24:MI:SS'), date'2015-01-31' );</v>
      </c>
    </row>
    <row r="350" spans="1:40" ht="12.75" customHeight="1" x14ac:dyDescent="0.25">
      <c r="A350" s="272">
        <v>35</v>
      </c>
      <c r="B350" s="72">
        <v>0</v>
      </c>
      <c r="C350" s="165" t="str">
        <f t="shared" si="136"/>
        <v>100035</v>
      </c>
      <c r="D350" s="165" t="str">
        <f t="shared" si="137"/>
        <v>100035/13</v>
      </c>
      <c r="E350" s="167" t="s">
        <v>36</v>
      </c>
      <c r="F350" s="167" t="s">
        <v>1695</v>
      </c>
      <c r="G350" s="165">
        <v>50</v>
      </c>
      <c r="H350" s="178">
        <v>100267</v>
      </c>
      <c r="I350" s="170" t="str">
        <f t="shared" si="138"/>
        <v>Б-100267-13</v>
      </c>
      <c r="J350" s="295">
        <v>2</v>
      </c>
      <c r="K350" s="165">
        <v>12</v>
      </c>
      <c r="L350" s="165" t="s">
        <v>38</v>
      </c>
      <c r="M350" s="169">
        <v>1</v>
      </c>
      <c r="N350" s="165">
        <v>18</v>
      </c>
      <c r="O350" s="167" t="s">
        <v>1696</v>
      </c>
      <c r="P350" s="167" t="s">
        <v>1696</v>
      </c>
      <c r="Q350" s="167" t="s">
        <v>1698</v>
      </c>
      <c r="R350" s="166" t="str">
        <f>H350&amp;"4"</f>
        <v>1002674</v>
      </c>
      <c r="S350" s="170">
        <v>1</v>
      </c>
      <c r="T350" s="167" t="s">
        <v>308</v>
      </c>
      <c r="U350" s="165">
        <v>1000</v>
      </c>
      <c r="V350" s="165">
        <f t="shared" si="139"/>
        <v>180</v>
      </c>
      <c r="W350" s="165">
        <v>0</v>
      </c>
      <c r="X350" s="24">
        <v>356</v>
      </c>
      <c r="Y350" s="168" t="s">
        <v>42</v>
      </c>
      <c r="Z350" s="358"/>
      <c r="AA350" s="359"/>
      <c r="AB350" s="178">
        <f t="shared" si="147"/>
        <v>2000</v>
      </c>
      <c r="AC350" s="170"/>
      <c r="AD350" s="170"/>
      <c r="AE350" s="167" t="s">
        <v>149</v>
      </c>
      <c r="AF350" s="165">
        <v>0</v>
      </c>
      <c r="AG350" s="165" t="s">
        <v>44</v>
      </c>
      <c r="AH350" s="165">
        <v>1</v>
      </c>
      <c r="AI350" s="165">
        <f t="shared" si="142"/>
        <v>100267</v>
      </c>
      <c r="AJ350" s="163">
        <f t="shared" si="148"/>
        <v>1267</v>
      </c>
      <c r="AK350" s="163">
        <f t="shared" si="149"/>
        <v>267</v>
      </c>
      <c r="AN350" s="163" t="str">
        <f t="shared" si="15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35, 100035, '100035/13', date'2014-03-01', date'2015-11-01', 50, 100267, 'Б-100267-13',date'2014-02-02', 2, 12, 12, 'RUR', 1, 18, date'2014-02-02',  date'2014-02-04', 1002674, 1, to_date('2015-02-01 00:00:00','YYYY-MM-DD HH24:MI:SS'), 1000, 180, 0, 356, 0, 'c1', 1, 100267, 1267, 267);insert into xxxx_oebs_cash_payment_test (ID, INVOICE_ID, OEBS_PAYMENT, DOC_DATE, COMISS_DATE) values (s_xxxx_oebs_cash_payment_test.NEXTVAL, 100267, 2000, to_date('2015-02-01 00:00:00','YYYY-MM-DD HH24:MI:SS'), date'2015-01-31' );</v>
      </c>
    </row>
    <row r="351" spans="1:40" ht="12.75" customHeight="1" x14ac:dyDescent="0.25">
      <c r="A351" s="272">
        <v>35</v>
      </c>
      <c r="B351" s="72">
        <v>0</v>
      </c>
      <c r="C351" s="171" t="str">
        <f t="shared" si="136"/>
        <v>100035</v>
      </c>
      <c r="D351" s="171" t="str">
        <f t="shared" si="137"/>
        <v>100035/13</v>
      </c>
      <c r="E351" s="172" t="s">
        <v>36</v>
      </c>
      <c r="F351" s="172" t="s">
        <v>1695</v>
      </c>
      <c r="G351" s="171">
        <v>50</v>
      </c>
      <c r="H351" s="178">
        <v>100267</v>
      </c>
      <c r="I351" s="171" t="str">
        <f t="shared" si="138"/>
        <v>Б-100267-13</v>
      </c>
      <c r="J351" s="295">
        <v>2</v>
      </c>
      <c r="K351" s="171">
        <v>12</v>
      </c>
      <c r="L351" s="171" t="s">
        <v>38</v>
      </c>
      <c r="M351" s="175">
        <v>1</v>
      </c>
      <c r="N351" s="171">
        <v>18</v>
      </c>
      <c r="O351" s="167" t="s">
        <v>1696</v>
      </c>
      <c r="P351" s="167" t="s">
        <v>1696</v>
      </c>
      <c r="Q351" s="167" t="s">
        <v>299</v>
      </c>
      <c r="R351" s="173" t="str">
        <f>H351&amp;"5"</f>
        <v>1002675</v>
      </c>
      <c r="S351" s="171">
        <v>1</v>
      </c>
      <c r="T351" s="172" t="s">
        <v>308</v>
      </c>
      <c r="U351" s="171">
        <v>1000</v>
      </c>
      <c r="V351" s="171">
        <f t="shared" si="139"/>
        <v>180</v>
      </c>
      <c r="W351" s="171">
        <v>0</v>
      </c>
      <c r="X351" s="24">
        <v>356</v>
      </c>
      <c r="Y351" s="174" t="s">
        <v>42</v>
      </c>
      <c r="Z351" s="361"/>
      <c r="AA351" s="362"/>
      <c r="AB351" s="180">
        <f t="shared" si="147"/>
        <v>2000</v>
      </c>
      <c r="AC351" s="171"/>
      <c r="AD351" s="171"/>
      <c r="AE351" s="167" t="s">
        <v>149</v>
      </c>
      <c r="AF351" s="165">
        <v>0</v>
      </c>
      <c r="AG351" s="171" t="s">
        <v>44</v>
      </c>
      <c r="AH351" s="171">
        <v>1</v>
      </c>
      <c r="AI351" s="165">
        <f t="shared" si="142"/>
        <v>100267</v>
      </c>
      <c r="AJ351" s="163">
        <f t="shared" si="148"/>
        <v>1267</v>
      </c>
      <c r="AK351" s="163">
        <f t="shared" si="149"/>
        <v>267</v>
      </c>
      <c r="AL351" s="179"/>
      <c r="AN351" s="163" t="str">
        <f t="shared" si="150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35, 100035, '100035/13', date'2014-03-01', date'2015-11-01', 50, 100267, 'Б-100267-13',date'2014-02-02', 2, 12, 12, 'RUR', 1, 18, date'2014-02-02',  date'2014-02-05', 1002675, 1, to_date('2015-02-01 00:00:00','YYYY-MM-DD HH24:MI:SS'), 1000, 180, 0, 356, 0, 'c1', 1, 100267, 1267, 267);insert into xxxx_oebs_cash_payment_test (ID, INVOICE_ID, OEBS_PAYMENT, DOC_DATE, COMISS_DATE) values (s_xxxx_oebs_cash_payment_test.NEXTVAL, 100267, 2000, to_date('2015-02-01 00:00:00','YYYY-MM-DD HH24:MI:SS'), date'2015-01-31' );</v>
      </c>
    </row>
    <row r="352" spans="1:40" ht="12.75" customHeight="1" x14ac:dyDescent="0.25">
      <c r="A352" s="272">
        <v>36</v>
      </c>
      <c r="B352" s="72">
        <v>0</v>
      </c>
      <c r="C352" s="165" t="str">
        <f t="shared" si="136"/>
        <v>100036</v>
      </c>
      <c r="D352" s="165" t="str">
        <f t="shared" si="137"/>
        <v>100036/13</v>
      </c>
      <c r="E352" s="167" t="s">
        <v>36</v>
      </c>
      <c r="F352" s="167" t="s">
        <v>1695</v>
      </c>
      <c r="G352" s="165">
        <v>50</v>
      </c>
      <c r="H352" s="178">
        <v>100268</v>
      </c>
      <c r="I352" s="170" t="str">
        <f t="shared" si="138"/>
        <v>Б-100268-13</v>
      </c>
      <c r="J352" s="295">
        <v>2</v>
      </c>
      <c r="K352" s="165">
        <v>12</v>
      </c>
      <c r="L352" s="165" t="s">
        <v>38</v>
      </c>
      <c r="M352" s="169">
        <v>1</v>
      </c>
      <c r="N352" s="165">
        <v>18</v>
      </c>
      <c r="O352" s="167" t="s">
        <v>1696</v>
      </c>
      <c r="P352" s="167" t="s">
        <v>1696</v>
      </c>
      <c r="Q352" s="167" t="s">
        <v>1699</v>
      </c>
      <c r="R352" s="166" t="str">
        <f>H352&amp;"1"</f>
        <v>1002681</v>
      </c>
      <c r="S352" s="170">
        <v>1</v>
      </c>
      <c r="T352" s="284" t="s">
        <v>1700</v>
      </c>
      <c r="U352" s="165">
        <v>1000</v>
      </c>
      <c r="V352" s="165">
        <f t="shared" si="139"/>
        <v>180</v>
      </c>
      <c r="W352" s="165">
        <v>0</v>
      </c>
      <c r="X352" s="24">
        <v>357</v>
      </c>
      <c r="Y352" s="168" t="s">
        <v>42</v>
      </c>
      <c r="Z352" s="356" t="str">
        <f>SUM(U352:U356)-SUM(V352:V356)&amp;" / "&amp;(SUM(U352:U356)-SUM(V352:V356))*0.23&amp;" / "&amp;(SUM(U352:U356)-SUM(V352:V356))*0.02</f>
        <v>4100 / 943 / 82</v>
      </c>
      <c r="AA352" s="357" t="s">
        <v>844</v>
      </c>
      <c r="AB352" s="178">
        <f>U352*2</f>
        <v>2000</v>
      </c>
      <c r="AC352" s="170"/>
      <c r="AD352" s="170"/>
      <c r="AE352" s="284" t="s">
        <v>153</v>
      </c>
      <c r="AF352" s="165">
        <v>0</v>
      </c>
      <c r="AG352" s="165" t="s">
        <v>44</v>
      </c>
      <c r="AH352" s="165">
        <v>1</v>
      </c>
      <c r="AI352" s="165">
        <f t="shared" si="142"/>
        <v>100268</v>
      </c>
      <c r="AJ352" s="163">
        <f>AK352+1000</f>
        <v>1268</v>
      </c>
      <c r="AK352" s="163">
        <f>AI352-100000</f>
        <v>268</v>
      </c>
      <c r="AL352" s="165" t="s">
        <v>45</v>
      </c>
      <c r="AN352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"&amp;A352&amp;", "&amp;C352&amp;", '"&amp;D352&amp;"', date'"&amp;E352&amp;"', date'"&amp;F352&amp;"', "&amp;G352&amp;", "&amp;H352&amp;", '"&amp;I352&amp;"',date'"&amp;O352&amp;"', "&amp;J352&amp;", "&amp;K352&amp;", "&amp;K352&amp;", '"&amp;L352&amp;"', "&amp;M352&amp;", "&amp;N352&amp;", date'"&amp;P352&amp;"',  date'"&amp;Q352&amp;"', "&amp;R352&amp;", "&amp;S352&amp;", to_date('"&amp;T352&amp;"','YYYY-MM-DD HH24:MI:SS'), "&amp;U352&amp;", "&amp;V352&amp;", "&amp;W352&amp;", "&amp;X352&amp;", "&amp;AF352&amp;", '"&amp;AG352&amp;"', "&amp;AH352&amp;", "&amp;AI352&amp;", "&amp;AJ352&amp;", "&amp;AK352&amp;");"&amp;
IF(LEN(AB352)&gt;0,"insert into xxxx_oebs_cash_payment_test (ID, INVOICE_ID, OEBS_PAYMENT, DOC_DATE, COMISS_DATE) values (s_xxxx_oebs_cash_payment_test.NEXTVAL, "&amp;H352&amp;", "&amp;AB352&amp;", to_date('"&amp;T352&amp;"','YYYY-MM-DD HH24:MI:SS'), "&amp;AE352&amp;" );","")&amp;
IF(LEN(AC352)&gt;0,"insert into xxxx_oebs_cash_payment_test (ID, INVOICE_ID, OEBS_PAYMENT, DOC_DATE, COMISS_DATE) values (s_xxxx_oebs_cash_payment_test.NEXTVAL, "&amp;H352&amp;", "&amp;AC352&amp;", to_date('"&amp;T352&amp;"','YYYY-MM-DD HH24:MI:SS'), "&amp;AE352&amp;" );","")&amp;
IF(LEN(AD352)&gt;0,"insert into xxxx_oebs_cash_payment_test (ID, INVOICE_ID, OEBS_PAYMENT, DOC_DATE, COMISS_DATE) values (s_xxxx_oebs_cash_payment_test.NEXTVAL, "&amp;H352&amp;", "&amp;AD352&amp;", to_date('"&amp;T352&amp;"','YYYY-MM-DD HH24:MI:SS'), "&amp;AE352&amp;"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36, 100036, '100036/13', date'2014-03-01', date'2015-11-01', 50, 100268, 'Б-100268-13',date'2014-02-02', 2, 12, 12, 'RUR', 1, 18, date'2014-02-02',  date'2014-02-01', 1002681, 1, to_date('2014-12-01 00:00:03','YYYY-MM-DD HH24:MI:SS'), 1000, 180, 0, 357, 0, 'c1', 1, 100268, 1268, 268);insert into xxxx_oebs_cash_payment_test (ID, INVOICE_ID, OEBS_PAYMENT, DOC_DATE, COMISS_DATE) values (s_xxxx_oebs_cash_payment_test.NEXTVAL, 100268, 2000, to_date('2014-12-01 00:00:03','YYYY-MM-DD HH24:MI:SS'), date'2014-01-31' );</v>
      </c>
    </row>
    <row r="353" spans="1:40" ht="12.75" customHeight="1" x14ac:dyDescent="0.25">
      <c r="A353" s="272">
        <v>36</v>
      </c>
      <c r="B353" s="72">
        <v>0</v>
      </c>
      <c r="C353" s="165" t="str">
        <f t="shared" si="136"/>
        <v>100036</v>
      </c>
      <c r="D353" s="165" t="str">
        <f t="shared" si="137"/>
        <v>100036/13</v>
      </c>
      <c r="E353" s="167" t="s">
        <v>36</v>
      </c>
      <c r="F353" s="167" t="s">
        <v>1695</v>
      </c>
      <c r="G353" s="165">
        <v>50</v>
      </c>
      <c r="H353" s="178">
        <v>100268</v>
      </c>
      <c r="I353" s="170" t="str">
        <f t="shared" si="138"/>
        <v>Б-100268-13</v>
      </c>
      <c r="J353" s="295">
        <v>2</v>
      </c>
      <c r="K353" s="165">
        <v>12</v>
      </c>
      <c r="L353" s="165" t="s">
        <v>38</v>
      </c>
      <c r="M353" s="169">
        <v>1</v>
      </c>
      <c r="N353" s="165">
        <v>18</v>
      </c>
      <c r="O353" s="167" t="s">
        <v>1696</v>
      </c>
      <c r="P353" s="167" t="s">
        <v>1696</v>
      </c>
      <c r="Q353" s="167" t="s">
        <v>1696</v>
      </c>
      <c r="R353" s="166" t="str">
        <f>H353&amp;"2"</f>
        <v>1002682</v>
      </c>
      <c r="S353" s="170">
        <v>1</v>
      </c>
      <c r="T353" s="284" t="s">
        <v>1700</v>
      </c>
      <c r="U353" s="165">
        <v>1000</v>
      </c>
      <c r="V353" s="165">
        <f t="shared" si="139"/>
        <v>180</v>
      </c>
      <c r="W353" s="165">
        <v>0</v>
      </c>
      <c r="X353" s="24">
        <v>357</v>
      </c>
      <c r="Y353" s="168" t="s">
        <v>42</v>
      </c>
      <c r="Z353" s="358"/>
      <c r="AA353" s="359"/>
      <c r="AB353" s="178">
        <f t="shared" ref="AB353:AB356" si="151">U353*2</f>
        <v>2000</v>
      </c>
      <c r="AC353" s="170"/>
      <c r="AD353" s="170"/>
      <c r="AE353" s="284" t="s">
        <v>153</v>
      </c>
      <c r="AF353" s="165">
        <v>0</v>
      </c>
      <c r="AG353" s="165" t="s">
        <v>44</v>
      </c>
      <c r="AH353" s="165">
        <v>1</v>
      </c>
      <c r="AI353" s="165">
        <f t="shared" si="142"/>
        <v>100268</v>
      </c>
      <c r="AJ353" s="163">
        <f t="shared" si="148"/>
        <v>1268</v>
      </c>
      <c r="AK353" s="163">
        <f t="shared" ref="AK353:AK356" si="152">AI353-100000</f>
        <v>268</v>
      </c>
      <c r="AN353" s="163" t="str">
        <f t="shared" ref="AN353:AN356" si="153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"&amp;A353&amp;", "&amp;C353&amp;", '"&amp;D353&amp;"', date'"&amp;E353&amp;"', date'"&amp;F353&amp;"', "&amp;G353&amp;", "&amp;H353&amp;", '"&amp;I353&amp;"',date'"&amp;O353&amp;"', "&amp;J353&amp;", "&amp;K353&amp;", "&amp;K353&amp;", '"&amp;L353&amp;"', "&amp;M353&amp;", "&amp;N353&amp;", date'"&amp;P353&amp;"',  date'"&amp;Q353&amp;"', "&amp;R353&amp;", "&amp;S353&amp;", to_date('"&amp;T353&amp;"','YYYY-MM-DD HH24:MI:SS'), "&amp;U353&amp;", "&amp;V353&amp;", "&amp;W353&amp;", "&amp;X353&amp;", "&amp;AF353&amp;", '"&amp;AG353&amp;"', "&amp;AH353&amp;", "&amp;AI353&amp;", "&amp;AJ353&amp;", "&amp;AK353&amp;");"&amp;
IF(LEN(AB353)&gt;0,"insert into xxxx_oebs_cash_payment_test (ID, INVOICE_ID, OEBS_PAYMENT, DOC_DATE, COMISS_DATE) values (s_xxxx_oebs_cash_payment_test.NEXTVAL, "&amp;H353&amp;", "&amp;AB353&amp;", to_date('"&amp;T353&amp;"','YYYY-MM-DD HH24:MI:SS'), "&amp;AE353&amp;" );","")&amp;
IF(LEN(AC353)&gt;0,"insert into xxxx_oebs_cash_payment_test (ID, INVOICE_ID, OEBS_PAYMENT, DOC_DATE, COMISS_DATE) values (s_xxxx_oebs_cash_payment_test.NEXTVAL, "&amp;H353&amp;", "&amp;AC353&amp;", to_date('"&amp;T353&amp;"','YYYY-MM-DD HH24:MI:SS'), "&amp;AE353&amp;" );","")&amp;
IF(LEN(AD353)&gt;0,"insert into xxxx_oebs_cash_payment_test (ID, INVOICE_ID, OEBS_PAYMENT, DOC_DATE, COMISS_DATE) values (s_xxxx_oebs_cash_payment_test.NEXTVAL, "&amp;H353&amp;", "&amp;AD353&amp;", to_date('"&amp;T353&amp;"','YYYY-MM-DD HH24:MI:SS'), "&amp;AE353&amp;"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36, 100036, '100036/13', date'2014-03-01', date'2015-11-01', 50, 100268, 'Б-100268-13',date'2014-02-02', 2, 12, 12, 'RUR', 1, 18, date'2014-02-02',  date'2014-02-02', 1002682, 1, to_date('2014-12-01 00:00:03','YYYY-MM-DD HH24:MI:SS'), 1000, 180, 0, 357, 0, 'c1', 1, 100268, 1268, 268);insert into xxxx_oebs_cash_payment_test (ID, INVOICE_ID, OEBS_PAYMENT, DOC_DATE, COMISS_DATE) values (s_xxxx_oebs_cash_payment_test.NEXTVAL, 100268, 2000, to_date('2014-12-01 00:00:03','YYYY-MM-DD HH24:MI:SS'), date'2014-01-31' );</v>
      </c>
    </row>
    <row r="354" spans="1:40" ht="12.75" customHeight="1" x14ac:dyDescent="0.25">
      <c r="A354" s="272">
        <v>36</v>
      </c>
      <c r="B354" s="72">
        <v>0</v>
      </c>
      <c r="C354" s="165" t="str">
        <f t="shared" si="136"/>
        <v>100036</v>
      </c>
      <c r="D354" s="165" t="str">
        <f t="shared" si="137"/>
        <v>100036/13</v>
      </c>
      <c r="E354" s="167" t="s">
        <v>36</v>
      </c>
      <c r="F354" s="167" t="s">
        <v>1695</v>
      </c>
      <c r="G354" s="165">
        <v>50</v>
      </c>
      <c r="H354" s="178">
        <v>100268</v>
      </c>
      <c r="I354" s="170" t="str">
        <f t="shared" si="138"/>
        <v>Б-100268-13</v>
      </c>
      <c r="J354" s="295">
        <v>2</v>
      </c>
      <c r="K354" s="165">
        <v>12</v>
      </c>
      <c r="L354" s="165" t="s">
        <v>38</v>
      </c>
      <c r="M354" s="169">
        <v>1</v>
      </c>
      <c r="N354" s="165">
        <v>18</v>
      </c>
      <c r="O354" s="167" t="s">
        <v>1696</v>
      </c>
      <c r="P354" s="167" t="s">
        <v>1696</v>
      </c>
      <c r="Q354" s="167" t="s">
        <v>1697</v>
      </c>
      <c r="R354" s="166" t="str">
        <f>H354&amp;"3"</f>
        <v>1002683</v>
      </c>
      <c r="S354" s="170">
        <v>1</v>
      </c>
      <c r="T354" s="284" t="s">
        <v>1700</v>
      </c>
      <c r="U354" s="165">
        <v>1000</v>
      </c>
      <c r="V354" s="165">
        <f t="shared" si="139"/>
        <v>180</v>
      </c>
      <c r="W354" s="165">
        <v>0</v>
      </c>
      <c r="X354" s="24">
        <v>357</v>
      </c>
      <c r="Y354" s="168" t="s">
        <v>42</v>
      </c>
      <c r="Z354" s="358"/>
      <c r="AA354" s="359"/>
      <c r="AB354" s="178">
        <f t="shared" si="151"/>
        <v>2000</v>
      </c>
      <c r="AC354" s="170"/>
      <c r="AD354" s="170"/>
      <c r="AE354" s="284" t="s">
        <v>153</v>
      </c>
      <c r="AF354" s="165">
        <v>0</v>
      </c>
      <c r="AG354" s="165" t="s">
        <v>44</v>
      </c>
      <c r="AH354" s="165">
        <v>1</v>
      </c>
      <c r="AI354" s="165">
        <f t="shared" si="142"/>
        <v>100268</v>
      </c>
      <c r="AJ354" s="163">
        <f t="shared" si="148"/>
        <v>1268</v>
      </c>
      <c r="AK354" s="163">
        <f t="shared" si="152"/>
        <v>268</v>
      </c>
      <c r="AN354" s="163" t="str">
        <f t="shared" si="1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36, 100036, '100036/13', date'2014-03-01', date'2015-11-01', 50, 100268, 'Б-100268-13',date'2014-02-02', 2, 12, 12, 'RUR', 1, 18, date'2014-02-02',  date'2014-02-03', 1002683, 1, to_date('2014-12-01 00:00:03','YYYY-MM-DD HH24:MI:SS'), 1000, 180, 0, 357, 0, 'c1', 1, 100268, 1268, 268);insert into xxxx_oebs_cash_payment_test (ID, INVOICE_ID, OEBS_PAYMENT, DOC_DATE, COMISS_DATE) values (s_xxxx_oebs_cash_payment_test.NEXTVAL, 100268, 2000, to_date('2014-12-01 00:00:03','YYYY-MM-DD HH24:MI:SS'), date'2014-01-31' );</v>
      </c>
    </row>
    <row r="355" spans="1:40" ht="12.75" customHeight="1" x14ac:dyDescent="0.25">
      <c r="A355" s="272">
        <v>36</v>
      </c>
      <c r="B355" s="72">
        <v>0</v>
      </c>
      <c r="C355" s="165" t="str">
        <f t="shared" si="136"/>
        <v>100036</v>
      </c>
      <c r="D355" s="165" t="str">
        <f t="shared" si="137"/>
        <v>100036/13</v>
      </c>
      <c r="E355" s="167" t="s">
        <v>36</v>
      </c>
      <c r="F355" s="167" t="s">
        <v>1695</v>
      </c>
      <c r="G355" s="165">
        <v>50</v>
      </c>
      <c r="H355" s="178">
        <v>100268</v>
      </c>
      <c r="I355" s="170" t="str">
        <f t="shared" si="138"/>
        <v>Б-100268-13</v>
      </c>
      <c r="J355" s="295">
        <v>2</v>
      </c>
      <c r="K355" s="165">
        <v>12</v>
      </c>
      <c r="L355" s="165" t="s">
        <v>38</v>
      </c>
      <c r="M355" s="169">
        <v>1</v>
      </c>
      <c r="N355" s="165">
        <v>18</v>
      </c>
      <c r="O355" s="167" t="s">
        <v>1696</v>
      </c>
      <c r="P355" s="167" t="s">
        <v>1696</v>
      </c>
      <c r="Q355" s="167" t="s">
        <v>1698</v>
      </c>
      <c r="R355" s="166" t="str">
        <f>H355&amp;"4"</f>
        <v>1002684</v>
      </c>
      <c r="S355" s="170">
        <v>1</v>
      </c>
      <c r="T355" s="284" t="s">
        <v>1700</v>
      </c>
      <c r="U355" s="165">
        <v>1000</v>
      </c>
      <c r="V355" s="165">
        <f t="shared" si="139"/>
        <v>180</v>
      </c>
      <c r="W355" s="165">
        <v>0</v>
      </c>
      <c r="X355" s="24">
        <v>357</v>
      </c>
      <c r="Y355" s="168" t="s">
        <v>42</v>
      </c>
      <c r="Z355" s="358"/>
      <c r="AA355" s="359"/>
      <c r="AB355" s="178">
        <f t="shared" si="151"/>
        <v>2000</v>
      </c>
      <c r="AC355" s="170"/>
      <c r="AD355" s="170"/>
      <c r="AE355" s="284" t="s">
        <v>153</v>
      </c>
      <c r="AF355" s="165">
        <v>0</v>
      </c>
      <c r="AG355" s="165" t="s">
        <v>44</v>
      </c>
      <c r="AH355" s="165">
        <v>1</v>
      </c>
      <c r="AI355" s="165">
        <f t="shared" si="142"/>
        <v>100268</v>
      </c>
      <c r="AJ355" s="163">
        <f t="shared" si="148"/>
        <v>1268</v>
      </c>
      <c r="AK355" s="163">
        <f t="shared" si="152"/>
        <v>268</v>
      </c>
      <c r="AN355" s="163" t="str">
        <f t="shared" si="1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36, 100036, '100036/13', date'2014-03-01', date'2015-11-01', 50, 100268, 'Б-100268-13',date'2014-02-02', 2, 12, 12, 'RUR', 1, 18, date'2014-02-02',  date'2014-02-04', 1002684, 1, to_date('2014-12-01 00:00:03','YYYY-MM-DD HH24:MI:SS'), 1000, 180, 0, 357, 0, 'c1', 1, 100268, 1268, 268);insert into xxxx_oebs_cash_payment_test (ID, INVOICE_ID, OEBS_PAYMENT, DOC_DATE, COMISS_DATE) values (s_xxxx_oebs_cash_payment_test.NEXTVAL, 100268, 2000, to_date('2014-12-01 00:00:03','YYYY-MM-DD HH24:MI:SS'), date'2014-01-31' );</v>
      </c>
    </row>
    <row r="356" spans="1:40" ht="12.75" customHeight="1" x14ac:dyDescent="0.25">
      <c r="A356" s="272">
        <v>36</v>
      </c>
      <c r="B356" s="72">
        <v>0</v>
      </c>
      <c r="C356" s="171" t="str">
        <f t="shared" si="136"/>
        <v>100036</v>
      </c>
      <c r="D356" s="171" t="str">
        <f t="shared" si="137"/>
        <v>100036/13</v>
      </c>
      <c r="E356" s="172" t="s">
        <v>36</v>
      </c>
      <c r="F356" s="172" t="s">
        <v>1695</v>
      </c>
      <c r="G356" s="171">
        <v>50</v>
      </c>
      <c r="H356" s="178">
        <v>100268</v>
      </c>
      <c r="I356" s="171" t="str">
        <f t="shared" si="138"/>
        <v>Б-100268-13</v>
      </c>
      <c r="J356" s="295">
        <v>2</v>
      </c>
      <c r="K356" s="171">
        <v>12</v>
      </c>
      <c r="L356" s="171" t="s">
        <v>38</v>
      </c>
      <c r="M356" s="175">
        <v>1</v>
      </c>
      <c r="N356" s="171">
        <v>18</v>
      </c>
      <c r="O356" s="167" t="s">
        <v>1696</v>
      </c>
      <c r="P356" s="167" t="s">
        <v>1696</v>
      </c>
      <c r="Q356" s="167" t="s">
        <v>299</v>
      </c>
      <c r="R356" s="173" t="str">
        <f>H356&amp;"5"</f>
        <v>1002685</v>
      </c>
      <c r="S356" s="171">
        <v>1</v>
      </c>
      <c r="T356" s="284" t="s">
        <v>1700</v>
      </c>
      <c r="U356" s="171">
        <v>1000</v>
      </c>
      <c r="V356" s="171">
        <f t="shared" si="139"/>
        <v>180</v>
      </c>
      <c r="W356" s="171">
        <v>0</v>
      </c>
      <c r="X356" s="24">
        <v>357</v>
      </c>
      <c r="Y356" s="174" t="s">
        <v>42</v>
      </c>
      <c r="Z356" s="361"/>
      <c r="AA356" s="362"/>
      <c r="AB356" s="180">
        <f t="shared" si="151"/>
        <v>2000</v>
      </c>
      <c r="AC356" s="171"/>
      <c r="AD356" s="171"/>
      <c r="AE356" s="284" t="s">
        <v>153</v>
      </c>
      <c r="AF356" s="165">
        <v>0</v>
      </c>
      <c r="AG356" s="171" t="s">
        <v>44</v>
      </c>
      <c r="AH356" s="171">
        <v>1</v>
      </c>
      <c r="AI356" s="165">
        <f t="shared" si="142"/>
        <v>100268</v>
      </c>
      <c r="AJ356" s="163">
        <f t="shared" si="148"/>
        <v>1268</v>
      </c>
      <c r="AK356" s="163">
        <f t="shared" si="152"/>
        <v>268</v>
      </c>
      <c r="AL356" s="179"/>
      <c r="AN356" s="163" t="str">
        <f t="shared" si="153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36, 100036, '100036/13', date'2014-03-01', date'2015-11-01', 50, 100268, 'Б-100268-13',date'2014-02-02', 2, 12, 12, 'RUR', 1, 18, date'2014-02-02',  date'2014-02-05', 1002685, 1, to_date('2014-12-01 00:00:03','YYYY-MM-DD HH24:MI:SS'), 1000, 180, 0, 357, 0, 'c1', 1, 100268, 1268, 268);insert into xxxx_oebs_cash_payment_test (ID, INVOICE_ID, OEBS_PAYMENT, DOC_DATE, COMISS_DATE) values (s_xxxx_oebs_cash_payment_test.NEXTVAL, 100268, 2000, to_date('2014-12-01 00:00:03','YYYY-MM-DD HH24:MI:SS'), date'2014-01-31' );</v>
      </c>
    </row>
    <row r="357" spans="1:40" ht="12.75" customHeight="1" x14ac:dyDescent="0.25">
      <c r="A357" s="272">
        <v>37</v>
      </c>
      <c r="B357" s="72">
        <v>0</v>
      </c>
      <c r="C357" s="165" t="str">
        <f t="shared" si="136"/>
        <v>100037</v>
      </c>
      <c r="D357" s="165" t="str">
        <f t="shared" si="137"/>
        <v>100037/13</v>
      </c>
      <c r="E357" s="167" t="s">
        <v>36</v>
      </c>
      <c r="F357" s="167" t="s">
        <v>1695</v>
      </c>
      <c r="G357" s="165">
        <v>50</v>
      </c>
      <c r="H357" s="178">
        <v>100269</v>
      </c>
      <c r="I357" s="170" t="str">
        <f t="shared" si="138"/>
        <v>Б-100269-13</v>
      </c>
      <c r="J357" s="295">
        <v>2</v>
      </c>
      <c r="K357" s="165">
        <v>12</v>
      </c>
      <c r="L357" s="165" t="s">
        <v>38</v>
      </c>
      <c r="M357" s="169">
        <v>1</v>
      </c>
      <c r="N357" s="165">
        <v>18</v>
      </c>
      <c r="O357" s="167" t="s">
        <v>1696</v>
      </c>
      <c r="P357" s="167" t="s">
        <v>1696</v>
      </c>
      <c r="Q357" s="167" t="s">
        <v>1699</v>
      </c>
      <c r="R357" s="166" t="str">
        <f>H357&amp;"1"</f>
        <v>1002691</v>
      </c>
      <c r="S357" s="170">
        <v>1</v>
      </c>
      <c r="T357" s="284" t="s">
        <v>1700</v>
      </c>
      <c r="U357" s="165">
        <v>1000</v>
      </c>
      <c r="V357" s="165">
        <f t="shared" si="139"/>
        <v>180</v>
      </c>
      <c r="W357" s="165">
        <v>0</v>
      </c>
      <c r="X357" s="24">
        <v>358</v>
      </c>
      <c r="Y357" s="168" t="s">
        <v>42</v>
      </c>
      <c r="Z357" s="356" t="str">
        <f>SUM(U357:U361)-SUM(V357:V361)&amp;" / "&amp;(SUM(U357:U361)-SUM(V357:V361))*0.23&amp;" / "&amp;(SUM(U357:U361)-SUM(V357:V361))*0.02</f>
        <v>4100 / 943 / 82</v>
      </c>
      <c r="AA357" s="357" t="s">
        <v>844</v>
      </c>
      <c r="AB357" s="178">
        <f>U357*2</f>
        <v>2000</v>
      </c>
      <c r="AC357" s="170"/>
      <c r="AD357" s="170"/>
      <c r="AE357" s="167" t="s">
        <v>149</v>
      </c>
      <c r="AF357" s="165">
        <v>0</v>
      </c>
      <c r="AG357" s="165" t="s">
        <v>44</v>
      </c>
      <c r="AH357" s="165">
        <v>1</v>
      </c>
      <c r="AI357" s="165">
        <f t="shared" si="142"/>
        <v>100269</v>
      </c>
      <c r="AJ357" s="163">
        <f>AK357+1000</f>
        <v>1269</v>
      </c>
      <c r="AK357" s="163">
        <f>AI357-100000</f>
        <v>269</v>
      </c>
      <c r="AL357" s="165" t="s">
        <v>45</v>
      </c>
      <c r="AN357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"&amp;A357&amp;", "&amp;C357&amp;", '"&amp;D357&amp;"', date'"&amp;E357&amp;"', date'"&amp;F357&amp;"', "&amp;G357&amp;", "&amp;H357&amp;", '"&amp;I357&amp;"',date'"&amp;O357&amp;"', "&amp;J357&amp;", "&amp;K357&amp;", "&amp;K357&amp;", '"&amp;L357&amp;"', "&amp;M357&amp;", "&amp;N357&amp;", date'"&amp;P357&amp;"',  date'"&amp;Q357&amp;"', "&amp;R357&amp;", "&amp;S357&amp;", to_date('"&amp;T357&amp;"','YYYY-MM-DD HH24:MI:SS'), "&amp;U357&amp;", "&amp;V357&amp;", "&amp;W357&amp;", "&amp;X357&amp;", "&amp;AF357&amp;", '"&amp;AG357&amp;"', "&amp;AH357&amp;", "&amp;AI357&amp;", "&amp;AJ357&amp;", "&amp;AK357&amp;");"&amp;
IF(LEN(AB357)&gt;0,"insert into xxxx_oebs_cash_payment_test (ID, INVOICE_ID, OEBS_PAYMENT, DOC_DATE, COMISS_DATE) values (s_xxxx_oebs_cash_payment_test.NEXTVAL, "&amp;H357&amp;", "&amp;AB357&amp;", to_date('"&amp;T357&amp;"','YYYY-MM-DD HH24:MI:SS'), "&amp;AE357&amp;" );","")&amp;
IF(LEN(AC357)&gt;0,"insert into xxxx_oebs_cash_payment_test (ID, INVOICE_ID, OEBS_PAYMENT, DOC_DATE, COMISS_DATE) values (s_xxxx_oebs_cash_payment_test.NEXTVAL, "&amp;H357&amp;", "&amp;AC357&amp;", to_date('"&amp;T357&amp;"','YYYY-MM-DD HH24:MI:SS'), "&amp;AE357&amp;" );","")&amp;
IF(LEN(AD357)&gt;0,"insert into xxxx_oebs_cash_payment_test (ID, INVOICE_ID, OEBS_PAYMENT, DOC_DATE, COMISS_DATE) values (s_xxxx_oebs_cash_payment_test.NEXTVAL, "&amp;H357&amp;", "&amp;AD357&amp;", to_date('"&amp;T357&amp;"','YYYY-MM-DD HH24:MI:SS'), "&amp;AE357&amp;"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37, 100037, '100037/13', date'2014-03-01', date'2015-11-01', 50, 100269, 'Б-100269-13',date'2014-02-02', 2, 12, 12, 'RUR', 1, 18, date'2014-02-02',  date'2014-02-01', 1002691, 1, to_date('2014-12-01 00:00:03','YYYY-MM-DD HH24:MI:SS'), 1000, 180, 0, 358, 0, 'c1', 1, 100269, 1269, 269);insert into xxxx_oebs_cash_payment_test (ID, INVOICE_ID, OEBS_PAYMENT, DOC_DATE, COMISS_DATE) values (s_xxxx_oebs_cash_payment_test.NEXTVAL, 100269, 2000, to_date('2014-12-01 00:00:03','YYYY-MM-DD HH24:MI:SS'), date'2015-01-31' );</v>
      </c>
    </row>
    <row r="358" spans="1:40" ht="12.75" customHeight="1" x14ac:dyDescent="0.25">
      <c r="A358" s="272">
        <v>37</v>
      </c>
      <c r="B358" s="72">
        <v>0</v>
      </c>
      <c r="C358" s="165" t="str">
        <f t="shared" si="136"/>
        <v>100037</v>
      </c>
      <c r="D358" s="165" t="str">
        <f t="shared" si="137"/>
        <v>100037/13</v>
      </c>
      <c r="E358" s="167" t="s">
        <v>36</v>
      </c>
      <c r="F358" s="167" t="s">
        <v>1695</v>
      </c>
      <c r="G358" s="165">
        <v>50</v>
      </c>
      <c r="H358" s="178">
        <v>100269</v>
      </c>
      <c r="I358" s="170" t="str">
        <f t="shared" si="138"/>
        <v>Б-100269-13</v>
      </c>
      <c r="J358" s="295">
        <v>2</v>
      </c>
      <c r="K358" s="165">
        <v>12</v>
      </c>
      <c r="L358" s="165" t="s">
        <v>38</v>
      </c>
      <c r="M358" s="169">
        <v>1</v>
      </c>
      <c r="N358" s="165">
        <v>18</v>
      </c>
      <c r="O358" s="167" t="s">
        <v>1696</v>
      </c>
      <c r="P358" s="167" t="s">
        <v>1696</v>
      </c>
      <c r="Q358" s="167" t="s">
        <v>1696</v>
      </c>
      <c r="R358" s="166" t="str">
        <f>H358&amp;"2"</f>
        <v>1002692</v>
      </c>
      <c r="S358" s="170">
        <v>1</v>
      </c>
      <c r="T358" s="167" t="s">
        <v>402</v>
      </c>
      <c r="U358" s="165">
        <v>1000</v>
      </c>
      <c r="V358" s="165">
        <f t="shared" si="139"/>
        <v>180</v>
      </c>
      <c r="W358" s="165">
        <v>0</v>
      </c>
      <c r="X358" s="24">
        <v>358</v>
      </c>
      <c r="Y358" s="168" t="s">
        <v>42</v>
      </c>
      <c r="Z358" s="358"/>
      <c r="AA358" s="359"/>
      <c r="AB358" s="178">
        <f t="shared" ref="AB358:AB361" si="154">U358*2</f>
        <v>2000</v>
      </c>
      <c r="AC358" s="170"/>
      <c r="AD358" s="170"/>
      <c r="AE358" s="167" t="s">
        <v>149</v>
      </c>
      <c r="AF358" s="165">
        <v>0</v>
      </c>
      <c r="AG358" s="165" t="s">
        <v>44</v>
      </c>
      <c r="AH358" s="165">
        <v>1</v>
      </c>
      <c r="AI358" s="165">
        <f t="shared" si="142"/>
        <v>100269</v>
      </c>
      <c r="AJ358" s="163">
        <f t="shared" ref="AJ358:AJ361" si="155">AK358+1000</f>
        <v>1269</v>
      </c>
      <c r="AK358" s="163">
        <f t="shared" ref="AK358:AK361" si="156">AI358-100000</f>
        <v>269</v>
      </c>
      <c r="AN358" s="163" t="str">
        <f t="shared" ref="AN358:AN366" si="157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"&amp;A358&amp;", "&amp;C358&amp;", '"&amp;D358&amp;"', date'"&amp;E358&amp;"', date'"&amp;F358&amp;"', "&amp;G358&amp;", "&amp;H358&amp;", '"&amp;I358&amp;"',date'"&amp;O358&amp;"', "&amp;J358&amp;", "&amp;K358&amp;", "&amp;K358&amp;", '"&amp;L358&amp;"', "&amp;M358&amp;", "&amp;N358&amp;", date'"&amp;P358&amp;"',  date'"&amp;Q358&amp;"', "&amp;R358&amp;", "&amp;S358&amp;", to_date('"&amp;T358&amp;"','YYYY-MM-DD HH24:MI:SS'), "&amp;U358&amp;", "&amp;V358&amp;", "&amp;W358&amp;", "&amp;X358&amp;", "&amp;AF358&amp;", '"&amp;AG358&amp;"', "&amp;AH358&amp;", "&amp;AI358&amp;", "&amp;AJ358&amp;", "&amp;AK358&amp;");"&amp;
IF(LEN(AB358)&gt;0,"insert into xxxx_oebs_cash_payment_test (ID, INVOICE_ID, OEBS_PAYMENT, DOC_DATE, COMISS_DATE) values (s_xxxx_oebs_cash_payment_test.NEXTVAL, "&amp;H358&amp;", "&amp;AB358&amp;", to_date('"&amp;T358&amp;"','YYYY-MM-DD HH24:MI:SS'), "&amp;AE358&amp;" );","")&amp;
IF(LEN(AC358)&gt;0,"insert into xxxx_oebs_cash_payment_test (ID, INVOICE_ID, OEBS_PAYMENT, DOC_DATE, COMISS_DATE) values (s_xxxx_oebs_cash_payment_test.NEXTVAL, "&amp;H358&amp;", "&amp;AC358&amp;", to_date('"&amp;T358&amp;"','YYYY-MM-DD HH24:MI:SS'), "&amp;AE358&amp;" );","")&amp;
IF(LEN(AD358)&gt;0,"insert into xxxx_oebs_cash_payment_test (ID, INVOICE_ID, OEBS_PAYMENT, DOC_DATE, COMISS_DATE) values (s_xxxx_oebs_cash_payment_test.NEXTVAL, "&amp;H358&amp;", "&amp;AD358&amp;", to_date('"&amp;T358&amp;"','YYYY-MM-DD HH24:MI:SS'), "&amp;AE358&amp;"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37, 100037, '100037/13', date'2014-03-01', date'2015-11-01', 50, 100269, 'Б-100269-13',date'2014-02-02', 2, 12, 12, 'RUR', 1, 18, date'2014-02-02',  date'2014-02-02', 1002692, 1, to_date('2015-02-01 00:00:02','YYYY-MM-DD HH24:MI:SS'), 1000, 180, 0, 358, 0, 'c1', 1, 100269, 1269, 269);insert into xxxx_oebs_cash_payment_test (ID, INVOICE_ID, OEBS_PAYMENT, DOC_DATE, COMISS_DATE) values (s_xxxx_oebs_cash_payment_test.NEXTVAL, 100269, 2000, to_date('2015-02-01 00:00:02','YYYY-MM-DD HH24:MI:SS'), date'2015-01-31' );</v>
      </c>
    </row>
    <row r="359" spans="1:40" ht="12.75" customHeight="1" x14ac:dyDescent="0.25">
      <c r="A359" s="272">
        <v>37</v>
      </c>
      <c r="B359" s="72">
        <v>0</v>
      </c>
      <c r="C359" s="165" t="str">
        <f t="shared" si="136"/>
        <v>100037</v>
      </c>
      <c r="D359" s="165" t="str">
        <f t="shared" si="137"/>
        <v>100037/13</v>
      </c>
      <c r="E359" s="167" t="s">
        <v>36</v>
      </c>
      <c r="F359" s="167" t="s">
        <v>1695</v>
      </c>
      <c r="G359" s="165">
        <v>50</v>
      </c>
      <c r="H359" s="178">
        <v>100269</v>
      </c>
      <c r="I359" s="170" t="str">
        <f t="shared" si="138"/>
        <v>Б-100269-13</v>
      </c>
      <c r="J359" s="295">
        <v>2</v>
      </c>
      <c r="K359" s="165">
        <v>12</v>
      </c>
      <c r="L359" s="165" t="s">
        <v>38</v>
      </c>
      <c r="M359" s="169">
        <v>1</v>
      </c>
      <c r="N359" s="165">
        <v>18</v>
      </c>
      <c r="O359" s="167" t="s">
        <v>1696</v>
      </c>
      <c r="P359" s="167" t="s">
        <v>1696</v>
      </c>
      <c r="Q359" s="167" t="s">
        <v>1697</v>
      </c>
      <c r="R359" s="166" t="str">
        <f>H359&amp;"3"</f>
        <v>1002693</v>
      </c>
      <c r="S359" s="170">
        <v>1</v>
      </c>
      <c r="T359" s="167" t="s">
        <v>401</v>
      </c>
      <c r="U359" s="165">
        <v>1000</v>
      </c>
      <c r="V359" s="165">
        <f t="shared" si="139"/>
        <v>180</v>
      </c>
      <c r="W359" s="165">
        <v>0</v>
      </c>
      <c r="X359" s="24">
        <v>358</v>
      </c>
      <c r="Y359" s="168" t="s">
        <v>42</v>
      </c>
      <c r="Z359" s="358"/>
      <c r="AA359" s="359"/>
      <c r="AB359" s="178">
        <f t="shared" si="154"/>
        <v>2000</v>
      </c>
      <c r="AC359" s="170"/>
      <c r="AD359" s="170"/>
      <c r="AE359" s="167" t="s">
        <v>149</v>
      </c>
      <c r="AF359" s="165">
        <v>0</v>
      </c>
      <c r="AG359" s="165" t="s">
        <v>44</v>
      </c>
      <c r="AH359" s="165">
        <v>1</v>
      </c>
      <c r="AI359" s="165">
        <f t="shared" si="142"/>
        <v>100269</v>
      </c>
      <c r="AJ359" s="163">
        <f t="shared" si="155"/>
        <v>1269</v>
      </c>
      <c r="AK359" s="163">
        <f t="shared" si="156"/>
        <v>269</v>
      </c>
      <c r="AN359" s="163" t="str">
        <f t="shared" si="1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37, 100037, '100037/13', date'2014-03-01', date'2015-11-01', 50, 100269, 'Б-100269-13',date'2014-02-02', 2, 12, 12, 'RUR', 1, 18, date'2014-02-02',  date'2014-02-03', 1002693, 1, to_date('2015-02-01 00:00:01','YYYY-MM-DD HH24:MI:SS'), 1000, 180, 0, 358, 0, 'c1', 1, 100269, 1269, 269);insert into xxxx_oebs_cash_payment_test (ID, INVOICE_ID, OEBS_PAYMENT, DOC_DATE, COMISS_DATE) values (s_xxxx_oebs_cash_payment_test.NEXTVAL, 100269, 2000, to_date('2015-02-01 00:00:01','YYYY-MM-DD HH24:MI:SS'), date'2015-01-31' );</v>
      </c>
    </row>
    <row r="360" spans="1:40" ht="12.75" customHeight="1" x14ac:dyDescent="0.25">
      <c r="A360" s="272">
        <v>37</v>
      </c>
      <c r="B360" s="72">
        <v>0</v>
      </c>
      <c r="C360" s="165" t="str">
        <f t="shared" si="136"/>
        <v>100037</v>
      </c>
      <c r="D360" s="165" t="str">
        <f t="shared" si="137"/>
        <v>100037/13</v>
      </c>
      <c r="E360" s="167" t="s">
        <v>36</v>
      </c>
      <c r="F360" s="167" t="s">
        <v>1695</v>
      </c>
      <c r="G360" s="165">
        <v>50</v>
      </c>
      <c r="H360" s="178">
        <v>100269</v>
      </c>
      <c r="I360" s="170" t="str">
        <f t="shared" si="138"/>
        <v>Б-100269-13</v>
      </c>
      <c r="J360" s="295">
        <v>2</v>
      </c>
      <c r="K360" s="165">
        <v>12</v>
      </c>
      <c r="L360" s="165" t="s">
        <v>38</v>
      </c>
      <c r="M360" s="169">
        <v>1</v>
      </c>
      <c r="N360" s="165">
        <v>18</v>
      </c>
      <c r="O360" s="167" t="s">
        <v>1696</v>
      </c>
      <c r="P360" s="167" t="s">
        <v>1696</v>
      </c>
      <c r="Q360" s="167" t="s">
        <v>1698</v>
      </c>
      <c r="R360" s="166" t="str">
        <f>H360&amp;"4"</f>
        <v>1002694</v>
      </c>
      <c r="S360" s="170">
        <v>1</v>
      </c>
      <c r="T360" s="167" t="s">
        <v>308</v>
      </c>
      <c r="U360" s="165">
        <v>1000</v>
      </c>
      <c r="V360" s="165">
        <f t="shared" si="139"/>
        <v>180</v>
      </c>
      <c r="W360" s="165">
        <v>0</v>
      </c>
      <c r="X360" s="24">
        <v>358</v>
      </c>
      <c r="Y360" s="168" t="s">
        <v>42</v>
      </c>
      <c r="Z360" s="358"/>
      <c r="AA360" s="359"/>
      <c r="AB360" s="178">
        <f t="shared" si="154"/>
        <v>2000</v>
      </c>
      <c r="AC360" s="170"/>
      <c r="AD360" s="170"/>
      <c r="AE360" s="167" t="s">
        <v>149</v>
      </c>
      <c r="AF360" s="165">
        <v>0</v>
      </c>
      <c r="AG360" s="165" t="s">
        <v>44</v>
      </c>
      <c r="AH360" s="165">
        <v>1</v>
      </c>
      <c r="AI360" s="165">
        <f t="shared" si="142"/>
        <v>100269</v>
      </c>
      <c r="AJ360" s="163">
        <f t="shared" si="155"/>
        <v>1269</v>
      </c>
      <c r="AK360" s="163">
        <f t="shared" si="156"/>
        <v>269</v>
      </c>
      <c r="AN360" s="163" t="str">
        <f t="shared" si="1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37, 100037, '100037/13', date'2014-03-01', date'2015-11-01', 50, 100269, 'Б-100269-13',date'2014-02-02', 2, 12, 12, 'RUR', 1, 18, date'2014-02-02',  date'2014-02-04', 1002694, 1, to_date('2015-02-01 00:00:00','YYYY-MM-DD HH24:MI:SS'), 1000, 180, 0, 358, 0, 'c1', 1, 100269, 1269, 269);insert into xxxx_oebs_cash_payment_test (ID, INVOICE_ID, OEBS_PAYMENT, DOC_DATE, COMISS_DATE) values (s_xxxx_oebs_cash_payment_test.NEXTVAL, 100269, 2000, to_date('2015-02-01 00:00:00','YYYY-MM-DD HH24:MI:SS'), date'2015-01-31' );</v>
      </c>
    </row>
    <row r="361" spans="1:40" ht="12.75" customHeight="1" x14ac:dyDescent="0.25">
      <c r="A361" s="272">
        <v>37</v>
      </c>
      <c r="B361" s="72">
        <v>0</v>
      </c>
      <c r="C361" s="171" t="str">
        <f t="shared" si="136"/>
        <v>100037</v>
      </c>
      <c r="D361" s="171" t="str">
        <f t="shared" si="137"/>
        <v>100037/13</v>
      </c>
      <c r="E361" s="172" t="s">
        <v>36</v>
      </c>
      <c r="F361" s="172" t="s">
        <v>1695</v>
      </c>
      <c r="G361" s="171">
        <v>50</v>
      </c>
      <c r="H361" s="178">
        <v>100269</v>
      </c>
      <c r="I361" s="171" t="str">
        <f t="shared" si="138"/>
        <v>Б-100269-13</v>
      </c>
      <c r="J361" s="295">
        <v>2</v>
      </c>
      <c r="K361" s="171">
        <v>12</v>
      </c>
      <c r="L361" s="171" t="s">
        <v>38</v>
      </c>
      <c r="M361" s="175">
        <v>1</v>
      </c>
      <c r="N361" s="171">
        <v>18</v>
      </c>
      <c r="O361" s="167" t="s">
        <v>1696</v>
      </c>
      <c r="P361" s="167" t="s">
        <v>1696</v>
      </c>
      <c r="Q361" s="167" t="s">
        <v>299</v>
      </c>
      <c r="R361" s="173" t="str">
        <f>H361&amp;"5"</f>
        <v>1002695</v>
      </c>
      <c r="S361" s="171">
        <v>1</v>
      </c>
      <c r="T361" s="172" t="s">
        <v>308</v>
      </c>
      <c r="U361" s="171">
        <v>1000</v>
      </c>
      <c r="V361" s="171">
        <f t="shared" si="139"/>
        <v>180</v>
      </c>
      <c r="W361" s="171">
        <v>0</v>
      </c>
      <c r="X361" s="24">
        <v>358</v>
      </c>
      <c r="Y361" s="174" t="s">
        <v>42</v>
      </c>
      <c r="Z361" s="361"/>
      <c r="AA361" s="362"/>
      <c r="AB361" s="180">
        <f t="shared" si="154"/>
        <v>2000</v>
      </c>
      <c r="AC361" s="171"/>
      <c r="AD361" s="171"/>
      <c r="AE361" s="167" t="s">
        <v>149</v>
      </c>
      <c r="AF361" s="165">
        <v>0</v>
      </c>
      <c r="AG361" s="171" t="s">
        <v>44</v>
      </c>
      <c r="AH361" s="171">
        <v>1</v>
      </c>
      <c r="AI361" s="165">
        <f t="shared" si="142"/>
        <v>100269</v>
      </c>
      <c r="AJ361" s="163">
        <f t="shared" si="155"/>
        <v>1269</v>
      </c>
      <c r="AK361" s="163">
        <f t="shared" si="156"/>
        <v>269</v>
      </c>
      <c r="AL361" s="179"/>
      <c r="AN361" s="163" t="str">
        <f t="shared" si="1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37, 100037, '100037/13', date'2014-03-01', date'2015-11-01', 50, 100269, 'Б-100269-13',date'2014-02-02', 2, 12, 12, 'RUR', 1, 18, date'2014-02-02',  date'2014-02-05', 1002695, 1, to_date('2015-02-01 00:00:00','YYYY-MM-DD HH24:MI:SS'), 1000, 180, 0, 358, 0, 'c1', 1, 100269, 1269, 269);insert into xxxx_oebs_cash_payment_test (ID, INVOICE_ID, OEBS_PAYMENT, DOC_DATE, COMISS_DATE) values (s_xxxx_oebs_cash_payment_test.NEXTVAL, 100269, 2000, to_date('2015-02-01 00:00:00','YYYY-MM-DD HH24:MI:SS'), date'2015-01-31' );</v>
      </c>
    </row>
    <row r="362" spans="1:40" ht="12.75" customHeight="1" x14ac:dyDescent="0.25">
      <c r="A362" s="272">
        <v>38</v>
      </c>
      <c r="B362" s="72">
        <v>0</v>
      </c>
      <c r="C362" s="165" t="str">
        <f t="shared" si="136"/>
        <v>100038</v>
      </c>
      <c r="D362" s="165" t="str">
        <f t="shared" si="137"/>
        <v>100038/13</v>
      </c>
      <c r="E362" s="167" t="s">
        <v>36</v>
      </c>
      <c r="F362" s="167" t="s">
        <v>1695</v>
      </c>
      <c r="G362" s="165">
        <v>50</v>
      </c>
      <c r="H362" s="178">
        <v>100270</v>
      </c>
      <c r="I362" s="170" t="str">
        <f t="shared" si="138"/>
        <v>Б-100270-13</v>
      </c>
      <c r="J362" s="295">
        <v>2</v>
      </c>
      <c r="K362" s="165">
        <v>12</v>
      </c>
      <c r="L362" s="165" t="s">
        <v>38</v>
      </c>
      <c r="M362" s="169">
        <v>1</v>
      </c>
      <c r="N362" s="165">
        <v>18</v>
      </c>
      <c r="O362" s="167" t="s">
        <v>1696</v>
      </c>
      <c r="P362" s="167" t="s">
        <v>1696</v>
      </c>
      <c r="Q362" s="167" t="s">
        <v>1699</v>
      </c>
      <c r="R362" s="166" t="str">
        <f>H362&amp;"1"</f>
        <v>1002701</v>
      </c>
      <c r="S362" s="170">
        <v>1</v>
      </c>
      <c r="T362" s="284" t="s">
        <v>1700</v>
      </c>
      <c r="U362" s="165">
        <v>1000</v>
      </c>
      <c r="V362" s="165">
        <f t="shared" si="139"/>
        <v>180</v>
      </c>
      <c r="W362" s="165">
        <v>0</v>
      </c>
      <c r="X362" s="24">
        <v>359</v>
      </c>
      <c r="Y362" s="168" t="s">
        <v>42</v>
      </c>
      <c r="Z362" s="356" t="str">
        <f>SUM(U362:U366)-SUM(V362:V366)&amp;" / "&amp;(SUM(U362:U366)-SUM(V362:V366))*0.23&amp;" / "&amp;(SUM(U362:U366)-SUM(V362:V366))*0.02</f>
        <v>4100 / 943 / 82</v>
      </c>
      <c r="AA362" s="357" t="s">
        <v>844</v>
      </c>
      <c r="AB362" s="178">
        <f>U362*2</f>
        <v>2000</v>
      </c>
      <c r="AC362" s="170"/>
      <c r="AD362" s="170"/>
      <c r="AE362" s="167" t="s">
        <v>149</v>
      </c>
      <c r="AF362" s="165">
        <v>0</v>
      </c>
      <c r="AG362" s="165" t="s">
        <v>44</v>
      </c>
      <c r="AH362" s="165">
        <v>1</v>
      </c>
      <c r="AI362" s="405" t="s">
        <v>43</v>
      </c>
      <c r="AJ362" s="163">
        <v>1270</v>
      </c>
      <c r="AK362" s="163">
        <v>270</v>
      </c>
      <c r="AL362" s="165" t="s">
        <v>45</v>
      </c>
      <c r="AN362" s="163" t="str">
        <f t="shared" si="157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38, 100038, '100038/13', date'2014-03-01', date'2015-11-01', 50, 100270, 'Б-100270-13',date'2014-02-02', 2, 12, 12, 'RUR', 1, 18, date'2014-02-02',  date'2014-02-01', 1002701, 1, to_date('2014-12-01 00:00:03','YYYY-MM-DD HH24:MI:SS'), 1000, 180, 0, 359, 0, 'c1', 1, null, 1270, 270);insert into xxxx_oebs_cash_payment_test (ID, INVOICE_ID, OEBS_PAYMENT, DOC_DATE, COMISS_DATE) values (s_xxxx_oebs_cash_payment_test.NEXTVAL, 100270, 2000, to_date('2014-12-01 00:00:03','YYYY-MM-DD HH24:MI:SS'), date'2015-01-31' );</v>
      </c>
    </row>
    <row r="363" spans="1:40" ht="12.75" customHeight="1" x14ac:dyDescent="0.25">
      <c r="A363" s="272">
        <v>38</v>
      </c>
      <c r="B363" s="72">
        <v>0</v>
      </c>
      <c r="C363" s="165" t="str">
        <f t="shared" si="136"/>
        <v>100038</v>
      </c>
      <c r="D363" s="165" t="str">
        <f t="shared" si="137"/>
        <v>100038/13</v>
      </c>
      <c r="E363" s="167" t="s">
        <v>36</v>
      </c>
      <c r="F363" s="167" t="s">
        <v>1695</v>
      </c>
      <c r="G363" s="165">
        <v>50</v>
      </c>
      <c r="H363" s="178">
        <v>100270</v>
      </c>
      <c r="I363" s="170" t="str">
        <f t="shared" si="138"/>
        <v>Б-100270-13</v>
      </c>
      <c r="J363" s="295">
        <v>2</v>
      </c>
      <c r="K363" s="165">
        <v>12</v>
      </c>
      <c r="L363" s="165" t="s">
        <v>38</v>
      </c>
      <c r="M363" s="169">
        <v>1</v>
      </c>
      <c r="N363" s="165">
        <v>18</v>
      </c>
      <c r="O363" s="167" t="s">
        <v>1696</v>
      </c>
      <c r="P363" s="167" t="s">
        <v>1696</v>
      </c>
      <c r="Q363" s="167" t="s">
        <v>1696</v>
      </c>
      <c r="R363" s="166" t="str">
        <f>H363&amp;"2"</f>
        <v>1002702</v>
      </c>
      <c r="S363" s="170">
        <v>1</v>
      </c>
      <c r="T363" s="167" t="s">
        <v>402</v>
      </c>
      <c r="U363" s="165">
        <v>1000</v>
      </c>
      <c r="V363" s="165">
        <f t="shared" si="139"/>
        <v>180</v>
      </c>
      <c r="W363" s="165">
        <v>0</v>
      </c>
      <c r="X363" s="24">
        <v>359</v>
      </c>
      <c r="Y363" s="168" t="s">
        <v>42</v>
      </c>
      <c r="Z363" s="358"/>
      <c r="AA363" s="359"/>
      <c r="AB363" s="178">
        <f t="shared" ref="AB363:AB366" si="158">U363*2</f>
        <v>2000</v>
      </c>
      <c r="AC363" s="170"/>
      <c r="AD363" s="170"/>
      <c r="AE363" s="167" t="s">
        <v>149</v>
      </c>
      <c r="AF363" s="165">
        <v>0</v>
      </c>
      <c r="AG363" s="165" t="s">
        <v>44</v>
      </c>
      <c r="AH363" s="165">
        <v>1</v>
      </c>
      <c r="AI363" s="405" t="s">
        <v>43</v>
      </c>
      <c r="AJ363" s="163">
        <v>1270</v>
      </c>
      <c r="AK363" s="163">
        <v>270</v>
      </c>
      <c r="AN363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"&amp;A363&amp;", "&amp;C363&amp;", '"&amp;D363&amp;"', date'"&amp;E363&amp;"', date'"&amp;F363&amp;"', "&amp;G363&amp;", "&amp;H363&amp;", '"&amp;I363&amp;"',date'"&amp;O363&amp;"', "&amp;J363&amp;", "&amp;K363&amp;", "&amp;K363&amp;", '"&amp;L363&amp;"', "&amp;M363&amp;", "&amp;N363&amp;", date'"&amp;P363&amp;"',  date'"&amp;Q363&amp;"', "&amp;R363&amp;", "&amp;S363&amp;", to_date('"&amp;T363&amp;"','YYYY-MM-DD HH24:MI:SS'), "&amp;U363&amp;", "&amp;V363&amp;", "&amp;W363&amp;", "&amp;X363&amp;", "&amp;AF363&amp;", '"&amp;AG363&amp;"', "&amp;AH363&amp;", "&amp;AI363&amp;", "&amp;AJ363&amp;", "&amp;AK363&amp;");"&amp;
IF(LEN(AB363)&gt;0,"insert into xxxx_oebs_cash_payment_test (ID, INVOICE_ID, OEBS_PAYMENT, DOC_DATE, COMISS_DATE) values (s_xxxx_oebs_cash_payment_test.NEXTVAL, "&amp;H363&amp;", "&amp;AB363&amp;", to_date('"&amp;T363&amp;"','YYYY-MM-DD HH24:MI:SS'), "&amp;AE363&amp;" );","")&amp;
IF(LEN(AC363)&gt;0,"insert into xxxx_oebs_cash_payment_test (ID, INVOICE_ID, OEBS_PAYMENT, DOC_DATE, COMISS_DATE) values (s_xxxx_oebs_cash_payment_test.NEXTVAL, "&amp;H363&amp;", "&amp;AC363&amp;", to_date('"&amp;T363&amp;"','YYYY-MM-DD HH24:MI:SS'), "&amp;AE363&amp;" );","")&amp;
IF(LEN(AD363)&gt;0,"insert into xxxx_oebs_cash_payment_test (ID, INVOICE_ID, OEBS_PAYMENT, DOC_DATE, COMISS_DATE) values (s_xxxx_oebs_cash_payment_test.NEXTVAL, "&amp;H363&amp;", "&amp;AD363&amp;", to_date('"&amp;T363&amp;"','YYYY-MM-DD HH24:MI:SS'), "&amp;AE363&amp;"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38, 100038, '100038/13', date'2014-03-01', date'2015-11-01', 50, 100270, 'Б-100270-13',date'2014-02-02', 2, 12, 12, 'RUR', 1, 18, date'2014-02-02',  date'2014-02-02', 1002702, 1, to_date('2015-02-01 00:00:02','YYYY-MM-DD HH24:MI:SS'), 1000, 180, 0, 359, 0, 'c1', 1, null, 1270, 270);insert into xxxx_oebs_cash_payment_test (ID, INVOICE_ID, OEBS_PAYMENT, DOC_DATE, COMISS_DATE) values (s_xxxx_oebs_cash_payment_test.NEXTVAL, 100270, 2000, to_date('2015-02-01 00:00:02','YYYY-MM-DD HH24:MI:SS'), date'2015-01-31' );</v>
      </c>
    </row>
    <row r="364" spans="1:40" ht="12.75" customHeight="1" x14ac:dyDescent="0.25">
      <c r="A364" s="272">
        <v>38</v>
      </c>
      <c r="B364" s="72">
        <v>0</v>
      </c>
      <c r="C364" s="165" t="str">
        <f t="shared" si="136"/>
        <v>100038</v>
      </c>
      <c r="D364" s="165" t="str">
        <f t="shared" si="137"/>
        <v>100038/13</v>
      </c>
      <c r="E364" s="167" t="s">
        <v>36</v>
      </c>
      <c r="F364" s="167" t="s">
        <v>1695</v>
      </c>
      <c r="G364" s="165">
        <v>50</v>
      </c>
      <c r="H364" s="178">
        <v>100270</v>
      </c>
      <c r="I364" s="170" t="str">
        <f t="shared" si="138"/>
        <v>Б-100270-13</v>
      </c>
      <c r="J364" s="295">
        <v>2</v>
      </c>
      <c r="K364" s="165">
        <v>12</v>
      </c>
      <c r="L364" s="165" t="s">
        <v>38</v>
      </c>
      <c r="M364" s="169">
        <v>1</v>
      </c>
      <c r="N364" s="165">
        <v>18</v>
      </c>
      <c r="O364" s="167" t="s">
        <v>1696</v>
      </c>
      <c r="P364" s="167" t="s">
        <v>1696</v>
      </c>
      <c r="Q364" s="167" t="s">
        <v>1697</v>
      </c>
      <c r="R364" s="166" t="str">
        <f>H364&amp;"3"</f>
        <v>1002703</v>
      </c>
      <c r="S364" s="170">
        <v>1</v>
      </c>
      <c r="T364" s="167" t="s">
        <v>401</v>
      </c>
      <c r="U364" s="165">
        <v>1000</v>
      </c>
      <c r="V364" s="165">
        <f t="shared" si="139"/>
        <v>180</v>
      </c>
      <c r="W364" s="165">
        <v>0</v>
      </c>
      <c r="X364" s="24">
        <v>359</v>
      </c>
      <c r="Y364" s="168" t="s">
        <v>42</v>
      </c>
      <c r="Z364" s="358"/>
      <c r="AA364" s="359"/>
      <c r="AB364" s="178">
        <f t="shared" si="158"/>
        <v>2000</v>
      </c>
      <c r="AC364" s="170"/>
      <c r="AD364" s="170"/>
      <c r="AE364" s="167" t="s">
        <v>149</v>
      </c>
      <c r="AF364" s="165">
        <v>0</v>
      </c>
      <c r="AG364" s="165" t="s">
        <v>44</v>
      </c>
      <c r="AH364" s="165">
        <v>1</v>
      </c>
      <c r="AI364" s="405" t="s">
        <v>43</v>
      </c>
      <c r="AJ364" s="163">
        <v>1270</v>
      </c>
      <c r="AK364" s="163">
        <v>270</v>
      </c>
      <c r="AN364" s="163" t="str">
        <f t="shared" ref="AN364:AN372" si="159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"&amp;A364&amp;", "&amp;C364&amp;", '"&amp;D364&amp;"', date'"&amp;E364&amp;"', date'"&amp;F364&amp;"', "&amp;G364&amp;", "&amp;H364&amp;", '"&amp;I364&amp;"',date'"&amp;O364&amp;"', "&amp;J364&amp;", "&amp;K364&amp;", "&amp;K364&amp;", '"&amp;L364&amp;"', "&amp;M364&amp;", "&amp;N364&amp;", date'"&amp;P364&amp;"',  date'"&amp;Q364&amp;"', "&amp;R364&amp;", "&amp;S364&amp;", to_date('"&amp;T364&amp;"','YYYY-MM-DD HH24:MI:SS'), "&amp;U364&amp;", "&amp;V364&amp;", "&amp;W364&amp;", "&amp;X364&amp;", "&amp;AF364&amp;", '"&amp;AG364&amp;"', "&amp;AH364&amp;", "&amp;AI364&amp;", "&amp;AJ364&amp;", "&amp;AK364&amp;");"&amp;
IF(LEN(AB364)&gt;0,"insert into xxxx_oebs_cash_payment_test (ID, INVOICE_ID, OEBS_PAYMENT, DOC_DATE, COMISS_DATE) values (s_xxxx_oebs_cash_payment_test.NEXTVAL, "&amp;H364&amp;", "&amp;AB364&amp;", to_date('"&amp;T364&amp;"','YYYY-MM-DD HH24:MI:SS'), "&amp;AE364&amp;" );","")&amp;
IF(LEN(AC364)&gt;0,"insert into xxxx_oebs_cash_payment_test (ID, INVOICE_ID, OEBS_PAYMENT, DOC_DATE, COMISS_DATE) values (s_xxxx_oebs_cash_payment_test.NEXTVAL, "&amp;H364&amp;", "&amp;AC364&amp;", to_date('"&amp;T364&amp;"','YYYY-MM-DD HH24:MI:SS'), "&amp;AE364&amp;" );","")&amp;
IF(LEN(AD364)&gt;0,"insert into xxxx_oebs_cash_payment_test (ID, INVOICE_ID, OEBS_PAYMENT, DOC_DATE, COMISS_DATE) values (s_xxxx_oebs_cash_payment_test.NEXTVAL, "&amp;H364&amp;", "&amp;AD364&amp;", to_date('"&amp;T364&amp;"','YYYY-MM-DD HH24:MI:SS'), "&amp;AE364&amp;"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38, 100038, '100038/13', date'2014-03-01', date'2015-11-01', 50, 100270, 'Б-100270-13',date'2014-02-02', 2, 12, 12, 'RUR', 1, 18, date'2014-02-02',  date'2014-02-03', 1002703, 1, to_date('2015-02-01 00:00:01','YYYY-MM-DD HH24:MI:SS'), 1000, 180, 0, 359, 0, 'c1', 1, null, 1270, 270);insert into xxxx_oebs_cash_payment_test (ID, INVOICE_ID, OEBS_PAYMENT, DOC_DATE, COMISS_DATE) values (s_xxxx_oebs_cash_payment_test.NEXTVAL, 100270, 2000, to_date('2015-02-01 00:00:01','YYYY-MM-DD HH24:MI:SS'), date'2015-01-31' );</v>
      </c>
    </row>
    <row r="365" spans="1:40" ht="12.75" customHeight="1" x14ac:dyDescent="0.25">
      <c r="A365" s="272">
        <v>38</v>
      </c>
      <c r="B365" s="72">
        <v>0</v>
      </c>
      <c r="C365" s="165" t="str">
        <f t="shared" si="136"/>
        <v>100038</v>
      </c>
      <c r="D365" s="165" t="str">
        <f t="shared" si="137"/>
        <v>100038/13</v>
      </c>
      <c r="E365" s="167" t="s">
        <v>36</v>
      </c>
      <c r="F365" s="167" t="s">
        <v>1695</v>
      </c>
      <c r="G365" s="165">
        <v>50</v>
      </c>
      <c r="H365" s="178">
        <v>100270</v>
      </c>
      <c r="I365" s="170" t="str">
        <f t="shared" si="138"/>
        <v>Б-100270-13</v>
      </c>
      <c r="J365" s="295">
        <v>2</v>
      </c>
      <c r="K365" s="165">
        <v>12</v>
      </c>
      <c r="L365" s="165" t="s">
        <v>38</v>
      </c>
      <c r="M365" s="169">
        <v>1</v>
      </c>
      <c r="N365" s="165">
        <v>18</v>
      </c>
      <c r="O365" s="167" t="s">
        <v>1696</v>
      </c>
      <c r="P365" s="167" t="s">
        <v>1696</v>
      </c>
      <c r="Q365" s="167" t="s">
        <v>1698</v>
      </c>
      <c r="R365" s="166" t="str">
        <f>H365&amp;"4"</f>
        <v>1002704</v>
      </c>
      <c r="S365" s="170">
        <v>1</v>
      </c>
      <c r="T365" s="167" t="s">
        <v>308</v>
      </c>
      <c r="U365" s="165">
        <v>1000</v>
      </c>
      <c r="V365" s="165">
        <f t="shared" si="139"/>
        <v>180</v>
      </c>
      <c r="W365" s="165">
        <v>0</v>
      </c>
      <c r="X365" s="24">
        <v>359</v>
      </c>
      <c r="Y365" s="168" t="s">
        <v>42</v>
      </c>
      <c r="Z365" s="358"/>
      <c r="AA365" s="359"/>
      <c r="AB365" s="178">
        <f t="shared" si="158"/>
        <v>2000</v>
      </c>
      <c r="AC365" s="170"/>
      <c r="AD365" s="170"/>
      <c r="AE365" s="167" t="s">
        <v>149</v>
      </c>
      <c r="AF365" s="165">
        <v>0</v>
      </c>
      <c r="AG365" s="165" t="s">
        <v>44</v>
      </c>
      <c r="AH365" s="165">
        <v>1</v>
      </c>
      <c r="AI365" s="405" t="s">
        <v>43</v>
      </c>
      <c r="AJ365" s="163">
        <v>1270</v>
      </c>
      <c r="AK365" s="163">
        <v>270</v>
      </c>
      <c r="AN365" s="163" t="str">
        <f t="shared" si="15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38, 100038, '100038/13', date'2014-03-01', date'2015-11-01', 50, 100270, 'Б-100270-13',date'2014-02-02', 2, 12, 12, 'RUR', 1, 18, date'2014-02-02',  date'2014-02-04', 1002704, 1, to_date('2015-02-01 00:00:00','YYYY-MM-DD HH24:MI:SS'), 1000, 180, 0, 359, 0, 'c1', 1, null, 1270, 270);insert into xxxx_oebs_cash_payment_test (ID, INVOICE_ID, OEBS_PAYMENT, DOC_DATE, COMISS_DATE) values (s_xxxx_oebs_cash_payment_test.NEXTVAL, 100270, 2000, to_date('2015-02-01 00:00:00','YYYY-MM-DD HH24:MI:SS'), date'2015-01-31' );</v>
      </c>
    </row>
    <row r="366" spans="1:40" ht="12.75" customHeight="1" x14ac:dyDescent="0.25">
      <c r="A366" s="272">
        <v>38</v>
      </c>
      <c r="B366" s="72">
        <v>0</v>
      </c>
      <c r="C366" s="171" t="str">
        <f t="shared" si="136"/>
        <v>100038</v>
      </c>
      <c r="D366" s="171" t="str">
        <f t="shared" si="137"/>
        <v>100038/13</v>
      </c>
      <c r="E366" s="172" t="s">
        <v>36</v>
      </c>
      <c r="F366" s="172" t="s">
        <v>1695</v>
      </c>
      <c r="G366" s="171">
        <v>50</v>
      </c>
      <c r="H366" s="178">
        <v>100270</v>
      </c>
      <c r="I366" s="171" t="str">
        <f t="shared" si="138"/>
        <v>Б-100270-13</v>
      </c>
      <c r="J366" s="295">
        <v>2</v>
      </c>
      <c r="K366" s="171">
        <v>12</v>
      </c>
      <c r="L366" s="171" t="s">
        <v>38</v>
      </c>
      <c r="M366" s="175">
        <v>1</v>
      </c>
      <c r="N366" s="171">
        <v>18</v>
      </c>
      <c r="O366" s="167" t="s">
        <v>1696</v>
      </c>
      <c r="P366" s="167" t="s">
        <v>1696</v>
      </c>
      <c r="Q366" s="167" t="s">
        <v>299</v>
      </c>
      <c r="R366" s="173" t="str">
        <f>H366&amp;"5"</f>
        <v>1002705</v>
      </c>
      <c r="S366" s="171">
        <v>1</v>
      </c>
      <c r="T366" s="172" t="s">
        <v>308</v>
      </c>
      <c r="U366" s="171">
        <v>1000</v>
      </c>
      <c r="V366" s="171">
        <f t="shared" si="139"/>
        <v>180</v>
      </c>
      <c r="W366" s="171">
        <v>0</v>
      </c>
      <c r="X366" s="24">
        <v>359</v>
      </c>
      <c r="Y366" s="174" t="s">
        <v>42</v>
      </c>
      <c r="Z366" s="361"/>
      <c r="AA366" s="362"/>
      <c r="AB366" s="180">
        <f t="shared" si="158"/>
        <v>2000</v>
      </c>
      <c r="AC366" s="171"/>
      <c r="AD366" s="171"/>
      <c r="AE366" s="167" t="s">
        <v>149</v>
      </c>
      <c r="AF366" s="165">
        <v>0</v>
      </c>
      <c r="AG366" s="171" t="s">
        <v>44</v>
      </c>
      <c r="AH366" s="171">
        <v>1</v>
      </c>
      <c r="AI366" s="405" t="s">
        <v>43</v>
      </c>
      <c r="AJ366" s="163">
        <v>1270</v>
      </c>
      <c r="AK366" s="163">
        <v>270</v>
      </c>
      <c r="AL366" s="179"/>
      <c r="AN366" s="163" t="str">
        <f t="shared" si="15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38, 100038, '100038/13', date'2014-03-01', date'2015-11-01', 50, 100270, 'Б-100270-13',date'2014-02-02', 2, 12, 12, 'RUR', 1, 18, date'2014-02-02',  date'2014-02-05', 1002705, 1, to_date('2015-02-01 00:00:00','YYYY-MM-DD HH24:MI:SS'), 1000, 180, 0, 359, 0, 'c1', 1, null, 1270, 270);insert into xxxx_oebs_cash_payment_test (ID, INVOICE_ID, OEBS_PAYMENT, DOC_DATE, COMISS_DATE) values (s_xxxx_oebs_cash_payment_test.NEXTVAL, 100270, 2000, to_date('2015-02-01 00:00:00','YYYY-MM-DD HH24:MI:SS'), date'2015-01-31' );</v>
      </c>
    </row>
    <row r="367" spans="1:40" ht="12.75" customHeight="1" x14ac:dyDescent="0.25">
      <c r="A367" s="272">
        <v>39</v>
      </c>
      <c r="B367" s="72">
        <v>0</v>
      </c>
      <c r="C367" s="165" t="str">
        <f t="shared" si="136"/>
        <v>100039</v>
      </c>
      <c r="D367" s="165" t="str">
        <f t="shared" si="137"/>
        <v>100039/13</v>
      </c>
      <c r="E367" s="167" t="s">
        <v>36</v>
      </c>
      <c r="F367" s="167" t="s">
        <v>1695</v>
      </c>
      <c r="G367" s="165">
        <v>50</v>
      </c>
      <c r="H367" s="178">
        <v>100271</v>
      </c>
      <c r="I367" s="170" t="str">
        <f t="shared" si="138"/>
        <v>Б-100271-13</v>
      </c>
      <c r="J367" s="295">
        <v>2</v>
      </c>
      <c r="K367" s="165">
        <v>12</v>
      </c>
      <c r="L367" s="165" t="s">
        <v>38</v>
      </c>
      <c r="M367" s="169">
        <v>1</v>
      </c>
      <c r="N367" s="165">
        <v>18</v>
      </c>
      <c r="O367" s="167" t="s">
        <v>1696</v>
      </c>
      <c r="P367" s="167" t="s">
        <v>1696</v>
      </c>
      <c r="Q367" s="167" t="s">
        <v>1699</v>
      </c>
      <c r="R367" s="166" t="str">
        <f>H367&amp;"1"</f>
        <v>1002711</v>
      </c>
      <c r="S367" s="170">
        <v>1</v>
      </c>
      <c r="T367" s="284" t="s">
        <v>1700</v>
      </c>
      <c r="U367" s="165">
        <v>1000</v>
      </c>
      <c r="V367" s="165">
        <f t="shared" si="139"/>
        <v>180</v>
      </c>
      <c r="W367" s="165">
        <v>0</v>
      </c>
      <c r="X367" s="24">
        <v>360</v>
      </c>
      <c r="Y367" s="168" t="s">
        <v>42</v>
      </c>
      <c r="Z367" s="356" t="str">
        <f>SUM(U367:U371)-SUM(V367:V371)&amp;" / "&amp;(SUM(U367:U371)-SUM(V367:V371))*0.23&amp;" / "&amp;(SUM(U367:U371)-SUM(V367:V371))*0.02</f>
        <v>4100 / 943 / 82</v>
      </c>
      <c r="AA367" s="357" t="s">
        <v>844</v>
      </c>
      <c r="AB367" s="178">
        <f>U367*2</f>
        <v>2000</v>
      </c>
      <c r="AC367" s="170"/>
      <c r="AD367" s="170"/>
      <c r="AE367" s="167" t="s">
        <v>149</v>
      </c>
      <c r="AF367" s="165">
        <v>0</v>
      </c>
      <c r="AG367" s="165" t="s">
        <v>44</v>
      </c>
      <c r="AH367" s="165">
        <v>1</v>
      </c>
      <c r="AI367" s="165">
        <f t="shared" ref="AI367:AI371" si="160">H367</f>
        <v>100271</v>
      </c>
      <c r="AJ367" s="140">
        <f>AK367</f>
        <v>271</v>
      </c>
      <c r="AK367" s="140">
        <f>AI367-100000</f>
        <v>271</v>
      </c>
      <c r="AL367" s="165" t="s">
        <v>45</v>
      </c>
      <c r="AN367" s="163" t="str">
        <f t="shared" si="159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39, 100039, '100039/13', date'2014-03-01', date'2015-11-01', 50, 100271, 'Б-100271-13',date'2014-02-02', 2, 12, 12, 'RUR', 1, 18, date'2014-02-02',  date'2014-02-01', 1002711, 1, to_date('2014-12-01 00:00:03','YYYY-MM-DD HH24:MI:SS'), 1000, 180, 0, 360, 0, 'c1', 1, 100271, 271, 271);insert into xxxx_oebs_cash_payment_test (ID, INVOICE_ID, OEBS_PAYMENT, DOC_DATE, COMISS_DATE) values (s_xxxx_oebs_cash_payment_test.NEXTVAL, 100271, 2000, to_date('2014-12-01 00:00:03','YYYY-MM-DD HH24:MI:SS'), date'2015-01-31' );</v>
      </c>
    </row>
    <row r="368" spans="1:40" ht="12.75" customHeight="1" x14ac:dyDescent="0.25">
      <c r="A368" s="272">
        <v>39</v>
      </c>
      <c r="B368" s="72">
        <v>0</v>
      </c>
      <c r="C368" s="165" t="str">
        <f t="shared" si="136"/>
        <v>100039</v>
      </c>
      <c r="D368" s="165" t="str">
        <f t="shared" si="137"/>
        <v>100039/13</v>
      </c>
      <c r="E368" s="167" t="s">
        <v>36</v>
      </c>
      <c r="F368" s="167" t="s">
        <v>1695</v>
      </c>
      <c r="G368" s="165">
        <v>50</v>
      </c>
      <c r="H368" s="178">
        <v>100271</v>
      </c>
      <c r="I368" s="170" t="str">
        <f t="shared" si="138"/>
        <v>Б-100271-13</v>
      </c>
      <c r="J368" s="295">
        <v>2</v>
      </c>
      <c r="K368" s="165">
        <v>12</v>
      </c>
      <c r="L368" s="165" t="s">
        <v>38</v>
      </c>
      <c r="M368" s="169">
        <v>1</v>
      </c>
      <c r="N368" s="165">
        <v>18</v>
      </c>
      <c r="O368" s="167" t="s">
        <v>1696</v>
      </c>
      <c r="P368" s="167" t="s">
        <v>1696</v>
      </c>
      <c r="Q368" s="167" t="s">
        <v>1696</v>
      </c>
      <c r="R368" s="166" t="str">
        <f>H368&amp;"2"</f>
        <v>1002712</v>
      </c>
      <c r="S368" s="170">
        <v>1</v>
      </c>
      <c r="T368" s="167" t="s">
        <v>402</v>
      </c>
      <c r="U368" s="165">
        <v>1000</v>
      </c>
      <c r="V368" s="165">
        <f t="shared" si="139"/>
        <v>180</v>
      </c>
      <c r="W368" s="165">
        <v>0</v>
      </c>
      <c r="X368" s="24">
        <v>360</v>
      </c>
      <c r="Y368" s="168" t="s">
        <v>42</v>
      </c>
      <c r="Z368" s="358"/>
      <c r="AA368" s="359"/>
      <c r="AB368" s="178">
        <f t="shared" ref="AB368:AB371" si="161">U368*2</f>
        <v>2000</v>
      </c>
      <c r="AC368" s="170"/>
      <c r="AD368" s="170"/>
      <c r="AE368" s="167" t="s">
        <v>149</v>
      </c>
      <c r="AF368" s="165">
        <v>0</v>
      </c>
      <c r="AG368" s="165" t="s">
        <v>44</v>
      </c>
      <c r="AH368" s="165">
        <v>1</v>
      </c>
      <c r="AI368" s="165">
        <f t="shared" si="160"/>
        <v>100271</v>
      </c>
      <c r="AJ368" s="140">
        <f t="shared" ref="AJ368:AJ371" si="162">AK368</f>
        <v>271</v>
      </c>
      <c r="AK368" s="140">
        <f t="shared" ref="AK368:AK371" si="163">AI368-100000</f>
        <v>271</v>
      </c>
      <c r="AN368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"&amp;A368&amp;", "&amp;C368&amp;", '"&amp;D368&amp;"', date'"&amp;E368&amp;"', date'"&amp;F368&amp;"', "&amp;G368&amp;", "&amp;H368&amp;", '"&amp;I368&amp;"',date'"&amp;O368&amp;"', "&amp;J368&amp;", "&amp;K368&amp;", "&amp;K368&amp;", '"&amp;L368&amp;"', "&amp;M368&amp;", "&amp;N368&amp;", date'"&amp;P368&amp;"',  date'"&amp;Q368&amp;"', "&amp;R368&amp;", "&amp;S368&amp;", to_date('"&amp;T368&amp;"','YYYY-MM-DD HH24:MI:SS'), "&amp;U368&amp;", "&amp;V368&amp;", "&amp;W368&amp;", "&amp;X368&amp;", "&amp;AF368&amp;", '"&amp;AG368&amp;"', "&amp;AH368&amp;", "&amp;AI368&amp;", "&amp;AJ368&amp;", "&amp;AK368&amp;");"&amp;
IF(LEN(AB368)&gt;0,"insert into xxxx_oebs_cash_payment_test (ID, INVOICE_ID, OEBS_PAYMENT, DOC_DATE, COMISS_DATE) values (s_xxxx_oebs_cash_payment_test.NEXTVAL, "&amp;H368&amp;", "&amp;AB368&amp;", to_date('"&amp;T368&amp;"','YYYY-MM-DD HH24:MI:SS'), "&amp;AE368&amp;" );","")&amp;
IF(LEN(AC368)&gt;0,"insert into xxxx_oebs_cash_payment_test (ID, INVOICE_ID, OEBS_PAYMENT, DOC_DATE, COMISS_DATE) values (s_xxxx_oebs_cash_payment_test.NEXTVAL, "&amp;H368&amp;", "&amp;AC368&amp;", to_date('"&amp;T368&amp;"','YYYY-MM-DD HH24:MI:SS'), "&amp;AE368&amp;" );","")&amp;
IF(LEN(AD368)&gt;0,"insert into xxxx_oebs_cash_payment_test (ID, INVOICE_ID, OEBS_PAYMENT, DOC_DATE, COMISS_DATE) values (s_xxxx_oebs_cash_payment_test.NEXTVAL, "&amp;H368&amp;", "&amp;AD368&amp;", to_date('"&amp;T368&amp;"','YYYY-MM-DD HH24:MI:SS'), "&amp;AE368&amp;"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39, 100039, '100039/13', date'2014-03-01', date'2015-11-01', 50, 100271, 'Б-100271-13',date'2014-02-02', 2, 12, 12, 'RUR', 1, 18, date'2014-02-02',  date'2014-02-02', 1002712, 1, to_date('2015-02-01 00:00:02','YYYY-MM-DD HH24:MI:SS'), 1000, 180, 0, 360, 0, 'c1', 1, 100271, 271, 271);insert into xxxx_oebs_cash_payment_test (ID, INVOICE_ID, OEBS_PAYMENT, DOC_DATE, COMISS_DATE) values (s_xxxx_oebs_cash_payment_test.NEXTVAL, 100271, 2000, to_date('2015-02-01 00:00:02','YYYY-MM-DD HH24:MI:SS'), date'2015-01-31' );</v>
      </c>
    </row>
    <row r="369" spans="1:40" ht="12.75" customHeight="1" x14ac:dyDescent="0.25">
      <c r="A369" s="272">
        <v>39</v>
      </c>
      <c r="B369" s="72">
        <v>0</v>
      </c>
      <c r="C369" s="165" t="str">
        <f t="shared" si="136"/>
        <v>100039</v>
      </c>
      <c r="D369" s="165" t="str">
        <f t="shared" si="137"/>
        <v>100039/13</v>
      </c>
      <c r="E369" s="167" t="s">
        <v>36</v>
      </c>
      <c r="F369" s="167" t="s">
        <v>1695</v>
      </c>
      <c r="G369" s="165">
        <v>50</v>
      </c>
      <c r="H369" s="178">
        <v>100271</v>
      </c>
      <c r="I369" s="170" t="str">
        <f t="shared" si="138"/>
        <v>Б-100271-13</v>
      </c>
      <c r="J369" s="295">
        <v>2</v>
      </c>
      <c r="K369" s="165">
        <v>12</v>
      </c>
      <c r="L369" s="165" t="s">
        <v>38</v>
      </c>
      <c r="M369" s="169">
        <v>1</v>
      </c>
      <c r="N369" s="165">
        <v>18</v>
      </c>
      <c r="O369" s="167" t="s">
        <v>1696</v>
      </c>
      <c r="P369" s="167" t="s">
        <v>1696</v>
      </c>
      <c r="Q369" s="167" t="s">
        <v>1697</v>
      </c>
      <c r="R369" s="166" t="str">
        <f>H369&amp;"3"</f>
        <v>1002713</v>
      </c>
      <c r="S369" s="170">
        <v>1</v>
      </c>
      <c r="T369" s="167" t="s">
        <v>401</v>
      </c>
      <c r="U369" s="165">
        <v>1000</v>
      </c>
      <c r="V369" s="165">
        <f t="shared" si="139"/>
        <v>180</v>
      </c>
      <c r="W369" s="165">
        <v>0</v>
      </c>
      <c r="X369" s="24">
        <v>360</v>
      </c>
      <c r="Y369" s="168" t="s">
        <v>42</v>
      </c>
      <c r="Z369" s="358"/>
      <c r="AA369" s="359"/>
      <c r="AB369" s="178">
        <f t="shared" si="161"/>
        <v>2000</v>
      </c>
      <c r="AC369" s="170"/>
      <c r="AD369" s="170"/>
      <c r="AE369" s="167" t="s">
        <v>149</v>
      </c>
      <c r="AF369" s="165">
        <v>0</v>
      </c>
      <c r="AG369" s="165" t="s">
        <v>44</v>
      </c>
      <c r="AH369" s="165">
        <v>1</v>
      </c>
      <c r="AI369" s="165">
        <f t="shared" si="160"/>
        <v>100271</v>
      </c>
      <c r="AJ369" s="140">
        <f t="shared" si="162"/>
        <v>271</v>
      </c>
      <c r="AK369" s="140">
        <f t="shared" si="163"/>
        <v>271</v>
      </c>
      <c r="AN369" s="163" t="str">
        <f t="shared" ref="AN369:AN372" si="164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"&amp;A369&amp;", "&amp;C369&amp;", '"&amp;D369&amp;"', date'"&amp;E369&amp;"', date'"&amp;F369&amp;"', "&amp;G369&amp;", "&amp;H369&amp;", '"&amp;I369&amp;"',date'"&amp;O369&amp;"', "&amp;J369&amp;", "&amp;K369&amp;", "&amp;K369&amp;", '"&amp;L369&amp;"', "&amp;M369&amp;", "&amp;N369&amp;", date'"&amp;P369&amp;"',  date'"&amp;Q369&amp;"', "&amp;R369&amp;", "&amp;S369&amp;", to_date('"&amp;T369&amp;"','YYYY-MM-DD HH24:MI:SS'), "&amp;U369&amp;", "&amp;V369&amp;", "&amp;W369&amp;", "&amp;X369&amp;", "&amp;AF369&amp;", '"&amp;AG369&amp;"', "&amp;AH369&amp;", "&amp;AI369&amp;", "&amp;AJ369&amp;", "&amp;AK369&amp;");"&amp;
IF(LEN(AB369)&gt;0,"insert into xxxx_oebs_cash_payment_test (ID, INVOICE_ID, OEBS_PAYMENT, DOC_DATE, COMISS_DATE) values (s_xxxx_oebs_cash_payment_test.NEXTVAL, "&amp;H369&amp;", "&amp;AB369&amp;", to_date('"&amp;T369&amp;"','YYYY-MM-DD HH24:MI:SS'), "&amp;AE369&amp;" );","")&amp;
IF(LEN(AC369)&gt;0,"insert into xxxx_oebs_cash_payment_test (ID, INVOICE_ID, OEBS_PAYMENT, DOC_DATE, COMISS_DATE) values (s_xxxx_oebs_cash_payment_test.NEXTVAL, "&amp;H369&amp;", "&amp;AC369&amp;", to_date('"&amp;T369&amp;"','YYYY-MM-DD HH24:MI:SS'), "&amp;AE369&amp;" );","")&amp;
IF(LEN(AD369)&gt;0,"insert into xxxx_oebs_cash_payment_test (ID, INVOICE_ID, OEBS_PAYMENT, DOC_DATE, COMISS_DATE) values (s_xxxx_oebs_cash_payment_test.NEXTVAL, "&amp;H369&amp;", "&amp;AD369&amp;", to_date('"&amp;T369&amp;"','YYYY-MM-DD HH24:MI:SS'), "&amp;AE369&amp;"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39, 100039, '100039/13', date'2014-03-01', date'2015-11-01', 50, 100271, 'Б-100271-13',date'2014-02-02', 2, 12, 12, 'RUR', 1, 18, date'2014-02-02',  date'2014-02-03', 1002713, 1, to_date('2015-02-01 00:00:01','YYYY-MM-DD HH24:MI:SS'), 1000, 180, 0, 360, 0, 'c1', 1, 100271, 271, 271);insert into xxxx_oebs_cash_payment_test (ID, INVOICE_ID, OEBS_PAYMENT, DOC_DATE, COMISS_DATE) values (s_xxxx_oebs_cash_payment_test.NEXTVAL, 100271, 2000, to_date('2015-02-01 00:00:01','YYYY-MM-DD HH24:MI:SS'), date'2015-01-31' );</v>
      </c>
    </row>
    <row r="370" spans="1:40" ht="12.75" customHeight="1" x14ac:dyDescent="0.25">
      <c r="A370" s="272">
        <v>39</v>
      </c>
      <c r="B370" s="72">
        <v>0</v>
      </c>
      <c r="C370" s="165" t="str">
        <f t="shared" si="136"/>
        <v>100039</v>
      </c>
      <c r="D370" s="165" t="str">
        <f t="shared" si="137"/>
        <v>100039/13</v>
      </c>
      <c r="E370" s="167" t="s">
        <v>36</v>
      </c>
      <c r="F370" s="167" t="s">
        <v>1695</v>
      </c>
      <c r="G370" s="165">
        <v>50</v>
      </c>
      <c r="H370" s="178">
        <v>100271</v>
      </c>
      <c r="I370" s="170" t="str">
        <f t="shared" si="138"/>
        <v>Б-100271-13</v>
      </c>
      <c r="J370" s="295">
        <v>2</v>
      </c>
      <c r="K370" s="165">
        <v>12</v>
      </c>
      <c r="L370" s="165" t="s">
        <v>38</v>
      </c>
      <c r="M370" s="169">
        <v>1</v>
      </c>
      <c r="N370" s="165">
        <v>18</v>
      </c>
      <c r="O370" s="167" t="s">
        <v>1696</v>
      </c>
      <c r="P370" s="167" t="s">
        <v>1696</v>
      </c>
      <c r="Q370" s="167" t="s">
        <v>1698</v>
      </c>
      <c r="R370" s="166" t="str">
        <f>H370&amp;"4"</f>
        <v>1002714</v>
      </c>
      <c r="S370" s="170">
        <v>1</v>
      </c>
      <c r="T370" s="167" t="s">
        <v>308</v>
      </c>
      <c r="U370" s="165">
        <v>1000</v>
      </c>
      <c r="V370" s="165">
        <f t="shared" si="139"/>
        <v>180</v>
      </c>
      <c r="W370" s="165">
        <v>0</v>
      </c>
      <c r="X370" s="24">
        <v>360</v>
      </c>
      <c r="Y370" s="168" t="s">
        <v>42</v>
      </c>
      <c r="Z370" s="358"/>
      <c r="AA370" s="359"/>
      <c r="AB370" s="178">
        <f t="shared" si="161"/>
        <v>2000</v>
      </c>
      <c r="AC370" s="170"/>
      <c r="AD370" s="170"/>
      <c r="AE370" s="167" t="s">
        <v>149</v>
      </c>
      <c r="AF370" s="165">
        <v>0</v>
      </c>
      <c r="AG370" s="165" t="s">
        <v>44</v>
      </c>
      <c r="AH370" s="165">
        <v>1</v>
      </c>
      <c r="AI370" s="165">
        <f t="shared" si="160"/>
        <v>100271</v>
      </c>
      <c r="AJ370" s="140">
        <f t="shared" si="162"/>
        <v>271</v>
      </c>
      <c r="AK370" s="140">
        <f t="shared" si="163"/>
        <v>271</v>
      </c>
      <c r="AN370" s="163" t="str">
        <f t="shared" si="1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39, 100039, '100039/13', date'2014-03-01', date'2015-11-01', 50, 100271, 'Б-100271-13',date'2014-02-02', 2, 12, 12, 'RUR', 1, 18, date'2014-02-02',  date'2014-02-04', 1002714, 1, to_date('2015-02-01 00:00:00','YYYY-MM-DD HH24:MI:SS'), 1000, 180, 0, 360, 0, 'c1', 1, 100271, 271, 271);insert into xxxx_oebs_cash_payment_test (ID, INVOICE_ID, OEBS_PAYMENT, DOC_DATE, COMISS_DATE) values (s_xxxx_oebs_cash_payment_test.NEXTVAL, 100271, 2000, to_date('2015-02-01 00:00:00','YYYY-MM-DD HH24:MI:SS'), date'2015-01-31' );</v>
      </c>
    </row>
    <row r="371" spans="1:40" ht="12.75" customHeight="1" x14ac:dyDescent="0.25">
      <c r="A371" s="272">
        <v>39</v>
      </c>
      <c r="B371" s="72">
        <v>0</v>
      </c>
      <c r="C371" s="171" t="str">
        <f t="shared" si="136"/>
        <v>100039</v>
      </c>
      <c r="D371" s="171" t="str">
        <f t="shared" si="137"/>
        <v>100039/13</v>
      </c>
      <c r="E371" s="172" t="s">
        <v>36</v>
      </c>
      <c r="F371" s="172" t="s">
        <v>1695</v>
      </c>
      <c r="G371" s="171">
        <v>50</v>
      </c>
      <c r="H371" s="178">
        <v>100271</v>
      </c>
      <c r="I371" s="171" t="str">
        <f t="shared" si="138"/>
        <v>Б-100271-13</v>
      </c>
      <c r="J371" s="295">
        <v>2</v>
      </c>
      <c r="K371" s="171">
        <v>12</v>
      </c>
      <c r="L371" s="171" t="s">
        <v>38</v>
      </c>
      <c r="M371" s="175">
        <v>1</v>
      </c>
      <c r="N371" s="171">
        <v>18</v>
      </c>
      <c r="O371" s="167" t="s">
        <v>1696</v>
      </c>
      <c r="P371" s="167" t="s">
        <v>1696</v>
      </c>
      <c r="Q371" s="167" t="s">
        <v>299</v>
      </c>
      <c r="R371" s="173" t="str">
        <f>H371&amp;"5"</f>
        <v>1002715</v>
      </c>
      <c r="S371" s="171">
        <v>1</v>
      </c>
      <c r="T371" s="172" t="s">
        <v>308</v>
      </c>
      <c r="U371" s="171">
        <v>1000</v>
      </c>
      <c r="V371" s="171">
        <f t="shared" si="139"/>
        <v>180</v>
      </c>
      <c r="W371" s="171">
        <v>0</v>
      </c>
      <c r="X371" s="24">
        <v>360</v>
      </c>
      <c r="Y371" s="174" t="s">
        <v>42</v>
      </c>
      <c r="Z371" s="361"/>
      <c r="AA371" s="362"/>
      <c r="AB371" s="180">
        <f t="shared" si="161"/>
        <v>2000</v>
      </c>
      <c r="AC371" s="171"/>
      <c r="AD371" s="171"/>
      <c r="AE371" s="167" t="s">
        <v>149</v>
      </c>
      <c r="AF371" s="165">
        <v>0</v>
      </c>
      <c r="AG371" s="171" t="s">
        <v>44</v>
      </c>
      <c r="AH371" s="171">
        <v>1</v>
      </c>
      <c r="AI371" s="165">
        <f t="shared" si="160"/>
        <v>100271</v>
      </c>
      <c r="AJ371" s="140">
        <f t="shared" si="162"/>
        <v>271</v>
      </c>
      <c r="AK371" s="140">
        <f t="shared" si="163"/>
        <v>271</v>
      </c>
      <c r="AL371" s="179"/>
      <c r="AN371" s="163" t="str">
        <f t="shared" si="1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39, 100039, '100039/13', date'2014-03-01', date'2015-11-01', 50, 100271, 'Б-100271-13',date'2014-02-02', 2, 12, 12, 'RUR', 1, 18, date'2014-02-02',  date'2014-02-05', 1002715, 1, to_date('2015-02-01 00:00:00','YYYY-MM-DD HH24:MI:SS'), 1000, 180, 0, 360, 0, 'c1', 1, 100271, 271, 271);insert into xxxx_oebs_cash_payment_test (ID, INVOICE_ID, OEBS_PAYMENT, DOC_DATE, COMISS_DATE) values (s_xxxx_oebs_cash_payment_test.NEXTVAL, 100271, 2000, to_date('2015-02-01 00:00:00','YYYY-MM-DD HH24:MI:SS'), date'2015-01-31' );</v>
      </c>
    </row>
    <row r="372" spans="1:40" ht="12.75" customHeight="1" x14ac:dyDescent="0.25">
      <c r="A372" s="272">
        <v>40</v>
      </c>
      <c r="B372" s="72">
        <v>0</v>
      </c>
      <c r="C372" s="165" t="str">
        <f t="shared" si="136"/>
        <v>100040</v>
      </c>
      <c r="D372" s="165" t="str">
        <f t="shared" si="137"/>
        <v>100040/13</v>
      </c>
      <c r="E372" s="167" t="s">
        <v>36</v>
      </c>
      <c r="F372" s="167" t="s">
        <v>1695</v>
      </c>
      <c r="G372" s="165">
        <v>50</v>
      </c>
      <c r="H372" s="178">
        <v>100272</v>
      </c>
      <c r="I372" s="170" t="str">
        <f t="shared" si="138"/>
        <v>Б-100272-13</v>
      </c>
      <c r="J372" s="295">
        <v>2</v>
      </c>
      <c r="K372" s="165">
        <v>12</v>
      </c>
      <c r="L372" s="165" t="s">
        <v>38</v>
      </c>
      <c r="M372" s="169">
        <v>1</v>
      </c>
      <c r="N372" s="165">
        <v>18</v>
      </c>
      <c r="O372" s="167" t="s">
        <v>1696</v>
      </c>
      <c r="P372" s="167" t="s">
        <v>1696</v>
      </c>
      <c r="Q372" s="167" t="s">
        <v>1699</v>
      </c>
      <c r="R372" s="166" t="str">
        <f>H372&amp;"1"</f>
        <v>1002721</v>
      </c>
      <c r="S372" s="170">
        <v>1</v>
      </c>
      <c r="T372" s="284" t="s">
        <v>1700</v>
      </c>
      <c r="U372" s="165">
        <v>1000</v>
      </c>
      <c r="V372" s="165">
        <f t="shared" si="139"/>
        <v>180</v>
      </c>
      <c r="W372" s="165">
        <v>0</v>
      </c>
      <c r="X372" s="24">
        <v>361</v>
      </c>
      <c r="Y372" s="168" t="s">
        <v>42</v>
      </c>
      <c r="Z372" s="356" t="str">
        <f>SUM(U372:U376)-SUM(V372:V376)&amp;" / "&amp;(SUM(U372:U376)-SUM(V372:V376))*0.23&amp;" / "&amp;(SUM(U372:U376)-SUM(V372:V376))*0.02</f>
        <v>4100 / 943 / 82</v>
      </c>
      <c r="AA372" s="357" t="s">
        <v>844</v>
      </c>
      <c r="AB372" s="178">
        <f>U372*2</f>
        <v>2000</v>
      </c>
      <c r="AC372" s="170"/>
      <c r="AD372" s="170"/>
      <c r="AE372" s="284" t="s">
        <v>155</v>
      </c>
      <c r="AF372" s="165">
        <v>0</v>
      </c>
      <c r="AG372" s="165" t="s">
        <v>44</v>
      </c>
      <c r="AH372" s="165">
        <v>1</v>
      </c>
      <c r="AI372" s="405" t="s">
        <v>43</v>
      </c>
      <c r="AJ372" s="163">
        <v>1272</v>
      </c>
      <c r="AK372" s="163">
        <v>272</v>
      </c>
      <c r="AL372" s="165" t="s">
        <v>45</v>
      </c>
      <c r="AN372" s="163" t="str">
        <f t="shared" si="164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40, 100040, '100040/13', date'2014-03-01', date'2015-11-01', 50, 100272, 'Б-100272-13',date'2014-02-02', 2, 12, 12, 'RUR', 1, 18, date'2014-02-02',  date'2014-02-01', 1002721, 1, to_date('2014-12-01 00:00:03','YYYY-MM-DD HH24:MI:SS'), 1000, 180, 0, 361, 0, 'c1', 1, null, 1272, 272);insert into xxxx_oebs_cash_payment_test (ID, INVOICE_ID, OEBS_PAYMENT, DOC_DATE, COMISS_DATE) values (s_xxxx_oebs_cash_payment_test.NEXTVAL, 100272, 2000, to_date('2014-12-01 00:00:03','YYYY-MM-DD HH24:MI:SS'), date'2014-12-31' );</v>
      </c>
    </row>
    <row r="373" spans="1:40" ht="12.75" customHeight="1" x14ac:dyDescent="0.25">
      <c r="A373" s="272">
        <v>40</v>
      </c>
      <c r="B373" s="72">
        <v>0</v>
      </c>
      <c r="C373" s="165" t="str">
        <f t="shared" si="136"/>
        <v>100040</v>
      </c>
      <c r="D373" s="165" t="str">
        <f t="shared" si="137"/>
        <v>100040/13</v>
      </c>
      <c r="E373" s="167" t="s">
        <v>36</v>
      </c>
      <c r="F373" s="167" t="s">
        <v>1695</v>
      </c>
      <c r="G373" s="165">
        <v>50</v>
      </c>
      <c r="H373" s="178">
        <v>100272</v>
      </c>
      <c r="I373" s="170" t="str">
        <f t="shared" si="138"/>
        <v>Б-100272-13</v>
      </c>
      <c r="J373" s="295">
        <v>2</v>
      </c>
      <c r="K373" s="165">
        <v>12</v>
      </c>
      <c r="L373" s="165" t="s">
        <v>38</v>
      </c>
      <c r="M373" s="169">
        <v>1</v>
      </c>
      <c r="N373" s="165">
        <v>18</v>
      </c>
      <c r="O373" s="167" t="s">
        <v>1696</v>
      </c>
      <c r="P373" s="167" t="s">
        <v>1696</v>
      </c>
      <c r="Q373" s="167" t="s">
        <v>1696</v>
      </c>
      <c r="R373" s="166" t="str">
        <f>H373&amp;"2"</f>
        <v>1002722</v>
      </c>
      <c r="S373" s="170">
        <v>1</v>
      </c>
      <c r="T373" s="167" t="s">
        <v>402</v>
      </c>
      <c r="U373" s="165">
        <v>1000</v>
      </c>
      <c r="V373" s="165">
        <f t="shared" si="139"/>
        <v>180</v>
      </c>
      <c r="W373" s="165">
        <v>0</v>
      </c>
      <c r="X373" s="24">
        <v>361</v>
      </c>
      <c r="Y373" s="168" t="s">
        <v>42</v>
      </c>
      <c r="Z373" s="358"/>
      <c r="AA373" s="359"/>
      <c r="AB373" s="178">
        <f t="shared" ref="AB373:AB376" si="165">U373*2</f>
        <v>2000</v>
      </c>
      <c r="AC373" s="170"/>
      <c r="AD373" s="170"/>
      <c r="AE373" s="284" t="s">
        <v>155</v>
      </c>
      <c r="AF373" s="165">
        <v>0</v>
      </c>
      <c r="AG373" s="165" t="s">
        <v>44</v>
      </c>
      <c r="AH373" s="165">
        <v>1</v>
      </c>
      <c r="AI373" s="405" t="s">
        <v>43</v>
      </c>
      <c r="AJ373" s="163">
        <v>1272</v>
      </c>
      <c r="AK373" s="163">
        <v>272</v>
      </c>
      <c r="AN373" s="163" t="str">
        <f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"&amp;A373&amp;", "&amp;C373&amp;", '"&amp;D373&amp;"', date'"&amp;E373&amp;"', date'"&amp;F373&amp;"', "&amp;G373&amp;", "&amp;H373&amp;", '"&amp;I373&amp;"',date'"&amp;O373&amp;"', "&amp;J373&amp;", "&amp;K373&amp;", "&amp;K373&amp;", '"&amp;L373&amp;"', "&amp;M373&amp;", "&amp;N373&amp;", date'"&amp;P373&amp;"',  date'"&amp;Q373&amp;"', "&amp;R373&amp;", "&amp;S373&amp;", to_date('"&amp;T373&amp;"','YYYY-MM-DD HH24:MI:SS'), "&amp;U373&amp;", "&amp;V373&amp;", "&amp;W373&amp;", "&amp;X373&amp;", "&amp;AF373&amp;", '"&amp;AG373&amp;"', "&amp;AH373&amp;", "&amp;AI373&amp;", "&amp;AJ373&amp;", "&amp;AK373&amp;");"&amp;
IF(LEN(AB373)&gt;0,"insert into xxxx_oebs_cash_payment_test (ID, INVOICE_ID, OEBS_PAYMENT, DOC_DATE, COMISS_DATE) values (s_xxxx_oebs_cash_payment_test.NEXTVAL, "&amp;H373&amp;", "&amp;AB373&amp;", to_date('"&amp;T373&amp;"','YYYY-MM-DD HH24:MI:SS'), "&amp;AE373&amp;" );","")&amp;
IF(LEN(AC373)&gt;0,"insert into xxxx_oebs_cash_payment_test (ID, INVOICE_ID, OEBS_PAYMENT, DOC_DATE, COMISS_DATE) values (s_xxxx_oebs_cash_payment_test.NEXTVAL, "&amp;H373&amp;", "&amp;AC373&amp;", to_date('"&amp;T373&amp;"','YYYY-MM-DD HH24:MI:SS'), "&amp;AE373&amp;" );","")&amp;
IF(LEN(AD373)&gt;0,"insert into xxxx_oebs_cash_payment_test (ID, INVOICE_ID, OEBS_PAYMENT, DOC_DATE, COMISS_DATE) values (s_xxxx_oebs_cash_payment_test.NEXTVAL, "&amp;H373&amp;", "&amp;AD373&amp;", to_date('"&amp;T373&amp;"','YYYY-MM-DD HH24:MI:SS'), "&amp;AE373&amp;"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40, 100040, '100040/13', date'2014-03-01', date'2015-11-01', 50, 100272, 'Б-100272-13',date'2014-02-02', 2, 12, 12, 'RUR', 1, 18, date'2014-02-02',  date'2014-02-02', 1002722, 1, to_date('2015-02-01 00:00:02','YYYY-MM-DD HH24:MI:SS'), 1000, 180, 0, 361, 0, 'c1', 1, null, 1272, 272);insert into xxxx_oebs_cash_payment_test (ID, INVOICE_ID, OEBS_PAYMENT, DOC_DATE, COMISS_DATE) values (s_xxxx_oebs_cash_payment_test.NEXTVAL, 100272, 2000, to_date('2015-02-01 00:00:02','YYYY-MM-DD HH24:MI:SS'), date'2014-12-31' );</v>
      </c>
    </row>
    <row r="374" spans="1:40" ht="12.75" customHeight="1" x14ac:dyDescent="0.25">
      <c r="A374" s="272">
        <v>40</v>
      </c>
      <c r="B374" s="72">
        <v>0</v>
      </c>
      <c r="C374" s="165" t="str">
        <f t="shared" si="136"/>
        <v>100040</v>
      </c>
      <c r="D374" s="165" t="str">
        <f t="shared" si="137"/>
        <v>100040/13</v>
      </c>
      <c r="E374" s="167" t="s">
        <v>36</v>
      </c>
      <c r="F374" s="167" t="s">
        <v>1695</v>
      </c>
      <c r="G374" s="165">
        <v>50</v>
      </c>
      <c r="H374" s="178">
        <v>100272</v>
      </c>
      <c r="I374" s="170" t="str">
        <f t="shared" si="138"/>
        <v>Б-100272-13</v>
      </c>
      <c r="J374" s="295">
        <v>2</v>
      </c>
      <c r="K374" s="165">
        <v>12</v>
      </c>
      <c r="L374" s="165" t="s">
        <v>38</v>
      </c>
      <c r="M374" s="169">
        <v>1</v>
      </c>
      <c r="N374" s="165">
        <v>18</v>
      </c>
      <c r="O374" s="167" t="s">
        <v>1696</v>
      </c>
      <c r="P374" s="167" t="s">
        <v>1696</v>
      </c>
      <c r="Q374" s="167" t="s">
        <v>1697</v>
      </c>
      <c r="R374" s="166" t="str">
        <f>H374&amp;"3"</f>
        <v>1002723</v>
      </c>
      <c r="S374" s="170">
        <v>1</v>
      </c>
      <c r="T374" s="167" t="s">
        <v>401</v>
      </c>
      <c r="U374" s="165">
        <v>1000</v>
      </c>
      <c r="V374" s="165">
        <f t="shared" si="139"/>
        <v>180</v>
      </c>
      <c r="W374" s="165">
        <v>0</v>
      </c>
      <c r="X374" s="24">
        <v>361</v>
      </c>
      <c r="Y374" s="168" t="s">
        <v>42</v>
      </c>
      <c r="Z374" s="358"/>
      <c r="AA374" s="359"/>
      <c r="AB374" s="178">
        <f t="shared" si="165"/>
        <v>2000</v>
      </c>
      <c r="AC374" s="170"/>
      <c r="AD374" s="170"/>
      <c r="AE374" s="167" t="s">
        <v>149</v>
      </c>
      <c r="AF374" s="165">
        <v>0</v>
      </c>
      <c r="AG374" s="165" t="s">
        <v>44</v>
      </c>
      <c r="AH374" s="165">
        <v>1</v>
      </c>
      <c r="AI374" s="405" t="s">
        <v>43</v>
      </c>
      <c r="AJ374" s="163">
        <v>1272</v>
      </c>
      <c r="AK374" s="163">
        <v>272</v>
      </c>
      <c r="AN374" s="163" t="str">
        <f t="shared" ref="AN374:AN380" si="166">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"&amp;A374&amp;", "&amp;C374&amp;", '"&amp;D374&amp;"', date'"&amp;E374&amp;"', date'"&amp;F374&amp;"', "&amp;G374&amp;", "&amp;H374&amp;", '"&amp;I374&amp;"',date'"&amp;O374&amp;"', "&amp;J374&amp;", "&amp;K374&amp;", "&amp;K374&amp;", '"&amp;L374&amp;"', "&amp;M374&amp;", "&amp;N374&amp;", date'"&amp;P374&amp;"',  date'"&amp;Q374&amp;"', "&amp;R374&amp;", "&amp;S374&amp;", to_date('"&amp;T374&amp;"','YYYY-MM-DD HH24:MI:SS'), "&amp;U374&amp;", "&amp;V374&amp;", "&amp;W374&amp;", "&amp;X374&amp;", "&amp;AF374&amp;", '"&amp;AG374&amp;"', "&amp;AH374&amp;", "&amp;AI374&amp;", "&amp;AJ374&amp;", "&amp;AK374&amp;");"&amp;
IF(LEN(AB374)&gt;0,"insert into xxxx_oebs_cash_payment_test (ID, INVOICE_ID, OEBS_PAYMENT, DOC_DATE, COMISS_DATE) values (s_xxxx_oebs_cash_payment_test.NEXTVAL, "&amp;H374&amp;", "&amp;AB374&amp;", to_date('"&amp;T374&amp;"','YYYY-MM-DD HH24:MI:SS'), "&amp;AE374&amp;" );","")&amp;
IF(LEN(AC374)&gt;0,"insert into xxxx_oebs_cash_payment_test (ID, INVOICE_ID, OEBS_PAYMENT, DOC_DATE, COMISS_DATE) values (s_xxxx_oebs_cash_payment_test.NEXTVAL, "&amp;H374&amp;", "&amp;AC374&amp;", to_date('"&amp;T374&amp;"','YYYY-MM-DD HH24:MI:SS'), "&amp;AE374&amp;" );","")&amp;
IF(LEN(AD374)&gt;0,"insert into xxxx_oebs_cash_payment_test (ID, INVOICE_ID, OEBS_PAYMENT, DOC_DATE, COMISS_DATE) values (s_xxxx_oebs_cash_payment_test.NEXTVAL, "&amp;H374&amp;", "&amp;AD374&amp;", to_date('"&amp;T374&amp;"','YYYY-MM-DD HH24:MI:SS'), "&amp;AE374&amp;" );","")</f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40, 100040, '100040/13', date'2014-03-01', date'2015-11-01', 50, 100272, 'Б-100272-13',date'2014-02-02', 2, 12, 12, 'RUR', 1, 18, date'2014-02-02',  date'2014-02-03', 1002723, 1, to_date('2015-02-01 00:00:01','YYYY-MM-DD HH24:MI:SS'), 1000, 180, 0, 361, 0, 'c1', 1, null, 1272, 272);insert into xxxx_oebs_cash_payment_test (ID, INVOICE_ID, OEBS_PAYMENT, DOC_DATE, COMISS_DATE) values (s_xxxx_oebs_cash_payment_test.NEXTVAL, 100272, 2000, to_date('2015-02-01 00:00:01','YYYY-MM-DD HH24:MI:SS'), date'2015-01-31' );</v>
      </c>
    </row>
    <row r="375" spans="1:40" ht="12.75" customHeight="1" x14ac:dyDescent="0.25">
      <c r="A375" s="272">
        <v>40</v>
      </c>
      <c r="B375" s="72">
        <v>0</v>
      </c>
      <c r="C375" s="165" t="str">
        <f t="shared" si="136"/>
        <v>100040</v>
      </c>
      <c r="D375" s="165" t="str">
        <f t="shared" si="137"/>
        <v>100040/13</v>
      </c>
      <c r="E375" s="167" t="s">
        <v>36</v>
      </c>
      <c r="F375" s="167" t="s">
        <v>1695</v>
      </c>
      <c r="G375" s="165">
        <v>50</v>
      </c>
      <c r="H375" s="178">
        <v>100272</v>
      </c>
      <c r="I375" s="170" t="str">
        <f t="shared" si="138"/>
        <v>Б-100272-13</v>
      </c>
      <c r="J375" s="295">
        <v>2</v>
      </c>
      <c r="K375" s="165">
        <v>12</v>
      </c>
      <c r="L375" s="165" t="s">
        <v>38</v>
      </c>
      <c r="M375" s="169">
        <v>1</v>
      </c>
      <c r="N375" s="165">
        <v>18</v>
      </c>
      <c r="O375" s="167" t="s">
        <v>1696</v>
      </c>
      <c r="P375" s="167" t="s">
        <v>1696</v>
      </c>
      <c r="Q375" s="167" t="s">
        <v>1698</v>
      </c>
      <c r="R375" s="166" t="str">
        <f>H375&amp;"4"</f>
        <v>1002724</v>
      </c>
      <c r="S375" s="170">
        <v>1</v>
      </c>
      <c r="T375" s="167" t="s">
        <v>308</v>
      </c>
      <c r="U375" s="165">
        <v>1000</v>
      </c>
      <c r="V375" s="165">
        <f t="shared" si="139"/>
        <v>180</v>
      </c>
      <c r="W375" s="165">
        <v>0</v>
      </c>
      <c r="X375" s="24">
        <v>361</v>
      </c>
      <c r="Y375" s="168" t="s">
        <v>42</v>
      </c>
      <c r="Z375" s="358"/>
      <c r="AA375" s="359"/>
      <c r="AB375" s="178">
        <f t="shared" si="165"/>
        <v>2000</v>
      </c>
      <c r="AC375" s="170"/>
      <c r="AD375" s="170"/>
      <c r="AE375" s="167" t="s">
        <v>149</v>
      </c>
      <c r="AF375" s="165">
        <v>0</v>
      </c>
      <c r="AG375" s="165" t="s">
        <v>44</v>
      </c>
      <c r="AH375" s="165">
        <v>1</v>
      </c>
      <c r="AI375" s="405" t="s">
        <v>43</v>
      </c>
      <c r="AJ375" s="163">
        <v>1272</v>
      </c>
      <c r="AK375" s="163">
        <v>272</v>
      </c>
      <c r="AN375" s="163" t="str">
        <f t="shared" si="16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40, 100040, '100040/13', date'2014-03-01', date'2015-11-01', 50, 100272, 'Б-100272-13',date'2014-02-02', 2, 12, 12, 'RUR', 1, 18, date'2014-02-02',  date'2014-02-04', 1002724, 1, to_date('2015-02-01 00:00:00','YYYY-MM-DD HH24:MI:SS'), 1000, 180, 0, 361, 0, 'c1', 1, null, 1272, 272);insert into xxxx_oebs_cash_payment_test (ID, INVOICE_ID, OEBS_PAYMENT, DOC_DATE, COMISS_DATE) values (s_xxxx_oebs_cash_payment_test.NEXTVAL, 100272, 2000, to_date('2015-02-01 00:00:00','YYYY-MM-DD HH24:MI:SS'), date'2015-01-31' );</v>
      </c>
    </row>
    <row r="376" spans="1:40" ht="12.75" customHeight="1" x14ac:dyDescent="0.25">
      <c r="A376" s="272">
        <v>40</v>
      </c>
      <c r="B376" s="72">
        <v>0</v>
      </c>
      <c r="C376" s="171" t="str">
        <f t="shared" si="136"/>
        <v>100040</v>
      </c>
      <c r="D376" s="171" t="str">
        <f t="shared" si="137"/>
        <v>100040/13</v>
      </c>
      <c r="E376" s="172" t="s">
        <v>36</v>
      </c>
      <c r="F376" s="172" t="s">
        <v>1695</v>
      </c>
      <c r="G376" s="171">
        <v>50</v>
      </c>
      <c r="H376" s="178">
        <v>100272</v>
      </c>
      <c r="I376" s="171" t="str">
        <f t="shared" si="138"/>
        <v>Б-100272-13</v>
      </c>
      <c r="J376" s="295">
        <v>2</v>
      </c>
      <c r="K376" s="171">
        <v>12</v>
      </c>
      <c r="L376" s="171" t="s">
        <v>38</v>
      </c>
      <c r="M376" s="175">
        <v>1</v>
      </c>
      <c r="N376" s="171">
        <v>18</v>
      </c>
      <c r="O376" s="167" t="s">
        <v>1696</v>
      </c>
      <c r="P376" s="167" t="s">
        <v>1696</v>
      </c>
      <c r="Q376" s="167" t="s">
        <v>299</v>
      </c>
      <c r="R376" s="173" t="str">
        <f>H376&amp;"5"</f>
        <v>1002725</v>
      </c>
      <c r="S376" s="171">
        <v>1</v>
      </c>
      <c r="T376" s="172" t="s">
        <v>308</v>
      </c>
      <c r="U376" s="171">
        <v>1000</v>
      </c>
      <c r="V376" s="171">
        <f t="shared" si="139"/>
        <v>180</v>
      </c>
      <c r="W376" s="171">
        <v>0</v>
      </c>
      <c r="X376" s="24">
        <v>361</v>
      </c>
      <c r="Y376" s="174" t="s">
        <v>42</v>
      </c>
      <c r="Z376" s="361"/>
      <c r="AA376" s="362"/>
      <c r="AB376" s="180">
        <f t="shared" si="165"/>
        <v>2000</v>
      </c>
      <c r="AC376" s="171"/>
      <c r="AD376" s="171"/>
      <c r="AE376" s="167" t="s">
        <v>149</v>
      </c>
      <c r="AF376" s="165">
        <v>0</v>
      </c>
      <c r="AG376" s="171" t="s">
        <v>44</v>
      </c>
      <c r="AH376" s="171">
        <v>1</v>
      </c>
      <c r="AI376" s="405" t="s">
        <v>43</v>
      </c>
      <c r="AJ376" s="163">
        <v>1272</v>
      </c>
      <c r="AK376" s="163">
        <v>272</v>
      </c>
      <c r="AL376" s="179"/>
      <c r="AN376" s="163" t="str">
        <f t="shared" si="166"/>
        <v>insert into xxxx_new_comm_contract_basic (ID,TEST_CASE_ID,CONTRACT_ID,CONTRACT_EID,CONTRACT_FROM_DT,CONTRACT_TILL_DT,CONTRACT_COMMISSION_TYPE,INVOICE_ID,INVOICE_EID,INVOICE_DT,PAYMENT_TYPE,COMMISSION_TYPE,DISCOUNT_TYPE,CURRENCY,NDS,NDS_PCT,INVOICE_FIRST_PAYMENT,INVOICE_FIRST_ACT,ACT_ID,HIDDEN,ACT_DT,AMOUNT,AMOUNT_NDS,AMOUNT_NSP,CLIENT_ID,LOYAL_CLIENT,cfo,COMMISSION_PAYBACK_PCT,ENDBUYER_ID,ENDBUYER_INN,AGENCY_INN) values (s_xxxx_new_comm_contract_basic.NEXTVAL, 40, 100040, '100040/13', date'2014-03-01', date'2015-11-01', 50, 100272, 'Б-100272-13',date'2014-02-02', 2, 12, 12, 'RUR', 1, 18, date'2014-02-02',  date'2014-02-05', 1002725, 1, to_date('2015-02-01 00:00:00','YYYY-MM-DD HH24:MI:SS'), 1000, 180, 0, 361, 0, 'c1', 1, null, 1272, 272);insert into xxxx_oebs_cash_payment_test (ID, INVOICE_ID, OEBS_PAYMENT, DOC_DATE, COMISS_DATE) values (s_xxxx_oebs_cash_payment_test.NEXTVAL, 100272, 2000, to_date('2015-02-01 00:00:00','YYYY-MM-DD HH24:MI:SS'), date'2015-01-31' );</v>
      </c>
    </row>
    <row r="377" spans="1:40" ht="12.75" customHeight="1" x14ac:dyDescent="0.25">
      <c r="A377" s="272"/>
      <c r="Z377" s="358"/>
      <c r="AA377" s="369"/>
      <c r="AB377" s="163"/>
    </row>
    <row r="378" spans="1:40" ht="12.75" customHeight="1" x14ac:dyDescent="0.25">
      <c r="A378" s="272"/>
      <c r="C378" s="163" t="s">
        <v>1460</v>
      </c>
      <c r="D378" s="163" t="s">
        <v>1461</v>
      </c>
      <c r="E378" s="163" t="s">
        <v>1462</v>
      </c>
      <c r="F378" s="163" t="s">
        <v>1463</v>
      </c>
      <c r="G378" s="163" t="s">
        <v>11</v>
      </c>
      <c r="H378" s="163" t="s">
        <v>130</v>
      </c>
      <c r="I378" s="163" t="s">
        <v>132</v>
      </c>
      <c r="J378" s="163" t="s">
        <v>131</v>
      </c>
      <c r="K378" s="94" t="s">
        <v>133</v>
      </c>
      <c r="L378" s="163" t="s">
        <v>134</v>
      </c>
      <c r="M378" s="163" t="s">
        <v>135</v>
      </c>
      <c r="N378" s="163" t="s">
        <v>136</v>
      </c>
      <c r="O378" s="94" t="s">
        <v>137</v>
      </c>
      <c r="P378" s="94" t="s">
        <v>138</v>
      </c>
      <c r="Q378" s="163" t="s">
        <v>139</v>
      </c>
      <c r="R378" s="163" t="s">
        <v>140</v>
      </c>
      <c r="S378" s="163" t="s">
        <v>141</v>
      </c>
      <c r="Z378" s="358"/>
      <c r="AA378" s="369"/>
      <c r="AB378" s="163"/>
    </row>
    <row r="379" spans="1:40" ht="12.75" customHeight="1" x14ac:dyDescent="0.25">
      <c r="A379" s="272"/>
      <c r="B379" s="190">
        <v>1</v>
      </c>
      <c r="C379" s="163">
        <v>10001</v>
      </c>
      <c r="D379" s="163" t="s">
        <v>48</v>
      </c>
      <c r="E379" s="183" t="s">
        <v>167</v>
      </c>
      <c r="F379" s="183" t="s">
        <v>164</v>
      </c>
      <c r="G379" s="163">
        <v>1</v>
      </c>
      <c r="H379" s="163" t="s">
        <v>38</v>
      </c>
      <c r="I379" s="163">
        <v>12</v>
      </c>
      <c r="J379" s="163">
        <v>1</v>
      </c>
      <c r="K379" s="163">
        <v>2460</v>
      </c>
      <c r="L379" s="163">
        <v>565.79999999999995</v>
      </c>
      <c r="M379" s="163">
        <v>49.2</v>
      </c>
      <c r="N379" s="163" t="s">
        <v>43</v>
      </c>
      <c r="O379" s="163" t="s">
        <v>43</v>
      </c>
      <c r="P379" s="163" t="s">
        <v>43</v>
      </c>
      <c r="Q379" s="163">
        <v>565.79999999999995</v>
      </c>
      <c r="R379" s="163">
        <v>49.2</v>
      </c>
      <c r="S379" s="163" t="s">
        <v>43</v>
      </c>
      <c r="Z379" s="358"/>
      <c r="AA379" s="369"/>
      <c r="AB379" s="163"/>
      <c r="AN379" s="163" t="str">
        <f>IF(B379=0,"insert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"&amp;A379&amp;", "&amp;C379&amp;", '"&amp;D379&amp;"', date'"&amp;E379&amp;"', date'"&amp;F379&amp;"', "&amp;G379&amp;", "&amp;H379&amp;", '"&amp;I379&amp;"',date'"&amp;O379&amp;"', "&amp;J379&amp;", "&amp;K379&amp;", "&amp;K379&amp;", '"&amp;L379&amp;"', "&amp;M379&amp;", "&amp;N379&amp;", date'"&amp;P379&amp;"',  date'"&amp;Q379&amp;"', "&amp;R379&amp;", "&amp;S379&amp;", to_date('"&amp;T379&amp;"','YYYY-MM-DD HH24:MI:SS'), "&amp;U379&amp;", "&amp;V379&amp;", "&amp;W379&amp;", "&amp;X379&amp;", "&amp;AF379&amp;", '"&amp;AG379&amp;"', "&amp;AH379&amp;", "&amp;AI379&amp;", "&amp;AJ379&amp;", "&amp;AK379&amp;");"&amp;
IF(LEN(AB379)&gt;0,"insert into xxxx_oebs_cash_payment_test (ID, INVOICE_ID, OEBS_PAYMENT, DOC_DATE, COMISS_DATE) values (s_xxxx_oebs_cash_payment_test.NEXTVAL, "&amp;H379&amp;", "&amp;AB379&amp;", to_date('"&amp;T379&amp;"','YYYY-MM-DD HH24:MI:SS'), "&amp;AE379&amp;" );","")&amp;
IF(LEN(AC379)&gt;0,"insert into xxxx_oebs_cash_payment_test (ID, INVOICE_ID, OEBS_PAYMENT, DOC_DATE, COMISS_DATE) values (s_xxxx_oebs_cash_payment_test.NEXTVAL, "&amp;H379&amp;", "&amp;AC379&amp;", to_date('"&amp;T379&amp;"','YYYY-MM-DD HH24:MI:SS'), "&amp;AE379&amp;" );","")&amp;
IF(LEN(AD379)&gt;0,"insert into xxxx_oebs_cash_payment_test (ID, INVOICE_ID, OEBS_PAYMENT, DOC_DATE, COMISS_DATE) values (s_xxxx_oebs_cash_payment_test.NEXTVAL, "&amp;H379&amp;", "&amp;AD379&amp;", to_date('"&amp;T379&amp;"','YYYY-MM-DD HH24:MI:SS'), "&amp;AE379&amp;" );",""),"insert into XXXX_COMMISSION_PART (ID,CONTRACT_ID,FROM_DT,TILL_DT,NDS,CURRENCY,REWARD_TYPE,DISCOUNT_TYPE,REWARD_TO_CHARGE,DELKREDERE_TO_CHARGE,DKV_TO_CHARGE,REWARD_TO_PAY,DELKREDERE_TO_PAY,DKV_TO_PAY) values "&amp;"(s_xxxx_commission_part.NEXTVAL, "&amp;C379&amp;", "&amp;E379&amp;",  "&amp;F379&amp;", "&amp;G379&amp;", '"&amp;H379&amp;"', "&amp;J379&amp;", "&amp;I379&amp;", "&amp;L379&amp;", "&amp;M379&amp;","&amp;N379&amp;","&amp;Q379&amp;","&amp;R379&amp;","&amp;S379&amp;");")</f>
        <v>insert into XXXX_COMMISSION_PART (ID,CONTRACT_ID,FROM_DT,TILL_DT,NDS,CURRENCY,REWARD_TYPE,DISCOUNT_TYPE,REWARD_TO_CHARGE,DELKREDERE_TO_CHARGE,DKV_TO_CHARGE,REWARD_TO_PAY,DELKREDERE_TO_PAY,DKV_TO_PAY) values (s_xxxx_commission_part.NEXTVAL, 10001, '01.12.2014 0:00:00',  '31.12.2014 23:59:59', 1, 'RUR', 1, 12, 565.8, 49.2,null,565.8,49.2,null);</v>
      </c>
    </row>
    <row r="380" spans="1:40" ht="12.75" customHeight="1" x14ac:dyDescent="0.25">
      <c r="A380" s="272"/>
      <c r="B380" s="190">
        <v>1</v>
      </c>
      <c r="C380" s="163">
        <v>10001</v>
      </c>
      <c r="D380" s="163" t="s">
        <v>48</v>
      </c>
      <c r="E380" s="183" t="s">
        <v>165</v>
      </c>
      <c r="F380" s="183" t="s">
        <v>162</v>
      </c>
      <c r="G380" s="163">
        <v>1</v>
      </c>
      <c r="H380" s="163" t="s">
        <v>38</v>
      </c>
      <c r="I380" s="163">
        <v>12</v>
      </c>
      <c r="J380" s="163">
        <v>1</v>
      </c>
      <c r="K380" s="163">
        <v>0</v>
      </c>
      <c r="L380" s="163">
        <v>0</v>
      </c>
      <c r="M380" s="163">
        <v>0</v>
      </c>
      <c r="N380" s="163" t="s">
        <v>43</v>
      </c>
      <c r="O380" s="163" t="s">
        <v>43</v>
      </c>
      <c r="P380" s="163" t="s">
        <v>43</v>
      </c>
      <c r="Q380" s="163">
        <v>0</v>
      </c>
      <c r="R380" s="163">
        <v>0</v>
      </c>
      <c r="S380" s="163" t="s">
        <v>43</v>
      </c>
      <c r="Z380" s="358"/>
      <c r="AA380" s="369"/>
      <c r="AB380" s="163"/>
      <c r="AN380" s="163" t="str">
        <f t="shared" ref="AN380:AN443" si="167">IF(B380=0,"insert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"&amp;A380&amp;", "&amp;C380&amp;", '"&amp;D380&amp;"', date'"&amp;E380&amp;"', date'"&amp;F380&amp;"', "&amp;G380&amp;", "&amp;H380&amp;", '"&amp;I380&amp;"',date'"&amp;O380&amp;"', "&amp;J380&amp;", "&amp;K380&amp;", "&amp;K380&amp;", '"&amp;L380&amp;"', "&amp;M380&amp;", "&amp;N380&amp;", date'"&amp;P380&amp;"',  date'"&amp;Q380&amp;"', "&amp;R380&amp;", "&amp;S380&amp;", to_date('"&amp;T380&amp;"','YYYY-MM-DD HH24:MI:SS'), "&amp;U380&amp;", "&amp;V380&amp;", "&amp;W380&amp;", "&amp;X380&amp;", "&amp;AF380&amp;", '"&amp;AG380&amp;"', "&amp;AH380&amp;", "&amp;AI380&amp;", "&amp;AJ380&amp;", "&amp;AK380&amp;");"&amp;
IF(LEN(AB380)&gt;0,"insert into xxxx_oebs_cash_payment_test (ID, INVOICE_ID, OEBS_PAYMENT, DOC_DATE, COMISS_DATE) values (s_xxxx_oebs_cash_payment_test.NEXTVAL, "&amp;H380&amp;", "&amp;AB380&amp;", to_date('"&amp;T380&amp;"','YYYY-MM-DD HH24:MI:SS'), "&amp;AE380&amp;" );","")&amp;
IF(LEN(AC380)&gt;0,"insert into xxxx_oebs_cash_payment_test (ID, INVOICE_ID, OEBS_PAYMENT, DOC_DATE, COMISS_DATE) values (s_xxxx_oebs_cash_payment_test.NEXTVAL, "&amp;H380&amp;", "&amp;AC380&amp;", to_date('"&amp;T380&amp;"','YYYY-MM-DD HH24:MI:SS'), "&amp;AE380&amp;" );","")&amp;
IF(LEN(AD380)&gt;0,"insert into xxxx_oebs_cash_payment_test (ID, INVOICE_ID, OEBS_PAYMENT, DOC_DATE, COMISS_DATE) values (s_xxxx_oebs_cash_payment_test.NEXTVAL, "&amp;H380&amp;", "&amp;AD380&amp;", to_date('"&amp;T380&amp;"','YYYY-MM-DD HH24:MI:SS'), "&amp;AE380&amp;" );",""),"insert into XXXX_COMMISSION_PART (ID,CONTRACT_ID,FROM_DT,TILL_DT,NDS,CURRENCY,REWARD_TYPE,DISCOUNT_TYPE,REWARD_TO_CHARGE,DELKREDERE_TO_CHARGE,DKV_TO_CHARGE,REWARD_TO_PAY,DELKREDERE_TO_PAY,DKV_TO_PAY) values "&amp;"(s_xxxx_commission_part.NEXTVAL, "&amp;C380&amp;", "&amp;E380&amp;",  "&amp;F380&amp;", "&amp;G380&amp;", '"&amp;H380&amp;"', "&amp;J380&amp;", "&amp;I380&amp;", "&amp;L380&amp;", "&amp;M380&amp;","&amp;N380&amp;","&amp;Q380&amp;","&amp;R380&amp;","&amp;S380&amp;");")</f>
        <v>insert into XXXX_COMMISSION_PART (ID,CONTRACT_ID,FROM_DT,TILL_DT,NDS,CURRENCY,REWARD_TYPE,DISCOUNT_TYPE,REWARD_TO_CHARGE,DELKREDERE_TO_CHARGE,DKV_TO_CHARGE,REWARD_TO_PAY,DELKREDERE_TO_PAY,DKV_TO_PAY) values (s_xxxx_commission_part.NEXTVAL, 10001, '01.01.2015 0:00:00',  '31.01.2015 23:59:59', 1, 'RUR', 1, 12, 0, 0,null,0,0,null);</v>
      </c>
    </row>
    <row r="381" spans="1:40" ht="12.75" customHeight="1" x14ac:dyDescent="0.25">
      <c r="A381" s="272"/>
      <c r="B381" s="190">
        <v>1</v>
      </c>
      <c r="C381" s="163">
        <v>10001</v>
      </c>
      <c r="D381" s="163" t="s">
        <v>48</v>
      </c>
      <c r="E381" s="183" t="s">
        <v>166</v>
      </c>
      <c r="F381" s="183" t="s">
        <v>163</v>
      </c>
      <c r="G381" s="163">
        <v>1</v>
      </c>
      <c r="H381" s="163" t="s">
        <v>38</v>
      </c>
      <c r="I381" s="163">
        <v>12</v>
      </c>
      <c r="J381" s="163">
        <v>1</v>
      </c>
      <c r="K381" s="163">
        <v>1640</v>
      </c>
      <c r="L381" s="163">
        <v>377.2</v>
      </c>
      <c r="M381" s="163">
        <v>32.799999999999997</v>
      </c>
      <c r="N381" s="163" t="s">
        <v>43</v>
      </c>
      <c r="O381" s="163" t="s">
        <v>43</v>
      </c>
      <c r="P381" s="163" t="s">
        <v>43</v>
      </c>
      <c r="Q381" s="163">
        <v>377.2</v>
      </c>
      <c r="R381" s="163">
        <v>32.799999999999997</v>
      </c>
      <c r="S381" s="163" t="s">
        <v>43</v>
      </c>
      <c r="Z381" s="358"/>
      <c r="AA381" s="369"/>
      <c r="AB381" s="163"/>
      <c r="AN38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10001, '01.02.2015 0:00:00',  '28.02.2015 23:59:59', 1, 'RUR', 1, 12, 377.2, 32.8,null,377.2,32.8,null);</v>
      </c>
    </row>
    <row r="382" spans="1:40" ht="12.75" customHeight="1" x14ac:dyDescent="0.25">
      <c r="A382" s="272"/>
      <c r="B382" s="190">
        <v>1</v>
      </c>
      <c r="C382" s="163">
        <v>10002</v>
      </c>
      <c r="D382" s="163" t="s">
        <v>49</v>
      </c>
      <c r="E382" s="183" t="s">
        <v>165</v>
      </c>
      <c r="F382" s="183" t="s">
        <v>162</v>
      </c>
      <c r="G382" s="163">
        <v>1</v>
      </c>
      <c r="H382" s="163" t="s">
        <v>38</v>
      </c>
      <c r="I382" s="163">
        <v>12</v>
      </c>
      <c r="J382" s="163">
        <v>1</v>
      </c>
      <c r="K382" s="163">
        <v>8610</v>
      </c>
      <c r="L382" s="163">
        <v>1980.3</v>
      </c>
      <c r="M382" s="163">
        <v>172.2</v>
      </c>
      <c r="N382" s="163" t="s">
        <v>43</v>
      </c>
      <c r="O382" s="163" t="s">
        <v>43</v>
      </c>
      <c r="P382" s="163" t="s">
        <v>43</v>
      </c>
      <c r="Q382" s="163">
        <v>1980.3</v>
      </c>
      <c r="R382" s="163">
        <v>172.2</v>
      </c>
      <c r="S382" s="163" t="s">
        <v>43</v>
      </c>
      <c r="Z382" s="358"/>
      <c r="AA382" s="369"/>
      <c r="AB382" s="163"/>
      <c r="AN38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10002, '01.01.2015 0:00:00',  '31.01.2015 23:59:59', 1, 'RUR', 1, 12, 1980.3, 172.2,null,1980.3,172.2,null);</v>
      </c>
    </row>
    <row r="383" spans="1:40" ht="12.75" customHeight="1" x14ac:dyDescent="0.25">
      <c r="A383" s="272"/>
      <c r="B383" s="190">
        <v>1</v>
      </c>
      <c r="C383" s="163">
        <v>10002</v>
      </c>
      <c r="D383" s="163" t="s">
        <v>49</v>
      </c>
      <c r="E383" s="183" t="s">
        <v>166</v>
      </c>
      <c r="F383" s="183" t="s">
        <v>163</v>
      </c>
      <c r="G383" s="163">
        <v>1</v>
      </c>
      <c r="H383" s="163" t="s">
        <v>38</v>
      </c>
      <c r="I383" s="163">
        <v>12</v>
      </c>
      <c r="J383" s="163">
        <v>1</v>
      </c>
      <c r="K383" s="163">
        <v>6888</v>
      </c>
      <c r="L383" s="163">
        <v>1584.24</v>
      </c>
      <c r="M383" s="163">
        <v>137.76</v>
      </c>
      <c r="N383" s="163" t="s">
        <v>43</v>
      </c>
      <c r="O383" s="163" t="s">
        <v>43</v>
      </c>
      <c r="P383" s="163" t="s">
        <v>43</v>
      </c>
      <c r="Q383" s="163">
        <v>1584.24</v>
      </c>
      <c r="R383" s="163">
        <v>137.76</v>
      </c>
      <c r="S383" s="163" t="s">
        <v>43</v>
      </c>
      <c r="Z383" s="358"/>
      <c r="AA383" s="369"/>
      <c r="AB383" s="163"/>
      <c r="AN38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10002, '01.02.2015 0:00:00',  '28.02.2015 23:59:59', 1, 'RUR', 1, 12, 1584.24, 137.76,null,1584.24,137.76,null);</v>
      </c>
    </row>
    <row r="384" spans="1:40" ht="12.75" customHeight="1" x14ac:dyDescent="0.25">
      <c r="A384" s="272"/>
      <c r="B384" s="190">
        <v>1</v>
      </c>
      <c r="C384" s="163">
        <v>10004</v>
      </c>
      <c r="D384" s="163" t="s">
        <v>92</v>
      </c>
      <c r="E384" s="183" t="s">
        <v>167</v>
      </c>
      <c r="F384" s="183" t="s">
        <v>164</v>
      </c>
      <c r="G384" s="163">
        <v>1</v>
      </c>
      <c r="H384" s="163" t="s">
        <v>180</v>
      </c>
      <c r="I384" s="163">
        <v>12</v>
      </c>
      <c r="J384" s="163">
        <v>1</v>
      </c>
      <c r="K384" s="163">
        <v>820</v>
      </c>
      <c r="L384" s="163">
        <v>188.6</v>
      </c>
      <c r="M384" s="163">
        <v>16.399999999999999</v>
      </c>
      <c r="N384" s="163" t="s">
        <v>43</v>
      </c>
      <c r="O384" s="163" t="s">
        <v>43</v>
      </c>
      <c r="P384" s="163" t="s">
        <v>43</v>
      </c>
      <c r="Q384" s="163">
        <v>188.6</v>
      </c>
      <c r="R384" s="163">
        <v>16.399999999999999</v>
      </c>
      <c r="S384" s="163" t="s">
        <v>43</v>
      </c>
      <c r="Z384" s="358"/>
      <c r="AA384" s="369"/>
      <c r="AB384" s="163"/>
      <c r="AN384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'01.12.2014 0:00:00',  '31.12.2014 23:59:59', 1, 'EUR', 1, 12, 188.6, 16.4,null,188.6,16.4,null);</v>
      </c>
    </row>
    <row r="385" spans="1:40" ht="12.75" customHeight="1" x14ac:dyDescent="0.25">
      <c r="A385" s="272"/>
      <c r="B385" s="190">
        <v>1</v>
      </c>
      <c r="C385" s="163">
        <v>10004</v>
      </c>
      <c r="D385" s="163" t="s">
        <v>92</v>
      </c>
      <c r="E385" s="183" t="s">
        <v>167</v>
      </c>
      <c r="F385" s="183" t="s">
        <v>164</v>
      </c>
      <c r="G385" s="163">
        <v>1</v>
      </c>
      <c r="H385" s="163" t="s">
        <v>38</v>
      </c>
      <c r="I385" s="163">
        <v>12</v>
      </c>
      <c r="J385" s="163">
        <v>1</v>
      </c>
      <c r="K385" s="163">
        <v>1640</v>
      </c>
      <c r="L385" s="163">
        <v>377.2</v>
      </c>
      <c r="M385" s="163">
        <v>32.799999999999997</v>
      </c>
      <c r="N385" s="163" t="s">
        <v>43</v>
      </c>
      <c r="O385" s="163" t="s">
        <v>43</v>
      </c>
      <c r="P385" s="163" t="s">
        <v>43</v>
      </c>
      <c r="Q385" s="163">
        <v>377.2</v>
      </c>
      <c r="R385" s="163">
        <v>32.799999999999997</v>
      </c>
      <c r="S385" s="163" t="s">
        <v>43</v>
      </c>
      <c r="Z385" s="358"/>
      <c r="AA385" s="369"/>
      <c r="AB385" s="163"/>
      <c r="AN385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'01.12.2014 0:00:00',  '31.12.2014 23:59:59', 1, 'RUR', 1, 12, 377.2, 32.8,null,377.2,32.8,null);</v>
      </c>
    </row>
    <row r="386" spans="1:40" ht="12.75" customHeight="1" x14ac:dyDescent="0.25">
      <c r="A386" s="272"/>
      <c r="B386" s="190">
        <v>1</v>
      </c>
      <c r="C386" s="163">
        <v>10004</v>
      </c>
      <c r="D386" s="163" t="s">
        <v>92</v>
      </c>
      <c r="E386" s="183" t="s">
        <v>165</v>
      </c>
      <c r="F386" s="183" t="s">
        <v>162</v>
      </c>
      <c r="G386" s="163">
        <v>0</v>
      </c>
      <c r="H386" s="163" t="s">
        <v>180</v>
      </c>
      <c r="I386" s="163">
        <v>12</v>
      </c>
      <c r="J386" s="163">
        <v>1</v>
      </c>
      <c r="K386" s="163">
        <v>0</v>
      </c>
      <c r="L386" s="163">
        <v>0</v>
      </c>
      <c r="M386" s="163">
        <v>0</v>
      </c>
      <c r="N386" s="163" t="s">
        <v>43</v>
      </c>
      <c r="O386" s="163" t="s">
        <v>43</v>
      </c>
      <c r="P386" s="163" t="s">
        <v>43</v>
      </c>
      <c r="Q386" s="163">
        <v>0</v>
      </c>
      <c r="R386" s="163">
        <v>0</v>
      </c>
      <c r="S386" s="163" t="s">
        <v>43</v>
      </c>
      <c r="Z386" s="358"/>
      <c r="AA386" s="369"/>
      <c r="AB386" s="163"/>
      <c r="AN386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0, 'EUR', 1, 12, 0, 0,null,0,0,null);</v>
      </c>
    </row>
    <row r="387" spans="1:40" ht="12.75" customHeight="1" x14ac:dyDescent="0.25">
      <c r="A387" s="272"/>
      <c r="B387" s="190">
        <v>1</v>
      </c>
      <c r="C387" s="163">
        <v>10004</v>
      </c>
      <c r="D387" s="163" t="s">
        <v>92</v>
      </c>
      <c r="E387" s="183" t="s">
        <v>165</v>
      </c>
      <c r="F387" s="183" t="s">
        <v>162</v>
      </c>
      <c r="G387" s="163">
        <v>0</v>
      </c>
      <c r="H387" s="163" t="s">
        <v>38</v>
      </c>
      <c r="I387" s="163">
        <v>12</v>
      </c>
      <c r="J387" s="163">
        <v>1</v>
      </c>
      <c r="K387" s="163">
        <v>0</v>
      </c>
      <c r="L387" s="163">
        <v>0</v>
      </c>
      <c r="M387" s="163">
        <v>0</v>
      </c>
      <c r="N387" s="163" t="s">
        <v>43</v>
      </c>
      <c r="O387" s="163" t="s">
        <v>43</v>
      </c>
      <c r="P387" s="163" t="s">
        <v>43</v>
      </c>
      <c r="Q387" s="163">
        <v>0</v>
      </c>
      <c r="R387" s="163">
        <v>0</v>
      </c>
      <c r="S387" s="163" t="s">
        <v>43</v>
      </c>
      <c r="Z387" s="358"/>
      <c r="AA387" s="369"/>
      <c r="AB387" s="163"/>
      <c r="AN387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0, 'RUR', 1, 12, 0, 0,null,0,0,null);</v>
      </c>
    </row>
    <row r="388" spans="1:40" ht="12.75" customHeight="1" x14ac:dyDescent="0.25">
      <c r="A388" s="272"/>
      <c r="B388" s="190">
        <v>1</v>
      </c>
      <c r="C388" s="163">
        <v>10004</v>
      </c>
      <c r="D388" s="163" t="s">
        <v>92</v>
      </c>
      <c r="E388" s="183" t="s">
        <v>165</v>
      </c>
      <c r="F388" s="183" t="s">
        <v>162</v>
      </c>
      <c r="G388" s="163">
        <v>1</v>
      </c>
      <c r="H388" s="163" t="s">
        <v>38</v>
      </c>
      <c r="I388" s="163">
        <v>12</v>
      </c>
      <c r="J388" s="163">
        <v>1</v>
      </c>
      <c r="K388" s="163">
        <v>0</v>
      </c>
      <c r="L388" s="163">
        <v>0</v>
      </c>
      <c r="M388" s="163">
        <v>0</v>
      </c>
      <c r="N388" s="163" t="s">
        <v>43</v>
      </c>
      <c r="O388" s="163" t="s">
        <v>43</v>
      </c>
      <c r="P388" s="163" t="s">
        <v>43</v>
      </c>
      <c r="Q388" s="163">
        <v>0</v>
      </c>
      <c r="R388" s="163">
        <v>0</v>
      </c>
      <c r="S388" s="163" t="s">
        <v>43</v>
      </c>
      <c r="Z388" s="358"/>
      <c r="AA388" s="369"/>
      <c r="AB388" s="163"/>
      <c r="AN388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1, 'RUR', 1, 12, 0, 0,null,0,0,null);</v>
      </c>
    </row>
    <row r="389" spans="1:40" ht="12.75" customHeight="1" x14ac:dyDescent="0.25">
      <c r="A389" s="272"/>
      <c r="B389" s="190">
        <v>1</v>
      </c>
      <c r="C389" s="163">
        <v>10004</v>
      </c>
      <c r="D389" s="163" t="s">
        <v>92</v>
      </c>
      <c r="E389" s="183" t="s">
        <v>165</v>
      </c>
      <c r="F389" s="183" t="s">
        <v>162</v>
      </c>
      <c r="G389" s="163">
        <v>1</v>
      </c>
      <c r="H389" s="163" t="s">
        <v>59</v>
      </c>
      <c r="I389" s="163">
        <v>12</v>
      </c>
      <c r="J389" s="163">
        <v>1</v>
      </c>
      <c r="K389" s="163">
        <v>0</v>
      </c>
      <c r="L389" s="163">
        <v>0</v>
      </c>
      <c r="M389" s="163">
        <v>0</v>
      </c>
      <c r="N389" s="163" t="s">
        <v>43</v>
      </c>
      <c r="O389" s="163" t="s">
        <v>43</v>
      </c>
      <c r="P389" s="163" t="s">
        <v>43</v>
      </c>
      <c r="Q389" s="163">
        <v>0</v>
      </c>
      <c r="R389" s="163">
        <v>0</v>
      </c>
      <c r="S389" s="163" t="s">
        <v>43</v>
      </c>
      <c r="Z389" s="358"/>
      <c r="AA389" s="369"/>
      <c r="AB389" s="163"/>
      <c r="AN389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1, 'USD', 1, 12, 0, 0,null,0,0,null);</v>
      </c>
    </row>
    <row r="390" spans="1:40" ht="12.75" customHeight="1" x14ac:dyDescent="0.25">
      <c r="A390" s="272"/>
      <c r="B390" s="190">
        <v>1</v>
      </c>
      <c r="C390" s="163">
        <v>10004</v>
      </c>
      <c r="D390" s="163" t="s">
        <v>92</v>
      </c>
      <c r="E390" s="183" t="s">
        <v>165</v>
      </c>
      <c r="F390" s="183" t="s">
        <v>162</v>
      </c>
      <c r="G390" s="163">
        <v>0</v>
      </c>
      <c r="H390" s="163" t="s">
        <v>59</v>
      </c>
      <c r="I390" s="163">
        <v>12</v>
      </c>
      <c r="J390" s="163">
        <v>1</v>
      </c>
      <c r="K390" s="163">
        <v>0</v>
      </c>
      <c r="L390" s="163">
        <v>0</v>
      </c>
      <c r="M390" s="163">
        <v>0</v>
      </c>
      <c r="N390" s="163" t="s">
        <v>43</v>
      </c>
      <c r="O390" s="163" t="s">
        <v>43</v>
      </c>
      <c r="P390" s="163" t="s">
        <v>43</v>
      </c>
      <c r="Q390" s="163">
        <v>0</v>
      </c>
      <c r="R390" s="163">
        <v>0</v>
      </c>
      <c r="S390" s="163" t="s">
        <v>43</v>
      </c>
      <c r="Z390" s="358"/>
      <c r="AA390" s="369"/>
      <c r="AB390" s="163"/>
      <c r="AN390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'01.01.2015 0:00:00',  '31.01.2015 23:59:59', 0, 'USD', 1, 12, 0, 0,null,0,0,null);</v>
      </c>
    </row>
    <row r="391" spans="1:40" ht="12.75" customHeight="1" x14ac:dyDescent="0.25">
      <c r="A391" s="272"/>
      <c r="B391" s="190">
        <v>1</v>
      </c>
      <c r="C391" s="163">
        <v>10004</v>
      </c>
      <c r="D391" s="163" t="s">
        <v>92</v>
      </c>
      <c r="E391" s="183" t="s">
        <v>166</v>
      </c>
      <c r="F391" s="183" t="s">
        <v>163</v>
      </c>
      <c r="G391" s="163">
        <v>0</v>
      </c>
      <c r="H391" s="163" t="s">
        <v>180</v>
      </c>
      <c r="I391" s="163">
        <v>12</v>
      </c>
      <c r="J391" s="163">
        <v>1</v>
      </c>
      <c r="K391" s="163">
        <v>600</v>
      </c>
      <c r="L391" s="163">
        <v>138</v>
      </c>
      <c r="M391" s="163">
        <v>12</v>
      </c>
      <c r="N391" s="163" t="s">
        <v>43</v>
      </c>
      <c r="O391" s="163" t="s">
        <v>43</v>
      </c>
      <c r="P391" s="163" t="s">
        <v>43</v>
      </c>
      <c r="Q391" s="163">
        <v>138</v>
      </c>
      <c r="R391" s="163">
        <v>12</v>
      </c>
      <c r="S391" s="163" t="s">
        <v>43</v>
      </c>
      <c r="Z391" s="358"/>
      <c r="AA391" s="369"/>
      <c r="AB391" s="163"/>
      <c r="AN39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0, 'EUR', 1, 12, 138, 12,null,138,12,null);</v>
      </c>
    </row>
    <row r="392" spans="1:40" ht="12.75" customHeight="1" x14ac:dyDescent="0.25">
      <c r="A392" s="272"/>
      <c r="B392" s="190">
        <v>1</v>
      </c>
      <c r="C392" s="163">
        <v>10004</v>
      </c>
      <c r="D392" s="163" t="s">
        <v>92</v>
      </c>
      <c r="E392" s="183" t="s">
        <v>166</v>
      </c>
      <c r="F392" s="183" t="s">
        <v>163</v>
      </c>
      <c r="G392" s="163">
        <v>0</v>
      </c>
      <c r="H392" s="163" t="s">
        <v>38</v>
      </c>
      <c r="I392" s="163">
        <v>12</v>
      </c>
      <c r="J392" s="163">
        <v>1</v>
      </c>
      <c r="K392" s="163">
        <v>1600</v>
      </c>
      <c r="L392" s="163">
        <v>368</v>
      </c>
      <c r="M392" s="163">
        <v>32</v>
      </c>
      <c r="N392" s="163" t="s">
        <v>43</v>
      </c>
      <c r="O392" s="163" t="s">
        <v>43</v>
      </c>
      <c r="P392" s="163" t="s">
        <v>43</v>
      </c>
      <c r="Q392" s="163">
        <v>368</v>
      </c>
      <c r="R392" s="163">
        <v>32</v>
      </c>
      <c r="S392" s="163" t="s">
        <v>43</v>
      </c>
      <c r="Z392" s="358"/>
      <c r="AA392" s="369"/>
      <c r="AB392" s="163"/>
      <c r="AN39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0, 'RUR', 1, 12, 368, 32,null,368,32,null);</v>
      </c>
    </row>
    <row r="393" spans="1:40" ht="12.75" customHeight="1" x14ac:dyDescent="0.25">
      <c r="A393" s="272"/>
      <c r="B393" s="190">
        <v>1</v>
      </c>
      <c r="C393" s="163">
        <v>10004</v>
      </c>
      <c r="D393" s="163" t="s">
        <v>92</v>
      </c>
      <c r="E393" s="183" t="s">
        <v>166</v>
      </c>
      <c r="F393" s="183" t="s">
        <v>163</v>
      </c>
      <c r="G393" s="163">
        <v>1</v>
      </c>
      <c r="H393" s="163" t="s">
        <v>38</v>
      </c>
      <c r="I393" s="163">
        <v>12</v>
      </c>
      <c r="J393" s="163">
        <v>1</v>
      </c>
      <c r="K393" s="163">
        <v>2460</v>
      </c>
      <c r="L393" s="163">
        <v>565.79999999999995</v>
      </c>
      <c r="M393" s="163">
        <v>49.2</v>
      </c>
      <c r="N393" s="163" t="s">
        <v>43</v>
      </c>
      <c r="O393" s="163" t="s">
        <v>43</v>
      </c>
      <c r="P393" s="163" t="s">
        <v>43</v>
      </c>
      <c r="Q393" s="163">
        <v>565.79999999999995</v>
      </c>
      <c r="R393" s="163">
        <v>49.2</v>
      </c>
      <c r="S393" s="163" t="s">
        <v>43</v>
      </c>
      <c r="Z393" s="358"/>
      <c r="AA393" s="369"/>
      <c r="AB393" s="163"/>
      <c r="AN39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1, 'RUR', 1, 12, 565.8, 49.2,null,565.8,49.2,null);</v>
      </c>
    </row>
    <row r="394" spans="1:40" ht="12.75" customHeight="1" x14ac:dyDescent="0.25">
      <c r="A394" s="272"/>
      <c r="B394" s="190">
        <v>1</v>
      </c>
      <c r="C394" s="163">
        <v>10004</v>
      </c>
      <c r="D394" s="163" t="s">
        <v>92</v>
      </c>
      <c r="E394" s="183" t="s">
        <v>166</v>
      </c>
      <c r="F394" s="183" t="s">
        <v>163</v>
      </c>
      <c r="G394" s="163">
        <v>1</v>
      </c>
      <c r="H394" s="163" t="s">
        <v>59</v>
      </c>
      <c r="I394" s="163">
        <v>12</v>
      </c>
      <c r="J394" s="163">
        <v>1</v>
      </c>
      <c r="K394" s="163">
        <v>1312</v>
      </c>
      <c r="L394" s="163">
        <v>301.76</v>
      </c>
      <c r="M394" s="163">
        <v>26.24</v>
      </c>
      <c r="N394" s="163" t="s">
        <v>43</v>
      </c>
      <c r="O394" s="163" t="s">
        <v>43</v>
      </c>
      <c r="P394" s="163" t="s">
        <v>43</v>
      </c>
      <c r="Q394" s="163">
        <v>301.76</v>
      </c>
      <c r="R394" s="163">
        <v>26.24</v>
      </c>
      <c r="S394" s="163" t="s">
        <v>43</v>
      </c>
      <c r="Z394" s="358"/>
      <c r="AA394" s="369"/>
      <c r="AB394" s="163"/>
      <c r="AN394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1, 'USD', 1, 12, 301.76, 26.24,null,301.76,26.24,null);</v>
      </c>
    </row>
    <row r="395" spans="1:40" ht="12.75" customHeight="1" x14ac:dyDescent="0.25">
      <c r="A395" s="272"/>
      <c r="B395" s="190">
        <v>1</v>
      </c>
      <c r="C395" s="163">
        <v>10004</v>
      </c>
      <c r="D395" s="163" t="s">
        <v>92</v>
      </c>
      <c r="E395" s="183" t="s">
        <v>166</v>
      </c>
      <c r="F395" s="183" t="s">
        <v>163</v>
      </c>
      <c r="G395" s="163">
        <v>0</v>
      </c>
      <c r="H395" s="163" t="s">
        <v>59</v>
      </c>
      <c r="I395" s="163">
        <v>12</v>
      </c>
      <c r="J395" s="163">
        <v>1</v>
      </c>
      <c r="K395" s="163">
        <v>1600</v>
      </c>
      <c r="L395" s="163">
        <v>368</v>
      </c>
      <c r="M395" s="163">
        <v>32</v>
      </c>
      <c r="N395" s="163" t="s">
        <v>43</v>
      </c>
      <c r="O395" s="163" t="s">
        <v>43</v>
      </c>
      <c r="P395" s="163" t="s">
        <v>43</v>
      </c>
      <c r="Q395" s="163">
        <v>368</v>
      </c>
      <c r="R395" s="163">
        <v>32</v>
      </c>
      <c r="S395" s="163" t="s">
        <v>43</v>
      </c>
      <c r="Z395" s="358"/>
      <c r="AA395" s="369"/>
      <c r="AB395" s="163"/>
      <c r="AN395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10004, '01.02.2015 0:00:00',  '28.02.2015 23:59:59', 0, 'USD', 1, 12, 368, 32,null,368,32,null);</v>
      </c>
    </row>
    <row r="396" spans="1:40" ht="12.75" customHeight="1" x14ac:dyDescent="0.25">
      <c r="A396" s="272"/>
      <c r="B396" s="190">
        <v>1</v>
      </c>
      <c r="C396" s="163">
        <v>10005</v>
      </c>
      <c r="D396" s="163" t="s">
        <v>98</v>
      </c>
      <c r="E396" s="183" t="s">
        <v>165</v>
      </c>
      <c r="F396" s="183" t="s">
        <v>162</v>
      </c>
      <c r="G396" s="163">
        <v>1</v>
      </c>
      <c r="H396" s="163" t="s">
        <v>38</v>
      </c>
      <c r="I396" s="163">
        <v>12</v>
      </c>
      <c r="J396" s="163">
        <v>1</v>
      </c>
      <c r="K396" s="163">
        <v>8610</v>
      </c>
      <c r="L396" s="163">
        <v>1980.3</v>
      </c>
      <c r="M396" s="163">
        <v>172.2</v>
      </c>
      <c r="N396" s="163" t="s">
        <v>43</v>
      </c>
      <c r="O396" s="163" t="s">
        <v>43</v>
      </c>
      <c r="P396" s="163" t="s">
        <v>43</v>
      </c>
      <c r="Q396" s="163">
        <v>1980.3</v>
      </c>
      <c r="R396" s="163">
        <v>172.2</v>
      </c>
      <c r="S396" s="163" t="s">
        <v>43</v>
      </c>
      <c r="Z396" s="358"/>
      <c r="AA396" s="369"/>
      <c r="AB396" s="163"/>
      <c r="AN396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10005, '01.01.2015 0:00:00',  '31.01.2015 23:59:59', 1, 'RUR', 1, 12, 1980.3, 172.2,null,1980.3,172.2,null);</v>
      </c>
    </row>
    <row r="397" spans="1:40" ht="12.75" customHeight="1" x14ac:dyDescent="0.25">
      <c r="A397" s="272"/>
      <c r="B397" s="190">
        <v>1</v>
      </c>
      <c r="C397" s="163">
        <v>10005</v>
      </c>
      <c r="D397" s="163" t="s">
        <v>98</v>
      </c>
      <c r="E397" s="183" t="s">
        <v>166</v>
      </c>
      <c r="F397" s="183" t="s">
        <v>163</v>
      </c>
      <c r="G397" s="163">
        <v>1</v>
      </c>
      <c r="H397" s="163" t="s">
        <v>38</v>
      </c>
      <c r="I397" s="163">
        <v>12</v>
      </c>
      <c r="J397" s="163">
        <v>1</v>
      </c>
      <c r="K397" s="163">
        <v>7626</v>
      </c>
      <c r="L397" s="163">
        <v>1753.98</v>
      </c>
      <c r="M397" s="163">
        <v>152.52000000000001</v>
      </c>
      <c r="N397" s="163" t="s">
        <v>43</v>
      </c>
      <c r="O397" s="163" t="s">
        <v>43</v>
      </c>
      <c r="P397" s="163" t="s">
        <v>43</v>
      </c>
      <c r="Q397" s="163">
        <v>1753.98</v>
      </c>
      <c r="R397" s="163">
        <v>152.52000000000001</v>
      </c>
      <c r="S397" s="163" t="s">
        <v>43</v>
      </c>
      <c r="Z397" s="358"/>
      <c r="AA397" s="369"/>
      <c r="AB397" s="163"/>
      <c r="AN397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10005, '01.02.2015 0:00:00',  '28.02.2015 23:59:59', 1, 'RUR', 1, 12, 1753.98, 152.52,null,1753.98,152.52,null);</v>
      </c>
    </row>
    <row r="398" spans="1:40" ht="12.75" customHeight="1" x14ac:dyDescent="0.25">
      <c r="A398" s="272"/>
      <c r="B398" s="190">
        <v>1</v>
      </c>
      <c r="C398" s="163">
        <v>10006</v>
      </c>
      <c r="D398" s="163" t="s">
        <v>99</v>
      </c>
      <c r="E398" s="183" t="s">
        <v>167</v>
      </c>
      <c r="F398" s="183" t="s">
        <v>164</v>
      </c>
      <c r="G398" s="163">
        <v>1</v>
      </c>
      <c r="H398" s="163" t="s">
        <v>38</v>
      </c>
      <c r="I398" s="163">
        <v>12</v>
      </c>
      <c r="J398" s="163">
        <v>1</v>
      </c>
      <c r="K398" s="163">
        <v>820</v>
      </c>
      <c r="L398" s="163">
        <v>188.6</v>
      </c>
      <c r="M398" s="163">
        <v>16.399999999999999</v>
      </c>
      <c r="N398" s="163" t="s">
        <v>43</v>
      </c>
      <c r="O398" s="163" t="s">
        <v>43</v>
      </c>
      <c r="P398" s="163" t="s">
        <v>43</v>
      </c>
      <c r="Q398" s="163">
        <v>188.6</v>
      </c>
      <c r="R398" s="163">
        <v>16.399999999999999</v>
      </c>
      <c r="S398" s="163" t="s">
        <v>43</v>
      </c>
      <c r="Z398" s="358"/>
      <c r="AA398" s="369"/>
      <c r="AB398" s="163"/>
      <c r="AN398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10006, '01.12.2014 0:00:00',  '31.12.2014 23:59:59', 1, 'RUR', 1, 12, 188.6, 16.4,null,188.6,16.4,null);</v>
      </c>
    </row>
    <row r="399" spans="1:40" ht="12.75" customHeight="1" x14ac:dyDescent="0.25">
      <c r="A399" s="272"/>
      <c r="B399" s="190">
        <v>1</v>
      </c>
      <c r="C399" s="163">
        <v>10006</v>
      </c>
      <c r="D399" s="163" t="s">
        <v>99</v>
      </c>
      <c r="E399" s="183" t="s">
        <v>165</v>
      </c>
      <c r="F399" s="183" t="s">
        <v>162</v>
      </c>
      <c r="G399" s="163">
        <v>1</v>
      </c>
      <c r="H399" s="163" t="s">
        <v>38</v>
      </c>
      <c r="I399" s="163">
        <v>12</v>
      </c>
      <c r="J399" s="163">
        <v>1</v>
      </c>
      <c r="K399" s="163">
        <v>0</v>
      </c>
      <c r="L399" s="163">
        <v>0</v>
      </c>
      <c r="M399" s="163">
        <v>0</v>
      </c>
      <c r="N399" s="163" t="s">
        <v>43</v>
      </c>
      <c r="O399" s="163" t="s">
        <v>43</v>
      </c>
      <c r="P399" s="163" t="s">
        <v>43</v>
      </c>
      <c r="Q399" s="163">
        <v>0</v>
      </c>
      <c r="R399" s="163">
        <v>0</v>
      </c>
      <c r="S399" s="163" t="s">
        <v>43</v>
      </c>
      <c r="Z399" s="358"/>
      <c r="AA399" s="369"/>
      <c r="AB399" s="163"/>
      <c r="AN399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10006, '01.01.2015 0:00:00',  '31.01.2015 23:59:59', 1, 'RUR', 1, 12, 0, 0,null,0,0,null);</v>
      </c>
    </row>
    <row r="400" spans="1:40" ht="12.75" customHeight="1" x14ac:dyDescent="0.25">
      <c r="A400" s="272"/>
      <c r="B400" s="190">
        <v>1</v>
      </c>
      <c r="C400" s="163">
        <v>10006</v>
      </c>
      <c r="D400" s="163" t="s">
        <v>99</v>
      </c>
      <c r="E400" s="183" t="s">
        <v>166</v>
      </c>
      <c r="F400" s="183" t="s">
        <v>163</v>
      </c>
      <c r="G400" s="163">
        <v>1</v>
      </c>
      <c r="H400" s="163" t="s">
        <v>38</v>
      </c>
      <c r="I400" s="163">
        <v>12</v>
      </c>
      <c r="J400" s="163">
        <v>1</v>
      </c>
      <c r="K400" s="163">
        <v>820</v>
      </c>
      <c r="L400" s="163">
        <v>188.6</v>
      </c>
      <c r="M400" s="163">
        <v>16.399999999999999</v>
      </c>
      <c r="N400" s="163" t="s">
        <v>43</v>
      </c>
      <c r="O400" s="163" t="s">
        <v>43</v>
      </c>
      <c r="P400" s="163" t="s">
        <v>43</v>
      </c>
      <c r="Q400" s="163">
        <v>188.6</v>
      </c>
      <c r="R400" s="163">
        <v>16.399999999999999</v>
      </c>
      <c r="S400" s="163" t="s">
        <v>43</v>
      </c>
      <c r="Z400" s="358"/>
      <c r="AA400" s="369"/>
      <c r="AB400" s="163"/>
      <c r="AN400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10006, '01.02.2015 0:00:00',  '28.02.2015 23:59:59', 1, 'RUR', 1, 12, 188.6, 16.4,null,188.6,16.4,null);</v>
      </c>
    </row>
    <row r="401" spans="1:40" ht="12.75" customHeight="1" x14ac:dyDescent="0.25">
      <c r="A401" s="272"/>
      <c r="B401" s="190">
        <v>1</v>
      </c>
      <c r="C401" s="163">
        <v>10007</v>
      </c>
      <c r="D401" s="163" t="s">
        <v>100</v>
      </c>
      <c r="E401" s="183" t="s">
        <v>165</v>
      </c>
      <c r="F401" s="183" t="s">
        <v>162</v>
      </c>
      <c r="G401" s="163">
        <v>0</v>
      </c>
      <c r="H401" s="163" t="s">
        <v>180</v>
      </c>
      <c r="I401" s="163">
        <v>12</v>
      </c>
      <c r="J401" s="163">
        <v>1</v>
      </c>
      <c r="K401" s="163">
        <v>0</v>
      </c>
      <c r="L401" s="163">
        <v>0</v>
      </c>
      <c r="M401" s="163">
        <v>0</v>
      </c>
      <c r="N401" s="163" t="s">
        <v>43</v>
      </c>
      <c r="O401" s="163">
        <v>1200</v>
      </c>
      <c r="P401" s="163">
        <v>1200</v>
      </c>
      <c r="Q401" s="163">
        <v>276</v>
      </c>
      <c r="R401" s="163">
        <v>24</v>
      </c>
      <c r="S401" s="163" t="s">
        <v>43</v>
      </c>
      <c r="Z401" s="358"/>
      <c r="AA401" s="369"/>
      <c r="AB401" s="163"/>
      <c r="AN40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0, 'EUR', 1, 12, 0, 0,null,276,24,null);</v>
      </c>
    </row>
    <row r="402" spans="1:40" ht="12.75" customHeight="1" x14ac:dyDescent="0.25">
      <c r="A402" s="272"/>
      <c r="B402" s="190">
        <v>1</v>
      </c>
      <c r="C402" s="163">
        <v>10007</v>
      </c>
      <c r="D402" s="163" t="s">
        <v>100</v>
      </c>
      <c r="E402" s="183" t="s">
        <v>165</v>
      </c>
      <c r="F402" s="183" t="s">
        <v>162</v>
      </c>
      <c r="G402" s="163">
        <v>1</v>
      </c>
      <c r="H402" s="163" t="s">
        <v>180</v>
      </c>
      <c r="I402" s="163">
        <v>12</v>
      </c>
      <c r="J402" s="163">
        <v>1</v>
      </c>
      <c r="K402" s="163">
        <v>0</v>
      </c>
      <c r="L402" s="163">
        <v>0</v>
      </c>
      <c r="M402" s="163">
        <v>0</v>
      </c>
      <c r="N402" s="163" t="s">
        <v>43</v>
      </c>
      <c r="O402" s="163">
        <v>2000</v>
      </c>
      <c r="P402" s="163">
        <v>1694.9152542372799</v>
      </c>
      <c r="Q402" s="163">
        <v>389.83050847457599</v>
      </c>
      <c r="R402" s="163">
        <v>33.898305084745701</v>
      </c>
      <c r="S402" s="163" t="s">
        <v>43</v>
      </c>
      <c r="Z402" s="358"/>
      <c r="AA402" s="369"/>
      <c r="AB402" s="163"/>
      <c r="AN40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1, 'EUR', 1, 12, 0, 0,null,389.830508474576,33.8983050847457,null);</v>
      </c>
    </row>
    <row r="403" spans="1:40" ht="12.75" customHeight="1" x14ac:dyDescent="0.25">
      <c r="A403" s="272"/>
      <c r="B403" s="190">
        <v>1</v>
      </c>
      <c r="C403" s="163">
        <v>10007</v>
      </c>
      <c r="D403" s="163" t="s">
        <v>100</v>
      </c>
      <c r="E403" s="183" t="s">
        <v>165</v>
      </c>
      <c r="F403" s="183" t="s">
        <v>162</v>
      </c>
      <c r="G403" s="163">
        <v>0</v>
      </c>
      <c r="H403" s="163" t="s">
        <v>38</v>
      </c>
      <c r="I403" s="163">
        <v>12</v>
      </c>
      <c r="J403" s="163">
        <v>1</v>
      </c>
      <c r="K403" s="163">
        <v>0</v>
      </c>
      <c r="L403" s="163">
        <v>0</v>
      </c>
      <c r="M403" s="163">
        <v>0</v>
      </c>
      <c r="N403" s="163" t="s">
        <v>43</v>
      </c>
      <c r="O403" s="163">
        <v>3200</v>
      </c>
      <c r="P403" s="163">
        <v>3200</v>
      </c>
      <c r="Q403" s="163">
        <v>736</v>
      </c>
      <c r="R403" s="163">
        <v>64</v>
      </c>
      <c r="S403" s="163" t="s">
        <v>43</v>
      </c>
      <c r="Z403" s="358"/>
      <c r="AA403" s="369"/>
      <c r="AB403" s="163"/>
      <c r="AN40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0, 'RUR', 1, 12, 0, 0,null,736,64,null);</v>
      </c>
    </row>
    <row r="404" spans="1:40" ht="12.75" customHeight="1" x14ac:dyDescent="0.25">
      <c r="A404" s="272"/>
      <c r="B404" s="190">
        <v>1</v>
      </c>
      <c r="C404" s="163">
        <v>10007</v>
      </c>
      <c r="D404" s="163" t="s">
        <v>100</v>
      </c>
      <c r="E404" s="183" t="s">
        <v>165</v>
      </c>
      <c r="F404" s="183" t="s">
        <v>162</v>
      </c>
      <c r="G404" s="163">
        <v>1</v>
      </c>
      <c r="H404" s="163" t="s">
        <v>38</v>
      </c>
      <c r="I404" s="163">
        <v>12</v>
      </c>
      <c r="J404" s="163">
        <v>1</v>
      </c>
      <c r="K404" s="163">
        <v>0</v>
      </c>
      <c r="L404" s="163">
        <v>0</v>
      </c>
      <c r="M404" s="163">
        <v>0</v>
      </c>
      <c r="N404" s="163" t="s">
        <v>43</v>
      </c>
      <c r="O404" s="163">
        <v>10000</v>
      </c>
      <c r="P404" s="163">
        <v>8474.5762711864409</v>
      </c>
      <c r="Q404" s="163">
        <v>1949.1525423728799</v>
      </c>
      <c r="R404" s="163">
        <v>169.49152542372801</v>
      </c>
      <c r="S404" s="163" t="s">
        <v>43</v>
      </c>
      <c r="Z404" s="358"/>
      <c r="AA404" s="369"/>
      <c r="AB404" s="163"/>
      <c r="AN404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1, 'RUR', 1, 12, 0, 0,null,1949.15254237288,169.491525423728,null);</v>
      </c>
    </row>
    <row r="405" spans="1:40" ht="12.75" customHeight="1" x14ac:dyDescent="0.25">
      <c r="A405" s="272"/>
      <c r="B405" s="190">
        <v>1</v>
      </c>
      <c r="C405" s="163">
        <v>10007</v>
      </c>
      <c r="D405" s="163" t="s">
        <v>100</v>
      </c>
      <c r="E405" s="183" t="s">
        <v>165</v>
      </c>
      <c r="F405" s="183" t="s">
        <v>162</v>
      </c>
      <c r="G405" s="163">
        <v>1</v>
      </c>
      <c r="H405" s="163" t="s">
        <v>59</v>
      </c>
      <c r="I405" s="163">
        <v>12</v>
      </c>
      <c r="J405" s="163">
        <v>1</v>
      </c>
      <c r="K405" s="163">
        <v>0</v>
      </c>
      <c r="L405" s="163">
        <v>0</v>
      </c>
      <c r="M405" s="163">
        <v>0</v>
      </c>
      <c r="N405" s="163" t="s">
        <v>43</v>
      </c>
      <c r="O405" s="163">
        <v>3200</v>
      </c>
      <c r="P405" s="163">
        <v>2711.8644067796599</v>
      </c>
      <c r="Q405" s="163">
        <v>623.72881355932202</v>
      </c>
      <c r="R405" s="163">
        <v>54.237288135593197</v>
      </c>
      <c r="S405" s="163" t="s">
        <v>43</v>
      </c>
      <c r="Z405" s="358"/>
      <c r="AA405" s="369"/>
      <c r="AB405" s="163"/>
      <c r="AN405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1, 'USD', 1, 12, 0, 0,null,623.728813559322,54.2372881355932,null);</v>
      </c>
    </row>
    <row r="406" spans="1:40" ht="12.75" customHeight="1" x14ac:dyDescent="0.25">
      <c r="A406" s="272"/>
      <c r="B406" s="190">
        <v>1</v>
      </c>
      <c r="C406" s="163">
        <v>10007</v>
      </c>
      <c r="D406" s="163" t="s">
        <v>100</v>
      </c>
      <c r="E406" s="183" t="s">
        <v>165</v>
      </c>
      <c r="F406" s="183" t="s">
        <v>162</v>
      </c>
      <c r="G406" s="163">
        <v>0</v>
      </c>
      <c r="H406" s="163" t="s">
        <v>59</v>
      </c>
      <c r="I406" s="163">
        <v>12</v>
      </c>
      <c r="J406" s="163">
        <v>1</v>
      </c>
      <c r="K406" s="163">
        <v>0</v>
      </c>
      <c r="L406" s="163">
        <v>0</v>
      </c>
      <c r="M406" s="163">
        <v>0</v>
      </c>
      <c r="N406" s="163" t="s">
        <v>43</v>
      </c>
      <c r="O406" s="163">
        <v>3200</v>
      </c>
      <c r="P406" s="163">
        <v>3200</v>
      </c>
      <c r="Q406" s="163">
        <v>736</v>
      </c>
      <c r="R406" s="163">
        <v>64</v>
      </c>
      <c r="S406" s="163" t="s">
        <v>43</v>
      </c>
      <c r="Z406" s="358"/>
      <c r="AA406" s="369"/>
      <c r="AB406" s="163"/>
      <c r="AN406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'01.01.2015 0:00:00',  '31.01.2015 23:59:59', 0, 'USD', 1, 12, 0, 0,null,736,64,null);</v>
      </c>
    </row>
    <row r="407" spans="1:40" ht="12.75" customHeight="1" x14ac:dyDescent="0.25">
      <c r="A407" s="272"/>
      <c r="B407" s="190">
        <v>1</v>
      </c>
      <c r="C407" s="163">
        <v>10007</v>
      </c>
      <c r="D407" s="163" t="s">
        <v>100</v>
      </c>
      <c r="E407" s="183" t="s">
        <v>166</v>
      </c>
      <c r="F407" s="183" t="s">
        <v>163</v>
      </c>
      <c r="G407" s="163">
        <v>0</v>
      </c>
      <c r="H407" s="163" t="s">
        <v>180</v>
      </c>
      <c r="I407" s="163">
        <v>12</v>
      </c>
      <c r="J407" s="163">
        <v>1</v>
      </c>
      <c r="K407" s="163">
        <v>600</v>
      </c>
      <c r="L407" s="163">
        <v>138</v>
      </c>
      <c r="M407" s="163">
        <v>12</v>
      </c>
      <c r="N407" s="163" t="s">
        <v>43</v>
      </c>
      <c r="O407" s="163">
        <v>0</v>
      </c>
      <c r="P407" s="163">
        <v>0</v>
      </c>
      <c r="Q407" s="163">
        <v>0</v>
      </c>
      <c r="R407" s="163">
        <v>0</v>
      </c>
      <c r="S407" s="163" t="s">
        <v>43</v>
      </c>
      <c r="Z407" s="358"/>
      <c r="AA407" s="369"/>
      <c r="AB407" s="163"/>
      <c r="AN407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0, 'EUR', 1, 12, 138, 12,null,0,0,null);</v>
      </c>
    </row>
    <row r="408" spans="1:40" ht="12.75" customHeight="1" x14ac:dyDescent="0.25">
      <c r="A408" s="272"/>
      <c r="B408" s="190">
        <v>1</v>
      </c>
      <c r="C408" s="163">
        <v>10007</v>
      </c>
      <c r="D408" s="163" t="s">
        <v>100</v>
      </c>
      <c r="E408" s="183" t="s">
        <v>166</v>
      </c>
      <c r="F408" s="183" t="s">
        <v>163</v>
      </c>
      <c r="G408" s="163">
        <v>1</v>
      </c>
      <c r="H408" s="163" t="s">
        <v>180</v>
      </c>
      <c r="I408" s="163">
        <v>12</v>
      </c>
      <c r="J408" s="163">
        <v>1</v>
      </c>
      <c r="K408" s="163">
        <v>820</v>
      </c>
      <c r="L408" s="163">
        <v>188.6</v>
      </c>
      <c r="M408" s="163">
        <v>16.399999999999999</v>
      </c>
      <c r="N408" s="163" t="s">
        <v>43</v>
      </c>
      <c r="O408" s="163">
        <v>0</v>
      </c>
      <c r="P408" s="163">
        <v>0</v>
      </c>
      <c r="Q408" s="163">
        <v>0</v>
      </c>
      <c r="R408" s="163">
        <v>0</v>
      </c>
      <c r="S408" s="163" t="s">
        <v>43</v>
      </c>
      <c r="Z408" s="358"/>
      <c r="AA408" s="369"/>
      <c r="AB408" s="163"/>
      <c r="AN408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'EUR', 1, 12, 188.6, 16.4,null,0,0,null);</v>
      </c>
    </row>
    <row r="409" spans="1:40" ht="12.75" customHeight="1" x14ac:dyDescent="0.25">
      <c r="A409" s="272"/>
      <c r="B409" s="190">
        <v>1</v>
      </c>
      <c r="C409" s="163">
        <v>10007</v>
      </c>
      <c r="D409" s="163" t="s">
        <v>100</v>
      </c>
      <c r="E409" s="183" t="s">
        <v>166</v>
      </c>
      <c r="F409" s="183" t="s">
        <v>163</v>
      </c>
      <c r="G409" s="163">
        <v>0</v>
      </c>
      <c r="H409" s="163" t="s">
        <v>38</v>
      </c>
      <c r="I409" s="163">
        <v>12</v>
      </c>
      <c r="J409" s="163">
        <v>1</v>
      </c>
      <c r="K409" s="163">
        <v>1600</v>
      </c>
      <c r="L409" s="163">
        <v>368</v>
      </c>
      <c r="M409" s="163">
        <v>32</v>
      </c>
      <c r="N409" s="163" t="s">
        <v>43</v>
      </c>
      <c r="O409" s="163">
        <v>0</v>
      </c>
      <c r="P409" s="163">
        <v>0</v>
      </c>
      <c r="Q409" s="163">
        <v>0</v>
      </c>
      <c r="R409" s="163">
        <v>0</v>
      </c>
      <c r="S409" s="163" t="s">
        <v>43</v>
      </c>
      <c r="Z409" s="358"/>
      <c r="AA409" s="369"/>
      <c r="AB409" s="163"/>
      <c r="AN409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0, 'RUR', 1, 12, 368, 32,null,0,0,null);</v>
      </c>
    </row>
    <row r="410" spans="1:40" ht="12.75" customHeight="1" x14ac:dyDescent="0.25">
      <c r="A410" s="272"/>
      <c r="B410" s="190">
        <v>1</v>
      </c>
      <c r="C410" s="163">
        <v>10007</v>
      </c>
      <c r="D410" s="163" t="s">
        <v>100</v>
      </c>
      <c r="E410" s="183" t="s">
        <v>166</v>
      </c>
      <c r="F410" s="183" t="s">
        <v>163</v>
      </c>
      <c r="G410" s="163">
        <v>1</v>
      </c>
      <c r="H410" s="163" t="s">
        <v>38</v>
      </c>
      <c r="I410" s="163">
        <v>12</v>
      </c>
      <c r="J410" s="163">
        <v>1</v>
      </c>
      <c r="K410" s="163">
        <v>4100</v>
      </c>
      <c r="L410" s="163">
        <v>943</v>
      </c>
      <c r="M410" s="163">
        <v>82</v>
      </c>
      <c r="N410" s="163" t="s">
        <v>43</v>
      </c>
      <c r="O410" s="163">
        <v>0</v>
      </c>
      <c r="P410" s="163">
        <v>0</v>
      </c>
      <c r="Q410" s="163">
        <v>0</v>
      </c>
      <c r="R410" s="163">
        <v>0</v>
      </c>
      <c r="S410" s="163" t="s">
        <v>43</v>
      </c>
      <c r="Z410" s="358"/>
      <c r="AA410" s="369"/>
      <c r="AB410" s="163"/>
      <c r="AN410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'RUR', 1, 12, 943, 82,null,0,0,null);</v>
      </c>
    </row>
    <row r="411" spans="1:40" ht="12.75" customHeight="1" x14ac:dyDescent="0.25">
      <c r="A411" s="272"/>
      <c r="B411" s="190">
        <v>1</v>
      </c>
      <c r="C411" s="163">
        <v>10007</v>
      </c>
      <c r="D411" s="163" t="s">
        <v>100</v>
      </c>
      <c r="E411" s="183" t="s">
        <v>166</v>
      </c>
      <c r="F411" s="183" t="s">
        <v>163</v>
      </c>
      <c r="G411" s="163">
        <v>1</v>
      </c>
      <c r="H411" s="163" t="s">
        <v>59</v>
      </c>
      <c r="I411" s="163">
        <v>12</v>
      </c>
      <c r="J411" s="163">
        <v>1</v>
      </c>
      <c r="K411" s="163">
        <v>1312</v>
      </c>
      <c r="L411" s="163">
        <v>301.76</v>
      </c>
      <c r="M411" s="163">
        <v>26.24</v>
      </c>
      <c r="N411" s="163" t="s">
        <v>43</v>
      </c>
      <c r="O411" s="163">
        <v>0</v>
      </c>
      <c r="P411" s="163">
        <v>0</v>
      </c>
      <c r="Q411" s="163">
        <v>0</v>
      </c>
      <c r="R411" s="163">
        <v>0</v>
      </c>
      <c r="S411" s="163" t="s">
        <v>43</v>
      </c>
      <c r="Z411" s="358"/>
      <c r="AA411" s="369"/>
      <c r="AB411" s="163"/>
      <c r="AN41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1, 'USD', 1, 12, 301.76, 26.24,null,0,0,null);</v>
      </c>
    </row>
    <row r="412" spans="1:40" ht="12.75" customHeight="1" x14ac:dyDescent="0.25">
      <c r="A412" s="272"/>
      <c r="B412" s="190">
        <v>1</v>
      </c>
      <c r="C412" s="163">
        <v>10007</v>
      </c>
      <c r="D412" s="163" t="s">
        <v>100</v>
      </c>
      <c r="E412" s="183" t="s">
        <v>166</v>
      </c>
      <c r="F412" s="183" t="s">
        <v>163</v>
      </c>
      <c r="G412" s="163">
        <v>0</v>
      </c>
      <c r="H412" s="163" t="s">
        <v>59</v>
      </c>
      <c r="I412" s="163">
        <v>12</v>
      </c>
      <c r="J412" s="163">
        <v>1</v>
      </c>
      <c r="K412" s="163">
        <v>1600</v>
      </c>
      <c r="L412" s="163">
        <v>368</v>
      </c>
      <c r="M412" s="163">
        <v>32</v>
      </c>
      <c r="N412" s="163" t="s">
        <v>43</v>
      </c>
      <c r="O412" s="163">
        <v>0</v>
      </c>
      <c r="P412" s="163">
        <v>0</v>
      </c>
      <c r="Q412" s="163">
        <v>0</v>
      </c>
      <c r="R412" s="163">
        <v>0</v>
      </c>
      <c r="S412" s="163" t="s">
        <v>43</v>
      </c>
      <c r="Z412" s="358"/>
      <c r="AA412" s="369"/>
      <c r="AB412" s="163"/>
      <c r="AN41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10007, '01.02.2015 0:00:00',  '28.02.2015 23:59:59', 0, 'USD', 1, 12, 368, 32,null,0,0,null);</v>
      </c>
    </row>
    <row r="413" spans="1:40" ht="12.75" customHeight="1" x14ac:dyDescent="0.25">
      <c r="A413" s="272"/>
      <c r="B413" s="190">
        <v>1</v>
      </c>
      <c r="C413" s="163">
        <v>10008</v>
      </c>
      <c r="D413" s="163" t="s">
        <v>62</v>
      </c>
      <c r="E413" s="183" t="s">
        <v>165</v>
      </c>
      <c r="F413" s="183" t="s">
        <v>162</v>
      </c>
      <c r="G413" s="163">
        <v>1</v>
      </c>
      <c r="H413" s="163" t="s">
        <v>38</v>
      </c>
      <c r="I413" s="163">
        <v>12</v>
      </c>
      <c r="J413" s="163">
        <v>1</v>
      </c>
      <c r="K413" s="163">
        <v>8610</v>
      </c>
      <c r="L413" s="163">
        <v>1980.3</v>
      </c>
      <c r="M413" s="163">
        <v>172.2</v>
      </c>
      <c r="N413" s="163" t="s">
        <v>43</v>
      </c>
      <c r="O413" s="163">
        <v>35900</v>
      </c>
      <c r="P413" s="163">
        <v>30423.728813559301</v>
      </c>
      <c r="Q413" s="163">
        <v>6997.4576271186397</v>
      </c>
      <c r="R413" s="163">
        <v>608.47457627118604</v>
      </c>
      <c r="S413" s="163" t="s">
        <v>43</v>
      </c>
      <c r="Z413" s="358"/>
      <c r="AA413" s="369"/>
      <c r="AB413" s="163"/>
      <c r="AN41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10008, '01.01.2015 0:00:00',  '31.01.2015 23:59:59', 1, 'RUR', 1, 12, 1980.3, 172.2,null,6997.45762711864,608.474576271186,null);</v>
      </c>
    </row>
    <row r="414" spans="1:40" ht="12.75" customHeight="1" x14ac:dyDescent="0.25">
      <c r="A414" s="272"/>
      <c r="B414" s="190">
        <v>1</v>
      </c>
      <c r="C414" s="163">
        <v>10008</v>
      </c>
      <c r="D414" s="163" t="s">
        <v>62</v>
      </c>
      <c r="E414" s="183" t="s">
        <v>166</v>
      </c>
      <c r="F414" s="183" t="s">
        <v>163</v>
      </c>
      <c r="G414" s="163">
        <v>1</v>
      </c>
      <c r="H414" s="163" t="s">
        <v>38</v>
      </c>
      <c r="I414" s="163">
        <v>12</v>
      </c>
      <c r="J414" s="163">
        <v>1</v>
      </c>
      <c r="K414" s="163">
        <v>7626</v>
      </c>
      <c r="L414" s="163">
        <v>1753.98</v>
      </c>
      <c r="M414" s="163">
        <v>152.52000000000001</v>
      </c>
      <c r="N414" s="163" t="s">
        <v>43</v>
      </c>
      <c r="O414" s="163">
        <v>5400</v>
      </c>
      <c r="P414" s="163">
        <v>4576.2711864406701</v>
      </c>
      <c r="Q414" s="163">
        <v>1052.54237288135</v>
      </c>
      <c r="R414" s="163">
        <v>91.525423728813493</v>
      </c>
      <c r="S414" s="163" t="s">
        <v>43</v>
      </c>
      <c r="Z414" s="358"/>
      <c r="AA414" s="369"/>
      <c r="AB414" s="163"/>
      <c r="AN414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10008, '01.02.2015 0:00:00',  '28.02.2015 23:59:59', 1, 'RUR', 1, 12, 1753.98, 152.52,null,1052.54237288135,91.5254237288135,null);</v>
      </c>
    </row>
    <row r="415" spans="1:40" ht="12.75" customHeight="1" x14ac:dyDescent="0.25">
      <c r="A415" s="272"/>
      <c r="B415" s="190">
        <v>1</v>
      </c>
      <c r="C415" s="163">
        <v>10009</v>
      </c>
      <c r="D415" s="163" t="s">
        <v>268</v>
      </c>
      <c r="E415" s="183" t="s">
        <v>165</v>
      </c>
      <c r="F415" s="183" t="s">
        <v>162</v>
      </c>
      <c r="G415" s="163">
        <v>1</v>
      </c>
      <c r="H415" s="163" t="s">
        <v>38</v>
      </c>
      <c r="I415" s="163">
        <v>12</v>
      </c>
      <c r="J415" s="163">
        <v>1</v>
      </c>
      <c r="K415" s="163">
        <v>0</v>
      </c>
      <c r="L415" s="163">
        <v>0</v>
      </c>
      <c r="M415" s="163">
        <v>0</v>
      </c>
      <c r="N415" s="163" t="s">
        <v>43</v>
      </c>
      <c r="O415" s="163">
        <v>6000</v>
      </c>
      <c r="P415" s="163">
        <v>5084.7457627118602</v>
      </c>
      <c r="Q415" s="163">
        <v>1169.4915254237201</v>
      </c>
      <c r="R415" s="163">
        <v>101.694915254237</v>
      </c>
      <c r="S415" s="163" t="s">
        <v>43</v>
      </c>
      <c r="Z415" s="358"/>
      <c r="AA415" s="369"/>
      <c r="AB415" s="163"/>
      <c r="AN415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10009, '01.01.2015 0:00:00',  '31.01.2015 23:59:59', 1, 'RUR', 1, 12, 0, 0,null,1169.49152542372,101.694915254237,null);</v>
      </c>
    </row>
    <row r="416" spans="1:40" ht="12.75" customHeight="1" x14ac:dyDescent="0.25">
      <c r="A416" s="272"/>
      <c r="B416" s="190">
        <v>1</v>
      </c>
      <c r="C416" s="163">
        <v>10009</v>
      </c>
      <c r="D416" s="163" t="s">
        <v>268</v>
      </c>
      <c r="E416" s="183" t="s">
        <v>166</v>
      </c>
      <c r="F416" s="183" t="s">
        <v>163</v>
      </c>
      <c r="G416" s="163">
        <v>1</v>
      </c>
      <c r="H416" s="163" t="s">
        <v>38</v>
      </c>
      <c r="I416" s="163">
        <v>12</v>
      </c>
      <c r="J416" s="163">
        <v>1</v>
      </c>
      <c r="K416" s="163">
        <v>1640</v>
      </c>
      <c r="L416" s="163">
        <v>377.2</v>
      </c>
      <c r="M416" s="163">
        <v>32.799999999999997</v>
      </c>
      <c r="N416" s="163" t="s">
        <v>43</v>
      </c>
      <c r="O416" s="163">
        <v>0</v>
      </c>
      <c r="P416" s="163">
        <v>0</v>
      </c>
      <c r="Q416" s="163">
        <v>0</v>
      </c>
      <c r="R416" s="163">
        <v>0</v>
      </c>
      <c r="S416" s="163" t="s">
        <v>43</v>
      </c>
      <c r="Z416" s="358"/>
      <c r="AA416" s="369"/>
      <c r="AB416" s="163"/>
      <c r="AN416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10009, '01.02.2015 0:00:00',  '28.02.2015 23:59:59', 1, 'RUR', 1, 12, 377.2, 32.8,null,0,0,null);</v>
      </c>
    </row>
    <row r="417" spans="1:40" ht="12.75" customHeight="1" x14ac:dyDescent="0.25">
      <c r="A417" s="272"/>
      <c r="B417" s="190">
        <v>1</v>
      </c>
      <c r="C417" s="163">
        <v>100010</v>
      </c>
      <c r="D417" s="163" t="s">
        <v>107</v>
      </c>
      <c r="E417" s="183" t="s">
        <v>165</v>
      </c>
      <c r="F417" s="183" t="s">
        <v>162</v>
      </c>
      <c r="G417" s="163">
        <v>1</v>
      </c>
      <c r="H417" s="163" t="s">
        <v>38</v>
      </c>
      <c r="I417" s="163">
        <v>12</v>
      </c>
      <c r="J417" s="163">
        <v>1</v>
      </c>
      <c r="K417" s="163">
        <v>0</v>
      </c>
      <c r="L417" s="163">
        <v>0</v>
      </c>
      <c r="M417" s="163">
        <v>0</v>
      </c>
      <c r="N417" s="163" t="s">
        <v>43</v>
      </c>
      <c r="O417" s="163">
        <v>7200</v>
      </c>
      <c r="P417" s="163">
        <v>6101.6949152542302</v>
      </c>
      <c r="Q417" s="163">
        <v>1403.3898305084699</v>
      </c>
      <c r="R417" s="163">
        <v>122.03389830508399</v>
      </c>
      <c r="S417" s="163" t="s">
        <v>43</v>
      </c>
      <c r="Z417" s="358"/>
      <c r="AA417" s="369"/>
      <c r="AB417" s="163"/>
      <c r="AN417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100010, '01.01.2015 0:00:00',  '31.01.2015 23:59:59', 1, 'RUR', 1, 12, 0, 0,null,1403.38983050847,122.033898305084,null);</v>
      </c>
    </row>
    <row r="418" spans="1:40" ht="12.75" customHeight="1" x14ac:dyDescent="0.25">
      <c r="A418" s="272"/>
      <c r="B418" s="190">
        <v>1</v>
      </c>
      <c r="C418" s="163">
        <v>100010</v>
      </c>
      <c r="D418" s="163" t="s">
        <v>107</v>
      </c>
      <c r="E418" s="183" t="s">
        <v>166</v>
      </c>
      <c r="F418" s="183" t="s">
        <v>163</v>
      </c>
      <c r="G418" s="163">
        <v>1</v>
      </c>
      <c r="H418" s="163" t="s">
        <v>38</v>
      </c>
      <c r="I418" s="163">
        <v>12</v>
      </c>
      <c r="J418" s="163">
        <v>1</v>
      </c>
      <c r="K418" s="163">
        <v>5002</v>
      </c>
      <c r="L418" s="163">
        <v>1150.46</v>
      </c>
      <c r="M418" s="163">
        <v>100.04</v>
      </c>
      <c r="N418" s="163" t="s">
        <v>43</v>
      </c>
      <c r="O418" s="163">
        <v>0</v>
      </c>
      <c r="P418" s="163">
        <v>0</v>
      </c>
      <c r="Q418" s="163">
        <v>0</v>
      </c>
      <c r="R418" s="163">
        <v>0</v>
      </c>
      <c r="S418" s="163" t="s">
        <v>43</v>
      </c>
      <c r="Z418" s="358"/>
      <c r="AA418" s="369"/>
      <c r="AB418" s="163"/>
      <c r="AN418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100010, '01.02.2015 0:00:00',  '28.02.2015 23:59:59', 1, 'RUR', 1, 12, 1150.46, 100.04,null,0,0,null);</v>
      </c>
    </row>
    <row r="419" spans="1:40" ht="12.75" customHeight="1" x14ac:dyDescent="0.25">
      <c r="A419" s="272"/>
      <c r="B419" s="190">
        <v>1</v>
      </c>
      <c r="C419" s="163">
        <v>100012</v>
      </c>
      <c r="D419" s="163" t="s">
        <v>70</v>
      </c>
      <c r="E419" s="183" t="s">
        <v>165</v>
      </c>
      <c r="F419" s="183" t="s">
        <v>162</v>
      </c>
      <c r="G419" s="163">
        <v>1</v>
      </c>
      <c r="H419" s="163" t="s">
        <v>38</v>
      </c>
      <c r="I419" s="163">
        <v>12</v>
      </c>
      <c r="J419" s="163">
        <v>1</v>
      </c>
      <c r="K419" s="163">
        <v>13038</v>
      </c>
      <c r="L419" s="163">
        <v>2998.74</v>
      </c>
      <c r="M419" s="163">
        <v>260.76</v>
      </c>
      <c r="N419" s="163" t="s">
        <v>43</v>
      </c>
      <c r="O419" s="163">
        <v>52000</v>
      </c>
      <c r="P419" s="163">
        <v>44067.796610169396</v>
      </c>
      <c r="Q419" s="163">
        <v>10135.5932203389</v>
      </c>
      <c r="R419" s="163">
        <v>881.35593220338899</v>
      </c>
      <c r="S419" s="163" t="s">
        <v>43</v>
      </c>
      <c r="Z419" s="358"/>
      <c r="AA419" s="369"/>
      <c r="AB419" s="163"/>
      <c r="AN419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100012, '01.01.2015 0:00:00',  '31.01.2015 23:59:59', 1, 'RUR', 1, 12, 2998.74, 260.76,null,10135.5932203389,881.355932203389,null);</v>
      </c>
    </row>
    <row r="420" spans="1:40" ht="12.75" customHeight="1" x14ac:dyDescent="0.25">
      <c r="A420" s="272"/>
      <c r="B420" s="190">
        <v>1</v>
      </c>
      <c r="C420" s="163">
        <v>100012</v>
      </c>
      <c r="D420" s="163" t="s">
        <v>70</v>
      </c>
      <c r="E420" s="183" t="s">
        <v>166</v>
      </c>
      <c r="F420" s="183" t="s">
        <v>163</v>
      </c>
      <c r="G420" s="163">
        <v>1</v>
      </c>
      <c r="H420" s="163" t="s">
        <v>38</v>
      </c>
      <c r="I420" s="163">
        <v>12</v>
      </c>
      <c r="J420" s="163">
        <v>1</v>
      </c>
      <c r="K420" s="163">
        <v>8856</v>
      </c>
      <c r="L420" s="163">
        <v>2036.88</v>
      </c>
      <c r="M420" s="163">
        <v>177.12</v>
      </c>
      <c r="N420" s="163" t="s">
        <v>43</v>
      </c>
      <c r="O420" s="163">
        <v>2600</v>
      </c>
      <c r="P420" s="163">
        <v>2203.3898305084699</v>
      </c>
      <c r="Q420" s="163">
        <v>506.77966101694898</v>
      </c>
      <c r="R420" s="163">
        <v>44.067796610169403</v>
      </c>
      <c r="S420" s="163" t="s">
        <v>43</v>
      </c>
      <c r="Z420" s="358"/>
      <c r="AA420" s="369"/>
      <c r="AB420" s="163"/>
      <c r="AN420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100012, '01.02.2015 0:00:00',  '28.02.2015 23:59:59', 1, 'RUR', 1, 12, 2036.88, 177.12,null,506.779661016949,44.0677966101694,null);</v>
      </c>
    </row>
    <row r="421" spans="1:40" ht="12.75" customHeight="1" x14ac:dyDescent="0.25">
      <c r="A421" s="272"/>
      <c r="B421" s="190">
        <v>1</v>
      </c>
      <c r="C421" s="163">
        <v>100013</v>
      </c>
      <c r="D421" s="163" t="s">
        <v>73</v>
      </c>
      <c r="E421" s="183" t="s">
        <v>167</v>
      </c>
      <c r="F421" s="183" t="s">
        <v>164</v>
      </c>
      <c r="G421" s="163">
        <v>1</v>
      </c>
      <c r="H421" s="163" t="s">
        <v>38</v>
      </c>
      <c r="I421" s="163">
        <v>12</v>
      </c>
      <c r="J421" s="163">
        <v>1</v>
      </c>
      <c r="K421" s="163">
        <v>2460</v>
      </c>
      <c r="L421" s="163">
        <v>565.79999999999995</v>
      </c>
      <c r="M421" s="163">
        <v>49.2</v>
      </c>
      <c r="N421" s="163" t="s">
        <v>43</v>
      </c>
      <c r="O421" s="163" t="s">
        <v>43</v>
      </c>
      <c r="P421" s="163" t="s">
        <v>43</v>
      </c>
      <c r="Q421" s="163">
        <v>565.79999999999995</v>
      </c>
      <c r="R421" s="163">
        <v>49.2</v>
      </c>
      <c r="S421" s="163" t="s">
        <v>43</v>
      </c>
      <c r="Z421" s="358"/>
      <c r="AA421" s="369"/>
      <c r="AB421" s="163"/>
      <c r="AN42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100013, '01.12.2014 0:00:00',  '31.12.2014 23:59:59', 1, 'RUR', 1, 12, 565.8, 49.2,null,565.8,49.2,null);</v>
      </c>
    </row>
    <row r="422" spans="1:40" ht="12.75" customHeight="1" x14ac:dyDescent="0.25">
      <c r="A422" s="272"/>
      <c r="B422" s="190">
        <v>1</v>
      </c>
      <c r="C422" s="163">
        <v>100013</v>
      </c>
      <c r="D422" s="163" t="s">
        <v>73</v>
      </c>
      <c r="E422" s="183" t="s">
        <v>165</v>
      </c>
      <c r="F422" s="183" t="s">
        <v>162</v>
      </c>
      <c r="G422" s="163">
        <v>1</v>
      </c>
      <c r="H422" s="163" t="s">
        <v>38</v>
      </c>
      <c r="I422" s="163">
        <v>12</v>
      </c>
      <c r="J422" s="163">
        <v>1</v>
      </c>
      <c r="K422" s="163">
        <v>0</v>
      </c>
      <c r="L422" s="163">
        <v>0</v>
      </c>
      <c r="M422" s="163">
        <v>0</v>
      </c>
      <c r="N422" s="163" t="s">
        <v>43</v>
      </c>
      <c r="O422" s="163" t="s">
        <v>43</v>
      </c>
      <c r="P422" s="163" t="s">
        <v>43</v>
      </c>
      <c r="Q422" s="163">
        <v>0</v>
      </c>
      <c r="R422" s="163">
        <v>0</v>
      </c>
      <c r="S422" s="163" t="s">
        <v>43</v>
      </c>
      <c r="Z422" s="358"/>
      <c r="AA422" s="369"/>
      <c r="AB422" s="163"/>
      <c r="AN42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100013, '01.01.2015 0:00:00',  '31.01.2015 23:59:59', 1, 'RUR', 1, 12, 0, 0,null,0,0,null);</v>
      </c>
    </row>
    <row r="423" spans="1:40" ht="12.75" customHeight="1" x14ac:dyDescent="0.25">
      <c r="A423" s="272"/>
      <c r="B423" s="190">
        <v>1</v>
      </c>
      <c r="C423" s="163">
        <v>100013</v>
      </c>
      <c r="D423" s="163" t="s">
        <v>73</v>
      </c>
      <c r="E423" s="183" t="s">
        <v>166</v>
      </c>
      <c r="F423" s="183" t="s">
        <v>163</v>
      </c>
      <c r="G423" s="163">
        <v>1</v>
      </c>
      <c r="H423" s="163" t="s">
        <v>38</v>
      </c>
      <c r="I423" s="163">
        <v>12</v>
      </c>
      <c r="J423" s="163">
        <v>1</v>
      </c>
      <c r="K423" s="163">
        <v>1640</v>
      </c>
      <c r="L423" s="163">
        <v>377.2</v>
      </c>
      <c r="M423" s="163">
        <v>32.799999999999997</v>
      </c>
      <c r="N423" s="163" t="s">
        <v>43</v>
      </c>
      <c r="O423" s="163" t="s">
        <v>43</v>
      </c>
      <c r="P423" s="163" t="s">
        <v>43</v>
      </c>
      <c r="Q423" s="163">
        <v>377.2</v>
      </c>
      <c r="R423" s="163">
        <v>32.799999999999997</v>
      </c>
      <c r="S423" s="163" t="s">
        <v>43</v>
      </c>
      <c r="Z423" s="358"/>
      <c r="AA423" s="369"/>
      <c r="AB423" s="163"/>
      <c r="AN42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100013, '01.02.2015 0:00:00',  '28.02.2015 23:59:59', 1, 'RUR', 1, 12, 377.2, 32.8,null,377.2,32.8,null);</v>
      </c>
    </row>
    <row r="424" spans="1:40" ht="12.75" customHeight="1" x14ac:dyDescent="0.25">
      <c r="A424" s="272"/>
      <c r="B424" s="190">
        <v>1</v>
      </c>
      <c r="C424" s="163">
        <v>100014</v>
      </c>
      <c r="D424" s="163" t="s">
        <v>156</v>
      </c>
      <c r="E424" s="183" t="s">
        <v>165</v>
      </c>
      <c r="F424" s="183" t="s">
        <v>162</v>
      </c>
      <c r="G424" s="163">
        <v>1</v>
      </c>
      <c r="H424" s="163" t="s">
        <v>38</v>
      </c>
      <c r="I424" s="163">
        <v>12</v>
      </c>
      <c r="J424" s="163">
        <v>1</v>
      </c>
      <c r="K424" s="163">
        <v>8610</v>
      </c>
      <c r="L424" s="163">
        <v>1980.3</v>
      </c>
      <c r="M424" s="163">
        <v>172.2</v>
      </c>
      <c r="N424" s="163" t="s">
        <v>43</v>
      </c>
      <c r="O424" s="163" t="s">
        <v>43</v>
      </c>
      <c r="P424" s="163" t="s">
        <v>43</v>
      </c>
      <c r="Q424" s="163">
        <v>1980.3</v>
      </c>
      <c r="R424" s="163">
        <v>172.2</v>
      </c>
      <c r="S424" s="163" t="s">
        <v>43</v>
      </c>
      <c r="Z424" s="358"/>
      <c r="AA424" s="369"/>
      <c r="AB424" s="163"/>
      <c r="AN424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100014, '01.01.2015 0:00:00',  '31.01.2015 23:59:59', 1, 'RUR', 1, 12, 1980.3, 172.2,null,1980.3,172.2,null);</v>
      </c>
    </row>
    <row r="425" spans="1:40" ht="12.75" customHeight="1" x14ac:dyDescent="0.25">
      <c r="A425" s="272"/>
      <c r="B425" s="190">
        <v>1</v>
      </c>
      <c r="C425" s="163">
        <v>100014</v>
      </c>
      <c r="D425" s="163" t="s">
        <v>156</v>
      </c>
      <c r="E425" s="183" t="s">
        <v>166</v>
      </c>
      <c r="F425" s="183" t="s">
        <v>163</v>
      </c>
      <c r="G425" s="163">
        <v>1</v>
      </c>
      <c r="H425" s="163" t="s">
        <v>38</v>
      </c>
      <c r="I425" s="163">
        <v>12</v>
      </c>
      <c r="J425" s="163">
        <v>1</v>
      </c>
      <c r="K425" s="163">
        <v>6888</v>
      </c>
      <c r="L425" s="163">
        <v>1584.24</v>
      </c>
      <c r="M425" s="163">
        <v>137.76</v>
      </c>
      <c r="N425" s="163" t="s">
        <v>43</v>
      </c>
      <c r="O425" s="163" t="s">
        <v>43</v>
      </c>
      <c r="P425" s="163" t="s">
        <v>43</v>
      </c>
      <c r="Q425" s="163">
        <v>1584.24</v>
      </c>
      <c r="R425" s="163">
        <v>137.76</v>
      </c>
      <c r="S425" s="163" t="s">
        <v>43</v>
      </c>
      <c r="Z425" s="358"/>
      <c r="AA425" s="369"/>
      <c r="AB425" s="163"/>
      <c r="AN425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100014, '01.02.2015 0:00:00',  '28.02.2015 23:59:59', 1, 'RUR', 1, 12, 1584.24, 137.76,null,1584.24,137.76,null);</v>
      </c>
    </row>
    <row r="426" spans="1:40" ht="12.75" customHeight="1" x14ac:dyDescent="0.25">
      <c r="A426" s="272"/>
      <c r="B426" s="190">
        <v>1</v>
      </c>
      <c r="C426" s="163">
        <v>100016</v>
      </c>
      <c r="D426" s="163" t="s">
        <v>77</v>
      </c>
      <c r="E426" s="183" t="s">
        <v>167</v>
      </c>
      <c r="F426" s="183" t="s">
        <v>164</v>
      </c>
      <c r="G426" s="163">
        <v>1</v>
      </c>
      <c r="H426" s="163" t="s">
        <v>180</v>
      </c>
      <c r="I426" s="163">
        <v>12</v>
      </c>
      <c r="J426" s="163">
        <v>1</v>
      </c>
      <c r="K426" s="163">
        <v>820</v>
      </c>
      <c r="L426" s="163">
        <v>188.6</v>
      </c>
      <c r="M426" s="163">
        <v>16.399999999999999</v>
      </c>
      <c r="N426" s="163" t="s">
        <v>43</v>
      </c>
      <c r="O426" s="163" t="s">
        <v>43</v>
      </c>
      <c r="P426" s="163" t="s">
        <v>43</v>
      </c>
      <c r="Q426" s="163">
        <v>188.6</v>
      </c>
      <c r="R426" s="163">
        <v>16.399999999999999</v>
      </c>
      <c r="S426" s="163" t="s">
        <v>43</v>
      </c>
      <c r="Z426" s="358"/>
      <c r="AA426" s="369"/>
      <c r="AB426" s="163"/>
      <c r="AN426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'01.12.2014 0:00:00',  '31.12.2014 23:59:59', 1, 'EUR', 1, 12, 188.6, 16.4,null,188.6,16.4,null);</v>
      </c>
    </row>
    <row r="427" spans="1:40" ht="12.75" customHeight="1" x14ac:dyDescent="0.25">
      <c r="A427" s="272"/>
      <c r="B427" s="190">
        <v>1</v>
      </c>
      <c r="C427" s="163">
        <v>100016</v>
      </c>
      <c r="D427" s="163" t="s">
        <v>77</v>
      </c>
      <c r="E427" s="183" t="s">
        <v>167</v>
      </c>
      <c r="F427" s="183" t="s">
        <v>164</v>
      </c>
      <c r="G427" s="163">
        <v>1</v>
      </c>
      <c r="H427" s="163" t="s">
        <v>38</v>
      </c>
      <c r="I427" s="163">
        <v>12</v>
      </c>
      <c r="J427" s="163">
        <v>1</v>
      </c>
      <c r="K427" s="163">
        <v>1640</v>
      </c>
      <c r="L427" s="163">
        <v>377.2</v>
      </c>
      <c r="M427" s="163">
        <v>32.799999999999997</v>
      </c>
      <c r="N427" s="163" t="s">
        <v>43</v>
      </c>
      <c r="O427" s="163" t="s">
        <v>43</v>
      </c>
      <c r="P427" s="163" t="s">
        <v>43</v>
      </c>
      <c r="Q427" s="163">
        <v>377.2</v>
      </c>
      <c r="R427" s="163">
        <v>32.799999999999997</v>
      </c>
      <c r="S427" s="163" t="s">
        <v>43</v>
      </c>
      <c r="Z427" s="358"/>
      <c r="AA427" s="369"/>
      <c r="AB427" s="163"/>
      <c r="AN427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'01.12.2014 0:00:00',  '31.12.2014 23:59:59', 1, 'RUR', 1, 12, 377.2, 32.8,null,377.2,32.8,null);</v>
      </c>
    </row>
    <row r="428" spans="1:40" ht="12.75" customHeight="1" x14ac:dyDescent="0.25">
      <c r="A428" s="272"/>
      <c r="B428" s="190">
        <v>1</v>
      </c>
      <c r="C428" s="163">
        <v>100016</v>
      </c>
      <c r="D428" s="163" t="s">
        <v>77</v>
      </c>
      <c r="E428" s="183" t="s">
        <v>165</v>
      </c>
      <c r="F428" s="183" t="s">
        <v>162</v>
      </c>
      <c r="G428" s="163">
        <v>0</v>
      </c>
      <c r="H428" s="163" t="s">
        <v>180</v>
      </c>
      <c r="I428" s="163">
        <v>12</v>
      </c>
      <c r="J428" s="163">
        <v>1</v>
      </c>
      <c r="K428" s="163">
        <v>0</v>
      </c>
      <c r="L428" s="163">
        <v>0</v>
      </c>
      <c r="M428" s="163">
        <v>0</v>
      </c>
      <c r="N428" s="163" t="s">
        <v>43</v>
      </c>
      <c r="O428" s="163" t="s">
        <v>43</v>
      </c>
      <c r="P428" s="163" t="s">
        <v>43</v>
      </c>
      <c r="Q428" s="163">
        <v>0</v>
      </c>
      <c r="R428" s="163">
        <v>0</v>
      </c>
      <c r="S428" s="163" t="s">
        <v>43</v>
      </c>
      <c r="Z428" s="358"/>
      <c r="AA428" s="369"/>
      <c r="AB428" s="163"/>
      <c r="AN428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'01.01.2015 0:00:00',  '31.01.2015 23:59:59', 0, 'EUR', 1, 12, 0, 0,null,0,0,null);</v>
      </c>
    </row>
    <row r="429" spans="1:40" ht="12.75" customHeight="1" x14ac:dyDescent="0.25">
      <c r="A429" s="272"/>
      <c r="B429" s="190">
        <v>1</v>
      </c>
      <c r="C429" s="163">
        <v>100016</v>
      </c>
      <c r="D429" s="163" t="s">
        <v>77</v>
      </c>
      <c r="E429" s="183" t="s">
        <v>165</v>
      </c>
      <c r="F429" s="183" t="s">
        <v>162</v>
      </c>
      <c r="G429" s="163">
        <v>1</v>
      </c>
      <c r="H429" s="163" t="s">
        <v>38</v>
      </c>
      <c r="I429" s="163">
        <v>12</v>
      </c>
      <c r="J429" s="163">
        <v>1</v>
      </c>
      <c r="K429" s="163">
        <v>0</v>
      </c>
      <c r="L429" s="163">
        <v>0</v>
      </c>
      <c r="M429" s="163">
        <v>0</v>
      </c>
      <c r="N429" s="163" t="s">
        <v>43</v>
      </c>
      <c r="O429" s="163" t="s">
        <v>43</v>
      </c>
      <c r="P429" s="163" t="s">
        <v>43</v>
      </c>
      <c r="Q429" s="163">
        <v>0</v>
      </c>
      <c r="R429" s="163">
        <v>0</v>
      </c>
      <c r="S429" s="163" t="s">
        <v>43</v>
      </c>
      <c r="Z429" s="358"/>
      <c r="AA429" s="369"/>
      <c r="AB429" s="163"/>
      <c r="AN429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'01.01.2015 0:00:00',  '31.01.2015 23:59:59', 1, 'RUR', 1, 12, 0, 0,null,0,0,null);</v>
      </c>
    </row>
    <row r="430" spans="1:40" ht="12.75" customHeight="1" x14ac:dyDescent="0.25">
      <c r="A430" s="272"/>
      <c r="B430" s="190">
        <v>1</v>
      </c>
      <c r="C430" s="163">
        <v>100016</v>
      </c>
      <c r="D430" s="163" t="s">
        <v>77</v>
      </c>
      <c r="E430" s="183" t="s">
        <v>165</v>
      </c>
      <c r="F430" s="183" t="s">
        <v>162</v>
      </c>
      <c r="G430" s="163">
        <v>0</v>
      </c>
      <c r="H430" s="163" t="s">
        <v>38</v>
      </c>
      <c r="I430" s="163">
        <v>12</v>
      </c>
      <c r="J430" s="163">
        <v>1</v>
      </c>
      <c r="K430" s="163">
        <v>0</v>
      </c>
      <c r="L430" s="163">
        <v>0</v>
      </c>
      <c r="M430" s="163">
        <v>0</v>
      </c>
      <c r="N430" s="163" t="s">
        <v>43</v>
      </c>
      <c r="O430" s="163" t="s">
        <v>43</v>
      </c>
      <c r="P430" s="163" t="s">
        <v>43</v>
      </c>
      <c r="Q430" s="163">
        <v>0</v>
      </c>
      <c r="R430" s="163">
        <v>0</v>
      </c>
      <c r="S430" s="163" t="s">
        <v>43</v>
      </c>
      <c r="Z430" s="358"/>
      <c r="AA430" s="369"/>
      <c r="AB430" s="163"/>
      <c r="AN430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'01.01.2015 0:00:00',  '31.01.2015 23:59:59', 0, 'RUR', 1, 12, 0, 0,null,0,0,null);</v>
      </c>
    </row>
    <row r="431" spans="1:40" ht="12.75" customHeight="1" x14ac:dyDescent="0.25">
      <c r="A431" s="272"/>
      <c r="B431" s="190">
        <v>1</v>
      </c>
      <c r="C431" s="163">
        <v>100016</v>
      </c>
      <c r="D431" s="163" t="s">
        <v>77</v>
      </c>
      <c r="E431" s="183" t="s">
        <v>165</v>
      </c>
      <c r="F431" s="183" t="s">
        <v>162</v>
      </c>
      <c r="G431" s="163">
        <v>1</v>
      </c>
      <c r="H431" s="163" t="s">
        <v>59</v>
      </c>
      <c r="I431" s="163">
        <v>12</v>
      </c>
      <c r="J431" s="163">
        <v>1</v>
      </c>
      <c r="K431" s="163">
        <v>0</v>
      </c>
      <c r="L431" s="163">
        <v>0</v>
      </c>
      <c r="M431" s="163">
        <v>0</v>
      </c>
      <c r="N431" s="163" t="s">
        <v>43</v>
      </c>
      <c r="O431" s="163" t="s">
        <v>43</v>
      </c>
      <c r="P431" s="163" t="s">
        <v>43</v>
      </c>
      <c r="Q431" s="163">
        <v>0</v>
      </c>
      <c r="R431" s="163">
        <v>0</v>
      </c>
      <c r="S431" s="163" t="s">
        <v>43</v>
      </c>
      <c r="Z431" s="358"/>
      <c r="AA431" s="369"/>
      <c r="AB431" s="163"/>
      <c r="AN43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'01.01.2015 0:00:00',  '31.01.2015 23:59:59', 1, 'USD', 1, 12, 0, 0,null,0,0,null);</v>
      </c>
    </row>
    <row r="432" spans="1:40" ht="12.75" customHeight="1" x14ac:dyDescent="0.25">
      <c r="A432" s="272"/>
      <c r="B432" s="190">
        <v>1</v>
      </c>
      <c r="C432" s="163">
        <v>100016</v>
      </c>
      <c r="D432" s="163" t="s">
        <v>77</v>
      </c>
      <c r="E432" s="183" t="s">
        <v>165</v>
      </c>
      <c r="F432" s="183" t="s">
        <v>162</v>
      </c>
      <c r="G432" s="163">
        <v>0</v>
      </c>
      <c r="H432" s="163" t="s">
        <v>59</v>
      </c>
      <c r="I432" s="163">
        <v>12</v>
      </c>
      <c r="J432" s="163">
        <v>1</v>
      </c>
      <c r="K432" s="163">
        <v>0</v>
      </c>
      <c r="L432" s="163">
        <v>0</v>
      </c>
      <c r="M432" s="163">
        <v>0</v>
      </c>
      <c r="N432" s="163" t="s">
        <v>43</v>
      </c>
      <c r="O432" s="163" t="s">
        <v>43</v>
      </c>
      <c r="P432" s="163" t="s">
        <v>43</v>
      </c>
      <c r="Q432" s="163">
        <v>0</v>
      </c>
      <c r="R432" s="163">
        <v>0</v>
      </c>
      <c r="S432" s="163" t="s">
        <v>43</v>
      </c>
      <c r="Z432" s="358"/>
      <c r="AA432" s="369"/>
      <c r="AB432" s="163"/>
      <c r="AN43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'01.01.2015 0:00:00',  '31.01.2015 23:59:59', 0, 'USD', 1, 12, 0, 0,null,0,0,null);</v>
      </c>
    </row>
    <row r="433" spans="1:40" ht="12.75" customHeight="1" x14ac:dyDescent="0.25">
      <c r="A433" s="272"/>
      <c r="B433" s="190">
        <v>1</v>
      </c>
      <c r="C433" s="163">
        <v>100016</v>
      </c>
      <c r="D433" s="163" t="s">
        <v>77</v>
      </c>
      <c r="E433" s="183" t="s">
        <v>166</v>
      </c>
      <c r="F433" s="183" t="s">
        <v>163</v>
      </c>
      <c r="G433" s="163">
        <v>0</v>
      </c>
      <c r="H433" s="163" t="s">
        <v>180</v>
      </c>
      <c r="I433" s="163">
        <v>12</v>
      </c>
      <c r="J433" s="163">
        <v>1</v>
      </c>
      <c r="K433" s="163">
        <v>600</v>
      </c>
      <c r="L433" s="163">
        <v>138</v>
      </c>
      <c r="M433" s="163">
        <v>12</v>
      </c>
      <c r="N433" s="163" t="s">
        <v>43</v>
      </c>
      <c r="O433" s="163" t="s">
        <v>43</v>
      </c>
      <c r="P433" s="163" t="s">
        <v>43</v>
      </c>
      <c r="Q433" s="163">
        <v>138</v>
      </c>
      <c r="R433" s="163">
        <v>12</v>
      </c>
      <c r="S433" s="163" t="s">
        <v>43</v>
      </c>
      <c r="Z433" s="358"/>
      <c r="AA433" s="369"/>
      <c r="AB433" s="163"/>
      <c r="AN43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0, 'EUR', 1, 12, 138, 12,null,138,12,null);</v>
      </c>
    </row>
    <row r="434" spans="1:40" ht="12.75" customHeight="1" x14ac:dyDescent="0.25">
      <c r="A434" s="272"/>
      <c r="B434" s="190">
        <v>1</v>
      </c>
      <c r="C434" s="163">
        <v>100016</v>
      </c>
      <c r="D434" s="163" t="s">
        <v>77</v>
      </c>
      <c r="E434" s="183" t="s">
        <v>166</v>
      </c>
      <c r="F434" s="183" t="s">
        <v>163</v>
      </c>
      <c r="G434" s="163">
        <v>0</v>
      </c>
      <c r="H434" s="163" t="s">
        <v>38</v>
      </c>
      <c r="I434" s="163">
        <v>12</v>
      </c>
      <c r="J434" s="163">
        <v>1</v>
      </c>
      <c r="K434" s="163">
        <v>1600</v>
      </c>
      <c r="L434" s="163">
        <v>368</v>
      </c>
      <c r="M434" s="163">
        <v>32</v>
      </c>
      <c r="N434" s="163" t="s">
        <v>43</v>
      </c>
      <c r="O434" s="163" t="s">
        <v>43</v>
      </c>
      <c r="P434" s="163" t="s">
        <v>43</v>
      </c>
      <c r="Q434" s="163">
        <v>368</v>
      </c>
      <c r="R434" s="163">
        <v>32</v>
      </c>
      <c r="S434" s="163" t="s">
        <v>43</v>
      </c>
      <c r="Z434" s="358"/>
      <c r="AA434" s="369"/>
      <c r="AB434" s="163"/>
      <c r="AN434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0, 'RUR', 1, 12, 368, 32,null,368,32,null);</v>
      </c>
    </row>
    <row r="435" spans="1:40" ht="12.75" customHeight="1" x14ac:dyDescent="0.25">
      <c r="A435" s="272"/>
      <c r="B435" s="190">
        <v>1</v>
      </c>
      <c r="C435" s="163">
        <v>100016</v>
      </c>
      <c r="D435" s="163" t="s">
        <v>77</v>
      </c>
      <c r="E435" s="183" t="s">
        <v>166</v>
      </c>
      <c r="F435" s="183" t="s">
        <v>163</v>
      </c>
      <c r="G435" s="163">
        <v>1</v>
      </c>
      <c r="H435" s="163" t="s">
        <v>38</v>
      </c>
      <c r="I435" s="163">
        <v>12</v>
      </c>
      <c r="J435" s="163">
        <v>1</v>
      </c>
      <c r="K435" s="163">
        <v>2460</v>
      </c>
      <c r="L435" s="163">
        <v>565.79999999999995</v>
      </c>
      <c r="M435" s="163">
        <v>49.2</v>
      </c>
      <c r="N435" s="163" t="s">
        <v>43</v>
      </c>
      <c r="O435" s="163" t="s">
        <v>43</v>
      </c>
      <c r="P435" s="163" t="s">
        <v>43</v>
      </c>
      <c r="Q435" s="163">
        <v>565.79999999999995</v>
      </c>
      <c r="R435" s="163">
        <v>49.2</v>
      </c>
      <c r="S435" s="163" t="s">
        <v>43</v>
      </c>
      <c r="Z435" s="358"/>
      <c r="AA435" s="369"/>
      <c r="AB435" s="163"/>
      <c r="AN435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1, 'RUR', 1, 12, 565.8, 49.2,null,565.8,49.2,null);</v>
      </c>
    </row>
    <row r="436" spans="1:40" ht="12.75" customHeight="1" x14ac:dyDescent="0.25">
      <c r="A436" s="272"/>
      <c r="B436" s="190">
        <v>1</v>
      </c>
      <c r="C436" s="163">
        <v>100016</v>
      </c>
      <c r="D436" s="163" t="s">
        <v>77</v>
      </c>
      <c r="E436" s="183" t="s">
        <v>166</v>
      </c>
      <c r="F436" s="183" t="s">
        <v>163</v>
      </c>
      <c r="G436" s="163">
        <v>1</v>
      </c>
      <c r="H436" s="163" t="s">
        <v>59</v>
      </c>
      <c r="I436" s="163">
        <v>12</v>
      </c>
      <c r="J436" s="163">
        <v>1</v>
      </c>
      <c r="K436" s="163">
        <v>1312</v>
      </c>
      <c r="L436" s="163">
        <v>301.76</v>
      </c>
      <c r="M436" s="163">
        <v>26.24</v>
      </c>
      <c r="N436" s="163" t="s">
        <v>43</v>
      </c>
      <c r="O436" s="163" t="s">
        <v>43</v>
      </c>
      <c r="P436" s="163" t="s">
        <v>43</v>
      </c>
      <c r="Q436" s="163">
        <v>301.76</v>
      </c>
      <c r="R436" s="163">
        <v>26.24</v>
      </c>
      <c r="S436" s="163" t="s">
        <v>43</v>
      </c>
      <c r="Z436" s="358"/>
      <c r="AA436" s="369"/>
      <c r="AB436" s="163"/>
      <c r="AN436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1, 'USD', 1, 12, 301.76, 26.24,null,301.76,26.24,null);</v>
      </c>
    </row>
    <row r="437" spans="1:40" ht="12.75" customHeight="1" x14ac:dyDescent="0.25">
      <c r="A437" s="272"/>
      <c r="B437" s="190">
        <v>1</v>
      </c>
      <c r="C437" s="163">
        <v>100016</v>
      </c>
      <c r="D437" s="163" t="s">
        <v>77</v>
      </c>
      <c r="E437" s="183" t="s">
        <v>166</v>
      </c>
      <c r="F437" s="183" t="s">
        <v>163</v>
      </c>
      <c r="G437" s="163">
        <v>0</v>
      </c>
      <c r="H437" s="163" t="s">
        <v>59</v>
      </c>
      <c r="I437" s="163">
        <v>12</v>
      </c>
      <c r="J437" s="163">
        <v>1</v>
      </c>
      <c r="K437" s="163">
        <v>1600</v>
      </c>
      <c r="L437" s="163">
        <v>368</v>
      </c>
      <c r="M437" s="163">
        <v>32</v>
      </c>
      <c r="N437" s="163" t="s">
        <v>43</v>
      </c>
      <c r="O437" s="163" t="s">
        <v>43</v>
      </c>
      <c r="P437" s="163" t="s">
        <v>43</v>
      </c>
      <c r="Q437" s="163">
        <v>368</v>
      </c>
      <c r="R437" s="163">
        <v>32</v>
      </c>
      <c r="S437" s="163" t="s">
        <v>43</v>
      </c>
      <c r="Z437" s="358"/>
      <c r="AA437" s="369"/>
      <c r="AB437" s="163"/>
      <c r="AN437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100016, '01.02.2015 0:00:00',  '28.02.2015 23:59:59', 0, 'USD', 1, 12, 368, 32,null,368,32,null);</v>
      </c>
    </row>
    <row r="438" spans="1:40" ht="12.75" customHeight="1" x14ac:dyDescent="0.25">
      <c r="A438" s="272"/>
      <c r="B438" s="190">
        <v>1</v>
      </c>
      <c r="C438" s="163">
        <v>100017</v>
      </c>
      <c r="D438" s="163" t="s">
        <v>78</v>
      </c>
      <c r="E438" s="183" t="s">
        <v>165</v>
      </c>
      <c r="F438" s="183" t="s">
        <v>162</v>
      </c>
      <c r="G438" s="163">
        <v>1</v>
      </c>
      <c r="H438" s="163" t="s">
        <v>38</v>
      </c>
      <c r="I438" s="163">
        <v>12</v>
      </c>
      <c r="J438" s="163">
        <v>1</v>
      </c>
      <c r="K438" s="163">
        <v>8610</v>
      </c>
      <c r="L438" s="163">
        <v>1980.3</v>
      </c>
      <c r="M438" s="163">
        <v>172.2</v>
      </c>
      <c r="N438" s="163" t="s">
        <v>43</v>
      </c>
      <c r="O438" s="163" t="s">
        <v>43</v>
      </c>
      <c r="P438" s="163" t="s">
        <v>43</v>
      </c>
      <c r="Q438" s="163">
        <v>1980.3</v>
      </c>
      <c r="R438" s="163">
        <v>172.2</v>
      </c>
      <c r="S438" s="163" t="s">
        <v>43</v>
      </c>
      <c r="Z438" s="358"/>
      <c r="AA438" s="369"/>
      <c r="AB438" s="163"/>
      <c r="AN438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100017, '01.01.2015 0:00:00',  '31.01.2015 23:59:59', 1, 'RUR', 1, 12, 1980.3, 172.2,null,1980.3,172.2,null);</v>
      </c>
    </row>
    <row r="439" spans="1:40" ht="12.75" customHeight="1" x14ac:dyDescent="0.25">
      <c r="A439" s="272"/>
      <c r="B439" s="190">
        <v>1</v>
      </c>
      <c r="C439" s="163">
        <v>100017</v>
      </c>
      <c r="D439" s="163" t="s">
        <v>78</v>
      </c>
      <c r="E439" s="183" t="s">
        <v>166</v>
      </c>
      <c r="F439" s="183" t="s">
        <v>163</v>
      </c>
      <c r="G439" s="163">
        <v>1</v>
      </c>
      <c r="H439" s="163" t="s">
        <v>38</v>
      </c>
      <c r="I439" s="163">
        <v>12</v>
      </c>
      <c r="J439" s="163">
        <v>1</v>
      </c>
      <c r="K439" s="163">
        <v>7626</v>
      </c>
      <c r="L439" s="163">
        <v>1753.98</v>
      </c>
      <c r="M439" s="163">
        <v>152.52000000000001</v>
      </c>
      <c r="N439" s="163" t="s">
        <v>43</v>
      </c>
      <c r="O439" s="163" t="s">
        <v>43</v>
      </c>
      <c r="P439" s="163" t="s">
        <v>43</v>
      </c>
      <c r="Q439" s="163">
        <v>1753.98</v>
      </c>
      <c r="R439" s="163">
        <v>152.52000000000001</v>
      </c>
      <c r="S439" s="163" t="s">
        <v>43</v>
      </c>
      <c r="Z439" s="358"/>
      <c r="AA439" s="369"/>
      <c r="AB439" s="163"/>
      <c r="AN439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100017, '01.02.2015 0:00:00',  '28.02.2015 23:59:59', 1, 'RUR', 1, 12, 1753.98, 152.52,null,1753.98,152.52,null);</v>
      </c>
    </row>
    <row r="440" spans="1:40" ht="12.75" customHeight="1" x14ac:dyDescent="0.25">
      <c r="A440" s="272"/>
      <c r="B440" s="190">
        <v>1</v>
      </c>
      <c r="C440" s="163">
        <v>100018</v>
      </c>
      <c r="D440" s="163" t="s">
        <v>115</v>
      </c>
      <c r="E440" s="183" t="s">
        <v>167</v>
      </c>
      <c r="F440" s="183" t="s">
        <v>164</v>
      </c>
      <c r="G440" s="163">
        <v>1</v>
      </c>
      <c r="H440" s="163" t="s">
        <v>38</v>
      </c>
      <c r="I440" s="163">
        <v>12</v>
      </c>
      <c r="J440" s="163">
        <v>1</v>
      </c>
      <c r="K440" s="163">
        <v>820</v>
      </c>
      <c r="L440" s="163">
        <v>188.6</v>
      </c>
      <c r="M440" s="163">
        <v>16.399999999999999</v>
      </c>
      <c r="N440" s="163" t="s">
        <v>43</v>
      </c>
      <c r="O440" s="163" t="s">
        <v>43</v>
      </c>
      <c r="P440" s="163" t="s">
        <v>43</v>
      </c>
      <c r="Q440" s="163">
        <v>188.6</v>
      </c>
      <c r="R440" s="163">
        <v>16.399999999999999</v>
      </c>
      <c r="S440" s="163" t="s">
        <v>43</v>
      </c>
      <c r="Z440" s="358"/>
      <c r="AA440" s="369"/>
      <c r="AB440" s="163"/>
      <c r="AN440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100018, '01.12.2014 0:00:00',  '31.12.2014 23:59:59', 1, 'RUR', 1, 12, 188.6, 16.4,null,188.6,16.4,null);</v>
      </c>
    </row>
    <row r="441" spans="1:40" ht="12.75" customHeight="1" x14ac:dyDescent="0.25">
      <c r="A441" s="272"/>
      <c r="B441" s="190">
        <v>1</v>
      </c>
      <c r="C441" s="163">
        <v>100018</v>
      </c>
      <c r="D441" s="163" t="s">
        <v>115</v>
      </c>
      <c r="E441" s="183" t="s">
        <v>165</v>
      </c>
      <c r="F441" s="183" t="s">
        <v>162</v>
      </c>
      <c r="G441" s="163">
        <v>1</v>
      </c>
      <c r="H441" s="163" t="s">
        <v>38</v>
      </c>
      <c r="I441" s="163">
        <v>12</v>
      </c>
      <c r="J441" s="163">
        <v>1</v>
      </c>
      <c r="K441" s="163">
        <v>0</v>
      </c>
      <c r="L441" s="163">
        <v>0</v>
      </c>
      <c r="M441" s="163">
        <v>0</v>
      </c>
      <c r="N441" s="163" t="s">
        <v>43</v>
      </c>
      <c r="O441" s="163" t="s">
        <v>43</v>
      </c>
      <c r="P441" s="163" t="s">
        <v>43</v>
      </c>
      <c r="Q441" s="163">
        <v>0</v>
      </c>
      <c r="R441" s="163">
        <v>0</v>
      </c>
      <c r="S441" s="163" t="s">
        <v>43</v>
      </c>
      <c r="Z441" s="358"/>
      <c r="AA441" s="369"/>
      <c r="AB441" s="163"/>
      <c r="AN441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100018, '01.01.2015 0:00:00',  '31.01.2015 23:59:59', 1, 'RUR', 1, 12, 0, 0,null,0,0,null);</v>
      </c>
    </row>
    <row r="442" spans="1:40" ht="12.75" customHeight="1" x14ac:dyDescent="0.25">
      <c r="A442" s="272"/>
      <c r="B442" s="190">
        <v>1</v>
      </c>
      <c r="C442" s="163">
        <v>100018</v>
      </c>
      <c r="D442" s="163" t="s">
        <v>115</v>
      </c>
      <c r="E442" s="183" t="s">
        <v>166</v>
      </c>
      <c r="F442" s="183" t="s">
        <v>163</v>
      </c>
      <c r="G442" s="163">
        <v>1</v>
      </c>
      <c r="H442" s="163" t="s">
        <v>38</v>
      </c>
      <c r="I442" s="163">
        <v>12</v>
      </c>
      <c r="J442" s="163">
        <v>1</v>
      </c>
      <c r="K442" s="163">
        <v>820</v>
      </c>
      <c r="L442" s="163">
        <v>188.6</v>
      </c>
      <c r="M442" s="163">
        <v>16.399999999999999</v>
      </c>
      <c r="N442" s="163" t="s">
        <v>43</v>
      </c>
      <c r="O442" s="163" t="s">
        <v>43</v>
      </c>
      <c r="P442" s="163" t="s">
        <v>43</v>
      </c>
      <c r="Q442" s="163">
        <v>188.6</v>
      </c>
      <c r="R442" s="163">
        <v>16.399999999999999</v>
      </c>
      <c r="S442" s="163" t="s">
        <v>43</v>
      </c>
      <c r="Z442" s="358"/>
      <c r="AA442" s="369"/>
      <c r="AB442" s="163"/>
      <c r="AN442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100018, '01.02.2015 0:00:00',  '28.02.2015 23:59:59', 1, 'RUR', 1, 12, 188.6, 16.4,null,188.6,16.4,null);</v>
      </c>
    </row>
    <row r="443" spans="1:40" ht="12.75" customHeight="1" x14ac:dyDescent="0.25">
      <c r="A443" s="272"/>
      <c r="B443" s="190">
        <v>1</v>
      </c>
      <c r="C443" s="163">
        <v>100019</v>
      </c>
      <c r="D443" s="163" t="s">
        <v>116</v>
      </c>
      <c r="E443" s="183" t="s">
        <v>165</v>
      </c>
      <c r="F443" s="183" t="s">
        <v>162</v>
      </c>
      <c r="G443" s="163">
        <v>0</v>
      </c>
      <c r="H443" s="163" t="s">
        <v>180</v>
      </c>
      <c r="I443" s="163">
        <v>12</v>
      </c>
      <c r="J443" s="163">
        <v>1</v>
      </c>
      <c r="K443" s="163">
        <v>0</v>
      </c>
      <c r="L443" s="163">
        <v>0</v>
      </c>
      <c r="M443" s="163">
        <v>0</v>
      </c>
      <c r="N443" s="163" t="s">
        <v>43</v>
      </c>
      <c r="O443" s="163">
        <v>1200</v>
      </c>
      <c r="P443" s="163">
        <v>1200</v>
      </c>
      <c r="Q443" s="163">
        <v>276</v>
      </c>
      <c r="R443" s="163">
        <v>24</v>
      </c>
      <c r="S443" s="163" t="s">
        <v>43</v>
      </c>
      <c r="Z443" s="358"/>
      <c r="AA443" s="369"/>
      <c r="AB443" s="163"/>
      <c r="AN443" s="163" t="str">
        <f t="shared" si="167"/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0, 'EUR', 1, 12, 0, 0,null,276,24,null);</v>
      </c>
    </row>
    <row r="444" spans="1:40" ht="12.75" customHeight="1" x14ac:dyDescent="0.25">
      <c r="A444" s="272"/>
      <c r="B444" s="190">
        <v>1</v>
      </c>
      <c r="C444" s="163">
        <v>100019</v>
      </c>
      <c r="D444" s="163" t="s">
        <v>116</v>
      </c>
      <c r="E444" s="183" t="s">
        <v>165</v>
      </c>
      <c r="F444" s="183" t="s">
        <v>162</v>
      </c>
      <c r="G444" s="163">
        <v>1</v>
      </c>
      <c r="H444" s="163" t="s">
        <v>180</v>
      </c>
      <c r="I444" s="163">
        <v>12</v>
      </c>
      <c r="J444" s="163">
        <v>1</v>
      </c>
      <c r="K444" s="163">
        <v>0</v>
      </c>
      <c r="L444" s="163">
        <v>0</v>
      </c>
      <c r="M444" s="163">
        <v>0</v>
      </c>
      <c r="N444" s="163" t="s">
        <v>43</v>
      </c>
      <c r="O444" s="163">
        <v>2000</v>
      </c>
      <c r="P444" s="163">
        <v>1694.9152542372799</v>
      </c>
      <c r="Q444" s="163">
        <v>389.83050847457599</v>
      </c>
      <c r="R444" s="163">
        <v>33.898305084745701</v>
      </c>
      <c r="S444" s="163" t="s">
        <v>43</v>
      </c>
      <c r="Z444" s="358"/>
      <c r="AA444" s="369"/>
      <c r="AB444" s="163"/>
      <c r="AN444" s="163" t="str">
        <f t="shared" ref="AN444:AN488" si="168">IF(B444=0,"insert into xxxx_new_comm_contract_basic (ID,TEST_CASE_ID,CONTRACT_ID,CONTRACT_EID,CONTRACT_FROM_DT,CONTRACT_TILL_DT,CONTRACT_COMMISSION_TYPE,INVOICE_ID,INVOICE_EID,INVOICE_DT,PAYMENT_TYPE,COMMISSION_TYPE,DISCOUNT_TYPE,CURRENCY,NDS,"&amp;"NDS_PCT,INVOICE_FIRST_PAYMENT,INVOICE_FIRST_ACT,ACT_ID,HIDDEN,ACT_DT,AMOUNT,AMOUNT_NDS,AMOUNT_NSP,CLIENT_ID,LOYAL_CLIENT,cfo,COMMISSION_PAYBACK_PCT,ENDBUYER_ID,ENDBUYER_INN,AGENCY_INN) values ("&amp;
"s_xxxx_new_comm_contract_basic.NEXTVAL, "&amp;A444&amp;", "&amp;C444&amp;", '"&amp;D444&amp;"', date'"&amp;E444&amp;"', date'"&amp;F444&amp;"', "&amp;G444&amp;", "&amp;H444&amp;", '"&amp;I444&amp;"',date'"&amp;O444&amp;"', "&amp;J444&amp;", "&amp;K444&amp;", "&amp;K444&amp;", '"&amp;L444&amp;"', "&amp;M444&amp;", "&amp;N444&amp;", date'"&amp;P444&amp;"',  date'"&amp;Q444&amp;"', "&amp;R444&amp;", "&amp;S444&amp;", to_date('"&amp;T444&amp;"','YYYY-MM-DD HH24:MI:SS'), "&amp;U444&amp;", "&amp;V444&amp;", "&amp;W444&amp;", "&amp;X444&amp;", "&amp;AF444&amp;", '"&amp;AG444&amp;"', "&amp;AH444&amp;", "&amp;AI444&amp;", "&amp;AJ444&amp;", "&amp;AK444&amp;");"&amp;
IF(LEN(AB444)&gt;0,"insert into xxxx_oebs_cash_payment_test (ID, INVOICE_ID, OEBS_PAYMENT, DOC_DATE, COMISS_DATE) values (s_xxxx_oebs_cash_payment_test.NEXTVAL, "&amp;H444&amp;", "&amp;AB444&amp;", to_date('"&amp;T444&amp;"','YYYY-MM-DD HH24:MI:SS'), "&amp;AE444&amp;" );","")&amp;
IF(LEN(AC444)&gt;0,"insert into xxxx_oebs_cash_payment_test (ID, INVOICE_ID, OEBS_PAYMENT, DOC_DATE, COMISS_DATE) values (s_xxxx_oebs_cash_payment_test.NEXTVAL, "&amp;H444&amp;", "&amp;AC444&amp;", to_date('"&amp;T444&amp;"','YYYY-MM-DD HH24:MI:SS'), "&amp;AE444&amp;" );","")&amp;
IF(LEN(AD444)&gt;0,"insert into xxxx_oebs_cash_payment_test (ID, INVOICE_ID, OEBS_PAYMENT, DOC_DATE, COMISS_DATE) values (s_xxxx_oebs_cash_payment_test.NEXTVAL, "&amp;H444&amp;", "&amp;AD444&amp;", to_date('"&amp;T444&amp;"','YYYY-MM-DD HH24:MI:SS'), "&amp;AE444&amp;" );",""),"insert into XXXX_COMMISSION_PART (ID,CONTRACT_ID,FROM_DT,TILL_DT,NDS,CURRENCY,REWARD_TYPE,DISCOUNT_TYPE,REWARD_TO_CHARGE,DELKREDERE_TO_CHARGE,DKV_TO_CHARGE,REWARD_TO_PAY,DELKREDERE_TO_PAY,DKV_TO_PAY) values "&amp;"(s_xxxx_commission_part.NEXTVAL, "&amp;C444&amp;", "&amp;E444&amp;",  "&amp;F444&amp;", "&amp;G444&amp;", '"&amp;H444&amp;"', "&amp;J444&amp;", "&amp;I444&amp;", "&amp;L444&amp;", "&amp;M444&amp;","&amp;N444&amp;","&amp;Q444&amp;","&amp;R444&amp;","&amp;S444&amp;");")</f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1, 'EUR', 1, 12, 0, 0,null,389.830508474576,33.8983050847457,null);</v>
      </c>
    </row>
    <row r="445" spans="1:40" ht="12.75" customHeight="1" x14ac:dyDescent="0.25">
      <c r="A445" s="272"/>
      <c r="B445" s="190">
        <v>1</v>
      </c>
      <c r="C445" s="163">
        <v>100019</v>
      </c>
      <c r="D445" s="163" t="s">
        <v>116</v>
      </c>
      <c r="E445" s="183" t="s">
        <v>165</v>
      </c>
      <c r="F445" s="183" t="s">
        <v>162</v>
      </c>
      <c r="G445" s="163">
        <v>0</v>
      </c>
      <c r="H445" s="163" t="s">
        <v>38</v>
      </c>
      <c r="I445" s="163">
        <v>12</v>
      </c>
      <c r="J445" s="163">
        <v>1</v>
      </c>
      <c r="K445" s="163">
        <v>0</v>
      </c>
      <c r="L445" s="163">
        <v>0</v>
      </c>
      <c r="M445" s="163">
        <v>0</v>
      </c>
      <c r="N445" s="163" t="s">
        <v>43</v>
      </c>
      <c r="O445" s="163">
        <v>3200</v>
      </c>
      <c r="P445" s="163">
        <v>3200</v>
      </c>
      <c r="Q445" s="163">
        <v>736</v>
      </c>
      <c r="R445" s="163">
        <v>64</v>
      </c>
      <c r="S445" s="163" t="s">
        <v>43</v>
      </c>
      <c r="Z445" s="358"/>
      <c r="AA445" s="369"/>
      <c r="AB445" s="163"/>
      <c r="AN445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0, 'RUR', 1, 12, 0, 0,null,736,64,null);</v>
      </c>
    </row>
    <row r="446" spans="1:40" ht="12.75" customHeight="1" x14ac:dyDescent="0.25">
      <c r="A446" s="272"/>
      <c r="B446" s="190">
        <v>1</v>
      </c>
      <c r="C446" s="163">
        <v>100019</v>
      </c>
      <c r="D446" s="163" t="s">
        <v>116</v>
      </c>
      <c r="E446" s="183" t="s">
        <v>165</v>
      </c>
      <c r="F446" s="183" t="s">
        <v>162</v>
      </c>
      <c r="G446" s="163">
        <v>1</v>
      </c>
      <c r="H446" s="163" t="s">
        <v>38</v>
      </c>
      <c r="I446" s="163">
        <v>12</v>
      </c>
      <c r="J446" s="163">
        <v>1</v>
      </c>
      <c r="K446" s="163">
        <v>0</v>
      </c>
      <c r="L446" s="163">
        <v>0</v>
      </c>
      <c r="M446" s="163">
        <v>0</v>
      </c>
      <c r="N446" s="163" t="s">
        <v>43</v>
      </c>
      <c r="O446" s="163">
        <v>10000</v>
      </c>
      <c r="P446" s="163">
        <v>8474.5762711864409</v>
      </c>
      <c r="Q446" s="163">
        <v>1949.1525423728799</v>
      </c>
      <c r="R446" s="163">
        <v>169.49152542372801</v>
      </c>
      <c r="S446" s="163" t="s">
        <v>43</v>
      </c>
      <c r="Z446" s="358"/>
      <c r="AA446" s="369"/>
      <c r="AB446" s="163"/>
      <c r="AN446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1, 'RUR', 1, 12, 0, 0,null,1949.15254237288,169.491525423728,null);</v>
      </c>
    </row>
    <row r="447" spans="1:40" ht="12.75" customHeight="1" x14ac:dyDescent="0.25">
      <c r="A447" s="272"/>
      <c r="B447" s="190">
        <v>1</v>
      </c>
      <c r="C447" s="163">
        <v>100019</v>
      </c>
      <c r="D447" s="163" t="s">
        <v>116</v>
      </c>
      <c r="E447" s="183" t="s">
        <v>165</v>
      </c>
      <c r="F447" s="183" t="s">
        <v>162</v>
      </c>
      <c r="G447" s="163">
        <v>1</v>
      </c>
      <c r="H447" s="163" t="s">
        <v>59</v>
      </c>
      <c r="I447" s="163">
        <v>12</v>
      </c>
      <c r="J447" s="163">
        <v>1</v>
      </c>
      <c r="K447" s="163">
        <v>0</v>
      </c>
      <c r="L447" s="163">
        <v>0</v>
      </c>
      <c r="M447" s="163">
        <v>0</v>
      </c>
      <c r="N447" s="163" t="s">
        <v>43</v>
      </c>
      <c r="O447" s="163">
        <v>3200</v>
      </c>
      <c r="P447" s="163">
        <v>2711.8644067796599</v>
      </c>
      <c r="Q447" s="163">
        <v>623.72881355932202</v>
      </c>
      <c r="R447" s="163">
        <v>54.237288135593197</v>
      </c>
      <c r="S447" s="163" t="s">
        <v>43</v>
      </c>
      <c r="Z447" s="358"/>
      <c r="AA447" s="369"/>
      <c r="AB447" s="163"/>
      <c r="AN447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1, 'USD', 1, 12, 0, 0,null,623.728813559322,54.2372881355932,null);</v>
      </c>
    </row>
    <row r="448" spans="1:40" ht="12.75" customHeight="1" x14ac:dyDescent="0.25">
      <c r="A448" s="272"/>
      <c r="B448" s="190">
        <v>1</v>
      </c>
      <c r="C448" s="163">
        <v>100019</v>
      </c>
      <c r="D448" s="163" t="s">
        <v>116</v>
      </c>
      <c r="E448" s="183" t="s">
        <v>165</v>
      </c>
      <c r="F448" s="183" t="s">
        <v>162</v>
      </c>
      <c r="G448" s="163">
        <v>0</v>
      </c>
      <c r="H448" s="163" t="s">
        <v>59</v>
      </c>
      <c r="I448" s="163">
        <v>12</v>
      </c>
      <c r="J448" s="163">
        <v>1</v>
      </c>
      <c r="K448" s="163">
        <v>0</v>
      </c>
      <c r="L448" s="163">
        <v>0</v>
      </c>
      <c r="M448" s="163">
        <v>0</v>
      </c>
      <c r="N448" s="163" t="s">
        <v>43</v>
      </c>
      <c r="O448" s="163">
        <v>3200</v>
      </c>
      <c r="P448" s="163">
        <v>3200</v>
      </c>
      <c r="Q448" s="163">
        <v>736</v>
      </c>
      <c r="R448" s="163">
        <v>64</v>
      </c>
      <c r="S448" s="163" t="s">
        <v>43</v>
      </c>
      <c r="Z448" s="358"/>
      <c r="AA448" s="369"/>
      <c r="AB448" s="163"/>
      <c r="AN448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'01.01.2015 0:00:00',  '31.01.2015 23:59:59', 0, 'USD', 1, 12, 0, 0,null,736,64,null);</v>
      </c>
    </row>
    <row r="449" spans="1:40" ht="12.75" customHeight="1" x14ac:dyDescent="0.25">
      <c r="A449" s="272"/>
      <c r="B449" s="190">
        <v>1</v>
      </c>
      <c r="C449" s="163">
        <v>100019</v>
      </c>
      <c r="D449" s="163" t="s">
        <v>116</v>
      </c>
      <c r="E449" s="183" t="s">
        <v>166</v>
      </c>
      <c r="F449" s="183" t="s">
        <v>163</v>
      </c>
      <c r="G449" s="163">
        <v>0</v>
      </c>
      <c r="H449" s="163" t="s">
        <v>180</v>
      </c>
      <c r="I449" s="163">
        <v>12</v>
      </c>
      <c r="J449" s="163">
        <v>1</v>
      </c>
      <c r="K449" s="163">
        <v>600</v>
      </c>
      <c r="L449" s="163">
        <v>138</v>
      </c>
      <c r="M449" s="163">
        <v>12</v>
      </c>
      <c r="N449" s="163" t="s">
        <v>43</v>
      </c>
      <c r="O449" s="163">
        <v>0</v>
      </c>
      <c r="P449" s="163">
        <v>0</v>
      </c>
      <c r="Q449" s="163">
        <v>0</v>
      </c>
      <c r="R449" s="163">
        <v>0</v>
      </c>
      <c r="S449" s="163" t="s">
        <v>43</v>
      </c>
      <c r="Z449" s="358"/>
      <c r="AA449" s="369"/>
      <c r="AB449" s="163"/>
      <c r="AN449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0, 'EUR', 1, 12, 138, 12,null,0,0,null);</v>
      </c>
    </row>
    <row r="450" spans="1:40" ht="12.75" customHeight="1" x14ac:dyDescent="0.25">
      <c r="A450" s="272"/>
      <c r="B450" s="190">
        <v>1</v>
      </c>
      <c r="C450" s="163">
        <v>100019</v>
      </c>
      <c r="D450" s="163" t="s">
        <v>116</v>
      </c>
      <c r="E450" s="183" t="s">
        <v>166</v>
      </c>
      <c r="F450" s="183" t="s">
        <v>163</v>
      </c>
      <c r="G450" s="163">
        <v>1</v>
      </c>
      <c r="H450" s="163" t="s">
        <v>180</v>
      </c>
      <c r="I450" s="163">
        <v>12</v>
      </c>
      <c r="J450" s="163">
        <v>1</v>
      </c>
      <c r="K450" s="163">
        <v>820</v>
      </c>
      <c r="L450" s="163">
        <v>188.6</v>
      </c>
      <c r="M450" s="163">
        <v>16.399999999999999</v>
      </c>
      <c r="N450" s="163" t="s">
        <v>43</v>
      </c>
      <c r="O450" s="163">
        <v>0</v>
      </c>
      <c r="P450" s="163">
        <v>0</v>
      </c>
      <c r="Q450" s="163">
        <v>0</v>
      </c>
      <c r="R450" s="163">
        <v>0</v>
      </c>
      <c r="S450" s="163" t="s">
        <v>43</v>
      </c>
      <c r="Z450" s="358"/>
      <c r="AA450" s="369"/>
      <c r="AB450" s="163"/>
      <c r="AN450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'EUR', 1, 12, 188.6, 16.4,null,0,0,null);</v>
      </c>
    </row>
    <row r="451" spans="1:40" ht="12.75" customHeight="1" x14ac:dyDescent="0.25">
      <c r="A451" s="272"/>
      <c r="B451" s="190">
        <v>1</v>
      </c>
      <c r="C451" s="163">
        <v>100019</v>
      </c>
      <c r="D451" s="163" t="s">
        <v>116</v>
      </c>
      <c r="E451" s="183" t="s">
        <v>166</v>
      </c>
      <c r="F451" s="183" t="s">
        <v>163</v>
      </c>
      <c r="G451" s="163">
        <v>0</v>
      </c>
      <c r="H451" s="163" t="s">
        <v>38</v>
      </c>
      <c r="I451" s="163">
        <v>12</v>
      </c>
      <c r="J451" s="163">
        <v>1</v>
      </c>
      <c r="K451" s="163">
        <v>1600</v>
      </c>
      <c r="L451" s="163">
        <v>368</v>
      </c>
      <c r="M451" s="163">
        <v>32</v>
      </c>
      <c r="N451" s="163" t="s">
        <v>43</v>
      </c>
      <c r="O451" s="163">
        <v>0</v>
      </c>
      <c r="P451" s="163">
        <v>0</v>
      </c>
      <c r="Q451" s="163">
        <v>0</v>
      </c>
      <c r="R451" s="163">
        <v>0</v>
      </c>
      <c r="S451" s="163" t="s">
        <v>43</v>
      </c>
      <c r="Z451" s="358"/>
      <c r="AA451" s="369"/>
      <c r="AB451" s="163"/>
      <c r="AN451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0, 'RUR', 1, 12, 368, 32,null,0,0,null);</v>
      </c>
    </row>
    <row r="452" spans="1:40" ht="12.75" customHeight="1" x14ac:dyDescent="0.25">
      <c r="A452" s="272"/>
      <c r="B452" s="190">
        <v>1</v>
      </c>
      <c r="C452" s="163">
        <v>100019</v>
      </c>
      <c r="D452" s="163" t="s">
        <v>116</v>
      </c>
      <c r="E452" s="183" t="s">
        <v>166</v>
      </c>
      <c r="F452" s="183" t="s">
        <v>163</v>
      </c>
      <c r="G452" s="163">
        <v>1</v>
      </c>
      <c r="H452" s="163" t="s">
        <v>38</v>
      </c>
      <c r="I452" s="163">
        <v>12</v>
      </c>
      <c r="J452" s="163">
        <v>1</v>
      </c>
      <c r="K452" s="163">
        <v>4100</v>
      </c>
      <c r="L452" s="163">
        <v>943</v>
      </c>
      <c r="M452" s="163">
        <v>82</v>
      </c>
      <c r="N452" s="163" t="s">
        <v>43</v>
      </c>
      <c r="O452" s="163">
        <v>0</v>
      </c>
      <c r="P452" s="163">
        <v>0</v>
      </c>
      <c r="Q452" s="163">
        <v>0</v>
      </c>
      <c r="R452" s="163">
        <v>0</v>
      </c>
      <c r="S452" s="163" t="s">
        <v>43</v>
      </c>
      <c r="Z452" s="358"/>
      <c r="AA452" s="369"/>
      <c r="AB452" s="163"/>
      <c r="AN452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'RUR', 1, 12, 943, 82,null,0,0,null);</v>
      </c>
    </row>
    <row r="453" spans="1:40" ht="12.75" customHeight="1" x14ac:dyDescent="0.25">
      <c r="A453" s="272"/>
      <c r="B453" s="190">
        <v>1</v>
      </c>
      <c r="C453" s="163">
        <v>100019</v>
      </c>
      <c r="D453" s="163" t="s">
        <v>116</v>
      </c>
      <c r="E453" s="183" t="s">
        <v>166</v>
      </c>
      <c r="F453" s="183" t="s">
        <v>163</v>
      </c>
      <c r="G453" s="163">
        <v>1</v>
      </c>
      <c r="H453" s="163" t="s">
        <v>59</v>
      </c>
      <c r="I453" s="163">
        <v>12</v>
      </c>
      <c r="J453" s="163">
        <v>1</v>
      </c>
      <c r="K453" s="163">
        <v>1312</v>
      </c>
      <c r="L453" s="163">
        <v>301.76</v>
      </c>
      <c r="M453" s="163">
        <v>26.24</v>
      </c>
      <c r="N453" s="163" t="s">
        <v>43</v>
      </c>
      <c r="O453" s="163">
        <v>0</v>
      </c>
      <c r="P453" s="163">
        <v>0</v>
      </c>
      <c r="Q453" s="163">
        <v>0</v>
      </c>
      <c r="R453" s="163">
        <v>0</v>
      </c>
      <c r="S453" s="163" t="s">
        <v>43</v>
      </c>
      <c r="Z453" s="358"/>
      <c r="AA453" s="369"/>
      <c r="AB453" s="163"/>
      <c r="AN453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1, 'USD', 1, 12, 301.76, 26.24,null,0,0,null);</v>
      </c>
    </row>
    <row r="454" spans="1:40" ht="12.75" customHeight="1" x14ac:dyDescent="0.25">
      <c r="A454" s="272"/>
      <c r="B454" s="190">
        <v>1</v>
      </c>
      <c r="C454" s="163">
        <v>100019</v>
      </c>
      <c r="D454" s="163" t="s">
        <v>116</v>
      </c>
      <c r="E454" s="183" t="s">
        <v>166</v>
      </c>
      <c r="F454" s="183" t="s">
        <v>163</v>
      </c>
      <c r="G454" s="163">
        <v>0</v>
      </c>
      <c r="H454" s="163" t="s">
        <v>59</v>
      </c>
      <c r="I454" s="163">
        <v>12</v>
      </c>
      <c r="J454" s="163">
        <v>1</v>
      </c>
      <c r="K454" s="163">
        <v>1600</v>
      </c>
      <c r="L454" s="163">
        <v>368</v>
      </c>
      <c r="M454" s="163">
        <v>32</v>
      </c>
      <c r="N454" s="163" t="s">
        <v>43</v>
      </c>
      <c r="O454" s="163">
        <v>0</v>
      </c>
      <c r="P454" s="163">
        <v>0</v>
      </c>
      <c r="Q454" s="163">
        <v>0</v>
      </c>
      <c r="R454" s="163">
        <v>0</v>
      </c>
      <c r="S454" s="163" t="s">
        <v>43</v>
      </c>
      <c r="Z454" s="358"/>
      <c r="AA454" s="369"/>
      <c r="AB454" s="163"/>
      <c r="AN454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100019, '01.02.2015 0:00:00',  '28.02.2015 23:59:59', 0, 'USD', 1, 12, 368, 32,null,0,0,null);</v>
      </c>
    </row>
    <row r="455" spans="1:40" ht="12.75" customHeight="1" x14ac:dyDescent="0.25">
      <c r="A455" s="272"/>
      <c r="B455" s="190">
        <v>1</v>
      </c>
      <c r="C455" s="163">
        <v>100020</v>
      </c>
      <c r="D455" s="163" t="s">
        <v>117</v>
      </c>
      <c r="E455" s="183" t="s">
        <v>165</v>
      </c>
      <c r="F455" s="183" t="s">
        <v>162</v>
      </c>
      <c r="G455" s="163">
        <v>1</v>
      </c>
      <c r="H455" s="163" t="s">
        <v>38</v>
      </c>
      <c r="I455" s="163">
        <v>12</v>
      </c>
      <c r="J455" s="163">
        <v>1</v>
      </c>
      <c r="K455" s="163">
        <v>8610</v>
      </c>
      <c r="L455" s="163">
        <v>1980.3</v>
      </c>
      <c r="M455" s="163">
        <v>172.2</v>
      </c>
      <c r="N455" s="163" t="s">
        <v>43</v>
      </c>
      <c r="O455" s="163">
        <v>35900</v>
      </c>
      <c r="P455" s="163">
        <v>30423.728813559301</v>
      </c>
      <c r="Q455" s="163">
        <v>6997.4576271186397</v>
      </c>
      <c r="R455" s="163">
        <v>608.47457627118604</v>
      </c>
      <c r="S455" s="163" t="s">
        <v>43</v>
      </c>
      <c r="Z455" s="358"/>
      <c r="AA455" s="369"/>
      <c r="AB455" s="163"/>
      <c r="AN455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100020, '01.01.2015 0:00:00',  '31.01.2015 23:59:59', 1, 'RUR', 1, 12, 1980.3, 172.2,null,6997.45762711864,608.474576271186,null);</v>
      </c>
    </row>
    <row r="456" spans="1:40" ht="12.75" customHeight="1" x14ac:dyDescent="0.25">
      <c r="A456" s="272"/>
      <c r="B456" s="190">
        <v>1</v>
      </c>
      <c r="C456" s="163">
        <v>100020</v>
      </c>
      <c r="D456" s="163" t="s">
        <v>117</v>
      </c>
      <c r="E456" s="183" t="s">
        <v>166</v>
      </c>
      <c r="F456" s="183" t="s">
        <v>163</v>
      </c>
      <c r="G456" s="163">
        <v>1</v>
      </c>
      <c r="H456" s="163" t="s">
        <v>38</v>
      </c>
      <c r="I456" s="163">
        <v>12</v>
      </c>
      <c r="J456" s="163">
        <v>1</v>
      </c>
      <c r="K456" s="163">
        <v>7626</v>
      </c>
      <c r="L456" s="163">
        <v>1753.98</v>
      </c>
      <c r="M456" s="163">
        <v>152.52000000000001</v>
      </c>
      <c r="N456" s="163" t="s">
        <v>43</v>
      </c>
      <c r="O456" s="163">
        <v>5400</v>
      </c>
      <c r="P456" s="163">
        <v>4576.2711864406701</v>
      </c>
      <c r="Q456" s="163">
        <v>1052.54237288135</v>
      </c>
      <c r="R456" s="163">
        <v>91.525423728813493</v>
      </c>
      <c r="S456" s="163" t="s">
        <v>43</v>
      </c>
      <c r="Z456" s="358"/>
      <c r="AA456" s="369"/>
      <c r="AB456" s="163"/>
      <c r="AN456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100020, '01.02.2015 0:00:00',  '28.02.2015 23:59:59', 1, 'RUR', 1, 12, 1753.98, 152.52,null,1052.54237288135,91.5254237288135,null);</v>
      </c>
    </row>
    <row r="457" spans="1:40" ht="12.75" customHeight="1" x14ac:dyDescent="0.25">
      <c r="A457" s="272"/>
      <c r="B457" s="190">
        <v>1</v>
      </c>
      <c r="C457" s="163">
        <v>100021</v>
      </c>
      <c r="D457" s="163" t="s">
        <v>118</v>
      </c>
      <c r="E457" s="183" t="s">
        <v>165</v>
      </c>
      <c r="F457" s="183" t="s">
        <v>162</v>
      </c>
      <c r="G457" s="163">
        <v>1</v>
      </c>
      <c r="H457" s="163" t="s">
        <v>38</v>
      </c>
      <c r="I457" s="163">
        <v>12</v>
      </c>
      <c r="J457" s="163">
        <v>1</v>
      </c>
      <c r="K457" s="163">
        <v>0</v>
      </c>
      <c r="L457" s="163">
        <v>0</v>
      </c>
      <c r="M457" s="163">
        <v>0</v>
      </c>
      <c r="N457" s="163" t="s">
        <v>43</v>
      </c>
      <c r="O457" s="163">
        <v>6000</v>
      </c>
      <c r="P457" s="163">
        <v>5084.7457627118602</v>
      </c>
      <c r="Q457" s="163">
        <v>1169.4915254237201</v>
      </c>
      <c r="R457" s="163">
        <v>101.694915254237</v>
      </c>
      <c r="S457" s="163" t="s">
        <v>43</v>
      </c>
      <c r="Z457" s="358"/>
      <c r="AA457" s="369"/>
      <c r="AB457" s="163"/>
      <c r="AN457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100021, '01.01.2015 0:00:00',  '31.01.2015 23:59:59', 1, 'RUR', 1, 12, 0, 0,null,1169.49152542372,101.694915254237,null);</v>
      </c>
    </row>
    <row r="458" spans="1:40" ht="12.75" customHeight="1" x14ac:dyDescent="0.25">
      <c r="A458" s="272"/>
      <c r="B458" s="190">
        <v>1</v>
      </c>
      <c r="C458" s="163">
        <v>100021</v>
      </c>
      <c r="D458" s="163" t="s">
        <v>118</v>
      </c>
      <c r="E458" s="183" t="s">
        <v>166</v>
      </c>
      <c r="F458" s="183" t="s">
        <v>163</v>
      </c>
      <c r="G458" s="163">
        <v>1</v>
      </c>
      <c r="H458" s="163" t="s">
        <v>38</v>
      </c>
      <c r="I458" s="163">
        <v>12</v>
      </c>
      <c r="J458" s="163">
        <v>1</v>
      </c>
      <c r="K458" s="163">
        <v>1640</v>
      </c>
      <c r="L458" s="163">
        <v>377.2</v>
      </c>
      <c r="M458" s="163">
        <v>32.799999999999997</v>
      </c>
      <c r="N458" s="163" t="s">
        <v>43</v>
      </c>
      <c r="O458" s="163">
        <v>0</v>
      </c>
      <c r="P458" s="163">
        <v>0</v>
      </c>
      <c r="Q458" s="163">
        <v>0</v>
      </c>
      <c r="R458" s="163">
        <v>0</v>
      </c>
      <c r="S458" s="163" t="s">
        <v>43</v>
      </c>
      <c r="Z458" s="358"/>
      <c r="AA458" s="369"/>
      <c r="AB458" s="163"/>
      <c r="AN458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100021, '01.02.2015 0:00:00',  '28.02.2015 23:59:59', 1, 'RUR', 1, 12, 377.2, 32.8,null,0,0,null);</v>
      </c>
    </row>
    <row r="459" spans="1:40" ht="12.75" customHeight="1" x14ac:dyDescent="0.25">
      <c r="A459" s="272"/>
      <c r="B459" s="190">
        <v>1</v>
      </c>
      <c r="C459" s="163">
        <v>100022</v>
      </c>
      <c r="D459" s="163" t="s">
        <v>119</v>
      </c>
      <c r="E459" s="183" t="s">
        <v>165</v>
      </c>
      <c r="F459" s="183" t="s">
        <v>162</v>
      </c>
      <c r="G459" s="163">
        <v>1</v>
      </c>
      <c r="H459" s="163" t="s">
        <v>38</v>
      </c>
      <c r="I459" s="163">
        <v>12</v>
      </c>
      <c r="J459" s="163">
        <v>1</v>
      </c>
      <c r="K459" s="163">
        <v>0</v>
      </c>
      <c r="L459" s="163">
        <v>0</v>
      </c>
      <c r="M459" s="163">
        <v>0</v>
      </c>
      <c r="N459" s="163" t="s">
        <v>43</v>
      </c>
      <c r="O459" s="163">
        <v>7200</v>
      </c>
      <c r="P459" s="163">
        <v>6101.6949152542302</v>
      </c>
      <c r="Q459" s="163">
        <v>1403.3898305084699</v>
      </c>
      <c r="R459" s="163">
        <v>122.03389830508399</v>
      </c>
      <c r="S459" s="163" t="s">
        <v>43</v>
      </c>
      <c r="Z459" s="358"/>
      <c r="AA459" s="369"/>
      <c r="AB459" s="163"/>
      <c r="AN459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100022, '01.01.2015 0:00:00',  '31.01.2015 23:59:59', 1, 'RUR', 1, 12, 0, 0,null,1403.38983050847,122.033898305084,null);</v>
      </c>
    </row>
    <row r="460" spans="1:40" ht="12.75" customHeight="1" x14ac:dyDescent="0.25">
      <c r="A460" s="272"/>
      <c r="B460" s="190">
        <v>1</v>
      </c>
      <c r="C460" s="163">
        <v>100022</v>
      </c>
      <c r="D460" s="163" t="s">
        <v>119</v>
      </c>
      <c r="E460" s="183" t="s">
        <v>166</v>
      </c>
      <c r="F460" s="183" t="s">
        <v>163</v>
      </c>
      <c r="G460" s="163">
        <v>1</v>
      </c>
      <c r="H460" s="163" t="s">
        <v>38</v>
      </c>
      <c r="I460" s="163">
        <v>12</v>
      </c>
      <c r="J460" s="163">
        <v>1</v>
      </c>
      <c r="K460" s="163">
        <v>5002</v>
      </c>
      <c r="L460" s="163">
        <v>1150.46</v>
      </c>
      <c r="M460" s="163">
        <v>100.04</v>
      </c>
      <c r="N460" s="163" t="s">
        <v>43</v>
      </c>
      <c r="O460" s="163">
        <v>0</v>
      </c>
      <c r="P460" s="163">
        <v>0</v>
      </c>
      <c r="Q460" s="163">
        <v>0</v>
      </c>
      <c r="R460" s="163">
        <v>0</v>
      </c>
      <c r="S460" s="163" t="s">
        <v>43</v>
      </c>
      <c r="Z460" s="358"/>
      <c r="AA460" s="369"/>
      <c r="AB460" s="163"/>
      <c r="AN460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100022, '01.02.2015 0:00:00',  '28.02.2015 23:59:59', 1, 'RUR', 1, 12, 1150.46, 100.04,null,0,0,null);</v>
      </c>
    </row>
    <row r="461" spans="1:40" ht="12.75" customHeight="1" x14ac:dyDescent="0.25">
      <c r="A461" s="272"/>
      <c r="B461" s="190">
        <v>1</v>
      </c>
      <c r="C461" s="163">
        <v>100024</v>
      </c>
      <c r="D461" s="163" t="s">
        <v>121</v>
      </c>
      <c r="E461" s="183" t="s">
        <v>165</v>
      </c>
      <c r="F461" s="183" t="s">
        <v>162</v>
      </c>
      <c r="G461" s="163">
        <v>1</v>
      </c>
      <c r="H461" s="163" t="s">
        <v>38</v>
      </c>
      <c r="I461" s="163">
        <v>12</v>
      </c>
      <c r="J461" s="163">
        <v>1</v>
      </c>
      <c r="K461" s="163">
        <v>13038</v>
      </c>
      <c r="L461" s="163">
        <v>2998.74</v>
      </c>
      <c r="M461" s="163">
        <v>260.76</v>
      </c>
      <c r="N461" s="163" t="s">
        <v>43</v>
      </c>
      <c r="O461" s="163">
        <v>52000</v>
      </c>
      <c r="P461" s="163">
        <v>44067.796610169396</v>
      </c>
      <c r="Q461" s="163">
        <v>10135.5932203389</v>
      </c>
      <c r="R461" s="163">
        <v>881.35593220338899</v>
      </c>
      <c r="S461" s="163" t="s">
        <v>43</v>
      </c>
      <c r="Z461" s="358"/>
      <c r="AA461" s="369"/>
      <c r="AB461" s="163"/>
      <c r="AN461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100024, '01.01.2015 0:00:00',  '31.01.2015 23:59:59', 1, 'RUR', 1, 12, 2998.74, 260.76,null,10135.5932203389,881.355932203389,null);</v>
      </c>
    </row>
    <row r="462" spans="1:40" ht="12.75" customHeight="1" x14ac:dyDescent="0.25">
      <c r="A462" s="272"/>
      <c r="B462" s="190">
        <v>1</v>
      </c>
      <c r="C462" s="163">
        <v>100024</v>
      </c>
      <c r="D462" s="163" t="s">
        <v>121</v>
      </c>
      <c r="E462" s="183" t="s">
        <v>166</v>
      </c>
      <c r="F462" s="183" t="s">
        <v>163</v>
      </c>
      <c r="G462" s="163">
        <v>1</v>
      </c>
      <c r="H462" s="163" t="s">
        <v>38</v>
      </c>
      <c r="I462" s="163">
        <v>12</v>
      </c>
      <c r="J462" s="163">
        <v>1</v>
      </c>
      <c r="K462" s="163">
        <v>8856</v>
      </c>
      <c r="L462" s="163">
        <v>2036.88</v>
      </c>
      <c r="M462" s="163">
        <v>177.12</v>
      </c>
      <c r="N462" s="163" t="s">
        <v>43</v>
      </c>
      <c r="O462" s="163">
        <v>2600</v>
      </c>
      <c r="P462" s="163">
        <v>2203.3898305084699</v>
      </c>
      <c r="Q462" s="163">
        <v>506.77966101694898</v>
      </c>
      <c r="R462" s="163">
        <v>44.067796610169403</v>
      </c>
      <c r="S462" s="163" t="s">
        <v>43</v>
      </c>
      <c r="Z462" s="358"/>
      <c r="AA462" s="369"/>
      <c r="AB462" s="163"/>
      <c r="AN462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100024, '01.02.2015 0:00:00',  '28.02.2015 23:59:59', 1, 'RUR', 1, 12, 2036.88, 177.12,null,506.779661016949,44.0677966101694,null);</v>
      </c>
    </row>
    <row r="463" spans="1:40" ht="12.75" customHeight="1" x14ac:dyDescent="0.25">
      <c r="A463" s="272"/>
      <c r="B463" s="190">
        <v>1</v>
      </c>
      <c r="C463" s="163">
        <v>100027</v>
      </c>
      <c r="D463" s="163" t="s">
        <v>124</v>
      </c>
      <c r="E463" s="183" t="s">
        <v>165</v>
      </c>
      <c r="F463" s="183" t="s">
        <v>162</v>
      </c>
      <c r="G463" s="163">
        <v>1</v>
      </c>
      <c r="H463" s="163" t="s">
        <v>38</v>
      </c>
      <c r="I463" s="163">
        <v>12</v>
      </c>
      <c r="J463" s="163">
        <v>1</v>
      </c>
      <c r="K463" s="163">
        <v>0</v>
      </c>
      <c r="L463" s="163">
        <v>0</v>
      </c>
      <c r="M463" s="163">
        <v>0</v>
      </c>
      <c r="N463" s="163" t="s">
        <v>43</v>
      </c>
      <c r="O463" s="163" t="s">
        <v>43</v>
      </c>
      <c r="P463" s="163" t="s">
        <v>43</v>
      </c>
      <c r="Q463" s="163">
        <v>0</v>
      </c>
      <c r="R463" s="163">
        <v>0</v>
      </c>
      <c r="S463" s="163" t="s">
        <v>43</v>
      </c>
      <c r="Z463" s="358"/>
      <c r="AA463" s="369"/>
      <c r="AB463" s="163"/>
      <c r="AN463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100027, '01.01.2015 0:00:00',  '31.01.2015 23:59:59', 1, 'RUR', 1, 12, 0, 0,null,0,0,null);</v>
      </c>
    </row>
    <row r="464" spans="1:40" ht="12.75" customHeight="1" x14ac:dyDescent="0.25">
      <c r="A464" s="272"/>
      <c r="B464" s="190">
        <v>1</v>
      </c>
      <c r="C464" s="163">
        <v>100027</v>
      </c>
      <c r="D464" s="163" t="s">
        <v>124</v>
      </c>
      <c r="E464" s="183" t="s">
        <v>166</v>
      </c>
      <c r="F464" s="183" t="s">
        <v>163</v>
      </c>
      <c r="G464" s="163">
        <v>1</v>
      </c>
      <c r="H464" s="163" t="s">
        <v>38</v>
      </c>
      <c r="I464" s="163">
        <v>12</v>
      </c>
      <c r="J464" s="163">
        <v>1</v>
      </c>
      <c r="K464" s="163">
        <v>4100</v>
      </c>
      <c r="L464" s="163">
        <v>943</v>
      </c>
      <c r="M464" s="163">
        <v>82</v>
      </c>
      <c r="N464" s="163" t="s">
        <v>43</v>
      </c>
      <c r="O464" s="163" t="s">
        <v>43</v>
      </c>
      <c r="P464" s="163" t="s">
        <v>43</v>
      </c>
      <c r="Q464" s="163">
        <v>943</v>
      </c>
      <c r="R464" s="163">
        <v>82</v>
      </c>
      <c r="S464" s="163" t="s">
        <v>43</v>
      </c>
      <c r="Z464" s="358"/>
      <c r="AA464" s="369"/>
      <c r="AB464" s="163"/>
      <c r="AN464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100027, '01.02.2015 0:00:00',  '28.02.2015 23:59:59', 1, 'RUR', 1, 12, 943, 82,null,943,82,null);</v>
      </c>
    </row>
    <row r="465" spans="1:40" ht="12.75" customHeight="1" x14ac:dyDescent="0.25">
      <c r="A465" s="272"/>
      <c r="B465" s="190">
        <v>1</v>
      </c>
      <c r="C465" s="163">
        <v>100028</v>
      </c>
      <c r="D465" s="163" t="s">
        <v>125</v>
      </c>
      <c r="E465" s="183" t="s">
        <v>292</v>
      </c>
      <c r="F465" s="183" t="s">
        <v>295</v>
      </c>
      <c r="G465" s="163">
        <v>1</v>
      </c>
      <c r="H465" s="163" t="s">
        <v>38</v>
      </c>
      <c r="I465" s="163">
        <v>12</v>
      </c>
      <c r="J465" s="163">
        <v>1</v>
      </c>
      <c r="K465" s="163">
        <v>0</v>
      </c>
      <c r="L465" s="163">
        <v>0</v>
      </c>
      <c r="M465" s="163">
        <v>0</v>
      </c>
      <c r="N465" s="163" t="s">
        <v>43</v>
      </c>
      <c r="O465" s="163" t="s">
        <v>43</v>
      </c>
      <c r="P465" s="163" t="s">
        <v>43</v>
      </c>
      <c r="Q465" s="163">
        <v>0</v>
      </c>
      <c r="R465" s="163">
        <v>0</v>
      </c>
      <c r="S465" s="163" t="s">
        <v>43</v>
      </c>
      <c r="Z465" s="358"/>
      <c r="AA465" s="369"/>
      <c r="AB465" s="163"/>
      <c r="AN465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100028, '01.01.2014 0:00:00',  '31.01.2014 23:59:59', 1, 'RUR', 1, 12, 0, 0,null,0,0,null);</v>
      </c>
    </row>
    <row r="466" spans="1:40" ht="12.75" customHeight="1" x14ac:dyDescent="0.25">
      <c r="A466" s="272"/>
      <c r="B466" s="190">
        <v>1</v>
      </c>
      <c r="C466" s="163">
        <v>100028</v>
      </c>
      <c r="D466" s="163" t="s">
        <v>125</v>
      </c>
      <c r="E466" s="183" t="s">
        <v>167</v>
      </c>
      <c r="F466" s="183" t="s">
        <v>164</v>
      </c>
      <c r="G466" s="163">
        <v>1</v>
      </c>
      <c r="H466" s="163" t="s">
        <v>38</v>
      </c>
      <c r="I466" s="163">
        <v>12</v>
      </c>
      <c r="J466" s="163">
        <v>1</v>
      </c>
      <c r="K466" s="163">
        <v>4100</v>
      </c>
      <c r="L466" s="163">
        <v>943</v>
      </c>
      <c r="M466" s="163">
        <v>82</v>
      </c>
      <c r="N466" s="163" t="s">
        <v>43</v>
      </c>
      <c r="O466" s="163" t="s">
        <v>43</v>
      </c>
      <c r="P466" s="163" t="s">
        <v>43</v>
      </c>
      <c r="Q466" s="163">
        <v>943</v>
      </c>
      <c r="R466" s="163">
        <v>82</v>
      </c>
      <c r="S466" s="163" t="s">
        <v>43</v>
      </c>
      <c r="Z466" s="358"/>
      <c r="AA466" s="369"/>
      <c r="AB466" s="163"/>
      <c r="AN466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100028, '01.12.2014 0:00:00',  '31.12.2014 23:59:59', 1, 'RUR', 1, 12, 943, 82,null,943,82,null);</v>
      </c>
    </row>
    <row r="467" spans="1:40" ht="12.75" customHeight="1" x14ac:dyDescent="0.25">
      <c r="A467" s="272"/>
      <c r="B467" s="190">
        <v>1</v>
      </c>
      <c r="C467" s="163">
        <v>100029</v>
      </c>
      <c r="D467" s="163" t="s">
        <v>126</v>
      </c>
      <c r="E467" s="183" t="s">
        <v>167</v>
      </c>
      <c r="F467" s="183" t="s">
        <v>164</v>
      </c>
      <c r="G467" s="163">
        <v>1</v>
      </c>
      <c r="H467" s="163" t="s">
        <v>38</v>
      </c>
      <c r="I467" s="163">
        <v>12</v>
      </c>
      <c r="J467" s="163">
        <v>1</v>
      </c>
      <c r="K467" s="163">
        <v>820</v>
      </c>
      <c r="L467" s="163">
        <v>188.6</v>
      </c>
      <c r="M467" s="163">
        <v>16.399999999999999</v>
      </c>
      <c r="N467" s="163" t="s">
        <v>43</v>
      </c>
      <c r="O467" s="163" t="s">
        <v>43</v>
      </c>
      <c r="P467" s="163" t="s">
        <v>43</v>
      </c>
      <c r="Q467" s="163">
        <v>188.6</v>
      </c>
      <c r="R467" s="163">
        <v>16.399999999999999</v>
      </c>
      <c r="S467" s="163" t="s">
        <v>43</v>
      </c>
      <c r="Z467" s="358"/>
      <c r="AA467" s="369"/>
      <c r="AB467" s="163"/>
      <c r="AN467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100029, '01.12.2014 0:00:00',  '31.12.2014 23:59:59', 1, 'RUR', 1, 12, 188.6, 16.4,null,188.6,16.4,null);</v>
      </c>
    </row>
    <row r="468" spans="1:40" ht="12.75" customHeight="1" x14ac:dyDescent="0.25">
      <c r="A468" s="272"/>
      <c r="B468" s="190">
        <v>1</v>
      </c>
      <c r="C468" s="163">
        <v>100029</v>
      </c>
      <c r="D468" s="163" t="s">
        <v>126</v>
      </c>
      <c r="E468" s="183" t="s">
        <v>165</v>
      </c>
      <c r="F468" s="183" t="s">
        <v>162</v>
      </c>
      <c r="G468" s="163">
        <v>1</v>
      </c>
      <c r="H468" s="163" t="s">
        <v>38</v>
      </c>
      <c r="I468" s="163">
        <v>12</v>
      </c>
      <c r="J468" s="163">
        <v>1</v>
      </c>
      <c r="K468" s="163">
        <v>0</v>
      </c>
      <c r="L468" s="163">
        <v>0</v>
      </c>
      <c r="M468" s="163">
        <v>0</v>
      </c>
      <c r="N468" s="163" t="s">
        <v>43</v>
      </c>
      <c r="O468" s="163" t="s">
        <v>43</v>
      </c>
      <c r="P468" s="163" t="s">
        <v>43</v>
      </c>
      <c r="Q468" s="163">
        <v>0</v>
      </c>
      <c r="R468" s="163">
        <v>0</v>
      </c>
      <c r="S468" s="163" t="s">
        <v>43</v>
      </c>
      <c r="Z468" s="358"/>
      <c r="AA468" s="369"/>
      <c r="AB468" s="163"/>
      <c r="AN468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100029, '01.01.2015 0:00:00',  '31.01.2015 23:59:59', 1, 'RUR', 1, 12, 0, 0,null,0,0,null);</v>
      </c>
    </row>
    <row r="469" spans="1:40" ht="12.75" customHeight="1" x14ac:dyDescent="0.25">
      <c r="A469" s="272"/>
      <c r="B469" s="190">
        <v>1</v>
      </c>
      <c r="C469" s="163">
        <v>100029</v>
      </c>
      <c r="D469" s="163" t="s">
        <v>126</v>
      </c>
      <c r="E469" s="183" t="s">
        <v>166</v>
      </c>
      <c r="F469" s="183" t="s">
        <v>163</v>
      </c>
      <c r="G469" s="163">
        <v>1</v>
      </c>
      <c r="H469" s="163" t="s">
        <v>38</v>
      </c>
      <c r="I469" s="163">
        <v>12</v>
      </c>
      <c r="J469" s="163">
        <v>1</v>
      </c>
      <c r="K469" s="163">
        <v>3280</v>
      </c>
      <c r="L469" s="163">
        <v>754.4</v>
      </c>
      <c r="M469" s="163">
        <v>65.599999999999994</v>
      </c>
      <c r="N469" s="163" t="s">
        <v>43</v>
      </c>
      <c r="O469" s="163" t="s">
        <v>43</v>
      </c>
      <c r="P469" s="163" t="s">
        <v>43</v>
      </c>
      <c r="Q469" s="163">
        <v>754.4</v>
      </c>
      <c r="R469" s="163">
        <v>65.599999999999994</v>
      </c>
      <c r="S469" s="163" t="s">
        <v>43</v>
      </c>
      <c r="Z469" s="358"/>
      <c r="AA469" s="369"/>
      <c r="AB469" s="163"/>
      <c r="AN469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100029, '01.02.2015 0:00:00',  '28.02.2015 23:59:59', 1, 'RUR', 1, 12, 754.4, 65.6,null,754.4,65.6,null);</v>
      </c>
    </row>
    <row r="470" spans="1:40" ht="12.75" customHeight="1" x14ac:dyDescent="0.25">
      <c r="A470" s="272"/>
      <c r="B470" s="190">
        <v>1</v>
      </c>
      <c r="C470" s="163">
        <v>100030</v>
      </c>
      <c r="D470" s="163" t="s">
        <v>158</v>
      </c>
      <c r="E470" s="183" t="s">
        <v>167</v>
      </c>
      <c r="F470" s="183" t="s">
        <v>164</v>
      </c>
      <c r="G470" s="163">
        <v>1</v>
      </c>
      <c r="H470" s="163" t="s">
        <v>38</v>
      </c>
      <c r="I470" s="163">
        <v>12</v>
      </c>
      <c r="J470" s="163">
        <v>1</v>
      </c>
      <c r="K470" s="163">
        <v>820</v>
      </c>
      <c r="L470" s="163">
        <v>188.6</v>
      </c>
      <c r="M470" s="163">
        <v>16.399999999999999</v>
      </c>
      <c r="N470" s="163" t="s">
        <v>43</v>
      </c>
      <c r="O470" s="163" t="s">
        <v>43</v>
      </c>
      <c r="P470" s="163" t="s">
        <v>43</v>
      </c>
      <c r="Q470" s="163">
        <v>188.6</v>
      </c>
      <c r="R470" s="163">
        <v>16.399999999999999</v>
      </c>
      <c r="S470" s="163" t="s">
        <v>43</v>
      </c>
      <c r="Z470" s="358"/>
      <c r="AA470" s="369"/>
      <c r="AB470" s="163"/>
      <c r="AN470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100030, '01.12.2014 0:00:00',  '31.12.2014 23:59:59', 1, 'RUR', 1, 12, 188.6, 16.4,null,188.6,16.4,null);</v>
      </c>
    </row>
    <row r="471" spans="1:40" ht="12.75" customHeight="1" x14ac:dyDescent="0.25">
      <c r="A471" s="272"/>
      <c r="B471" s="190">
        <v>1</v>
      </c>
      <c r="C471" s="163">
        <v>100030</v>
      </c>
      <c r="D471" s="163" t="s">
        <v>158</v>
      </c>
      <c r="E471" s="183" t="s">
        <v>165</v>
      </c>
      <c r="F471" s="183" t="s">
        <v>162</v>
      </c>
      <c r="G471" s="163">
        <v>1</v>
      </c>
      <c r="H471" s="163" t="s">
        <v>38</v>
      </c>
      <c r="I471" s="163">
        <v>12</v>
      </c>
      <c r="J471" s="163">
        <v>1</v>
      </c>
      <c r="K471" s="163">
        <v>0</v>
      </c>
      <c r="L471" s="163">
        <v>0</v>
      </c>
      <c r="M471" s="163">
        <v>0</v>
      </c>
      <c r="N471" s="163" t="s">
        <v>43</v>
      </c>
      <c r="O471" s="163" t="s">
        <v>43</v>
      </c>
      <c r="P471" s="163" t="s">
        <v>43</v>
      </c>
      <c r="Q471" s="163">
        <v>0</v>
      </c>
      <c r="R471" s="163">
        <v>0</v>
      </c>
      <c r="S471" s="163" t="s">
        <v>43</v>
      </c>
      <c r="Z471" s="358"/>
      <c r="AA471" s="369"/>
      <c r="AB471" s="163"/>
      <c r="AN471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100030, '01.01.2015 0:00:00',  '31.01.2015 23:59:59', 1, 'RUR', 1, 12, 0, 0,null,0,0,null);</v>
      </c>
    </row>
    <row r="472" spans="1:40" ht="12.75" customHeight="1" x14ac:dyDescent="0.25">
      <c r="A472" s="272"/>
      <c r="B472" s="190">
        <v>1</v>
      </c>
      <c r="C472" s="163">
        <v>100031</v>
      </c>
      <c r="D472" s="163" t="s">
        <v>159</v>
      </c>
      <c r="E472" s="183" t="s">
        <v>167</v>
      </c>
      <c r="F472" s="183" t="s">
        <v>164</v>
      </c>
      <c r="G472" s="163">
        <v>1</v>
      </c>
      <c r="H472" s="163" t="s">
        <v>38</v>
      </c>
      <c r="I472" s="163">
        <v>12</v>
      </c>
      <c r="J472" s="163">
        <v>1</v>
      </c>
      <c r="K472" s="163">
        <v>820</v>
      </c>
      <c r="L472" s="163">
        <v>188.6</v>
      </c>
      <c r="M472" s="163">
        <v>16.399999999999999</v>
      </c>
      <c r="N472" s="163" t="s">
        <v>43</v>
      </c>
      <c r="O472" s="163" t="s">
        <v>43</v>
      </c>
      <c r="P472" s="163" t="s">
        <v>43</v>
      </c>
      <c r="Q472" s="163">
        <v>188.6</v>
      </c>
      <c r="R472" s="163">
        <v>16.399999999999999</v>
      </c>
      <c r="S472" s="163" t="s">
        <v>43</v>
      </c>
      <c r="Z472" s="358"/>
      <c r="AA472" s="369"/>
      <c r="AB472" s="163"/>
      <c r="AN472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100031, '01.12.2014 0:00:00',  '31.12.2014 23:59:59', 1, 'RUR', 1, 12, 188.6, 16.4,null,188.6,16.4,null);</v>
      </c>
    </row>
    <row r="473" spans="1:40" ht="12.75" customHeight="1" x14ac:dyDescent="0.25">
      <c r="A473" s="272"/>
      <c r="B473" s="190">
        <v>1</v>
      </c>
      <c r="C473" s="163">
        <v>100031</v>
      </c>
      <c r="D473" s="163" t="s">
        <v>159</v>
      </c>
      <c r="E473" s="183" t="s">
        <v>165</v>
      </c>
      <c r="F473" s="183" t="s">
        <v>162</v>
      </c>
      <c r="G473" s="163">
        <v>1</v>
      </c>
      <c r="H473" s="163" t="s">
        <v>38</v>
      </c>
      <c r="I473" s="163">
        <v>12</v>
      </c>
      <c r="J473" s="163">
        <v>1</v>
      </c>
      <c r="K473" s="163">
        <v>0</v>
      </c>
      <c r="L473" s="163">
        <v>0</v>
      </c>
      <c r="M473" s="163">
        <v>0</v>
      </c>
      <c r="N473" s="163" t="s">
        <v>43</v>
      </c>
      <c r="O473" s="163" t="s">
        <v>43</v>
      </c>
      <c r="P473" s="163" t="s">
        <v>43</v>
      </c>
      <c r="Q473" s="163">
        <v>0</v>
      </c>
      <c r="R473" s="163">
        <v>0</v>
      </c>
      <c r="S473" s="163" t="s">
        <v>43</v>
      </c>
      <c r="Z473" s="358"/>
      <c r="AA473" s="369"/>
      <c r="AB473" s="163"/>
      <c r="AN473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100031, '01.01.2015 0:00:00',  '31.01.2015 23:59:59', 1, 'RUR', 1, 12, 0, 0,null,0,0,null);</v>
      </c>
    </row>
    <row r="474" spans="1:40" ht="12.75" customHeight="1" x14ac:dyDescent="0.25">
      <c r="A474" s="272"/>
      <c r="B474" s="190">
        <v>1</v>
      </c>
      <c r="C474" s="163">
        <v>100032</v>
      </c>
      <c r="D474" s="163" t="s">
        <v>127</v>
      </c>
      <c r="E474" s="183" t="s">
        <v>167</v>
      </c>
      <c r="F474" s="183" t="s">
        <v>164</v>
      </c>
      <c r="G474" s="163">
        <v>1</v>
      </c>
      <c r="H474" s="163" t="s">
        <v>38</v>
      </c>
      <c r="I474" s="163">
        <v>12</v>
      </c>
      <c r="J474" s="163">
        <v>1</v>
      </c>
      <c r="K474" s="163">
        <v>820</v>
      </c>
      <c r="L474" s="163">
        <v>188.6</v>
      </c>
      <c r="M474" s="163">
        <v>16.399999999999999</v>
      </c>
      <c r="N474" s="163" t="s">
        <v>43</v>
      </c>
      <c r="O474" s="163" t="s">
        <v>43</v>
      </c>
      <c r="P474" s="163" t="s">
        <v>43</v>
      </c>
      <c r="Q474" s="163">
        <v>188.6</v>
      </c>
      <c r="R474" s="163">
        <v>16.399999999999999</v>
      </c>
      <c r="S474" s="163" t="s">
        <v>43</v>
      </c>
      <c r="Z474" s="358"/>
      <c r="AA474" s="369"/>
      <c r="AB474" s="163"/>
      <c r="AN474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100032, '01.12.2014 0:00:00',  '31.12.2014 23:59:59', 1, 'RUR', 1, 12, 188.6, 16.4,null,188.6,16.4,null);</v>
      </c>
    </row>
    <row r="475" spans="1:40" ht="12.75" customHeight="1" x14ac:dyDescent="0.25">
      <c r="A475" s="272"/>
      <c r="B475" s="190">
        <v>1</v>
      </c>
      <c r="C475" s="163">
        <v>100032</v>
      </c>
      <c r="D475" s="163" t="s">
        <v>127</v>
      </c>
      <c r="E475" s="183" t="s">
        <v>165</v>
      </c>
      <c r="F475" s="183" t="s">
        <v>162</v>
      </c>
      <c r="G475" s="163">
        <v>1</v>
      </c>
      <c r="H475" s="163" t="s">
        <v>38</v>
      </c>
      <c r="I475" s="163">
        <v>12</v>
      </c>
      <c r="J475" s="163">
        <v>1</v>
      </c>
      <c r="K475" s="163">
        <v>0</v>
      </c>
      <c r="L475" s="163">
        <v>0</v>
      </c>
      <c r="M475" s="163">
        <v>0</v>
      </c>
      <c r="N475" s="163" t="s">
        <v>43</v>
      </c>
      <c r="O475" s="163" t="s">
        <v>43</v>
      </c>
      <c r="P475" s="163" t="s">
        <v>43</v>
      </c>
      <c r="Q475" s="163">
        <v>0</v>
      </c>
      <c r="R475" s="163">
        <v>0</v>
      </c>
      <c r="S475" s="163" t="s">
        <v>43</v>
      </c>
      <c r="Z475" s="358"/>
      <c r="AA475" s="369"/>
      <c r="AB475" s="163"/>
      <c r="AN475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100032, '01.01.2015 0:00:00',  '31.01.2015 23:59:59', 1, 'RUR', 1, 12, 0, 0,null,0,0,null);</v>
      </c>
    </row>
    <row r="476" spans="1:40" ht="12.75" customHeight="1" x14ac:dyDescent="0.25">
      <c r="A476" s="272"/>
      <c r="B476" s="190">
        <v>1</v>
      </c>
      <c r="C476" s="163">
        <v>100035</v>
      </c>
      <c r="D476" s="163" t="s">
        <v>999</v>
      </c>
      <c r="E476" s="183" t="s">
        <v>165</v>
      </c>
      <c r="F476" s="183" t="s">
        <v>162</v>
      </c>
      <c r="G476" s="163">
        <v>1</v>
      </c>
      <c r="H476" s="163" t="s">
        <v>38</v>
      </c>
      <c r="I476" s="163">
        <v>12</v>
      </c>
      <c r="J476" s="163">
        <v>1</v>
      </c>
      <c r="K476" s="163">
        <v>0</v>
      </c>
      <c r="L476" s="163">
        <v>0</v>
      </c>
      <c r="M476" s="163">
        <v>0</v>
      </c>
      <c r="N476" s="163" t="s">
        <v>43</v>
      </c>
      <c r="O476" s="163" t="s">
        <v>43</v>
      </c>
      <c r="P476" s="163" t="s">
        <v>43</v>
      </c>
      <c r="Q476" s="163">
        <v>0</v>
      </c>
      <c r="R476" s="163">
        <v>0</v>
      </c>
      <c r="S476" s="163" t="s">
        <v>43</v>
      </c>
      <c r="Z476" s="358"/>
      <c r="AA476" s="369"/>
      <c r="AB476" s="163"/>
      <c r="AN476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100035, '01.01.2015 0:00:00',  '31.01.2015 23:59:59', 1, 'RUR', 1, 12, 0, 0,null,0,0,null);</v>
      </c>
    </row>
    <row r="477" spans="1:40" ht="12.75" customHeight="1" x14ac:dyDescent="0.25">
      <c r="A477" s="272"/>
      <c r="B477" s="190">
        <v>1</v>
      </c>
      <c r="C477" s="163">
        <v>100035</v>
      </c>
      <c r="D477" s="163" t="s">
        <v>999</v>
      </c>
      <c r="E477" s="183" t="s">
        <v>166</v>
      </c>
      <c r="F477" s="183" t="s">
        <v>163</v>
      </c>
      <c r="G477" s="163">
        <v>1</v>
      </c>
      <c r="H477" s="163" t="s">
        <v>38</v>
      </c>
      <c r="I477" s="163">
        <v>12</v>
      </c>
      <c r="J477" s="163">
        <v>1</v>
      </c>
      <c r="K477" s="163">
        <v>4100</v>
      </c>
      <c r="L477" s="163">
        <v>943</v>
      </c>
      <c r="M477" s="163">
        <v>82</v>
      </c>
      <c r="N477" s="163" t="s">
        <v>43</v>
      </c>
      <c r="O477" s="163" t="s">
        <v>43</v>
      </c>
      <c r="P477" s="163" t="s">
        <v>43</v>
      </c>
      <c r="Q477" s="163">
        <v>943</v>
      </c>
      <c r="R477" s="163">
        <v>82</v>
      </c>
      <c r="S477" s="163" t="s">
        <v>43</v>
      </c>
      <c r="Z477" s="358"/>
      <c r="AA477" s="369"/>
      <c r="AB477" s="163"/>
      <c r="AN477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100035, '01.02.2015 0:00:00',  '28.02.2015 23:59:59', 1, 'RUR', 1, 12, 943, 82,null,943,82,null);</v>
      </c>
    </row>
    <row r="478" spans="1:40" ht="12.75" customHeight="1" x14ac:dyDescent="0.25">
      <c r="A478" s="272"/>
      <c r="B478" s="190">
        <v>1</v>
      </c>
      <c r="C478" s="163">
        <v>100036</v>
      </c>
      <c r="D478" s="163" t="s">
        <v>1010</v>
      </c>
      <c r="E478" s="183" t="s">
        <v>292</v>
      </c>
      <c r="F478" s="183" t="s">
        <v>295</v>
      </c>
      <c r="G478" s="163">
        <v>1</v>
      </c>
      <c r="H478" s="163" t="s">
        <v>38</v>
      </c>
      <c r="I478" s="163">
        <v>12</v>
      </c>
      <c r="J478" s="163">
        <v>1</v>
      </c>
      <c r="K478" s="163">
        <v>0</v>
      </c>
      <c r="L478" s="163">
        <v>0</v>
      </c>
      <c r="M478" s="163">
        <v>0</v>
      </c>
      <c r="N478" s="163" t="s">
        <v>43</v>
      </c>
      <c r="O478" s="163" t="s">
        <v>43</v>
      </c>
      <c r="P478" s="163" t="s">
        <v>43</v>
      </c>
      <c r="Q478" s="163">
        <v>0</v>
      </c>
      <c r="R478" s="163">
        <v>0</v>
      </c>
      <c r="S478" s="163" t="s">
        <v>43</v>
      </c>
      <c r="Z478" s="358"/>
      <c r="AA478" s="369"/>
      <c r="AB478" s="163"/>
      <c r="AN478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100036, '01.01.2014 0:00:00',  '31.01.2014 23:59:59', 1, 'RUR', 1, 12, 0, 0,null,0,0,null);</v>
      </c>
    </row>
    <row r="479" spans="1:40" ht="12.75" customHeight="1" x14ac:dyDescent="0.25">
      <c r="A479" s="272"/>
      <c r="B479" s="190">
        <v>1</v>
      </c>
      <c r="C479" s="163">
        <v>100036</v>
      </c>
      <c r="D479" s="163" t="s">
        <v>1010</v>
      </c>
      <c r="E479" s="183" t="s">
        <v>167</v>
      </c>
      <c r="F479" s="183" t="s">
        <v>164</v>
      </c>
      <c r="G479" s="163">
        <v>1</v>
      </c>
      <c r="H479" s="163" t="s">
        <v>38</v>
      </c>
      <c r="I479" s="163">
        <v>12</v>
      </c>
      <c r="J479" s="163">
        <v>1</v>
      </c>
      <c r="K479" s="163">
        <v>4100</v>
      </c>
      <c r="L479" s="163">
        <v>943</v>
      </c>
      <c r="M479" s="163">
        <v>82</v>
      </c>
      <c r="N479" s="163" t="s">
        <v>43</v>
      </c>
      <c r="O479" s="163" t="s">
        <v>43</v>
      </c>
      <c r="P479" s="163" t="s">
        <v>43</v>
      </c>
      <c r="Q479" s="163">
        <v>943</v>
      </c>
      <c r="R479" s="163">
        <v>82</v>
      </c>
      <c r="S479" s="163" t="s">
        <v>43</v>
      </c>
      <c r="Z479" s="358"/>
      <c r="AA479" s="369"/>
      <c r="AB479" s="163"/>
      <c r="AN479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100036, '01.12.2014 0:00:00',  '31.12.2014 23:59:59', 1, 'RUR', 1, 12, 943, 82,null,943,82,null);</v>
      </c>
    </row>
    <row r="480" spans="1:40" ht="12.75" customHeight="1" x14ac:dyDescent="0.25">
      <c r="A480" s="272"/>
      <c r="B480" s="190">
        <v>1</v>
      </c>
      <c r="C480" s="163">
        <v>100037</v>
      </c>
      <c r="D480" s="163" t="s">
        <v>1017</v>
      </c>
      <c r="E480" s="183" t="s">
        <v>167</v>
      </c>
      <c r="F480" s="183" t="s">
        <v>164</v>
      </c>
      <c r="G480" s="163">
        <v>1</v>
      </c>
      <c r="H480" s="163" t="s">
        <v>38</v>
      </c>
      <c r="I480" s="163">
        <v>12</v>
      </c>
      <c r="J480" s="163">
        <v>1</v>
      </c>
      <c r="K480" s="163">
        <v>820</v>
      </c>
      <c r="L480" s="163">
        <v>188.6</v>
      </c>
      <c r="M480" s="163">
        <v>16.399999999999999</v>
      </c>
      <c r="N480" s="163" t="s">
        <v>43</v>
      </c>
      <c r="O480" s="163" t="s">
        <v>43</v>
      </c>
      <c r="P480" s="163" t="s">
        <v>43</v>
      </c>
      <c r="Q480" s="163">
        <v>188.6</v>
      </c>
      <c r="R480" s="163">
        <v>16.399999999999999</v>
      </c>
      <c r="S480" s="163" t="s">
        <v>43</v>
      </c>
      <c r="Z480" s="358"/>
      <c r="AA480" s="369"/>
      <c r="AB480" s="163"/>
      <c r="AN480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100037, '01.12.2014 0:00:00',  '31.12.2014 23:59:59', 1, 'RUR', 1, 12, 188.6, 16.4,null,188.6,16.4,null);</v>
      </c>
    </row>
    <row r="481" spans="1:40" ht="12.75" customHeight="1" x14ac:dyDescent="0.25">
      <c r="A481" s="272"/>
      <c r="B481" s="190">
        <v>1</v>
      </c>
      <c r="C481" s="163">
        <v>100037</v>
      </c>
      <c r="D481" s="163" t="s">
        <v>1017</v>
      </c>
      <c r="E481" s="183" t="s">
        <v>165</v>
      </c>
      <c r="F481" s="183" t="s">
        <v>162</v>
      </c>
      <c r="G481" s="163">
        <v>1</v>
      </c>
      <c r="H481" s="163" t="s">
        <v>38</v>
      </c>
      <c r="I481" s="163">
        <v>12</v>
      </c>
      <c r="J481" s="163">
        <v>1</v>
      </c>
      <c r="K481" s="163">
        <v>0</v>
      </c>
      <c r="L481" s="163">
        <v>0</v>
      </c>
      <c r="M481" s="163">
        <v>0</v>
      </c>
      <c r="N481" s="163" t="s">
        <v>43</v>
      </c>
      <c r="O481" s="163" t="s">
        <v>43</v>
      </c>
      <c r="P481" s="163" t="s">
        <v>43</v>
      </c>
      <c r="Q481" s="163">
        <v>0</v>
      </c>
      <c r="R481" s="163">
        <v>0</v>
      </c>
      <c r="S481" s="163" t="s">
        <v>43</v>
      </c>
      <c r="Z481" s="358"/>
      <c r="AA481" s="369"/>
      <c r="AB481" s="163"/>
      <c r="AN481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100037, '01.01.2015 0:00:00',  '31.01.2015 23:59:59', 1, 'RUR', 1, 12, 0, 0,null,0,0,null);</v>
      </c>
    </row>
    <row r="482" spans="1:40" ht="12.75" customHeight="1" x14ac:dyDescent="0.25">
      <c r="A482" s="272"/>
      <c r="B482" s="190">
        <v>1</v>
      </c>
      <c r="C482" s="163">
        <v>100037</v>
      </c>
      <c r="D482" s="163" t="s">
        <v>1017</v>
      </c>
      <c r="E482" s="183" t="s">
        <v>166</v>
      </c>
      <c r="F482" s="183" t="s">
        <v>163</v>
      </c>
      <c r="G482" s="163">
        <v>1</v>
      </c>
      <c r="H482" s="163" t="s">
        <v>38</v>
      </c>
      <c r="I482" s="163">
        <v>12</v>
      </c>
      <c r="J482" s="163">
        <v>1</v>
      </c>
      <c r="K482" s="163">
        <v>3280</v>
      </c>
      <c r="L482" s="163">
        <v>754.4</v>
      </c>
      <c r="M482" s="163">
        <v>65.599999999999994</v>
      </c>
      <c r="N482" s="163" t="s">
        <v>43</v>
      </c>
      <c r="O482" s="163" t="s">
        <v>43</v>
      </c>
      <c r="P482" s="163" t="s">
        <v>43</v>
      </c>
      <c r="Q482" s="163">
        <v>754.4</v>
      </c>
      <c r="R482" s="163">
        <v>65.599999999999994</v>
      </c>
      <c r="S482" s="163" t="s">
        <v>43</v>
      </c>
      <c r="Z482" s="358"/>
      <c r="AA482" s="369"/>
      <c r="AB482" s="163"/>
      <c r="AN482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100037, '01.02.2015 0:00:00',  '28.02.2015 23:59:59', 1, 'RUR', 1, 12, 754.4, 65.6,null,754.4,65.6,null);</v>
      </c>
    </row>
    <row r="483" spans="1:40" ht="12.75" customHeight="1" x14ac:dyDescent="0.25">
      <c r="A483" s="272"/>
      <c r="B483" s="190">
        <v>1</v>
      </c>
      <c r="C483" s="163">
        <v>100038</v>
      </c>
      <c r="D483" s="163" t="s">
        <v>1023</v>
      </c>
      <c r="E483" s="183" t="s">
        <v>167</v>
      </c>
      <c r="F483" s="183" t="s">
        <v>164</v>
      </c>
      <c r="G483" s="163">
        <v>1</v>
      </c>
      <c r="H483" s="163" t="s">
        <v>38</v>
      </c>
      <c r="I483" s="163">
        <v>12</v>
      </c>
      <c r="J483" s="163">
        <v>1</v>
      </c>
      <c r="K483" s="163">
        <v>820</v>
      </c>
      <c r="L483" s="163">
        <v>188.6</v>
      </c>
      <c r="M483" s="163">
        <v>16.399999999999999</v>
      </c>
      <c r="N483" s="163" t="s">
        <v>43</v>
      </c>
      <c r="O483" s="163" t="s">
        <v>43</v>
      </c>
      <c r="P483" s="163" t="s">
        <v>43</v>
      </c>
      <c r="Q483" s="163">
        <v>188.6</v>
      </c>
      <c r="R483" s="163">
        <v>16.399999999999999</v>
      </c>
      <c r="S483" s="163" t="s">
        <v>43</v>
      </c>
      <c r="Z483" s="358"/>
      <c r="AA483" s="369"/>
      <c r="AB483" s="163"/>
      <c r="AN483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100038, '01.12.2014 0:00:00',  '31.12.2014 23:59:59', 1, 'RUR', 1, 12, 188.6, 16.4,null,188.6,16.4,null);</v>
      </c>
    </row>
    <row r="484" spans="1:40" ht="12.75" customHeight="1" x14ac:dyDescent="0.25">
      <c r="A484" s="272"/>
      <c r="B484" s="190">
        <v>1</v>
      </c>
      <c r="C484" s="163">
        <v>100038</v>
      </c>
      <c r="D484" s="163" t="s">
        <v>1023</v>
      </c>
      <c r="E484" s="183" t="s">
        <v>165</v>
      </c>
      <c r="F484" s="183" t="s">
        <v>162</v>
      </c>
      <c r="G484" s="163">
        <v>1</v>
      </c>
      <c r="H484" s="163" t="s">
        <v>38</v>
      </c>
      <c r="I484" s="163">
        <v>12</v>
      </c>
      <c r="J484" s="163">
        <v>1</v>
      </c>
      <c r="K484" s="163">
        <v>0</v>
      </c>
      <c r="L484" s="163">
        <v>0</v>
      </c>
      <c r="M484" s="163">
        <v>0</v>
      </c>
      <c r="N484" s="163" t="s">
        <v>43</v>
      </c>
      <c r="O484" s="163" t="s">
        <v>43</v>
      </c>
      <c r="P484" s="163" t="s">
        <v>43</v>
      </c>
      <c r="Q484" s="163">
        <v>0</v>
      </c>
      <c r="R484" s="163">
        <v>0</v>
      </c>
      <c r="S484" s="163" t="s">
        <v>43</v>
      </c>
      <c r="Z484" s="358"/>
      <c r="AA484" s="369"/>
      <c r="AB484" s="163"/>
      <c r="AN484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100038, '01.01.2015 0:00:00',  '31.01.2015 23:59:59', 1, 'RUR', 1, 12, 0, 0,null,0,0,null);</v>
      </c>
    </row>
    <row r="485" spans="1:40" ht="12.75" customHeight="1" x14ac:dyDescent="0.25">
      <c r="A485" s="272"/>
      <c r="B485" s="190">
        <v>1</v>
      </c>
      <c r="C485" s="163">
        <v>100039</v>
      </c>
      <c r="D485" s="163" t="s">
        <v>1029</v>
      </c>
      <c r="E485" s="183" t="s">
        <v>167</v>
      </c>
      <c r="F485" s="183" t="s">
        <v>164</v>
      </c>
      <c r="G485" s="163">
        <v>1</v>
      </c>
      <c r="H485" s="163" t="s">
        <v>38</v>
      </c>
      <c r="I485" s="163">
        <v>12</v>
      </c>
      <c r="J485" s="163">
        <v>1</v>
      </c>
      <c r="K485" s="163">
        <v>820</v>
      </c>
      <c r="L485" s="163">
        <v>188.6</v>
      </c>
      <c r="M485" s="163">
        <v>16.399999999999999</v>
      </c>
      <c r="N485" s="163" t="s">
        <v>43</v>
      </c>
      <c r="O485" s="163" t="s">
        <v>43</v>
      </c>
      <c r="P485" s="163" t="s">
        <v>43</v>
      </c>
      <c r="Q485" s="163">
        <v>188.6</v>
      </c>
      <c r="R485" s="163">
        <v>16.399999999999999</v>
      </c>
      <c r="S485" s="163" t="s">
        <v>43</v>
      </c>
      <c r="Z485" s="358"/>
      <c r="AA485" s="369"/>
      <c r="AB485" s="163"/>
      <c r="AN485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100039, '01.12.2014 0:00:00',  '31.12.2014 23:59:59', 1, 'RUR', 1, 12, 188.6, 16.4,null,188.6,16.4,null);</v>
      </c>
    </row>
    <row r="486" spans="1:40" ht="12.75" customHeight="1" x14ac:dyDescent="0.25">
      <c r="A486" s="272"/>
      <c r="B486" s="190">
        <v>1</v>
      </c>
      <c r="C486" s="163">
        <v>100039</v>
      </c>
      <c r="D486" s="163" t="s">
        <v>1029</v>
      </c>
      <c r="E486" s="183" t="s">
        <v>165</v>
      </c>
      <c r="F486" s="183" t="s">
        <v>162</v>
      </c>
      <c r="G486" s="163">
        <v>1</v>
      </c>
      <c r="H486" s="163" t="s">
        <v>38</v>
      </c>
      <c r="I486" s="163">
        <v>12</v>
      </c>
      <c r="J486" s="163">
        <v>1</v>
      </c>
      <c r="K486" s="163">
        <v>0</v>
      </c>
      <c r="L486" s="163">
        <v>0</v>
      </c>
      <c r="M486" s="163">
        <v>0</v>
      </c>
      <c r="N486" s="163" t="s">
        <v>43</v>
      </c>
      <c r="O486" s="163" t="s">
        <v>43</v>
      </c>
      <c r="P486" s="163" t="s">
        <v>43</v>
      </c>
      <c r="Q486" s="163">
        <v>0</v>
      </c>
      <c r="R486" s="163">
        <v>0</v>
      </c>
      <c r="S486" s="163" t="s">
        <v>43</v>
      </c>
      <c r="Z486" s="358"/>
      <c r="AA486" s="369"/>
      <c r="AB486" s="163"/>
      <c r="AN486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100039, '01.01.2015 0:00:00',  '31.01.2015 23:59:59', 1, 'RUR', 1, 12, 0, 0,null,0,0,null);</v>
      </c>
    </row>
    <row r="487" spans="1:40" ht="12.75" customHeight="1" x14ac:dyDescent="0.25">
      <c r="A487" s="272"/>
      <c r="B487" s="190">
        <v>1</v>
      </c>
      <c r="C487" s="163">
        <v>100040</v>
      </c>
      <c r="D487" s="163" t="s">
        <v>1035</v>
      </c>
      <c r="E487" s="183" t="s">
        <v>167</v>
      </c>
      <c r="F487" s="183" t="s">
        <v>164</v>
      </c>
      <c r="G487" s="163">
        <v>1</v>
      </c>
      <c r="H487" s="163" t="s">
        <v>38</v>
      </c>
      <c r="I487" s="163">
        <v>12</v>
      </c>
      <c r="J487" s="163">
        <v>1</v>
      </c>
      <c r="K487" s="163">
        <v>820</v>
      </c>
      <c r="L487" s="163">
        <v>188.6</v>
      </c>
      <c r="M487" s="163">
        <v>16.399999999999999</v>
      </c>
      <c r="N487" s="163" t="s">
        <v>43</v>
      </c>
      <c r="O487" s="163" t="s">
        <v>43</v>
      </c>
      <c r="P487" s="163" t="s">
        <v>43</v>
      </c>
      <c r="Q487" s="163">
        <v>188.6</v>
      </c>
      <c r="R487" s="163">
        <v>16.399999999999999</v>
      </c>
      <c r="S487" s="163" t="s">
        <v>43</v>
      </c>
      <c r="Z487" s="358"/>
      <c r="AA487" s="369"/>
      <c r="AB487" s="163"/>
      <c r="AN487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100040, '01.12.2014 0:00:00',  '31.12.2014 23:59:59', 1, 'RUR', 1, 12, 188.6, 16.4,null,188.6,16.4,null);</v>
      </c>
    </row>
    <row r="488" spans="1:40" ht="12.75" customHeight="1" x14ac:dyDescent="0.25">
      <c r="B488" s="190">
        <v>1</v>
      </c>
      <c r="C488" s="163">
        <v>100040</v>
      </c>
      <c r="D488" s="163" t="s">
        <v>1035</v>
      </c>
      <c r="E488" s="183" t="s">
        <v>165</v>
      </c>
      <c r="F488" s="183" t="s">
        <v>162</v>
      </c>
      <c r="G488" s="163">
        <v>1</v>
      </c>
      <c r="H488" s="163" t="s">
        <v>38</v>
      </c>
      <c r="I488" s="163">
        <v>12</v>
      </c>
      <c r="J488" s="163">
        <v>1</v>
      </c>
      <c r="K488" s="163">
        <v>0</v>
      </c>
      <c r="L488" s="163">
        <v>0</v>
      </c>
      <c r="M488" s="163">
        <v>0</v>
      </c>
      <c r="N488" s="163" t="s">
        <v>43</v>
      </c>
      <c r="O488" s="163" t="s">
        <v>43</v>
      </c>
      <c r="P488" s="163" t="s">
        <v>43</v>
      </c>
      <c r="Q488" s="163">
        <v>0</v>
      </c>
      <c r="R488" s="163">
        <v>0</v>
      </c>
      <c r="S488" s="163" t="s">
        <v>43</v>
      </c>
      <c r="Z488" s="358"/>
      <c r="AA488" s="369"/>
      <c r="AB488" s="163"/>
      <c r="AN488" s="163" t="str">
        <f t="shared" si="168"/>
        <v>insert into XXXX_COMMISSION_PART (ID,CONTRACT_ID,FROM_DT,TILL_DT,NDS,CURRENCY,REWARD_TYPE,DISCOUNT_TYPE,REWARD_TO_CHARGE,DELKREDERE_TO_CHARGE,DKV_TO_CHARGE,REWARD_TO_PAY,DELKREDERE_TO_PAY,DKV_TO_PAY) values (s_xxxx_commission_part.NEXTVAL, 100040, '01.01.2015 0:00:00',  '31.01.2015 23:59:59', 1, 'RUR', 1, 12, 0, 0,null,0,0,null);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"/>
  <sheetViews>
    <sheetView topLeftCell="A31" zoomScale="70" zoomScaleNormal="70" workbookViewId="0">
      <selection activeCell="N64" sqref="N64"/>
    </sheetView>
  </sheetViews>
  <sheetFormatPr defaultRowHeight="15" x14ac:dyDescent="0.25"/>
  <cols>
    <col min="1" max="1" width="7.42578125" bestFit="1" customWidth="1"/>
    <col min="2" max="2" width="10.28515625" bestFit="1" customWidth="1"/>
    <col min="3" max="3" width="15" bestFit="1" customWidth="1"/>
    <col min="4" max="4" width="16" bestFit="1" customWidth="1"/>
    <col min="5" max="5" width="2.42578125" bestFit="1" customWidth="1"/>
    <col min="6" max="6" width="4.85546875" bestFit="1" customWidth="1"/>
    <col min="7" max="7" width="3.42578125" bestFit="1" customWidth="1"/>
    <col min="8" max="8" width="13.5703125" customWidth="1"/>
    <col min="9" max="9" width="15.85546875" customWidth="1"/>
    <col min="10" max="10" width="6" bestFit="1" customWidth="1"/>
    <col min="11" max="11" width="5" bestFit="1" customWidth="1"/>
    <col min="13" max="13" width="6.42578125" bestFit="1" customWidth="1"/>
    <col min="14" max="14" width="44.42578125" bestFit="1" customWidth="1"/>
    <col min="15" max="15" width="41.140625" bestFit="1" customWidth="1"/>
    <col min="16" max="16" width="43.140625" bestFit="1" customWidth="1"/>
  </cols>
  <sheetData>
    <row r="1" spans="1:16" s="93" customFormat="1" x14ac:dyDescent="0.25">
      <c r="A1" s="93">
        <v>10001</v>
      </c>
      <c r="B1" s="93" t="s">
        <v>48</v>
      </c>
      <c r="C1" s="273">
        <v>42005</v>
      </c>
      <c r="D1" s="273">
        <v>42063.999988425923</v>
      </c>
      <c r="E1" s="93">
        <v>1</v>
      </c>
      <c r="F1" s="93" t="s">
        <v>38</v>
      </c>
      <c r="G1" s="93">
        <v>12</v>
      </c>
      <c r="H1" s="93">
        <v>201</v>
      </c>
      <c r="I1" s="93">
        <v>1640</v>
      </c>
      <c r="J1" s="93">
        <v>0</v>
      </c>
      <c r="K1" s="93">
        <v>0</v>
      </c>
      <c r="O1" s="93">
        <v>0</v>
      </c>
      <c r="P1" s="93">
        <v>0</v>
      </c>
    </row>
    <row r="2" spans="1:16" s="93" customFormat="1" x14ac:dyDescent="0.25">
      <c r="A2" s="93">
        <v>10002</v>
      </c>
      <c r="B2" s="93" t="s">
        <v>49</v>
      </c>
      <c r="C2" s="273">
        <v>42005</v>
      </c>
      <c r="D2" s="273">
        <v>42063.999988425923</v>
      </c>
      <c r="E2" s="93">
        <v>1</v>
      </c>
      <c r="F2" s="93" t="s">
        <v>38</v>
      </c>
      <c r="G2" s="93">
        <v>12</v>
      </c>
      <c r="H2" s="93">
        <v>201</v>
      </c>
      <c r="I2" s="93">
        <v>15498</v>
      </c>
      <c r="J2" s="93">
        <v>0</v>
      </c>
      <c r="K2" s="93">
        <v>0</v>
      </c>
      <c r="O2" s="93">
        <v>0</v>
      </c>
      <c r="P2" s="93">
        <v>0</v>
      </c>
    </row>
    <row r="3" spans="1:16" s="93" customFormat="1" x14ac:dyDescent="0.25">
      <c r="A3" s="93">
        <v>10004</v>
      </c>
      <c r="B3" s="93" t="s">
        <v>92</v>
      </c>
      <c r="C3" s="273">
        <v>42005</v>
      </c>
      <c r="D3" s="273">
        <v>42063.999988425923</v>
      </c>
      <c r="E3" s="93">
        <v>0</v>
      </c>
      <c r="F3" s="93" t="s">
        <v>180</v>
      </c>
      <c r="G3" s="93">
        <v>12</v>
      </c>
      <c r="H3" s="93">
        <v>201</v>
      </c>
      <c r="I3" s="93">
        <v>600</v>
      </c>
      <c r="J3" s="93">
        <v>0</v>
      </c>
      <c r="K3" s="93">
        <v>0</v>
      </c>
      <c r="O3" s="93">
        <v>0</v>
      </c>
      <c r="P3" s="93">
        <v>0</v>
      </c>
    </row>
    <row r="4" spans="1:16" s="93" customFormat="1" x14ac:dyDescent="0.25">
      <c r="A4" s="93">
        <v>10004</v>
      </c>
      <c r="B4" s="93" t="s">
        <v>92</v>
      </c>
      <c r="C4" s="273">
        <v>42005</v>
      </c>
      <c r="D4" s="273">
        <v>42063.999988425923</v>
      </c>
      <c r="E4" s="93">
        <v>0</v>
      </c>
      <c r="F4" s="93" t="s">
        <v>38</v>
      </c>
      <c r="G4" s="93">
        <v>12</v>
      </c>
      <c r="H4" s="93">
        <v>201</v>
      </c>
      <c r="I4" s="93">
        <v>1600</v>
      </c>
      <c r="J4" s="93">
        <v>0</v>
      </c>
      <c r="K4" s="93">
        <v>0</v>
      </c>
      <c r="O4" s="93">
        <v>0</v>
      </c>
      <c r="P4" s="93">
        <v>0</v>
      </c>
    </row>
    <row r="5" spans="1:16" s="93" customFormat="1" x14ac:dyDescent="0.25">
      <c r="A5" s="93">
        <v>10004</v>
      </c>
      <c r="B5" s="93" t="s">
        <v>92</v>
      </c>
      <c r="C5" s="273">
        <v>42005</v>
      </c>
      <c r="D5" s="273">
        <v>42063.999988425923</v>
      </c>
      <c r="E5" s="93">
        <v>0</v>
      </c>
      <c r="F5" s="93" t="s">
        <v>59</v>
      </c>
      <c r="G5" s="93">
        <v>12</v>
      </c>
      <c r="H5" s="93">
        <v>201</v>
      </c>
      <c r="I5" s="93">
        <v>1600</v>
      </c>
      <c r="J5" s="93">
        <v>0</v>
      </c>
      <c r="K5" s="93">
        <v>0</v>
      </c>
      <c r="O5" s="93">
        <v>0</v>
      </c>
      <c r="P5" s="93">
        <v>0</v>
      </c>
    </row>
    <row r="6" spans="1:16" s="93" customFormat="1" x14ac:dyDescent="0.25">
      <c r="A6" s="93">
        <v>10004</v>
      </c>
      <c r="B6" s="93" t="s">
        <v>92</v>
      </c>
      <c r="C6" s="273">
        <v>42005</v>
      </c>
      <c r="D6" s="273">
        <v>42063.999988425923</v>
      </c>
      <c r="E6" s="93">
        <v>1</v>
      </c>
      <c r="F6" s="93" t="s">
        <v>38</v>
      </c>
      <c r="G6" s="93">
        <v>12</v>
      </c>
      <c r="H6" s="93">
        <v>201</v>
      </c>
      <c r="I6" s="93">
        <v>2460</v>
      </c>
      <c r="J6" s="93">
        <v>0</v>
      </c>
      <c r="K6" s="93">
        <v>0</v>
      </c>
      <c r="O6" s="93">
        <v>0</v>
      </c>
      <c r="P6" s="93">
        <v>0</v>
      </c>
    </row>
    <row r="7" spans="1:16" s="93" customFormat="1" x14ac:dyDescent="0.25">
      <c r="A7" s="93">
        <v>10004</v>
      </c>
      <c r="B7" s="93" t="s">
        <v>92</v>
      </c>
      <c r="C7" s="273">
        <v>42005</v>
      </c>
      <c r="D7" s="273">
        <v>42063.999988425923</v>
      </c>
      <c r="E7" s="93">
        <v>1</v>
      </c>
      <c r="F7" s="93" t="s">
        <v>59</v>
      </c>
      <c r="G7" s="93">
        <v>12</v>
      </c>
      <c r="H7" s="93">
        <v>201</v>
      </c>
      <c r="I7" s="93">
        <v>1312</v>
      </c>
      <c r="J7" s="93">
        <v>0</v>
      </c>
      <c r="K7" s="93">
        <v>0</v>
      </c>
      <c r="O7" s="93">
        <v>0</v>
      </c>
      <c r="P7" s="93">
        <v>0</v>
      </c>
    </row>
    <row r="8" spans="1:16" s="93" customFormat="1" x14ac:dyDescent="0.25">
      <c r="A8" s="93">
        <v>10005</v>
      </c>
      <c r="B8" s="93" t="s">
        <v>98</v>
      </c>
      <c r="C8" s="273">
        <v>42005</v>
      </c>
      <c r="D8" s="273">
        <v>42063.999988425923</v>
      </c>
      <c r="E8" s="93">
        <v>1</v>
      </c>
      <c r="F8" s="93" t="s">
        <v>38</v>
      </c>
      <c r="G8" s="93">
        <v>12</v>
      </c>
      <c r="H8" s="93">
        <v>201</v>
      </c>
      <c r="I8" s="93">
        <v>16236</v>
      </c>
      <c r="J8" s="93">
        <v>0</v>
      </c>
      <c r="K8" s="93">
        <v>0</v>
      </c>
      <c r="O8" s="93">
        <v>0</v>
      </c>
      <c r="P8" s="93">
        <v>0</v>
      </c>
    </row>
    <row r="9" spans="1:16" s="93" customFormat="1" x14ac:dyDescent="0.25">
      <c r="A9" s="93">
        <v>10006</v>
      </c>
      <c r="B9" s="93" t="s">
        <v>99</v>
      </c>
      <c r="C9" s="273">
        <v>42005</v>
      </c>
      <c r="D9" s="273">
        <v>42063.999988425923</v>
      </c>
      <c r="E9" s="93">
        <v>1</v>
      </c>
      <c r="F9" s="93" t="s">
        <v>38</v>
      </c>
      <c r="G9" s="93">
        <v>12</v>
      </c>
      <c r="H9" s="93">
        <v>201</v>
      </c>
      <c r="I9" s="93">
        <v>820</v>
      </c>
      <c r="J9" s="93">
        <v>0</v>
      </c>
      <c r="K9" s="93">
        <v>0</v>
      </c>
      <c r="O9" s="93">
        <v>0</v>
      </c>
      <c r="P9" s="93">
        <v>0</v>
      </c>
    </row>
    <row r="10" spans="1:16" s="93" customFormat="1" x14ac:dyDescent="0.25">
      <c r="A10" s="93">
        <v>10007</v>
      </c>
      <c r="B10" s="93" t="s">
        <v>100</v>
      </c>
      <c r="C10" s="273">
        <v>42005</v>
      </c>
      <c r="D10" s="273">
        <v>42063.999988425923</v>
      </c>
      <c r="E10" s="93">
        <v>0</v>
      </c>
      <c r="F10" s="93" t="s">
        <v>180</v>
      </c>
      <c r="G10" s="93">
        <v>12</v>
      </c>
      <c r="H10" s="93">
        <v>201</v>
      </c>
      <c r="I10" s="93">
        <v>600</v>
      </c>
      <c r="J10" s="93">
        <v>0</v>
      </c>
      <c r="K10" s="93">
        <v>0</v>
      </c>
      <c r="M10" s="93">
        <v>1200</v>
      </c>
      <c r="N10" s="93">
        <v>1200</v>
      </c>
      <c r="O10" s="93">
        <v>0</v>
      </c>
      <c r="P10" s="93">
        <v>0</v>
      </c>
    </row>
    <row r="11" spans="1:16" s="93" customFormat="1" x14ac:dyDescent="0.25">
      <c r="A11" s="93">
        <v>10007</v>
      </c>
      <c r="B11" s="93" t="s">
        <v>100</v>
      </c>
      <c r="C11" s="273">
        <v>42005</v>
      </c>
      <c r="D11" s="273">
        <v>42063.999988425923</v>
      </c>
      <c r="E11" s="93">
        <v>0</v>
      </c>
      <c r="F11" s="93" t="s">
        <v>38</v>
      </c>
      <c r="G11" s="93">
        <v>12</v>
      </c>
      <c r="H11" s="93">
        <v>201</v>
      </c>
      <c r="I11" s="93">
        <v>1600</v>
      </c>
      <c r="J11" s="93">
        <v>0</v>
      </c>
      <c r="K11" s="93">
        <v>0</v>
      </c>
      <c r="M11" s="93">
        <v>3200</v>
      </c>
      <c r="N11" s="93">
        <v>3200</v>
      </c>
      <c r="O11" s="93">
        <v>0</v>
      </c>
      <c r="P11" s="93">
        <v>0</v>
      </c>
    </row>
    <row r="12" spans="1:16" s="93" customFormat="1" x14ac:dyDescent="0.25">
      <c r="A12" s="93">
        <v>10007</v>
      </c>
      <c r="B12" s="93" t="s">
        <v>100</v>
      </c>
      <c r="C12" s="273">
        <v>42005</v>
      </c>
      <c r="D12" s="273">
        <v>42063.999988425923</v>
      </c>
      <c r="E12" s="93">
        <v>0</v>
      </c>
      <c r="F12" s="93" t="s">
        <v>59</v>
      </c>
      <c r="G12" s="93">
        <v>12</v>
      </c>
      <c r="H12" s="93">
        <v>201</v>
      </c>
      <c r="I12" s="93">
        <v>1600</v>
      </c>
      <c r="J12" s="93">
        <v>0</v>
      </c>
      <c r="K12" s="93">
        <v>0</v>
      </c>
      <c r="M12" s="93">
        <v>3200</v>
      </c>
      <c r="N12" s="93">
        <v>3200</v>
      </c>
      <c r="O12" s="93">
        <v>0</v>
      </c>
      <c r="P12" s="93">
        <v>0</v>
      </c>
    </row>
    <row r="13" spans="1:16" s="93" customFormat="1" x14ac:dyDescent="0.25">
      <c r="A13" s="93">
        <v>10007</v>
      </c>
      <c r="B13" s="93" t="s">
        <v>100</v>
      </c>
      <c r="C13" s="273">
        <v>42005</v>
      </c>
      <c r="D13" s="273">
        <v>42063.999988425923</v>
      </c>
      <c r="E13" s="93">
        <v>1</v>
      </c>
      <c r="F13" s="93" t="s">
        <v>180</v>
      </c>
      <c r="G13" s="93">
        <v>12</v>
      </c>
      <c r="H13" s="93">
        <v>201</v>
      </c>
      <c r="I13" s="93">
        <v>820</v>
      </c>
      <c r="J13" s="93">
        <v>0</v>
      </c>
      <c r="K13" s="93">
        <v>0</v>
      </c>
      <c r="M13" s="93">
        <v>2000</v>
      </c>
      <c r="N13" s="93" t="s">
        <v>883</v>
      </c>
      <c r="O13" s="93" t="s">
        <v>1562</v>
      </c>
      <c r="P13" s="93" t="s">
        <v>169</v>
      </c>
    </row>
    <row r="14" spans="1:16" s="93" customFormat="1" x14ac:dyDescent="0.25">
      <c r="A14" s="93">
        <v>10007</v>
      </c>
      <c r="B14" s="93" t="s">
        <v>100</v>
      </c>
      <c r="C14" s="273">
        <v>42005</v>
      </c>
      <c r="D14" s="273">
        <v>42063.999988425923</v>
      </c>
      <c r="E14" s="93">
        <v>1</v>
      </c>
      <c r="F14" s="93" t="s">
        <v>38</v>
      </c>
      <c r="G14" s="93">
        <v>12</v>
      </c>
      <c r="H14" s="93">
        <v>201</v>
      </c>
      <c r="I14" s="93">
        <v>4100</v>
      </c>
      <c r="J14" s="93">
        <v>0</v>
      </c>
      <c r="K14" s="93">
        <v>0</v>
      </c>
      <c r="M14" s="93">
        <v>10000</v>
      </c>
      <c r="N14" s="93" t="s">
        <v>900</v>
      </c>
      <c r="O14" s="93" t="s">
        <v>1702</v>
      </c>
      <c r="P14" s="93" t="s">
        <v>1703</v>
      </c>
    </row>
    <row r="15" spans="1:16" s="93" customFormat="1" x14ac:dyDescent="0.25">
      <c r="A15" s="93">
        <v>10007</v>
      </c>
      <c r="B15" s="93" t="s">
        <v>100</v>
      </c>
      <c r="C15" s="273">
        <v>42005</v>
      </c>
      <c r="D15" s="273">
        <v>42063.999988425923</v>
      </c>
      <c r="E15" s="93">
        <v>1</v>
      </c>
      <c r="F15" s="93" t="s">
        <v>59</v>
      </c>
      <c r="G15" s="93">
        <v>12</v>
      </c>
      <c r="H15" s="93">
        <v>201</v>
      </c>
      <c r="I15" s="93">
        <v>1312</v>
      </c>
      <c r="J15" s="93">
        <v>0</v>
      </c>
      <c r="K15" s="93">
        <v>0</v>
      </c>
      <c r="M15" s="93">
        <v>3200</v>
      </c>
      <c r="N15" s="93" t="s">
        <v>885</v>
      </c>
      <c r="O15" s="93" t="s">
        <v>1487</v>
      </c>
      <c r="P15" s="93" t="s">
        <v>1704</v>
      </c>
    </row>
    <row r="16" spans="1:16" s="93" customFormat="1" x14ac:dyDescent="0.25">
      <c r="A16" s="93">
        <v>10008</v>
      </c>
      <c r="B16" s="93" t="s">
        <v>62</v>
      </c>
      <c r="C16" s="273">
        <v>42005</v>
      </c>
      <c r="D16" s="273">
        <v>42063.999988425923</v>
      </c>
      <c r="E16" s="93">
        <v>1</v>
      </c>
      <c r="F16" s="93" t="s">
        <v>38</v>
      </c>
      <c r="G16" s="93">
        <v>12</v>
      </c>
      <c r="H16" s="93">
        <v>201</v>
      </c>
      <c r="I16" s="93">
        <v>16236</v>
      </c>
      <c r="J16" s="93">
        <v>0</v>
      </c>
      <c r="K16" s="93">
        <v>0</v>
      </c>
      <c r="M16" s="93">
        <v>41300</v>
      </c>
      <c r="N16" s="93" t="s">
        <v>1705</v>
      </c>
      <c r="O16" s="93" t="s">
        <v>1706</v>
      </c>
      <c r="P16" s="93" t="s">
        <v>1707</v>
      </c>
    </row>
    <row r="17" spans="1:16" s="93" customFormat="1" x14ac:dyDescent="0.25">
      <c r="A17" s="93">
        <v>10009</v>
      </c>
      <c r="B17" s="93" t="s">
        <v>268</v>
      </c>
      <c r="C17" s="273">
        <v>42005</v>
      </c>
      <c r="D17" s="273">
        <v>42063.999988425923</v>
      </c>
      <c r="E17" s="93">
        <v>1</v>
      </c>
      <c r="F17" s="93" t="s">
        <v>38</v>
      </c>
      <c r="G17" s="93">
        <v>12</v>
      </c>
      <c r="H17" s="93">
        <v>201</v>
      </c>
      <c r="I17" s="93">
        <v>1640</v>
      </c>
      <c r="J17" s="93">
        <v>0</v>
      </c>
      <c r="K17" s="93">
        <v>0</v>
      </c>
      <c r="M17" s="93">
        <v>6000</v>
      </c>
      <c r="N17" s="93" t="s">
        <v>888</v>
      </c>
      <c r="O17" s="93" t="s">
        <v>1708</v>
      </c>
      <c r="P17" s="93" t="s">
        <v>1709</v>
      </c>
    </row>
    <row r="18" spans="1:16" s="93" customFormat="1" x14ac:dyDescent="0.25">
      <c r="A18" s="93">
        <v>100010</v>
      </c>
      <c r="B18" s="93" t="s">
        <v>107</v>
      </c>
      <c r="C18" s="273">
        <v>42005</v>
      </c>
      <c r="D18" s="273">
        <v>42063.999988425923</v>
      </c>
      <c r="E18" s="93">
        <v>1</v>
      </c>
      <c r="F18" s="93" t="s">
        <v>38</v>
      </c>
      <c r="G18" s="93">
        <v>12</v>
      </c>
      <c r="H18" s="93">
        <v>201</v>
      </c>
      <c r="I18" s="93">
        <v>5002</v>
      </c>
      <c r="J18" s="93">
        <v>0</v>
      </c>
      <c r="K18" s="93">
        <v>0</v>
      </c>
      <c r="M18" s="93">
        <v>7200</v>
      </c>
      <c r="N18" s="93" t="s">
        <v>910</v>
      </c>
      <c r="O18" s="93" t="s">
        <v>1710</v>
      </c>
      <c r="P18" s="93" t="s">
        <v>1711</v>
      </c>
    </row>
    <row r="19" spans="1:16" s="93" customFormat="1" x14ac:dyDescent="0.25">
      <c r="A19" s="93">
        <v>100012</v>
      </c>
      <c r="B19" s="93" t="s">
        <v>70</v>
      </c>
      <c r="C19" s="273">
        <v>42005</v>
      </c>
      <c r="D19" s="273">
        <v>42063.999988425923</v>
      </c>
      <c r="E19" s="93">
        <v>1</v>
      </c>
      <c r="F19" s="93" t="s">
        <v>38</v>
      </c>
      <c r="G19" s="93">
        <v>12</v>
      </c>
      <c r="H19" s="93">
        <v>201</v>
      </c>
      <c r="I19" s="93">
        <v>21894</v>
      </c>
      <c r="J19" s="93">
        <v>0</v>
      </c>
      <c r="K19" s="93">
        <v>0</v>
      </c>
      <c r="M19" s="93">
        <v>54600</v>
      </c>
      <c r="N19" s="93" t="s">
        <v>1712</v>
      </c>
      <c r="O19" s="93" t="s">
        <v>1713</v>
      </c>
      <c r="P19" s="93" t="s">
        <v>1714</v>
      </c>
    </row>
    <row r="20" spans="1:16" s="93" customFormat="1" x14ac:dyDescent="0.25">
      <c r="A20" s="93">
        <v>100013</v>
      </c>
      <c r="B20" s="93" t="s">
        <v>73</v>
      </c>
      <c r="C20" s="273">
        <v>42005</v>
      </c>
      <c r="D20" s="273">
        <v>42063.999988425923</v>
      </c>
      <c r="E20" s="93">
        <v>1</v>
      </c>
      <c r="F20" s="93" t="s">
        <v>38</v>
      </c>
      <c r="G20" s="93">
        <v>12</v>
      </c>
      <c r="H20" s="93">
        <v>201</v>
      </c>
      <c r="I20" s="93">
        <v>1640</v>
      </c>
      <c r="J20" s="93">
        <v>0</v>
      </c>
      <c r="K20" s="93">
        <v>0</v>
      </c>
      <c r="O20" s="93">
        <v>0</v>
      </c>
      <c r="P20" s="93">
        <v>0</v>
      </c>
    </row>
    <row r="21" spans="1:16" s="93" customFormat="1" x14ac:dyDescent="0.25">
      <c r="A21" s="93">
        <v>100014</v>
      </c>
      <c r="B21" s="93" t="s">
        <v>156</v>
      </c>
      <c r="C21" s="273">
        <v>42005</v>
      </c>
      <c r="D21" s="273">
        <v>42063.999988425923</v>
      </c>
      <c r="E21" s="93">
        <v>1</v>
      </c>
      <c r="F21" s="93" t="s">
        <v>38</v>
      </c>
      <c r="G21" s="93">
        <v>12</v>
      </c>
      <c r="H21" s="93">
        <v>201</v>
      </c>
      <c r="I21" s="93">
        <v>15498</v>
      </c>
      <c r="J21" s="93">
        <v>0</v>
      </c>
      <c r="K21" s="93">
        <v>0</v>
      </c>
      <c r="O21" s="93">
        <v>0</v>
      </c>
      <c r="P21" s="93">
        <v>0</v>
      </c>
    </row>
    <row r="22" spans="1:16" s="93" customFormat="1" x14ac:dyDescent="0.25">
      <c r="A22" s="93">
        <v>100016</v>
      </c>
      <c r="B22" s="93" t="s">
        <v>77</v>
      </c>
      <c r="C22" s="273">
        <v>42005</v>
      </c>
      <c r="D22" s="273">
        <v>42063.999988425923</v>
      </c>
      <c r="E22" s="93">
        <v>0</v>
      </c>
      <c r="F22" s="93" t="s">
        <v>180</v>
      </c>
      <c r="G22" s="93">
        <v>12</v>
      </c>
      <c r="H22" s="93">
        <v>201</v>
      </c>
      <c r="I22" s="93">
        <v>600</v>
      </c>
      <c r="J22" s="93">
        <v>0</v>
      </c>
      <c r="K22" s="93">
        <v>0</v>
      </c>
      <c r="O22" s="93">
        <v>0</v>
      </c>
      <c r="P22" s="93">
        <v>0</v>
      </c>
    </row>
    <row r="23" spans="1:16" s="93" customFormat="1" x14ac:dyDescent="0.25">
      <c r="A23" s="93">
        <v>100016</v>
      </c>
      <c r="B23" s="93" t="s">
        <v>77</v>
      </c>
      <c r="C23" s="273">
        <v>42005</v>
      </c>
      <c r="D23" s="273">
        <v>42063.999988425923</v>
      </c>
      <c r="E23" s="93">
        <v>0</v>
      </c>
      <c r="F23" s="93" t="s">
        <v>38</v>
      </c>
      <c r="G23" s="93">
        <v>12</v>
      </c>
      <c r="H23" s="93">
        <v>201</v>
      </c>
      <c r="I23" s="93">
        <v>1600</v>
      </c>
      <c r="J23" s="93">
        <v>0</v>
      </c>
      <c r="K23" s="93">
        <v>0</v>
      </c>
      <c r="O23" s="93">
        <v>0</v>
      </c>
      <c r="P23" s="93">
        <v>0</v>
      </c>
    </row>
    <row r="24" spans="1:16" s="93" customFormat="1" x14ac:dyDescent="0.25">
      <c r="A24" s="93">
        <v>100016</v>
      </c>
      <c r="B24" s="93" t="s">
        <v>77</v>
      </c>
      <c r="C24" s="273">
        <v>42005</v>
      </c>
      <c r="D24" s="273">
        <v>42063.999988425923</v>
      </c>
      <c r="E24" s="93">
        <v>0</v>
      </c>
      <c r="F24" s="93" t="s">
        <v>59</v>
      </c>
      <c r="G24" s="93">
        <v>12</v>
      </c>
      <c r="H24" s="93">
        <v>201</v>
      </c>
      <c r="I24" s="93">
        <v>1600</v>
      </c>
      <c r="J24" s="93">
        <v>0</v>
      </c>
      <c r="K24" s="93">
        <v>0</v>
      </c>
      <c r="O24" s="93">
        <v>0</v>
      </c>
      <c r="P24" s="93">
        <v>0</v>
      </c>
    </row>
    <row r="25" spans="1:16" s="93" customFormat="1" x14ac:dyDescent="0.25">
      <c r="A25" s="93">
        <v>100016</v>
      </c>
      <c r="B25" s="93" t="s">
        <v>77</v>
      </c>
      <c r="C25" s="273">
        <v>42005</v>
      </c>
      <c r="D25" s="273">
        <v>42063.999988425923</v>
      </c>
      <c r="E25" s="93">
        <v>1</v>
      </c>
      <c r="F25" s="93" t="s">
        <v>38</v>
      </c>
      <c r="G25" s="93">
        <v>12</v>
      </c>
      <c r="H25" s="93">
        <v>201</v>
      </c>
      <c r="I25" s="93">
        <v>2460</v>
      </c>
      <c r="J25" s="93">
        <v>0</v>
      </c>
      <c r="K25" s="93">
        <v>0</v>
      </c>
      <c r="O25" s="93">
        <v>0</v>
      </c>
      <c r="P25" s="93">
        <v>0</v>
      </c>
    </row>
    <row r="26" spans="1:16" s="93" customFormat="1" x14ac:dyDescent="0.25">
      <c r="A26" s="93">
        <v>100016</v>
      </c>
      <c r="B26" s="93" t="s">
        <v>77</v>
      </c>
      <c r="C26" s="273">
        <v>42005</v>
      </c>
      <c r="D26" s="273">
        <v>42063.999988425923</v>
      </c>
      <c r="E26" s="93">
        <v>1</v>
      </c>
      <c r="F26" s="93" t="s">
        <v>59</v>
      </c>
      <c r="G26" s="93">
        <v>12</v>
      </c>
      <c r="H26" s="93">
        <v>201</v>
      </c>
      <c r="I26" s="93">
        <v>1312</v>
      </c>
      <c r="J26" s="93">
        <v>0</v>
      </c>
      <c r="K26" s="93">
        <v>0</v>
      </c>
      <c r="O26" s="93">
        <v>0</v>
      </c>
      <c r="P26" s="93">
        <v>0</v>
      </c>
    </row>
    <row r="27" spans="1:16" s="93" customFormat="1" x14ac:dyDescent="0.25">
      <c r="A27" s="93">
        <v>100017</v>
      </c>
      <c r="B27" s="93" t="s">
        <v>78</v>
      </c>
      <c r="C27" s="273">
        <v>42005</v>
      </c>
      <c r="D27" s="273">
        <v>42063.999988425923</v>
      </c>
      <c r="E27" s="93">
        <v>1</v>
      </c>
      <c r="F27" s="93" t="s">
        <v>38</v>
      </c>
      <c r="G27" s="93">
        <v>12</v>
      </c>
      <c r="H27" s="93">
        <v>201</v>
      </c>
      <c r="I27" s="93">
        <v>16236</v>
      </c>
      <c r="J27" s="93">
        <v>0</v>
      </c>
      <c r="K27" s="93">
        <v>0</v>
      </c>
      <c r="O27" s="93">
        <v>0</v>
      </c>
      <c r="P27" s="93">
        <v>0</v>
      </c>
    </row>
    <row r="28" spans="1:16" s="93" customFormat="1" x14ac:dyDescent="0.25">
      <c r="A28" s="93">
        <v>100018</v>
      </c>
      <c r="B28" s="93" t="s">
        <v>115</v>
      </c>
      <c r="C28" s="273">
        <v>42005</v>
      </c>
      <c r="D28" s="273">
        <v>42063.999988425923</v>
      </c>
      <c r="E28" s="93">
        <v>1</v>
      </c>
      <c r="F28" s="93" t="s">
        <v>38</v>
      </c>
      <c r="G28" s="93">
        <v>12</v>
      </c>
      <c r="H28" s="93">
        <v>201</v>
      </c>
      <c r="I28" s="93">
        <v>820</v>
      </c>
      <c r="J28" s="93">
        <v>0</v>
      </c>
      <c r="K28" s="93">
        <v>0</v>
      </c>
      <c r="O28" s="93">
        <v>0</v>
      </c>
      <c r="P28" s="93">
        <v>0</v>
      </c>
    </row>
    <row r="29" spans="1:16" s="93" customFormat="1" x14ac:dyDescent="0.25">
      <c r="A29" s="93">
        <v>100019</v>
      </c>
      <c r="B29" s="93" t="s">
        <v>116</v>
      </c>
      <c r="C29" s="273">
        <v>42005</v>
      </c>
      <c r="D29" s="273">
        <v>42063.999988425923</v>
      </c>
      <c r="E29" s="93">
        <v>0</v>
      </c>
      <c r="F29" s="93" t="s">
        <v>180</v>
      </c>
      <c r="G29" s="93">
        <v>12</v>
      </c>
      <c r="H29" s="93">
        <v>201</v>
      </c>
      <c r="I29" s="93">
        <v>600</v>
      </c>
      <c r="J29" s="93">
        <v>0</v>
      </c>
      <c r="K29" s="93">
        <v>0</v>
      </c>
      <c r="M29" s="93">
        <v>1200</v>
      </c>
      <c r="N29" s="93">
        <v>1200</v>
      </c>
      <c r="O29" s="93">
        <v>0</v>
      </c>
      <c r="P29" s="93">
        <v>0</v>
      </c>
    </row>
    <row r="30" spans="1:16" s="93" customFormat="1" x14ac:dyDescent="0.25">
      <c r="A30" s="93">
        <v>100019</v>
      </c>
      <c r="B30" s="93" t="s">
        <v>116</v>
      </c>
      <c r="C30" s="273">
        <v>42005</v>
      </c>
      <c r="D30" s="273">
        <v>42063.999988425923</v>
      </c>
      <c r="E30" s="93">
        <v>0</v>
      </c>
      <c r="F30" s="93" t="s">
        <v>38</v>
      </c>
      <c r="G30" s="93">
        <v>12</v>
      </c>
      <c r="H30" s="93">
        <v>201</v>
      </c>
      <c r="I30" s="93">
        <v>1600</v>
      </c>
      <c r="J30" s="93">
        <v>0</v>
      </c>
      <c r="K30" s="93">
        <v>0</v>
      </c>
      <c r="M30" s="93">
        <v>3200</v>
      </c>
      <c r="N30" s="93">
        <v>3200</v>
      </c>
      <c r="O30" s="93">
        <v>0</v>
      </c>
      <c r="P30" s="93">
        <v>0</v>
      </c>
    </row>
    <row r="31" spans="1:16" s="93" customFormat="1" x14ac:dyDescent="0.25">
      <c r="A31" s="93">
        <v>100019</v>
      </c>
      <c r="B31" s="93" t="s">
        <v>116</v>
      </c>
      <c r="C31" s="273">
        <v>42005</v>
      </c>
      <c r="D31" s="273">
        <v>42063.999988425923</v>
      </c>
      <c r="E31" s="93">
        <v>0</v>
      </c>
      <c r="F31" s="93" t="s">
        <v>59</v>
      </c>
      <c r="G31" s="93">
        <v>12</v>
      </c>
      <c r="H31" s="93">
        <v>201</v>
      </c>
      <c r="I31" s="93">
        <v>1600</v>
      </c>
      <c r="J31" s="93">
        <v>0</v>
      </c>
      <c r="K31" s="93">
        <v>0</v>
      </c>
      <c r="M31" s="93">
        <v>3200</v>
      </c>
      <c r="N31" s="93">
        <v>3200</v>
      </c>
      <c r="O31" s="93">
        <v>0</v>
      </c>
      <c r="P31" s="93">
        <v>0</v>
      </c>
    </row>
    <row r="32" spans="1:16" s="93" customFormat="1" x14ac:dyDescent="0.25">
      <c r="A32" s="93">
        <v>100019</v>
      </c>
      <c r="B32" s="93" t="s">
        <v>116</v>
      </c>
      <c r="C32" s="273">
        <v>42005</v>
      </c>
      <c r="D32" s="273">
        <v>42063.999988425923</v>
      </c>
      <c r="E32" s="93">
        <v>1</v>
      </c>
      <c r="F32" s="93" t="s">
        <v>180</v>
      </c>
      <c r="G32" s="93">
        <v>12</v>
      </c>
      <c r="H32" s="93">
        <v>201</v>
      </c>
      <c r="I32" s="93">
        <v>820</v>
      </c>
      <c r="J32" s="93">
        <v>0</v>
      </c>
      <c r="K32" s="93">
        <v>0</v>
      </c>
      <c r="M32" s="93">
        <v>2000</v>
      </c>
      <c r="N32" s="93" t="s">
        <v>883</v>
      </c>
      <c r="O32" s="93" t="s">
        <v>1562</v>
      </c>
      <c r="P32" s="93" t="s">
        <v>169</v>
      </c>
    </row>
    <row r="33" spans="1:16" s="93" customFormat="1" x14ac:dyDescent="0.25">
      <c r="A33" s="93">
        <v>100019</v>
      </c>
      <c r="B33" s="93" t="s">
        <v>116</v>
      </c>
      <c r="C33" s="273">
        <v>42005</v>
      </c>
      <c r="D33" s="273">
        <v>42063.999988425923</v>
      </c>
      <c r="E33" s="93">
        <v>1</v>
      </c>
      <c r="F33" s="93" t="s">
        <v>38</v>
      </c>
      <c r="G33" s="93">
        <v>12</v>
      </c>
      <c r="H33" s="93">
        <v>201</v>
      </c>
      <c r="I33" s="93">
        <v>4100</v>
      </c>
      <c r="J33" s="93">
        <v>0</v>
      </c>
      <c r="K33" s="93">
        <v>0</v>
      </c>
      <c r="M33" s="93">
        <v>10000</v>
      </c>
      <c r="N33" s="93" t="s">
        <v>900</v>
      </c>
      <c r="O33" s="93" t="s">
        <v>1702</v>
      </c>
      <c r="P33" s="93" t="s">
        <v>1703</v>
      </c>
    </row>
    <row r="34" spans="1:16" s="93" customFormat="1" x14ac:dyDescent="0.25">
      <c r="A34" s="93">
        <v>100019</v>
      </c>
      <c r="B34" s="93" t="s">
        <v>116</v>
      </c>
      <c r="C34" s="273">
        <v>42005</v>
      </c>
      <c r="D34" s="273">
        <v>42063.999988425923</v>
      </c>
      <c r="E34" s="93">
        <v>1</v>
      </c>
      <c r="F34" s="93" t="s">
        <v>59</v>
      </c>
      <c r="G34" s="93">
        <v>12</v>
      </c>
      <c r="H34" s="93">
        <v>201</v>
      </c>
      <c r="I34" s="93">
        <v>1312</v>
      </c>
      <c r="J34" s="93">
        <v>0</v>
      </c>
      <c r="K34" s="93">
        <v>0</v>
      </c>
      <c r="M34" s="93">
        <v>3200</v>
      </c>
      <c r="N34" s="93" t="s">
        <v>885</v>
      </c>
      <c r="O34" s="93" t="s">
        <v>1487</v>
      </c>
      <c r="P34" s="93" t="s">
        <v>1704</v>
      </c>
    </row>
    <row r="35" spans="1:16" s="93" customFormat="1" x14ac:dyDescent="0.25">
      <c r="A35" s="93">
        <v>100020</v>
      </c>
      <c r="B35" s="93" t="s">
        <v>117</v>
      </c>
      <c r="C35" s="273">
        <v>42005</v>
      </c>
      <c r="D35" s="273">
        <v>42063.999988425923</v>
      </c>
      <c r="E35" s="93">
        <v>1</v>
      </c>
      <c r="F35" s="93" t="s">
        <v>38</v>
      </c>
      <c r="G35" s="93">
        <v>12</v>
      </c>
      <c r="H35" s="93">
        <v>201</v>
      </c>
      <c r="I35" s="93">
        <v>16236</v>
      </c>
      <c r="J35" s="93">
        <v>0</v>
      </c>
      <c r="K35" s="93">
        <v>0</v>
      </c>
      <c r="M35" s="93">
        <v>41300</v>
      </c>
      <c r="N35" s="93" t="s">
        <v>1705</v>
      </c>
      <c r="O35" s="93" t="s">
        <v>1706</v>
      </c>
      <c r="P35" s="93" t="s">
        <v>1707</v>
      </c>
    </row>
    <row r="36" spans="1:16" s="93" customFormat="1" x14ac:dyDescent="0.25">
      <c r="A36" s="93">
        <v>100021</v>
      </c>
      <c r="B36" s="93" t="s">
        <v>118</v>
      </c>
      <c r="C36" s="273">
        <v>42005</v>
      </c>
      <c r="D36" s="273">
        <v>42063.999988425923</v>
      </c>
      <c r="E36" s="93">
        <v>1</v>
      </c>
      <c r="F36" s="93" t="s">
        <v>38</v>
      </c>
      <c r="G36" s="93">
        <v>12</v>
      </c>
      <c r="H36" s="93">
        <v>201</v>
      </c>
      <c r="I36" s="93">
        <v>1640</v>
      </c>
      <c r="J36" s="93">
        <v>0</v>
      </c>
      <c r="K36" s="93">
        <v>0</v>
      </c>
      <c r="M36" s="93">
        <v>6000</v>
      </c>
      <c r="N36" s="93" t="s">
        <v>888</v>
      </c>
      <c r="O36" s="93" t="s">
        <v>1708</v>
      </c>
      <c r="P36" s="93" t="s">
        <v>1709</v>
      </c>
    </row>
    <row r="37" spans="1:16" s="93" customFormat="1" x14ac:dyDescent="0.25">
      <c r="A37" s="93">
        <v>100022</v>
      </c>
      <c r="B37" s="93" t="s">
        <v>119</v>
      </c>
      <c r="C37" s="273">
        <v>42005</v>
      </c>
      <c r="D37" s="273">
        <v>42063.999988425923</v>
      </c>
      <c r="E37" s="93">
        <v>1</v>
      </c>
      <c r="F37" s="93" t="s">
        <v>38</v>
      </c>
      <c r="G37" s="93">
        <v>12</v>
      </c>
      <c r="H37" s="93">
        <v>201</v>
      </c>
      <c r="I37" s="93">
        <v>5002</v>
      </c>
      <c r="J37" s="93">
        <v>0</v>
      </c>
      <c r="K37" s="93">
        <v>0</v>
      </c>
      <c r="M37" s="93">
        <v>7200</v>
      </c>
      <c r="N37" s="93" t="s">
        <v>910</v>
      </c>
      <c r="O37" s="93" t="s">
        <v>1710</v>
      </c>
      <c r="P37" s="93" t="s">
        <v>1711</v>
      </c>
    </row>
    <row r="38" spans="1:16" s="93" customFormat="1" x14ac:dyDescent="0.25">
      <c r="A38" s="93">
        <v>100024</v>
      </c>
      <c r="B38" s="93" t="s">
        <v>121</v>
      </c>
      <c r="C38" s="273">
        <v>42005</v>
      </c>
      <c r="D38" s="273">
        <v>42063.999988425923</v>
      </c>
      <c r="E38" s="93">
        <v>1</v>
      </c>
      <c r="F38" s="93" t="s">
        <v>38</v>
      </c>
      <c r="G38" s="93">
        <v>12</v>
      </c>
      <c r="H38" s="93">
        <v>201</v>
      </c>
      <c r="I38" s="93">
        <v>21894</v>
      </c>
      <c r="J38" s="93">
        <v>0</v>
      </c>
      <c r="K38" s="93">
        <v>0</v>
      </c>
      <c r="M38" s="93">
        <v>54600</v>
      </c>
      <c r="N38" s="93" t="s">
        <v>1712</v>
      </c>
      <c r="O38" s="93" t="s">
        <v>1713</v>
      </c>
      <c r="P38" s="93" t="s">
        <v>1714</v>
      </c>
    </row>
    <row r="39" spans="1:16" s="93" customFormat="1" x14ac:dyDescent="0.25">
      <c r="A39" s="93">
        <v>100025</v>
      </c>
      <c r="B39" s="93" t="s">
        <v>122</v>
      </c>
      <c r="C39" s="273">
        <v>42005</v>
      </c>
      <c r="D39" s="273">
        <v>42063.999988425923</v>
      </c>
      <c r="E39" s="93">
        <v>1</v>
      </c>
      <c r="F39" s="93" t="s">
        <v>38</v>
      </c>
      <c r="G39" s="93">
        <v>12</v>
      </c>
      <c r="H39" s="93">
        <v>201</v>
      </c>
      <c r="I39" s="93">
        <v>4100</v>
      </c>
      <c r="J39" s="93">
        <v>943</v>
      </c>
      <c r="K39" s="93">
        <v>82</v>
      </c>
      <c r="O39" s="93">
        <v>943</v>
      </c>
      <c r="P39" s="93">
        <v>82</v>
      </c>
    </row>
    <row r="40" spans="1:16" s="93" customFormat="1" x14ac:dyDescent="0.25">
      <c r="A40" s="93">
        <v>100026</v>
      </c>
      <c r="B40" s="93" t="s">
        <v>123</v>
      </c>
      <c r="C40" s="273">
        <v>42005</v>
      </c>
      <c r="D40" s="273">
        <v>42063.999988425923</v>
      </c>
      <c r="E40" s="93">
        <v>1</v>
      </c>
      <c r="F40" s="93" t="s">
        <v>38</v>
      </c>
      <c r="G40" s="93">
        <v>12</v>
      </c>
      <c r="H40" s="93">
        <v>201</v>
      </c>
      <c r="I40" s="93">
        <v>4100</v>
      </c>
      <c r="J40" s="93">
        <v>943</v>
      </c>
      <c r="K40" s="93">
        <v>82</v>
      </c>
      <c r="O40" s="93">
        <v>943</v>
      </c>
      <c r="P40" s="93">
        <v>82</v>
      </c>
    </row>
    <row r="41" spans="1:16" s="93" customFormat="1" x14ac:dyDescent="0.25">
      <c r="A41" s="93">
        <v>100027</v>
      </c>
      <c r="B41" s="93" t="s">
        <v>124</v>
      </c>
      <c r="C41" s="273">
        <v>42005</v>
      </c>
      <c r="D41" s="273">
        <v>42063.999988425923</v>
      </c>
      <c r="E41" s="93">
        <v>1</v>
      </c>
      <c r="F41" s="93" t="s">
        <v>38</v>
      </c>
      <c r="G41" s="93">
        <v>12</v>
      </c>
      <c r="H41" s="93">
        <v>201</v>
      </c>
      <c r="I41" s="93">
        <v>4100</v>
      </c>
      <c r="J41" s="93">
        <v>0</v>
      </c>
      <c r="K41" s="93">
        <v>0</v>
      </c>
      <c r="O41" s="93">
        <v>0</v>
      </c>
      <c r="P41" s="93">
        <v>0</v>
      </c>
    </row>
    <row r="42" spans="1:16" s="93" customFormat="1" x14ac:dyDescent="0.25">
      <c r="A42" s="93">
        <v>100029</v>
      </c>
      <c r="B42" s="93" t="s">
        <v>126</v>
      </c>
      <c r="C42" s="273">
        <v>42005</v>
      </c>
      <c r="D42" s="273">
        <v>42063.999988425923</v>
      </c>
      <c r="E42" s="93">
        <v>1</v>
      </c>
      <c r="F42" s="93" t="s">
        <v>38</v>
      </c>
      <c r="G42" s="93">
        <v>12</v>
      </c>
      <c r="H42" s="93">
        <v>201</v>
      </c>
      <c r="I42" s="93">
        <v>3280</v>
      </c>
      <c r="J42" s="93">
        <v>0</v>
      </c>
      <c r="K42" s="93">
        <v>0</v>
      </c>
      <c r="O42" s="93">
        <v>0</v>
      </c>
      <c r="P42" s="93">
        <v>0</v>
      </c>
    </row>
    <row r="43" spans="1:16" s="93" customFormat="1" x14ac:dyDescent="0.25">
      <c r="A43" s="93">
        <v>100030</v>
      </c>
      <c r="B43" s="93" t="s">
        <v>158</v>
      </c>
      <c r="C43" s="273">
        <v>42005</v>
      </c>
      <c r="D43" s="273">
        <v>42063.999988425923</v>
      </c>
      <c r="E43" s="93">
        <v>1</v>
      </c>
      <c r="F43" s="93" t="s">
        <v>38</v>
      </c>
      <c r="G43" s="93">
        <v>12</v>
      </c>
      <c r="H43" s="93">
        <v>201</v>
      </c>
      <c r="I43" s="93">
        <v>3280</v>
      </c>
      <c r="J43" s="93" t="s">
        <v>1701</v>
      </c>
      <c r="K43" s="93" t="s">
        <v>81</v>
      </c>
      <c r="O43" s="93" t="s">
        <v>1701</v>
      </c>
      <c r="P43" s="93" t="s">
        <v>81</v>
      </c>
    </row>
    <row r="44" spans="1:16" s="93" customFormat="1" x14ac:dyDescent="0.25">
      <c r="A44" s="93">
        <v>100031</v>
      </c>
      <c r="B44" s="93" t="s">
        <v>159</v>
      </c>
      <c r="C44" s="273">
        <v>42005</v>
      </c>
      <c r="D44" s="273">
        <v>42063.999988425923</v>
      </c>
      <c r="E44" s="93">
        <v>1</v>
      </c>
      <c r="F44" s="93" t="s">
        <v>38</v>
      </c>
      <c r="G44" s="93">
        <v>12</v>
      </c>
      <c r="H44" s="93">
        <v>201</v>
      </c>
      <c r="I44" s="93">
        <v>3280</v>
      </c>
      <c r="J44" s="93" t="s">
        <v>1701</v>
      </c>
      <c r="K44" s="93" t="s">
        <v>81</v>
      </c>
      <c r="O44" s="93" t="s">
        <v>1701</v>
      </c>
      <c r="P44" s="93" t="s">
        <v>81</v>
      </c>
    </row>
    <row r="45" spans="1:16" s="93" customFormat="1" x14ac:dyDescent="0.25">
      <c r="A45" s="93">
        <v>100032</v>
      </c>
      <c r="B45" s="93" t="s">
        <v>127</v>
      </c>
      <c r="C45" s="273">
        <v>42005</v>
      </c>
      <c r="D45" s="273">
        <v>42063.999988425923</v>
      </c>
      <c r="E45" s="93">
        <v>1</v>
      </c>
      <c r="F45" s="93" t="s">
        <v>38</v>
      </c>
      <c r="G45" s="93">
        <v>12</v>
      </c>
      <c r="H45" s="93">
        <v>201</v>
      </c>
      <c r="I45" s="93">
        <v>3280</v>
      </c>
      <c r="J45" s="93" t="s">
        <v>1701</v>
      </c>
      <c r="K45" s="93" t="s">
        <v>81</v>
      </c>
      <c r="O45" s="93" t="s">
        <v>1701</v>
      </c>
      <c r="P45" s="93" t="s">
        <v>81</v>
      </c>
    </row>
    <row r="46" spans="1:16" s="93" customFormat="1" x14ac:dyDescent="0.25">
      <c r="A46" s="93">
        <v>100033</v>
      </c>
      <c r="B46" s="93" t="s">
        <v>128</v>
      </c>
      <c r="C46" s="273">
        <v>42005</v>
      </c>
      <c r="D46" s="273">
        <v>42063.999988425923</v>
      </c>
      <c r="E46" s="93">
        <v>1</v>
      </c>
      <c r="F46" s="93" t="s">
        <v>38</v>
      </c>
      <c r="G46" s="93">
        <v>12</v>
      </c>
      <c r="H46" s="93">
        <v>201</v>
      </c>
      <c r="I46" s="93">
        <v>4100</v>
      </c>
      <c r="J46" s="93">
        <v>943</v>
      </c>
      <c r="K46" s="93">
        <v>82</v>
      </c>
      <c r="O46" s="93">
        <v>943</v>
      </c>
      <c r="P46" s="93">
        <v>82</v>
      </c>
    </row>
    <row r="47" spans="1:16" s="93" customFormat="1" x14ac:dyDescent="0.25">
      <c r="A47" s="93">
        <v>100034</v>
      </c>
      <c r="B47" s="93" t="s">
        <v>998</v>
      </c>
      <c r="C47" s="273">
        <v>42005</v>
      </c>
      <c r="D47" s="273">
        <v>42063.999988425923</v>
      </c>
      <c r="E47" s="93">
        <v>1</v>
      </c>
      <c r="F47" s="93" t="s">
        <v>38</v>
      </c>
      <c r="G47" s="93">
        <v>12</v>
      </c>
      <c r="H47" s="93">
        <v>201</v>
      </c>
      <c r="I47" s="93">
        <v>4100</v>
      </c>
      <c r="J47" s="93">
        <v>943</v>
      </c>
      <c r="K47" s="93">
        <v>82</v>
      </c>
      <c r="O47" s="93">
        <v>943</v>
      </c>
      <c r="P47" s="93">
        <v>82</v>
      </c>
    </row>
    <row r="48" spans="1:16" s="93" customFormat="1" x14ac:dyDescent="0.25">
      <c r="A48" s="93">
        <v>100035</v>
      </c>
      <c r="B48" s="93" t="s">
        <v>999</v>
      </c>
      <c r="C48" s="273">
        <v>42005</v>
      </c>
      <c r="D48" s="273">
        <v>42063.999988425923</v>
      </c>
      <c r="E48" s="93">
        <v>1</v>
      </c>
      <c r="F48" s="93" t="s">
        <v>38</v>
      </c>
      <c r="G48" s="93">
        <v>12</v>
      </c>
      <c r="H48" s="93">
        <v>201</v>
      </c>
      <c r="I48" s="93">
        <v>4100</v>
      </c>
      <c r="J48" s="93">
        <v>0</v>
      </c>
      <c r="K48" s="93">
        <v>0</v>
      </c>
      <c r="O48" s="93">
        <v>0</v>
      </c>
      <c r="P48" s="93">
        <v>0</v>
      </c>
    </row>
    <row r="49" spans="1:16" s="93" customFormat="1" x14ac:dyDescent="0.25">
      <c r="A49" s="93">
        <v>100037</v>
      </c>
      <c r="B49" s="93" t="s">
        <v>1017</v>
      </c>
      <c r="C49" s="273">
        <v>42005</v>
      </c>
      <c r="D49" s="273">
        <v>42063.999988425923</v>
      </c>
      <c r="E49" s="93">
        <v>1</v>
      </c>
      <c r="F49" s="93" t="s">
        <v>38</v>
      </c>
      <c r="G49" s="93">
        <v>12</v>
      </c>
      <c r="H49" s="93">
        <v>201</v>
      </c>
      <c r="I49" s="93">
        <v>3280</v>
      </c>
      <c r="J49" s="93">
        <v>0</v>
      </c>
      <c r="K49" s="93">
        <v>0</v>
      </c>
      <c r="O49" s="93">
        <v>0</v>
      </c>
      <c r="P49" s="93">
        <v>0</v>
      </c>
    </row>
    <row r="50" spans="1:16" s="93" customFormat="1" x14ac:dyDescent="0.25">
      <c r="A50" s="93">
        <v>100038</v>
      </c>
      <c r="B50" s="93" t="s">
        <v>1023</v>
      </c>
      <c r="C50" s="273">
        <v>42005</v>
      </c>
      <c r="D50" s="273">
        <v>42063.999988425923</v>
      </c>
      <c r="E50" s="93">
        <v>1</v>
      </c>
      <c r="F50" s="93" t="s">
        <v>38</v>
      </c>
      <c r="G50" s="93">
        <v>12</v>
      </c>
      <c r="H50" s="93">
        <v>201</v>
      </c>
      <c r="I50" s="93">
        <v>3280</v>
      </c>
      <c r="J50" s="93" t="s">
        <v>1701</v>
      </c>
      <c r="K50" s="93" t="s">
        <v>81</v>
      </c>
      <c r="O50" s="93" t="s">
        <v>1701</v>
      </c>
      <c r="P50" s="93" t="s">
        <v>81</v>
      </c>
    </row>
    <row r="51" spans="1:16" s="93" customFormat="1" x14ac:dyDescent="0.25">
      <c r="A51" s="93">
        <v>100039</v>
      </c>
      <c r="B51" s="93" t="s">
        <v>1029</v>
      </c>
      <c r="C51" s="273">
        <v>42005</v>
      </c>
      <c r="D51" s="273">
        <v>42063.999988425923</v>
      </c>
      <c r="E51" s="93">
        <v>1</v>
      </c>
      <c r="F51" s="93" t="s">
        <v>38</v>
      </c>
      <c r="G51" s="93">
        <v>12</v>
      </c>
      <c r="H51" s="93">
        <v>201</v>
      </c>
      <c r="I51" s="93">
        <v>3280</v>
      </c>
      <c r="J51" s="93" t="s">
        <v>1701</v>
      </c>
      <c r="K51" s="93" t="s">
        <v>81</v>
      </c>
      <c r="O51" s="93" t="s">
        <v>1701</v>
      </c>
      <c r="P51" s="93" t="s">
        <v>81</v>
      </c>
    </row>
    <row r="52" spans="1:16" s="93" customFormat="1" x14ac:dyDescent="0.25">
      <c r="A52" s="93">
        <v>100040</v>
      </c>
      <c r="B52" s="93" t="s">
        <v>1035</v>
      </c>
      <c r="C52" s="273">
        <v>42005</v>
      </c>
      <c r="D52" s="273">
        <v>42063.999988425923</v>
      </c>
      <c r="E52" s="93">
        <v>1</v>
      </c>
      <c r="F52" s="93" t="s">
        <v>38</v>
      </c>
      <c r="G52" s="93">
        <v>12</v>
      </c>
      <c r="H52" s="93">
        <v>201</v>
      </c>
      <c r="I52" s="93">
        <v>3280</v>
      </c>
      <c r="J52" s="93" t="s">
        <v>1701</v>
      </c>
      <c r="K52" s="93" t="s">
        <v>81</v>
      </c>
      <c r="O52" s="93" t="s">
        <v>1701</v>
      </c>
      <c r="P52" s="93" t="s">
        <v>81</v>
      </c>
    </row>
    <row r="53" spans="1:16" x14ac:dyDescent="0.25">
      <c r="A53" s="393"/>
      <c r="B53" s="393"/>
      <c r="C53" s="393"/>
      <c r="D53" s="183"/>
    </row>
    <row r="54" spans="1:16" x14ac:dyDescent="0.25">
      <c r="A54" s="393"/>
      <c r="B54" s="393"/>
      <c r="C54" s="393"/>
      <c r="D54" s="183"/>
    </row>
    <row r="55" spans="1:16" x14ac:dyDescent="0.25">
      <c r="A55" s="393"/>
      <c r="B55" s="393"/>
      <c r="C55" s="393"/>
      <c r="D55" s="183"/>
    </row>
    <row r="56" spans="1:16" x14ac:dyDescent="0.25">
      <c r="A56" s="393"/>
      <c r="B56" s="393"/>
      <c r="C56" s="393"/>
      <c r="D56" s="183"/>
    </row>
    <row r="57" spans="1:16" x14ac:dyDescent="0.25">
      <c r="A57" s="393"/>
      <c r="B57" s="393"/>
      <c r="C57" s="393"/>
      <c r="D57" s="183"/>
    </row>
    <row r="58" spans="1:16" x14ac:dyDescent="0.25">
      <c r="A58" s="393"/>
      <c r="B58" s="393"/>
      <c r="C58" s="393"/>
      <c r="D58" s="183"/>
    </row>
    <row r="59" spans="1:16" x14ac:dyDescent="0.25">
      <c r="A59" s="393"/>
      <c r="B59" s="393"/>
      <c r="C59" s="393"/>
      <c r="D59" s="183"/>
    </row>
    <row r="60" spans="1:16" x14ac:dyDescent="0.25">
      <c r="A60" s="393"/>
      <c r="B60" s="393"/>
      <c r="C60" s="393"/>
      <c r="D60" s="183"/>
    </row>
    <row r="61" spans="1:16" x14ac:dyDescent="0.25">
      <c r="A61" s="393"/>
      <c r="B61" s="393"/>
      <c r="C61" s="393"/>
      <c r="D61" s="183"/>
    </row>
    <row r="62" spans="1:16" x14ac:dyDescent="0.25">
      <c r="A62" s="393"/>
      <c r="B62" s="393"/>
      <c r="C62" s="393"/>
      <c r="D62" s="183"/>
    </row>
    <row r="63" spans="1:16" x14ac:dyDescent="0.25">
      <c r="A63" s="393"/>
      <c r="B63" s="393"/>
      <c r="C63" s="393"/>
      <c r="D63" s="183"/>
    </row>
    <row r="64" spans="1:16" x14ac:dyDescent="0.25">
      <c r="A64" s="393"/>
      <c r="B64" s="393"/>
      <c r="C64" s="393"/>
      <c r="D64" s="183"/>
    </row>
    <row r="65" spans="1:4" x14ac:dyDescent="0.25">
      <c r="A65" s="393"/>
      <c r="B65" s="393"/>
      <c r="C65" s="393"/>
      <c r="D65" s="183"/>
    </row>
    <row r="66" spans="1:4" x14ac:dyDescent="0.25">
      <c r="A66" s="393"/>
      <c r="B66" s="393"/>
      <c r="C66" s="393"/>
      <c r="D66" s="183"/>
    </row>
    <row r="67" spans="1:4" x14ac:dyDescent="0.25">
      <c r="A67" s="393"/>
      <c r="B67" s="393"/>
      <c r="C67" s="393"/>
      <c r="D67" s="183"/>
    </row>
    <row r="68" spans="1:4" x14ac:dyDescent="0.25">
      <c r="A68" s="393"/>
      <c r="B68" s="393"/>
      <c r="C68" s="393"/>
      <c r="D68" s="183"/>
    </row>
    <row r="69" spans="1:4" x14ac:dyDescent="0.25">
      <c r="A69" s="393"/>
      <c r="B69" s="393"/>
      <c r="C69" s="393"/>
      <c r="D69" s="183"/>
    </row>
    <row r="70" spans="1:4" x14ac:dyDescent="0.25">
      <c r="A70" s="393"/>
      <c r="B70" s="393"/>
      <c r="C70" s="393"/>
      <c r="D70" s="183"/>
    </row>
    <row r="71" spans="1:4" x14ac:dyDescent="0.25">
      <c r="A71" s="393"/>
      <c r="B71" s="393"/>
      <c r="C71" s="393"/>
      <c r="D71" s="183"/>
    </row>
    <row r="72" spans="1:4" x14ac:dyDescent="0.25">
      <c r="A72" s="393"/>
      <c r="B72" s="393"/>
      <c r="C72" s="393"/>
      <c r="D72" s="183"/>
    </row>
    <row r="73" spans="1:4" x14ac:dyDescent="0.25">
      <c r="A73" s="393"/>
      <c r="B73" s="393"/>
      <c r="C73" s="393"/>
      <c r="D73" s="18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"/>
  <sheetViews>
    <sheetView tabSelected="1" zoomScale="70" zoomScaleNormal="70" workbookViewId="0">
      <selection activeCell="AD106" sqref="AD106"/>
    </sheetView>
  </sheetViews>
  <sheetFormatPr defaultRowHeight="15" x14ac:dyDescent="0.25"/>
  <cols>
    <col min="1" max="1" width="7.42578125" bestFit="1" customWidth="1"/>
    <col min="2" max="2" width="10.28515625" bestFit="1" customWidth="1"/>
    <col min="3" max="3" width="15" bestFit="1" customWidth="1"/>
    <col min="4" max="4" width="16" bestFit="1" customWidth="1"/>
    <col min="5" max="5" width="2.42578125" bestFit="1" customWidth="1"/>
    <col min="6" max="6" width="4.85546875" bestFit="1" customWidth="1"/>
    <col min="7" max="7" width="3.42578125" bestFit="1" customWidth="1"/>
    <col min="8" max="8" width="2.42578125" bestFit="1" customWidth="1"/>
    <col min="9" max="9" width="6.42578125" bestFit="1" customWidth="1"/>
    <col min="10" max="10" width="8.140625" bestFit="1" customWidth="1"/>
    <col min="11" max="11" width="7.140625" bestFit="1" customWidth="1"/>
    <col min="13" max="13" width="6.42578125" bestFit="1" customWidth="1"/>
    <col min="14" max="16" width="44.42578125" bestFit="1" customWidth="1"/>
  </cols>
  <sheetData>
    <row r="1" spans="1:16" s="93" customFormat="1" x14ac:dyDescent="0.25">
      <c r="A1" s="93">
        <v>10001</v>
      </c>
      <c r="B1" s="93" t="s">
        <v>48</v>
      </c>
      <c r="C1" s="273">
        <v>41974</v>
      </c>
      <c r="D1" s="273">
        <v>42004.999988425923</v>
      </c>
      <c r="E1" s="93">
        <v>1</v>
      </c>
      <c r="F1" s="93" t="s">
        <v>38</v>
      </c>
      <c r="G1" s="93">
        <v>12</v>
      </c>
      <c r="H1" s="93">
        <v>1</v>
      </c>
      <c r="I1" s="93">
        <v>2460</v>
      </c>
      <c r="J1" s="93" t="s">
        <v>875</v>
      </c>
      <c r="K1" s="93" t="s">
        <v>244</v>
      </c>
      <c r="O1" s="93" t="s">
        <v>875</v>
      </c>
      <c r="P1" s="93" t="s">
        <v>244</v>
      </c>
    </row>
    <row r="2" spans="1:16" s="93" customFormat="1" x14ac:dyDescent="0.25">
      <c r="A2" s="93">
        <v>10001</v>
      </c>
      <c r="B2" s="93" t="s">
        <v>48</v>
      </c>
      <c r="C2" s="273">
        <v>42005</v>
      </c>
      <c r="D2" s="273">
        <v>42035.999988425923</v>
      </c>
      <c r="E2" s="93">
        <v>1</v>
      </c>
      <c r="F2" s="93" t="s">
        <v>38</v>
      </c>
      <c r="G2" s="93">
        <v>12</v>
      </c>
      <c r="H2" s="93">
        <v>1</v>
      </c>
      <c r="I2" s="93">
        <v>0</v>
      </c>
      <c r="J2" s="93">
        <v>0</v>
      </c>
      <c r="K2" s="93">
        <v>0</v>
      </c>
      <c r="O2" s="93">
        <v>0</v>
      </c>
      <c r="P2" s="93">
        <v>0</v>
      </c>
    </row>
    <row r="3" spans="1:16" s="93" customFormat="1" x14ac:dyDescent="0.25">
      <c r="A3" s="93">
        <v>10001</v>
      </c>
      <c r="B3" s="93" t="s">
        <v>48</v>
      </c>
      <c r="C3" s="273">
        <v>42036</v>
      </c>
      <c r="D3" s="273">
        <v>42063.999988425923</v>
      </c>
      <c r="E3" s="93">
        <v>1</v>
      </c>
      <c r="F3" s="93" t="s">
        <v>38</v>
      </c>
      <c r="G3" s="93">
        <v>12</v>
      </c>
      <c r="H3" s="93">
        <v>1</v>
      </c>
      <c r="I3" s="93">
        <v>1640</v>
      </c>
      <c r="J3" s="93" t="s">
        <v>878</v>
      </c>
      <c r="K3" s="93" t="s">
        <v>94</v>
      </c>
      <c r="O3" s="93" t="s">
        <v>878</v>
      </c>
      <c r="P3" s="93" t="s">
        <v>94</v>
      </c>
    </row>
    <row r="4" spans="1:16" s="93" customFormat="1" x14ac:dyDescent="0.25">
      <c r="A4" s="93">
        <v>10002</v>
      </c>
      <c r="B4" s="93" t="s">
        <v>49</v>
      </c>
      <c r="C4" s="273">
        <v>42005</v>
      </c>
      <c r="D4" s="273">
        <v>42035.999988425923</v>
      </c>
      <c r="E4" s="93">
        <v>1</v>
      </c>
      <c r="F4" s="93" t="s">
        <v>38</v>
      </c>
      <c r="G4" s="93">
        <v>12</v>
      </c>
      <c r="H4" s="93">
        <v>1</v>
      </c>
      <c r="I4" s="93">
        <v>8610</v>
      </c>
      <c r="J4" s="93" t="s">
        <v>893</v>
      </c>
      <c r="K4" s="93" t="s">
        <v>372</v>
      </c>
      <c r="O4" s="93" t="s">
        <v>893</v>
      </c>
      <c r="P4" s="93" t="s">
        <v>372</v>
      </c>
    </row>
    <row r="5" spans="1:16" s="93" customFormat="1" x14ac:dyDescent="0.25">
      <c r="A5" s="93">
        <v>10002</v>
      </c>
      <c r="B5" s="93" t="s">
        <v>49</v>
      </c>
      <c r="C5" s="273">
        <v>42036</v>
      </c>
      <c r="D5" s="273">
        <v>42063.999988425923</v>
      </c>
      <c r="E5" s="93">
        <v>1</v>
      </c>
      <c r="F5" s="93" t="s">
        <v>38</v>
      </c>
      <c r="G5" s="93">
        <v>12</v>
      </c>
      <c r="H5" s="93">
        <v>1</v>
      </c>
      <c r="I5" s="93">
        <v>6888</v>
      </c>
      <c r="J5" s="93" t="s">
        <v>894</v>
      </c>
      <c r="K5" s="93" t="s">
        <v>895</v>
      </c>
      <c r="O5" s="93" t="s">
        <v>894</v>
      </c>
      <c r="P5" s="93" t="s">
        <v>895</v>
      </c>
    </row>
    <row r="6" spans="1:16" s="93" customFormat="1" x14ac:dyDescent="0.25">
      <c r="A6" s="93">
        <v>10004</v>
      </c>
      <c r="B6" s="93" t="s">
        <v>92</v>
      </c>
      <c r="C6" s="273">
        <v>41974</v>
      </c>
      <c r="D6" s="273">
        <v>42004.999988425923</v>
      </c>
      <c r="E6" s="93">
        <v>1</v>
      </c>
      <c r="F6" s="93" t="s">
        <v>180</v>
      </c>
      <c r="G6" s="93">
        <v>12</v>
      </c>
      <c r="H6" s="93">
        <v>1</v>
      </c>
      <c r="I6" s="93">
        <v>820</v>
      </c>
      <c r="J6" s="93" t="s">
        <v>343</v>
      </c>
      <c r="K6" s="93" t="s">
        <v>82</v>
      </c>
      <c r="O6" s="93" t="s">
        <v>343</v>
      </c>
      <c r="P6" s="93" t="s">
        <v>82</v>
      </c>
    </row>
    <row r="7" spans="1:16" s="93" customFormat="1" x14ac:dyDescent="0.25">
      <c r="A7" s="93">
        <v>10004</v>
      </c>
      <c r="B7" s="93" t="s">
        <v>92</v>
      </c>
      <c r="C7" s="273">
        <v>41974</v>
      </c>
      <c r="D7" s="273">
        <v>42004.999988425923</v>
      </c>
      <c r="E7" s="93">
        <v>1</v>
      </c>
      <c r="F7" s="93" t="s">
        <v>38</v>
      </c>
      <c r="G7" s="93">
        <v>12</v>
      </c>
      <c r="H7" s="93">
        <v>1</v>
      </c>
      <c r="I7" s="93">
        <v>1640</v>
      </c>
      <c r="J7" s="93" t="s">
        <v>878</v>
      </c>
      <c r="K7" s="93" t="s">
        <v>94</v>
      </c>
      <c r="O7" s="93" t="s">
        <v>878</v>
      </c>
      <c r="P7" s="93" t="s">
        <v>94</v>
      </c>
    </row>
    <row r="8" spans="1:16" s="93" customFormat="1" x14ac:dyDescent="0.25">
      <c r="A8" s="93">
        <v>10004</v>
      </c>
      <c r="B8" s="93" t="s">
        <v>92</v>
      </c>
      <c r="C8" s="273">
        <v>42005</v>
      </c>
      <c r="D8" s="273">
        <v>42035.999988425923</v>
      </c>
      <c r="E8" s="93">
        <v>0</v>
      </c>
      <c r="F8" s="93" t="s">
        <v>180</v>
      </c>
      <c r="G8" s="93">
        <v>12</v>
      </c>
      <c r="H8" s="93">
        <v>1</v>
      </c>
      <c r="I8" s="93">
        <v>0</v>
      </c>
      <c r="J8" s="93">
        <v>0</v>
      </c>
      <c r="K8" s="93">
        <v>0</v>
      </c>
      <c r="O8" s="93">
        <v>0</v>
      </c>
      <c r="P8" s="93">
        <v>0</v>
      </c>
    </row>
    <row r="9" spans="1:16" s="93" customFormat="1" x14ac:dyDescent="0.25">
      <c r="A9" s="93">
        <v>10004</v>
      </c>
      <c r="B9" s="93" t="s">
        <v>92</v>
      </c>
      <c r="C9" s="273">
        <v>42005</v>
      </c>
      <c r="D9" s="273">
        <v>42035.999988425923</v>
      </c>
      <c r="E9" s="93">
        <v>0</v>
      </c>
      <c r="F9" s="93" t="s">
        <v>38</v>
      </c>
      <c r="G9" s="93">
        <v>12</v>
      </c>
      <c r="H9" s="93">
        <v>1</v>
      </c>
      <c r="I9" s="93">
        <v>0</v>
      </c>
      <c r="J9" s="93">
        <v>0</v>
      </c>
      <c r="K9" s="93">
        <v>0</v>
      </c>
      <c r="O9" s="93">
        <v>0</v>
      </c>
      <c r="P9" s="93">
        <v>0</v>
      </c>
    </row>
    <row r="10" spans="1:16" s="93" customFormat="1" x14ac:dyDescent="0.25">
      <c r="A10" s="93">
        <v>10004</v>
      </c>
      <c r="B10" s="93" t="s">
        <v>92</v>
      </c>
      <c r="C10" s="273">
        <v>42005</v>
      </c>
      <c r="D10" s="273">
        <v>42035.999988425923</v>
      </c>
      <c r="E10" s="93">
        <v>1</v>
      </c>
      <c r="F10" s="93" t="s">
        <v>38</v>
      </c>
      <c r="G10" s="93">
        <v>12</v>
      </c>
      <c r="H10" s="93">
        <v>1</v>
      </c>
      <c r="I10" s="93">
        <v>0</v>
      </c>
      <c r="J10" s="93">
        <v>0</v>
      </c>
      <c r="K10" s="93">
        <v>0</v>
      </c>
      <c r="O10" s="93">
        <v>0</v>
      </c>
      <c r="P10" s="93">
        <v>0</v>
      </c>
    </row>
    <row r="11" spans="1:16" s="93" customFormat="1" x14ac:dyDescent="0.25">
      <c r="A11" s="93">
        <v>10004</v>
      </c>
      <c r="B11" s="93" t="s">
        <v>92</v>
      </c>
      <c r="C11" s="273">
        <v>42005</v>
      </c>
      <c r="D11" s="273">
        <v>42035.999988425923</v>
      </c>
      <c r="E11" s="93">
        <v>1</v>
      </c>
      <c r="F11" s="93" t="s">
        <v>59</v>
      </c>
      <c r="G11" s="93">
        <v>12</v>
      </c>
      <c r="H11" s="93">
        <v>1</v>
      </c>
      <c r="I11" s="93">
        <v>0</v>
      </c>
      <c r="J11" s="93">
        <v>0</v>
      </c>
      <c r="K11" s="93">
        <v>0</v>
      </c>
      <c r="O11" s="93">
        <v>0</v>
      </c>
      <c r="P11" s="93">
        <v>0</v>
      </c>
    </row>
    <row r="12" spans="1:16" s="93" customFormat="1" x14ac:dyDescent="0.25">
      <c r="A12" s="93">
        <v>10004</v>
      </c>
      <c r="B12" s="93" t="s">
        <v>92</v>
      </c>
      <c r="C12" s="273">
        <v>42005</v>
      </c>
      <c r="D12" s="273">
        <v>42035.999988425923</v>
      </c>
      <c r="E12" s="93">
        <v>0</v>
      </c>
      <c r="F12" s="93" t="s">
        <v>59</v>
      </c>
      <c r="G12" s="93">
        <v>12</v>
      </c>
      <c r="H12" s="93">
        <v>1</v>
      </c>
      <c r="I12" s="93">
        <v>0</v>
      </c>
      <c r="J12" s="93">
        <v>0</v>
      </c>
      <c r="K12" s="93">
        <v>0</v>
      </c>
      <c r="O12" s="93">
        <v>0</v>
      </c>
      <c r="P12" s="93">
        <v>0</v>
      </c>
    </row>
    <row r="13" spans="1:16" s="93" customFormat="1" x14ac:dyDescent="0.25">
      <c r="A13" s="93">
        <v>10004</v>
      </c>
      <c r="B13" s="93" t="s">
        <v>92</v>
      </c>
      <c r="C13" s="273">
        <v>42036</v>
      </c>
      <c r="D13" s="273">
        <v>42063.999988425923</v>
      </c>
      <c r="E13" s="93">
        <v>0</v>
      </c>
      <c r="F13" s="93" t="s">
        <v>180</v>
      </c>
      <c r="G13" s="93">
        <v>12</v>
      </c>
      <c r="H13" s="93">
        <v>1</v>
      </c>
      <c r="I13" s="93">
        <v>600</v>
      </c>
      <c r="J13" s="93">
        <v>138</v>
      </c>
      <c r="K13" s="93">
        <v>12</v>
      </c>
      <c r="O13" s="93">
        <v>138</v>
      </c>
      <c r="P13" s="93">
        <v>12</v>
      </c>
    </row>
    <row r="14" spans="1:16" s="93" customFormat="1" x14ac:dyDescent="0.25">
      <c r="A14" s="93">
        <v>10004</v>
      </c>
      <c r="B14" s="93" t="s">
        <v>92</v>
      </c>
      <c r="C14" s="273">
        <v>42036</v>
      </c>
      <c r="D14" s="273">
        <v>42063.999988425923</v>
      </c>
      <c r="E14" s="93">
        <v>0</v>
      </c>
      <c r="F14" s="93" t="s">
        <v>38</v>
      </c>
      <c r="G14" s="93">
        <v>12</v>
      </c>
      <c r="H14" s="93">
        <v>1</v>
      </c>
      <c r="I14" s="93">
        <v>1600</v>
      </c>
      <c r="J14" s="93">
        <v>368</v>
      </c>
      <c r="K14" s="93">
        <v>32</v>
      </c>
      <c r="O14" s="93">
        <v>368</v>
      </c>
      <c r="P14" s="93">
        <v>32</v>
      </c>
    </row>
    <row r="15" spans="1:16" s="93" customFormat="1" x14ac:dyDescent="0.25">
      <c r="A15" s="93">
        <v>10004</v>
      </c>
      <c r="B15" s="93" t="s">
        <v>92</v>
      </c>
      <c r="C15" s="273">
        <v>42036</v>
      </c>
      <c r="D15" s="273">
        <v>42063.999988425923</v>
      </c>
      <c r="E15" s="93">
        <v>1</v>
      </c>
      <c r="F15" s="93" t="s">
        <v>38</v>
      </c>
      <c r="G15" s="93">
        <v>12</v>
      </c>
      <c r="H15" s="93">
        <v>1</v>
      </c>
      <c r="I15" s="93">
        <v>2460</v>
      </c>
      <c r="J15" s="93" t="s">
        <v>875</v>
      </c>
      <c r="K15" s="93" t="s">
        <v>244</v>
      </c>
      <c r="O15" s="93" t="s">
        <v>875</v>
      </c>
      <c r="P15" s="93" t="s">
        <v>244</v>
      </c>
    </row>
    <row r="16" spans="1:16" s="93" customFormat="1" x14ac:dyDescent="0.25">
      <c r="A16" s="93">
        <v>10004</v>
      </c>
      <c r="B16" s="93" t="s">
        <v>92</v>
      </c>
      <c r="C16" s="273">
        <v>42036</v>
      </c>
      <c r="D16" s="273">
        <v>42063.999988425923</v>
      </c>
      <c r="E16" s="93">
        <v>1</v>
      </c>
      <c r="F16" s="93" t="s">
        <v>59</v>
      </c>
      <c r="G16" s="93">
        <v>12</v>
      </c>
      <c r="H16" s="93">
        <v>1</v>
      </c>
      <c r="I16" s="93">
        <v>1312</v>
      </c>
      <c r="J16" s="93" t="s">
        <v>871</v>
      </c>
      <c r="K16" s="93" t="s">
        <v>872</v>
      </c>
      <c r="O16" s="93" t="s">
        <v>871</v>
      </c>
      <c r="P16" s="93" t="s">
        <v>872</v>
      </c>
    </row>
    <row r="17" spans="1:16" s="93" customFormat="1" x14ac:dyDescent="0.25">
      <c r="A17" s="93">
        <v>10004</v>
      </c>
      <c r="B17" s="93" t="s">
        <v>92</v>
      </c>
      <c r="C17" s="273">
        <v>42036</v>
      </c>
      <c r="D17" s="273">
        <v>42063.999988425923</v>
      </c>
      <c r="E17" s="93">
        <v>0</v>
      </c>
      <c r="F17" s="93" t="s">
        <v>59</v>
      </c>
      <c r="G17" s="93">
        <v>12</v>
      </c>
      <c r="H17" s="93">
        <v>1</v>
      </c>
      <c r="I17" s="93">
        <v>1600</v>
      </c>
      <c r="J17" s="93">
        <v>368</v>
      </c>
      <c r="K17" s="93">
        <v>32</v>
      </c>
      <c r="O17" s="93">
        <v>368</v>
      </c>
      <c r="P17" s="93">
        <v>32</v>
      </c>
    </row>
    <row r="18" spans="1:16" s="93" customFormat="1" x14ac:dyDescent="0.25">
      <c r="A18" s="93">
        <v>10005</v>
      </c>
      <c r="B18" s="93" t="s">
        <v>98</v>
      </c>
      <c r="C18" s="273">
        <v>42005</v>
      </c>
      <c r="D18" s="273">
        <v>42035.999988425923</v>
      </c>
      <c r="E18" s="93">
        <v>1</v>
      </c>
      <c r="F18" s="93" t="s">
        <v>38</v>
      </c>
      <c r="G18" s="93">
        <v>12</v>
      </c>
      <c r="H18" s="93">
        <v>1</v>
      </c>
      <c r="I18" s="93">
        <v>8610</v>
      </c>
      <c r="J18" s="93" t="s">
        <v>893</v>
      </c>
      <c r="K18" s="93" t="s">
        <v>372</v>
      </c>
      <c r="O18" s="93" t="s">
        <v>893</v>
      </c>
      <c r="P18" s="93" t="s">
        <v>372</v>
      </c>
    </row>
    <row r="19" spans="1:16" s="93" customFormat="1" x14ac:dyDescent="0.25">
      <c r="A19" s="93">
        <v>10005</v>
      </c>
      <c r="B19" s="93" t="s">
        <v>98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12</v>
      </c>
      <c r="H19" s="93">
        <v>1</v>
      </c>
      <c r="I19" s="93">
        <v>7626</v>
      </c>
      <c r="J19" s="93" t="s">
        <v>896</v>
      </c>
      <c r="K19" s="93" t="s">
        <v>897</v>
      </c>
      <c r="O19" s="93" t="s">
        <v>896</v>
      </c>
      <c r="P19" s="93" t="s">
        <v>897</v>
      </c>
    </row>
    <row r="20" spans="1:16" s="93" customFormat="1" x14ac:dyDescent="0.25">
      <c r="A20" s="93">
        <v>10006</v>
      </c>
      <c r="B20" s="93" t="s">
        <v>99</v>
      </c>
      <c r="C20" s="273">
        <v>41974</v>
      </c>
      <c r="D20" s="273">
        <v>42004.999988425923</v>
      </c>
      <c r="E20" s="93">
        <v>1</v>
      </c>
      <c r="F20" s="93" t="s">
        <v>38</v>
      </c>
      <c r="G20" s="93">
        <v>12</v>
      </c>
      <c r="H20" s="93">
        <v>1</v>
      </c>
      <c r="I20" s="93">
        <v>820</v>
      </c>
      <c r="J20" s="93" t="s">
        <v>343</v>
      </c>
      <c r="K20" s="93" t="s">
        <v>82</v>
      </c>
      <c r="O20" s="93" t="s">
        <v>343</v>
      </c>
      <c r="P20" s="93" t="s">
        <v>82</v>
      </c>
    </row>
    <row r="21" spans="1:16" s="93" customFormat="1" x14ac:dyDescent="0.25">
      <c r="A21" s="93">
        <v>10006</v>
      </c>
      <c r="B21" s="93" t="s">
        <v>99</v>
      </c>
      <c r="C21" s="273">
        <v>42005</v>
      </c>
      <c r="D21" s="273">
        <v>42035.999988425923</v>
      </c>
      <c r="E21" s="93">
        <v>1</v>
      </c>
      <c r="F21" s="93" t="s">
        <v>38</v>
      </c>
      <c r="G21" s="93">
        <v>12</v>
      </c>
      <c r="H21" s="93">
        <v>1</v>
      </c>
      <c r="I21" s="93">
        <v>0</v>
      </c>
      <c r="J21" s="93">
        <v>0</v>
      </c>
      <c r="K21" s="93">
        <v>0</v>
      </c>
      <c r="O21" s="93">
        <v>0</v>
      </c>
      <c r="P21" s="93">
        <v>0</v>
      </c>
    </row>
    <row r="22" spans="1:16" s="93" customFormat="1" x14ac:dyDescent="0.25">
      <c r="A22" s="93">
        <v>10006</v>
      </c>
      <c r="B22" s="93" t="s">
        <v>99</v>
      </c>
      <c r="C22" s="273">
        <v>42036</v>
      </c>
      <c r="D22" s="273">
        <v>42063.999988425923</v>
      </c>
      <c r="E22" s="93">
        <v>1</v>
      </c>
      <c r="F22" s="93" t="s">
        <v>38</v>
      </c>
      <c r="G22" s="93">
        <v>12</v>
      </c>
      <c r="H22" s="93">
        <v>1</v>
      </c>
      <c r="I22" s="93">
        <v>820</v>
      </c>
      <c r="J22" s="93" t="s">
        <v>343</v>
      </c>
      <c r="K22" s="93" t="s">
        <v>82</v>
      </c>
      <c r="O22" s="93" t="s">
        <v>343</v>
      </c>
      <c r="P22" s="93" t="s">
        <v>82</v>
      </c>
    </row>
    <row r="23" spans="1:16" s="93" customFormat="1" x14ac:dyDescent="0.25">
      <c r="A23" s="93">
        <v>10007</v>
      </c>
      <c r="B23" s="93" t="s">
        <v>100</v>
      </c>
      <c r="C23" s="273">
        <v>42005</v>
      </c>
      <c r="D23" s="273">
        <v>42035.999988425923</v>
      </c>
      <c r="E23" s="93">
        <v>0</v>
      </c>
      <c r="F23" s="93" t="s">
        <v>180</v>
      </c>
      <c r="G23" s="93">
        <v>12</v>
      </c>
      <c r="H23" s="93">
        <v>1</v>
      </c>
      <c r="I23" s="93">
        <v>0</v>
      </c>
      <c r="J23" s="93">
        <v>0</v>
      </c>
      <c r="K23" s="93">
        <v>0</v>
      </c>
      <c r="M23" s="93">
        <v>1200</v>
      </c>
      <c r="N23" s="93">
        <v>1200</v>
      </c>
      <c r="O23" s="93">
        <v>276</v>
      </c>
      <c r="P23" s="93">
        <v>24</v>
      </c>
    </row>
    <row r="24" spans="1:16" s="93" customFormat="1" x14ac:dyDescent="0.25">
      <c r="A24" s="93">
        <v>10007</v>
      </c>
      <c r="B24" s="93" t="s">
        <v>100</v>
      </c>
      <c r="C24" s="273">
        <v>42005</v>
      </c>
      <c r="D24" s="273">
        <v>42035.999988425923</v>
      </c>
      <c r="E24" s="93">
        <v>1</v>
      </c>
      <c r="F24" s="93" t="s">
        <v>180</v>
      </c>
      <c r="G24" s="93">
        <v>12</v>
      </c>
      <c r="H24" s="93">
        <v>1</v>
      </c>
      <c r="I24" s="93">
        <v>0</v>
      </c>
      <c r="J24" s="93">
        <v>0</v>
      </c>
      <c r="K24" s="93">
        <v>0</v>
      </c>
      <c r="M24" s="93">
        <v>2000</v>
      </c>
      <c r="N24" s="93" t="s">
        <v>883</v>
      </c>
      <c r="O24" s="93" t="s">
        <v>884</v>
      </c>
      <c r="P24" s="93" t="s">
        <v>85</v>
      </c>
    </row>
    <row r="25" spans="1:16" s="93" customFormat="1" x14ac:dyDescent="0.25">
      <c r="A25" s="93">
        <v>10007</v>
      </c>
      <c r="B25" s="93" t="s">
        <v>100</v>
      </c>
      <c r="C25" s="273">
        <v>42005</v>
      </c>
      <c r="D25" s="273">
        <v>42035.999988425923</v>
      </c>
      <c r="E25" s="93">
        <v>0</v>
      </c>
      <c r="F25" s="93" t="s">
        <v>38</v>
      </c>
      <c r="G25" s="93">
        <v>12</v>
      </c>
      <c r="H25" s="93">
        <v>1</v>
      </c>
      <c r="I25" s="93">
        <v>0</v>
      </c>
      <c r="J25" s="93">
        <v>0</v>
      </c>
      <c r="K25" s="93">
        <v>0</v>
      </c>
      <c r="M25" s="93">
        <v>3200</v>
      </c>
      <c r="N25" s="93">
        <v>3200</v>
      </c>
      <c r="O25" s="93">
        <v>736</v>
      </c>
      <c r="P25" s="93">
        <v>64</v>
      </c>
    </row>
    <row r="26" spans="1:16" s="93" customFormat="1" x14ac:dyDescent="0.25">
      <c r="A26" s="93">
        <v>10007</v>
      </c>
      <c r="B26" s="93" t="s">
        <v>100</v>
      </c>
      <c r="C26" s="273">
        <v>42005</v>
      </c>
      <c r="D26" s="273">
        <v>42035.999988425923</v>
      </c>
      <c r="E26" s="93">
        <v>1</v>
      </c>
      <c r="F26" s="93" t="s">
        <v>38</v>
      </c>
      <c r="G26" s="93">
        <v>12</v>
      </c>
      <c r="H26" s="93">
        <v>1</v>
      </c>
      <c r="I26" s="93">
        <v>0</v>
      </c>
      <c r="J26" s="93">
        <v>0</v>
      </c>
      <c r="K26" s="93">
        <v>0</v>
      </c>
      <c r="M26" s="93">
        <v>10000</v>
      </c>
      <c r="N26" s="93" t="s">
        <v>900</v>
      </c>
      <c r="O26" s="93" t="s">
        <v>901</v>
      </c>
      <c r="P26" s="93" t="s">
        <v>902</v>
      </c>
    </row>
    <row r="27" spans="1:16" s="93" customFormat="1" x14ac:dyDescent="0.25">
      <c r="A27" s="93">
        <v>10007</v>
      </c>
      <c r="B27" s="93" t="s">
        <v>100</v>
      </c>
      <c r="C27" s="273">
        <v>42005</v>
      </c>
      <c r="D27" s="273">
        <v>42035.999988425923</v>
      </c>
      <c r="E27" s="93">
        <v>1</v>
      </c>
      <c r="F27" s="93" t="s">
        <v>59</v>
      </c>
      <c r="G27" s="93">
        <v>12</v>
      </c>
      <c r="H27" s="93">
        <v>1</v>
      </c>
      <c r="I27" s="93">
        <v>0</v>
      </c>
      <c r="J27" s="93">
        <v>0</v>
      </c>
      <c r="K27" s="93">
        <v>0</v>
      </c>
      <c r="M27" s="93">
        <v>3200</v>
      </c>
      <c r="N27" s="93" t="s">
        <v>885</v>
      </c>
      <c r="O27" s="93" t="s">
        <v>898</v>
      </c>
      <c r="P27" s="93" t="s">
        <v>899</v>
      </c>
    </row>
    <row r="28" spans="1:16" s="93" customFormat="1" x14ac:dyDescent="0.25">
      <c r="A28" s="93">
        <v>10007</v>
      </c>
      <c r="B28" s="93" t="s">
        <v>100</v>
      </c>
      <c r="C28" s="273">
        <v>42005</v>
      </c>
      <c r="D28" s="273">
        <v>42035.999988425923</v>
      </c>
      <c r="E28" s="93">
        <v>0</v>
      </c>
      <c r="F28" s="93" t="s">
        <v>59</v>
      </c>
      <c r="G28" s="93">
        <v>12</v>
      </c>
      <c r="H28" s="93">
        <v>1</v>
      </c>
      <c r="I28" s="93">
        <v>0</v>
      </c>
      <c r="J28" s="93">
        <v>0</v>
      </c>
      <c r="K28" s="93">
        <v>0</v>
      </c>
      <c r="M28" s="93">
        <v>3200</v>
      </c>
      <c r="N28" s="93">
        <v>3200</v>
      </c>
      <c r="O28" s="93">
        <v>736</v>
      </c>
      <c r="P28" s="93">
        <v>64</v>
      </c>
    </row>
    <row r="29" spans="1:16" s="93" customFormat="1" x14ac:dyDescent="0.25">
      <c r="A29" s="93">
        <v>10007</v>
      </c>
      <c r="B29" s="93" t="s">
        <v>100</v>
      </c>
      <c r="C29" s="273">
        <v>42036</v>
      </c>
      <c r="D29" s="273">
        <v>42063.999988425923</v>
      </c>
      <c r="E29" s="93">
        <v>0</v>
      </c>
      <c r="F29" s="93" t="s">
        <v>180</v>
      </c>
      <c r="G29" s="93">
        <v>12</v>
      </c>
      <c r="H29" s="93">
        <v>1</v>
      </c>
      <c r="I29" s="93">
        <v>600</v>
      </c>
      <c r="J29" s="93">
        <v>138</v>
      </c>
      <c r="K29" s="93">
        <v>12</v>
      </c>
      <c r="M29" s="93">
        <v>0</v>
      </c>
      <c r="N29" s="93">
        <v>0</v>
      </c>
      <c r="O29" s="93">
        <v>0</v>
      </c>
      <c r="P29" s="93">
        <v>0</v>
      </c>
    </row>
    <row r="30" spans="1:16" s="93" customFormat="1" x14ac:dyDescent="0.25">
      <c r="A30" s="93">
        <v>10007</v>
      </c>
      <c r="B30" s="93" t="s">
        <v>100</v>
      </c>
      <c r="C30" s="273">
        <v>42036</v>
      </c>
      <c r="D30" s="273">
        <v>42063.999988425923</v>
      </c>
      <c r="E30" s="93">
        <v>1</v>
      </c>
      <c r="F30" s="93" t="s">
        <v>180</v>
      </c>
      <c r="G30" s="93">
        <v>12</v>
      </c>
      <c r="H30" s="93">
        <v>1</v>
      </c>
      <c r="I30" s="93">
        <v>820</v>
      </c>
      <c r="J30" s="93" t="s">
        <v>343</v>
      </c>
      <c r="K30" s="93" t="s">
        <v>82</v>
      </c>
      <c r="M30" s="93">
        <v>0</v>
      </c>
      <c r="N30" s="93">
        <v>0</v>
      </c>
      <c r="O30" s="93">
        <v>0</v>
      </c>
      <c r="P30" s="93">
        <v>0</v>
      </c>
    </row>
    <row r="31" spans="1:16" s="93" customFormat="1" x14ac:dyDescent="0.25">
      <c r="A31" s="93">
        <v>10007</v>
      </c>
      <c r="B31" s="93" t="s">
        <v>100</v>
      </c>
      <c r="C31" s="273">
        <v>42036</v>
      </c>
      <c r="D31" s="273">
        <v>42063.999988425923</v>
      </c>
      <c r="E31" s="93">
        <v>0</v>
      </c>
      <c r="F31" s="93" t="s">
        <v>38</v>
      </c>
      <c r="G31" s="93">
        <v>12</v>
      </c>
      <c r="H31" s="93">
        <v>1</v>
      </c>
      <c r="I31" s="93">
        <v>1600</v>
      </c>
      <c r="J31" s="93">
        <v>368</v>
      </c>
      <c r="K31" s="93">
        <v>32</v>
      </c>
      <c r="M31" s="93">
        <v>0</v>
      </c>
      <c r="N31" s="93">
        <v>0</v>
      </c>
      <c r="O31" s="93">
        <v>0</v>
      </c>
      <c r="P31" s="93">
        <v>0</v>
      </c>
    </row>
    <row r="32" spans="1:16" s="93" customFormat="1" x14ac:dyDescent="0.25">
      <c r="A32" s="93">
        <v>10007</v>
      </c>
      <c r="B32" s="93" t="s">
        <v>100</v>
      </c>
      <c r="C32" s="273">
        <v>42036</v>
      </c>
      <c r="D32" s="273">
        <v>42063.999988425923</v>
      </c>
      <c r="E32" s="93">
        <v>1</v>
      </c>
      <c r="F32" s="93" t="s">
        <v>38</v>
      </c>
      <c r="G32" s="93">
        <v>12</v>
      </c>
      <c r="H32" s="93">
        <v>1</v>
      </c>
      <c r="I32" s="93">
        <v>4100</v>
      </c>
      <c r="J32" s="93">
        <v>943</v>
      </c>
      <c r="K32" s="93">
        <v>82</v>
      </c>
      <c r="M32" s="93">
        <v>0</v>
      </c>
      <c r="N32" s="93">
        <v>0</v>
      </c>
      <c r="O32" s="93">
        <v>0</v>
      </c>
      <c r="P32" s="93">
        <v>0</v>
      </c>
    </row>
    <row r="33" spans="1:17" s="93" customFormat="1" x14ac:dyDescent="0.25">
      <c r="A33" s="93">
        <v>10007</v>
      </c>
      <c r="B33" s="93" t="s">
        <v>100</v>
      </c>
      <c r="C33" s="273">
        <v>42036</v>
      </c>
      <c r="D33" s="273">
        <v>42063.999988425923</v>
      </c>
      <c r="E33" s="93">
        <v>1</v>
      </c>
      <c r="F33" s="93" t="s">
        <v>59</v>
      </c>
      <c r="G33" s="93">
        <v>12</v>
      </c>
      <c r="H33" s="93">
        <v>1</v>
      </c>
      <c r="I33" s="93">
        <v>1312</v>
      </c>
      <c r="J33" s="93" t="s">
        <v>871</v>
      </c>
      <c r="K33" s="93" t="s">
        <v>872</v>
      </c>
      <c r="M33" s="93">
        <v>0</v>
      </c>
      <c r="N33" s="93">
        <v>0</v>
      </c>
      <c r="O33" s="93">
        <v>0</v>
      </c>
      <c r="P33" s="93">
        <v>0</v>
      </c>
    </row>
    <row r="34" spans="1:17" s="93" customFormat="1" x14ac:dyDescent="0.25">
      <c r="A34" s="93">
        <v>10007</v>
      </c>
      <c r="B34" s="93" t="s">
        <v>100</v>
      </c>
      <c r="C34" s="273">
        <v>42036</v>
      </c>
      <c r="D34" s="273">
        <v>42063.999988425923</v>
      </c>
      <c r="E34" s="93">
        <v>0</v>
      </c>
      <c r="F34" s="93" t="s">
        <v>59</v>
      </c>
      <c r="G34" s="93">
        <v>12</v>
      </c>
      <c r="H34" s="93">
        <v>1</v>
      </c>
      <c r="I34" s="93">
        <v>1600</v>
      </c>
      <c r="J34" s="93">
        <v>368</v>
      </c>
      <c r="K34" s="93">
        <v>32</v>
      </c>
      <c r="M34" s="93">
        <v>0</v>
      </c>
      <c r="N34" s="93">
        <v>0</v>
      </c>
      <c r="O34" s="93">
        <v>0</v>
      </c>
      <c r="P34" s="93">
        <v>0</v>
      </c>
    </row>
    <row r="35" spans="1:17" s="93" customFormat="1" x14ac:dyDescent="0.25">
      <c r="A35" s="93">
        <v>10008</v>
      </c>
      <c r="B35" s="93" t="s">
        <v>62</v>
      </c>
      <c r="C35" s="273">
        <v>42005</v>
      </c>
      <c r="D35" s="273">
        <v>42035.999988425923</v>
      </c>
      <c r="E35" s="93">
        <v>1</v>
      </c>
      <c r="F35" s="93" t="s">
        <v>38</v>
      </c>
      <c r="G35" s="93">
        <v>12</v>
      </c>
      <c r="H35" s="93">
        <v>1</v>
      </c>
      <c r="I35" s="93">
        <v>8610</v>
      </c>
      <c r="J35" s="93" t="s">
        <v>893</v>
      </c>
      <c r="K35" s="93" t="s">
        <v>372</v>
      </c>
      <c r="M35" s="93">
        <v>35900</v>
      </c>
      <c r="N35" s="93" t="s">
        <v>903</v>
      </c>
      <c r="O35" s="93" t="s">
        <v>904</v>
      </c>
      <c r="P35" s="93" t="s">
        <v>905</v>
      </c>
    </row>
    <row r="36" spans="1:17" s="93" customFormat="1" x14ac:dyDescent="0.25">
      <c r="A36" s="93">
        <v>10008</v>
      </c>
      <c r="B36" s="93" t="s">
        <v>62</v>
      </c>
      <c r="C36" s="273">
        <v>42036</v>
      </c>
      <c r="D36" s="273">
        <v>42063.999988425923</v>
      </c>
      <c r="E36" s="93">
        <v>1</v>
      </c>
      <c r="F36" s="93" t="s">
        <v>38</v>
      </c>
      <c r="G36" s="93">
        <v>12</v>
      </c>
      <c r="H36" s="93">
        <v>1</v>
      </c>
      <c r="I36" s="93">
        <v>7626</v>
      </c>
      <c r="J36" s="93" t="s">
        <v>896</v>
      </c>
      <c r="K36" s="93" t="s">
        <v>897</v>
      </c>
      <c r="M36" s="93">
        <v>5400</v>
      </c>
      <c r="N36" s="93" t="s">
        <v>906</v>
      </c>
      <c r="O36" s="93" t="s">
        <v>907</v>
      </c>
      <c r="P36" s="93" t="s">
        <v>908</v>
      </c>
    </row>
    <row r="37" spans="1:17" s="93" customFormat="1" x14ac:dyDescent="0.25">
      <c r="A37" s="93">
        <v>10009</v>
      </c>
      <c r="B37" s="93" t="s">
        <v>268</v>
      </c>
      <c r="C37" s="273">
        <v>42005</v>
      </c>
      <c r="D37" s="273">
        <v>42035.999988425923</v>
      </c>
      <c r="E37" s="93">
        <v>1</v>
      </c>
      <c r="F37" s="93" t="s">
        <v>38</v>
      </c>
      <c r="G37" s="93">
        <v>12</v>
      </c>
      <c r="H37" s="93">
        <v>1</v>
      </c>
      <c r="I37" s="93">
        <v>0</v>
      </c>
      <c r="J37" s="93">
        <v>0</v>
      </c>
      <c r="K37" s="93">
        <v>0</v>
      </c>
      <c r="M37" s="93">
        <v>6000</v>
      </c>
      <c r="N37" s="93" t="s">
        <v>888</v>
      </c>
      <c r="O37" s="93" t="s">
        <v>909</v>
      </c>
      <c r="P37" s="93" t="s">
        <v>882</v>
      </c>
    </row>
    <row r="38" spans="1:17" s="93" customFormat="1" x14ac:dyDescent="0.25">
      <c r="A38" s="93">
        <v>10009</v>
      </c>
      <c r="B38" s="93" t="s">
        <v>268</v>
      </c>
      <c r="C38" s="273">
        <v>42036</v>
      </c>
      <c r="D38" s="273">
        <v>42063.999988425923</v>
      </c>
      <c r="E38" s="93">
        <v>1</v>
      </c>
      <c r="F38" s="93" t="s">
        <v>38</v>
      </c>
      <c r="G38" s="93">
        <v>12</v>
      </c>
      <c r="H38" s="93">
        <v>1</v>
      </c>
      <c r="I38" s="93">
        <v>1640</v>
      </c>
      <c r="J38" s="93" t="s">
        <v>878</v>
      </c>
      <c r="K38" s="93" t="s">
        <v>94</v>
      </c>
      <c r="M38" s="93">
        <v>0</v>
      </c>
      <c r="N38" s="93">
        <v>0</v>
      </c>
      <c r="O38" s="93">
        <v>0</v>
      </c>
      <c r="P38" s="93">
        <v>0</v>
      </c>
    </row>
    <row r="39" spans="1:17" s="93" customFormat="1" x14ac:dyDescent="0.25">
      <c r="A39" s="93">
        <v>100010</v>
      </c>
      <c r="B39" s="93" t="s">
        <v>107</v>
      </c>
      <c r="C39" s="273">
        <v>42005</v>
      </c>
      <c r="D39" s="273">
        <v>42035.999988425923</v>
      </c>
      <c r="E39" s="93">
        <v>1</v>
      </c>
      <c r="F39" s="93" t="s">
        <v>38</v>
      </c>
      <c r="G39" s="93">
        <v>12</v>
      </c>
      <c r="H39" s="93">
        <v>1</v>
      </c>
      <c r="I39" s="93">
        <v>0</v>
      </c>
      <c r="J39" s="93">
        <v>0</v>
      </c>
      <c r="K39" s="93">
        <v>0</v>
      </c>
      <c r="M39" s="93">
        <v>7200</v>
      </c>
      <c r="N39" s="93" t="s">
        <v>910</v>
      </c>
      <c r="O39" s="93" t="s">
        <v>911</v>
      </c>
      <c r="P39" s="93" t="s">
        <v>880</v>
      </c>
    </row>
    <row r="40" spans="1:17" s="93" customFormat="1" x14ac:dyDescent="0.25">
      <c r="A40" s="93">
        <v>100010</v>
      </c>
      <c r="B40" s="93" t="s">
        <v>107</v>
      </c>
      <c r="C40" s="273">
        <v>42036</v>
      </c>
      <c r="D40" s="273">
        <v>42063.999988425923</v>
      </c>
      <c r="E40" s="93">
        <v>1</v>
      </c>
      <c r="F40" s="93" t="s">
        <v>38</v>
      </c>
      <c r="G40" s="93">
        <v>12</v>
      </c>
      <c r="H40" s="93">
        <v>1</v>
      </c>
      <c r="I40" s="93">
        <v>5002</v>
      </c>
      <c r="J40" s="93" t="s">
        <v>912</v>
      </c>
      <c r="K40" s="93" t="s">
        <v>274</v>
      </c>
      <c r="M40" s="93">
        <v>0</v>
      </c>
      <c r="N40" s="93">
        <v>0</v>
      </c>
      <c r="O40" s="93">
        <v>0</v>
      </c>
      <c r="P40" s="93">
        <v>0</v>
      </c>
    </row>
    <row r="41" spans="1:17" s="93" customFormat="1" x14ac:dyDescent="0.25">
      <c r="A41" s="93">
        <v>100012</v>
      </c>
      <c r="B41" s="93" t="s">
        <v>70</v>
      </c>
      <c r="C41" s="273">
        <v>42005</v>
      </c>
      <c r="D41" s="273">
        <v>42035.999988425923</v>
      </c>
      <c r="E41" s="93">
        <v>1</v>
      </c>
      <c r="F41" s="93" t="s">
        <v>38</v>
      </c>
      <c r="G41" s="93">
        <v>12</v>
      </c>
      <c r="H41" s="93">
        <v>1</v>
      </c>
      <c r="I41" s="93">
        <v>13038</v>
      </c>
      <c r="J41" s="93" t="s">
        <v>913</v>
      </c>
      <c r="K41" s="93" t="s">
        <v>914</v>
      </c>
      <c r="M41" s="93">
        <v>52000</v>
      </c>
      <c r="N41" s="93" t="s">
        <v>915</v>
      </c>
      <c r="O41" s="93" t="s">
        <v>916</v>
      </c>
      <c r="P41" s="93" t="s">
        <v>917</v>
      </c>
    </row>
    <row r="42" spans="1:17" s="93" customFormat="1" x14ac:dyDescent="0.25">
      <c r="A42" s="93">
        <v>100012</v>
      </c>
      <c r="B42" s="93" t="s">
        <v>70</v>
      </c>
      <c r="C42" s="273">
        <v>42036</v>
      </c>
      <c r="D42" s="273">
        <v>42063.999988425923</v>
      </c>
      <c r="E42" s="93">
        <v>1</v>
      </c>
      <c r="F42" s="93" t="s">
        <v>38</v>
      </c>
      <c r="G42" s="93">
        <v>12</v>
      </c>
      <c r="H42" s="93">
        <v>1</v>
      </c>
      <c r="I42" s="93">
        <v>8856</v>
      </c>
      <c r="J42" s="93" t="s">
        <v>918</v>
      </c>
      <c r="K42" s="93" t="s">
        <v>242</v>
      </c>
      <c r="M42" s="93">
        <v>2600</v>
      </c>
      <c r="N42" s="93" t="s">
        <v>890</v>
      </c>
      <c r="O42" s="93" t="s">
        <v>891</v>
      </c>
      <c r="P42" s="93" t="s">
        <v>892</v>
      </c>
    </row>
    <row r="43" spans="1:17" s="93" customFormat="1" x14ac:dyDescent="0.25">
      <c r="A43" s="93">
        <v>100013</v>
      </c>
      <c r="B43" s="93" t="s">
        <v>73</v>
      </c>
      <c r="C43" s="273">
        <v>41974</v>
      </c>
      <c r="D43" s="273">
        <v>42004.999988425923</v>
      </c>
      <c r="E43" s="93">
        <v>1</v>
      </c>
      <c r="F43" s="93" t="s">
        <v>38</v>
      </c>
      <c r="G43" s="93">
        <v>12</v>
      </c>
      <c r="H43" s="93">
        <v>1</v>
      </c>
      <c r="I43" s="93">
        <v>2460</v>
      </c>
      <c r="J43" s="93" t="s">
        <v>875</v>
      </c>
      <c r="K43" s="93" t="s">
        <v>244</v>
      </c>
      <c r="O43" s="93" t="s">
        <v>875</v>
      </c>
      <c r="P43" s="93" t="s">
        <v>244</v>
      </c>
    </row>
    <row r="44" spans="1:17" s="93" customFormat="1" x14ac:dyDescent="0.25">
      <c r="A44" s="93">
        <v>100013</v>
      </c>
      <c r="B44" s="93" t="s">
        <v>73</v>
      </c>
      <c r="C44" s="273">
        <v>42005</v>
      </c>
      <c r="D44" s="273">
        <v>42035.999988425923</v>
      </c>
      <c r="E44" s="93">
        <v>1</v>
      </c>
      <c r="F44" s="93" t="s">
        <v>38</v>
      </c>
      <c r="G44" s="93">
        <v>12</v>
      </c>
      <c r="H44" s="93">
        <v>1</v>
      </c>
      <c r="I44" s="93">
        <v>0</v>
      </c>
      <c r="J44" s="93">
        <v>0</v>
      </c>
      <c r="K44" s="93">
        <v>0</v>
      </c>
      <c r="O44" s="93">
        <v>0</v>
      </c>
      <c r="P44" s="93">
        <v>0</v>
      </c>
    </row>
    <row r="45" spans="1:17" s="93" customFormat="1" x14ac:dyDescent="0.25">
      <c r="A45" s="93">
        <v>100013</v>
      </c>
      <c r="B45" s="93" t="s">
        <v>73</v>
      </c>
      <c r="C45" s="273">
        <v>42036</v>
      </c>
      <c r="D45" s="273">
        <v>42063.999988425923</v>
      </c>
      <c r="E45" s="93">
        <v>1</v>
      </c>
      <c r="F45" s="93" t="s">
        <v>38</v>
      </c>
      <c r="G45" s="93">
        <v>12</v>
      </c>
      <c r="H45" s="93">
        <v>1</v>
      </c>
      <c r="I45" s="93">
        <v>1640</v>
      </c>
      <c r="J45" s="93" t="s">
        <v>878</v>
      </c>
      <c r="K45" s="93" t="s">
        <v>94</v>
      </c>
      <c r="O45" s="93" t="s">
        <v>878</v>
      </c>
      <c r="P45" s="93" t="s">
        <v>94</v>
      </c>
    </row>
    <row r="46" spans="1:17" s="93" customFormat="1" x14ac:dyDescent="0.25">
      <c r="A46" s="93">
        <v>100014</v>
      </c>
      <c r="B46" s="93" t="s">
        <v>156</v>
      </c>
      <c r="C46" s="273">
        <v>42005</v>
      </c>
      <c r="D46" s="273">
        <v>42035.999988425923</v>
      </c>
      <c r="E46" s="93">
        <v>1</v>
      </c>
      <c r="F46" s="93" t="s">
        <v>38</v>
      </c>
      <c r="G46" s="93">
        <v>12</v>
      </c>
      <c r="H46" s="93">
        <v>1</v>
      </c>
      <c r="I46" s="93">
        <v>8610</v>
      </c>
      <c r="J46" s="93" t="s">
        <v>893</v>
      </c>
      <c r="K46" s="93" t="s">
        <v>372</v>
      </c>
      <c r="O46" s="93" t="s">
        <v>893</v>
      </c>
      <c r="P46" s="93" t="s">
        <v>372</v>
      </c>
    </row>
    <row r="47" spans="1:17" s="93" customFormat="1" x14ac:dyDescent="0.25">
      <c r="A47" s="93">
        <v>100014</v>
      </c>
      <c r="B47" s="93" t="s">
        <v>156</v>
      </c>
      <c r="C47" s="273">
        <v>42036</v>
      </c>
      <c r="D47" s="273">
        <v>42063.999988425923</v>
      </c>
      <c r="E47" s="93">
        <v>1</v>
      </c>
      <c r="F47" s="93" t="s">
        <v>38</v>
      </c>
      <c r="G47" s="93">
        <v>12</v>
      </c>
      <c r="H47" s="93">
        <v>1</v>
      </c>
      <c r="I47" s="93">
        <v>6888</v>
      </c>
      <c r="J47" s="93" t="s">
        <v>894</v>
      </c>
      <c r="K47" s="93" t="s">
        <v>895</v>
      </c>
      <c r="O47" s="93" t="s">
        <v>894</v>
      </c>
      <c r="P47" s="93" t="s">
        <v>895</v>
      </c>
    </row>
    <row r="48" spans="1:17" x14ac:dyDescent="0.25">
      <c r="A48" s="93">
        <v>100016</v>
      </c>
      <c r="B48" s="93" t="s">
        <v>77</v>
      </c>
      <c r="C48" s="273">
        <v>41974</v>
      </c>
      <c r="D48" s="273">
        <v>42004.999988425923</v>
      </c>
      <c r="E48" s="93">
        <v>1</v>
      </c>
      <c r="F48" s="93" t="s">
        <v>180</v>
      </c>
      <c r="G48" s="93">
        <v>12</v>
      </c>
      <c r="H48" s="93">
        <v>1</v>
      </c>
      <c r="I48" s="93">
        <v>820</v>
      </c>
      <c r="J48" s="93" t="s">
        <v>343</v>
      </c>
      <c r="K48" s="93" t="s">
        <v>82</v>
      </c>
      <c r="L48" s="93"/>
      <c r="M48" s="93"/>
      <c r="N48" s="93"/>
      <c r="O48" s="93" t="s">
        <v>343</v>
      </c>
      <c r="P48" s="93" t="s">
        <v>82</v>
      </c>
      <c r="Q48" s="93"/>
    </row>
    <row r="49" spans="1:17" x14ac:dyDescent="0.25">
      <c r="A49" s="93">
        <v>100016</v>
      </c>
      <c r="B49" s="93" t="s">
        <v>77</v>
      </c>
      <c r="C49" s="273">
        <v>41974</v>
      </c>
      <c r="D49" s="273">
        <v>42004.999988425923</v>
      </c>
      <c r="E49" s="93">
        <v>1</v>
      </c>
      <c r="F49" s="93" t="s">
        <v>38</v>
      </c>
      <c r="G49" s="93">
        <v>12</v>
      </c>
      <c r="H49" s="93">
        <v>1</v>
      </c>
      <c r="I49" s="93">
        <v>1640</v>
      </c>
      <c r="J49" s="93" t="s">
        <v>878</v>
      </c>
      <c r="K49" s="93" t="s">
        <v>94</v>
      </c>
      <c r="L49" s="93"/>
      <c r="M49" s="93"/>
      <c r="N49" s="93"/>
      <c r="O49" s="93" t="s">
        <v>878</v>
      </c>
      <c r="P49" s="93" t="s">
        <v>94</v>
      </c>
      <c r="Q49" s="93"/>
    </row>
    <row r="50" spans="1:17" x14ac:dyDescent="0.25">
      <c r="A50" s="93">
        <v>100016</v>
      </c>
      <c r="B50" s="93" t="s">
        <v>77</v>
      </c>
      <c r="C50" s="273">
        <v>42005</v>
      </c>
      <c r="D50" s="273">
        <v>42035.999988425923</v>
      </c>
      <c r="E50" s="93">
        <v>0</v>
      </c>
      <c r="F50" s="93" t="s">
        <v>180</v>
      </c>
      <c r="G50" s="93">
        <v>12</v>
      </c>
      <c r="H50" s="93">
        <v>1</v>
      </c>
      <c r="I50" s="93">
        <v>0</v>
      </c>
      <c r="J50" s="93">
        <v>0</v>
      </c>
      <c r="K50" s="93">
        <v>0</v>
      </c>
      <c r="L50" s="93"/>
      <c r="M50" s="93"/>
      <c r="N50" s="93"/>
      <c r="O50" s="93">
        <v>0</v>
      </c>
      <c r="P50" s="93">
        <v>0</v>
      </c>
      <c r="Q50" s="93"/>
    </row>
    <row r="51" spans="1:17" x14ac:dyDescent="0.25">
      <c r="A51" s="93">
        <v>100016</v>
      </c>
      <c r="B51" s="93" t="s">
        <v>77</v>
      </c>
      <c r="C51" s="273">
        <v>42005</v>
      </c>
      <c r="D51" s="273">
        <v>42035.999988425923</v>
      </c>
      <c r="E51" s="93">
        <v>1</v>
      </c>
      <c r="F51" s="93" t="s">
        <v>38</v>
      </c>
      <c r="G51" s="93">
        <v>12</v>
      </c>
      <c r="H51" s="93">
        <v>1</v>
      </c>
      <c r="I51" s="93">
        <v>0</v>
      </c>
      <c r="J51" s="93">
        <v>0</v>
      </c>
      <c r="K51" s="93">
        <v>0</v>
      </c>
      <c r="L51" s="93"/>
      <c r="M51" s="93"/>
      <c r="N51" s="93"/>
      <c r="O51" s="93">
        <v>0</v>
      </c>
      <c r="P51" s="93">
        <v>0</v>
      </c>
      <c r="Q51" s="93"/>
    </row>
    <row r="52" spans="1:17" x14ac:dyDescent="0.25">
      <c r="A52" s="93">
        <v>100016</v>
      </c>
      <c r="B52" s="93" t="s">
        <v>77</v>
      </c>
      <c r="C52" s="273">
        <v>42005</v>
      </c>
      <c r="D52" s="273">
        <v>42035.999988425923</v>
      </c>
      <c r="E52" s="93">
        <v>0</v>
      </c>
      <c r="F52" s="93" t="s">
        <v>38</v>
      </c>
      <c r="G52" s="93">
        <v>12</v>
      </c>
      <c r="H52" s="93">
        <v>1</v>
      </c>
      <c r="I52" s="93">
        <v>0</v>
      </c>
      <c r="J52" s="93">
        <v>0</v>
      </c>
      <c r="K52" s="93">
        <v>0</v>
      </c>
      <c r="L52" s="93"/>
      <c r="M52" s="93"/>
      <c r="N52" s="93"/>
      <c r="O52" s="93">
        <v>0</v>
      </c>
      <c r="P52" s="93">
        <v>0</v>
      </c>
      <c r="Q52" s="93"/>
    </row>
    <row r="53" spans="1:17" x14ac:dyDescent="0.25">
      <c r="A53" s="93">
        <v>100016</v>
      </c>
      <c r="B53" s="93" t="s">
        <v>77</v>
      </c>
      <c r="C53" s="273">
        <v>42005</v>
      </c>
      <c r="D53" s="273">
        <v>42035.999988425923</v>
      </c>
      <c r="E53" s="93">
        <v>1</v>
      </c>
      <c r="F53" s="93" t="s">
        <v>59</v>
      </c>
      <c r="G53" s="93">
        <v>12</v>
      </c>
      <c r="H53" s="93">
        <v>1</v>
      </c>
      <c r="I53" s="93">
        <v>0</v>
      </c>
      <c r="J53" s="93">
        <v>0</v>
      </c>
      <c r="K53" s="93">
        <v>0</v>
      </c>
      <c r="L53" s="93"/>
      <c r="M53" s="93"/>
      <c r="N53" s="93"/>
      <c r="O53" s="93">
        <v>0</v>
      </c>
      <c r="P53" s="93">
        <v>0</v>
      </c>
      <c r="Q53" s="93"/>
    </row>
    <row r="54" spans="1:17" x14ac:dyDescent="0.25">
      <c r="A54" s="93">
        <v>100016</v>
      </c>
      <c r="B54" s="93" t="s">
        <v>77</v>
      </c>
      <c r="C54" s="273">
        <v>42005</v>
      </c>
      <c r="D54" s="273">
        <v>42035.999988425923</v>
      </c>
      <c r="E54" s="93">
        <v>0</v>
      </c>
      <c r="F54" s="93" t="s">
        <v>59</v>
      </c>
      <c r="G54" s="93">
        <v>12</v>
      </c>
      <c r="H54" s="93">
        <v>1</v>
      </c>
      <c r="I54" s="93">
        <v>0</v>
      </c>
      <c r="J54" s="93">
        <v>0</v>
      </c>
      <c r="K54" s="93">
        <v>0</v>
      </c>
      <c r="L54" s="93"/>
      <c r="M54" s="93"/>
      <c r="N54" s="93"/>
      <c r="O54" s="93">
        <v>0</v>
      </c>
      <c r="P54" s="93">
        <v>0</v>
      </c>
      <c r="Q54" s="93"/>
    </row>
    <row r="55" spans="1:17" x14ac:dyDescent="0.25">
      <c r="A55" s="93">
        <v>100016</v>
      </c>
      <c r="B55" s="93" t="s">
        <v>77</v>
      </c>
      <c r="C55" s="273">
        <v>42036</v>
      </c>
      <c r="D55" s="273">
        <v>42063.999988425923</v>
      </c>
      <c r="E55" s="93">
        <v>0</v>
      </c>
      <c r="F55" s="93" t="s">
        <v>180</v>
      </c>
      <c r="G55" s="93">
        <v>12</v>
      </c>
      <c r="H55" s="93">
        <v>1</v>
      </c>
      <c r="I55" s="93">
        <v>600</v>
      </c>
      <c r="J55" s="93">
        <v>138</v>
      </c>
      <c r="K55" s="93">
        <v>12</v>
      </c>
      <c r="L55" s="93"/>
      <c r="M55" s="93"/>
      <c r="N55" s="93"/>
      <c r="O55" s="93">
        <v>138</v>
      </c>
      <c r="P55" s="93">
        <v>12</v>
      </c>
      <c r="Q55" s="93"/>
    </row>
    <row r="56" spans="1:17" x14ac:dyDescent="0.25">
      <c r="A56" s="93">
        <v>100016</v>
      </c>
      <c r="B56" s="93" t="s">
        <v>77</v>
      </c>
      <c r="C56" s="273">
        <v>42036</v>
      </c>
      <c r="D56" s="273">
        <v>42063.999988425923</v>
      </c>
      <c r="E56" s="93">
        <v>0</v>
      </c>
      <c r="F56" s="93" t="s">
        <v>38</v>
      </c>
      <c r="G56" s="93">
        <v>12</v>
      </c>
      <c r="H56" s="93">
        <v>1</v>
      </c>
      <c r="I56" s="93">
        <v>1600</v>
      </c>
      <c r="J56" s="93">
        <v>368</v>
      </c>
      <c r="K56" s="93">
        <v>32</v>
      </c>
      <c r="L56" s="93"/>
      <c r="M56" s="93"/>
      <c r="N56" s="93"/>
      <c r="O56" s="93">
        <v>368</v>
      </c>
      <c r="P56" s="93">
        <v>32</v>
      </c>
      <c r="Q56" s="93"/>
    </row>
    <row r="57" spans="1:17" x14ac:dyDescent="0.25">
      <c r="A57" s="93">
        <v>100016</v>
      </c>
      <c r="B57" s="93" t="s">
        <v>77</v>
      </c>
      <c r="C57" s="273">
        <v>42036</v>
      </c>
      <c r="D57" s="273">
        <v>42063.999988425923</v>
      </c>
      <c r="E57" s="93">
        <v>1</v>
      </c>
      <c r="F57" s="93" t="s">
        <v>38</v>
      </c>
      <c r="G57" s="93">
        <v>12</v>
      </c>
      <c r="H57" s="93">
        <v>1</v>
      </c>
      <c r="I57" s="93">
        <v>2460</v>
      </c>
      <c r="J57" s="93" t="s">
        <v>875</v>
      </c>
      <c r="K57" s="93" t="s">
        <v>244</v>
      </c>
      <c r="L57" s="93"/>
      <c r="M57" s="93"/>
      <c r="N57" s="93"/>
      <c r="O57" s="93" t="s">
        <v>875</v>
      </c>
      <c r="P57" s="93" t="s">
        <v>244</v>
      </c>
      <c r="Q57" s="93"/>
    </row>
    <row r="58" spans="1:17" x14ac:dyDescent="0.25">
      <c r="A58" s="93">
        <v>100016</v>
      </c>
      <c r="B58" s="93" t="s">
        <v>77</v>
      </c>
      <c r="C58" s="273">
        <v>42036</v>
      </c>
      <c r="D58" s="273">
        <v>42063.999988425923</v>
      </c>
      <c r="E58" s="93">
        <v>1</v>
      </c>
      <c r="F58" s="93" t="s">
        <v>59</v>
      </c>
      <c r="G58" s="93">
        <v>12</v>
      </c>
      <c r="H58" s="93">
        <v>1</v>
      </c>
      <c r="I58" s="93">
        <v>1312</v>
      </c>
      <c r="J58" s="93" t="s">
        <v>871</v>
      </c>
      <c r="K58" s="93" t="s">
        <v>872</v>
      </c>
      <c r="L58" s="93"/>
      <c r="M58" s="93"/>
      <c r="N58" s="93"/>
      <c r="O58" s="93" t="s">
        <v>871</v>
      </c>
      <c r="P58" s="93" t="s">
        <v>872</v>
      </c>
      <c r="Q58" s="93"/>
    </row>
    <row r="59" spans="1:17" x14ac:dyDescent="0.25">
      <c r="A59" s="93">
        <v>100016</v>
      </c>
      <c r="B59" s="93" t="s">
        <v>77</v>
      </c>
      <c r="C59" s="273">
        <v>42036</v>
      </c>
      <c r="D59" s="273">
        <v>42063.999988425923</v>
      </c>
      <c r="E59" s="93">
        <v>0</v>
      </c>
      <c r="F59" s="93" t="s">
        <v>59</v>
      </c>
      <c r="G59" s="93">
        <v>12</v>
      </c>
      <c r="H59" s="93">
        <v>1</v>
      </c>
      <c r="I59" s="93">
        <v>1600</v>
      </c>
      <c r="J59" s="93">
        <v>368</v>
      </c>
      <c r="K59" s="93">
        <v>32</v>
      </c>
      <c r="L59" s="93"/>
      <c r="M59" s="93"/>
      <c r="N59" s="93"/>
      <c r="O59" s="93">
        <v>368</v>
      </c>
      <c r="P59" s="93">
        <v>32</v>
      </c>
      <c r="Q59" s="93"/>
    </row>
    <row r="60" spans="1:17" x14ac:dyDescent="0.25">
      <c r="A60" s="93">
        <v>100017</v>
      </c>
      <c r="B60" s="93" t="s">
        <v>78</v>
      </c>
      <c r="C60" s="273">
        <v>42005</v>
      </c>
      <c r="D60" s="273">
        <v>42035.999988425923</v>
      </c>
      <c r="E60" s="93">
        <v>1</v>
      </c>
      <c r="F60" s="93" t="s">
        <v>38</v>
      </c>
      <c r="G60" s="93">
        <v>12</v>
      </c>
      <c r="H60" s="93">
        <v>1</v>
      </c>
      <c r="I60" s="93">
        <v>8610</v>
      </c>
      <c r="J60" s="93" t="s">
        <v>893</v>
      </c>
      <c r="K60" s="93" t="s">
        <v>372</v>
      </c>
      <c r="L60" s="93"/>
      <c r="M60" s="93"/>
      <c r="N60" s="93"/>
      <c r="O60" s="93" t="s">
        <v>893</v>
      </c>
      <c r="P60" s="93" t="s">
        <v>372</v>
      </c>
      <c r="Q60" s="93"/>
    </row>
    <row r="61" spans="1:17" x14ac:dyDescent="0.25">
      <c r="A61" s="93">
        <v>100017</v>
      </c>
      <c r="B61" s="93" t="s">
        <v>78</v>
      </c>
      <c r="C61" s="273">
        <v>42036</v>
      </c>
      <c r="D61" s="273">
        <v>42063.999988425923</v>
      </c>
      <c r="E61" s="93">
        <v>1</v>
      </c>
      <c r="F61" s="93" t="s">
        <v>38</v>
      </c>
      <c r="G61" s="93">
        <v>12</v>
      </c>
      <c r="H61" s="93">
        <v>1</v>
      </c>
      <c r="I61" s="93">
        <v>7626</v>
      </c>
      <c r="J61" s="93" t="s">
        <v>896</v>
      </c>
      <c r="K61" s="93" t="s">
        <v>897</v>
      </c>
      <c r="L61" s="93"/>
      <c r="M61" s="93"/>
      <c r="N61" s="93"/>
      <c r="O61" s="93" t="s">
        <v>896</v>
      </c>
      <c r="P61" s="93" t="s">
        <v>897</v>
      </c>
      <c r="Q61" s="93"/>
    </row>
    <row r="62" spans="1:17" x14ac:dyDescent="0.25">
      <c r="A62" s="93">
        <v>100018</v>
      </c>
      <c r="B62" s="93" t="s">
        <v>115</v>
      </c>
      <c r="C62" s="273">
        <v>41974</v>
      </c>
      <c r="D62" s="273">
        <v>42004.999988425923</v>
      </c>
      <c r="E62" s="93">
        <v>1</v>
      </c>
      <c r="F62" s="93" t="s">
        <v>38</v>
      </c>
      <c r="G62" s="93">
        <v>12</v>
      </c>
      <c r="H62" s="93">
        <v>1</v>
      </c>
      <c r="I62" s="93">
        <v>820</v>
      </c>
      <c r="J62" s="93" t="s">
        <v>343</v>
      </c>
      <c r="K62" s="93" t="s">
        <v>82</v>
      </c>
      <c r="L62" s="93"/>
      <c r="M62" s="93"/>
      <c r="N62" s="93"/>
      <c r="O62" s="93" t="s">
        <v>343</v>
      </c>
      <c r="P62" s="93" t="s">
        <v>82</v>
      </c>
      <c r="Q62" s="93"/>
    </row>
    <row r="63" spans="1:17" x14ac:dyDescent="0.25">
      <c r="A63" s="93">
        <v>100018</v>
      </c>
      <c r="B63" s="93" t="s">
        <v>115</v>
      </c>
      <c r="C63" s="273">
        <v>42005</v>
      </c>
      <c r="D63" s="273">
        <v>42035.999988425923</v>
      </c>
      <c r="E63" s="93">
        <v>1</v>
      </c>
      <c r="F63" s="93" t="s">
        <v>38</v>
      </c>
      <c r="G63" s="93">
        <v>12</v>
      </c>
      <c r="H63" s="93">
        <v>1</v>
      </c>
      <c r="I63" s="93">
        <v>0</v>
      </c>
      <c r="J63" s="93">
        <v>0</v>
      </c>
      <c r="K63" s="93">
        <v>0</v>
      </c>
      <c r="L63" s="93"/>
      <c r="M63" s="93"/>
      <c r="N63" s="93"/>
      <c r="O63" s="93">
        <v>0</v>
      </c>
      <c r="P63" s="93">
        <v>0</v>
      </c>
      <c r="Q63" s="93"/>
    </row>
    <row r="64" spans="1:17" x14ac:dyDescent="0.25">
      <c r="A64" s="93">
        <v>100018</v>
      </c>
      <c r="B64" s="93" t="s">
        <v>115</v>
      </c>
      <c r="C64" s="273">
        <v>42036</v>
      </c>
      <c r="D64" s="273">
        <v>42063.999988425923</v>
      </c>
      <c r="E64" s="93">
        <v>1</v>
      </c>
      <c r="F64" s="93" t="s">
        <v>38</v>
      </c>
      <c r="G64" s="93">
        <v>12</v>
      </c>
      <c r="H64" s="93">
        <v>1</v>
      </c>
      <c r="I64" s="93">
        <v>820</v>
      </c>
      <c r="J64" s="93" t="s">
        <v>343</v>
      </c>
      <c r="K64" s="93" t="s">
        <v>82</v>
      </c>
      <c r="L64" s="93"/>
      <c r="M64" s="93"/>
      <c r="N64" s="93"/>
      <c r="O64" s="93" t="s">
        <v>343</v>
      </c>
      <c r="P64" s="93" t="s">
        <v>82</v>
      </c>
      <c r="Q64" s="93"/>
    </row>
    <row r="65" spans="1:17" x14ac:dyDescent="0.25">
      <c r="A65" s="93">
        <v>100019</v>
      </c>
      <c r="B65" s="93" t="s">
        <v>116</v>
      </c>
      <c r="C65" s="273">
        <v>42005</v>
      </c>
      <c r="D65" s="273">
        <v>42035.999988425923</v>
      </c>
      <c r="E65" s="93">
        <v>0</v>
      </c>
      <c r="F65" s="93" t="s">
        <v>180</v>
      </c>
      <c r="G65" s="93">
        <v>12</v>
      </c>
      <c r="H65" s="93">
        <v>1</v>
      </c>
      <c r="I65" s="93">
        <v>0</v>
      </c>
      <c r="J65" s="93">
        <v>0</v>
      </c>
      <c r="K65" s="93">
        <v>0</v>
      </c>
      <c r="L65" s="93"/>
      <c r="M65" s="93">
        <v>1200</v>
      </c>
      <c r="N65" s="93">
        <v>1200</v>
      </c>
      <c r="O65" s="93">
        <v>276</v>
      </c>
      <c r="P65" s="93">
        <v>24</v>
      </c>
      <c r="Q65" s="93"/>
    </row>
    <row r="66" spans="1:17" x14ac:dyDescent="0.25">
      <c r="A66" s="93">
        <v>100019</v>
      </c>
      <c r="B66" s="93" t="s">
        <v>116</v>
      </c>
      <c r="C66" s="273">
        <v>42005</v>
      </c>
      <c r="D66" s="273">
        <v>42035.999988425923</v>
      </c>
      <c r="E66" s="93">
        <v>1</v>
      </c>
      <c r="F66" s="93" t="s">
        <v>180</v>
      </c>
      <c r="G66" s="93">
        <v>12</v>
      </c>
      <c r="H66" s="93">
        <v>1</v>
      </c>
      <c r="I66" s="93">
        <v>0</v>
      </c>
      <c r="J66" s="93">
        <v>0</v>
      </c>
      <c r="K66" s="93">
        <v>0</v>
      </c>
      <c r="L66" s="93"/>
      <c r="M66" s="93">
        <v>2000</v>
      </c>
      <c r="N66" s="93" t="s">
        <v>883</v>
      </c>
      <c r="O66" s="93" t="s">
        <v>884</v>
      </c>
      <c r="P66" s="93" t="s">
        <v>85</v>
      </c>
      <c r="Q66" s="93"/>
    </row>
    <row r="67" spans="1:17" x14ac:dyDescent="0.25">
      <c r="A67" s="93">
        <v>100019</v>
      </c>
      <c r="B67" s="93" t="s">
        <v>116</v>
      </c>
      <c r="C67" s="273">
        <v>42005</v>
      </c>
      <c r="D67" s="273">
        <v>42035.999988425923</v>
      </c>
      <c r="E67" s="93">
        <v>0</v>
      </c>
      <c r="F67" s="93" t="s">
        <v>38</v>
      </c>
      <c r="G67" s="93">
        <v>12</v>
      </c>
      <c r="H67" s="93">
        <v>1</v>
      </c>
      <c r="I67" s="93">
        <v>0</v>
      </c>
      <c r="J67" s="93">
        <v>0</v>
      </c>
      <c r="K67" s="93">
        <v>0</v>
      </c>
      <c r="L67" s="93"/>
      <c r="M67" s="93">
        <v>3200</v>
      </c>
      <c r="N67" s="93">
        <v>3200</v>
      </c>
      <c r="O67" s="93">
        <v>736</v>
      </c>
      <c r="P67" s="93">
        <v>64</v>
      </c>
      <c r="Q67" s="93"/>
    </row>
    <row r="68" spans="1:17" x14ac:dyDescent="0.25">
      <c r="A68" s="93">
        <v>100019</v>
      </c>
      <c r="B68" s="93" t="s">
        <v>116</v>
      </c>
      <c r="C68" s="273">
        <v>42005</v>
      </c>
      <c r="D68" s="273">
        <v>42035.999988425923</v>
      </c>
      <c r="E68" s="93">
        <v>1</v>
      </c>
      <c r="F68" s="93" t="s">
        <v>38</v>
      </c>
      <c r="G68" s="93">
        <v>12</v>
      </c>
      <c r="H68" s="93">
        <v>1</v>
      </c>
      <c r="I68" s="93">
        <v>0</v>
      </c>
      <c r="J68" s="93">
        <v>0</v>
      </c>
      <c r="K68" s="93">
        <v>0</v>
      </c>
      <c r="L68" s="93"/>
      <c r="M68" s="93">
        <v>10000</v>
      </c>
      <c r="N68" s="93" t="s">
        <v>900</v>
      </c>
      <c r="O68" s="93" t="s">
        <v>901</v>
      </c>
      <c r="P68" s="93" t="s">
        <v>902</v>
      </c>
      <c r="Q68" s="93"/>
    </row>
    <row r="69" spans="1:17" x14ac:dyDescent="0.25">
      <c r="A69" s="93">
        <v>100019</v>
      </c>
      <c r="B69" s="93" t="s">
        <v>116</v>
      </c>
      <c r="C69" s="273">
        <v>42005</v>
      </c>
      <c r="D69" s="273">
        <v>42035.999988425923</v>
      </c>
      <c r="E69" s="93">
        <v>1</v>
      </c>
      <c r="F69" s="93" t="s">
        <v>59</v>
      </c>
      <c r="G69" s="93">
        <v>12</v>
      </c>
      <c r="H69" s="93">
        <v>1</v>
      </c>
      <c r="I69" s="93">
        <v>0</v>
      </c>
      <c r="J69" s="93">
        <v>0</v>
      </c>
      <c r="K69" s="93">
        <v>0</v>
      </c>
      <c r="L69" s="93"/>
      <c r="M69" s="93">
        <v>3200</v>
      </c>
      <c r="N69" s="93" t="s">
        <v>885</v>
      </c>
      <c r="O69" s="93" t="s">
        <v>898</v>
      </c>
      <c r="P69" s="93" t="s">
        <v>899</v>
      </c>
      <c r="Q69" s="93"/>
    </row>
    <row r="70" spans="1:17" x14ac:dyDescent="0.25">
      <c r="A70" s="93">
        <v>100019</v>
      </c>
      <c r="B70" s="93" t="s">
        <v>116</v>
      </c>
      <c r="C70" s="273">
        <v>42005</v>
      </c>
      <c r="D70" s="273">
        <v>42035.999988425923</v>
      </c>
      <c r="E70" s="93">
        <v>0</v>
      </c>
      <c r="F70" s="93" t="s">
        <v>59</v>
      </c>
      <c r="G70" s="93">
        <v>12</v>
      </c>
      <c r="H70" s="93">
        <v>1</v>
      </c>
      <c r="I70" s="93">
        <v>0</v>
      </c>
      <c r="J70" s="93">
        <v>0</v>
      </c>
      <c r="K70" s="93">
        <v>0</v>
      </c>
      <c r="L70" s="93"/>
      <c r="M70" s="93">
        <v>3200</v>
      </c>
      <c r="N70" s="93">
        <v>3200</v>
      </c>
      <c r="O70" s="93">
        <v>736</v>
      </c>
      <c r="P70" s="93">
        <v>64</v>
      </c>
      <c r="Q70" s="93"/>
    </row>
    <row r="71" spans="1:17" x14ac:dyDescent="0.25">
      <c r="A71" s="93">
        <v>100019</v>
      </c>
      <c r="B71" s="93" t="s">
        <v>116</v>
      </c>
      <c r="C71" s="273">
        <v>42036</v>
      </c>
      <c r="D71" s="273">
        <v>42063.999988425923</v>
      </c>
      <c r="E71" s="93">
        <v>0</v>
      </c>
      <c r="F71" s="93" t="s">
        <v>180</v>
      </c>
      <c r="G71" s="93">
        <v>12</v>
      </c>
      <c r="H71" s="93">
        <v>1</v>
      </c>
      <c r="I71" s="93">
        <v>600</v>
      </c>
      <c r="J71" s="93">
        <v>138</v>
      </c>
      <c r="K71" s="93">
        <v>12</v>
      </c>
      <c r="L71" s="93"/>
      <c r="M71" s="93">
        <v>0</v>
      </c>
      <c r="N71" s="93">
        <v>0</v>
      </c>
      <c r="O71" s="93">
        <v>0</v>
      </c>
      <c r="P71" s="93">
        <v>0</v>
      </c>
      <c r="Q71" s="93"/>
    </row>
    <row r="72" spans="1:17" x14ac:dyDescent="0.25">
      <c r="A72" s="93">
        <v>100019</v>
      </c>
      <c r="B72" s="93" t="s">
        <v>116</v>
      </c>
      <c r="C72" s="273">
        <v>42036</v>
      </c>
      <c r="D72" s="273">
        <v>42063.999988425923</v>
      </c>
      <c r="E72" s="93">
        <v>1</v>
      </c>
      <c r="F72" s="93" t="s">
        <v>180</v>
      </c>
      <c r="G72" s="93">
        <v>12</v>
      </c>
      <c r="H72" s="93">
        <v>1</v>
      </c>
      <c r="I72" s="93">
        <v>820</v>
      </c>
      <c r="J72" s="93" t="s">
        <v>343</v>
      </c>
      <c r="K72" s="93" t="s">
        <v>82</v>
      </c>
      <c r="L72" s="93"/>
      <c r="M72" s="93">
        <v>0</v>
      </c>
      <c r="N72" s="93">
        <v>0</v>
      </c>
      <c r="O72" s="93">
        <v>0</v>
      </c>
      <c r="P72" s="93">
        <v>0</v>
      </c>
      <c r="Q72" s="93"/>
    </row>
    <row r="73" spans="1:17" x14ac:dyDescent="0.25">
      <c r="A73" s="93">
        <v>100019</v>
      </c>
      <c r="B73" s="93" t="s">
        <v>116</v>
      </c>
      <c r="C73" s="273">
        <v>42036</v>
      </c>
      <c r="D73" s="273">
        <v>42063.999988425923</v>
      </c>
      <c r="E73" s="93">
        <v>0</v>
      </c>
      <c r="F73" s="93" t="s">
        <v>38</v>
      </c>
      <c r="G73" s="93">
        <v>12</v>
      </c>
      <c r="H73" s="93">
        <v>1</v>
      </c>
      <c r="I73" s="93">
        <v>1600</v>
      </c>
      <c r="J73" s="93">
        <v>368</v>
      </c>
      <c r="K73" s="93">
        <v>32</v>
      </c>
      <c r="L73" s="93"/>
      <c r="M73" s="93">
        <v>0</v>
      </c>
      <c r="N73" s="93">
        <v>0</v>
      </c>
      <c r="O73" s="93">
        <v>0</v>
      </c>
      <c r="P73" s="93">
        <v>0</v>
      </c>
      <c r="Q73" s="93"/>
    </row>
    <row r="74" spans="1:17" x14ac:dyDescent="0.25">
      <c r="A74" s="93">
        <v>100019</v>
      </c>
      <c r="B74" s="93" t="s">
        <v>116</v>
      </c>
      <c r="C74" s="273">
        <v>42036</v>
      </c>
      <c r="D74" s="273">
        <v>42063.999988425923</v>
      </c>
      <c r="E74" s="93">
        <v>1</v>
      </c>
      <c r="F74" s="93" t="s">
        <v>38</v>
      </c>
      <c r="G74" s="93">
        <v>12</v>
      </c>
      <c r="H74" s="93">
        <v>1</v>
      </c>
      <c r="I74" s="93">
        <v>4100</v>
      </c>
      <c r="J74" s="93">
        <v>943</v>
      </c>
      <c r="K74" s="93">
        <v>82</v>
      </c>
      <c r="L74" s="93"/>
      <c r="M74" s="93">
        <v>0</v>
      </c>
      <c r="N74" s="93">
        <v>0</v>
      </c>
      <c r="O74" s="93">
        <v>0</v>
      </c>
      <c r="P74" s="93">
        <v>0</v>
      </c>
      <c r="Q74" s="93"/>
    </row>
    <row r="75" spans="1:17" x14ac:dyDescent="0.25">
      <c r="A75" s="93">
        <v>100019</v>
      </c>
      <c r="B75" s="93" t="s">
        <v>116</v>
      </c>
      <c r="C75" s="273">
        <v>42036</v>
      </c>
      <c r="D75" s="273">
        <v>42063.999988425923</v>
      </c>
      <c r="E75" s="93">
        <v>1</v>
      </c>
      <c r="F75" s="93" t="s">
        <v>59</v>
      </c>
      <c r="G75" s="93">
        <v>12</v>
      </c>
      <c r="H75" s="93">
        <v>1</v>
      </c>
      <c r="I75" s="93">
        <v>1312</v>
      </c>
      <c r="J75" s="93" t="s">
        <v>871</v>
      </c>
      <c r="K75" s="93" t="s">
        <v>872</v>
      </c>
      <c r="L75" s="93"/>
      <c r="M75" s="93">
        <v>0</v>
      </c>
      <c r="N75" s="93">
        <v>0</v>
      </c>
      <c r="O75" s="93">
        <v>0</v>
      </c>
      <c r="P75" s="93">
        <v>0</v>
      </c>
      <c r="Q75" s="93"/>
    </row>
    <row r="76" spans="1:17" x14ac:dyDescent="0.25">
      <c r="A76" s="93">
        <v>100019</v>
      </c>
      <c r="B76" s="93" t="s">
        <v>116</v>
      </c>
      <c r="C76" s="273">
        <v>42036</v>
      </c>
      <c r="D76" s="273">
        <v>42063.999988425923</v>
      </c>
      <c r="E76" s="93">
        <v>0</v>
      </c>
      <c r="F76" s="93" t="s">
        <v>59</v>
      </c>
      <c r="G76" s="93">
        <v>12</v>
      </c>
      <c r="H76" s="93">
        <v>1</v>
      </c>
      <c r="I76" s="93">
        <v>1600</v>
      </c>
      <c r="J76" s="93">
        <v>368</v>
      </c>
      <c r="K76" s="93">
        <v>32</v>
      </c>
      <c r="L76" s="93"/>
      <c r="M76" s="93">
        <v>0</v>
      </c>
      <c r="N76" s="93">
        <v>0</v>
      </c>
      <c r="O76" s="93">
        <v>0</v>
      </c>
      <c r="P76" s="93">
        <v>0</v>
      </c>
      <c r="Q76" s="93"/>
    </row>
    <row r="77" spans="1:17" x14ac:dyDescent="0.25">
      <c r="A77" s="93">
        <v>100020</v>
      </c>
      <c r="B77" s="93" t="s">
        <v>117</v>
      </c>
      <c r="C77" s="273">
        <v>42005</v>
      </c>
      <c r="D77" s="273">
        <v>42035.999988425923</v>
      </c>
      <c r="E77" s="93">
        <v>1</v>
      </c>
      <c r="F77" s="93" t="s">
        <v>38</v>
      </c>
      <c r="G77" s="93">
        <v>12</v>
      </c>
      <c r="H77" s="93">
        <v>1</v>
      </c>
      <c r="I77" s="93">
        <v>8610</v>
      </c>
      <c r="J77" s="93" t="s">
        <v>893</v>
      </c>
      <c r="K77" s="93" t="s">
        <v>372</v>
      </c>
      <c r="L77" s="93"/>
      <c r="M77" s="93">
        <v>35900</v>
      </c>
      <c r="N77" s="93" t="s">
        <v>903</v>
      </c>
      <c r="O77" s="93" t="s">
        <v>904</v>
      </c>
      <c r="P77" s="93" t="s">
        <v>905</v>
      </c>
      <c r="Q77" s="93"/>
    </row>
    <row r="78" spans="1:17" x14ac:dyDescent="0.25">
      <c r="A78" s="93">
        <v>100020</v>
      </c>
      <c r="B78" s="93" t="s">
        <v>117</v>
      </c>
      <c r="C78" s="273">
        <v>42036</v>
      </c>
      <c r="D78" s="273">
        <v>42063.999988425923</v>
      </c>
      <c r="E78" s="93">
        <v>1</v>
      </c>
      <c r="F78" s="93" t="s">
        <v>38</v>
      </c>
      <c r="G78" s="93">
        <v>12</v>
      </c>
      <c r="H78" s="93">
        <v>1</v>
      </c>
      <c r="I78" s="93">
        <v>7626</v>
      </c>
      <c r="J78" s="93" t="s">
        <v>896</v>
      </c>
      <c r="K78" s="93" t="s">
        <v>897</v>
      </c>
      <c r="L78" s="93"/>
      <c r="M78" s="93">
        <v>5400</v>
      </c>
      <c r="N78" s="93" t="s">
        <v>906</v>
      </c>
      <c r="O78" s="93" t="s">
        <v>907</v>
      </c>
      <c r="P78" s="93" t="s">
        <v>908</v>
      </c>
      <c r="Q78" s="93"/>
    </row>
    <row r="79" spans="1:17" x14ac:dyDescent="0.25">
      <c r="A79" s="93">
        <v>100021</v>
      </c>
      <c r="B79" s="93" t="s">
        <v>118</v>
      </c>
      <c r="C79" s="273">
        <v>42005</v>
      </c>
      <c r="D79" s="273">
        <v>42035.999988425923</v>
      </c>
      <c r="E79" s="93">
        <v>1</v>
      </c>
      <c r="F79" s="93" t="s">
        <v>38</v>
      </c>
      <c r="G79" s="93">
        <v>12</v>
      </c>
      <c r="H79" s="93">
        <v>1</v>
      </c>
      <c r="I79" s="93">
        <v>0</v>
      </c>
      <c r="J79" s="93">
        <v>0</v>
      </c>
      <c r="K79" s="93">
        <v>0</v>
      </c>
      <c r="L79" s="93"/>
      <c r="M79" s="93">
        <v>6000</v>
      </c>
      <c r="N79" s="93" t="s">
        <v>888</v>
      </c>
      <c r="O79" s="93" t="s">
        <v>909</v>
      </c>
      <c r="P79" s="93" t="s">
        <v>882</v>
      </c>
      <c r="Q79" s="93"/>
    </row>
    <row r="80" spans="1:17" x14ac:dyDescent="0.25">
      <c r="A80" s="93">
        <v>100021</v>
      </c>
      <c r="B80" s="93" t="s">
        <v>118</v>
      </c>
      <c r="C80" s="273">
        <v>42036</v>
      </c>
      <c r="D80" s="273">
        <v>42063.999988425923</v>
      </c>
      <c r="E80" s="93">
        <v>1</v>
      </c>
      <c r="F80" s="93" t="s">
        <v>38</v>
      </c>
      <c r="G80" s="93">
        <v>12</v>
      </c>
      <c r="H80" s="93">
        <v>1</v>
      </c>
      <c r="I80" s="93">
        <v>1640</v>
      </c>
      <c r="J80" s="93" t="s">
        <v>878</v>
      </c>
      <c r="K80" s="93" t="s">
        <v>94</v>
      </c>
      <c r="L80" s="93"/>
      <c r="M80" s="93">
        <v>0</v>
      </c>
      <c r="N80" s="93">
        <v>0</v>
      </c>
      <c r="O80" s="93">
        <v>0</v>
      </c>
      <c r="P80" s="93">
        <v>0</v>
      </c>
      <c r="Q80" s="93"/>
    </row>
    <row r="81" spans="1:17" x14ac:dyDescent="0.25">
      <c r="A81" s="93">
        <v>100022</v>
      </c>
      <c r="B81" s="93" t="s">
        <v>119</v>
      </c>
      <c r="C81" s="273">
        <v>42005</v>
      </c>
      <c r="D81" s="273">
        <v>42035.999988425923</v>
      </c>
      <c r="E81" s="93">
        <v>1</v>
      </c>
      <c r="F81" s="93" t="s">
        <v>38</v>
      </c>
      <c r="G81" s="93">
        <v>12</v>
      </c>
      <c r="H81" s="93">
        <v>1</v>
      </c>
      <c r="I81" s="93">
        <v>0</v>
      </c>
      <c r="J81" s="93">
        <v>0</v>
      </c>
      <c r="K81" s="93">
        <v>0</v>
      </c>
      <c r="L81" s="93"/>
      <c r="M81" s="93">
        <v>7200</v>
      </c>
      <c r="N81" s="93" t="s">
        <v>910</v>
      </c>
      <c r="O81" s="93" t="s">
        <v>911</v>
      </c>
      <c r="P81" s="93" t="s">
        <v>880</v>
      </c>
      <c r="Q81" s="93"/>
    </row>
    <row r="82" spans="1:17" x14ac:dyDescent="0.25">
      <c r="A82" s="93">
        <v>100022</v>
      </c>
      <c r="B82" s="93" t="s">
        <v>119</v>
      </c>
      <c r="C82" s="273">
        <v>42036</v>
      </c>
      <c r="D82" s="273">
        <v>42063.999988425923</v>
      </c>
      <c r="E82" s="93">
        <v>1</v>
      </c>
      <c r="F82" s="93" t="s">
        <v>38</v>
      </c>
      <c r="G82" s="93">
        <v>12</v>
      </c>
      <c r="H82" s="93">
        <v>1</v>
      </c>
      <c r="I82" s="93">
        <v>5002</v>
      </c>
      <c r="J82" s="93" t="s">
        <v>912</v>
      </c>
      <c r="K82" s="93" t="s">
        <v>274</v>
      </c>
      <c r="L82" s="93"/>
      <c r="M82" s="93">
        <v>0</v>
      </c>
      <c r="N82" s="93">
        <v>0</v>
      </c>
      <c r="O82" s="93">
        <v>0</v>
      </c>
      <c r="P82" s="93">
        <v>0</v>
      </c>
      <c r="Q82" s="93"/>
    </row>
    <row r="83" spans="1:17" x14ac:dyDescent="0.25">
      <c r="A83" s="93">
        <v>100024</v>
      </c>
      <c r="B83" s="93" t="s">
        <v>121</v>
      </c>
      <c r="C83" s="273">
        <v>42005</v>
      </c>
      <c r="D83" s="273">
        <v>42035.999988425923</v>
      </c>
      <c r="E83" s="93">
        <v>1</v>
      </c>
      <c r="F83" s="93" t="s">
        <v>38</v>
      </c>
      <c r="G83" s="93">
        <v>12</v>
      </c>
      <c r="H83" s="93">
        <v>1</v>
      </c>
      <c r="I83" s="93">
        <v>13038</v>
      </c>
      <c r="J83" s="93" t="s">
        <v>913</v>
      </c>
      <c r="K83" s="93" t="s">
        <v>914</v>
      </c>
      <c r="L83" s="93"/>
      <c r="M83" s="93">
        <v>52000</v>
      </c>
      <c r="N83" s="93" t="s">
        <v>915</v>
      </c>
      <c r="O83" s="93" t="s">
        <v>916</v>
      </c>
      <c r="P83" s="93" t="s">
        <v>917</v>
      </c>
      <c r="Q83" s="93"/>
    </row>
    <row r="84" spans="1:17" x14ac:dyDescent="0.25">
      <c r="A84" s="93">
        <v>100024</v>
      </c>
      <c r="B84" s="93" t="s">
        <v>121</v>
      </c>
      <c r="C84" s="273">
        <v>42036</v>
      </c>
      <c r="D84" s="273">
        <v>42063.999988425923</v>
      </c>
      <c r="E84" s="93">
        <v>1</v>
      </c>
      <c r="F84" s="93" t="s">
        <v>38</v>
      </c>
      <c r="G84" s="93">
        <v>12</v>
      </c>
      <c r="H84" s="93">
        <v>1</v>
      </c>
      <c r="I84" s="93">
        <v>8856</v>
      </c>
      <c r="J84" s="93" t="s">
        <v>918</v>
      </c>
      <c r="K84" s="93" t="s">
        <v>242</v>
      </c>
      <c r="L84" s="93"/>
      <c r="M84" s="93">
        <v>2600</v>
      </c>
      <c r="N84" s="93" t="s">
        <v>890</v>
      </c>
      <c r="O84" s="93" t="s">
        <v>891</v>
      </c>
      <c r="P84" s="93" t="s">
        <v>892</v>
      </c>
      <c r="Q84" s="93"/>
    </row>
    <row r="85" spans="1:17" s="93" customFormat="1" x14ac:dyDescent="0.25">
      <c r="A85" s="93">
        <v>100027</v>
      </c>
      <c r="B85" s="93" t="s">
        <v>124</v>
      </c>
      <c r="C85" s="273">
        <v>42005</v>
      </c>
      <c r="D85" s="273">
        <v>42035.999988425923</v>
      </c>
      <c r="E85" s="93">
        <v>1</v>
      </c>
      <c r="F85" s="93" t="s">
        <v>38</v>
      </c>
      <c r="G85" s="93">
        <v>12</v>
      </c>
      <c r="H85" s="93">
        <v>1</v>
      </c>
      <c r="I85" s="93">
        <v>0</v>
      </c>
      <c r="J85" s="93">
        <v>0</v>
      </c>
      <c r="K85" s="93">
        <v>0</v>
      </c>
      <c r="O85" s="93">
        <v>0</v>
      </c>
      <c r="P85" s="93">
        <v>0</v>
      </c>
    </row>
    <row r="86" spans="1:17" s="93" customFormat="1" x14ac:dyDescent="0.25">
      <c r="A86" s="93">
        <v>100027</v>
      </c>
      <c r="B86" s="93" t="s">
        <v>124</v>
      </c>
      <c r="C86" s="273">
        <v>42036</v>
      </c>
      <c r="D86" s="273">
        <v>42063.999988425923</v>
      </c>
      <c r="E86" s="93">
        <v>1</v>
      </c>
      <c r="F86" s="93" t="s">
        <v>38</v>
      </c>
      <c r="G86" s="93">
        <v>12</v>
      </c>
      <c r="H86" s="93">
        <v>1</v>
      </c>
      <c r="I86" s="93">
        <v>4100</v>
      </c>
      <c r="J86" s="93">
        <v>943</v>
      </c>
      <c r="K86" s="93">
        <v>82</v>
      </c>
      <c r="O86" s="93">
        <v>943</v>
      </c>
      <c r="P86" s="93">
        <v>82</v>
      </c>
    </row>
    <row r="87" spans="1:17" s="93" customFormat="1" x14ac:dyDescent="0.25">
      <c r="A87" s="93">
        <v>100028</v>
      </c>
      <c r="B87" s="93" t="s">
        <v>125</v>
      </c>
      <c r="C87" s="273">
        <v>41640</v>
      </c>
      <c r="D87" s="273">
        <v>41670.999988425923</v>
      </c>
      <c r="E87" s="93">
        <v>1</v>
      </c>
      <c r="F87" s="93" t="s">
        <v>38</v>
      </c>
      <c r="G87" s="93">
        <v>12</v>
      </c>
      <c r="H87" s="93">
        <v>1</v>
      </c>
      <c r="I87" s="93">
        <v>0</v>
      </c>
      <c r="J87" s="93">
        <v>0</v>
      </c>
      <c r="K87" s="93">
        <v>0</v>
      </c>
      <c r="O87" s="93">
        <v>0</v>
      </c>
      <c r="P87" s="93">
        <v>0</v>
      </c>
    </row>
    <row r="88" spans="1:17" s="93" customFormat="1" x14ac:dyDescent="0.25">
      <c r="A88" s="93">
        <v>100028</v>
      </c>
      <c r="B88" s="93" t="s">
        <v>125</v>
      </c>
      <c r="C88" s="273">
        <v>41974</v>
      </c>
      <c r="D88" s="273">
        <v>42004.999988425923</v>
      </c>
      <c r="E88" s="93">
        <v>1</v>
      </c>
      <c r="F88" s="93" t="s">
        <v>38</v>
      </c>
      <c r="G88" s="93">
        <v>12</v>
      </c>
      <c r="H88" s="93">
        <v>1</v>
      </c>
      <c r="I88" s="93">
        <v>4100</v>
      </c>
      <c r="J88" s="93">
        <v>943</v>
      </c>
      <c r="K88" s="93">
        <v>82</v>
      </c>
      <c r="O88" s="93">
        <v>943</v>
      </c>
      <c r="P88" s="93">
        <v>82</v>
      </c>
    </row>
    <row r="89" spans="1:17" s="93" customFormat="1" x14ac:dyDescent="0.25">
      <c r="A89" s="93">
        <v>100029</v>
      </c>
      <c r="B89" s="93" t="s">
        <v>126</v>
      </c>
      <c r="C89" s="273">
        <v>41974</v>
      </c>
      <c r="D89" s="273">
        <v>42004.999988425923</v>
      </c>
      <c r="E89" s="93">
        <v>1</v>
      </c>
      <c r="F89" s="93" t="s">
        <v>38</v>
      </c>
      <c r="G89" s="93">
        <v>12</v>
      </c>
      <c r="H89" s="93">
        <v>1</v>
      </c>
      <c r="I89" s="93">
        <v>820</v>
      </c>
      <c r="J89" s="93" t="s">
        <v>343</v>
      </c>
      <c r="K89" s="93" t="s">
        <v>82</v>
      </c>
      <c r="O89" s="93" t="s">
        <v>343</v>
      </c>
      <c r="P89" s="93" t="s">
        <v>82</v>
      </c>
    </row>
    <row r="90" spans="1:17" s="93" customFormat="1" x14ac:dyDescent="0.25">
      <c r="A90" s="93">
        <v>100029</v>
      </c>
      <c r="B90" s="93" t="s">
        <v>126</v>
      </c>
      <c r="C90" s="273">
        <v>42005</v>
      </c>
      <c r="D90" s="273">
        <v>42035.999988425923</v>
      </c>
      <c r="E90" s="93">
        <v>1</v>
      </c>
      <c r="F90" s="93" t="s">
        <v>38</v>
      </c>
      <c r="G90" s="93">
        <v>12</v>
      </c>
      <c r="H90" s="93">
        <v>1</v>
      </c>
      <c r="I90" s="93">
        <v>0</v>
      </c>
      <c r="J90" s="93">
        <v>0</v>
      </c>
      <c r="K90" s="93">
        <v>0</v>
      </c>
      <c r="O90" s="93">
        <v>0</v>
      </c>
      <c r="P90" s="93">
        <v>0</v>
      </c>
    </row>
    <row r="91" spans="1:17" s="93" customFormat="1" x14ac:dyDescent="0.25">
      <c r="A91" s="93">
        <v>100029</v>
      </c>
      <c r="B91" s="93" t="s">
        <v>126</v>
      </c>
      <c r="C91" s="273">
        <v>42036</v>
      </c>
      <c r="D91" s="273">
        <v>42063.999988425923</v>
      </c>
      <c r="E91" s="93">
        <v>1</v>
      </c>
      <c r="F91" s="93" t="s">
        <v>38</v>
      </c>
      <c r="G91" s="93">
        <v>12</v>
      </c>
      <c r="H91" s="93">
        <v>1</v>
      </c>
      <c r="I91" s="93">
        <v>3280</v>
      </c>
      <c r="J91" s="93" t="s">
        <v>1701</v>
      </c>
      <c r="K91" s="93" t="s">
        <v>81</v>
      </c>
      <c r="O91" s="93" t="s">
        <v>1701</v>
      </c>
      <c r="P91" s="93" t="s">
        <v>81</v>
      </c>
    </row>
    <row r="92" spans="1:17" s="93" customFormat="1" x14ac:dyDescent="0.25">
      <c r="A92" s="93">
        <v>100030</v>
      </c>
      <c r="B92" s="93" t="s">
        <v>158</v>
      </c>
      <c r="C92" s="273">
        <v>41974</v>
      </c>
      <c r="D92" s="273">
        <v>42004.999988425923</v>
      </c>
      <c r="E92" s="93">
        <v>1</v>
      </c>
      <c r="F92" s="93" t="s">
        <v>38</v>
      </c>
      <c r="G92" s="93">
        <v>12</v>
      </c>
      <c r="H92" s="93">
        <v>1</v>
      </c>
      <c r="I92" s="93">
        <v>820</v>
      </c>
      <c r="J92" s="93" t="s">
        <v>343</v>
      </c>
      <c r="K92" s="93" t="s">
        <v>82</v>
      </c>
      <c r="O92" s="93" t="s">
        <v>343</v>
      </c>
      <c r="P92" s="93" t="s">
        <v>82</v>
      </c>
    </row>
    <row r="93" spans="1:17" s="93" customFormat="1" x14ac:dyDescent="0.25">
      <c r="A93" s="93">
        <v>100030</v>
      </c>
      <c r="B93" s="93" t="s">
        <v>158</v>
      </c>
      <c r="C93" s="273">
        <v>42005</v>
      </c>
      <c r="D93" s="273">
        <v>42035.999988425923</v>
      </c>
      <c r="E93" s="93">
        <v>1</v>
      </c>
      <c r="F93" s="93" t="s">
        <v>38</v>
      </c>
      <c r="G93" s="93">
        <v>12</v>
      </c>
      <c r="H93" s="93">
        <v>1</v>
      </c>
      <c r="I93" s="93">
        <v>0</v>
      </c>
      <c r="J93" s="93">
        <v>0</v>
      </c>
      <c r="K93" s="93">
        <v>0</v>
      </c>
      <c r="O93" s="93">
        <v>0</v>
      </c>
      <c r="P93" s="93">
        <v>0</v>
      </c>
    </row>
    <row r="94" spans="1:17" s="93" customFormat="1" x14ac:dyDescent="0.25">
      <c r="A94" s="93">
        <v>100031</v>
      </c>
      <c r="B94" s="93" t="s">
        <v>159</v>
      </c>
      <c r="C94" s="273">
        <v>41974</v>
      </c>
      <c r="D94" s="273">
        <v>42004.999988425923</v>
      </c>
      <c r="E94" s="93">
        <v>1</v>
      </c>
      <c r="F94" s="93" t="s">
        <v>38</v>
      </c>
      <c r="G94" s="93">
        <v>12</v>
      </c>
      <c r="H94" s="93">
        <v>1</v>
      </c>
      <c r="I94" s="93">
        <v>820</v>
      </c>
      <c r="J94" s="93" t="s">
        <v>343</v>
      </c>
      <c r="K94" s="93" t="s">
        <v>82</v>
      </c>
      <c r="O94" s="93" t="s">
        <v>343</v>
      </c>
      <c r="P94" s="93" t="s">
        <v>82</v>
      </c>
    </row>
    <row r="95" spans="1:17" s="93" customFormat="1" x14ac:dyDescent="0.25">
      <c r="A95" s="93">
        <v>100031</v>
      </c>
      <c r="B95" s="93" t="s">
        <v>159</v>
      </c>
      <c r="C95" s="273">
        <v>42005</v>
      </c>
      <c r="D95" s="273">
        <v>42035.999988425923</v>
      </c>
      <c r="E95" s="93">
        <v>1</v>
      </c>
      <c r="F95" s="93" t="s">
        <v>38</v>
      </c>
      <c r="G95" s="93">
        <v>12</v>
      </c>
      <c r="H95" s="93">
        <v>1</v>
      </c>
      <c r="I95" s="93">
        <v>0</v>
      </c>
      <c r="J95" s="93">
        <v>0</v>
      </c>
      <c r="K95" s="93">
        <v>0</v>
      </c>
      <c r="O95" s="93">
        <v>0</v>
      </c>
      <c r="P95" s="93">
        <v>0</v>
      </c>
    </row>
    <row r="96" spans="1:17" s="93" customFormat="1" x14ac:dyDescent="0.25">
      <c r="A96" s="93">
        <v>100032</v>
      </c>
      <c r="B96" s="93" t="s">
        <v>127</v>
      </c>
      <c r="C96" s="273">
        <v>41974</v>
      </c>
      <c r="D96" s="273">
        <v>42004.999988425923</v>
      </c>
      <c r="E96" s="93">
        <v>1</v>
      </c>
      <c r="F96" s="93" t="s">
        <v>38</v>
      </c>
      <c r="G96" s="93">
        <v>12</v>
      </c>
      <c r="H96" s="93">
        <v>1</v>
      </c>
      <c r="I96" s="93">
        <v>820</v>
      </c>
      <c r="J96" s="93" t="s">
        <v>343</v>
      </c>
      <c r="K96" s="93" t="s">
        <v>82</v>
      </c>
      <c r="O96" s="93" t="s">
        <v>343</v>
      </c>
      <c r="P96" s="93" t="s">
        <v>82</v>
      </c>
    </row>
    <row r="97" spans="1:16" s="93" customFormat="1" x14ac:dyDescent="0.25">
      <c r="A97" s="93">
        <v>100032</v>
      </c>
      <c r="B97" s="93" t="s">
        <v>127</v>
      </c>
      <c r="C97" s="273">
        <v>42005</v>
      </c>
      <c r="D97" s="273">
        <v>42035.999988425923</v>
      </c>
      <c r="E97" s="93">
        <v>1</v>
      </c>
      <c r="F97" s="93" t="s">
        <v>38</v>
      </c>
      <c r="G97" s="93">
        <v>12</v>
      </c>
      <c r="H97" s="93">
        <v>1</v>
      </c>
      <c r="I97" s="93">
        <v>0</v>
      </c>
      <c r="J97" s="93">
        <v>0</v>
      </c>
      <c r="K97" s="93">
        <v>0</v>
      </c>
      <c r="O97" s="93">
        <v>0</v>
      </c>
      <c r="P97" s="93">
        <v>0</v>
      </c>
    </row>
    <row r="98" spans="1:16" s="93" customFormat="1" x14ac:dyDescent="0.25">
      <c r="A98" s="93">
        <v>100035</v>
      </c>
      <c r="B98" s="93" t="s">
        <v>999</v>
      </c>
      <c r="C98" s="273">
        <v>42005</v>
      </c>
      <c r="D98" s="273">
        <v>42035.999988425923</v>
      </c>
      <c r="E98" s="93">
        <v>1</v>
      </c>
      <c r="F98" s="93" t="s">
        <v>38</v>
      </c>
      <c r="G98" s="93">
        <v>12</v>
      </c>
      <c r="H98" s="93">
        <v>1</v>
      </c>
      <c r="I98" s="93">
        <v>0</v>
      </c>
      <c r="J98" s="93">
        <v>0</v>
      </c>
      <c r="K98" s="93">
        <v>0</v>
      </c>
      <c r="O98" s="93">
        <v>0</v>
      </c>
      <c r="P98" s="93">
        <v>0</v>
      </c>
    </row>
    <row r="99" spans="1:16" s="93" customFormat="1" x14ac:dyDescent="0.25">
      <c r="A99" s="93">
        <v>100035</v>
      </c>
      <c r="B99" s="93" t="s">
        <v>999</v>
      </c>
      <c r="C99" s="273">
        <v>42036</v>
      </c>
      <c r="D99" s="273">
        <v>42063.999988425923</v>
      </c>
      <c r="E99" s="93">
        <v>1</v>
      </c>
      <c r="F99" s="93" t="s">
        <v>38</v>
      </c>
      <c r="G99" s="93">
        <v>12</v>
      </c>
      <c r="H99" s="93">
        <v>1</v>
      </c>
      <c r="I99" s="93">
        <v>4100</v>
      </c>
      <c r="J99" s="93">
        <v>943</v>
      </c>
      <c r="K99" s="93">
        <v>82</v>
      </c>
      <c r="O99" s="93">
        <v>943</v>
      </c>
      <c r="P99" s="93">
        <v>82</v>
      </c>
    </row>
    <row r="100" spans="1:16" s="93" customFormat="1" x14ac:dyDescent="0.25">
      <c r="A100" s="93">
        <v>100036</v>
      </c>
      <c r="B100" s="93" t="s">
        <v>1010</v>
      </c>
      <c r="C100" s="273">
        <v>41640</v>
      </c>
      <c r="D100" s="273">
        <v>41670.999988425923</v>
      </c>
      <c r="E100" s="93">
        <v>1</v>
      </c>
      <c r="F100" s="93" t="s">
        <v>38</v>
      </c>
      <c r="G100" s="93">
        <v>12</v>
      </c>
      <c r="H100" s="93">
        <v>1</v>
      </c>
      <c r="I100" s="93">
        <v>0</v>
      </c>
      <c r="J100" s="93">
        <v>0</v>
      </c>
      <c r="K100" s="93">
        <v>0</v>
      </c>
      <c r="O100" s="93">
        <v>0</v>
      </c>
      <c r="P100" s="93">
        <v>0</v>
      </c>
    </row>
    <row r="101" spans="1:16" s="93" customFormat="1" x14ac:dyDescent="0.25">
      <c r="A101" s="93">
        <v>100036</v>
      </c>
      <c r="B101" s="93" t="s">
        <v>1010</v>
      </c>
      <c r="C101" s="273">
        <v>41974</v>
      </c>
      <c r="D101" s="273">
        <v>42004.999988425923</v>
      </c>
      <c r="E101" s="93">
        <v>1</v>
      </c>
      <c r="F101" s="93" t="s">
        <v>38</v>
      </c>
      <c r="G101" s="93">
        <v>12</v>
      </c>
      <c r="H101" s="93">
        <v>1</v>
      </c>
      <c r="I101" s="93">
        <v>4100</v>
      </c>
      <c r="J101" s="93">
        <v>943</v>
      </c>
      <c r="K101" s="93">
        <v>82</v>
      </c>
      <c r="O101" s="93">
        <v>943</v>
      </c>
      <c r="P101" s="93">
        <v>82</v>
      </c>
    </row>
    <row r="102" spans="1:16" s="93" customFormat="1" x14ac:dyDescent="0.25">
      <c r="A102" s="93">
        <v>100037</v>
      </c>
      <c r="B102" s="93" t="s">
        <v>1017</v>
      </c>
      <c r="C102" s="273">
        <v>41974</v>
      </c>
      <c r="D102" s="273">
        <v>42004.999988425923</v>
      </c>
      <c r="E102" s="93">
        <v>1</v>
      </c>
      <c r="F102" s="93" t="s">
        <v>38</v>
      </c>
      <c r="G102" s="93">
        <v>12</v>
      </c>
      <c r="H102" s="93">
        <v>1</v>
      </c>
      <c r="I102" s="93">
        <v>820</v>
      </c>
      <c r="J102" s="93" t="s">
        <v>343</v>
      </c>
      <c r="K102" s="93" t="s">
        <v>82</v>
      </c>
      <c r="O102" s="93" t="s">
        <v>343</v>
      </c>
      <c r="P102" s="93" t="s">
        <v>82</v>
      </c>
    </row>
    <row r="103" spans="1:16" s="93" customFormat="1" x14ac:dyDescent="0.25">
      <c r="A103" s="93">
        <v>100037</v>
      </c>
      <c r="B103" s="93" t="s">
        <v>1017</v>
      </c>
      <c r="C103" s="273">
        <v>42005</v>
      </c>
      <c r="D103" s="273">
        <v>42035.999988425923</v>
      </c>
      <c r="E103" s="93">
        <v>1</v>
      </c>
      <c r="F103" s="93" t="s">
        <v>38</v>
      </c>
      <c r="G103" s="93">
        <v>12</v>
      </c>
      <c r="H103" s="93">
        <v>1</v>
      </c>
      <c r="I103" s="93">
        <v>0</v>
      </c>
      <c r="J103" s="93">
        <v>0</v>
      </c>
      <c r="K103" s="93">
        <v>0</v>
      </c>
      <c r="O103" s="93">
        <v>0</v>
      </c>
      <c r="P103" s="93">
        <v>0</v>
      </c>
    </row>
    <row r="104" spans="1:16" s="93" customFormat="1" x14ac:dyDescent="0.25">
      <c r="A104" s="93">
        <v>100037</v>
      </c>
      <c r="B104" s="93" t="s">
        <v>1017</v>
      </c>
      <c r="C104" s="273">
        <v>42036</v>
      </c>
      <c r="D104" s="273">
        <v>42063.999988425923</v>
      </c>
      <c r="E104" s="93">
        <v>1</v>
      </c>
      <c r="F104" s="93" t="s">
        <v>38</v>
      </c>
      <c r="G104" s="93">
        <v>12</v>
      </c>
      <c r="H104" s="93">
        <v>1</v>
      </c>
      <c r="I104" s="93">
        <v>3280</v>
      </c>
      <c r="J104" s="93" t="s">
        <v>1701</v>
      </c>
      <c r="K104" s="93" t="s">
        <v>81</v>
      </c>
      <c r="O104" s="93" t="s">
        <v>1701</v>
      </c>
      <c r="P104" s="93" t="s">
        <v>81</v>
      </c>
    </row>
    <row r="105" spans="1:16" s="93" customFormat="1" x14ac:dyDescent="0.25">
      <c r="A105" s="93">
        <v>100038</v>
      </c>
      <c r="B105" s="93" t="s">
        <v>1023</v>
      </c>
      <c r="C105" s="273">
        <v>41974</v>
      </c>
      <c r="D105" s="273">
        <v>42004.999988425923</v>
      </c>
      <c r="E105" s="93">
        <v>1</v>
      </c>
      <c r="F105" s="93" t="s">
        <v>38</v>
      </c>
      <c r="G105" s="93">
        <v>12</v>
      </c>
      <c r="H105" s="93">
        <v>1</v>
      </c>
      <c r="I105" s="93">
        <v>820</v>
      </c>
      <c r="J105" s="93" t="s">
        <v>343</v>
      </c>
      <c r="K105" s="93" t="s">
        <v>82</v>
      </c>
      <c r="O105" s="93" t="s">
        <v>343</v>
      </c>
      <c r="P105" s="93" t="s">
        <v>82</v>
      </c>
    </row>
    <row r="106" spans="1:16" s="93" customFormat="1" x14ac:dyDescent="0.25">
      <c r="A106" s="93">
        <v>100038</v>
      </c>
      <c r="B106" s="93" t="s">
        <v>1023</v>
      </c>
      <c r="C106" s="273">
        <v>42005</v>
      </c>
      <c r="D106" s="273">
        <v>42035.999988425923</v>
      </c>
      <c r="E106" s="93">
        <v>1</v>
      </c>
      <c r="F106" s="93" t="s">
        <v>38</v>
      </c>
      <c r="G106" s="93">
        <v>12</v>
      </c>
      <c r="H106" s="93">
        <v>1</v>
      </c>
      <c r="I106" s="93">
        <v>0</v>
      </c>
      <c r="J106" s="93">
        <v>0</v>
      </c>
      <c r="K106" s="93">
        <v>0</v>
      </c>
      <c r="O106" s="93">
        <v>0</v>
      </c>
      <c r="P106" s="93">
        <v>0</v>
      </c>
    </row>
    <row r="107" spans="1:16" s="93" customFormat="1" x14ac:dyDescent="0.25">
      <c r="A107" s="93">
        <v>100039</v>
      </c>
      <c r="B107" s="93" t="s">
        <v>1029</v>
      </c>
      <c r="C107" s="273">
        <v>41974</v>
      </c>
      <c r="D107" s="273">
        <v>42004.999988425923</v>
      </c>
      <c r="E107" s="93">
        <v>1</v>
      </c>
      <c r="F107" s="93" t="s">
        <v>38</v>
      </c>
      <c r="G107" s="93">
        <v>12</v>
      </c>
      <c r="H107" s="93">
        <v>1</v>
      </c>
      <c r="I107" s="93">
        <v>820</v>
      </c>
      <c r="J107" s="93" t="s">
        <v>343</v>
      </c>
      <c r="K107" s="93" t="s">
        <v>82</v>
      </c>
      <c r="O107" s="93" t="s">
        <v>343</v>
      </c>
      <c r="P107" s="93" t="s">
        <v>82</v>
      </c>
    </row>
    <row r="108" spans="1:16" s="93" customFormat="1" x14ac:dyDescent="0.25">
      <c r="A108" s="93">
        <v>100039</v>
      </c>
      <c r="B108" s="93" t="s">
        <v>1029</v>
      </c>
      <c r="C108" s="273">
        <v>42005</v>
      </c>
      <c r="D108" s="273">
        <v>42035.999988425923</v>
      </c>
      <c r="E108" s="93">
        <v>1</v>
      </c>
      <c r="F108" s="93" t="s">
        <v>38</v>
      </c>
      <c r="G108" s="93">
        <v>12</v>
      </c>
      <c r="H108" s="93">
        <v>1</v>
      </c>
      <c r="I108" s="93">
        <v>0</v>
      </c>
      <c r="J108" s="93">
        <v>0</v>
      </c>
      <c r="K108" s="93">
        <v>0</v>
      </c>
      <c r="O108" s="93">
        <v>0</v>
      </c>
      <c r="P108" s="93">
        <v>0</v>
      </c>
    </row>
    <row r="109" spans="1:16" s="93" customFormat="1" x14ac:dyDescent="0.25">
      <c r="A109" s="93">
        <v>100040</v>
      </c>
      <c r="B109" s="93" t="s">
        <v>1035</v>
      </c>
      <c r="C109" s="273">
        <v>41974</v>
      </c>
      <c r="D109" s="273">
        <v>42004.999988425923</v>
      </c>
      <c r="E109" s="93">
        <v>1</v>
      </c>
      <c r="F109" s="93" t="s">
        <v>38</v>
      </c>
      <c r="G109" s="93">
        <v>12</v>
      </c>
      <c r="H109" s="93">
        <v>1</v>
      </c>
      <c r="I109" s="93">
        <v>820</v>
      </c>
      <c r="J109" s="93" t="s">
        <v>343</v>
      </c>
      <c r="K109" s="93" t="s">
        <v>82</v>
      </c>
      <c r="O109" s="93" t="s">
        <v>343</v>
      </c>
      <c r="P109" s="93" t="s">
        <v>82</v>
      </c>
    </row>
    <row r="110" spans="1:16" s="93" customFormat="1" x14ac:dyDescent="0.25">
      <c r="A110" s="93">
        <v>100040</v>
      </c>
      <c r="B110" s="93" t="s">
        <v>1035</v>
      </c>
      <c r="C110" s="273">
        <v>42005</v>
      </c>
      <c r="D110" s="273">
        <v>42035.999988425923</v>
      </c>
      <c r="E110" s="93">
        <v>1</v>
      </c>
      <c r="F110" s="93" t="s">
        <v>38</v>
      </c>
      <c r="G110" s="93">
        <v>12</v>
      </c>
      <c r="H110" s="93">
        <v>1</v>
      </c>
      <c r="I110" s="93">
        <v>0</v>
      </c>
      <c r="J110" s="93">
        <v>0</v>
      </c>
      <c r="K110" s="93">
        <v>0</v>
      </c>
      <c r="O110" s="93">
        <v>0</v>
      </c>
      <c r="P110" s="9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4"/>
  <sheetViews>
    <sheetView topLeftCell="A91" zoomScale="70" zoomScaleNormal="70" workbookViewId="0">
      <selection activeCell="A105" sqref="A105:XFD124"/>
    </sheetView>
  </sheetViews>
  <sheetFormatPr defaultRowHeight="15" x14ac:dyDescent="0.25"/>
  <cols>
    <col min="1" max="1" width="7.42578125" customWidth="1"/>
    <col min="2" max="2" width="10.28515625" bestFit="1" customWidth="1"/>
    <col min="3" max="3" width="15" bestFit="1" customWidth="1"/>
    <col min="4" max="4" width="16" bestFit="1" customWidth="1"/>
    <col min="5" max="5" width="2.42578125" bestFit="1" customWidth="1"/>
    <col min="6" max="6" width="4.85546875" customWidth="1"/>
    <col min="7" max="7" width="3.42578125" bestFit="1" customWidth="1"/>
    <col min="8" max="8" width="2.42578125" bestFit="1" customWidth="1"/>
    <col min="9" max="9" width="6.42578125" customWidth="1"/>
    <col min="10" max="10" width="8.140625" bestFit="1" customWidth="1"/>
    <col min="11" max="11" width="7.140625" bestFit="1" customWidth="1"/>
    <col min="13" max="13" width="6.42578125" customWidth="1"/>
    <col min="14" max="16" width="44.42578125" bestFit="1" customWidth="1"/>
    <col min="17" max="17" width="44.42578125" style="163" customWidth="1"/>
    <col min="18" max="18" width="9.140625" customWidth="1"/>
    <col min="19" max="19" width="9.140625" style="140"/>
    <col min="37" max="37" width="9.140625" style="140"/>
  </cols>
  <sheetData>
    <row r="1" spans="1:54" s="93" customFormat="1" x14ac:dyDescent="0.25">
      <c r="A1" s="93">
        <v>10001</v>
      </c>
      <c r="B1" s="93" t="s">
        <v>48</v>
      </c>
      <c r="C1" s="273">
        <v>41974</v>
      </c>
      <c r="D1" s="273">
        <v>42004.999988425923</v>
      </c>
      <c r="E1" s="93">
        <v>1</v>
      </c>
      <c r="F1" s="93" t="s">
        <v>38</v>
      </c>
      <c r="G1" s="93">
        <v>12</v>
      </c>
      <c r="H1" s="93">
        <v>1</v>
      </c>
      <c r="I1" s="93">
        <v>2460</v>
      </c>
      <c r="J1" s="93" t="s">
        <v>875</v>
      </c>
      <c r="K1" s="93" t="s">
        <v>244</v>
      </c>
      <c r="O1" s="93" t="s">
        <v>875</v>
      </c>
      <c r="P1" s="93" t="s">
        <v>244</v>
      </c>
      <c r="T1" s="93">
        <v>10001</v>
      </c>
      <c r="U1" s="93" t="s">
        <v>48</v>
      </c>
      <c r="V1" s="273">
        <v>41974</v>
      </c>
      <c r="W1" s="273">
        <v>42004.999988425923</v>
      </c>
      <c r="X1" s="93">
        <v>1</v>
      </c>
      <c r="Y1" s="93" t="s">
        <v>38</v>
      </c>
      <c r="Z1" s="93">
        <v>12</v>
      </c>
      <c r="AA1" s="93">
        <v>1</v>
      </c>
      <c r="AB1" s="93">
        <v>2460</v>
      </c>
      <c r="AC1" s="93" t="s">
        <v>875</v>
      </c>
      <c r="AD1" s="93" t="s">
        <v>244</v>
      </c>
      <c r="AH1" s="93" t="s">
        <v>875</v>
      </c>
      <c r="AI1" s="93" t="s">
        <v>244</v>
      </c>
      <c r="AL1" s="93">
        <f>IF(A1=T1,0,1)</f>
        <v>0</v>
      </c>
      <c r="AM1" s="93">
        <f>IF(B1=U1,0,1)</f>
        <v>0</v>
      </c>
      <c r="AN1" s="93">
        <f>IF(C1=V1,0,1)</f>
        <v>0</v>
      </c>
      <c r="AO1" s="93">
        <f>IF(D1=W1,0,1)</f>
        <v>0</v>
      </c>
      <c r="AP1" s="93">
        <f>IF(E1=X1,0,1)</f>
        <v>0</v>
      </c>
      <c r="AQ1" s="93">
        <f>IF(F1=Y1,0,1)</f>
        <v>0</v>
      </c>
      <c r="AR1" s="93">
        <f>IF(G1=Z1,0,1)</f>
        <v>0</v>
      </c>
      <c r="AS1" s="93">
        <f>IF(H1=AA1,0,1)</f>
        <v>0</v>
      </c>
      <c r="AT1" s="93">
        <f>IF(I1=AB1,0,1)</f>
        <v>0</v>
      </c>
      <c r="AU1" s="93">
        <f>IF(J1=AC1,0,1)</f>
        <v>0</v>
      </c>
      <c r="AV1" s="93">
        <f>IF(K1=AD1,0,1)</f>
        <v>0</v>
      </c>
      <c r="AW1" s="93">
        <f>IF(L1=AE1,0,1)</f>
        <v>0</v>
      </c>
      <c r="AX1" s="93">
        <f>IF(M1=AF1,0,1)</f>
        <v>0</v>
      </c>
      <c r="AY1" s="93">
        <f>IF(N1=AG1,0,1)</f>
        <v>0</v>
      </c>
      <c r="AZ1" s="93">
        <f>IF(O1=AH1,0,1)</f>
        <v>0</v>
      </c>
      <c r="BA1" s="93">
        <f>IF(P1=AI1,0,1)</f>
        <v>0</v>
      </c>
      <c r="BB1" s="93">
        <f t="shared" ref="BB1" si="0">IF(R1=AJ1,0,1)</f>
        <v>0</v>
      </c>
    </row>
    <row r="2" spans="1:54" s="93" customFormat="1" x14ac:dyDescent="0.25">
      <c r="A2" s="93">
        <v>10001</v>
      </c>
      <c r="B2" s="93" t="s">
        <v>48</v>
      </c>
      <c r="C2" s="273">
        <v>42005</v>
      </c>
      <c r="D2" s="273">
        <v>42035.999988425923</v>
      </c>
      <c r="E2" s="93">
        <v>1</v>
      </c>
      <c r="F2" s="93" t="s">
        <v>38</v>
      </c>
      <c r="G2" s="93">
        <v>12</v>
      </c>
      <c r="H2" s="93">
        <v>1</v>
      </c>
      <c r="I2" s="93">
        <v>0</v>
      </c>
      <c r="J2" s="93">
        <v>0</v>
      </c>
      <c r="K2" s="93">
        <v>0</v>
      </c>
      <c r="O2" s="93">
        <v>0</v>
      </c>
      <c r="P2" s="93">
        <v>0</v>
      </c>
      <c r="T2" s="93">
        <v>10001</v>
      </c>
      <c r="U2" s="93" t="s">
        <v>48</v>
      </c>
      <c r="V2" s="273">
        <v>42005</v>
      </c>
      <c r="W2" s="273">
        <v>42035.999988425923</v>
      </c>
      <c r="X2" s="93">
        <v>1</v>
      </c>
      <c r="Y2" s="93" t="s">
        <v>38</v>
      </c>
      <c r="Z2" s="93">
        <v>12</v>
      </c>
      <c r="AA2" s="93">
        <v>1</v>
      </c>
      <c r="AB2" s="93">
        <v>0</v>
      </c>
      <c r="AC2" s="93">
        <v>0</v>
      </c>
      <c r="AD2" s="93">
        <v>0</v>
      </c>
      <c r="AH2" s="93">
        <v>0</v>
      </c>
      <c r="AI2" s="93">
        <v>0</v>
      </c>
      <c r="AL2" s="93">
        <f t="shared" ref="AL2:AL65" si="1">IF(A2=T2,0,1)</f>
        <v>0</v>
      </c>
      <c r="AM2" s="93">
        <f t="shared" ref="AM2:AM65" si="2">IF(B2=U2,0,1)</f>
        <v>0</v>
      </c>
      <c r="AN2" s="93">
        <f t="shared" ref="AN2:AN65" si="3">IF(C2=V2,0,1)</f>
        <v>0</v>
      </c>
      <c r="AO2" s="93">
        <f t="shared" ref="AO2:AO65" si="4">IF(D2=W2,0,1)</f>
        <v>0</v>
      </c>
      <c r="AP2" s="93">
        <f t="shared" ref="AP2:AP65" si="5">IF(E2=X2,0,1)</f>
        <v>0</v>
      </c>
      <c r="AQ2" s="93">
        <f t="shared" ref="AQ2:AQ65" si="6">IF(F2=Y2,0,1)</f>
        <v>0</v>
      </c>
      <c r="AR2" s="93">
        <f t="shared" ref="AR2:AR65" si="7">IF(G2=Z2,0,1)</f>
        <v>0</v>
      </c>
      <c r="AS2" s="93">
        <f t="shared" ref="AS2:AS65" si="8">IF(H2=AA2,0,1)</f>
        <v>0</v>
      </c>
      <c r="AT2" s="93">
        <f t="shared" ref="AT2:AT65" si="9">IF(I2=AB2,0,1)</f>
        <v>0</v>
      </c>
      <c r="AU2" s="93">
        <f t="shared" ref="AU2:AU65" si="10">IF(J2=AC2,0,1)</f>
        <v>0</v>
      </c>
      <c r="AV2" s="93">
        <f t="shared" ref="AV2:AV65" si="11">IF(K2=AD2,0,1)</f>
        <v>0</v>
      </c>
      <c r="AW2" s="93">
        <f t="shared" ref="AW2:AW65" si="12">IF(L2=AE2,0,1)</f>
        <v>0</v>
      </c>
      <c r="AX2" s="93">
        <f t="shared" ref="AX2:AX65" si="13">IF(M2=AF2,0,1)</f>
        <v>0</v>
      </c>
      <c r="AY2" s="93">
        <f t="shared" ref="AY2:AY65" si="14">IF(N2=AG2,0,1)</f>
        <v>0</v>
      </c>
      <c r="AZ2" s="93">
        <f t="shared" ref="AZ2:AZ65" si="15">IF(O2=AH2,0,1)</f>
        <v>0</v>
      </c>
      <c r="BA2" s="93">
        <f t="shared" ref="BA2:BA65" si="16">IF(P2=AI2,0,1)</f>
        <v>0</v>
      </c>
      <c r="BB2" s="93">
        <f t="shared" ref="BB2:BB65" si="17">IF(R2=AJ2,0,1)</f>
        <v>0</v>
      </c>
    </row>
    <row r="3" spans="1:54" s="93" customFormat="1" x14ac:dyDescent="0.25">
      <c r="A3" s="93">
        <v>10001</v>
      </c>
      <c r="B3" s="93" t="s">
        <v>48</v>
      </c>
      <c r="C3" s="273">
        <v>42036</v>
      </c>
      <c r="D3" s="273">
        <v>42063.999988425923</v>
      </c>
      <c r="E3" s="93">
        <v>1</v>
      </c>
      <c r="F3" s="93" t="s">
        <v>38</v>
      </c>
      <c r="G3" s="93">
        <v>12</v>
      </c>
      <c r="H3" s="93">
        <v>1</v>
      </c>
      <c r="I3" s="93">
        <v>1640</v>
      </c>
      <c r="J3" s="93" t="s">
        <v>878</v>
      </c>
      <c r="K3" s="93" t="s">
        <v>94</v>
      </c>
      <c r="O3" s="93" t="s">
        <v>878</v>
      </c>
      <c r="P3" s="93" t="s">
        <v>94</v>
      </c>
      <c r="T3" s="93">
        <v>10001</v>
      </c>
      <c r="U3" s="93" t="s">
        <v>48</v>
      </c>
      <c r="V3" s="273">
        <v>42036</v>
      </c>
      <c r="W3" s="273">
        <v>42063.999988425923</v>
      </c>
      <c r="X3" s="93">
        <v>1</v>
      </c>
      <c r="Y3" s="93" t="s">
        <v>38</v>
      </c>
      <c r="Z3" s="93">
        <v>12</v>
      </c>
      <c r="AA3" s="93">
        <v>1</v>
      </c>
      <c r="AB3" s="93">
        <v>1640</v>
      </c>
      <c r="AC3" s="93" t="s">
        <v>878</v>
      </c>
      <c r="AD3" s="93" t="s">
        <v>94</v>
      </c>
      <c r="AH3" s="93" t="s">
        <v>878</v>
      </c>
      <c r="AI3" s="93" t="s">
        <v>94</v>
      </c>
      <c r="AL3" s="93">
        <f t="shared" si="1"/>
        <v>0</v>
      </c>
      <c r="AM3" s="93">
        <f t="shared" si="2"/>
        <v>0</v>
      </c>
      <c r="AN3" s="93">
        <f t="shared" si="3"/>
        <v>0</v>
      </c>
      <c r="AO3" s="93">
        <f t="shared" si="4"/>
        <v>0</v>
      </c>
      <c r="AP3" s="93">
        <f t="shared" si="5"/>
        <v>0</v>
      </c>
      <c r="AQ3" s="93">
        <f t="shared" si="6"/>
        <v>0</v>
      </c>
      <c r="AR3" s="93">
        <f t="shared" si="7"/>
        <v>0</v>
      </c>
      <c r="AS3" s="93">
        <f t="shared" si="8"/>
        <v>0</v>
      </c>
      <c r="AT3" s="93">
        <f t="shared" si="9"/>
        <v>0</v>
      </c>
      <c r="AU3" s="93">
        <f t="shared" si="10"/>
        <v>0</v>
      </c>
      <c r="AV3" s="93">
        <f t="shared" si="11"/>
        <v>0</v>
      </c>
      <c r="AW3" s="93">
        <f t="shared" si="12"/>
        <v>0</v>
      </c>
      <c r="AX3" s="93">
        <f t="shared" si="13"/>
        <v>0</v>
      </c>
      <c r="AY3" s="93">
        <f t="shared" si="14"/>
        <v>0</v>
      </c>
      <c r="AZ3" s="93">
        <f t="shared" si="15"/>
        <v>0</v>
      </c>
      <c r="BA3" s="93">
        <f t="shared" si="16"/>
        <v>0</v>
      </c>
      <c r="BB3" s="93">
        <f t="shared" si="17"/>
        <v>0</v>
      </c>
    </row>
    <row r="4" spans="1:54" s="93" customFormat="1" x14ac:dyDescent="0.25">
      <c r="A4" s="93">
        <v>10002</v>
      </c>
      <c r="B4" s="93" t="s">
        <v>49</v>
      </c>
      <c r="C4" s="273">
        <v>42005</v>
      </c>
      <c r="D4" s="273">
        <v>42035.999988425923</v>
      </c>
      <c r="E4" s="93">
        <v>1</v>
      </c>
      <c r="F4" s="93" t="s">
        <v>38</v>
      </c>
      <c r="G4" s="93">
        <v>12</v>
      </c>
      <c r="H4" s="93">
        <v>1</v>
      </c>
      <c r="I4" s="93">
        <v>8610</v>
      </c>
      <c r="J4" s="93" t="s">
        <v>893</v>
      </c>
      <c r="K4" s="93" t="s">
        <v>372</v>
      </c>
      <c r="O4" s="93" t="s">
        <v>893</v>
      </c>
      <c r="P4" s="93" t="s">
        <v>372</v>
      </c>
      <c r="T4" s="93">
        <v>10002</v>
      </c>
      <c r="U4" s="93" t="s">
        <v>49</v>
      </c>
      <c r="V4" s="273">
        <v>42005</v>
      </c>
      <c r="W4" s="273">
        <v>42035.999988425923</v>
      </c>
      <c r="X4" s="93">
        <v>1</v>
      </c>
      <c r="Y4" s="93" t="s">
        <v>38</v>
      </c>
      <c r="Z4" s="93">
        <v>12</v>
      </c>
      <c r="AA4" s="93">
        <v>1</v>
      </c>
      <c r="AB4" s="93">
        <v>8610</v>
      </c>
      <c r="AC4" s="93" t="s">
        <v>893</v>
      </c>
      <c r="AD4" s="93" t="s">
        <v>372</v>
      </c>
      <c r="AH4" s="93" t="s">
        <v>893</v>
      </c>
      <c r="AI4" s="93" t="s">
        <v>372</v>
      </c>
      <c r="AL4" s="93">
        <f t="shared" si="1"/>
        <v>0</v>
      </c>
      <c r="AM4" s="93">
        <f t="shared" si="2"/>
        <v>0</v>
      </c>
      <c r="AN4" s="93">
        <f t="shared" si="3"/>
        <v>0</v>
      </c>
      <c r="AO4" s="93">
        <f t="shared" si="4"/>
        <v>0</v>
      </c>
      <c r="AP4" s="93">
        <f t="shared" si="5"/>
        <v>0</v>
      </c>
      <c r="AQ4" s="93">
        <f t="shared" si="6"/>
        <v>0</v>
      </c>
      <c r="AR4" s="93">
        <f t="shared" si="7"/>
        <v>0</v>
      </c>
      <c r="AS4" s="93">
        <f t="shared" si="8"/>
        <v>0</v>
      </c>
      <c r="AT4" s="93">
        <f t="shared" si="9"/>
        <v>0</v>
      </c>
      <c r="AU4" s="93">
        <f t="shared" si="10"/>
        <v>0</v>
      </c>
      <c r="AV4" s="93">
        <f t="shared" si="11"/>
        <v>0</v>
      </c>
      <c r="AW4" s="93">
        <f t="shared" si="12"/>
        <v>0</v>
      </c>
      <c r="AX4" s="93">
        <f t="shared" si="13"/>
        <v>0</v>
      </c>
      <c r="AY4" s="93">
        <f t="shared" si="14"/>
        <v>0</v>
      </c>
      <c r="AZ4" s="93">
        <f t="shared" si="15"/>
        <v>0</v>
      </c>
      <c r="BA4" s="93">
        <f t="shared" si="16"/>
        <v>0</v>
      </c>
      <c r="BB4" s="93">
        <f t="shared" si="17"/>
        <v>0</v>
      </c>
    </row>
    <row r="5" spans="1:54" s="93" customFormat="1" x14ac:dyDescent="0.25">
      <c r="A5" s="93">
        <v>10002</v>
      </c>
      <c r="B5" s="93" t="s">
        <v>49</v>
      </c>
      <c r="C5" s="273">
        <v>42036</v>
      </c>
      <c r="D5" s="273">
        <v>42063.999988425923</v>
      </c>
      <c r="E5" s="93">
        <v>1</v>
      </c>
      <c r="F5" s="93" t="s">
        <v>38</v>
      </c>
      <c r="G5" s="93">
        <v>12</v>
      </c>
      <c r="H5" s="93">
        <v>1</v>
      </c>
      <c r="I5" s="93">
        <v>6888</v>
      </c>
      <c r="J5" s="93" t="s">
        <v>894</v>
      </c>
      <c r="K5" s="93" t="s">
        <v>895</v>
      </c>
      <c r="O5" s="93" t="s">
        <v>894</v>
      </c>
      <c r="P5" s="93" t="s">
        <v>895</v>
      </c>
      <c r="T5" s="93">
        <v>10002</v>
      </c>
      <c r="U5" s="93" t="s">
        <v>49</v>
      </c>
      <c r="V5" s="273">
        <v>42036</v>
      </c>
      <c r="W5" s="273">
        <v>42063.999988425923</v>
      </c>
      <c r="X5" s="93">
        <v>1</v>
      </c>
      <c r="Y5" s="93" t="s">
        <v>38</v>
      </c>
      <c r="Z5" s="93">
        <v>12</v>
      </c>
      <c r="AA5" s="93">
        <v>1</v>
      </c>
      <c r="AB5" s="93">
        <v>6888</v>
      </c>
      <c r="AC5" s="93" t="s">
        <v>894</v>
      </c>
      <c r="AD5" s="93" t="s">
        <v>895</v>
      </c>
      <c r="AH5" s="93" t="s">
        <v>894</v>
      </c>
      <c r="AI5" s="93" t="s">
        <v>895</v>
      </c>
      <c r="AL5" s="93">
        <f t="shared" si="1"/>
        <v>0</v>
      </c>
      <c r="AM5" s="93">
        <f t="shared" si="2"/>
        <v>0</v>
      </c>
      <c r="AN5" s="93">
        <f t="shared" si="3"/>
        <v>0</v>
      </c>
      <c r="AO5" s="93">
        <f t="shared" si="4"/>
        <v>0</v>
      </c>
      <c r="AP5" s="93">
        <f t="shared" si="5"/>
        <v>0</v>
      </c>
      <c r="AQ5" s="93">
        <f t="shared" si="6"/>
        <v>0</v>
      </c>
      <c r="AR5" s="93">
        <f t="shared" si="7"/>
        <v>0</v>
      </c>
      <c r="AS5" s="93">
        <f t="shared" si="8"/>
        <v>0</v>
      </c>
      <c r="AT5" s="93">
        <f t="shared" si="9"/>
        <v>0</v>
      </c>
      <c r="AU5" s="93">
        <f t="shared" si="10"/>
        <v>0</v>
      </c>
      <c r="AV5" s="93">
        <f t="shared" si="11"/>
        <v>0</v>
      </c>
      <c r="AW5" s="93">
        <f t="shared" si="12"/>
        <v>0</v>
      </c>
      <c r="AX5" s="93">
        <f t="shared" si="13"/>
        <v>0</v>
      </c>
      <c r="AY5" s="93">
        <f t="shared" si="14"/>
        <v>0</v>
      </c>
      <c r="AZ5" s="93">
        <f t="shared" si="15"/>
        <v>0</v>
      </c>
      <c r="BA5" s="93">
        <f t="shared" si="16"/>
        <v>0</v>
      </c>
      <c r="BB5" s="93">
        <f t="shared" si="17"/>
        <v>0</v>
      </c>
    </row>
    <row r="6" spans="1:54" s="93" customFormat="1" x14ac:dyDescent="0.25">
      <c r="A6" s="93">
        <v>10004</v>
      </c>
      <c r="B6" s="93" t="s">
        <v>92</v>
      </c>
      <c r="C6" s="273">
        <v>41974</v>
      </c>
      <c r="D6" s="273">
        <v>42004.999988425923</v>
      </c>
      <c r="E6" s="93">
        <v>1</v>
      </c>
      <c r="F6" s="93" t="s">
        <v>180</v>
      </c>
      <c r="G6" s="93">
        <v>12</v>
      </c>
      <c r="H6" s="93">
        <v>1</v>
      </c>
      <c r="I6" s="93">
        <v>820</v>
      </c>
      <c r="J6" s="93" t="s">
        <v>343</v>
      </c>
      <c r="K6" s="93" t="s">
        <v>82</v>
      </c>
      <c r="O6" s="93" t="s">
        <v>343</v>
      </c>
      <c r="P6" s="93" t="s">
        <v>82</v>
      </c>
      <c r="T6" s="93">
        <v>10004</v>
      </c>
      <c r="U6" s="93" t="s">
        <v>92</v>
      </c>
      <c r="V6" s="273">
        <v>41974</v>
      </c>
      <c r="W6" s="273">
        <v>42004.999988425923</v>
      </c>
      <c r="X6" s="93">
        <v>1</v>
      </c>
      <c r="Y6" s="93" t="s">
        <v>180</v>
      </c>
      <c r="Z6" s="93">
        <v>12</v>
      </c>
      <c r="AA6" s="93">
        <v>1</v>
      </c>
      <c r="AB6" s="93">
        <v>820</v>
      </c>
      <c r="AC6" s="93" t="s">
        <v>343</v>
      </c>
      <c r="AD6" s="93" t="s">
        <v>82</v>
      </c>
      <c r="AH6" s="93" t="s">
        <v>343</v>
      </c>
      <c r="AI6" s="93" t="s">
        <v>82</v>
      </c>
      <c r="AL6" s="93">
        <f t="shared" si="1"/>
        <v>0</v>
      </c>
      <c r="AM6" s="93">
        <f t="shared" si="2"/>
        <v>0</v>
      </c>
      <c r="AN6" s="93">
        <f t="shared" si="3"/>
        <v>0</v>
      </c>
      <c r="AO6" s="93">
        <f t="shared" si="4"/>
        <v>0</v>
      </c>
      <c r="AP6" s="93">
        <f t="shared" si="5"/>
        <v>0</v>
      </c>
      <c r="AQ6" s="93">
        <f t="shared" si="6"/>
        <v>0</v>
      </c>
      <c r="AR6" s="93">
        <f t="shared" si="7"/>
        <v>0</v>
      </c>
      <c r="AS6" s="93">
        <f t="shared" si="8"/>
        <v>0</v>
      </c>
      <c r="AT6" s="93">
        <f t="shared" si="9"/>
        <v>0</v>
      </c>
      <c r="AU6" s="93">
        <f t="shared" si="10"/>
        <v>0</v>
      </c>
      <c r="AV6" s="93">
        <f t="shared" si="11"/>
        <v>0</v>
      </c>
      <c r="AW6" s="93">
        <f t="shared" si="12"/>
        <v>0</v>
      </c>
      <c r="AX6" s="93">
        <f t="shared" si="13"/>
        <v>0</v>
      </c>
      <c r="AY6" s="93">
        <f t="shared" si="14"/>
        <v>0</v>
      </c>
      <c r="AZ6" s="93">
        <f t="shared" si="15"/>
        <v>0</v>
      </c>
      <c r="BA6" s="93">
        <f t="shared" si="16"/>
        <v>0</v>
      </c>
      <c r="BB6" s="93">
        <f t="shared" si="17"/>
        <v>0</v>
      </c>
    </row>
    <row r="7" spans="1:54" s="93" customFormat="1" x14ac:dyDescent="0.25">
      <c r="A7" s="93">
        <v>10004</v>
      </c>
      <c r="B7" s="93" t="s">
        <v>92</v>
      </c>
      <c r="C7" s="273">
        <v>41974</v>
      </c>
      <c r="D7" s="273">
        <v>42004.999988425923</v>
      </c>
      <c r="E7" s="93">
        <v>1</v>
      </c>
      <c r="F7" s="93" t="s">
        <v>38</v>
      </c>
      <c r="G7" s="93">
        <v>12</v>
      </c>
      <c r="H7" s="93">
        <v>1</v>
      </c>
      <c r="I7" s="93">
        <v>1640</v>
      </c>
      <c r="J7" s="93" t="s">
        <v>878</v>
      </c>
      <c r="K7" s="93" t="s">
        <v>94</v>
      </c>
      <c r="O7" s="93" t="s">
        <v>878</v>
      </c>
      <c r="P7" s="93" t="s">
        <v>94</v>
      </c>
      <c r="T7" s="93">
        <v>10004</v>
      </c>
      <c r="U7" s="93" t="s">
        <v>92</v>
      </c>
      <c r="V7" s="273">
        <v>41974</v>
      </c>
      <c r="W7" s="273">
        <v>42004.999988425923</v>
      </c>
      <c r="X7" s="93">
        <v>1</v>
      </c>
      <c r="Y7" s="93" t="s">
        <v>38</v>
      </c>
      <c r="Z7" s="93">
        <v>12</v>
      </c>
      <c r="AA7" s="93">
        <v>1</v>
      </c>
      <c r="AB7" s="93">
        <v>1640</v>
      </c>
      <c r="AC7" s="93" t="s">
        <v>878</v>
      </c>
      <c r="AD7" s="93" t="s">
        <v>94</v>
      </c>
      <c r="AH7" s="93" t="s">
        <v>878</v>
      </c>
      <c r="AI7" s="93" t="s">
        <v>94</v>
      </c>
      <c r="AL7" s="93">
        <f t="shared" si="1"/>
        <v>0</v>
      </c>
      <c r="AM7" s="93">
        <f t="shared" si="2"/>
        <v>0</v>
      </c>
      <c r="AN7" s="93">
        <f t="shared" si="3"/>
        <v>0</v>
      </c>
      <c r="AO7" s="93">
        <f t="shared" si="4"/>
        <v>0</v>
      </c>
      <c r="AP7" s="93">
        <f t="shared" si="5"/>
        <v>0</v>
      </c>
      <c r="AQ7" s="93">
        <f t="shared" si="6"/>
        <v>0</v>
      </c>
      <c r="AR7" s="93">
        <f t="shared" si="7"/>
        <v>0</v>
      </c>
      <c r="AS7" s="93">
        <f t="shared" si="8"/>
        <v>0</v>
      </c>
      <c r="AT7" s="93">
        <f t="shared" si="9"/>
        <v>0</v>
      </c>
      <c r="AU7" s="93">
        <f t="shared" si="10"/>
        <v>0</v>
      </c>
      <c r="AV7" s="93">
        <f t="shared" si="11"/>
        <v>0</v>
      </c>
      <c r="AW7" s="93">
        <f t="shared" si="12"/>
        <v>0</v>
      </c>
      <c r="AX7" s="93">
        <f t="shared" si="13"/>
        <v>0</v>
      </c>
      <c r="AY7" s="93">
        <f t="shared" si="14"/>
        <v>0</v>
      </c>
      <c r="AZ7" s="93">
        <f t="shared" si="15"/>
        <v>0</v>
      </c>
      <c r="BA7" s="93">
        <f t="shared" si="16"/>
        <v>0</v>
      </c>
      <c r="BB7" s="93">
        <f t="shared" si="17"/>
        <v>0</v>
      </c>
    </row>
    <row r="8" spans="1:54" s="93" customFormat="1" x14ac:dyDescent="0.25">
      <c r="A8" s="93">
        <v>10004</v>
      </c>
      <c r="B8" s="93" t="s">
        <v>92</v>
      </c>
      <c r="C8" s="273">
        <v>42005</v>
      </c>
      <c r="D8" s="273">
        <v>42035.999988425923</v>
      </c>
      <c r="E8" s="93">
        <v>0</v>
      </c>
      <c r="F8" s="93" t="s">
        <v>180</v>
      </c>
      <c r="G8" s="93">
        <v>12</v>
      </c>
      <c r="H8" s="93">
        <v>1</v>
      </c>
      <c r="I8" s="93">
        <v>0</v>
      </c>
      <c r="J8" s="93">
        <v>0</v>
      </c>
      <c r="K8" s="93">
        <v>0</v>
      </c>
      <c r="O8" s="93">
        <v>0</v>
      </c>
      <c r="P8" s="93">
        <v>0</v>
      </c>
      <c r="T8" s="93">
        <v>10004</v>
      </c>
      <c r="U8" s="93" t="s">
        <v>92</v>
      </c>
      <c r="V8" s="273">
        <v>42005</v>
      </c>
      <c r="W8" s="273">
        <v>42035.999988425923</v>
      </c>
      <c r="X8" s="93">
        <v>0</v>
      </c>
      <c r="Y8" s="93" t="s">
        <v>180</v>
      </c>
      <c r="Z8" s="93">
        <v>12</v>
      </c>
      <c r="AA8" s="93">
        <v>1</v>
      </c>
      <c r="AB8" s="93">
        <v>0</v>
      </c>
      <c r="AC8" s="93">
        <v>0</v>
      </c>
      <c r="AD8" s="93">
        <v>0</v>
      </c>
      <c r="AH8" s="93">
        <v>0</v>
      </c>
      <c r="AI8" s="93">
        <v>0</v>
      </c>
      <c r="AL8" s="93">
        <f t="shared" si="1"/>
        <v>0</v>
      </c>
      <c r="AM8" s="93">
        <f t="shared" si="2"/>
        <v>0</v>
      </c>
      <c r="AN8" s="93">
        <f t="shared" si="3"/>
        <v>0</v>
      </c>
      <c r="AO8" s="93">
        <f t="shared" si="4"/>
        <v>0</v>
      </c>
      <c r="AP8" s="93">
        <f t="shared" si="5"/>
        <v>0</v>
      </c>
      <c r="AQ8" s="93">
        <f t="shared" si="6"/>
        <v>0</v>
      </c>
      <c r="AR8" s="93">
        <f t="shared" si="7"/>
        <v>0</v>
      </c>
      <c r="AS8" s="93">
        <f t="shared" si="8"/>
        <v>0</v>
      </c>
      <c r="AT8" s="93">
        <f t="shared" si="9"/>
        <v>0</v>
      </c>
      <c r="AU8" s="93">
        <f t="shared" si="10"/>
        <v>0</v>
      </c>
      <c r="AV8" s="93">
        <f t="shared" si="11"/>
        <v>0</v>
      </c>
      <c r="AW8" s="93">
        <f t="shared" si="12"/>
        <v>0</v>
      </c>
      <c r="AX8" s="93">
        <f t="shared" si="13"/>
        <v>0</v>
      </c>
      <c r="AY8" s="93">
        <f t="shared" si="14"/>
        <v>0</v>
      </c>
      <c r="AZ8" s="93">
        <f t="shared" si="15"/>
        <v>0</v>
      </c>
      <c r="BA8" s="93">
        <f t="shared" si="16"/>
        <v>0</v>
      </c>
      <c r="BB8" s="93">
        <f t="shared" si="17"/>
        <v>0</v>
      </c>
    </row>
    <row r="9" spans="1:54" s="93" customFormat="1" x14ac:dyDescent="0.25">
      <c r="A9" s="93">
        <v>10004</v>
      </c>
      <c r="B9" s="93" t="s">
        <v>92</v>
      </c>
      <c r="C9" s="273">
        <v>42005</v>
      </c>
      <c r="D9" s="273">
        <v>42035.999988425923</v>
      </c>
      <c r="E9" s="93">
        <v>1</v>
      </c>
      <c r="F9" s="93" t="s">
        <v>38</v>
      </c>
      <c r="G9" s="93">
        <v>12</v>
      </c>
      <c r="H9" s="93">
        <v>1</v>
      </c>
      <c r="I9" s="93">
        <v>0</v>
      </c>
      <c r="J9" s="93">
        <v>0</v>
      </c>
      <c r="K9" s="93">
        <v>0</v>
      </c>
      <c r="O9" s="93">
        <v>0</v>
      </c>
      <c r="P9" s="93">
        <v>0</v>
      </c>
      <c r="T9" s="93">
        <v>10004</v>
      </c>
      <c r="U9" s="93" t="s">
        <v>92</v>
      </c>
      <c r="V9" s="273">
        <v>42005</v>
      </c>
      <c r="W9" s="273">
        <v>42035.999988425923</v>
      </c>
      <c r="X9" s="93">
        <v>0</v>
      </c>
      <c r="Y9" s="93" t="s">
        <v>38</v>
      </c>
      <c r="Z9" s="93">
        <v>12</v>
      </c>
      <c r="AA9" s="93">
        <v>1</v>
      </c>
      <c r="AB9" s="93">
        <v>0</v>
      </c>
      <c r="AC9" s="93">
        <v>0</v>
      </c>
      <c r="AD9" s="93">
        <v>0</v>
      </c>
      <c r="AH9" s="93">
        <v>0</v>
      </c>
      <c r="AI9" s="93">
        <v>0</v>
      </c>
      <c r="AL9" s="93">
        <f t="shared" si="1"/>
        <v>0</v>
      </c>
      <c r="AM9" s="93">
        <f t="shared" si="2"/>
        <v>0</v>
      </c>
      <c r="AN9" s="93">
        <f t="shared" si="3"/>
        <v>0</v>
      </c>
      <c r="AO9" s="93">
        <f t="shared" si="4"/>
        <v>0</v>
      </c>
      <c r="AP9" s="93">
        <f>IF(E9=X9,0,1)</f>
        <v>1</v>
      </c>
      <c r="AQ9" s="93">
        <f t="shared" si="6"/>
        <v>0</v>
      </c>
      <c r="AR9" s="93">
        <f t="shared" si="7"/>
        <v>0</v>
      </c>
      <c r="AS9" s="93">
        <f t="shared" si="8"/>
        <v>0</v>
      </c>
      <c r="AT9" s="93">
        <f t="shared" si="9"/>
        <v>0</v>
      </c>
      <c r="AU9" s="93">
        <f t="shared" si="10"/>
        <v>0</v>
      </c>
      <c r="AV9" s="93">
        <f t="shared" si="11"/>
        <v>0</v>
      </c>
      <c r="AW9" s="93">
        <f t="shared" si="12"/>
        <v>0</v>
      </c>
      <c r="AX9" s="93">
        <f t="shared" si="13"/>
        <v>0</v>
      </c>
      <c r="AY9" s="93">
        <f t="shared" si="14"/>
        <v>0</v>
      </c>
      <c r="AZ9" s="93">
        <f t="shared" si="15"/>
        <v>0</v>
      </c>
      <c r="BA9" s="93">
        <f t="shared" si="16"/>
        <v>0</v>
      </c>
      <c r="BB9" s="93">
        <f t="shared" si="17"/>
        <v>0</v>
      </c>
    </row>
    <row r="10" spans="1:54" s="93" customFormat="1" x14ac:dyDescent="0.25">
      <c r="A10" s="93">
        <v>10004</v>
      </c>
      <c r="B10" s="93" t="s">
        <v>92</v>
      </c>
      <c r="C10" s="273">
        <v>42005</v>
      </c>
      <c r="D10" s="273">
        <v>42035.999988425923</v>
      </c>
      <c r="E10" s="93">
        <v>0</v>
      </c>
      <c r="F10" s="93" t="s">
        <v>38</v>
      </c>
      <c r="G10" s="93">
        <v>12</v>
      </c>
      <c r="H10" s="93">
        <v>1</v>
      </c>
      <c r="I10" s="93">
        <v>0</v>
      </c>
      <c r="J10" s="93">
        <v>0</v>
      </c>
      <c r="K10" s="93">
        <v>0</v>
      </c>
      <c r="O10" s="93">
        <v>0</v>
      </c>
      <c r="P10" s="93">
        <v>0</v>
      </c>
      <c r="T10" s="93">
        <v>10004</v>
      </c>
      <c r="U10" s="93" t="s">
        <v>92</v>
      </c>
      <c r="V10" s="273">
        <v>42005</v>
      </c>
      <c r="W10" s="273">
        <v>42035.999988425923</v>
      </c>
      <c r="X10" s="93">
        <v>1</v>
      </c>
      <c r="Y10" s="93" t="s">
        <v>38</v>
      </c>
      <c r="Z10" s="93">
        <v>12</v>
      </c>
      <c r="AA10" s="93">
        <v>1</v>
      </c>
      <c r="AB10" s="93">
        <v>0</v>
      </c>
      <c r="AC10" s="93">
        <v>0</v>
      </c>
      <c r="AD10" s="93">
        <v>0</v>
      </c>
      <c r="AH10" s="93">
        <v>0</v>
      </c>
      <c r="AI10" s="93">
        <v>0</v>
      </c>
      <c r="AL10" s="93">
        <f t="shared" si="1"/>
        <v>0</v>
      </c>
      <c r="AM10" s="93">
        <f t="shared" si="2"/>
        <v>0</v>
      </c>
      <c r="AN10" s="93">
        <f t="shared" si="3"/>
        <v>0</v>
      </c>
      <c r="AO10" s="93">
        <f t="shared" si="4"/>
        <v>0</v>
      </c>
      <c r="AP10" s="93">
        <f t="shared" si="5"/>
        <v>1</v>
      </c>
      <c r="AQ10" s="93">
        <f t="shared" si="6"/>
        <v>0</v>
      </c>
      <c r="AR10" s="93">
        <f t="shared" si="7"/>
        <v>0</v>
      </c>
      <c r="AS10" s="93">
        <f t="shared" si="8"/>
        <v>0</v>
      </c>
      <c r="AT10" s="93">
        <f t="shared" si="9"/>
        <v>0</v>
      </c>
      <c r="AU10" s="93">
        <f t="shared" si="10"/>
        <v>0</v>
      </c>
      <c r="AV10" s="93">
        <f t="shared" si="11"/>
        <v>0</v>
      </c>
      <c r="AW10" s="93">
        <f t="shared" si="12"/>
        <v>0</v>
      </c>
      <c r="AX10" s="93">
        <f t="shared" si="13"/>
        <v>0</v>
      </c>
      <c r="AY10" s="93">
        <f t="shared" si="14"/>
        <v>0</v>
      </c>
      <c r="AZ10" s="93">
        <f t="shared" si="15"/>
        <v>0</v>
      </c>
      <c r="BA10" s="93">
        <f t="shared" si="16"/>
        <v>0</v>
      </c>
      <c r="BB10" s="93">
        <f t="shared" si="17"/>
        <v>0</v>
      </c>
    </row>
    <row r="11" spans="1:54" s="93" customFormat="1" x14ac:dyDescent="0.25">
      <c r="A11" s="93">
        <v>10004</v>
      </c>
      <c r="B11" s="93" t="s">
        <v>92</v>
      </c>
      <c r="C11" s="273">
        <v>42005</v>
      </c>
      <c r="D11" s="273">
        <v>42035.999988425923</v>
      </c>
      <c r="E11" s="93">
        <v>0</v>
      </c>
      <c r="F11" s="93" t="s">
        <v>59</v>
      </c>
      <c r="G11" s="93">
        <v>12</v>
      </c>
      <c r="H11" s="93">
        <v>1</v>
      </c>
      <c r="I11" s="93">
        <v>0</v>
      </c>
      <c r="J11" s="93">
        <v>0</v>
      </c>
      <c r="K11" s="93">
        <v>0</v>
      </c>
      <c r="O11" s="93">
        <v>0</v>
      </c>
      <c r="P11" s="93">
        <v>0</v>
      </c>
      <c r="T11" s="93">
        <v>10004</v>
      </c>
      <c r="U11" s="93" t="s">
        <v>92</v>
      </c>
      <c r="V11" s="273">
        <v>42005</v>
      </c>
      <c r="W11" s="273">
        <v>42035.999988425923</v>
      </c>
      <c r="X11" s="93">
        <v>1</v>
      </c>
      <c r="Y11" s="93" t="s">
        <v>59</v>
      </c>
      <c r="Z11" s="93">
        <v>12</v>
      </c>
      <c r="AA11" s="93">
        <v>1</v>
      </c>
      <c r="AB11" s="93">
        <v>0</v>
      </c>
      <c r="AC11" s="93">
        <v>0</v>
      </c>
      <c r="AD11" s="93">
        <v>0</v>
      </c>
      <c r="AH11" s="93">
        <v>0</v>
      </c>
      <c r="AI11" s="93">
        <v>0</v>
      </c>
      <c r="AL11" s="93">
        <f t="shared" si="1"/>
        <v>0</v>
      </c>
      <c r="AM11" s="93">
        <f t="shared" si="2"/>
        <v>0</v>
      </c>
      <c r="AN11" s="93">
        <f t="shared" si="3"/>
        <v>0</v>
      </c>
      <c r="AO11" s="93">
        <f t="shared" si="4"/>
        <v>0</v>
      </c>
      <c r="AP11" s="93">
        <f t="shared" si="5"/>
        <v>1</v>
      </c>
      <c r="AQ11" s="93">
        <f t="shared" si="6"/>
        <v>0</v>
      </c>
      <c r="AR11" s="93">
        <f t="shared" si="7"/>
        <v>0</v>
      </c>
      <c r="AS11" s="93">
        <f t="shared" si="8"/>
        <v>0</v>
      </c>
      <c r="AT11" s="93">
        <f t="shared" si="9"/>
        <v>0</v>
      </c>
      <c r="AU11" s="93">
        <f t="shared" si="10"/>
        <v>0</v>
      </c>
      <c r="AV11" s="93">
        <f t="shared" si="11"/>
        <v>0</v>
      </c>
      <c r="AW11" s="93">
        <f t="shared" si="12"/>
        <v>0</v>
      </c>
      <c r="AX11" s="93">
        <f t="shared" si="13"/>
        <v>0</v>
      </c>
      <c r="AY11" s="93">
        <f t="shared" si="14"/>
        <v>0</v>
      </c>
      <c r="AZ11" s="93">
        <f t="shared" si="15"/>
        <v>0</v>
      </c>
      <c r="BA11" s="93">
        <f t="shared" si="16"/>
        <v>0</v>
      </c>
      <c r="BB11" s="93">
        <f t="shared" si="17"/>
        <v>0</v>
      </c>
    </row>
    <row r="12" spans="1:54" s="93" customFormat="1" x14ac:dyDescent="0.25">
      <c r="A12" s="93">
        <v>10004</v>
      </c>
      <c r="B12" s="93" t="s">
        <v>92</v>
      </c>
      <c r="C12" s="273">
        <v>42005</v>
      </c>
      <c r="D12" s="273">
        <v>42035.999988425923</v>
      </c>
      <c r="E12" s="93">
        <v>1</v>
      </c>
      <c r="F12" s="93" t="s">
        <v>59</v>
      </c>
      <c r="G12" s="93">
        <v>12</v>
      </c>
      <c r="H12" s="93">
        <v>1</v>
      </c>
      <c r="I12" s="93">
        <v>0</v>
      </c>
      <c r="J12" s="93">
        <v>0</v>
      </c>
      <c r="K12" s="93">
        <v>0</v>
      </c>
      <c r="O12" s="93">
        <v>0</v>
      </c>
      <c r="P12" s="93">
        <v>0</v>
      </c>
      <c r="T12" s="93">
        <v>10004</v>
      </c>
      <c r="U12" s="93" t="s">
        <v>92</v>
      </c>
      <c r="V12" s="273">
        <v>42005</v>
      </c>
      <c r="W12" s="273">
        <v>42035.999988425923</v>
      </c>
      <c r="X12" s="93">
        <v>0</v>
      </c>
      <c r="Y12" s="93" t="s">
        <v>59</v>
      </c>
      <c r="Z12" s="93">
        <v>12</v>
      </c>
      <c r="AA12" s="93">
        <v>1</v>
      </c>
      <c r="AB12" s="93">
        <v>0</v>
      </c>
      <c r="AC12" s="93">
        <v>0</v>
      </c>
      <c r="AD12" s="93">
        <v>0</v>
      </c>
      <c r="AH12" s="93">
        <v>0</v>
      </c>
      <c r="AI12" s="93">
        <v>0</v>
      </c>
      <c r="AL12" s="93">
        <f t="shared" si="1"/>
        <v>0</v>
      </c>
      <c r="AM12" s="93">
        <f t="shared" si="2"/>
        <v>0</v>
      </c>
      <c r="AN12" s="93">
        <f t="shared" si="3"/>
        <v>0</v>
      </c>
      <c r="AO12" s="93">
        <f t="shared" si="4"/>
        <v>0</v>
      </c>
      <c r="AP12" s="93">
        <f t="shared" si="5"/>
        <v>1</v>
      </c>
      <c r="AQ12" s="93">
        <f t="shared" si="6"/>
        <v>0</v>
      </c>
      <c r="AR12" s="93">
        <f t="shared" si="7"/>
        <v>0</v>
      </c>
      <c r="AS12" s="93">
        <f t="shared" si="8"/>
        <v>0</v>
      </c>
      <c r="AT12" s="93">
        <f t="shared" si="9"/>
        <v>0</v>
      </c>
      <c r="AU12" s="93">
        <f t="shared" si="10"/>
        <v>0</v>
      </c>
      <c r="AV12" s="93">
        <f t="shared" si="11"/>
        <v>0</v>
      </c>
      <c r="AW12" s="93">
        <f t="shared" si="12"/>
        <v>0</v>
      </c>
      <c r="AX12" s="93">
        <f t="shared" si="13"/>
        <v>0</v>
      </c>
      <c r="AY12" s="93">
        <f t="shared" si="14"/>
        <v>0</v>
      </c>
      <c r="AZ12" s="93">
        <f t="shared" si="15"/>
        <v>0</v>
      </c>
      <c r="BA12" s="93">
        <f t="shared" si="16"/>
        <v>0</v>
      </c>
      <c r="BB12" s="93">
        <f t="shared" si="17"/>
        <v>0</v>
      </c>
    </row>
    <row r="13" spans="1:54" s="93" customFormat="1" x14ac:dyDescent="0.25">
      <c r="A13" s="93">
        <v>10004</v>
      </c>
      <c r="B13" s="93" t="s">
        <v>92</v>
      </c>
      <c r="C13" s="273">
        <v>42036</v>
      </c>
      <c r="D13" s="273">
        <v>42063.999988425923</v>
      </c>
      <c r="E13" s="93">
        <v>0</v>
      </c>
      <c r="F13" s="93" t="s">
        <v>180</v>
      </c>
      <c r="G13" s="93">
        <v>12</v>
      </c>
      <c r="H13" s="93">
        <v>1</v>
      </c>
      <c r="I13" s="93">
        <v>600</v>
      </c>
      <c r="J13" s="93">
        <v>138</v>
      </c>
      <c r="K13" s="93">
        <v>12</v>
      </c>
      <c r="O13" s="93">
        <v>138</v>
      </c>
      <c r="P13" s="93">
        <v>12</v>
      </c>
      <c r="T13" s="93">
        <v>10004</v>
      </c>
      <c r="U13" s="93" t="s">
        <v>92</v>
      </c>
      <c r="V13" s="273">
        <v>42036</v>
      </c>
      <c r="W13" s="273">
        <v>42063.999988425923</v>
      </c>
      <c r="X13" s="93">
        <v>0</v>
      </c>
      <c r="Y13" s="93" t="s">
        <v>180</v>
      </c>
      <c r="Z13" s="93">
        <v>12</v>
      </c>
      <c r="AA13" s="93">
        <v>1</v>
      </c>
      <c r="AB13" s="93">
        <v>600</v>
      </c>
      <c r="AC13" s="93">
        <v>138</v>
      </c>
      <c r="AD13" s="93">
        <v>12</v>
      </c>
      <c r="AH13" s="93">
        <v>138</v>
      </c>
      <c r="AI13" s="93">
        <v>12</v>
      </c>
      <c r="AL13" s="93">
        <f t="shared" si="1"/>
        <v>0</v>
      </c>
      <c r="AM13" s="93">
        <f t="shared" si="2"/>
        <v>0</v>
      </c>
      <c r="AN13" s="93">
        <f t="shared" si="3"/>
        <v>0</v>
      </c>
      <c r="AO13" s="93">
        <f t="shared" si="4"/>
        <v>0</v>
      </c>
      <c r="AP13" s="93">
        <f t="shared" si="5"/>
        <v>0</v>
      </c>
      <c r="AQ13" s="93">
        <f t="shared" si="6"/>
        <v>0</v>
      </c>
      <c r="AR13" s="93">
        <f t="shared" si="7"/>
        <v>0</v>
      </c>
      <c r="AS13" s="93">
        <f t="shared" si="8"/>
        <v>0</v>
      </c>
      <c r="AT13" s="93">
        <f t="shared" si="9"/>
        <v>0</v>
      </c>
      <c r="AU13" s="93">
        <f t="shared" si="10"/>
        <v>0</v>
      </c>
      <c r="AV13" s="93">
        <f t="shared" si="11"/>
        <v>0</v>
      </c>
      <c r="AW13" s="93">
        <f t="shared" si="12"/>
        <v>0</v>
      </c>
      <c r="AX13" s="93">
        <f t="shared" si="13"/>
        <v>0</v>
      </c>
      <c r="AY13" s="93">
        <f t="shared" si="14"/>
        <v>0</v>
      </c>
      <c r="AZ13" s="93">
        <f t="shared" si="15"/>
        <v>0</v>
      </c>
      <c r="BA13" s="93">
        <f t="shared" si="16"/>
        <v>0</v>
      </c>
      <c r="BB13" s="93">
        <f t="shared" si="17"/>
        <v>0</v>
      </c>
    </row>
    <row r="14" spans="1:54" s="93" customFormat="1" x14ac:dyDescent="0.25">
      <c r="A14" s="93">
        <v>10004</v>
      </c>
      <c r="B14" s="93" t="s">
        <v>92</v>
      </c>
      <c r="C14" s="273">
        <v>42036</v>
      </c>
      <c r="D14" s="273">
        <v>42063.999988425923</v>
      </c>
      <c r="E14" s="93">
        <v>0</v>
      </c>
      <c r="F14" s="93" t="s">
        <v>38</v>
      </c>
      <c r="G14" s="93">
        <v>12</v>
      </c>
      <c r="H14" s="93">
        <v>1</v>
      </c>
      <c r="I14" s="93">
        <v>1600</v>
      </c>
      <c r="J14" s="93">
        <v>368</v>
      </c>
      <c r="K14" s="93">
        <v>32</v>
      </c>
      <c r="O14" s="93">
        <v>368</v>
      </c>
      <c r="P14" s="93">
        <v>32</v>
      </c>
      <c r="T14" s="93">
        <v>10004</v>
      </c>
      <c r="U14" s="93" t="s">
        <v>92</v>
      </c>
      <c r="V14" s="273">
        <v>42036</v>
      </c>
      <c r="W14" s="273">
        <v>42063.999988425923</v>
      </c>
      <c r="X14" s="93">
        <v>0</v>
      </c>
      <c r="Y14" s="93" t="s">
        <v>38</v>
      </c>
      <c r="Z14" s="93">
        <v>12</v>
      </c>
      <c r="AA14" s="93">
        <v>1</v>
      </c>
      <c r="AB14" s="93">
        <v>1600</v>
      </c>
      <c r="AC14" s="93">
        <v>368</v>
      </c>
      <c r="AD14" s="93">
        <v>32</v>
      </c>
      <c r="AH14" s="93">
        <v>368</v>
      </c>
      <c r="AI14" s="93">
        <v>32</v>
      </c>
      <c r="AL14" s="93">
        <f t="shared" si="1"/>
        <v>0</v>
      </c>
      <c r="AM14" s="93">
        <f t="shared" si="2"/>
        <v>0</v>
      </c>
      <c r="AN14" s="93">
        <f t="shared" si="3"/>
        <v>0</v>
      </c>
      <c r="AO14" s="93">
        <f t="shared" si="4"/>
        <v>0</v>
      </c>
      <c r="AP14" s="93">
        <f t="shared" si="5"/>
        <v>0</v>
      </c>
      <c r="AQ14" s="93">
        <f t="shared" si="6"/>
        <v>0</v>
      </c>
      <c r="AR14" s="93">
        <f t="shared" si="7"/>
        <v>0</v>
      </c>
      <c r="AS14" s="93">
        <f t="shared" si="8"/>
        <v>0</v>
      </c>
      <c r="AT14" s="93">
        <f t="shared" si="9"/>
        <v>0</v>
      </c>
      <c r="AU14" s="93">
        <f t="shared" si="10"/>
        <v>0</v>
      </c>
      <c r="AV14" s="93">
        <f t="shared" si="11"/>
        <v>0</v>
      </c>
      <c r="AW14" s="93">
        <f t="shared" si="12"/>
        <v>0</v>
      </c>
      <c r="AX14" s="93">
        <f t="shared" si="13"/>
        <v>0</v>
      </c>
      <c r="AY14" s="93">
        <f t="shared" si="14"/>
        <v>0</v>
      </c>
      <c r="AZ14" s="93">
        <f t="shared" si="15"/>
        <v>0</v>
      </c>
      <c r="BA14" s="93">
        <f t="shared" si="16"/>
        <v>0</v>
      </c>
      <c r="BB14" s="93">
        <f t="shared" si="17"/>
        <v>0</v>
      </c>
    </row>
    <row r="15" spans="1:54" s="93" customFormat="1" x14ac:dyDescent="0.25">
      <c r="A15" s="93">
        <v>10004</v>
      </c>
      <c r="B15" s="93" t="s">
        <v>92</v>
      </c>
      <c r="C15" s="273">
        <v>42036</v>
      </c>
      <c r="D15" s="273">
        <v>42063.999988425923</v>
      </c>
      <c r="E15" s="93">
        <v>1</v>
      </c>
      <c r="F15" s="93" t="s">
        <v>38</v>
      </c>
      <c r="G15" s="93">
        <v>12</v>
      </c>
      <c r="H15" s="93">
        <v>1</v>
      </c>
      <c r="I15" s="93">
        <v>2460</v>
      </c>
      <c r="J15" s="93" t="s">
        <v>875</v>
      </c>
      <c r="K15" s="93" t="s">
        <v>244</v>
      </c>
      <c r="O15" s="93" t="s">
        <v>875</v>
      </c>
      <c r="P15" s="93" t="s">
        <v>244</v>
      </c>
      <c r="T15" s="93">
        <v>10004</v>
      </c>
      <c r="U15" s="93" t="s">
        <v>92</v>
      </c>
      <c r="V15" s="273">
        <v>42036</v>
      </c>
      <c r="W15" s="273">
        <v>42063.999988425923</v>
      </c>
      <c r="X15" s="93">
        <v>1</v>
      </c>
      <c r="Y15" s="93" t="s">
        <v>38</v>
      </c>
      <c r="Z15" s="93">
        <v>12</v>
      </c>
      <c r="AA15" s="93">
        <v>1</v>
      </c>
      <c r="AB15" s="93">
        <v>2460</v>
      </c>
      <c r="AC15" s="93" t="s">
        <v>875</v>
      </c>
      <c r="AD15" s="93" t="s">
        <v>244</v>
      </c>
      <c r="AH15" s="93" t="s">
        <v>875</v>
      </c>
      <c r="AI15" s="93" t="s">
        <v>244</v>
      </c>
      <c r="AL15" s="93">
        <f t="shared" si="1"/>
        <v>0</v>
      </c>
      <c r="AM15" s="93">
        <f t="shared" si="2"/>
        <v>0</v>
      </c>
      <c r="AN15" s="93">
        <f t="shared" si="3"/>
        <v>0</v>
      </c>
      <c r="AO15" s="93">
        <f t="shared" si="4"/>
        <v>0</v>
      </c>
      <c r="AP15" s="93">
        <f t="shared" si="5"/>
        <v>0</v>
      </c>
      <c r="AQ15" s="93">
        <f t="shared" si="6"/>
        <v>0</v>
      </c>
      <c r="AR15" s="93">
        <f t="shared" si="7"/>
        <v>0</v>
      </c>
      <c r="AS15" s="93">
        <f t="shared" si="8"/>
        <v>0</v>
      </c>
      <c r="AT15" s="93">
        <f t="shared" si="9"/>
        <v>0</v>
      </c>
      <c r="AU15" s="93">
        <f t="shared" si="10"/>
        <v>0</v>
      </c>
      <c r="AV15" s="93">
        <f t="shared" si="11"/>
        <v>0</v>
      </c>
      <c r="AW15" s="93">
        <f t="shared" si="12"/>
        <v>0</v>
      </c>
      <c r="AX15" s="93">
        <f t="shared" si="13"/>
        <v>0</v>
      </c>
      <c r="AY15" s="93">
        <f t="shared" si="14"/>
        <v>0</v>
      </c>
      <c r="AZ15" s="93">
        <f t="shared" si="15"/>
        <v>0</v>
      </c>
      <c r="BA15" s="93">
        <f t="shared" si="16"/>
        <v>0</v>
      </c>
      <c r="BB15" s="93">
        <f t="shared" si="17"/>
        <v>0</v>
      </c>
    </row>
    <row r="16" spans="1:54" s="93" customFormat="1" x14ac:dyDescent="0.25">
      <c r="A16" s="93">
        <v>10004</v>
      </c>
      <c r="B16" s="93" t="s">
        <v>92</v>
      </c>
      <c r="C16" s="273">
        <v>42036</v>
      </c>
      <c r="D16" s="273">
        <v>42063.999988425923</v>
      </c>
      <c r="E16" s="93">
        <v>1</v>
      </c>
      <c r="F16" s="93" t="s">
        <v>59</v>
      </c>
      <c r="G16" s="93">
        <v>12</v>
      </c>
      <c r="H16" s="93">
        <v>1</v>
      </c>
      <c r="I16" s="93">
        <v>1312</v>
      </c>
      <c r="J16" s="93" t="s">
        <v>871</v>
      </c>
      <c r="K16" s="93" t="s">
        <v>872</v>
      </c>
      <c r="O16" s="93" t="s">
        <v>871</v>
      </c>
      <c r="P16" s="93" t="s">
        <v>872</v>
      </c>
      <c r="T16" s="93">
        <v>10004</v>
      </c>
      <c r="U16" s="93" t="s">
        <v>92</v>
      </c>
      <c r="V16" s="273">
        <v>42036</v>
      </c>
      <c r="W16" s="273">
        <v>42063.999988425923</v>
      </c>
      <c r="X16" s="93">
        <v>1</v>
      </c>
      <c r="Y16" s="93" t="s">
        <v>59</v>
      </c>
      <c r="Z16" s="93">
        <v>12</v>
      </c>
      <c r="AA16" s="93">
        <v>1</v>
      </c>
      <c r="AB16" s="93">
        <v>1312</v>
      </c>
      <c r="AC16" s="93" t="s">
        <v>871</v>
      </c>
      <c r="AD16" s="93" t="s">
        <v>872</v>
      </c>
      <c r="AH16" s="93" t="s">
        <v>871</v>
      </c>
      <c r="AI16" s="93" t="s">
        <v>872</v>
      </c>
      <c r="AL16" s="93">
        <f t="shared" si="1"/>
        <v>0</v>
      </c>
      <c r="AM16" s="93">
        <f t="shared" si="2"/>
        <v>0</v>
      </c>
      <c r="AN16" s="93">
        <f t="shared" si="3"/>
        <v>0</v>
      </c>
      <c r="AO16" s="93">
        <f t="shared" si="4"/>
        <v>0</v>
      </c>
      <c r="AP16" s="93">
        <f t="shared" si="5"/>
        <v>0</v>
      </c>
      <c r="AQ16" s="93">
        <f t="shared" si="6"/>
        <v>0</v>
      </c>
      <c r="AR16" s="93">
        <f t="shared" si="7"/>
        <v>0</v>
      </c>
      <c r="AS16" s="93">
        <f t="shared" si="8"/>
        <v>0</v>
      </c>
      <c r="AT16" s="93">
        <f t="shared" si="9"/>
        <v>0</v>
      </c>
      <c r="AU16" s="93">
        <f t="shared" si="10"/>
        <v>0</v>
      </c>
      <c r="AV16" s="93">
        <f t="shared" si="11"/>
        <v>0</v>
      </c>
      <c r="AW16" s="93">
        <f t="shared" si="12"/>
        <v>0</v>
      </c>
      <c r="AX16" s="93">
        <f t="shared" si="13"/>
        <v>0</v>
      </c>
      <c r="AY16" s="93">
        <f t="shared" si="14"/>
        <v>0</v>
      </c>
      <c r="AZ16" s="93">
        <f t="shared" si="15"/>
        <v>0</v>
      </c>
      <c r="BA16" s="93">
        <f t="shared" si="16"/>
        <v>0</v>
      </c>
      <c r="BB16" s="93">
        <f t="shared" si="17"/>
        <v>0</v>
      </c>
    </row>
    <row r="17" spans="1:54" s="93" customFormat="1" x14ac:dyDescent="0.25">
      <c r="A17" s="93">
        <v>10004</v>
      </c>
      <c r="B17" s="93" t="s">
        <v>92</v>
      </c>
      <c r="C17" s="273">
        <v>42036</v>
      </c>
      <c r="D17" s="273">
        <v>42063.999988425923</v>
      </c>
      <c r="E17" s="93">
        <v>0</v>
      </c>
      <c r="F17" s="93" t="s">
        <v>59</v>
      </c>
      <c r="G17" s="93">
        <v>12</v>
      </c>
      <c r="H17" s="93">
        <v>1</v>
      </c>
      <c r="I17" s="93">
        <v>1600</v>
      </c>
      <c r="J17" s="93">
        <v>368</v>
      </c>
      <c r="K17" s="93">
        <v>32</v>
      </c>
      <c r="O17" s="93">
        <v>368</v>
      </c>
      <c r="P17" s="93">
        <v>32</v>
      </c>
      <c r="T17" s="93">
        <v>10004</v>
      </c>
      <c r="U17" s="93" t="s">
        <v>92</v>
      </c>
      <c r="V17" s="273">
        <v>42036</v>
      </c>
      <c r="W17" s="273">
        <v>42063.999988425923</v>
      </c>
      <c r="X17" s="93">
        <v>0</v>
      </c>
      <c r="Y17" s="93" t="s">
        <v>59</v>
      </c>
      <c r="Z17" s="93">
        <v>12</v>
      </c>
      <c r="AA17" s="93">
        <v>1</v>
      </c>
      <c r="AB17" s="93">
        <v>1600</v>
      </c>
      <c r="AC17" s="93">
        <v>368</v>
      </c>
      <c r="AD17" s="93">
        <v>32</v>
      </c>
      <c r="AH17" s="93">
        <v>368</v>
      </c>
      <c r="AI17" s="93">
        <v>32</v>
      </c>
      <c r="AL17" s="93">
        <f t="shared" si="1"/>
        <v>0</v>
      </c>
      <c r="AM17" s="93">
        <f t="shared" si="2"/>
        <v>0</v>
      </c>
      <c r="AN17" s="93">
        <f t="shared" si="3"/>
        <v>0</v>
      </c>
      <c r="AO17" s="93">
        <f t="shared" si="4"/>
        <v>0</v>
      </c>
      <c r="AP17" s="93">
        <f t="shared" si="5"/>
        <v>0</v>
      </c>
      <c r="AQ17" s="93">
        <f t="shared" si="6"/>
        <v>0</v>
      </c>
      <c r="AR17" s="93">
        <f t="shared" si="7"/>
        <v>0</v>
      </c>
      <c r="AS17" s="93">
        <f t="shared" si="8"/>
        <v>0</v>
      </c>
      <c r="AT17" s="93">
        <f t="shared" si="9"/>
        <v>0</v>
      </c>
      <c r="AU17" s="93">
        <f t="shared" si="10"/>
        <v>0</v>
      </c>
      <c r="AV17" s="93">
        <f t="shared" si="11"/>
        <v>0</v>
      </c>
      <c r="AW17" s="93">
        <f t="shared" si="12"/>
        <v>0</v>
      </c>
      <c r="AX17" s="93">
        <f t="shared" si="13"/>
        <v>0</v>
      </c>
      <c r="AY17" s="93">
        <f t="shared" si="14"/>
        <v>0</v>
      </c>
      <c r="AZ17" s="93">
        <f t="shared" si="15"/>
        <v>0</v>
      </c>
      <c r="BA17" s="93">
        <f t="shared" si="16"/>
        <v>0</v>
      </c>
      <c r="BB17" s="93">
        <f t="shared" si="17"/>
        <v>0</v>
      </c>
    </row>
    <row r="18" spans="1:54" s="93" customFormat="1" x14ac:dyDescent="0.25">
      <c r="A18" s="93">
        <v>10005</v>
      </c>
      <c r="B18" s="93" t="s">
        <v>98</v>
      </c>
      <c r="C18" s="273">
        <v>42005</v>
      </c>
      <c r="D18" s="273">
        <v>42035.999988425923</v>
      </c>
      <c r="E18" s="93">
        <v>1</v>
      </c>
      <c r="F18" s="93" t="s">
        <v>38</v>
      </c>
      <c r="G18" s="93">
        <v>12</v>
      </c>
      <c r="H18" s="93">
        <v>1</v>
      </c>
      <c r="I18" s="93">
        <v>8610</v>
      </c>
      <c r="J18" s="93" t="s">
        <v>893</v>
      </c>
      <c r="K18" s="93" t="s">
        <v>372</v>
      </c>
      <c r="O18" s="93" t="s">
        <v>893</v>
      </c>
      <c r="P18" s="93" t="s">
        <v>372</v>
      </c>
      <c r="T18" s="93">
        <v>10005</v>
      </c>
      <c r="U18" s="93" t="s">
        <v>98</v>
      </c>
      <c r="V18" s="273">
        <v>42005</v>
      </c>
      <c r="W18" s="273">
        <v>42035.999988425923</v>
      </c>
      <c r="X18" s="93">
        <v>1</v>
      </c>
      <c r="Y18" s="93" t="s">
        <v>38</v>
      </c>
      <c r="Z18" s="93">
        <v>12</v>
      </c>
      <c r="AA18" s="93">
        <v>1</v>
      </c>
      <c r="AB18" s="93">
        <v>8610</v>
      </c>
      <c r="AC18" s="93" t="s">
        <v>893</v>
      </c>
      <c r="AD18" s="93" t="s">
        <v>372</v>
      </c>
      <c r="AH18" s="93" t="s">
        <v>893</v>
      </c>
      <c r="AI18" s="93" t="s">
        <v>372</v>
      </c>
      <c r="AL18" s="93">
        <f t="shared" si="1"/>
        <v>0</v>
      </c>
      <c r="AM18" s="93">
        <f t="shared" si="2"/>
        <v>0</v>
      </c>
      <c r="AN18" s="93">
        <f t="shared" si="3"/>
        <v>0</v>
      </c>
      <c r="AO18" s="93">
        <f t="shared" si="4"/>
        <v>0</v>
      </c>
      <c r="AP18" s="93">
        <f t="shared" si="5"/>
        <v>0</v>
      </c>
      <c r="AQ18" s="93">
        <f t="shared" si="6"/>
        <v>0</v>
      </c>
      <c r="AR18" s="93">
        <f t="shared" si="7"/>
        <v>0</v>
      </c>
      <c r="AS18" s="93">
        <f t="shared" si="8"/>
        <v>0</v>
      </c>
      <c r="AT18" s="93">
        <f t="shared" si="9"/>
        <v>0</v>
      </c>
      <c r="AU18" s="93">
        <f t="shared" si="10"/>
        <v>0</v>
      </c>
      <c r="AV18" s="93">
        <f t="shared" si="11"/>
        <v>0</v>
      </c>
      <c r="AW18" s="93">
        <f t="shared" si="12"/>
        <v>0</v>
      </c>
      <c r="AX18" s="93">
        <f t="shared" si="13"/>
        <v>0</v>
      </c>
      <c r="AY18" s="93">
        <f t="shared" si="14"/>
        <v>0</v>
      </c>
      <c r="AZ18" s="93">
        <f t="shared" si="15"/>
        <v>0</v>
      </c>
      <c r="BA18" s="93">
        <f t="shared" si="16"/>
        <v>0</v>
      </c>
      <c r="BB18" s="93">
        <f t="shared" si="17"/>
        <v>0</v>
      </c>
    </row>
    <row r="19" spans="1:54" s="93" customFormat="1" x14ac:dyDescent="0.25">
      <c r="A19" s="93">
        <v>10005</v>
      </c>
      <c r="B19" s="93" t="s">
        <v>98</v>
      </c>
      <c r="C19" s="273">
        <v>42036</v>
      </c>
      <c r="D19" s="273">
        <v>42063.999988425923</v>
      </c>
      <c r="E19" s="93">
        <v>1</v>
      </c>
      <c r="F19" s="93" t="s">
        <v>38</v>
      </c>
      <c r="G19" s="93">
        <v>12</v>
      </c>
      <c r="H19" s="93">
        <v>1</v>
      </c>
      <c r="I19" s="93">
        <v>7626</v>
      </c>
      <c r="J19" s="93" t="s">
        <v>896</v>
      </c>
      <c r="K19" s="93" t="s">
        <v>897</v>
      </c>
      <c r="O19" s="93" t="s">
        <v>896</v>
      </c>
      <c r="P19" s="93" t="s">
        <v>897</v>
      </c>
      <c r="T19" s="93">
        <v>10005</v>
      </c>
      <c r="U19" s="93" t="s">
        <v>98</v>
      </c>
      <c r="V19" s="273">
        <v>42036</v>
      </c>
      <c r="W19" s="273">
        <v>42063.999988425923</v>
      </c>
      <c r="X19" s="93">
        <v>1</v>
      </c>
      <c r="Y19" s="93" t="s">
        <v>38</v>
      </c>
      <c r="Z19" s="93">
        <v>12</v>
      </c>
      <c r="AA19" s="93">
        <v>1</v>
      </c>
      <c r="AB19" s="93">
        <v>7626</v>
      </c>
      <c r="AC19" s="93" t="s">
        <v>896</v>
      </c>
      <c r="AD19" s="93" t="s">
        <v>897</v>
      </c>
      <c r="AH19" s="93" t="s">
        <v>896</v>
      </c>
      <c r="AI19" s="93" t="s">
        <v>897</v>
      </c>
      <c r="AL19" s="93">
        <f t="shared" si="1"/>
        <v>0</v>
      </c>
      <c r="AM19" s="93">
        <f t="shared" si="2"/>
        <v>0</v>
      </c>
      <c r="AN19" s="93">
        <f t="shared" si="3"/>
        <v>0</v>
      </c>
      <c r="AO19" s="93">
        <f t="shared" si="4"/>
        <v>0</v>
      </c>
      <c r="AP19" s="93">
        <f t="shared" si="5"/>
        <v>0</v>
      </c>
      <c r="AQ19" s="93">
        <f t="shared" si="6"/>
        <v>0</v>
      </c>
      <c r="AR19" s="93">
        <f t="shared" si="7"/>
        <v>0</v>
      </c>
      <c r="AS19" s="93">
        <f t="shared" si="8"/>
        <v>0</v>
      </c>
      <c r="AT19" s="93">
        <f t="shared" si="9"/>
        <v>0</v>
      </c>
      <c r="AU19" s="93">
        <f t="shared" si="10"/>
        <v>0</v>
      </c>
      <c r="AV19" s="93">
        <f t="shared" si="11"/>
        <v>0</v>
      </c>
      <c r="AW19" s="93">
        <f t="shared" si="12"/>
        <v>0</v>
      </c>
      <c r="AX19" s="93">
        <f t="shared" si="13"/>
        <v>0</v>
      </c>
      <c r="AY19" s="93">
        <f t="shared" si="14"/>
        <v>0</v>
      </c>
      <c r="AZ19" s="93">
        <f t="shared" si="15"/>
        <v>0</v>
      </c>
      <c r="BA19" s="93">
        <f t="shared" si="16"/>
        <v>0</v>
      </c>
      <c r="BB19" s="93">
        <f t="shared" si="17"/>
        <v>0</v>
      </c>
    </row>
    <row r="20" spans="1:54" s="93" customFormat="1" x14ac:dyDescent="0.25">
      <c r="A20" s="93">
        <v>10006</v>
      </c>
      <c r="B20" s="93" t="s">
        <v>99</v>
      </c>
      <c r="C20" s="273">
        <v>41974</v>
      </c>
      <c r="D20" s="273">
        <v>42004.999988425923</v>
      </c>
      <c r="E20" s="93">
        <v>1</v>
      </c>
      <c r="F20" s="93" t="s">
        <v>38</v>
      </c>
      <c r="G20" s="93">
        <v>12</v>
      </c>
      <c r="H20" s="93">
        <v>1</v>
      </c>
      <c r="I20" s="93">
        <v>820</v>
      </c>
      <c r="J20" s="93" t="s">
        <v>343</v>
      </c>
      <c r="K20" s="93" t="s">
        <v>82</v>
      </c>
      <c r="O20" s="93" t="s">
        <v>343</v>
      </c>
      <c r="P20" s="93" t="s">
        <v>82</v>
      </c>
      <c r="T20" s="93">
        <v>10006</v>
      </c>
      <c r="U20" s="93" t="s">
        <v>99</v>
      </c>
      <c r="V20" s="273">
        <v>41974</v>
      </c>
      <c r="W20" s="273">
        <v>42004.999988425923</v>
      </c>
      <c r="X20" s="93">
        <v>1</v>
      </c>
      <c r="Y20" s="93" t="s">
        <v>38</v>
      </c>
      <c r="Z20" s="93">
        <v>12</v>
      </c>
      <c r="AA20" s="93">
        <v>1</v>
      </c>
      <c r="AB20" s="93">
        <v>820</v>
      </c>
      <c r="AC20" s="93" t="s">
        <v>343</v>
      </c>
      <c r="AD20" s="93" t="s">
        <v>82</v>
      </c>
      <c r="AH20" s="93" t="s">
        <v>343</v>
      </c>
      <c r="AI20" s="93" t="s">
        <v>82</v>
      </c>
      <c r="AL20" s="93">
        <f t="shared" si="1"/>
        <v>0</v>
      </c>
      <c r="AM20" s="93">
        <f t="shared" si="2"/>
        <v>0</v>
      </c>
      <c r="AN20" s="93">
        <f t="shared" si="3"/>
        <v>0</v>
      </c>
      <c r="AO20" s="93">
        <f t="shared" si="4"/>
        <v>0</v>
      </c>
      <c r="AP20" s="93">
        <f t="shared" si="5"/>
        <v>0</v>
      </c>
      <c r="AQ20" s="93">
        <f t="shared" si="6"/>
        <v>0</v>
      </c>
      <c r="AR20" s="93">
        <f t="shared" si="7"/>
        <v>0</v>
      </c>
      <c r="AS20" s="93">
        <f t="shared" si="8"/>
        <v>0</v>
      </c>
      <c r="AT20" s="93">
        <f t="shared" si="9"/>
        <v>0</v>
      </c>
      <c r="AU20" s="93">
        <f t="shared" si="10"/>
        <v>0</v>
      </c>
      <c r="AV20" s="93">
        <f t="shared" si="11"/>
        <v>0</v>
      </c>
      <c r="AW20" s="93">
        <f t="shared" si="12"/>
        <v>0</v>
      </c>
      <c r="AX20" s="93">
        <f t="shared" si="13"/>
        <v>0</v>
      </c>
      <c r="AY20" s="93">
        <f t="shared" si="14"/>
        <v>0</v>
      </c>
      <c r="AZ20" s="93">
        <f t="shared" si="15"/>
        <v>0</v>
      </c>
      <c r="BA20" s="93">
        <f t="shared" si="16"/>
        <v>0</v>
      </c>
      <c r="BB20" s="93">
        <f t="shared" si="17"/>
        <v>0</v>
      </c>
    </row>
    <row r="21" spans="1:54" s="93" customFormat="1" x14ac:dyDescent="0.25">
      <c r="A21" s="93">
        <v>10006</v>
      </c>
      <c r="B21" s="93" t="s">
        <v>99</v>
      </c>
      <c r="C21" s="273">
        <v>42005</v>
      </c>
      <c r="D21" s="273">
        <v>42035.999988425923</v>
      </c>
      <c r="E21" s="93">
        <v>1</v>
      </c>
      <c r="F21" s="93" t="s">
        <v>38</v>
      </c>
      <c r="G21" s="93">
        <v>12</v>
      </c>
      <c r="H21" s="93">
        <v>1</v>
      </c>
      <c r="I21" s="93">
        <v>0</v>
      </c>
      <c r="J21" s="93">
        <v>0</v>
      </c>
      <c r="K21" s="93">
        <v>0</v>
      </c>
      <c r="O21" s="93">
        <v>0</v>
      </c>
      <c r="P21" s="93">
        <v>0</v>
      </c>
      <c r="T21" s="93">
        <v>10006</v>
      </c>
      <c r="U21" s="93" t="s">
        <v>99</v>
      </c>
      <c r="V21" s="273">
        <v>42005</v>
      </c>
      <c r="W21" s="273">
        <v>42035.999988425923</v>
      </c>
      <c r="X21" s="93">
        <v>1</v>
      </c>
      <c r="Y21" s="93" t="s">
        <v>38</v>
      </c>
      <c r="Z21" s="93">
        <v>12</v>
      </c>
      <c r="AA21" s="93">
        <v>1</v>
      </c>
      <c r="AB21" s="93">
        <v>0</v>
      </c>
      <c r="AC21" s="93">
        <v>0</v>
      </c>
      <c r="AD21" s="93">
        <v>0</v>
      </c>
      <c r="AH21" s="93">
        <v>0</v>
      </c>
      <c r="AI21" s="93">
        <v>0</v>
      </c>
      <c r="AL21" s="93">
        <f t="shared" si="1"/>
        <v>0</v>
      </c>
      <c r="AM21" s="93">
        <f t="shared" si="2"/>
        <v>0</v>
      </c>
      <c r="AN21" s="93">
        <f t="shared" si="3"/>
        <v>0</v>
      </c>
      <c r="AO21" s="93">
        <f t="shared" si="4"/>
        <v>0</v>
      </c>
      <c r="AP21" s="93">
        <f t="shared" si="5"/>
        <v>0</v>
      </c>
      <c r="AQ21" s="93">
        <f t="shared" si="6"/>
        <v>0</v>
      </c>
      <c r="AR21" s="93">
        <f t="shared" si="7"/>
        <v>0</v>
      </c>
      <c r="AS21" s="93">
        <f t="shared" si="8"/>
        <v>0</v>
      </c>
      <c r="AT21" s="93">
        <f t="shared" si="9"/>
        <v>0</v>
      </c>
      <c r="AU21" s="93">
        <f t="shared" si="10"/>
        <v>0</v>
      </c>
      <c r="AV21" s="93">
        <f t="shared" si="11"/>
        <v>0</v>
      </c>
      <c r="AW21" s="93">
        <f t="shared" si="12"/>
        <v>0</v>
      </c>
      <c r="AX21" s="93">
        <f t="shared" si="13"/>
        <v>0</v>
      </c>
      <c r="AY21" s="93">
        <f t="shared" si="14"/>
        <v>0</v>
      </c>
      <c r="AZ21" s="93">
        <f t="shared" si="15"/>
        <v>0</v>
      </c>
      <c r="BA21" s="93">
        <f t="shared" si="16"/>
        <v>0</v>
      </c>
      <c r="BB21" s="93">
        <f t="shared" si="17"/>
        <v>0</v>
      </c>
    </row>
    <row r="22" spans="1:54" s="93" customFormat="1" x14ac:dyDescent="0.25">
      <c r="A22" s="93">
        <v>10006</v>
      </c>
      <c r="B22" s="93" t="s">
        <v>99</v>
      </c>
      <c r="C22" s="273">
        <v>42036</v>
      </c>
      <c r="D22" s="273">
        <v>42063.999988425923</v>
      </c>
      <c r="E22" s="93">
        <v>1</v>
      </c>
      <c r="F22" s="93" t="s">
        <v>38</v>
      </c>
      <c r="G22" s="93">
        <v>12</v>
      </c>
      <c r="H22" s="93">
        <v>1</v>
      </c>
      <c r="I22" s="93">
        <v>820</v>
      </c>
      <c r="J22" s="93" t="s">
        <v>343</v>
      </c>
      <c r="K22" s="93" t="s">
        <v>82</v>
      </c>
      <c r="O22" s="93" t="s">
        <v>343</v>
      </c>
      <c r="P22" s="93" t="s">
        <v>82</v>
      </c>
      <c r="T22" s="93">
        <v>10006</v>
      </c>
      <c r="U22" s="93" t="s">
        <v>99</v>
      </c>
      <c r="V22" s="273">
        <v>42036</v>
      </c>
      <c r="W22" s="273">
        <v>42063.999988425923</v>
      </c>
      <c r="X22" s="93">
        <v>1</v>
      </c>
      <c r="Y22" s="93" t="s">
        <v>38</v>
      </c>
      <c r="Z22" s="93">
        <v>12</v>
      </c>
      <c r="AA22" s="93">
        <v>1</v>
      </c>
      <c r="AB22" s="93">
        <v>820</v>
      </c>
      <c r="AC22" s="93" t="s">
        <v>343</v>
      </c>
      <c r="AD22" s="93" t="s">
        <v>82</v>
      </c>
      <c r="AH22" s="93" t="s">
        <v>343</v>
      </c>
      <c r="AI22" s="93" t="s">
        <v>82</v>
      </c>
      <c r="AL22" s="93">
        <f t="shared" si="1"/>
        <v>0</v>
      </c>
      <c r="AM22" s="93">
        <f t="shared" si="2"/>
        <v>0</v>
      </c>
      <c r="AN22" s="93">
        <f t="shared" si="3"/>
        <v>0</v>
      </c>
      <c r="AO22" s="93">
        <f t="shared" si="4"/>
        <v>0</v>
      </c>
      <c r="AP22" s="93">
        <f t="shared" si="5"/>
        <v>0</v>
      </c>
      <c r="AQ22" s="93">
        <f t="shared" si="6"/>
        <v>0</v>
      </c>
      <c r="AR22" s="93">
        <f t="shared" si="7"/>
        <v>0</v>
      </c>
      <c r="AS22" s="93">
        <f t="shared" si="8"/>
        <v>0</v>
      </c>
      <c r="AT22" s="93">
        <f t="shared" si="9"/>
        <v>0</v>
      </c>
      <c r="AU22" s="93">
        <f t="shared" si="10"/>
        <v>0</v>
      </c>
      <c r="AV22" s="93">
        <f t="shared" si="11"/>
        <v>0</v>
      </c>
      <c r="AW22" s="93">
        <f t="shared" si="12"/>
        <v>0</v>
      </c>
      <c r="AX22" s="93">
        <f t="shared" si="13"/>
        <v>0</v>
      </c>
      <c r="AY22" s="93">
        <f t="shared" si="14"/>
        <v>0</v>
      </c>
      <c r="AZ22" s="93">
        <f t="shared" si="15"/>
        <v>0</v>
      </c>
      <c r="BA22" s="93">
        <f t="shared" si="16"/>
        <v>0</v>
      </c>
      <c r="BB22" s="93">
        <f t="shared" si="17"/>
        <v>0</v>
      </c>
    </row>
    <row r="23" spans="1:54" s="93" customFormat="1" x14ac:dyDescent="0.25">
      <c r="A23" s="93">
        <v>10007</v>
      </c>
      <c r="B23" s="93" t="s">
        <v>100</v>
      </c>
      <c r="C23" s="273">
        <v>42005</v>
      </c>
      <c r="D23" s="273">
        <v>42035.999988425923</v>
      </c>
      <c r="E23" s="93">
        <v>0</v>
      </c>
      <c r="F23" s="93" t="s">
        <v>180</v>
      </c>
      <c r="G23" s="93">
        <v>12</v>
      </c>
      <c r="H23" s="93">
        <v>1</v>
      </c>
      <c r="I23" s="93">
        <v>0</v>
      </c>
      <c r="J23" s="93">
        <v>0</v>
      </c>
      <c r="K23" s="93">
        <v>0</v>
      </c>
      <c r="M23" s="93">
        <v>1200</v>
      </c>
      <c r="N23" s="93">
        <v>1200</v>
      </c>
      <c r="O23" s="93">
        <v>276</v>
      </c>
      <c r="P23" s="93">
        <v>24</v>
      </c>
      <c r="T23" s="93">
        <v>10007</v>
      </c>
      <c r="U23" s="93" t="s">
        <v>100</v>
      </c>
      <c r="V23" s="273">
        <v>42005</v>
      </c>
      <c r="W23" s="273">
        <v>42035.999988425923</v>
      </c>
      <c r="X23" s="93">
        <v>0</v>
      </c>
      <c r="Y23" s="93" t="s">
        <v>180</v>
      </c>
      <c r="Z23" s="93">
        <v>12</v>
      </c>
      <c r="AA23" s="93">
        <v>1</v>
      </c>
      <c r="AB23" s="93">
        <v>0</v>
      </c>
      <c r="AC23" s="93">
        <v>0</v>
      </c>
      <c r="AD23" s="93">
        <v>0</v>
      </c>
      <c r="AF23" s="93">
        <v>1200</v>
      </c>
      <c r="AG23" s="93">
        <v>1200</v>
      </c>
      <c r="AH23" s="93">
        <v>276</v>
      </c>
      <c r="AI23" s="93">
        <v>24</v>
      </c>
      <c r="AL23" s="93">
        <f t="shared" si="1"/>
        <v>0</v>
      </c>
      <c r="AM23" s="93">
        <f t="shared" si="2"/>
        <v>0</v>
      </c>
      <c r="AN23" s="93">
        <f t="shared" si="3"/>
        <v>0</v>
      </c>
      <c r="AO23" s="93">
        <f t="shared" si="4"/>
        <v>0</v>
      </c>
      <c r="AP23" s="93">
        <f t="shared" si="5"/>
        <v>0</v>
      </c>
      <c r="AQ23" s="93">
        <f t="shared" si="6"/>
        <v>0</v>
      </c>
      <c r="AR23" s="93">
        <f t="shared" si="7"/>
        <v>0</v>
      </c>
      <c r="AS23" s="93">
        <f t="shared" si="8"/>
        <v>0</v>
      </c>
      <c r="AT23" s="93">
        <f t="shared" si="9"/>
        <v>0</v>
      </c>
      <c r="AU23" s="93">
        <f t="shared" si="10"/>
        <v>0</v>
      </c>
      <c r="AV23" s="93">
        <f t="shared" si="11"/>
        <v>0</v>
      </c>
      <c r="AW23" s="93">
        <f t="shared" si="12"/>
        <v>0</v>
      </c>
      <c r="AX23" s="93">
        <f t="shared" si="13"/>
        <v>0</v>
      </c>
      <c r="AY23" s="93">
        <f t="shared" si="14"/>
        <v>0</v>
      </c>
      <c r="AZ23" s="93">
        <f t="shared" si="15"/>
        <v>0</v>
      </c>
      <c r="BA23" s="93">
        <f t="shared" si="16"/>
        <v>0</v>
      </c>
      <c r="BB23" s="93">
        <f t="shared" si="17"/>
        <v>0</v>
      </c>
    </row>
    <row r="24" spans="1:54" s="93" customFormat="1" x14ac:dyDescent="0.25">
      <c r="A24" s="93">
        <v>10007</v>
      </c>
      <c r="B24" s="93" t="s">
        <v>100</v>
      </c>
      <c r="C24" s="273">
        <v>42005</v>
      </c>
      <c r="D24" s="273">
        <v>42035.999988425923</v>
      </c>
      <c r="E24" s="93">
        <v>1</v>
      </c>
      <c r="F24" s="93" t="s">
        <v>180</v>
      </c>
      <c r="G24" s="93">
        <v>12</v>
      </c>
      <c r="H24" s="93">
        <v>1</v>
      </c>
      <c r="I24" s="93">
        <v>0</v>
      </c>
      <c r="J24" s="93">
        <v>0</v>
      </c>
      <c r="K24" s="93">
        <v>0</v>
      </c>
      <c r="M24" s="93">
        <v>2000</v>
      </c>
      <c r="N24" s="93" t="s">
        <v>883</v>
      </c>
      <c r="O24" s="93" t="s">
        <v>884</v>
      </c>
      <c r="P24" s="93" t="s">
        <v>85</v>
      </c>
      <c r="T24" s="93">
        <v>10007</v>
      </c>
      <c r="U24" s="93" t="s">
        <v>100</v>
      </c>
      <c r="V24" s="273">
        <v>42005</v>
      </c>
      <c r="W24" s="273">
        <v>42035.999988425923</v>
      </c>
      <c r="X24" s="93">
        <v>1</v>
      </c>
      <c r="Y24" s="93" t="s">
        <v>180</v>
      </c>
      <c r="Z24" s="93">
        <v>12</v>
      </c>
      <c r="AA24" s="93">
        <v>1</v>
      </c>
      <c r="AB24" s="93">
        <v>0</v>
      </c>
      <c r="AC24" s="93">
        <v>0</v>
      </c>
      <c r="AD24" s="93">
        <v>0</v>
      </c>
      <c r="AF24" s="93">
        <v>2000</v>
      </c>
      <c r="AG24" s="93" t="s">
        <v>883</v>
      </c>
      <c r="AH24" s="93" t="s">
        <v>884</v>
      </c>
      <c r="AI24" s="93" t="s">
        <v>85</v>
      </c>
      <c r="AL24" s="93">
        <f t="shared" si="1"/>
        <v>0</v>
      </c>
      <c r="AM24" s="93">
        <f t="shared" si="2"/>
        <v>0</v>
      </c>
      <c r="AN24" s="93">
        <f t="shared" si="3"/>
        <v>0</v>
      </c>
      <c r="AO24" s="93">
        <f t="shared" si="4"/>
        <v>0</v>
      </c>
      <c r="AP24" s="93">
        <f t="shared" si="5"/>
        <v>0</v>
      </c>
      <c r="AQ24" s="93">
        <f t="shared" si="6"/>
        <v>0</v>
      </c>
      <c r="AR24" s="93">
        <f t="shared" si="7"/>
        <v>0</v>
      </c>
      <c r="AS24" s="93">
        <f t="shared" si="8"/>
        <v>0</v>
      </c>
      <c r="AT24" s="93">
        <f t="shared" si="9"/>
        <v>0</v>
      </c>
      <c r="AU24" s="93">
        <f t="shared" si="10"/>
        <v>0</v>
      </c>
      <c r="AV24" s="93">
        <f t="shared" si="11"/>
        <v>0</v>
      </c>
      <c r="AW24" s="93">
        <f t="shared" si="12"/>
        <v>0</v>
      </c>
      <c r="AX24" s="93">
        <f t="shared" si="13"/>
        <v>0</v>
      </c>
      <c r="AY24" s="93">
        <f t="shared" si="14"/>
        <v>0</v>
      </c>
      <c r="AZ24" s="93">
        <f t="shared" si="15"/>
        <v>0</v>
      </c>
      <c r="BA24" s="93">
        <f t="shared" si="16"/>
        <v>0</v>
      </c>
      <c r="BB24" s="93">
        <f t="shared" si="17"/>
        <v>0</v>
      </c>
    </row>
    <row r="25" spans="1:54" s="93" customFormat="1" x14ac:dyDescent="0.25">
      <c r="A25" s="93">
        <v>10007</v>
      </c>
      <c r="B25" s="93" t="s">
        <v>100</v>
      </c>
      <c r="C25" s="273">
        <v>42005</v>
      </c>
      <c r="D25" s="273">
        <v>42035.999988425923</v>
      </c>
      <c r="E25" s="93">
        <v>0</v>
      </c>
      <c r="F25" s="93" t="s">
        <v>38</v>
      </c>
      <c r="G25" s="93">
        <v>12</v>
      </c>
      <c r="H25" s="93">
        <v>1</v>
      </c>
      <c r="I25" s="93">
        <v>0</v>
      </c>
      <c r="J25" s="93">
        <v>0</v>
      </c>
      <c r="K25" s="93">
        <v>0</v>
      </c>
      <c r="M25" s="93">
        <v>3200</v>
      </c>
      <c r="N25" s="93">
        <v>3200</v>
      </c>
      <c r="O25" s="93">
        <v>736</v>
      </c>
      <c r="P25" s="93">
        <v>64</v>
      </c>
      <c r="T25" s="93">
        <v>10007</v>
      </c>
      <c r="U25" s="93" t="s">
        <v>100</v>
      </c>
      <c r="V25" s="273">
        <v>42005</v>
      </c>
      <c r="W25" s="273">
        <v>42035.999988425923</v>
      </c>
      <c r="X25" s="93">
        <v>0</v>
      </c>
      <c r="Y25" s="93" t="s">
        <v>38</v>
      </c>
      <c r="Z25" s="93">
        <v>12</v>
      </c>
      <c r="AA25" s="93">
        <v>1</v>
      </c>
      <c r="AB25" s="93">
        <v>0</v>
      </c>
      <c r="AC25" s="93">
        <v>0</v>
      </c>
      <c r="AD25" s="93">
        <v>0</v>
      </c>
      <c r="AF25" s="93">
        <v>3200</v>
      </c>
      <c r="AG25" s="93">
        <v>3200</v>
      </c>
      <c r="AH25" s="93">
        <v>736</v>
      </c>
      <c r="AI25" s="93">
        <v>64</v>
      </c>
      <c r="AL25" s="93">
        <f t="shared" si="1"/>
        <v>0</v>
      </c>
      <c r="AM25" s="93">
        <f t="shared" si="2"/>
        <v>0</v>
      </c>
      <c r="AN25" s="93">
        <f t="shared" si="3"/>
        <v>0</v>
      </c>
      <c r="AO25" s="93">
        <f t="shared" si="4"/>
        <v>0</v>
      </c>
      <c r="AP25" s="93">
        <f t="shared" si="5"/>
        <v>0</v>
      </c>
      <c r="AQ25" s="93">
        <f t="shared" si="6"/>
        <v>0</v>
      </c>
      <c r="AR25" s="93">
        <f t="shared" si="7"/>
        <v>0</v>
      </c>
      <c r="AS25" s="93">
        <f t="shared" si="8"/>
        <v>0</v>
      </c>
      <c r="AT25" s="93">
        <f t="shared" si="9"/>
        <v>0</v>
      </c>
      <c r="AU25" s="93">
        <f t="shared" si="10"/>
        <v>0</v>
      </c>
      <c r="AV25" s="93">
        <f t="shared" si="11"/>
        <v>0</v>
      </c>
      <c r="AW25" s="93">
        <f t="shared" si="12"/>
        <v>0</v>
      </c>
      <c r="AX25" s="93">
        <f t="shared" si="13"/>
        <v>0</v>
      </c>
      <c r="AY25" s="93">
        <f t="shared" si="14"/>
        <v>0</v>
      </c>
      <c r="AZ25" s="93">
        <f t="shared" si="15"/>
        <v>0</v>
      </c>
      <c r="BA25" s="93">
        <f t="shared" si="16"/>
        <v>0</v>
      </c>
      <c r="BB25" s="93">
        <f t="shared" si="17"/>
        <v>0</v>
      </c>
    </row>
    <row r="26" spans="1:54" s="93" customFormat="1" x14ac:dyDescent="0.25">
      <c r="A26" s="93">
        <v>10007</v>
      </c>
      <c r="B26" s="93" t="s">
        <v>100</v>
      </c>
      <c r="C26" s="273">
        <v>42005</v>
      </c>
      <c r="D26" s="273">
        <v>42035.999988425923</v>
      </c>
      <c r="E26" s="93">
        <v>1</v>
      </c>
      <c r="F26" s="93" t="s">
        <v>38</v>
      </c>
      <c r="G26" s="93">
        <v>12</v>
      </c>
      <c r="H26" s="93">
        <v>1</v>
      </c>
      <c r="I26" s="93">
        <v>0</v>
      </c>
      <c r="J26" s="93">
        <v>0</v>
      </c>
      <c r="K26" s="93">
        <v>0</v>
      </c>
      <c r="M26" s="93">
        <v>10000</v>
      </c>
      <c r="N26" s="93" t="s">
        <v>900</v>
      </c>
      <c r="O26" s="93" t="s">
        <v>901</v>
      </c>
      <c r="P26" s="93" t="s">
        <v>902</v>
      </c>
      <c r="T26" s="93">
        <v>10007</v>
      </c>
      <c r="U26" s="93" t="s">
        <v>100</v>
      </c>
      <c r="V26" s="273">
        <v>42005</v>
      </c>
      <c r="W26" s="273">
        <v>42035.999988425923</v>
      </c>
      <c r="X26" s="93">
        <v>1</v>
      </c>
      <c r="Y26" s="93" t="s">
        <v>38</v>
      </c>
      <c r="Z26" s="93">
        <v>12</v>
      </c>
      <c r="AA26" s="93">
        <v>1</v>
      </c>
      <c r="AB26" s="93">
        <v>0</v>
      </c>
      <c r="AC26" s="93">
        <v>0</v>
      </c>
      <c r="AD26" s="93">
        <v>0</v>
      </c>
      <c r="AF26" s="93">
        <v>10000</v>
      </c>
      <c r="AG26" s="93" t="s">
        <v>900</v>
      </c>
      <c r="AH26" s="93" t="s">
        <v>901</v>
      </c>
      <c r="AI26" s="93" t="s">
        <v>902</v>
      </c>
      <c r="AL26" s="93">
        <f t="shared" si="1"/>
        <v>0</v>
      </c>
      <c r="AM26" s="93">
        <f t="shared" si="2"/>
        <v>0</v>
      </c>
      <c r="AN26" s="93">
        <f t="shared" si="3"/>
        <v>0</v>
      </c>
      <c r="AO26" s="93">
        <f t="shared" si="4"/>
        <v>0</v>
      </c>
      <c r="AP26" s="93">
        <f t="shared" si="5"/>
        <v>0</v>
      </c>
      <c r="AQ26" s="93">
        <f t="shared" si="6"/>
        <v>0</v>
      </c>
      <c r="AR26" s="93">
        <f t="shared" si="7"/>
        <v>0</v>
      </c>
      <c r="AS26" s="93">
        <f t="shared" si="8"/>
        <v>0</v>
      </c>
      <c r="AT26" s="93">
        <f t="shared" si="9"/>
        <v>0</v>
      </c>
      <c r="AU26" s="93">
        <f t="shared" si="10"/>
        <v>0</v>
      </c>
      <c r="AV26" s="93">
        <f t="shared" si="11"/>
        <v>0</v>
      </c>
      <c r="AW26" s="93">
        <f t="shared" si="12"/>
        <v>0</v>
      </c>
      <c r="AX26" s="93">
        <f t="shared" si="13"/>
        <v>0</v>
      </c>
      <c r="AY26" s="93">
        <f t="shared" si="14"/>
        <v>0</v>
      </c>
      <c r="AZ26" s="93">
        <f t="shared" si="15"/>
        <v>0</v>
      </c>
      <c r="BA26" s="93">
        <f t="shared" si="16"/>
        <v>0</v>
      </c>
      <c r="BB26" s="93">
        <f t="shared" si="17"/>
        <v>0</v>
      </c>
    </row>
    <row r="27" spans="1:54" s="93" customFormat="1" x14ac:dyDescent="0.25">
      <c r="A27" s="93">
        <v>10007</v>
      </c>
      <c r="B27" s="93" t="s">
        <v>100</v>
      </c>
      <c r="C27" s="273">
        <v>42005</v>
      </c>
      <c r="D27" s="273">
        <v>42035.999988425923</v>
      </c>
      <c r="E27" s="93">
        <v>1</v>
      </c>
      <c r="F27" s="93" t="s">
        <v>59</v>
      </c>
      <c r="G27" s="93">
        <v>12</v>
      </c>
      <c r="H27" s="93">
        <v>1</v>
      </c>
      <c r="I27" s="93">
        <v>0</v>
      </c>
      <c r="J27" s="93">
        <v>0</v>
      </c>
      <c r="K27" s="93">
        <v>0</v>
      </c>
      <c r="M27" s="93">
        <v>3200</v>
      </c>
      <c r="N27" s="93" t="s">
        <v>885</v>
      </c>
      <c r="O27" s="93" t="s">
        <v>898</v>
      </c>
      <c r="P27" s="93" t="s">
        <v>899</v>
      </c>
      <c r="T27" s="93">
        <v>10007</v>
      </c>
      <c r="U27" s="93" t="s">
        <v>100</v>
      </c>
      <c r="V27" s="273">
        <v>42005</v>
      </c>
      <c r="W27" s="273">
        <v>42035.999988425923</v>
      </c>
      <c r="X27" s="93">
        <v>1</v>
      </c>
      <c r="Y27" s="93" t="s">
        <v>59</v>
      </c>
      <c r="Z27" s="93">
        <v>12</v>
      </c>
      <c r="AA27" s="93">
        <v>1</v>
      </c>
      <c r="AB27" s="93">
        <v>0</v>
      </c>
      <c r="AC27" s="93">
        <v>0</v>
      </c>
      <c r="AD27" s="93">
        <v>0</v>
      </c>
      <c r="AF27" s="93">
        <v>3200</v>
      </c>
      <c r="AG27" s="93" t="s">
        <v>885</v>
      </c>
      <c r="AH27" s="93" t="s">
        <v>898</v>
      </c>
      <c r="AI27" s="93" t="s">
        <v>899</v>
      </c>
      <c r="AL27" s="93">
        <f t="shared" si="1"/>
        <v>0</v>
      </c>
      <c r="AM27" s="93">
        <f t="shared" si="2"/>
        <v>0</v>
      </c>
      <c r="AN27" s="93">
        <f t="shared" si="3"/>
        <v>0</v>
      </c>
      <c r="AO27" s="93">
        <f t="shared" si="4"/>
        <v>0</v>
      </c>
      <c r="AP27" s="93">
        <f t="shared" si="5"/>
        <v>0</v>
      </c>
      <c r="AQ27" s="93">
        <f t="shared" si="6"/>
        <v>0</v>
      </c>
      <c r="AR27" s="93">
        <f t="shared" si="7"/>
        <v>0</v>
      </c>
      <c r="AS27" s="93">
        <f t="shared" si="8"/>
        <v>0</v>
      </c>
      <c r="AT27" s="93">
        <f t="shared" si="9"/>
        <v>0</v>
      </c>
      <c r="AU27" s="93">
        <f t="shared" si="10"/>
        <v>0</v>
      </c>
      <c r="AV27" s="93">
        <f t="shared" si="11"/>
        <v>0</v>
      </c>
      <c r="AW27" s="93">
        <f t="shared" si="12"/>
        <v>0</v>
      </c>
      <c r="AX27" s="93">
        <f t="shared" si="13"/>
        <v>0</v>
      </c>
      <c r="AY27" s="93">
        <f t="shared" si="14"/>
        <v>0</v>
      </c>
      <c r="AZ27" s="93">
        <f t="shared" si="15"/>
        <v>0</v>
      </c>
      <c r="BA27" s="93">
        <f t="shared" si="16"/>
        <v>0</v>
      </c>
      <c r="BB27" s="93">
        <f t="shared" si="17"/>
        <v>0</v>
      </c>
    </row>
    <row r="28" spans="1:54" s="93" customFormat="1" x14ac:dyDescent="0.25">
      <c r="A28" s="93">
        <v>10007</v>
      </c>
      <c r="B28" s="93" t="s">
        <v>100</v>
      </c>
      <c r="C28" s="273">
        <v>42005</v>
      </c>
      <c r="D28" s="273">
        <v>42035.999988425923</v>
      </c>
      <c r="E28" s="93">
        <v>0</v>
      </c>
      <c r="F28" s="93" t="s">
        <v>59</v>
      </c>
      <c r="G28" s="93">
        <v>12</v>
      </c>
      <c r="H28" s="93">
        <v>1</v>
      </c>
      <c r="I28" s="93">
        <v>0</v>
      </c>
      <c r="J28" s="93">
        <v>0</v>
      </c>
      <c r="K28" s="93">
        <v>0</v>
      </c>
      <c r="M28" s="93">
        <v>3200</v>
      </c>
      <c r="N28" s="93">
        <v>3200</v>
      </c>
      <c r="O28" s="93">
        <v>736</v>
      </c>
      <c r="P28" s="93">
        <v>64</v>
      </c>
      <c r="T28" s="93">
        <v>10007</v>
      </c>
      <c r="U28" s="93" t="s">
        <v>100</v>
      </c>
      <c r="V28" s="273">
        <v>42005</v>
      </c>
      <c r="W28" s="273">
        <v>42035.999988425923</v>
      </c>
      <c r="X28" s="93">
        <v>0</v>
      </c>
      <c r="Y28" s="93" t="s">
        <v>59</v>
      </c>
      <c r="Z28" s="93">
        <v>12</v>
      </c>
      <c r="AA28" s="93">
        <v>1</v>
      </c>
      <c r="AB28" s="93">
        <v>0</v>
      </c>
      <c r="AC28" s="93">
        <v>0</v>
      </c>
      <c r="AD28" s="93">
        <v>0</v>
      </c>
      <c r="AF28" s="93">
        <v>3200</v>
      </c>
      <c r="AG28" s="93">
        <v>3200</v>
      </c>
      <c r="AH28" s="93">
        <v>736</v>
      </c>
      <c r="AI28" s="93">
        <v>64</v>
      </c>
      <c r="AL28" s="93">
        <f t="shared" si="1"/>
        <v>0</v>
      </c>
      <c r="AM28" s="93">
        <f t="shared" si="2"/>
        <v>0</v>
      </c>
      <c r="AN28" s="93">
        <f t="shared" si="3"/>
        <v>0</v>
      </c>
      <c r="AO28" s="93">
        <f t="shared" si="4"/>
        <v>0</v>
      </c>
      <c r="AP28" s="93">
        <f t="shared" si="5"/>
        <v>0</v>
      </c>
      <c r="AQ28" s="93">
        <f t="shared" si="6"/>
        <v>0</v>
      </c>
      <c r="AR28" s="93">
        <f t="shared" si="7"/>
        <v>0</v>
      </c>
      <c r="AS28" s="93">
        <f t="shared" si="8"/>
        <v>0</v>
      </c>
      <c r="AT28" s="93">
        <f t="shared" si="9"/>
        <v>0</v>
      </c>
      <c r="AU28" s="93">
        <f t="shared" si="10"/>
        <v>0</v>
      </c>
      <c r="AV28" s="93">
        <f t="shared" si="11"/>
        <v>0</v>
      </c>
      <c r="AW28" s="93">
        <f t="shared" si="12"/>
        <v>0</v>
      </c>
      <c r="AX28" s="93">
        <f t="shared" si="13"/>
        <v>0</v>
      </c>
      <c r="AY28" s="93">
        <f t="shared" si="14"/>
        <v>0</v>
      </c>
      <c r="AZ28" s="93">
        <f t="shared" si="15"/>
        <v>0</v>
      </c>
      <c r="BA28" s="93">
        <f t="shared" si="16"/>
        <v>0</v>
      </c>
      <c r="BB28" s="93">
        <f t="shared" si="17"/>
        <v>0</v>
      </c>
    </row>
    <row r="29" spans="1:54" s="93" customFormat="1" x14ac:dyDescent="0.25">
      <c r="A29" s="93">
        <v>10007</v>
      </c>
      <c r="B29" s="93" t="s">
        <v>100</v>
      </c>
      <c r="C29" s="273">
        <v>42036</v>
      </c>
      <c r="D29" s="273">
        <v>42063.999988425923</v>
      </c>
      <c r="E29" s="93">
        <v>0</v>
      </c>
      <c r="F29" s="93" t="s">
        <v>180</v>
      </c>
      <c r="G29" s="93">
        <v>12</v>
      </c>
      <c r="H29" s="93">
        <v>1</v>
      </c>
      <c r="I29" s="93">
        <v>600</v>
      </c>
      <c r="J29" s="93">
        <v>138</v>
      </c>
      <c r="K29" s="93">
        <v>12</v>
      </c>
      <c r="M29" s="93">
        <v>0</v>
      </c>
      <c r="N29" s="93">
        <v>0</v>
      </c>
      <c r="O29" s="93">
        <v>0</v>
      </c>
      <c r="P29" s="93">
        <v>0</v>
      </c>
      <c r="T29" s="93">
        <v>10007</v>
      </c>
      <c r="U29" s="93" t="s">
        <v>100</v>
      </c>
      <c r="V29" s="273">
        <v>42036</v>
      </c>
      <c r="W29" s="273">
        <v>42063.999988425923</v>
      </c>
      <c r="X29" s="93">
        <v>0</v>
      </c>
      <c r="Y29" s="93" t="s">
        <v>180</v>
      </c>
      <c r="Z29" s="93">
        <v>12</v>
      </c>
      <c r="AA29" s="93">
        <v>1</v>
      </c>
      <c r="AB29" s="93">
        <v>600</v>
      </c>
      <c r="AC29" s="93">
        <v>138</v>
      </c>
      <c r="AD29" s="93">
        <v>12</v>
      </c>
      <c r="AF29" s="93">
        <v>0</v>
      </c>
      <c r="AG29" s="93">
        <v>0</v>
      </c>
      <c r="AH29" s="93">
        <v>0</v>
      </c>
      <c r="AI29" s="93">
        <v>0</v>
      </c>
      <c r="AL29" s="93">
        <f t="shared" si="1"/>
        <v>0</v>
      </c>
      <c r="AM29" s="93">
        <f t="shared" si="2"/>
        <v>0</v>
      </c>
      <c r="AN29" s="93">
        <f t="shared" si="3"/>
        <v>0</v>
      </c>
      <c r="AO29" s="93">
        <f t="shared" si="4"/>
        <v>0</v>
      </c>
      <c r="AP29" s="93">
        <f t="shared" si="5"/>
        <v>0</v>
      </c>
      <c r="AQ29" s="93">
        <f t="shared" si="6"/>
        <v>0</v>
      </c>
      <c r="AR29" s="93">
        <f t="shared" si="7"/>
        <v>0</v>
      </c>
      <c r="AS29" s="93">
        <f t="shared" si="8"/>
        <v>0</v>
      </c>
      <c r="AT29" s="93">
        <f t="shared" si="9"/>
        <v>0</v>
      </c>
      <c r="AU29" s="93">
        <f t="shared" si="10"/>
        <v>0</v>
      </c>
      <c r="AV29" s="93">
        <f t="shared" si="11"/>
        <v>0</v>
      </c>
      <c r="AW29" s="93">
        <f t="shared" si="12"/>
        <v>0</v>
      </c>
      <c r="AX29" s="93">
        <f t="shared" si="13"/>
        <v>0</v>
      </c>
      <c r="AY29" s="93">
        <f t="shared" si="14"/>
        <v>0</v>
      </c>
      <c r="AZ29" s="93">
        <f t="shared" si="15"/>
        <v>0</v>
      </c>
      <c r="BA29" s="93">
        <f t="shared" si="16"/>
        <v>0</v>
      </c>
      <c r="BB29" s="93">
        <f t="shared" si="17"/>
        <v>0</v>
      </c>
    </row>
    <row r="30" spans="1:54" s="93" customFormat="1" x14ac:dyDescent="0.25">
      <c r="A30" s="93">
        <v>10007</v>
      </c>
      <c r="B30" s="93" t="s">
        <v>100</v>
      </c>
      <c r="C30" s="273">
        <v>42036</v>
      </c>
      <c r="D30" s="273">
        <v>42063.999988425923</v>
      </c>
      <c r="E30" s="93">
        <v>1</v>
      </c>
      <c r="F30" s="93" t="s">
        <v>180</v>
      </c>
      <c r="G30" s="93">
        <v>12</v>
      </c>
      <c r="H30" s="93">
        <v>1</v>
      </c>
      <c r="I30" s="93">
        <v>820</v>
      </c>
      <c r="J30" s="93" t="s">
        <v>343</v>
      </c>
      <c r="K30" s="93" t="s">
        <v>82</v>
      </c>
      <c r="M30" s="93">
        <v>0</v>
      </c>
      <c r="N30" s="93">
        <v>0</v>
      </c>
      <c r="O30" s="93">
        <v>0</v>
      </c>
      <c r="P30" s="93">
        <v>0</v>
      </c>
      <c r="T30" s="93">
        <v>10007</v>
      </c>
      <c r="U30" s="93" t="s">
        <v>100</v>
      </c>
      <c r="V30" s="273">
        <v>42036</v>
      </c>
      <c r="W30" s="273">
        <v>42063.999988425923</v>
      </c>
      <c r="X30" s="93">
        <v>1</v>
      </c>
      <c r="Y30" s="93" t="s">
        <v>180</v>
      </c>
      <c r="Z30" s="93">
        <v>12</v>
      </c>
      <c r="AA30" s="93">
        <v>1</v>
      </c>
      <c r="AB30" s="93">
        <v>820</v>
      </c>
      <c r="AC30" s="93" t="s">
        <v>343</v>
      </c>
      <c r="AD30" s="93" t="s">
        <v>82</v>
      </c>
      <c r="AF30" s="93">
        <v>0</v>
      </c>
      <c r="AG30" s="93">
        <v>0</v>
      </c>
      <c r="AH30" s="93">
        <v>0</v>
      </c>
      <c r="AI30" s="93">
        <v>0</v>
      </c>
      <c r="AL30" s="93">
        <f t="shared" si="1"/>
        <v>0</v>
      </c>
      <c r="AM30" s="93">
        <f t="shared" si="2"/>
        <v>0</v>
      </c>
      <c r="AN30" s="93">
        <f t="shared" si="3"/>
        <v>0</v>
      </c>
      <c r="AO30" s="93">
        <f t="shared" si="4"/>
        <v>0</v>
      </c>
      <c r="AP30" s="93">
        <f t="shared" si="5"/>
        <v>0</v>
      </c>
      <c r="AQ30" s="93">
        <f t="shared" si="6"/>
        <v>0</v>
      </c>
      <c r="AR30" s="93">
        <f t="shared" si="7"/>
        <v>0</v>
      </c>
      <c r="AS30" s="93">
        <f t="shared" si="8"/>
        <v>0</v>
      </c>
      <c r="AT30" s="93">
        <f t="shared" si="9"/>
        <v>0</v>
      </c>
      <c r="AU30" s="93">
        <f t="shared" si="10"/>
        <v>0</v>
      </c>
      <c r="AV30" s="93">
        <f t="shared" si="11"/>
        <v>0</v>
      </c>
      <c r="AW30" s="93">
        <f t="shared" si="12"/>
        <v>0</v>
      </c>
      <c r="AX30" s="93">
        <f t="shared" si="13"/>
        <v>0</v>
      </c>
      <c r="AY30" s="93">
        <f t="shared" si="14"/>
        <v>0</v>
      </c>
      <c r="AZ30" s="93">
        <f t="shared" si="15"/>
        <v>0</v>
      </c>
      <c r="BA30" s="93">
        <f t="shared" si="16"/>
        <v>0</v>
      </c>
      <c r="BB30" s="93">
        <f t="shared" si="17"/>
        <v>0</v>
      </c>
    </row>
    <row r="31" spans="1:54" s="93" customFormat="1" x14ac:dyDescent="0.25">
      <c r="A31" s="93">
        <v>10007</v>
      </c>
      <c r="B31" s="93" t="s">
        <v>100</v>
      </c>
      <c r="C31" s="273">
        <v>42036</v>
      </c>
      <c r="D31" s="273">
        <v>42063.999988425923</v>
      </c>
      <c r="E31" s="93">
        <v>0</v>
      </c>
      <c r="F31" s="93" t="s">
        <v>38</v>
      </c>
      <c r="G31" s="93">
        <v>12</v>
      </c>
      <c r="H31" s="93">
        <v>1</v>
      </c>
      <c r="I31" s="93">
        <v>1600</v>
      </c>
      <c r="J31" s="93">
        <v>368</v>
      </c>
      <c r="K31" s="93">
        <v>32</v>
      </c>
      <c r="M31" s="93">
        <v>0</v>
      </c>
      <c r="N31" s="93">
        <v>0</v>
      </c>
      <c r="O31" s="93">
        <v>0</v>
      </c>
      <c r="P31" s="93">
        <v>0</v>
      </c>
      <c r="T31" s="93">
        <v>10007</v>
      </c>
      <c r="U31" s="93" t="s">
        <v>100</v>
      </c>
      <c r="V31" s="273">
        <v>42036</v>
      </c>
      <c r="W31" s="273">
        <v>42063.999988425923</v>
      </c>
      <c r="X31" s="93">
        <v>0</v>
      </c>
      <c r="Y31" s="93" t="s">
        <v>38</v>
      </c>
      <c r="Z31" s="93">
        <v>12</v>
      </c>
      <c r="AA31" s="93">
        <v>1</v>
      </c>
      <c r="AB31" s="93">
        <v>1600</v>
      </c>
      <c r="AC31" s="93">
        <v>368</v>
      </c>
      <c r="AD31" s="93">
        <v>32</v>
      </c>
      <c r="AF31" s="93">
        <v>0</v>
      </c>
      <c r="AG31" s="93">
        <v>0</v>
      </c>
      <c r="AH31" s="93">
        <v>0</v>
      </c>
      <c r="AI31" s="93">
        <v>0</v>
      </c>
      <c r="AL31" s="93">
        <f t="shared" si="1"/>
        <v>0</v>
      </c>
      <c r="AM31" s="93">
        <f t="shared" si="2"/>
        <v>0</v>
      </c>
      <c r="AN31" s="93">
        <f t="shared" si="3"/>
        <v>0</v>
      </c>
      <c r="AO31" s="93">
        <f t="shared" si="4"/>
        <v>0</v>
      </c>
      <c r="AP31" s="93">
        <f t="shared" si="5"/>
        <v>0</v>
      </c>
      <c r="AQ31" s="93">
        <f t="shared" si="6"/>
        <v>0</v>
      </c>
      <c r="AR31" s="93">
        <f t="shared" si="7"/>
        <v>0</v>
      </c>
      <c r="AS31" s="93">
        <f t="shared" si="8"/>
        <v>0</v>
      </c>
      <c r="AT31" s="93">
        <f t="shared" si="9"/>
        <v>0</v>
      </c>
      <c r="AU31" s="93">
        <f t="shared" si="10"/>
        <v>0</v>
      </c>
      <c r="AV31" s="93">
        <f t="shared" si="11"/>
        <v>0</v>
      </c>
      <c r="AW31" s="93">
        <f t="shared" si="12"/>
        <v>0</v>
      </c>
      <c r="AX31" s="93">
        <f t="shared" si="13"/>
        <v>0</v>
      </c>
      <c r="AY31" s="93">
        <f t="shared" si="14"/>
        <v>0</v>
      </c>
      <c r="AZ31" s="93">
        <f t="shared" si="15"/>
        <v>0</v>
      </c>
      <c r="BA31" s="93">
        <f t="shared" si="16"/>
        <v>0</v>
      </c>
      <c r="BB31" s="93">
        <f t="shared" si="17"/>
        <v>0</v>
      </c>
    </row>
    <row r="32" spans="1:54" s="93" customFormat="1" x14ac:dyDescent="0.25">
      <c r="A32" s="93">
        <v>10007</v>
      </c>
      <c r="B32" s="93" t="s">
        <v>100</v>
      </c>
      <c r="C32" s="273">
        <v>42036</v>
      </c>
      <c r="D32" s="273">
        <v>42063.999988425923</v>
      </c>
      <c r="E32" s="93">
        <v>1</v>
      </c>
      <c r="F32" s="93" t="s">
        <v>38</v>
      </c>
      <c r="G32" s="93">
        <v>12</v>
      </c>
      <c r="H32" s="93">
        <v>1</v>
      </c>
      <c r="I32" s="93">
        <v>4100</v>
      </c>
      <c r="J32" s="93">
        <v>943</v>
      </c>
      <c r="K32" s="93">
        <v>82</v>
      </c>
      <c r="M32" s="93">
        <v>0</v>
      </c>
      <c r="N32" s="93">
        <v>0</v>
      </c>
      <c r="O32" s="93">
        <v>0</v>
      </c>
      <c r="P32" s="93">
        <v>0</v>
      </c>
      <c r="T32" s="93">
        <v>10007</v>
      </c>
      <c r="U32" s="93" t="s">
        <v>100</v>
      </c>
      <c r="V32" s="273">
        <v>42036</v>
      </c>
      <c r="W32" s="273">
        <v>42063.999988425923</v>
      </c>
      <c r="X32" s="93">
        <v>1</v>
      </c>
      <c r="Y32" s="93" t="s">
        <v>38</v>
      </c>
      <c r="Z32" s="93">
        <v>12</v>
      </c>
      <c r="AA32" s="93">
        <v>1</v>
      </c>
      <c r="AB32" s="93">
        <v>4100</v>
      </c>
      <c r="AC32" s="93">
        <v>943</v>
      </c>
      <c r="AD32" s="93">
        <v>82</v>
      </c>
      <c r="AF32" s="93">
        <v>0</v>
      </c>
      <c r="AG32" s="93">
        <v>0</v>
      </c>
      <c r="AH32" s="93">
        <v>0</v>
      </c>
      <c r="AI32" s="93">
        <v>0</v>
      </c>
      <c r="AL32" s="93">
        <f t="shared" si="1"/>
        <v>0</v>
      </c>
      <c r="AM32" s="93">
        <f t="shared" si="2"/>
        <v>0</v>
      </c>
      <c r="AN32" s="93">
        <f t="shared" si="3"/>
        <v>0</v>
      </c>
      <c r="AO32" s="93">
        <f t="shared" si="4"/>
        <v>0</v>
      </c>
      <c r="AP32" s="93">
        <f t="shared" si="5"/>
        <v>0</v>
      </c>
      <c r="AQ32" s="93">
        <f t="shared" si="6"/>
        <v>0</v>
      </c>
      <c r="AR32" s="93">
        <f t="shared" si="7"/>
        <v>0</v>
      </c>
      <c r="AS32" s="93">
        <f t="shared" si="8"/>
        <v>0</v>
      </c>
      <c r="AT32" s="93">
        <f t="shared" si="9"/>
        <v>0</v>
      </c>
      <c r="AU32" s="93">
        <f t="shared" si="10"/>
        <v>0</v>
      </c>
      <c r="AV32" s="93">
        <f t="shared" si="11"/>
        <v>0</v>
      </c>
      <c r="AW32" s="93">
        <f t="shared" si="12"/>
        <v>0</v>
      </c>
      <c r="AX32" s="93">
        <f t="shared" si="13"/>
        <v>0</v>
      </c>
      <c r="AY32" s="93">
        <f t="shared" si="14"/>
        <v>0</v>
      </c>
      <c r="AZ32" s="93">
        <f t="shared" si="15"/>
        <v>0</v>
      </c>
      <c r="BA32" s="93">
        <f t="shared" si="16"/>
        <v>0</v>
      </c>
      <c r="BB32" s="93">
        <f t="shared" si="17"/>
        <v>0</v>
      </c>
    </row>
    <row r="33" spans="1:54" s="93" customFormat="1" x14ac:dyDescent="0.25">
      <c r="A33" s="93">
        <v>10007</v>
      </c>
      <c r="B33" s="93" t="s">
        <v>100</v>
      </c>
      <c r="C33" s="273">
        <v>42036</v>
      </c>
      <c r="D33" s="273">
        <v>42063.999988425923</v>
      </c>
      <c r="E33" s="93">
        <v>1</v>
      </c>
      <c r="F33" s="93" t="s">
        <v>59</v>
      </c>
      <c r="G33" s="93">
        <v>12</v>
      </c>
      <c r="H33" s="93">
        <v>1</v>
      </c>
      <c r="I33" s="93">
        <v>1312</v>
      </c>
      <c r="J33" s="93" t="s">
        <v>871</v>
      </c>
      <c r="K33" s="93" t="s">
        <v>872</v>
      </c>
      <c r="M33" s="93">
        <v>0</v>
      </c>
      <c r="N33" s="93">
        <v>0</v>
      </c>
      <c r="O33" s="93">
        <v>0</v>
      </c>
      <c r="P33" s="93">
        <v>0</v>
      </c>
      <c r="T33" s="93">
        <v>10007</v>
      </c>
      <c r="U33" s="93" t="s">
        <v>100</v>
      </c>
      <c r="V33" s="273">
        <v>42036</v>
      </c>
      <c r="W33" s="273">
        <v>42063.999988425923</v>
      </c>
      <c r="X33" s="93">
        <v>1</v>
      </c>
      <c r="Y33" s="93" t="s">
        <v>59</v>
      </c>
      <c r="Z33" s="93">
        <v>12</v>
      </c>
      <c r="AA33" s="93">
        <v>1</v>
      </c>
      <c r="AB33" s="93">
        <v>1312</v>
      </c>
      <c r="AC33" s="93" t="s">
        <v>871</v>
      </c>
      <c r="AD33" s="93" t="s">
        <v>872</v>
      </c>
      <c r="AF33" s="93">
        <v>0</v>
      </c>
      <c r="AG33" s="93">
        <v>0</v>
      </c>
      <c r="AH33" s="93">
        <v>0</v>
      </c>
      <c r="AI33" s="93">
        <v>0</v>
      </c>
      <c r="AL33" s="93">
        <f t="shared" si="1"/>
        <v>0</v>
      </c>
      <c r="AM33" s="93">
        <f t="shared" si="2"/>
        <v>0</v>
      </c>
      <c r="AN33" s="93">
        <f t="shared" si="3"/>
        <v>0</v>
      </c>
      <c r="AO33" s="93">
        <f t="shared" si="4"/>
        <v>0</v>
      </c>
      <c r="AP33" s="93">
        <f t="shared" si="5"/>
        <v>0</v>
      </c>
      <c r="AQ33" s="93">
        <f t="shared" si="6"/>
        <v>0</v>
      </c>
      <c r="AR33" s="93">
        <f t="shared" si="7"/>
        <v>0</v>
      </c>
      <c r="AS33" s="93">
        <f t="shared" si="8"/>
        <v>0</v>
      </c>
      <c r="AT33" s="93">
        <f t="shared" si="9"/>
        <v>0</v>
      </c>
      <c r="AU33" s="93">
        <f t="shared" si="10"/>
        <v>0</v>
      </c>
      <c r="AV33" s="93">
        <f t="shared" si="11"/>
        <v>0</v>
      </c>
      <c r="AW33" s="93">
        <f t="shared" si="12"/>
        <v>0</v>
      </c>
      <c r="AX33" s="93">
        <f t="shared" si="13"/>
        <v>0</v>
      </c>
      <c r="AY33" s="93">
        <f t="shared" si="14"/>
        <v>0</v>
      </c>
      <c r="AZ33" s="93">
        <f t="shared" si="15"/>
        <v>0</v>
      </c>
      <c r="BA33" s="93">
        <f t="shared" si="16"/>
        <v>0</v>
      </c>
      <c r="BB33" s="93">
        <f t="shared" si="17"/>
        <v>0</v>
      </c>
    </row>
    <row r="34" spans="1:54" s="93" customFormat="1" x14ac:dyDescent="0.25">
      <c r="A34" s="93">
        <v>10007</v>
      </c>
      <c r="B34" s="93" t="s">
        <v>100</v>
      </c>
      <c r="C34" s="273">
        <v>42036</v>
      </c>
      <c r="D34" s="273">
        <v>42063.999988425923</v>
      </c>
      <c r="E34" s="93">
        <v>0</v>
      </c>
      <c r="F34" s="93" t="s">
        <v>59</v>
      </c>
      <c r="G34" s="93">
        <v>12</v>
      </c>
      <c r="H34" s="93">
        <v>1</v>
      </c>
      <c r="I34" s="93">
        <v>1600</v>
      </c>
      <c r="J34" s="93">
        <v>368</v>
      </c>
      <c r="K34" s="93">
        <v>32</v>
      </c>
      <c r="M34" s="93">
        <v>0</v>
      </c>
      <c r="N34" s="93">
        <v>0</v>
      </c>
      <c r="O34" s="93">
        <v>0</v>
      </c>
      <c r="P34" s="93">
        <v>0</v>
      </c>
      <c r="T34" s="93">
        <v>10007</v>
      </c>
      <c r="U34" s="93" t="s">
        <v>100</v>
      </c>
      <c r="V34" s="273">
        <v>42036</v>
      </c>
      <c r="W34" s="273">
        <v>42063.999988425923</v>
      </c>
      <c r="X34" s="93">
        <v>0</v>
      </c>
      <c r="Y34" s="93" t="s">
        <v>59</v>
      </c>
      <c r="Z34" s="93">
        <v>12</v>
      </c>
      <c r="AA34" s="93">
        <v>1</v>
      </c>
      <c r="AB34" s="93">
        <v>1600</v>
      </c>
      <c r="AC34" s="93">
        <v>368</v>
      </c>
      <c r="AD34" s="93">
        <v>32</v>
      </c>
      <c r="AF34" s="93">
        <v>0</v>
      </c>
      <c r="AG34" s="93">
        <v>0</v>
      </c>
      <c r="AH34" s="93">
        <v>0</v>
      </c>
      <c r="AI34" s="93">
        <v>0</v>
      </c>
      <c r="AL34" s="93">
        <f t="shared" si="1"/>
        <v>0</v>
      </c>
      <c r="AM34" s="93">
        <f t="shared" si="2"/>
        <v>0</v>
      </c>
      <c r="AN34" s="93">
        <f t="shared" si="3"/>
        <v>0</v>
      </c>
      <c r="AO34" s="93">
        <f t="shared" si="4"/>
        <v>0</v>
      </c>
      <c r="AP34" s="93">
        <f t="shared" si="5"/>
        <v>0</v>
      </c>
      <c r="AQ34" s="93">
        <f t="shared" si="6"/>
        <v>0</v>
      </c>
      <c r="AR34" s="93">
        <f t="shared" si="7"/>
        <v>0</v>
      </c>
      <c r="AS34" s="93">
        <f t="shared" si="8"/>
        <v>0</v>
      </c>
      <c r="AT34" s="93">
        <f t="shared" si="9"/>
        <v>0</v>
      </c>
      <c r="AU34" s="93">
        <f t="shared" si="10"/>
        <v>0</v>
      </c>
      <c r="AV34" s="93">
        <f t="shared" si="11"/>
        <v>0</v>
      </c>
      <c r="AW34" s="93">
        <f t="shared" si="12"/>
        <v>0</v>
      </c>
      <c r="AX34" s="93">
        <f t="shared" si="13"/>
        <v>0</v>
      </c>
      <c r="AY34" s="93">
        <f t="shared" si="14"/>
        <v>0</v>
      </c>
      <c r="AZ34" s="93">
        <f t="shared" si="15"/>
        <v>0</v>
      </c>
      <c r="BA34" s="93">
        <f t="shared" si="16"/>
        <v>0</v>
      </c>
      <c r="BB34" s="93">
        <f t="shared" si="17"/>
        <v>0</v>
      </c>
    </row>
    <row r="35" spans="1:54" s="93" customFormat="1" x14ac:dyDescent="0.25">
      <c r="A35" s="93">
        <v>10008</v>
      </c>
      <c r="B35" s="93" t="s">
        <v>62</v>
      </c>
      <c r="C35" s="273">
        <v>42005</v>
      </c>
      <c r="D35" s="273">
        <v>42035.999988425923</v>
      </c>
      <c r="E35" s="93">
        <v>1</v>
      </c>
      <c r="F35" s="93" t="s">
        <v>38</v>
      </c>
      <c r="G35" s="93">
        <v>12</v>
      </c>
      <c r="H35" s="93">
        <v>1</v>
      </c>
      <c r="I35" s="93">
        <v>8610</v>
      </c>
      <c r="J35" s="93" t="s">
        <v>893</v>
      </c>
      <c r="K35" s="93" t="s">
        <v>372</v>
      </c>
      <c r="M35" s="93">
        <v>35900</v>
      </c>
      <c r="N35" s="93" t="s">
        <v>903</v>
      </c>
      <c r="O35" s="93" t="s">
        <v>904</v>
      </c>
      <c r="P35" s="93" t="s">
        <v>905</v>
      </c>
      <c r="T35" s="93">
        <v>10008</v>
      </c>
      <c r="U35" s="93" t="s">
        <v>62</v>
      </c>
      <c r="V35" s="273">
        <v>42005</v>
      </c>
      <c r="W35" s="273">
        <v>42035.999988425923</v>
      </c>
      <c r="X35" s="93">
        <v>1</v>
      </c>
      <c r="Y35" s="93" t="s">
        <v>38</v>
      </c>
      <c r="Z35" s="93">
        <v>12</v>
      </c>
      <c r="AA35" s="93">
        <v>1</v>
      </c>
      <c r="AB35" s="93">
        <v>8610</v>
      </c>
      <c r="AC35" s="93" t="s">
        <v>893</v>
      </c>
      <c r="AD35" s="93" t="s">
        <v>372</v>
      </c>
      <c r="AF35" s="93">
        <v>35900</v>
      </c>
      <c r="AG35" s="93" t="s">
        <v>903</v>
      </c>
      <c r="AH35" s="93" t="s">
        <v>904</v>
      </c>
      <c r="AI35" s="93" t="s">
        <v>905</v>
      </c>
      <c r="AL35" s="93">
        <f t="shared" si="1"/>
        <v>0</v>
      </c>
      <c r="AM35" s="93">
        <f t="shared" si="2"/>
        <v>0</v>
      </c>
      <c r="AN35" s="93">
        <f t="shared" si="3"/>
        <v>0</v>
      </c>
      <c r="AO35" s="93">
        <f t="shared" si="4"/>
        <v>0</v>
      </c>
      <c r="AP35" s="93">
        <f t="shared" si="5"/>
        <v>0</v>
      </c>
      <c r="AQ35" s="93">
        <f t="shared" si="6"/>
        <v>0</v>
      </c>
      <c r="AR35" s="93">
        <f t="shared" si="7"/>
        <v>0</v>
      </c>
      <c r="AS35" s="93">
        <f t="shared" si="8"/>
        <v>0</v>
      </c>
      <c r="AT35" s="93">
        <f t="shared" si="9"/>
        <v>0</v>
      </c>
      <c r="AU35" s="93">
        <f t="shared" si="10"/>
        <v>0</v>
      </c>
      <c r="AV35" s="93">
        <f t="shared" si="11"/>
        <v>0</v>
      </c>
      <c r="AW35" s="93">
        <f t="shared" si="12"/>
        <v>0</v>
      </c>
      <c r="AX35" s="93">
        <f t="shared" si="13"/>
        <v>0</v>
      </c>
      <c r="AY35" s="93">
        <f t="shared" si="14"/>
        <v>0</v>
      </c>
      <c r="AZ35" s="93">
        <f t="shared" si="15"/>
        <v>0</v>
      </c>
      <c r="BA35" s="93">
        <f t="shared" si="16"/>
        <v>0</v>
      </c>
      <c r="BB35" s="93">
        <f t="shared" si="17"/>
        <v>0</v>
      </c>
    </row>
    <row r="36" spans="1:54" s="93" customFormat="1" x14ac:dyDescent="0.25">
      <c r="A36" s="93">
        <v>10008</v>
      </c>
      <c r="B36" s="93" t="s">
        <v>62</v>
      </c>
      <c r="C36" s="273">
        <v>42036</v>
      </c>
      <c r="D36" s="273">
        <v>42063.999988425923</v>
      </c>
      <c r="E36" s="93">
        <v>1</v>
      </c>
      <c r="F36" s="93" t="s">
        <v>38</v>
      </c>
      <c r="G36" s="93">
        <v>12</v>
      </c>
      <c r="H36" s="93">
        <v>1</v>
      </c>
      <c r="I36" s="93">
        <v>7626</v>
      </c>
      <c r="J36" s="93" t="s">
        <v>896</v>
      </c>
      <c r="K36" s="93" t="s">
        <v>897</v>
      </c>
      <c r="M36" s="93">
        <v>5400</v>
      </c>
      <c r="N36" s="93" t="s">
        <v>906</v>
      </c>
      <c r="O36" s="93" t="s">
        <v>907</v>
      </c>
      <c r="P36" s="93" t="s">
        <v>908</v>
      </c>
      <c r="T36" s="93">
        <v>10008</v>
      </c>
      <c r="U36" s="93" t="s">
        <v>62</v>
      </c>
      <c r="V36" s="273">
        <v>42036</v>
      </c>
      <c r="W36" s="273">
        <v>42063.999988425923</v>
      </c>
      <c r="X36" s="93">
        <v>1</v>
      </c>
      <c r="Y36" s="93" t="s">
        <v>38</v>
      </c>
      <c r="Z36" s="93">
        <v>12</v>
      </c>
      <c r="AA36" s="93">
        <v>1</v>
      </c>
      <c r="AB36" s="93">
        <v>7626</v>
      </c>
      <c r="AC36" s="93" t="s">
        <v>896</v>
      </c>
      <c r="AD36" s="93" t="s">
        <v>897</v>
      </c>
      <c r="AF36" s="93">
        <v>5400</v>
      </c>
      <c r="AG36" s="93" t="s">
        <v>906</v>
      </c>
      <c r="AH36" s="93" t="s">
        <v>907</v>
      </c>
      <c r="AI36" s="93" t="s">
        <v>908</v>
      </c>
      <c r="AL36" s="93">
        <f t="shared" si="1"/>
        <v>0</v>
      </c>
      <c r="AM36" s="93">
        <f t="shared" si="2"/>
        <v>0</v>
      </c>
      <c r="AN36" s="93">
        <f t="shared" si="3"/>
        <v>0</v>
      </c>
      <c r="AO36" s="93">
        <f t="shared" si="4"/>
        <v>0</v>
      </c>
      <c r="AP36" s="93">
        <f t="shared" si="5"/>
        <v>0</v>
      </c>
      <c r="AQ36" s="93">
        <f t="shared" si="6"/>
        <v>0</v>
      </c>
      <c r="AR36" s="93">
        <f t="shared" si="7"/>
        <v>0</v>
      </c>
      <c r="AS36" s="93">
        <f t="shared" si="8"/>
        <v>0</v>
      </c>
      <c r="AT36" s="93">
        <f t="shared" si="9"/>
        <v>0</v>
      </c>
      <c r="AU36" s="93">
        <f t="shared" si="10"/>
        <v>0</v>
      </c>
      <c r="AV36" s="93">
        <f t="shared" si="11"/>
        <v>0</v>
      </c>
      <c r="AW36" s="93">
        <f t="shared" si="12"/>
        <v>0</v>
      </c>
      <c r="AX36" s="93">
        <f t="shared" si="13"/>
        <v>0</v>
      </c>
      <c r="AY36" s="93">
        <f t="shared" si="14"/>
        <v>0</v>
      </c>
      <c r="AZ36" s="93">
        <f t="shared" si="15"/>
        <v>0</v>
      </c>
      <c r="BA36" s="93">
        <f t="shared" si="16"/>
        <v>0</v>
      </c>
      <c r="BB36" s="93">
        <f t="shared" si="17"/>
        <v>0</v>
      </c>
    </row>
    <row r="37" spans="1:54" s="93" customFormat="1" x14ac:dyDescent="0.25">
      <c r="A37" s="93">
        <v>10009</v>
      </c>
      <c r="B37" s="93" t="s">
        <v>268</v>
      </c>
      <c r="C37" s="273">
        <v>42005</v>
      </c>
      <c r="D37" s="273">
        <v>42035.999988425923</v>
      </c>
      <c r="E37" s="93">
        <v>1</v>
      </c>
      <c r="F37" s="93" t="s">
        <v>38</v>
      </c>
      <c r="G37" s="93">
        <v>12</v>
      </c>
      <c r="H37" s="93">
        <v>1</v>
      </c>
      <c r="I37" s="93">
        <v>0</v>
      </c>
      <c r="J37" s="93">
        <v>0</v>
      </c>
      <c r="K37" s="93">
        <v>0</v>
      </c>
      <c r="M37" s="93">
        <v>6000</v>
      </c>
      <c r="N37" s="93" t="s">
        <v>888</v>
      </c>
      <c r="O37" s="93" t="s">
        <v>909</v>
      </c>
      <c r="P37" s="93" t="s">
        <v>882</v>
      </c>
      <c r="T37" s="93">
        <v>10009</v>
      </c>
      <c r="U37" s="93" t="s">
        <v>268</v>
      </c>
      <c r="V37" s="273">
        <v>42005</v>
      </c>
      <c r="W37" s="273">
        <v>42035.999988425923</v>
      </c>
      <c r="X37" s="93">
        <v>1</v>
      </c>
      <c r="Y37" s="93" t="s">
        <v>38</v>
      </c>
      <c r="Z37" s="93">
        <v>12</v>
      </c>
      <c r="AA37" s="93">
        <v>1</v>
      </c>
      <c r="AB37" s="93">
        <v>0</v>
      </c>
      <c r="AC37" s="93">
        <v>0</v>
      </c>
      <c r="AD37" s="93">
        <v>0</v>
      </c>
      <c r="AF37" s="93">
        <v>6000</v>
      </c>
      <c r="AG37" s="93" t="s">
        <v>888</v>
      </c>
      <c r="AH37" s="93" t="s">
        <v>909</v>
      </c>
      <c r="AI37" s="93" t="s">
        <v>882</v>
      </c>
      <c r="AL37" s="93">
        <f t="shared" si="1"/>
        <v>0</v>
      </c>
      <c r="AM37" s="93">
        <f t="shared" si="2"/>
        <v>0</v>
      </c>
      <c r="AN37" s="93">
        <f t="shared" si="3"/>
        <v>0</v>
      </c>
      <c r="AO37" s="93">
        <f t="shared" si="4"/>
        <v>0</v>
      </c>
      <c r="AP37" s="93">
        <f t="shared" si="5"/>
        <v>0</v>
      </c>
      <c r="AQ37" s="93">
        <f t="shared" si="6"/>
        <v>0</v>
      </c>
      <c r="AR37" s="93">
        <f t="shared" si="7"/>
        <v>0</v>
      </c>
      <c r="AS37" s="93">
        <f t="shared" si="8"/>
        <v>0</v>
      </c>
      <c r="AT37" s="93">
        <f t="shared" si="9"/>
        <v>0</v>
      </c>
      <c r="AU37" s="93">
        <f t="shared" si="10"/>
        <v>0</v>
      </c>
      <c r="AV37" s="93">
        <f t="shared" si="11"/>
        <v>0</v>
      </c>
      <c r="AW37" s="93">
        <f t="shared" si="12"/>
        <v>0</v>
      </c>
      <c r="AX37" s="93">
        <f t="shared" si="13"/>
        <v>0</v>
      </c>
      <c r="AY37" s="93">
        <f t="shared" si="14"/>
        <v>0</v>
      </c>
      <c r="AZ37" s="93">
        <f t="shared" si="15"/>
        <v>0</v>
      </c>
      <c r="BA37" s="93">
        <f t="shared" si="16"/>
        <v>0</v>
      </c>
      <c r="BB37" s="93">
        <f t="shared" si="17"/>
        <v>0</v>
      </c>
    </row>
    <row r="38" spans="1:54" s="93" customFormat="1" x14ac:dyDescent="0.25">
      <c r="A38" s="93">
        <v>10009</v>
      </c>
      <c r="B38" s="93" t="s">
        <v>268</v>
      </c>
      <c r="C38" s="273">
        <v>42036</v>
      </c>
      <c r="D38" s="273">
        <v>42063.999988425923</v>
      </c>
      <c r="E38" s="93">
        <v>1</v>
      </c>
      <c r="F38" s="93" t="s">
        <v>38</v>
      </c>
      <c r="G38" s="93">
        <v>12</v>
      </c>
      <c r="H38" s="93">
        <v>1</v>
      </c>
      <c r="I38" s="93">
        <v>1640</v>
      </c>
      <c r="J38" s="93" t="s">
        <v>878</v>
      </c>
      <c r="K38" s="93" t="s">
        <v>94</v>
      </c>
      <c r="M38" s="93">
        <v>0</v>
      </c>
      <c r="N38" s="93">
        <v>0</v>
      </c>
      <c r="O38" s="93">
        <v>0</v>
      </c>
      <c r="P38" s="93">
        <v>0</v>
      </c>
      <c r="T38" s="93">
        <v>10009</v>
      </c>
      <c r="U38" s="93" t="s">
        <v>268</v>
      </c>
      <c r="V38" s="273">
        <v>42036</v>
      </c>
      <c r="W38" s="273">
        <v>42063.999988425923</v>
      </c>
      <c r="X38" s="93">
        <v>1</v>
      </c>
      <c r="Y38" s="93" t="s">
        <v>38</v>
      </c>
      <c r="Z38" s="93">
        <v>12</v>
      </c>
      <c r="AA38" s="93">
        <v>1</v>
      </c>
      <c r="AB38" s="93">
        <v>1640</v>
      </c>
      <c r="AC38" s="93" t="s">
        <v>878</v>
      </c>
      <c r="AD38" s="93" t="s">
        <v>94</v>
      </c>
      <c r="AF38" s="93">
        <v>0</v>
      </c>
      <c r="AG38" s="93">
        <v>0</v>
      </c>
      <c r="AH38" s="93">
        <v>0</v>
      </c>
      <c r="AI38" s="93">
        <v>0</v>
      </c>
      <c r="AL38" s="93">
        <f t="shared" si="1"/>
        <v>0</v>
      </c>
      <c r="AM38" s="93">
        <f t="shared" si="2"/>
        <v>0</v>
      </c>
      <c r="AN38" s="93">
        <f t="shared" si="3"/>
        <v>0</v>
      </c>
      <c r="AO38" s="93">
        <f t="shared" si="4"/>
        <v>0</v>
      </c>
      <c r="AP38" s="93">
        <f t="shared" si="5"/>
        <v>0</v>
      </c>
      <c r="AQ38" s="93">
        <f t="shared" si="6"/>
        <v>0</v>
      </c>
      <c r="AR38" s="93">
        <f t="shared" si="7"/>
        <v>0</v>
      </c>
      <c r="AS38" s="93">
        <f t="shared" si="8"/>
        <v>0</v>
      </c>
      <c r="AT38" s="93">
        <f t="shared" si="9"/>
        <v>0</v>
      </c>
      <c r="AU38" s="93">
        <f t="shared" si="10"/>
        <v>0</v>
      </c>
      <c r="AV38" s="93">
        <f t="shared" si="11"/>
        <v>0</v>
      </c>
      <c r="AW38" s="93">
        <f t="shared" si="12"/>
        <v>0</v>
      </c>
      <c r="AX38" s="93">
        <f t="shared" si="13"/>
        <v>0</v>
      </c>
      <c r="AY38" s="93">
        <f t="shared" si="14"/>
        <v>0</v>
      </c>
      <c r="AZ38" s="93">
        <f t="shared" si="15"/>
        <v>0</v>
      </c>
      <c r="BA38" s="93">
        <f t="shared" si="16"/>
        <v>0</v>
      </c>
      <c r="BB38" s="93">
        <f t="shared" si="17"/>
        <v>0</v>
      </c>
    </row>
    <row r="39" spans="1:54" s="93" customFormat="1" x14ac:dyDescent="0.25">
      <c r="A39" s="93">
        <v>100010</v>
      </c>
      <c r="B39" s="93" t="s">
        <v>107</v>
      </c>
      <c r="C39" s="273">
        <v>42005</v>
      </c>
      <c r="D39" s="273">
        <v>42035.999988425923</v>
      </c>
      <c r="E39" s="93">
        <v>1</v>
      </c>
      <c r="F39" s="93" t="s">
        <v>38</v>
      </c>
      <c r="G39" s="93">
        <v>12</v>
      </c>
      <c r="H39" s="93">
        <v>1</v>
      </c>
      <c r="I39" s="93">
        <v>0</v>
      </c>
      <c r="J39" s="93">
        <v>0</v>
      </c>
      <c r="K39" s="93">
        <v>0</v>
      </c>
      <c r="M39" s="93">
        <v>7200</v>
      </c>
      <c r="N39" s="93" t="s">
        <v>910</v>
      </c>
      <c r="O39" s="93" t="s">
        <v>911</v>
      </c>
      <c r="P39" s="93" t="s">
        <v>880</v>
      </c>
      <c r="T39" s="93">
        <v>100010</v>
      </c>
      <c r="U39" s="93" t="s">
        <v>107</v>
      </c>
      <c r="V39" s="273">
        <v>42005</v>
      </c>
      <c r="W39" s="273">
        <v>42035.999988425923</v>
      </c>
      <c r="X39" s="93">
        <v>1</v>
      </c>
      <c r="Y39" s="93" t="s">
        <v>38</v>
      </c>
      <c r="Z39" s="93">
        <v>12</v>
      </c>
      <c r="AA39" s="93">
        <v>1</v>
      </c>
      <c r="AB39" s="93">
        <v>0</v>
      </c>
      <c r="AC39" s="93">
        <v>0</v>
      </c>
      <c r="AD39" s="93">
        <v>0</v>
      </c>
      <c r="AF39" s="93">
        <v>7200</v>
      </c>
      <c r="AG39" s="93" t="s">
        <v>910</v>
      </c>
      <c r="AH39" s="93" t="s">
        <v>911</v>
      </c>
      <c r="AI39" s="93" t="s">
        <v>880</v>
      </c>
      <c r="AL39" s="93">
        <f t="shared" si="1"/>
        <v>0</v>
      </c>
      <c r="AM39" s="93">
        <f t="shared" si="2"/>
        <v>0</v>
      </c>
      <c r="AN39" s="93">
        <f t="shared" si="3"/>
        <v>0</v>
      </c>
      <c r="AO39" s="93">
        <f t="shared" si="4"/>
        <v>0</v>
      </c>
      <c r="AP39" s="93">
        <f t="shared" si="5"/>
        <v>0</v>
      </c>
      <c r="AQ39" s="93">
        <f t="shared" si="6"/>
        <v>0</v>
      </c>
      <c r="AR39" s="93">
        <f t="shared" si="7"/>
        <v>0</v>
      </c>
      <c r="AS39" s="93">
        <f t="shared" si="8"/>
        <v>0</v>
      </c>
      <c r="AT39" s="93">
        <f t="shared" si="9"/>
        <v>0</v>
      </c>
      <c r="AU39" s="93">
        <f t="shared" si="10"/>
        <v>0</v>
      </c>
      <c r="AV39" s="93">
        <f t="shared" si="11"/>
        <v>0</v>
      </c>
      <c r="AW39" s="93">
        <f t="shared" si="12"/>
        <v>0</v>
      </c>
      <c r="AX39" s="93">
        <f t="shared" si="13"/>
        <v>0</v>
      </c>
      <c r="AY39" s="93">
        <f t="shared" si="14"/>
        <v>0</v>
      </c>
      <c r="AZ39" s="93">
        <f t="shared" si="15"/>
        <v>0</v>
      </c>
      <c r="BA39" s="93">
        <f t="shared" si="16"/>
        <v>0</v>
      </c>
      <c r="BB39" s="93">
        <f t="shared" si="17"/>
        <v>0</v>
      </c>
    </row>
    <row r="40" spans="1:54" s="93" customFormat="1" x14ac:dyDescent="0.25">
      <c r="A40" s="93">
        <v>100010</v>
      </c>
      <c r="B40" s="93" t="s">
        <v>107</v>
      </c>
      <c r="C40" s="273">
        <v>42036</v>
      </c>
      <c r="D40" s="273">
        <v>42063.999988425923</v>
      </c>
      <c r="E40" s="93">
        <v>1</v>
      </c>
      <c r="F40" s="93" t="s">
        <v>38</v>
      </c>
      <c r="G40" s="93">
        <v>12</v>
      </c>
      <c r="H40" s="93">
        <v>1</v>
      </c>
      <c r="I40" s="93">
        <v>5002</v>
      </c>
      <c r="J40" s="93" t="s">
        <v>912</v>
      </c>
      <c r="K40" s="93" t="s">
        <v>274</v>
      </c>
      <c r="M40" s="93">
        <v>0</v>
      </c>
      <c r="N40" s="93">
        <v>0</v>
      </c>
      <c r="O40" s="93">
        <v>0</v>
      </c>
      <c r="P40" s="93">
        <v>0</v>
      </c>
      <c r="T40" s="93">
        <v>100010</v>
      </c>
      <c r="U40" s="93" t="s">
        <v>107</v>
      </c>
      <c r="V40" s="273">
        <v>42036</v>
      </c>
      <c r="W40" s="273">
        <v>42063.999988425923</v>
      </c>
      <c r="X40" s="93">
        <v>1</v>
      </c>
      <c r="Y40" s="93" t="s">
        <v>38</v>
      </c>
      <c r="Z40" s="93">
        <v>12</v>
      </c>
      <c r="AA40" s="93">
        <v>1</v>
      </c>
      <c r="AB40" s="93">
        <v>5002</v>
      </c>
      <c r="AC40" s="93" t="s">
        <v>912</v>
      </c>
      <c r="AD40" s="93" t="s">
        <v>274</v>
      </c>
      <c r="AF40" s="93">
        <v>0</v>
      </c>
      <c r="AG40" s="93">
        <v>0</v>
      </c>
      <c r="AH40" s="93">
        <v>0</v>
      </c>
      <c r="AI40" s="93">
        <v>0</v>
      </c>
      <c r="AL40" s="93">
        <f t="shared" si="1"/>
        <v>0</v>
      </c>
      <c r="AM40" s="93">
        <f t="shared" si="2"/>
        <v>0</v>
      </c>
      <c r="AN40" s="93">
        <f t="shared" si="3"/>
        <v>0</v>
      </c>
      <c r="AO40" s="93">
        <f t="shared" si="4"/>
        <v>0</v>
      </c>
      <c r="AP40" s="93">
        <f t="shared" si="5"/>
        <v>0</v>
      </c>
      <c r="AQ40" s="93">
        <f t="shared" si="6"/>
        <v>0</v>
      </c>
      <c r="AR40" s="93">
        <f t="shared" si="7"/>
        <v>0</v>
      </c>
      <c r="AS40" s="93">
        <f t="shared" si="8"/>
        <v>0</v>
      </c>
      <c r="AT40" s="93">
        <f t="shared" si="9"/>
        <v>0</v>
      </c>
      <c r="AU40" s="93">
        <f t="shared" si="10"/>
        <v>0</v>
      </c>
      <c r="AV40" s="93">
        <f t="shared" si="11"/>
        <v>0</v>
      </c>
      <c r="AW40" s="93">
        <f t="shared" si="12"/>
        <v>0</v>
      </c>
      <c r="AX40" s="93">
        <f t="shared" si="13"/>
        <v>0</v>
      </c>
      <c r="AY40" s="93">
        <f t="shared" si="14"/>
        <v>0</v>
      </c>
      <c r="AZ40" s="93">
        <f t="shared" si="15"/>
        <v>0</v>
      </c>
      <c r="BA40" s="93">
        <f t="shared" si="16"/>
        <v>0</v>
      </c>
      <c r="BB40" s="93">
        <f t="shared" si="17"/>
        <v>0</v>
      </c>
    </row>
    <row r="41" spans="1:54" s="93" customFormat="1" x14ac:dyDescent="0.25">
      <c r="A41" s="93">
        <v>100012</v>
      </c>
      <c r="B41" s="93" t="s">
        <v>70</v>
      </c>
      <c r="C41" s="273">
        <v>42005</v>
      </c>
      <c r="D41" s="273">
        <v>42035.999988425923</v>
      </c>
      <c r="E41" s="93">
        <v>1</v>
      </c>
      <c r="F41" s="93" t="s">
        <v>38</v>
      </c>
      <c r="G41" s="93">
        <v>12</v>
      </c>
      <c r="H41" s="93">
        <v>1</v>
      </c>
      <c r="I41" s="93">
        <v>13038</v>
      </c>
      <c r="J41" s="93" t="s">
        <v>913</v>
      </c>
      <c r="K41" s="93" t="s">
        <v>914</v>
      </c>
      <c r="M41" s="93">
        <v>52000</v>
      </c>
      <c r="N41" s="93" t="s">
        <v>915</v>
      </c>
      <c r="O41" s="93" t="s">
        <v>916</v>
      </c>
      <c r="P41" s="93" t="s">
        <v>917</v>
      </c>
      <c r="T41" s="93">
        <v>100012</v>
      </c>
      <c r="U41" s="93" t="s">
        <v>70</v>
      </c>
      <c r="V41" s="273">
        <v>42005</v>
      </c>
      <c r="W41" s="273">
        <v>42035.999988425923</v>
      </c>
      <c r="X41" s="93">
        <v>1</v>
      </c>
      <c r="Y41" s="93" t="s">
        <v>38</v>
      </c>
      <c r="Z41" s="93">
        <v>12</v>
      </c>
      <c r="AA41" s="93">
        <v>1</v>
      </c>
      <c r="AB41" s="93">
        <v>13038</v>
      </c>
      <c r="AC41" s="93" t="s">
        <v>913</v>
      </c>
      <c r="AD41" s="93" t="s">
        <v>914</v>
      </c>
      <c r="AF41" s="93">
        <v>52000</v>
      </c>
      <c r="AG41" s="93" t="s">
        <v>915</v>
      </c>
      <c r="AH41" s="93" t="s">
        <v>916</v>
      </c>
      <c r="AI41" s="93" t="s">
        <v>917</v>
      </c>
      <c r="AL41" s="93">
        <f t="shared" si="1"/>
        <v>0</v>
      </c>
      <c r="AM41" s="93">
        <f t="shared" si="2"/>
        <v>0</v>
      </c>
      <c r="AN41" s="93">
        <f t="shared" si="3"/>
        <v>0</v>
      </c>
      <c r="AO41" s="93">
        <f t="shared" si="4"/>
        <v>0</v>
      </c>
      <c r="AP41" s="93">
        <f t="shared" si="5"/>
        <v>0</v>
      </c>
      <c r="AQ41" s="93">
        <f t="shared" si="6"/>
        <v>0</v>
      </c>
      <c r="AR41" s="93">
        <f t="shared" si="7"/>
        <v>0</v>
      </c>
      <c r="AS41" s="93">
        <f t="shared" si="8"/>
        <v>0</v>
      </c>
      <c r="AT41" s="93">
        <f t="shared" si="9"/>
        <v>0</v>
      </c>
      <c r="AU41" s="93">
        <f t="shared" si="10"/>
        <v>0</v>
      </c>
      <c r="AV41" s="93">
        <f t="shared" si="11"/>
        <v>0</v>
      </c>
      <c r="AW41" s="93">
        <f t="shared" si="12"/>
        <v>0</v>
      </c>
      <c r="AX41" s="93">
        <f t="shared" si="13"/>
        <v>0</v>
      </c>
      <c r="AY41" s="93">
        <f t="shared" si="14"/>
        <v>0</v>
      </c>
      <c r="AZ41" s="93">
        <f t="shared" si="15"/>
        <v>0</v>
      </c>
      <c r="BA41" s="93">
        <f t="shared" si="16"/>
        <v>0</v>
      </c>
      <c r="BB41" s="93">
        <f t="shared" si="17"/>
        <v>0</v>
      </c>
    </row>
    <row r="42" spans="1:54" s="93" customFormat="1" x14ac:dyDescent="0.25">
      <c r="A42" s="93">
        <v>100012</v>
      </c>
      <c r="B42" s="93" t="s">
        <v>70</v>
      </c>
      <c r="C42" s="273">
        <v>42036</v>
      </c>
      <c r="D42" s="273">
        <v>42063.999988425923</v>
      </c>
      <c r="E42" s="93">
        <v>1</v>
      </c>
      <c r="F42" s="93" t="s">
        <v>38</v>
      </c>
      <c r="G42" s="93">
        <v>12</v>
      </c>
      <c r="H42" s="93">
        <v>1</v>
      </c>
      <c r="I42" s="93">
        <v>8856</v>
      </c>
      <c r="J42" s="93" t="s">
        <v>918</v>
      </c>
      <c r="K42" s="93" t="s">
        <v>242</v>
      </c>
      <c r="M42" s="93">
        <v>2600</v>
      </c>
      <c r="N42" s="93" t="s">
        <v>890</v>
      </c>
      <c r="O42" s="93" t="s">
        <v>891</v>
      </c>
      <c r="P42" s="93" t="s">
        <v>892</v>
      </c>
      <c r="T42" s="93">
        <v>100012</v>
      </c>
      <c r="U42" s="93" t="s">
        <v>70</v>
      </c>
      <c r="V42" s="273">
        <v>42036</v>
      </c>
      <c r="W42" s="273">
        <v>42063.999988425923</v>
      </c>
      <c r="X42" s="93">
        <v>1</v>
      </c>
      <c r="Y42" s="93" t="s">
        <v>38</v>
      </c>
      <c r="Z42" s="93">
        <v>12</v>
      </c>
      <c r="AA42" s="93">
        <v>1</v>
      </c>
      <c r="AB42" s="93">
        <v>8856</v>
      </c>
      <c r="AC42" s="93" t="s">
        <v>918</v>
      </c>
      <c r="AD42" s="93" t="s">
        <v>242</v>
      </c>
      <c r="AF42" s="93">
        <v>2600</v>
      </c>
      <c r="AG42" s="93" t="s">
        <v>890</v>
      </c>
      <c r="AH42" s="93" t="s">
        <v>891</v>
      </c>
      <c r="AI42" s="93" t="s">
        <v>892</v>
      </c>
      <c r="AL42" s="93">
        <f t="shared" si="1"/>
        <v>0</v>
      </c>
      <c r="AM42" s="93">
        <f t="shared" si="2"/>
        <v>0</v>
      </c>
      <c r="AN42" s="93">
        <f t="shared" si="3"/>
        <v>0</v>
      </c>
      <c r="AO42" s="93">
        <f t="shared" si="4"/>
        <v>0</v>
      </c>
      <c r="AP42" s="93">
        <f t="shared" si="5"/>
        <v>0</v>
      </c>
      <c r="AQ42" s="93">
        <f t="shared" si="6"/>
        <v>0</v>
      </c>
      <c r="AR42" s="93">
        <f t="shared" si="7"/>
        <v>0</v>
      </c>
      <c r="AS42" s="93">
        <f t="shared" si="8"/>
        <v>0</v>
      </c>
      <c r="AT42" s="93">
        <f t="shared" si="9"/>
        <v>0</v>
      </c>
      <c r="AU42" s="93">
        <f t="shared" si="10"/>
        <v>0</v>
      </c>
      <c r="AV42" s="93">
        <f t="shared" si="11"/>
        <v>0</v>
      </c>
      <c r="AW42" s="93">
        <f t="shared" si="12"/>
        <v>0</v>
      </c>
      <c r="AX42" s="93">
        <f t="shared" si="13"/>
        <v>0</v>
      </c>
      <c r="AY42" s="93">
        <f t="shared" si="14"/>
        <v>0</v>
      </c>
      <c r="AZ42" s="93">
        <f t="shared" si="15"/>
        <v>0</v>
      </c>
      <c r="BA42" s="93">
        <f t="shared" si="16"/>
        <v>0</v>
      </c>
      <c r="BB42" s="93">
        <f t="shared" si="17"/>
        <v>0</v>
      </c>
    </row>
    <row r="43" spans="1:54" s="93" customFormat="1" x14ac:dyDescent="0.25">
      <c r="A43" s="93">
        <v>100013</v>
      </c>
      <c r="B43" s="93" t="s">
        <v>73</v>
      </c>
      <c r="C43" s="273">
        <v>41974</v>
      </c>
      <c r="D43" s="273">
        <v>42004.999988425923</v>
      </c>
      <c r="E43" s="93">
        <v>1</v>
      </c>
      <c r="F43" s="93" t="s">
        <v>38</v>
      </c>
      <c r="G43" s="93">
        <v>12</v>
      </c>
      <c r="H43" s="93">
        <v>1</v>
      </c>
      <c r="I43" s="93">
        <v>2460</v>
      </c>
      <c r="J43" s="93" t="s">
        <v>875</v>
      </c>
      <c r="K43" s="93" t="s">
        <v>244</v>
      </c>
      <c r="O43" s="93" t="s">
        <v>875</v>
      </c>
      <c r="P43" s="93" t="s">
        <v>244</v>
      </c>
      <c r="T43" s="93">
        <v>100013</v>
      </c>
      <c r="U43" s="93" t="s">
        <v>73</v>
      </c>
      <c r="V43" s="273">
        <v>41974</v>
      </c>
      <c r="W43" s="273">
        <v>42004.999988425923</v>
      </c>
      <c r="X43" s="93">
        <v>1</v>
      </c>
      <c r="Y43" s="93" t="s">
        <v>38</v>
      </c>
      <c r="Z43" s="93">
        <v>12</v>
      </c>
      <c r="AA43" s="93">
        <v>1</v>
      </c>
      <c r="AB43" s="93">
        <v>2460</v>
      </c>
      <c r="AC43" s="93" t="s">
        <v>875</v>
      </c>
      <c r="AD43" s="93" t="s">
        <v>244</v>
      </c>
      <c r="AH43" s="93" t="s">
        <v>875</v>
      </c>
      <c r="AI43" s="93" t="s">
        <v>244</v>
      </c>
      <c r="AL43" s="93">
        <f t="shared" si="1"/>
        <v>0</v>
      </c>
      <c r="AM43" s="93">
        <f t="shared" si="2"/>
        <v>0</v>
      </c>
      <c r="AN43" s="93">
        <f t="shared" si="3"/>
        <v>0</v>
      </c>
      <c r="AO43" s="93">
        <f t="shared" si="4"/>
        <v>0</v>
      </c>
      <c r="AP43" s="93">
        <f t="shared" si="5"/>
        <v>0</v>
      </c>
      <c r="AQ43" s="93">
        <f t="shared" si="6"/>
        <v>0</v>
      </c>
      <c r="AR43" s="93">
        <f t="shared" si="7"/>
        <v>0</v>
      </c>
      <c r="AS43" s="93">
        <f t="shared" si="8"/>
        <v>0</v>
      </c>
      <c r="AT43" s="93">
        <f t="shared" si="9"/>
        <v>0</v>
      </c>
      <c r="AU43" s="93">
        <f t="shared" si="10"/>
        <v>0</v>
      </c>
      <c r="AV43" s="93">
        <f t="shared" si="11"/>
        <v>0</v>
      </c>
      <c r="AW43" s="93">
        <f t="shared" si="12"/>
        <v>0</v>
      </c>
      <c r="AX43" s="93">
        <f t="shared" si="13"/>
        <v>0</v>
      </c>
      <c r="AY43" s="93">
        <f t="shared" si="14"/>
        <v>0</v>
      </c>
      <c r="AZ43" s="93">
        <f t="shared" si="15"/>
        <v>0</v>
      </c>
      <c r="BA43" s="93">
        <f t="shared" si="16"/>
        <v>0</v>
      </c>
      <c r="BB43" s="93">
        <f t="shared" si="17"/>
        <v>0</v>
      </c>
    </row>
    <row r="44" spans="1:54" s="93" customFormat="1" x14ac:dyDescent="0.25">
      <c r="A44" s="93">
        <v>100013</v>
      </c>
      <c r="B44" s="93" t="s">
        <v>73</v>
      </c>
      <c r="C44" s="273">
        <v>42005</v>
      </c>
      <c r="D44" s="273">
        <v>42035.999988425923</v>
      </c>
      <c r="E44" s="93">
        <v>1</v>
      </c>
      <c r="F44" s="93" t="s">
        <v>38</v>
      </c>
      <c r="G44" s="93">
        <v>12</v>
      </c>
      <c r="H44" s="93">
        <v>1</v>
      </c>
      <c r="I44" s="93">
        <v>0</v>
      </c>
      <c r="J44" s="93">
        <v>0</v>
      </c>
      <c r="K44" s="93">
        <v>0</v>
      </c>
      <c r="O44" s="93">
        <v>0</v>
      </c>
      <c r="P44" s="93">
        <v>0</v>
      </c>
      <c r="T44" s="93">
        <v>100013</v>
      </c>
      <c r="U44" s="93" t="s">
        <v>73</v>
      </c>
      <c r="V44" s="273">
        <v>42005</v>
      </c>
      <c r="W44" s="273">
        <v>42035.999988425923</v>
      </c>
      <c r="X44" s="93">
        <v>1</v>
      </c>
      <c r="Y44" s="93" t="s">
        <v>38</v>
      </c>
      <c r="Z44" s="93">
        <v>12</v>
      </c>
      <c r="AA44" s="93">
        <v>1</v>
      </c>
      <c r="AB44" s="93">
        <v>0</v>
      </c>
      <c r="AC44" s="93">
        <v>0</v>
      </c>
      <c r="AD44" s="93">
        <v>0</v>
      </c>
      <c r="AH44" s="93">
        <v>0</v>
      </c>
      <c r="AI44" s="93">
        <v>0</v>
      </c>
      <c r="AL44" s="93">
        <f t="shared" si="1"/>
        <v>0</v>
      </c>
      <c r="AM44" s="93">
        <f t="shared" si="2"/>
        <v>0</v>
      </c>
      <c r="AN44" s="93">
        <f t="shared" si="3"/>
        <v>0</v>
      </c>
      <c r="AO44" s="93">
        <f t="shared" si="4"/>
        <v>0</v>
      </c>
      <c r="AP44" s="93">
        <f t="shared" si="5"/>
        <v>0</v>
      </c>
      <c r="AQ44" s="93">
        <f t="shared" si="6"/>
        <v>0</v>
      </c>
      <c r="AR44" s="93">
        <f t="shared" si="7"/>
        <v>0</v>
      </c>
      <c r="AS44" s="93">
        <f t="shared" si="8"/>
        <v>0</v>
      </c>
      <c r="AT44" s="93">
        <f t="shared" si="9"/>
        <v>0</v>
      </c>
      <c r="AU44" s="93">
        <f t="shared" si="10"/>
        <v>0</v>
      </c>
      <c r="AV44" s="93">
        <f t="shared" si="11"/>
        <v>0</v>
      </c>
      <c r="AW44" s="93">
        <f t="shared" si="12"/>
        <v>0</v>
      </c>
      <c r="AX44" s="93">
        <f t="shared" si="13"/>
        <v>0</v>
      </c>
      <c r="AY44" s="93">
        <f t="shared" si="14"/>
        <v>0</v>
      </c>
      <c r="AZ44" s="93">
        <f t="shared" si="15"/>
        <v>0</v>
      </c>
      <c r="BA44" s="93">
        <f t="shared" si="16"/>
        <v>0</v>
      </c>
      <c r="BB44" s="93">
        <f t="shared" si="17"/>
        <v>0</v>
      </c>
    </row>
    <row r="45" spans="1:54" s="93" customFormat="1" x14ac:dyDescent="0.25">
      <c r="A45" s="93">
        <v>100013</v>
      </c>
      <c r="B45" s="93" t="s">
        <v>73</v>
      </c>
      <c r="C45" s="273">
        <v>42036</v>
      </c>
      <c r="D45" s="273">
        <v>42063.999988425923</v>
      </c>
      <c r="E45" s="93">
        <v>1</v>
      </c>
      <c r="F45" s="93" t="s">
        <v>38</v>
      </c>
      <c r="G45" s="93">
        <v>12</v>
      </c>
      <c r="H45" s="93">
        <v>1</v>
      </c>
      <c r="I45" s="93">
        <v>1640</v>
      </c>
      <c r="J45" s="93" t="s">
        <v>878</v>
      </c>
      <c r="K45" s="93" t="s">
        <v>94</v>
      </c>
      <c r="O45" s="93" t="s">
        <v>878</v>
      </c>
      <c r="P45" s="93" t="s">
        <v>94</v>
      </c>
      <c r="T45" s="93">
        <v>100013</v>
      </c>
      <c r="U45" s="93" t="s">
        <v>73</v>
      </c>
      <c r="V45" s="273">
        <v>42036</v>
      </c>
      <c r="W45" s="273">
        <v>42063.999988425923</v>
      </c>
      <c r="X45" s="93">
        <v>1</v>
      </c>
      <c r="Y45" s="93" t="s">
        <v>38</v>
      </c>
      <c r="Z45" s="93">
        <v>12</v>
      </c>
      <c r="AA45" s="93">
        <v>1</v>
      </c>
      <c r="AB45" s="93">
        <v>1640</v>
      </c>
      <c r="AC45" s="93" t="s">
        <v>878</v>
      </c>
      <c r="AD45" s="93" t="s">
        <v>94</v>
      </c>
      <c r="AH45" s="93" t="s">
        <v>878</v>
      </c>
      <c r="AI45" s="93" t="s">
        <v>94</v>
      </c>
      <c r="AL45" s="93">
        <f t="shared" si="1"/>
        <v>0</v>
      </c>
      <c r="AM45" s="93">
        <f t="shared" si="2"/>
        <v>0</v>
      </c>
      <c r="AN45" s="93">
        <f t="shared" si="3"/>
        <v>0</v>
      </c>
      <c r="AO45" s="93">
        <f t="shared" si="4"/>
        <v>0</v>
      </c>
      <c r="AP45" s="93">
        <f t="shared" si="5"/>
        <v>0</v>
      </c>
      <c r="AQ45" s="93">
        <f t="shared" si="6"/>
        <v>0</v>
      </c>
      <c r="AR45" s="93">
        <f t="shared" si="7"/>
        <v>0</v>
      </c>
      <c r="AS45" s="93">
        <f t="shared" si="8"/>
        <v>0</v>
      </c>
      <c r="AT45" s="93">
        <f t="shared" si="9"/>
        <v>0</v>
      </c>
      <c r="AU45" s="93">
        <f t="shared" si="10"/>
        <v>0</v>
      </c>
      <c r="AV45" s="93">
        <f t="shared" si="11"/>
        <v>0</v>
      </c>
      <c r="AW45" s="93">
        <f t="shared" si="12"/>
        <v>0</v>
      </c>
      <c r="AX45" s="93">
        <f t="shared" si="13"/>
        <v>0</v>
      </c>
      <c r="AY45" s="93">
        <f t="shared" si="14"/>
        <v>0</v>
      </c>
      <c r="AZ45" s="93">
        <f t="shared" si="15"/>
        <v>0</v>
      </c>
      <c r="BA45" s="93">
        <f t="shared" si="16"/>
        <v>0</v>
      </c>
      <c r="BB45" s="93">
        <f t="shared" si="17"/>
        <v>0</v>
      </c>
    </row>
    <row r="46" spans="1:54" s="93" customFormat="1" x14ac:dyDescent="0.25">
      <c r="A46" s="93">
        <v>100014</v>
      </c>
      <c r="B46" s="93" t="s">
        <v>156</v>
      </c>
      <c r="C46" s="273">
        <v>42005</v>
      </c>
      <c r="D46" s="273">
        <v>42035.999988425923</v>
      </c>
      <c r="E46" s="93">
        <v>1</v>
      </c>
      <c r="F46" s="93" t="s">
        <v>38</v>
      </c>
      <c r="G46" s="93">
        <v>12</v>
      </c>
      <c r="H46" s="93">
        <v>1</v>
      </c>
      <c r="I46" s="93">
        <v>8610</v>
      </c>
      <c r="J46" s="93" t="s">
        <v>893</v>
      </c>
      <c r="K46" s="93" t="s">
        <v>372</v>
      </c>
      <c r="O46" s="93" t="s">
        <v>893</v>
      </c>
      <c r="P46" s="93" t="s">
        <v>372</v>
      </c>
      <c r="T46" s="93">
        <v>100014</v>
      </c>
      <c r="U46" s="93" t="s">
        <v>156</v>
      </c>
      <c r="V46" s="273">
        <v>42005</v>
      </c>
      <c r="W46" s="273">
        <v>42035.999988425923</v>
      </c>
      <c r="X46" s="93">
        <v>1</v>
      </c>
      <c r="Y46" s="93" t="s">
        <v>38</v>
      </c>
      <c r="Z46" s="93">
        <v>12</v>
      </c>
      <c r="AA46" s="93">
        <v>1</v>
      </c>
      <c r="AB46" s="93">
        <v>8610</v>
      </c>
      <c r="AC46" s="93" t="s">
        <v>893</v>
      </c>
      <c r="AD46" s="93" t="s">
        <v>372</v>
      </c>
      <c r="AH46" s="93" t="s">
        <v>893</v>
      </c>
      <c r="AI46" s="93" t="s">
        <v>372</v>
      </c>
      <c r="AL46" s="93">
        <f t="shared" si="1"/>
        <v>0</v>
      </c>
      <c r="AM46" s="93">
        <f t="shared" si="2"/>
        <v>0</v>
      </c>
      <c r="AN46" s="93">
        <f t="shared" si="3"/>
        <v>0</v>
      </c>
      <c r="AO46" s="93">
        <f t="shared" si="4"/>
        <v>0</v>
      </c>
      <c r="AP46" s="93">
        <f t="shared" si="5"/>
        <v>0</v>
      </c>
      <c r="AQ46" s="93">
        <f t="shared" si="6"/>
        <v>0</v>
      </c>
      <c r="AR46" s="93">
        <f t="shared" si="7"/>
        <v>0</v>
      </c>
      <c r="AS46" s="93">
        <f t="shared" si="8"/>
        <v>0</v>
      </c>
      <c r="AT46" s="93">
        <f t="shared" si="9"/>
        <v>0</v>
      </c>
      <c r="AU46" s="93">
        <f t="shared" si="10"/>
        <v>0</v>
      </c>
      <c r="AV46" s="93">
        <f t="shared" si="11"/>
        <v>0</v>
      </c>
      <c r="AW46" s="93">
        <f t="shared" si="12"/>
        <v>0</v>
      </c>
      <c r="AX46" s="93">
        <f t="shared" si="13"/>
        <v>0</v>
      </c>
      <c r="AY46" s="93">
        <f t="shared" si="14"/>
        <v>0</v>
      </c>
      <c r="AZ46" s="93">
        <f t="shared" si="15"/>
        <v>0</v>
      </c>
      <c r="BA46" s="93">
        <f t="shared" si="16"/>
        <v>0</v>
      </c>
      <c r="BB46" s="93">
        <f t="shared" si="17"/>
        <v>0</v>
      </c>
    </row>
    <row r="47" spans="1:54" s="93" customFormat="1" x14ac:dyDescent="0.25">
      <c r="A47" s="93">
        <v>100014</v>
      </c>
      <c r="B47" s="93" t="s">
        <v>156</v>
      </c>
      <c r="C47" s="273">
        <v>42036</v>
      </c>
      <c r="D47" s="273">
        <v>42063.999988425923</v>
      </c>
      <c r="E47" s="93">
        <v>1</v>
      </c>
      <c r="F47" s="93" t="s">
        <v>38</v>
      </c>
      <c r="G47" s="93">
        <v>12</v>
      </c>
      <c r="H47" s="93">
        <v>1</v>
      </c>
      <c r="I47" s="93">
        <v>6888</v>
      </c>
      <c r="J47" s="93" t="s">
        <v>894</v>
      </c>
      <c r="K47" s="93" t="s">
        <v>895</v>
      </c>
      <c r="O47" s="93" t="s">
        <v>894</v>
      </c>
      <c r="P47" s="93" t="s">
        <v>895</v>
      </c>
      <c r="T47" s="93">
        <v>100014</v>
      </c>
      <c r="U47" s="93" t="s">
        <v>156</v>
      </c>
      <c r="V47" s="273">
        <v>42036</v>
      </c>
      <c r="W47" s="273">
        <v>42063.999988425923</v>
      </c>
      <c r="X47" s="93">
        <v>1</v>
      </c>
      <c r="Y47" s="93" t="s">
        <v>38</v>
      </c>
      <c r="Z47" s="93">
        <v>12</v>
      </c>
      <c r="AA47" s="93">
        <v>1</v>
      </c>
      <c r="AB47" s="93">
        <v>6888</v>
      </c>
      <c r="AC47" s="93" t="s">
        <v>894</v>
      </c>
      <c r="AD47" s="93" t="s">
        <v>895</v>
      </c>
      <c r="AH47" s="93" t="s">
        <v>894</v>
      </c>
      <c r="AI47" s="93" t="s">
        <v>895</v>
      </c>
      <c r="AL47" s="93">
        <f t="shared" si="1"/>
        <v>0</v>
      </c>
      <c r="AM47" s="93">
        <f t="shared" si="2"/>
        <v>0</v>
      </c>
      <c r="AN47" s="93">
        <f t="shared" si="3"/>
        <v>0</v>
      </c>
      <c r="AO47" s="93">
        <f t="shared" si="4"/>
        <v>0</v>
      </c>
      <c r="AP47" s="93">
        <f t="shared" si="5"/>
        <v>0</v>
      </c>
      <c r="AQ47" s="93">
        <f t="shared" si="6"/>
        <v>0</v>
      </c>
      <c r="AR47" s="93">
        <f t="shared" si="7"/>
        <v>0</v>
      </c>
      <c r="AS47" s="93">
        <f t="shared" si="8"/>
        <v>0</v>
      </c>
      <c r="AT47" s="93">
        <f t="shared" si="9"/>
        <v>0</v>
      </c>
      <c r="AU47" s="93">
        <f t="shared" si="10"/>
        <v>0</v>
      </c>
      <c r="AV47" s="93">
        <f t="shared" si="11"/>
        <v>0</v>
      </c>
      <c r="AW47" s="93">
        <f t="shared" si="12"/>
        <v>0</v>
      </c>
      <c r="AX47" s="93">
        <f t="shared" si="13"/>
        <v>0</v>
      </c>
      <c r="AY47" s="93">
        <f t="shared" si="14"/>
        <v>0</v>
      </c>
      <c r="AZ47" s="93">
        <f t="shared" si="15"/>
        <v>0</v>
      </c>
      <c r="BA47" s="93">
        <f t="shared" si="16"/>
        <v>0</v>
      </c>
      <c r="BB47" s="93">
        <f t="shared" si="17"/>
        <v>0</v>
      </c>
    </row>
    <row r="48" spans="1:54" x14ac:dyDescent="0.25">
      <c r="A48" s="93">
        <v>100016</v>
      </c>
      <c r="B48" s="93" t="s">
        <v>77</v>
      </c>
      <c r="C48" s="273">
        <v>41974</v>
      </c>
      <c r="D48" s="273">
        <v>42004.999988425923</v>
      </c>
      <c r="E48" s="93">
        <v>1</v>
      </c>
      <c r="F48" s="93" t="s">
        <v>180</v>
      </c>
      <c r="G48" s="93">
        <v>12</v>
      </c>
      <c r="H48" s="93">
        <v>1</v>
      </c>
      <c r="I48" s="93">
        <v>820</v>
      </c>
      <c r="J48" s="93" t="s">
        <v>343</v>
      </c>
      <c r="K48" s="93" t="s">
        <v>82</v>
      </c>
      <c r="L48" s="93"/>
      <c r="M48" s="93"/>
      <c r="N48" s="93"/>
      <c r="O48" s="93" t="s">
        <v>343</v>
      </c>
      <c r="P48" s="93" t="s">
        <v>82</v>
      </c>
      <c r="T48" s="163">
        <v>100016</v>
      </c>
      <c r="U48" s="163" t="s">
        <v>77</v>
      </c>
      <c r="V48" s="183">
        <v>41974</v>
      </c>
      <c r="W48" s="183">
        <v>42004.999988425923</v>
      </c>
      <c r="X48" s="163">
        <v>1</v>
      </c>
      <c r="Y48" s="163" t="s">
        <v>180</v>
      </c>
      <c r="Z48" s="163">
        <v>12</v>
      </c>
      <c r="AA48" s="163">
        <v>1</v>
      </c>
      <c r="AB48" s="163">
        <v>820</v>
      </c>
      <c r="AC48" s="163" t="s">
        <v>343</v>
      </c>
      <c r="AD48" s="163" t="s">
        <v>82</v>
      </c>
      <c r="AE48" s="163"/>
      <c r="AF48" s="163"/>
      <c r="AG48" s="163"/>
      <c r="AH48" s="163" t="s">
        <v>343</v>
      </c>
      <c r="AI48" s="163" t="s">
        <v>82</v>
      </c>
      <c r="AL48" s="163">
        <f t="shared" si="1"/>
        <v>0</v>
      </c>
      <c r="AM48" s="163">
        <f t="shared" si="2"/>
        <v>0</v>
      </c>
      <c r="AN48" s="163">
        <f t="shared" si="3"/>
        <v>0</v>
      </c>
      <c r="AO48" s="163">
        <f t="shared" si="4"/>
        <v>0</v>
      </c>
      <c r="AP48" s="163">
        <f t="shared" si="5"/>
        <v>0</v>
      </c>
      <c r="AQ48" s="163">
        <f t="shared" si="6"/>
        <v>0</v>
      </c>
      <c r="AR48" s="163">
        <f t="shared" si="7"/>
        <v>0</v>
      </c>
      <c r="AS48" s="163">
        <f t="shared" si="8"/>
        <v>0</v>
      </c>
      <c r="AT48" s="163">
        <f t="shared" si="9"/>
        <v>0</v>
      </c>
      <c r="AU48" s="163">
        <f t="shared" si="10"/>
        <v>0</v>
      </c>
      <c r="AV48" s="163">
        <f t="shared" si="11"/>
        <v>0</v>
      </c>
      <c r="AW48" s="163">
        <f t="shared" si="12"/>
        <v>0</v>
      </c>
      <c r="AX48" s="163">
        <f t="shared" si="13"/>
        <v>0</v>
      </c>
      <c r="AY48" s="163">
        <f t="shared" si="14"/>
        <v>0</v>
      </c>
      <c r="AZ48" s="163">
        <f t="shared" si="15"/>
        <v>0</v>
      </c>
      <c r="BA48" s="163">
        <f t="shared" si="16"/>
        <v>0</v>
      </c>
      <c r="BB48" s="163">
        <f t="shared" si="17"/>
        <v>0</v>
      </c>
    </row>
    <row r="49" spans="1:54" x14ac:dyDescent="0.25">
      <c r="A49" s="93">
        <v>100016</v>
      </c>
      <c r="B49" s="93" t="s">
        <v>77</v>
      </c>
      <c r="C49" s="273">
        <v>41974</v>
      </c>
      <c r="D49" s="273">
        <v>42004.999988425923</v>
      </c>
      <c r="E49" s="93">
        <v>1</v>
      </c>
      <c r="F49" s="93" t="s">
        <v>38</v>
      </c>
      <c r="G49" s="93">
        <v>12</v>
      </c>
      <c r="H49" s="93">
        <v>1</v>
      </c>
      <c r="I49" s="93">
        <v>1640</v>
      </c>
      <c r="J49" s="93" t="s">
        <v>878</v>
      </c>
      <c r="K49" s="93" t="s">
        <v>94</v>
      </c>
      <c r="L49" s="93"/>
      <c r="M49" s="93"/>
      <c r="N49" s="93"/>
      <c r="O49" s="93" t="s">
        <v>878</v>
      </c>
      <c r="P49" s="93" t="s">
        <v>94</v>
      </c>
      <c r="T49" s="163">
        <v>100016</v>
      </c>
      <c r="U49" s="163" t="s">
        <v>77</v>
      </c>
      <c r="V49" s="183">
        <v>41974</v>
      </c>
      <c r="W49" s="183">
        <v>42004.999988425923</v>
      </c>
      <c r="X49" s="163">
        <v>1</v>
      </c>
      <c r="Y49" s="163" t="s">
        <v>38</v>
      </c>
      <c r="Z49" s="163">
        <v>12</v>
      </c>
      <c r="AA49" s="163">
        <v>1</v>
      </c>
      <c r="AB49" s="163">
        <v>1640</v>
      </c>
      <c r="AC49" s="163" t="s">
        <v>878</v>
      </c>
      <c r="AD49" s="163" t="s">
        <v>94</v>
      </c>
      <c r="AE49" s="163"/>
      <c r="AF49" s="163"/>
      <c r="AG49" s="163"/>
      <c r="AH49" s="163" t="s">
        <v>878</v>
      </c>
      <c r="AI49" s="163" t="s">
        <v>94</v>
      </c>
      <c r="AL49" s="163">
        <f t="shared" si="1"/>
        <v>0</v>
      </c>
      <c r="AM49" s="163">
        <f t="shared" si="2"/>
        <v>0</v>
      </c>
      <c r="AN49" s="163">
        <f t="shared" si="3"/>
        <v>0</v>
      </c>
      <c r="AO49" s="163">
        <f t="shared" si="4"/>
        <v>0</v>
      </c>
      <c r="AP49" s="163">
        <f t="shared" si="5"/>
        <v>0</v>
      </c>
      <c r="AQ49" s="163">
        <f t="shared" si="6"/>
        <v>0</v>
      </c>
      <c r="AR49" s="163">
        <f t="shared" si="7"/>
        <v>0</v>
      </c>
      <c r="AS49" s="163">
        <f t="shared" si="8"/>
        <v>0</v>
      </c>
      <c r="AT49" s="163">
        <f t="shared" si="9"/>
        <v>0</v>
      </c>
      <c r="AU49" s="163">
        <f t="shared" si="10"/>
        <v>0</v>
      </c>
      <c r="AV49" s="163">
        <f t="shared" si="11"/>
        <v>0</v>
      </c>
      <c r="AW49" s="163">
        <f t="shared" si="12"/>
        <v>0</v>
      </c>
      <c r="AX49" s="163">
        <f t="shared" si="13"/>
        <v>0</v>
      </c>
      <c r="AY49" s="163">
        <f t="shared" si="14"/>
        <v>0</v>
      </c>
      <c r="AZ49" s="163">
        <f t="shared" si="15"/>
        <v>0</v>
      </c>
      <c r="BA49" s="163">
        <f t="shared" si="16"/>
        <v>0</v>
      </c>
      <c r="BB49" s="163">
        <f t="shared" si="17"/>
        <v>0</v>
      </c>
    </row>
    <row r="50" spans="1:54" x14ac:dyDescent="0.25">
      <c r="A50" s="93">
        <v>100016</v>
      </c>
      <c r="B50" s="93" t="s">
        <v>77</v>
      </c>
      <c r="C50" s="273">
        <v>42005</v>
      </c>
      <c r="D50" s="273">
        <v>42035.999988425923</v>
      </c>
      <c r="E50" s="93">
        <v>0</v>
      </c>
      <c r="F50" s="93" t="s">
        <v>180</v>
      </c>
      <c r="G50" s="93">
        <v>12</v>
      </c>
      <c r="H50" s="93">
        <v>1</v>
      </c>
      <c r="I50" s="93">
        <v>0</v>
      </c>
      <c r="J50" s="93">
        <v>0</v>
      </c>
      <c r="K50" s="93">
        <v>0</v>
      </c>
      <c r="L50" s="93"/>
      <c r="M50" s="93"/>
      <c r="N50" s="93"/>
      <c r="O50" s="93">
        <v>0</v>
      </c>
      <c r="P50" s="93">
        <v>0</v>
      </c>
      <c r="T50" s="163">
        <v>100016</v>
      </c>
      <c r="U50" s="163" t="s">
        <v>77</v>
      </c>
      <c r="V50" s="183">
        <v>42005</v>
      </c>
      <c r="W50" s="183">
        <v>42035.999988425923</v>
      </c>
      <c r="X50" s="163">
        <v>0</v>
      </c>
      <c r="Y50" s="163" t="s">
        <v>180</v>
      </c>
      <c r="Z50" s="163">
        <v>12</v>
      </c>
      <c r="AA50" s="163">
        <v>1</v>
      </c>
      <c r="AB50" s="163">
        <v>0</v>
      </c>
      <c r="AC50" s="163">
        <v>0</v>
      </c>
      <c r="AD50" s="163">
        <v>0</v>
      </c>
      <c r="AE50" s="163"/>
      <c r="AF50" s="163"/>
      <c r="AG50" s="163"/>
      <c r="AH50" s="163">
        <v>0</v>
      </c>
      <c r="AI50" s="163">
        <v>0</v>
      </c>
      <c r="AL50" s="163">
        <f t="shared" si="1"/>
        <v>0</v>
      </c>
      <c r="AM50" s="163">
        <f t="shared" si="2"/>
        <v>0</v>
      </c>
      <c r="AN50" s="163">
        <f t="shared" si="3"/>
        <v>0</v>
      </c>
      <c r="AO50" s="163">
        <f t="shared" si="4"/>
        <v>0</v>
      </c>
      <c r="AP50" s="163">
        <f t="shared" si="5"/>
        <v>0</v>
      </c>
      <c r="AQ50" s="163">
        <f t="shared" si="6"/>
        <v>0</v>
      </c>
      <c r="AR50" s="163">
        <f t="shared" si="7"/>
        <v>0</v>
      </c>
      <c r="AS50" s="163">
        <f t="shared" si="8"/>
        <v>0</v>
      </c>
      <c r="AT50" s="163">
        <f t="shared" si="9"/>
        <v>0</v>
      </c>
      <c r="AU50" s="163">
        <f t="shared" si="10"/>
        <v>0</v>
      </c>
      <c r="AV50" s="163">
        <f t="shared" si="11"/>
        <v>0</v>
      </c>
      <c r="AW50" s="163">
        <f t="shared" si="12"/>
        <v>0</v>
      </c>
      <c r="AX50" s="163">
        <f t="shared" si="13"/>
        <v>0</v>
      </c>
      <c r="AY50" s="163">
        <f t="shared" si="14"/>
        <v>0</v>
      </c>
      <c r="AZ50" s="163">
        <f t="shared" si="15"/>
        <v>0</v>
      </c>
      <c r="BA50" s="163">
        <f t="shared" si="16"/>
        <v>0</v>
      </c>
      <c r="BB50" s="163">
        <f t="shared" si="17"/>
        <v>0</v>
      </c>
    </row>
    <row r="51" spans="1:54" x14ac:dyDescent="0.25">
      <c r="A51" s="93">
        <v>100016</v>
      </c>
      <c r="B51" s="93" t="s">
        <v>77</v>
      </c>
      <c r="C51" s="273">
        <v>42005</v>
      </c>
      <c r="D51" s="273">
        <v>42035.999988425923</v>
      </c>
      <c r="E51" s="93">
        <v>0</v>
      </c>
      <c r="F51" s="93" t="s">
        <v>38</v>
      </c>
      <c r="G51" s="93">
        <v>12</v>
      </c>
      <c r="H51" s="93">
        <v>1</v>
      </c>
      <c r="I51" s="93">
        <v>0</v>
      </c>
      <c r="J51" s="93">
        <v>0</v>
      </c>
      <c r="K51" s="93">
        <v>0</v>
      </c>
      <c r="L51" s="93"/>
      <c r="M51" s="93"/>
      <c r="N51" s="93"/>
      <c r="O51" s="93">
        <v>0</v>
      </c>
      <c r="P51" s="93">
        <v>0</v>
      </c>
      <c r="T51" s="163">
        <v>100016</v>
      </c>
      <c r="U51" s="163" t="s">
        <v>77</v>
      </c>
      <c r="V51" s="183">
        <v>42005</v>
      </c>
      <c r="W51" s="183">
        <v>42035.999988425923</v>
      </c>
      <c r="X51" s="163">
        <v>1</v>
      </c>
      <c r="Y51" s="163" t="s">
        <v>38</v>
      </c>
      <c r="Z51" s="163">
        <v>12</v>
      </c>
      <c r="AA51" s="163">
        <v>1</v>
      </c>
      <c r="AB51" s="163">
        <v>0</v>
      </c>
      <c r="AC51" s="163">
        <v>0</v>
      </c>
      <c r="AD51" s="163">
        <v>0</v>
      </c>
      <c r="AE51" s="163"/>
      <c r="AF51" s="163"/>
      <c r="AG51" s="163"/>
      <c r="AH51" s="163">
        <v>0</v>
      </c>
      <c r="AI51" s="163">
        <v>0</v>
      </c>
      <c r="AL51" s="163">
        <f t="shared" si="1"/>
        <v>0</v>
      </c>
      <c r="AM51" s="163">
        <f t="shared" si="2"/>
        <v>0</v>
      </c>
      <c r="AN51" s="163">
        <f t="shared" si="3"/>
        <v>0</v>
      </c>
      <c r="AO51" s="163">
        <f t="shared" si="4"/>
        <v>0</v>
      </c>
      <c r="AP51" s="163">
        <f t="shared" si="5"/>
        <v>1</v>
      </c>
      <c r="AQ51" s="163">
        <f t="shared" si="6"/>
        <v>0</v>
      </c>
      <c r="AR51" s="163">
        <f t="shared" si="7"/>
        <v>0</v>
      </c>
      <c r="AS51" s="163">
        <f t="shared" si="8"/>
        <v>0</v>
      </c>
      <c r="AT51" s="163">
        <f t="shared" si="9"/>
        <v>0</v>
      </c>
      <c r="AU51" s="163">
        <f t="shared" si="10"/>
        <v>0</v>
      </c>
      <c r="AV51" s="163">
        <f t="shared" si="11"/>
        <v>0</v>
      </c>
      <c r="AW51" s="163">
        <f t="shared" si="12"/>
        <v>0</v>
      </c>
      <c r="AX51" s="163">
        <f t="shared" si="13"/>
        <v>0</v>
      </c>
      <c r="AY51" s="163">
        <f t="shared" si="14"/>
        <v>0</v>
      </c>
      <c r="AZ51" s="163">
        <f t="shared" si="15"/>
        <v>0</v>
      </c>
      <c r="BA51" s="163">
        <f t="shared" si="16"/>
        <v>0</v>
      </c>
      <c r="BB51" s="163">
        <f t="shared" si="17"/>
        <v>0</v>
      </c>
    </row>
    <row r="52" spans="1:54" x14ac:dyDescent="0.25">
      <c r="A52" s="93">
        <v>100016</v>
      </c>
      <c r="B52" s="93" t="s">
        <v>77</v>
      </c>
      <c r="C52" s="273">
        <v>42005</v>
      </c>
      <c r="D52" s="273">
        <v>42035.999988425923</v>
      </c>
      <c r="E52" s="93">
        <v>1</v>
      </c>
      <c r="F52" s="93" t="s">
        <v>38</v>
      </c>
      <c r="G52" s="93">
        <v>12</v>
      </c>
      <c r="H52" s="93">
        <v>1</v>
      </c>
      <c r="I52" s="93">
        <v>0</v>
      </c>
      <c r="J52" s="93">
        <v>0</v>
      </c>
      <c r="K52" s="93">
        <v>0</v>
      </c>
      <c r="L52" s="93"/>
      <c r="M52" s="93"/>
      <c r="N52" s="93"/>
      <c r="O52" s="93">
        <v>0</v>
      </c>
      <c r="P52" s="93">
        <v>0</v>
      </c>
      <c r="T52" s="163">
        <v>100016</v>
      </c>
      <c r="U52" s="163" t="s">
        <v>77</v>
      </c>
      <c r="V52" s="183">
        <v>42005</v>
      </c>
      <c r="W52" s="183">
        <v>42035.999988425923</v>
      </c>
      <c r="X52" s="163">
        <v>0</v>
      </c>
      <c r="Y52" s="163" t="s">
        <v>38</v>
      </c>
      <c r="Z52" s="163">
        <v>12</v>
      </c>
      <c r="AA52" s="163">
        <v>1</v>
      </c>
      <c r="AB52" s="163">
        <v>0</v>
      </c>
      <c r="AC52" s="163">
        <v>0</v>
      </c>
      <c r="AD52" s="163">
        <v>0</v>
      </c>
      <c r="AE52" s="163"/>
      <c r="AF52" s="163"/>
      <c r="AG52" s="163"/>
      <c r="AH52" s="163">
        <v>0</v>
      </c>
      <c r="AI52" s="163">
        <v>0</v>
      </c>
      <c r="AL52" s="163">
        <f t="shared" si="1"/>
        <v>0</v>
      </c>
      <c r="AM52" s="163">
        <f t="shared" si="2"/>
        <v>0</v>
      </c>
      <c r="AN52" s="163">
        <f t="shared" si="3"/>
        <v>0</v>
      </c>
      <c r="AO52" s="163">
        <f t="shared" si="4"/>
        <v>0</v>
      </c>
      <c r="AP52" s="163">
        <f t="shared" si="5"/>
        <v>1</v>
      </c>
      <c r="AQ52" s="163">
        <f t="shared" si="6"/>
        <v>0</v>
      </c>
      <c r="AR52" s="163">
        <f t="shared" si="7"/>
        <v>0</v>
      </c>
      <c r="AS52" s="163">
        <f t="shared" si="8"/>
        <v>0</v>
      </c>
      <c r="AT52" s="163">
        <f t="shared" si="9"/>
        <v>0</v>
      </c>
      <c r="AU52" s="163">
        <f t="shared" si="10"/>
        <v>0</v>
      </c>
      <c r="AV52" s="163">
        <f t="shared" si="11"/>
        <v>0</v>
      </c>
      <c r="AW52" s="163">
        <f t="shared" si="12"/>
        <v>0</v>
      </c>
      <c r="AX52" s="163">
        <f t="shared" si="13"/>
        <v>0</v>
      </c>
      <c r="AY52" s="163">
        <f t="shared" si="14"/>
        <v>0</v>
      </c>
      <c r="AZ52" s="163">
        <f t="shared" si="15"/>
        <v>0</v>
      </c>
      <c r="BA52" s="163">
        <f t="shared" si="16"/>
        <v>0</v>
      </c>
      <c r="BB52" s="163">
        <f t="shared" si="17"/>
        <v>0</v>
      </c>
    </row>
    <row r="53" spans="1:54" x14ac:dyDescent="0.25">
      <c r="A53" s="93">
        <v>100016</v>
      </c>
      <c r="B53" s="93" t="s">
        <v>77</v>
      </c>
      <c r="C53" s="273">
        <v>42005</v>
      </c>
      <c r="D53" s="273">
        <v>42035.999988425923</v>
      </c>
      <c r="E53" s="93">
        <v>1</v>
      </c>
      <c r="F53" s="93" t="s">
        <v>59</v>
      </c>
      <c r="G53" s="93">
        <v>12</v>
      </c>
      <c r="H53" s="93">
        <v>1</v>
      </c>
      <c r="I53" s="93">
        <v>0</v>
      </c>
      <c r="J53" s="93">
        <v>0</v>
      </c>
      <c r="K53" s="93">
        <v>0</v>
      </c>
      <c r="L53" s="93"/>
      <c r="M53" s="93"/>
      <c r="N53" s="93"/>
      <c r="O53" s="93">
        <v>0</v>
      </c>
      <c r="P53" s="93">
        <v>0</v>
      </c>
      <c r="T53" s="163">
        <v>100016</v>
      </c>
      <c r="U53" s="163" t="s">
        <v>77</v>
      </c>
      <c r="V53" s="183">
        <v>42005</v>
      </c>
      <c r="W53" s="183">
        <v>42035.999988425923</v>
      </c>
      <c r="X53" s="163">
        <v>1</v>
      </c>
      <c r="Y53" s="163" t="s">
        <v>59</v>
      </c>
      <c r="Z53" s="163">
        <v>12</v>
      </c>
      <c r="AA53" s="163">
        <v>1</v>
      </c>
      <c r="AB53" s="163">
        <v>0</v>
      </c>
      <c r="AC53" s="163">
        <v>0</v>
      </c>
      <c r="AD53" s="163">
        <v>0</v>
      </c>
      <c r="AE53" s="163"/>
      <c r="AF53" s="163"/>
      <c r="AG53" s="163"/>
      <c r="AH53" s="163">
        <v>0</v>
      </c>
      <c r="AI53" s="163">
        <v>0</v>
      </c>
      <c r="AL53" s="163">
        <f t="shared" si="1"/>
        <v>0</v>
      </c>
      <c r="AM53" s="163">
        <f t="shared" si="2"/>
        <v>0</v>
      </c>
      <c r="AN53" s="163">
        <f t="shared" si="3"/>
        <v>0</v>
      </c>
      <c r="AO53" s="163">
        <f t="shared" si="4"/>
        <v>0</v>
      </c>
      <c r="AP53" s="163">
        <f t="shared" si="5"/>
        <v>0</v>
      </c>
      <c r="AQ53" s="163">
        <f t="shared" si="6"/>
        <v>0</v>
      </c>
      <c r="AR53" s="163">
        <f t="shared" si="7"/>
        <v>0</v>
      </c>
      <c r="AS53" s="163">
        <f t="shared" si="8"/>
        <v>0</v>
      </c>
      <c r="AT53" s="163">
        <f t="shared" si="9"/>
        <v>0</v>
      </c>
      <c r="AU53" s="163">
        <f t="shared" si="10"/>
        <v>0</v>
      </c>
      <c r="AV53" s="163">
        <f t="shared" si="11"/>
        <v>0</v>
      </c>
      <c r="AW53" s="163">
        <f t="shared" si="12"/>
        <v>0</v>
      </c>
      <c r="AX53" s="163">
        <f t="shared" si="13"/>
        <v>0</v>
      </c>
      <c r="AY53" s="163">
        <f t="shared" si="14"/>
        <v>0</v>
      </c>
      <c r="AZ53" s="163">
        <f t="shared" si="15"/>
        <v>0</v>
      </c>
      <c r="BA53" s="163">
        <f t="shared" si="16"/>
        <v>0</v>
      </c>
      <c r="BB53" s="163">
        <f t="shared" si="17"/>
        <v>0</v>
      </c>
    </row>
    <row r="54" spans="1:54" x14ac:dyDescent="0.25">
      <c r="A54" s="93">
        <v>100016</v>
      </c>
      <c r="B54" s="93" t="s">
        <v>77</v>
      </c>
      <c r="C54" s="273">
        <v>42005</v>
      </c>
      <c r="D54" s="273">
        <v>42035.999988425923</v>
      </c>
      <c r="E54" s="93">
        <v>0</v>
      </c>
      <c r="F54" s="93" t="s">
        <v>59</v>
      </c>
      <c r="G54" s="93">
        <v>12</v>
      </c>
      <c r="H54" s="93">
        <v>1</v>
      </c>
      <c r="I54" s="93">
        <v>0</v>
      </c>
      <c r="J54" s="93">
        <v>0</v>
      </c>
      <c r="K54" s="93">
        <v>0</v>
      </c>
      <c r="L54" s="93"/>
      <c r="M54" s="93"/>
      <c r="N54" s="93"/>
      <c r="O54" s="93">
        <v>0</v>
      </c>
      <c r="P54" s="93">
        <v>0</v>
      </c>
      <c r="T54" s="163">
        <v>100016</v>
      </c>
      <c r="U54" s="163" t="s">
        <v>77</v>
      </c>
      <c r="V54" s="183">
        <v>42005</v>
      </c>
      <c r="W54" s="183">
        <v>42035.999988425923</v>
      </c>
      <c r="X54" s="163">
        <v>0</v>
      </c>
      <c r="Y54" s="163" t="s">
        <v>59</v>
      </c>
      <c r="Z54" s="163">
        <v>12</v>
      </c>
      <c r="AA54" s="163">
        <v>1</v>
      </c>
      <c r="AB54" s="163">
        <v>0</v>
      </c>
      <c r="AC54" s="163">
        <v>0</v>
      </c>
      <c r="AD54" s="163">
        <v>0</v>
      </c>
      <c r="AE54" s="163"/>
      <c r="AF54" s="163"/>
      <c r="AG54" s="163"/>
      <c r="AH54" s="163">
        <v>0</v>
      </c>
      <c r="AI54" s="163">
        <v>0</v>
      </c>
      <c r="AL54" s="163">
        <f t="shared" si="1"/>
        <v>0</v>
      </c>
      <c r="AM54" s="163">
        <f t="shared" si="2"/>
        <v>0</v>
      </c>
      <c r="AN54" s="163">
        <f t="shared" si="3"/>
        <v>0</v>
      </c>
      <c r="AO54" s="163">
        <f t="shared" si="4"/>
        <v>0</v>
      </c>
      <c r="AP54" s="163">
        <f t="shared" si="5"/>
        <v>0</v>
      </c>
      <c r="AQ54" s="163">
        <f t="shared" si="6"/>
        <v>0</v>
      </c>
      <c r="AR54" s="163">
        <f t="shared" si="7"/>
        <v>0</v>
      </c>
      <c r="AS54" s="163">
        <f t="shared" si="8"/>
        <v>0</v>
      </c>
      <c r="AT54" s="163">
        <f t="shared" si="9"/>
        <v>0</v>
      </c>
      <c r="AU54" s="163">
        <f t="shared" si="10"/>
        <v>0</v>
      </c>
      <c r="AV54" s="163">
        <f t="shared" si="11"/>
        <v>0</v>
      </c>
      <c r="AW54" s="163">
        <f t="shared" si="12"/>
        <v>0</v>
      </c>
      <c r="AX54" s="163">
        <f t="shared" si="13"/>
        <v>0</v>
      </c>
      <c r="AY54" s="163">
        <f t="shared" si="14"/>
        <v>0</v>
      </c>
      <c r="AZ54" s="163">
        <f t="shared" si="15"/>
        <v>0</v>
      </c>
      <c r="BA54" s="163">
        <f t="shared" si="16"/>
        <v>0</v>
      </c>
      <c r="BB54" s="163">
        <f t="shared" si="17"/>
        <v>0</v>
      </c>
    </row>
    <row r="55" spans="1:54" x14ac:dyDescent="0.25">
      <c r="A55" s="93">
        <v>100016</v>
      </c>
      <c r="B55" s="93" t="s">
        <v>77</v>
      </c>
      <c r="C55" s="273">
        <v>42036</v>
      </c>
      <c r="D55" s="273">
        <v>42063.999988425923</v>
      </c>
      <c r="E55" s="93">
        <v>0</v>
      </c>
      <c r="F55" s="93" t="s">
        <v>180</v>
      </c>
      <c r="G55" s="93">
        <v>12</v>
      </c>
      <c r="H55" s="93">
        <v>1</v>
      </c>
      <c r="I55" s="93">
        <v>600</v>
      </c>
      <c r="J55" s="93">
        <v>138</v>
      </c>
      <c r="K55" s="93">
        <v>12</v>
      </c>
      <c r="L55" s="93"/>
      <c r="M55" s="93"/>
      <c r="N55" s="93"/>
      <c r="O55" s="93">
        <v>138</v>
      </c>
      <c r="P55" s="93">
        <v>12</v>
      </c>
      <c r="T55" s="163">
        <v>100016</v>
      </c>
      <c r="U55" s="163" t="s">
        <v>77</v>
      </c>
      <c r="V55" s="183">
        <v>42036</v>
      </c>
      <c r="W55" s="183">
        <v>42063.999988425923</v>
      </c>
      <c r="X55" s="163">
        <v>0</v>
      </c>
      <c r="Y55" s="163" t="s">
        <v>180</v>
      </c>
      <c r="Z55" s="163">
        <v>12</v>
      </c>
      <c r="AA55" s="163">
        <v>1</v>
      </c>
      <c r="AB55" s="163">
        <v>600</v>
      </c>
      <c r="AC55" s="163">
        <v>138</v>
      </c>
      <c r="AD55" s="163">
        <v>12</v>
      </c>
      <c r="AE55" s="163"/>
      <c r="AF55" s="163"/>
      <c r="AG55" s="163"/>
      <c r="AH55" s="163">
        <v>138</v>
      </c>
      <c r="AI55" s="163">
        <v>12</v>
      </c>
      <c r="AL55" s="163">
        <f t="shared" si="1"/>
        <v>0</v>
      </c>
      <c r="AM55" s="163">
        <f t="shared" si="2"/>
        <v>0</v>
      </c>
      <c r="AN55" s="163">
        <f t="shared" si="3"/>
        <v>0</v>
      </c>
      <c r="AO55" s="163">
        <f t="shared" si="4"/>
        <v>0</v>
      </c>
      <c r="AP55" s="163">
        <f t="shared" si="5"/>
        <v>0</v>
      </c>
      <c r="AQ55" s="163">
        <f t="shared" si="6"/>
        <v>0</v>
      </c>
      <c r="AR55" s="163">
        <f t="shared" si="7"/>
        <v>0</v>
      </c>
      <c r="AS55" s="163">
        <f t="shared" si="8"/>
        <v>0</v>
      </c>
      <c r="AT55" s="163">
        <f t="shared" si="9"/>
        <v>0</v>
      </c>
      <c r="AU55" s="163">
        <f t="shared" si="10"/>
        <v>0</v>
      </c>
      <c r="AV55" s="163">
        <f t="shared" si="11"/>
        <v>0</v>
      </c>
      <c r="AW55" s="163">
        <f t="shared" si="12"/>
        <v>0</v>
      </c>
      <c r="AX55" s="163">
        <f t="shared" si="13"/>
        <v>0</v>
      </c>
      <c r="AY55" s="163">
        <f t="shared" si="14"/>
        <v>0</v>
      </c>
      <c r="AZ55" s="163">
        <f t="shared" si="15"/>
        <v>0</v>
      </c>
      <c r="BA55" s="163">
        <f t="shared" si="16"/>
        <v>0</v>
      </c>
      <c r="BB55" s="163">
        <f t="shared" si="17"/>
        <v>0</v>
      </c>
    </row>
    <row r="56" spans="1:54" x14ac:dyDescent="0.25">
      <c r="A56" s="93">
        <v>100016</v>
      </c>
      <c r="B56" s="93" t="s">
        <v>77</v>
      </c>
      <c r="C56" s="273">
        <v>42036</v>
      </c>
      <c r="D56" s="273">
        <v>42063.999988425923</v>
      </c>
      <c r="E56" s="93">
        <v>0</v>
      </c>
      <c r="F56" s="93" t="s">
        <v>38</v>
      </c>
      <c r="G56" s="93">
        <v>12</v>
      </c>
      <c r="H56" s="93">
        <v>1</v>
      </c>
      <c r="I56" s="93">
        <v>1600</v>
      </c>
      <c r="J56" s="93">
        <v>368</v>
      </c>
      <c r="K56" s="93">
        <v>32</v>
      </c>
      <c r="L56" s="93"/>
      <c r="M56" s="93"/>
      <c r="N56" s="93"/>
      <c r="O56" s="93">
        <v>368</v>
      </c>
      <c r="P56" s="93">
        <v>32</v>
      </c>
      <c r="T56" s="163">
        <v>100016</v>
      </c>
      <c r="U56" s="163" t="s">
        <v>77</v>
      </c>
      <c r="V56" s="183">
        <v>42036</v>
      </c>
      <c r="W56" s="183">
        <v>42063.999988425923</v>
      </c>
      <c r="X56" s="163">
        <v>0</v>
      </c>
      <c r="Y56" s="163" t="s">
        <v>38</v>
      </c>
      <c r="Z56" s="163">
        <v>12</v>
      </c>
      <c r="AA56" s="163">
        <v>1</v>
      </c>
      <c r="AB56" s="163">
        <v>1600</v>
      </c>
      <c r="AC56" s="163">
        <v>368</v>
      </c>
      <c r="AD56" s="163">
        <v>32</v>
      </c>
      <c r="AE56" s="163"/>
      <c r="AF56" s="163"/>
      <c r="AG56" s="163"/>
      <c r="AH56" s="163">
        <v>368</v>
      </c>
      <c r="AI56" s="163">
        <v>32</v>
      </c>
      <c r="AL56" s="163">
        <f t="shared" si="1"/>
        <v>0</v>
      </c>
      <c r="AM56" s="163">
        <f t="shared" si="2"/>
        <v>0</v>
      </c>
      <c r="AN56" s="163">
        <f t="shared" si="3"/>
        <v>0</v>
      </c>
      <c r="AO56" s="163">
        <f t="shared" si="4"/>
        <v>0</v>
      </c>
      <c r="AP56" s="163">
        <f t="shared" si="5"/>
        <v>0</v>
      </c>
      <c r="AQ56" s="163">
        <f t="shared" si="6"/>
        <v>0</v>
      </c>
      <c r="AR56" s="163">
        <f t="shared" si="7"/>
        <v>0</v>
      </c>
      <c r="AS56" s="163">
        <f t="shared" si="8"/>
        <v>0</v>
      </c>
      <c r="AT56" s="163">
        <f t="shared" si="9"/>
        <v>0</v>
      </c>
      <c r="AU56" s="163">
        <f t="shared" si="10"/>
        <v>0</v>
      </c>
      <c r="AV56" s="163">
        <f t="shared" si="11"/>
        <v>0</v>
      </c>
      <c r="AW56" s="163">
        <f t="shared" si="12"/>
        <v>0</v>
      </c>
      <c r="AX56" s="163">
        <f t="shared" si="13"/>
        <v>0</v>
      </c>
      <c r="AY56" s="163">
        <f t="shared" si="14"/>
        <v>0</v>
      </c>
      <c r="AZ56" s="163">
        <f t="shared" si="15"/>
        <v>0</v>
      </c>
      <c r="BA56" s="163">
        <f t="shared" si="16"/>
        <v>0</v>
      </c>
      <c r="BB56" s="163">
        <f t="shared" si="17"/>
        <v>0</v>
      </c>
    </row>
    <row r="57" spans="1:54" x14ac:dyDescent="0.25">
      <c r="A57" s="93">
        <v>100016</v>
      </c>
      <c r="B57" s="93" t="s">
        <v>77</v>
      </c>
      <c r="C57" s="273">
        <v>42036</v>
      </c>
      <c r="D57" s="273">
        <v>42063.999988425923</v>
      </c>
      <c r="E57" s="93">
        <v>1</v>
      </c>
      <c r="F57" s="93" t="s">
        <v>38</v>
      </c>
      <c r="G57" s="93">
        <v>12</v>
      </c>
      <c r="H57" s="93">
        <v>1</v>
      </c>
      <c r="I57" s="93">
        <v>2460</v>
      </c>
      <c r="J57" s="93" t="s">
        <v>875</v>
      </c>
      <c r="K57" s="93" t="s">
        <v>244</v>
      </c>
      <c r="L57" s="93"/>
      <c r="M57" s="93"/>
      <c r="N57" s="93"/>
      <c r="O57" s="93" t="s">
        <v>875</v>
      </c>
      <c r="P57" s="93" t="s">
        <v>244</v>
      </c>
      <c r="T57" s="163">
        <v>100016</v>
      </c>
      <c r="U57" s="163" t="s">
        <v>77</v>
      </c>
      <c r="V57" s="183">
        <v>42036</v>
      </c>
      <c r="W57" s="183">
        <v>42063.999988425923</v>
      </c>
      <c r="X57" s="163">
        <v>1</v>
      </c>
      <c r="Y57" s="163" t="s">
        <v>38</v>
      </c>
      <c r="Z57" s="163">
        <v>12</v>
      </c>
      <c r="AA57" s="163">
        <v>1</v>
      </c>
      <c r="AB57" s="163">
        <v>2460</v>
      </c>
      <c r="AC57" s="163" t="s">
        <v>875</v>
      </c>
      <c r="AD57" s="163" t="s">
        <v>244</v>
      </c>
      <c r="AE57" s="163"/>
      <c r="AF57" s="163"/>
      <c r="AG57" s="163"/>
      <c r="AH57" s="163" t="s">
        <v>875</v>
      </c>
      <c r="AI57" s="163" t="s">
        <v>244</v>
      </c>
      <c r="AL57" s="163">
        <f t="shared" si="1"/>
        <v>0</v>
      </c>
      <c r="AM57" s="163">
        <f t="shared" si="2"/>
        <v>0</v>
      </c>
      <c r="AN57" s="163">
        <f t="shared" si="3"/>
        <v>0</v>
      </c>
      <c r="AO57" s="163">
        <f t="shared" si="4"/>
        <v>0</v>
      </c>
      <c r="AP57" s="163">
        <f t="shared" si="5"/>
        <v>0</v>
      </c>
      <c r="AQ57" s="163">
        <f t="shared" si="6"/>
        <v>0</v>
      </c>
      <c r="AR57" s="163">
        <f t="shared" si="7"/>
        <v>0</v>
      </c>
      <c r="AS57" s="163">
        <f t="shared" si="8"/>
        <v>0</v>
      </c>
      <c r="AT57" s="163">
        <f t="shared" si="9"/>
        <v>0</v>
      </c>
      <c r="AU57" s="163">
        <f t="shared" si="10"/>
        <v>0</v>
      </c>
      <c r="AV57" s="163">
        <f t="shared" si="11"/>
        <v>0</v>
      </c>
      <c r="AW57" s="163">
        <f t="shared" si="12"/>
        <v>0</v>
      </c>
      <c r="AX57" s="163">
        <f t="shared" si="13"/>
        <v>0</v>
      </c>
      <c r="AY57" s="163">
        <f t="shared" si="14"/>
        <v>0</v>
      </c>
      <c r="AZ57" s="163">
        <f t="shared" si="15"/>
        <v>0</v>
      </c>
      <c r="BA57" s="163">
        <f t="shared" si="16"/>
        <v>0</v>
      </c>
      <c r="BB57" s="163">
        <f t="shared" si="17"/>
        <v>0</v>
      </c>
    </row>
    <row r="58" spans="1:54" x14ac:dyDescent="0.25">
      <c r="A58" s="93">
        <v>100016</v>
      </c>
      <c r="B58" s="93" t="s">
        <v>77</v>
      </c>
      <c r="C58" s="273">
        <v>42036</v>
      </c>
      <c r="D58" s="273">
        <v>42063.999988425923</v>
      </c>
      <c r="E58" s="93">
        <v>1</v>
      </c>
      <c r="F58" s="93" t="s">
        <v>59</v>
      </c>
      <c r="G58" s="93">
        <v>12</v>
      </c>
      <c r="H58" s="93">
        <v>1</v>
      </c>
      <c r="I58" s="93">
        <v>1312</v>
      </c>
      <c r="J58" s="93" t="s">
        <v>871</v>
      </c>
      <c r="K58" s="93" t="s">
        <v>872</v>
      </c>
      <c r="L58" s="93"/>
      <c r="M58" s="93"/>
      <c r="N58" s="93"/>
      <c r="O58" s="93" t="s">
        <v>871</v>
      </c>
      <c r="P58" s="93" t="s">
        <v>872</v>
      </c>
      <c r="T58" s="163">
        <v>100016</v>
      </c>
      <c r="U58" s="163" t="s">
        <v>77</v>
      </c>
      <c r="V58" s="183">
        <v>42036</v>
      </c>
      <c r="W58" s="183">
        <v>42063.999988425923</v>
      </c>
      <c r="X58" s="163">
        <v>1</v>
      </c>
      <c r="Y58" s="163" t="s">
        <v>59</v>
      </c>
      <c r="Z58" s="163">
        <v>12</v>
      </c>
      <c r="AA58" s="163">
        <v>1</v>
      </c>
      <c r="AB58" s="163">
        <v>1312</v>
      </c>
      <c r="AC58" s="163" t="s">
        <v>871</v>
      </c>
      <c r="AD58" s="163" t="s">
        <v>872</v>
      </c>
      <c r="AE58" s="163"/>
      <c r="AF58" s="163"/>
      <c r="AG58" s="163"/>
      <c r="AH58" s="163" t="s">
        <v>871</v>
      </c>
      <c r="AI58" s="163" t="s">
        <v>872</v>
      </c>
      <c r="AL58" s="163">
        <f t="shared" si="1"/>
        <v>0</v>
      </c>
      <c r="AM58" s="163">
        <f t="shared" si="2"/>
        <v>0</v>
      </c>
      <c r="AN58" s="163">
        <f t="shared" si="3"/>
        <v>0</v>
      </c>
      <c r="AO58" s="163">
        <f t="shared" si="4"/>
        <v>0</v>
      </c>
      <c r="AP58" s="163">
        <f t="shared" si="5"/>
        <v>0</v>
      </c>
      <c r="AQ58" s="163">
        <f t="shared" si="6"/>
        <v>0</v>
      </c>
      <c r="AR58" s="163">
        <f t="shared" si="7"/>
        <v>0</v>
      </c>
      <c r="AS58" s="163">
        <f t="shared" si="8"/>
        <v>0</v>
      </c>
      <c r="AT58" s="163">
        <f t="shared" si="9"/>
        <v>0</v>
      </c>
      <c r="AU58" s="163">
        <f t="shared" si="10"/>
        <v>0</v>
      </c>
      <c r="AV58" s="163">
        <f t="shared" si="11"/>
        <v>0</v>
      </c>
      <c r="AW58" s="163">
        <f t="shared" si="12"/>
        <v>0</v>
      </c>
      <c r="AX58" s="163">
        <f t="shared" si="13"/>
        <v>0</v>
      </c>
      <c r="AY58" s="163">
        <f t="shared" si="14"/>
        <v>0</v>
      </c>
      <c r="AZ58" s="163">
        <f t="shared" si="15"/>
        <v>0</v>
      </c>
      <c r="BA58" s="163">
        <f t="shared" si="16"/>
        <v>0</v>
      </c>
      <c r="BB58" s="163">
        <f t="shared" si="17"/>
        <v>0</v>
      </c>
    </row>
    <row r="59" spans="1:54" x14ac:dyDescent="0.25">
      <c r="A59" s="93">
        <v>100016</v>
      </c>
      <c r="B59" s="93" t="s">
        <v>77</v>
      </c>
      <c r="C59" s="273">
        <v>42036</v>
      </c>
      <c r="D59" s="273">
        <v>42063.999988425923</v>
      </c>
      <c r="E59" s="93">
        <v>0</v>
      </c>
      <c r="F59" s="93" t="s">
        <v>59</v>
      </c>
      <c r="G59" s="93">
        <v>12</v>
      </c>
      <c r="H59" s="93">
        <v>1</v>
      </c>
      <c r="I59" s="93">
        <v>1600</v>
      </c>
      <c r="J59" s="93">
        <v>368</v>
      </c>
      <c r="K59" s="93">
        <v>32</v>
      </c>
      <c r="L59" s="93"/>
      <c r="M59" s="93"/>
      <c r="N59" s="93"/>
      <c r="O59" s="93">
        <v>368</v>
      </c>
      <c r="P59" s="93">
        <v>32</v>
      </c>
      <c r="T59" s="163">
        <v>100016</v>
      </c>
      <c r="U59" s="163" t="s">
        <v>77</v>
      </c>
      <c r="V59" s="183">
        <v>42036</v>
      </c>
      <c r="W59" s="183">
        <v>42063.999988425923</v>
      </c>
      <c r="X59" s="163">
        <v>0</v>
      </c>
      <c r="Y59" s="163" t="s">
        <v>59</v>
      </c>
      <c r="Z59" s="163">
        <v>12</v>
      </c>
      <c r="AA59" s="163">
        <v>1</v>
      </c>
      <c r="AB59" s="163">
        <v>1600</v>
      </c>
      <c r="AC59" s="163">
        <v>368</v>
      </c>
      <c r="AD59" s="163">
        <v>32</v>
      </c>
      <c r="AE59" s="163"/>
      <c r="AF59" s="163"/>
      <c r="AG59" s="163"/>
      <c r="AH59" s="163">
        <v>368</v>
      </c>
      <c r="AI59" s="163">
        <v>32</v>
      </c>
      <c r="AL59" s="163">
        <f t="shared" si="1"/>
        <v>0</v>
      </c>
      <c r="AM59" s="163">
        <f t="shared" si="2"/>
        <v>0</v>
      </c>
      <c r="AN59" s="163">
        <f t="shared" si="3"/>
        <v>0</v>
      </c>
      <c r="AO59" s="163">
        <f t="shared" si="4"/>
        <v>0</v>
      </c>
      <c r="AP59" s="163">
        <f t="shared" si="5"/>
        <v>0</v>
      </c>
      <c r="AQ59" s="163">
        <f t="shared" si="6"/>
        <v>0</v>
      </c>
      <c r="AR59" s="163">
        <f t="shared" si="7"/>
        <v>0</v>
      </c>
      <c r="AS59" s="163">
        <f t="shared" si="8"/>
        <v>0</v>
      </c>
      <c r="AT59" s="163">
        <f t="shared" si="9"/>
        <v>0</v>
      </c>
      <c r="AU59" s="163">
        <f t="shared" si="10"/>
        <v>0</v>
      </c>
      <c r="AV59" s="163">
        <f t="shared" si="11"/>
        <v>0</v>
      </c>
      <c r="AW59" s="163">
        <f t="shared" si="12"/>
        <v>0</v>
      </c>
      <c r="AX59" s="163">
        <f t="shared" si="13"/>
        <v>0</v>
      </c>
      <c r="AY59" s="163">
        <f t="shared" si="14"/>
        <v>0</v>
      </c>
      <c r="AZ59" s="163">
        <f t="shared" si="15"/>
        <v>0</v>
      </c>
      <c r="BA59" s="163">
        <f t="shared" si="16"/>
        <v>0</v>
      </c>
      <c r="BB59" s="163">
        <f t="shared" si="17"/>
        <v>0</v>
      </c>
    </row>
    <row r="60" spans="1:54" x14ac:dyDescent="0.25">
      <c r="A60" s="93">
        <v>100017</v>
      </c>
      <c r="B60" s="93" t="s">
        <v>78</v>
      </c>
      <c r="C60" s="273">
        <v>42005</v>
      </c>
      <c r="D60" s="273">
        <v>42035.999988425923</v>
      </c>
      <c r="E60" s="93">
        <v>1</v>
      </c>
      <c r="F60" s="93" t="s">
        <v>38</v>
      </c>
      <c r="G60" s="93">
        <v>12</v>
      </c>
      <c r="H60" s="93">
        <v>1</v>
      </c>
      <c r="I60" s="93">
        <v>8610</v>
      </c>
      <c r="J60" s="93" t="s">
        <v>893</v>
      </c>
      <c r="K60" s="93" t="s">
        <v>372</v>
      </c>
      <c r="L60" s="93"/>
      <c r="M60" s="93"/>
      <c r="N60" s="93"/>
      <c r="O60" s="93" t="s">
        <v>893</v>
      </c>
      <c r="P60" s="93" t="s">
        <v>372</v>
      </c>
      <c r="T60" s="163">
        <v>100017</v>
      </c>
      <c r="U60" s="163" t="s">
        <v>78</v>
      </c>
      <c r="V60" s="183">
        <v>42005</v>
      </c>
      <c r="W60" s="183">
        <v>42035.999988425923</v>
      </c>
      <c r="X60" s="163">
        <v>1</v>
      </c>
      <c r="Y60" s="163" t="s">
        <v>38</v>
      </c>
      <c r="Z60" s="163">
        <v>12</v>
      </c>
      <c r="AA60" s="163">
        <v>1</v>
      </c>
      <c r="AB60" s="163">
        <v>8610</v>
      </c>
      <c r="AC60" s="163" t="s">
        <v>893</v>
      </c>
      <c r="AD60" s="163" t="s">
        <v>372</v>
      </c>
      <c r="AE60" s="163"/>
      <c r="AF60" s="163"/>
      <c r="AG60" s="163"/>
      <c r="AH60" s="163" t="s">
        <v>893</v>
      </c>
      <c r="AI60" s="163" t="s">
        <v>372</v>
      </c>
      <c r="AL60" s="163">
        <f t="shared" si="1"/>
        <v>0</v>
      </c>
      <c r="AM60" s="163">
        <f t="shared" si="2"/>
        <v>0</v>
      </c>
      <c r="AN60" s="163">
        <f t="shared" si="3"/>
        <v>0</v>
      </c>
      <c r="AO60" s="163">
        <f t="shared" si="4"/>
        <v>0</v>
      </c>
      <c r="AP60" s="163">
        <f t="shared" si="5"/>
        <v>0</v>
      </c>
      <c r="AQ60" s="163">
        <f t="shared" si="6"/>
        <v>0</v>
      </c>
      <c r="AR60" s="163">
        <f t="shared" si="7"/>
        <v>0</v>
      </c>
      <c r="AS60" s="163">
        <f t="shared" si="8"/>
        <v>0</v>
      </c>
      <c r="AT60" s="163">
        <f t="shared" si="9"/>
        <v>0</v>
      </c>
      <c r="AU60" s="163">
        <f t="shared" si="10"/>
        <v>0</v>
      </c>
      <c r="AV60" s="163">
        <f t="shared" si="11"/>
        <v>0</v>
      </c>
      <c r="AW60" s="163">
        <f t="shared" si="12"/>
        <v>0</v>
      </c>
      <c r="AX60" s="163">
        <f t="shared" si="13"/>
        <v>0</v>
      </c>
      <c r="AY60" s="163">
        <f t="shared" si="14"/>
        <v>0</v>
      </c>
      <c r="AZ60" s="163">
        <f t="shared" si="15"/>
        <v>0</v>
      </c>
      <c r="BA60" s="163">
        <f t="shared" si="16"/>
        <v>0</v>
      </c>
      <c r="BB60" s="163">
        <f t="shared" si="17"/>
        <v>0</v>
      </c>
    </row>
    <row r="61" spans="1:54" x14ac:dyDescent="0.25">
      <c r="A61" s="93">
        <v>100017</v>
      </c>
      <c r="B61" s="93" t="s">
        <v>78</v>
      </c>
      <c r="C61" s="273">
        <v>42036</v>
      </c>
      <c r="D61" s="273">
        <v>42063.999988425923</v>
      </c>
      <c r="E61" s="93">
        <v>1</v>
      </c>
      <c r="F61" s="93" t="s">
        <v>38</v>
      </c>
      <c r="G61" s="93">
        <v>12</v>
      </c>
      <c r="H61" s="93">
        <v>1</v>
      </c>
      <c r="I61" s="93">
        <v>7626</v>
      </c>
      <c r="J61" s="93" t="s">
        <v>896</v>
      </c>
      <c r="K61" s="93" t="s">
        <v>897</v>
      </c>
      <c r="L61" s="93"/>
      <c r="M61" s="93"/>
      <c r="N61" s="93"/>
      <c r="O61" s="93" t="s">
        <v>896</v>
      </c>
      <c r="P61" s="93" t="s">
        <v>897</v>
      </c>
      <c r="T61" s="163">
        <v>100017</v>
      </c>
      <c r="U61" s="163" t="s">
        <v>78</v>
      </c>
      <c r="V61" s="183">
        <v>42036</v>
      </c>
      <c r="W61" s="183">
        <v>42063.999988425923</v>
      </c>
      <c r="X61" s="163">
        <v>1</v>
      </c>
      <c r="Y61" s="163" t="s">
        <v>38</v>
      </c>
      <c r="Z61" s="163">
        <v>12</v>
      </c>
      <c r="AA61" s="163">
        <v>1</v>
      </c>
      <c r="AB61" s="163">
        <v>7626</v>
      </c>
      <c r="AC61" s="163" t="s">
        <v>896</v>
      </c>
      <c r="AD61" s="163" t="s">
        <v>897</v>
      </c>
      <c r="AE61" s="163"/>
      <c r="AF61" s="163"/>
      <c r="AG61" s="163"/>
      <c r="AH61" s="163" t="s">
        <v>896</v>
      </c>
      <c r="AI61" s="163" t="s">
        <v>897</v>
      </c>
      <c r="AL61" s="163">
        <f t="shared" si="1"/>
        <v>0</v>
      </c>
      <c r="AM61" s="163">
        <f t="shared" si="2"/>
        <v>0</v>
      </c>
      <c r="AN61" s="163">
        <f t="shared" si="3"/>
        <v>0</v>
      </c>
      <c r="AO61" s="163">
        <f t="shared" si="4"/>
        <v>0</v>
      </c>
      <c r="AP61" s="163">
        <f t="shared" si="5"/>
        <v>0</v>
      </c>
      <c r="AQ61" s="163">
        <f t="shared" si="6"/>
        <v>0</v>
      </c>
      <c r="AR61" s="163">
        <f t="shared" si="7"/>
        <v>0</v>
      </c>
      <c r="AS61" s="163">
        <f t="shared" si="8"/>
        <v>0</v>
      </c>
      <c r="AT61" s="163">
        <f t="shared" si="9"/>
        <v>0</v>
      </c>
      <c r="AU61" s="163">
        <f t="shared" si="10"/>
        <v>0</v>
      </c>
      <c r="AV61" s="163">
        <f t="shared" si="11"/>
        <v>0</v>
      </c>
      <c r="AW61" s="163">
        <f t="shared" si="12"/>
        <v>0</v>
      </c>
      <c r="AX61" s="163">
        <f t="shared" si="13"/>
        <v>0</v>
      </c>
      <c r="AY61" s="163">
        <f t="shared" si="14"/>
        <v>0</v>
      </c>
      <c r="AZ61" s="163">
        <f t="shared" si="15"/>
        <v>0</v>
      </c>
      <c r="BA61" s="163">
        <f t="shared" si="16"/>
        <v>0</v>
      </c>
      <c r="BB61" s="163">
        <f t="shared" si="17"/>
        <v>0</v>
      </c>
    </row>
    <row r="62" spans="1:54" x14ac:dyDescent="0.25">
      <c r="A62" s="93">
        <v>100018</v>
      </c>
      <c r="B62" s="93" t="s">
        <v>115</v>
      </c>
      <c r="C62" s="273">
        <v>41974</v>
      </c>
      <c r="D62" s="273">
        <v>42004.999988425923</v>
      </c>
      <c r="E62" s="93">
        <v>1</v>
      </c>
      <c r="F62" s="93" t="s">
        <v>38</v>
      </c>
      <c r="G62" s="93">
        <v>12</v>
      </c>
      <c r="H62" s="93">
        <v>1</v>
      </c>
      <c r="I62" s="93">
        <v>820</v>
      </c>
      <c r="J62" s="93" t="s">
        <v>343</v>
      </c>
      <c r="K62" s="93" t="s">
        <v>82</v>
      </c>
      <c r="L62" s="93"/>
      <c r="M62" s="93"/>
      <c r="N62" s="93"/>
      <c r="O62" s="93" t="s">
        <v>343</v>
      </c>
      <c r="P62" s="93" t="s">
        <v>82</v>
      </c>
      <c r="T62" s="163">
        <v>100018</v>
      </c>
      <c r="U62" s="163" t="s">
        <v>115</v>
      </c>
      <c r="V62" s="183">
        <v>41974</v>
      </c>
      <c r="W62" s="183">
        <v>42004.999988425923</v>
      </c>
      <c r="X62" s="163">
        <v>1</v>
      </c>
      <c r="Y62" s="163" t="s">
        <v>38</v>
      </c>
      <c r="Z62" s="163">
        <v>12</v>
      </c>
      <c r="AA62" s="163">
        <v>1</v>
      </c>
      <c r="AB62" s="163">
        <v>820</v>
      </c>
      <c r="AC62" s="163" t="s">
        <v>343</v>
      </c>
      <c r="AD62" s="163" t="s">
        <v>82</v>
      </c>
      <c r="AE62" s="163"/>
      <c r="AF62" s="163"/>
      <c r="AG62" s="163"/>
      <c r="AH62" s="163" t="s">
        <v>343</v>
      </c>
      <c r="AI62" s="163" t="s">
        <v>82</v>
      </c>
      <c r="AL62" s="163">
        <f t="shared" si="1"/>
        <v>0</v>
      </c>
      <c r="AM62" s="163">
        <f t="shared" si="2"/>
        <v>0</v>
      </c>
      <c r="AN62" s="163">
        <f t="shared" si="3"/>
        <v>0</v>
      </c>
      <c r="AO62" s="163">
        <f t="shared" si="4"/>
        <v>0</v>
      </c>
      <c r="AP62" s="163">
        <f t="shared" si="5"/>
        <v>0</v>
      </c>
      <c r="AQ62" s="163">
        <f t="shared" si="6"/>
        <v>0</v>
      </c>
      <c r="AR62" s="163">
        <f t="shared" si="7"/>
        <v>0</v>
      </c>
      <c r="AS62" s="163">
        <f t="shared" si="8"/>
        <v>0</v>
      </c>
      <c r="AT62" s="163">
        <f t="shared" si="9"/>
        <v>0</v>
      </c>
      <c r="AU62" s="163">
        <f t="shared" si="10"/>
        <v>0</v>
      </c>
      <c r="AV62" s="163">
        <f t="shared" si="11"/>
        <v>0</v>
      </c>
      <c r="AW62" s="163">
        <f t="shared" si="12"/>
        <v>0</v>
      </c>
      <c r="AX62" s="163">
        <f t="shared" si="13"/>
        <v>0</v>
      </c>
      <c r="AY62" s="163">
        <f t="shared" si="14"/>
        <v>0</v>
      </c>
      <c r="AZ62" s="163">
        <f t="shared" si="15"/>
        <v>0</v>
      </c>
      <c r="BA62" s="163">
        <f t="shared" si="16"/>
        <v>0</v>
      </c>
      <c r="BB62" s="163">
        <f t="shared" si="17"/>
        <v>0</v>
      </c>
    </row>
    <row r="63" spans="1:54" x14ac:dyDescent="0.25">
      <c r="A63" s="93">
        <v>100018</v>
      </c>
      <c r="B63" s="93" t="s">
        <v>115</v>
      </c>
      <c r="C63" s="273">
        <v>42005</v>
      </c>
      <c r="D63" s="273">
        <v>42035.999988425923</v>
      </c>
      <c r="E63" s="93">
        <v>1</v>
      </c>
      <c r="F63" s="93" t="s">
        <v>38</v>
      </c>
      <c r="G63" s="93">
        <v>12</v>
      </c>
      <c r="H63" s="93">
        <v>1</v>
      </c>
      <c r="I63" s="93">
        <v>0</v>
      </c>
      <c r="J63" s="93">
        <v>0</v>
      </c>
      <c r="K63" s="93">
        <v>0</v>
      </c>
      <c r="L63" s="93"/>
      <c r="M63" s="93"/>
      <c r="N63" s="93"/>
      <c r="O63" s="93">
        <v>0</v>
      </c>
      <c r="P63" s="93">
        <v>0</v>
      </c>
      <c r="T63" s="163">
        <v>100018</v>
      </c>
      <c r="U63" s="163" t="s">
        <v>115</v>
      </c>
      <c r="V63" s="183">
        <v>42005</v>
      </c>
      <c r="W63" s="183">
        <v>42035.999988425923</v>
      </c>
      <c r="X63" s="163">
        <v>1</v>
      </c>
      <c r="Y63" s="163" t="s">
        <v>38</v>
      </c>
      <c r="Z63" s="163">
        <v>12</v>
      </c>
      <c r="AA63" s="163">
        <v>1</v>
      </c>
      <c r="AB63" s="163">
        <v>0</v>
      </c>
      <c r="AC63" s="163">
        <v>0</v>
      </c>
      <c r="AD63" s="163">
        <v>0</v>
      </c>
      <c r="AE63" s="163"/>
      <c r="AF63" s="163"/>
      <c r="AG63" s="163"/>
      <c r="AH63" s="163">
        <v>0</v>
      </c>
      <c r="AI63" s="163">
        <v>0</v>
      </c>
      <c r="AL63" s="163">
        <f t="shared" si="1"/>
        <v>0</v>
      </c>
      <c r="AM63" s="163">
        <f t="shared" si="2"/>
        <v>0</v>
      </c>
      <c r="AN63" s="163">
        <f t="shared" si="3"/>
        <v>0</v>
      </c>
      <c r="AO63" s="163">
        <f t="shared" si="4"/>
        <v>0</v>
      </c>
      <c r="AP63" s="163">
        <f t="shared" si="5"/>
        <v>0</v>
      </c>
      <c r="AQ63" s="163">
        <f t="shared" si="6"/>
        <v>0</v>
      </c>
      <c r="AR63" s="163">
        <f t="shared" si="7"/>
        <v>0</v>
      </c>
      <c r="AS63" s="163">
        <f t="shared" si="8"/>
        <v>0</v>
      </c>
      <c r="AT63" s="163">
        <f t="shared" si="9"/>
        <v>0</v>
      </c>
      <c r="AU63" s="163">
        <f t="shared" si="10"/>
        <v>0</v>
      </c>
      <c r="AV63" s="163">
        <f t="shared" si="11"/>
        <v>0</v>
      </c>
      <c r="AW63" s="163">
        <f t="shared" si="12"/>
        <v>0</v>
      </c>
      <c r="AX63" s="163">
        <f t="shared" si="13"/>
        <v>0</v>
      </c>
      <c r="AY63" s="163">
        <f t="shared" si="14"/>
        <v>0</v>
      </c>
      <c r="AZ63" s="163">
        <f t="shared" si="15"/>
        <v>0</v>
      </c>
      <c r="BA63" s="163">
        <f t="shared" si="16"/>
        <v>0</v>
      </c>
      <c r="BB63" s="163">
        <f t="shared" si="17"/>
        <v>0</v>
      </c>
    </row>
    <row r="64" spans="1:54" x14ac:dyDescent="0.25">
      <c r="A64" s="93">
        <v>100018</v>
      </c>
      <c r="B64" s="93" t="s">
        <v>115</v>
      </c>
      <c r="C64" s="273">
        <v>42036</v>
      </c>
      <c r="D64" s="273">
        <v>42063.999988425923</v>
      </c>
      <c r="E64" s="93">
        <v>1</v>
      </c>
      <c r="F64" s="93" t="s">
        <v>38</v>
      </c>
      <c r="G64" s="93">
        <v>12</v>
      </c>
      <c r="H64" s="93">
        <v>1</v>
      </c>
      <c r="I64" s="93">
        <v>820</v>
      </c>
      <c r="J64" s="93" t="s">
        <v>343</v>
      </c>
      <c r="K64" s="93" t="s">
        <v>82</v>
      </c>
      <c r="L64" s="93"/>
      <c r="M64" s="93"/>
      <c r="N64" s="93"/>
      <c r="O64" s="93" t="s">
        <v>343</v>
      </c>
      <c r="P64" s="93" t="s">
        <v>82</v>
      </c>
      <c r="T64" s="163">
        <v>100018</v>
      </c>
      <c r="U64" s="163" t="s">
        <v>115</v>
      </c>
      <c r="V64" s="183">
        <v>42036</v>
      </c>
      <c r="W64" s="183">
        <v>42063.999988425923</v>
      </c>
      <c r="X64" s="163">
        <v>1</v>
      </c>
      <c r="Y64" s="163" t="s">
        <v>38</v>
      </c>
      <c r="Z64" s="163">
        <v>12</v>
      </c>
      <c r="AA64" s="163">
        <v>1</v>
      </c>
      <c r="AB64" s="163">
        <v>820</v>
      </c>
      <c r="AC64" s="163" t="s">
        <v>343</v>
      </c>
      <c r="AD64" s="163" t="s">
        <v>82</v>
      </c>
      <c r="AE64" s="163"/>
      <c r="AF64" s="163"/>
      <c r="AG64" s="163"/>
      <c r="AH64" s="163" t="s">
        <v>343</v>
      </c>
      <c r="AI64" s="163" t="s">
        <v>82</v>
      </c>
      <c r="AL64" s="163">
        <f t="shared" si="1"/>
        <v>0</v>
      </c>
      <c r="AM64" s="163">
        <f t="shared" si="2"/>
        <v>0</v>
      </c>
      <c r="AN64" s="163">
        <f t="shared" si="3"/>
        <v>0</v>
      </c>
      <c r="AO64" s="163">
        <f t="shared" si="4"/>
        <v>0</v>
      </c>
      <c r="AP64" s="163">
        <f t="shared" si="5"/>
        <v>0</v>
      </c>
      <c r="AQ64" s="163">
        <f t="shared" si="6"/>
        <v>0</v>
      </c>
      <c r="AR64" s="163">
        <f t="shared" si="7"/>
        <v>0</v>
      </c>
      <c r="AS64" s="163">
        <f t="shared" si="8"/>
        <v>0</v>
      </c>
      <c r="AT64" s="163">
        <f t="shared" si="9"/>
        <v>0</v>
      </c>
      <c r="AU64" s="163">
        <f t="shared" si="10"/>
        <v>0</v>
      </c>
      <c r="AV64" s="163">
        <f t="shared" si="11"/>
        <v>0</v>
      </c>
      <c r="AW64" s="163">
        <f t="shared" si="12"/>
        <v>0</v>
      </c>
      <c r="AX64" s="163">
        <f t="shared" si="13"/>
        <v>0</v>
      </c>
      <c r="AY64" s="163">
        <f t="shared" si="14"/>
        <v>0</v>
      </c>
      <c r="AZ64" s="163">
        <f t="shared" si="15"/>
        <v>0</v>
      </c>
      <c r="BA64" s="163">
        <f t="shared" si="16"/>
        <v>0</v>
      </c>
      <c r="BB64" s="163">
        <f t="shared" si="17"/>
        <v>0</v>
      </c>
    </row>
    <row r="65" spans="1:54" x14ac:dyDescent="0.25">
      <c r="A65" s="93">
        <v>100019</v>
      </c>
      <c r="B65" s="93" t="s">
        <v>116</v>
      </c>
      <c r="C65" s="273">
        <v>42005</v>
      </c>
      <c r="D65" s="273">
        <v>42035.999988425923</v>
      </c>
      <c r="E65" s="93">
        <v>0</v>
      </c>
      <c r="F65" s="93" t="s">
        <v>180</v>
      </c>
      <c r="G65" s="93">
        <v>12</v>
      </c>
      <c r="H65" s="93">
        <v>1</v>
      </c>
      <c r="I65" s="93">
        <v>0</v>
      </c>
      <c r="J65" s="93">
        <v>0</v>
      </c>
      <c r="K65" s="93">
        <v>0</v>
      </c>
      <c r="L65" s="93"/>
      <c r="M65" s="93">
        <v>1200</v>
      </c>
      <c r="N65" s="93">
        <v>1200</v>
      </c>
      <c r="O65" s="93">
        <v>276</v>
      </c>
      <c r="P65" s="93">
        <v>24</v>
      </c>
      <c r="T65" s="163">
        <v>100019</v>
      </c>
      <c r="U65" s="163" t="s">
        <v>116</v>
      </c>
      <c r="V65" s="183">
        <v>42005</v>
      </c>
      <c r="W65" s="183">
        <v>42035.999988425923</v>
      </c>
      <c r="X65" s="163">
        <v>0</v>
      </c>
      <c r="Y65" s="163" t="s">
        <v>180</v>
      </c>
      <c r="Z65" s="163">
        <v>12</v>
      </c>
      <c r="AA65" s="163">
        <v>1</v>
      </c>
      <c r="AB65" s="163">
        <v>0</v>
      </c>
      <c r="AC65" s="163">
        <v>0</v>
      </c>
      <c r="AD65" s="163">
        <v>0</v>
      </c>
      <c r="AE65" s="163"/>
      <c r="AF65" s="163">
        <v>1200</v>
      </c>
      <c r="AG65" s="163">
        <v>1200</v>
      </c>
      <c r="AH65" s="163">
        <v>276</v>
      </c>
      <c r="AI65" s="163">
        <v>24</v>
      </c>
      <c r="AL65" s="163">
        <f t="shared" si="1"/>
        <v>0</v>
      </c>
      <c r="AM65" s="163">
        <f t="shared" si="2"/>
        <v>0</v>
      </c>
      <c r="AN65" s="163">
        <f t="shared" si="3"/>
        <v>0</v>
      </c>
      <c r="AO65" s="163">
        <f t="shared" si="4"/>
        <v>0</v>
      </c>
      <c r="AP65" s="163">
        <f t="shared" si="5"/>
        <v>0</v>
      </c>
      <c r="AQ65" s="163">
        <f t="shared" si="6"/>
        <v>0</v>
      </c>
      <c r="AR65" s="163">
        <f t="shared" si="7"/>
        <v>0</v>
      </c>
      <c r="AS65" s="163">
        <f t="shared" si="8"/>
        <v>0</v>
      </c>
      <c r="AT65" s="163">
        <f t="shared" si="9"/>
        <v>0</v>
      </c>
      <c r="AU65" s="163">
        <f t="shared" si="10"/>
        <v>0</v>
      </c>
      <c r="AV65" s="163">
        <f t="shared" si="11"/>
        <v>0</v>
      </c>
      <c r="AW65" s="163">
        <f t="shared" si="12"/>
        <v>0</v>
      </c>
      <c r="AX65" s="163">
        <f t="shared" si="13"/>
        <v>0</v>
      </c>
      <c r="AY65" s="163">
        <f t="shared" si="14"/>
        <v>0</v>
      </c>
      <c r="AZ65" s="163">
        <f t="shared" si="15"/>
        <v>0</v>
      </c>
      <c r="BA65" s="163">
        <f t="shared" si="16"/>
        <v>0</v>
      </c>
      <c r="BB65" s="163">
        <f t="shared" si="17"/>
        <v>0</v>
      </c>
    </row>
    <row r="66" spans="1:54" x14ac:dyDescent="0.25">
      <c r="A66" s="93">
        <v>100019</v>
      </c>
      <c r="B66" s="93" t="s">
        <v>116</v>
      </c>
      <c r="C66" s="273">
        <v>42005</v>
      </c>
      <c r="D66" s="273">
        <v>42035.999988425923</v>
      </c>
      <c r="E66" s="93">
        <v>1</v>
      </c>
      <c r="F66" s="93" t="s">
        <v>180</v>
      </c>
      <c r="G66" s="93">
        <v>12</v>
      </c>
      <c r="H66" s="93">
        <v>1</v>
      </c>
      <c r="I66" s="93">
        <v>0</v>
      </c>
      <c r="J66" s="93">
        <v>0</v>
      </c>
      <c r="K66" s="93">
        <v>0</v>
      </c>
      <c r="L66" s="93"/>
      <c r="M66" s="93">
        <v>2000</v>
      </c>
      <c r="N66" s="93" t="s">
        <v>883</v>
      </c>
      <c r="O66" s="93" t="s">
        <v>884</v>
      </c>
      <c r="P66" s="93" t="s">
        <v>85</v>
      </c>
      <c r="T66" s="163">
        <v>100019</v>
      </c>
      <c r="U66" s="163" t="s">
        <v>116</v>
      </c>
      <c r="V66" s="183">
        <v>42005</v>
      </c>
      <c r="W66" s="183">
        <v>42035.999988425923</v>
      </c>
      <c r="X66" s="163">
        <v>1</v>
      </c>
      <c r="Y66" s="163" t="s">
        <v>180</v>
      </c>
      <c r="Z66" s="163">
        <v>12</v>
      </c>
      <c r="AA66" s="163">
        <v>1</v>
      </c>
      <c r="AB66" s="163">
        <v>0</v>
      </c>
      <c r="AC66" s="163">
        <v>0</v>
      </c>
      <c r="AD66" s="163">
        <v>0</v>
      </c>
      <c r="AE66" s="163"/>
      <c r="AF66" s="163">
        <v>2000</v>
      </c>
      <c r="AG66" s="163" t="s">
        <v>883</v>
      </c>
      <c r="AH66" s="163" t="s">
        <v>884</v>
      </c>
      <c r="AI66" s="163" t="s">
        <v>85</v>
      </c>
      <c r="AL66" s="163">
        <f t="shared" ref="AL66:AL84" si="18">IF(A66=T66,0,1)</f>
        <v>0</v>
      </c>
      <c r="AM66" s="163">
        <f t="shared" ref="AM66:AM84" si="19">IF(B66=U66,0,1)</f>
        <v>0</v>
      </c>
      <c r="AN66" s="163">
        <f t="shared" ref="AN66:AN84" si="20">IF(C66=V66,0,1)</f>
        <v>0</v>
      </c>
      <c r="AO66" s="163">
        <f t="shared" ref="AO66:AO84" si="21">IF(D66=W66,0,1)</f>
        <v>0</v>
      </c>
      <c r="AP66" s="163">
        <f t="shared" ref="AP66:AP84" si="22">IF(E66=X66,0,1)</f>
        <v>0</v>
      </c>
      <c r="AQ66" s="163">
        <f t="shared" ref="AQ66:AQ84" si="23">IF(F66=Y66,0,1)</f>
        <v>0</v>
      </c>
      <c r="AR66" s="163">
        <f t="shared" ref="AR66:AR84" si="24">IF(G66=Z66,0,1)</f>
        <v>0</v>
      </c>
      <c r="AS66" s="163">
        <f t="shared" ref="AS66:AS84" si="25">IF(H66=AA66,0,1)</f>
        <v>0</v>
      </c>
      <c r="AT66" s="163">
        <f t="shared" ref="AT66:AT84" si="26">IF(I66=AB66,0,1)</f>
        <v>0</v>
      </c>
      <c r="AU66" s="163">
        <f t="shared" ref="AU66:AU84" si="27">IF(J66=AC66,0,1)</f>
        <v>0</v>
      </c>
      <c r="AV66" s="163">
        <f t="shared" ref="AV66:AV84" si="28">IF(K66=AD66,0,1)</f>
        <v>0</v>
      </c>
      <c r="AW66" s="163">
        <f t="shared" ref="AW66:AW84" si="29">IF(L66=AE66,0,1)</f>
        <v>0</v>
      </c>
      <c r="AX66" s="163">
        <f t="shared" ref="AX66:AX84" si="30">IF(M66=AF66,0,1)</f>
        <v>0</v>
      </c>
      <c r="AY66" s="163">
        <f t="shared" ref="AY66:AY84" si="31">IF(N66=AG66,0,1)</f>
        <v>0</v>
      </c>
      <c r="AZ66" s="163">
        <f t="shared" ref="AZ66:AZ84" si="32">IF(O66=AH66,0,1)</f>
        <v>0</v>
      </c>
      <c r="BA66" s="163">
        <f t="shared" ref="BA66:BA84" si="33">IF(P66=AI66,0,1)</f>
        <v>0</v>
      </c>
      <c r="BB66" s="163">
        <f t="shared" ref="BB66:BB84" si="34">IF(R66=AJ66,0,1)</f>
        <v>0</v>
      </c>
    </row>
    <row r="67" spans="1:54" x14ac:dyDescent="0.25">
      <c r="A67" s="93">
        <v>100019</v>
      </c>
      <c r="B67" s="93" t="s">
        <v>116</v>
      </c>
      <c r="C67" s="273">
        <v>42005</v>
      </c>
      <c r="D67" s="273">
        <v>42035.999988425923</v>
      </c>
      <c r="E67" s="93">
        <v>0</v>
      </c>
      <c r="F67" s="93" t="s">
        <v>38</v>
      </c>
      <c r="G67" s="93">
        <v>12</v>
      </c>
      <c r="H67" s="93">
        <v>1</v>
      </c>
      <c r="I67" s="93">
        <v>0</v>
      </c>
      <c r="J67" s="93">
        <v>0</v>
      </c>
      <c r="K67" s="93">
        <v>0</v>
      </c>
      <c r="L67" s="93"/>
      <c r="M67" s="93">
        <v>3200</v>
      </c>
      <c r="N67" s="93">
        <v>3200</v>
      </c>
      <c r="O67" s="93">
        <v>736</v>
      </c>
      <c r="P67" s="93">
        <v>64</v>
      </c>
      <c r="T67" s="163">
        <v>100019</v>
      </c>
      <c r="U67" s="163" t="s">
        <v>116</v>
      </c>
      <c r="V67" s="183">
        <v>42005</v>
      </c>
      <c r="W67" s="183">
        <v>42035.999988425923</v>
      </c>
      <c r="X67" s="163">
        <v>0</v>
      </c>
      <c r="Y67" s="163" t="s">
        <v>38</v>
      </c>
      <c r="Z67" s="163">
        <v>12</v>
      </c>
      <c r="AA67" s="163">
        <v>1</v>
      </c>
      <c r="AB67" s="163">
        <v>0</v>
      </c>
      <c r="AC67" s="163">
        <v>0</v>
      </c>
      <c r="AD67" s="163">
        <v>0</v>
      </c>
      <c r="AE67" s="163"/>
      <c r="AF67" s="163">
        <v>3200</v>
      </c>
      <c r="AG67" s="163">
        <v>3200</v>
      </c>
      <c r="AH67" s="163">
        <v>736</v>
      </c>
      <c r="AI67" s="163">
        <v>64</v>
      </c>
      <c r="AL67" s="163">
        <f t="shared" si="18"/>
        <v>0</v>
      </c>
      <c r="AM67" s="163">
        <f t="shared" si="19"/>
        <v>0</v>
      </c>
      <c r="AN67" s="163">
        <f t="shared" si="20"/>
        <v>0</v>
      </c>
      <c r="AO67" s="163">
        <f t="shared" si="21"/>
        <v>0</v>
      </c>
      <c r="AP67" s="163">
        <f t="shared" si="22"/>
        <v>0</v>
      </c>
      <c r="AQ67" s="163">
        <f t="shared" si="23"/>
        <v>0</v>
      </c>
      <c r="AR67" s="163">
        <f t="shared" si="24"/>
        <v>0</v>
      </c>
      <c r="AS67" s="163">
        <f t="shared" si="25"/>
        <v>0</v>
      </c>
      <c r="AT67" s="163">
        <f t="shared" si="26"/>
        <v>0</v>
      </c>
      <c r="AU67" s="163">
        <f t="shared" si="27"/>
        <v>0</v>
      </c>
      <c r="AV67" s="163">
        <f t="shared" si="28"/>
        <v>0</v>
      </c>
      <c r="AW67" s="163">
        <f t="shared" si="29"/>
        <v>0</v>
      </c>
      <c r="AX67" s="163">
        <f t="shared" si="30"/>
        <v>0</v>
      </c>
      <c r="AY67" s="163">
        <f t="shared" si="31"/>
        <v>0</v>
      </c>
      <c r="AZ67" s="163">
        <f t="shared" si="32"/>
        <v>0</v>
      </c>
      <c r="BA67" s="163">
        <f t="shared" si="33"/>
        <v>0</v>
      </c>
      <c r="BB67" s="163">
        <f t="shared" si="34"/>
        <v>0</v>
      </c>
    </row>
    <row r="68" spans="1:54" x14ac:dyDescent="0.25">
      <c r="A68" s="93">
        <v>100019</v>
      </c>
      <c r="B68" s="93" t="s">
        <v>116</v>
      </c>
      <c r="C68" s="273">
        <v>42005</v>
      </c>
      <c r="D68" s="273">
        <v>42035.999988425923</v>
      </c>
      <c r="E68" s="93">
        <v>1</v>
      </c>
      <c r="F68" s="93" t="s">
        <v>38</v>
      </c>
      <c r="G68" s="93">
        <v>12</v>
      </c>
      <c r="H68" s="93">
        <v>1</v>
      </c>
      <c r="I68" s="93">
        <v>0</v>
      </c>
      <c r="J68" s="93">
        <v>0</v>
      </c>
      <c r="K68" s="93">
        <v>0</v>
      </c>
      <c r="L68" s="93"/>
      <c r="M68" s="93">
        <v>10000</v>
      </c>
      <c r="N68" s="93" t="s">
        <v>900</v>
      </c>
      <c r="O68" s="93" t="s">
        <v>901</v>
      </c>
      <c r="P68" s="93" t="s">
        <v>902</v>
      </c>
      <c r="T68" s="163">
        <v>100019</v>
      </c>
      <c r="U68" s="163" t="s">
        <v>116</v>
      </c>
      <c r="V68" s="183">
        <v>42005</v>
      </c>
      <c r="W68" s="183">
        <v>42035.999988425923</v>
      </c>
      <c r="X68" s="163">
        <v>1</v>
      </c>
      <c r="Y68" s="163" t="s">
        <v>38</v>
      </c>
      <c r="Z68" s="163">
        <v>12</v>
      </c>
      <c r="AA68" s="163">
        <v>1</v>
      </c>
      <c r="AB68" s="163">
        <v>0</v>
      </c>
      <c r="AC68" s="163">
        <v>0</v>
      </c>
      <c r="AD68" s="163">
        <v>0</v>
      </c>
      <c r="AE68" s="163"/>
      <c r="AF68" s="163">
        <v>10000</v>
      </c>
      <c r="AG68" s="163" t="s">
        <v>900</v>
      </c>
      <c r="AH68" s="163" t="s">
        <v>901</v>
      </c>
      <c r="AI68" s="163" t="s">
        <v>902</v>
      </c>
      <c r="AL68" s="163">
        <f t="shared" si="18"/>
        <v>0</v>
      </c>
      <c r="AM68" s="163">
        <f t="shared" si="19"/>
        <v>0</v>
      </c>
      <c r="AN68" s="163">
        <f t="shared" si="20"/>
        <v>0</v>
      </c>
      <c r="AO68" s="163">
        <f t="shared" si="21"/>
        <v>0</v>
      </c>
      <c r="AP68" s="163">
        <f t="shared" si="22"/>
        <v>0</v>
      </c>
      <c r="AQ68" s="163">
        <f t="shared" si="23"/>
        <v>0</v>
      </c>
      <c r="AR68" s="163">
        <f t="shared" si="24"/>
        <v>0</v>
      </c>
      <c r="AS68" s="163">
        <f t="shared" si="25"/>
        <v>0</v>
      </c>
      <c r="AT68" s="163">
        <f t="shared" si="26"/>
        <v>0</v>
      </c>
      <c r="AU68" s="163">
        <f t="shared" si="27"/>
        <v>0</v>
      </c>
      <c r="AV68" s="163">
        <f t="shared" si="28"/>
        <v>0</v>
      </c>
      <c r="AW68" s="163">
        <f t="shared" si="29"/>
        <v>0</v>
      </c>
      <c r="AX68" s="163">
        <f t="shared" si="30"/>
        <v>0</v>
      </c>
      <c r="AY68" s="163">
        <f t="shared" si="31"/>
        <v>0</v>
      </c>
      <c r="AZ68" s="163">
        <f t="shared" si="32"/>
        <v>0</v>
      </c>
      <c r="BA68" s="163">
        <f t="shared" si="33"/>
        <v>0</v>
      </c>
      <c r="BB68" s="163">
        <f t="shared" si="34"/>
        <v>0</v>
      </c>
    </row>
    <row r="69" spans="1:54" x14ac:dyDescent="0.25">
      <c r="A69" s="93">
        <v>100019</v>
      </c>
      <c r="B69" s="93" t="s">
        <v>116</v>
      </c>
      <c r="C69" s="273">
        <v>42005</v>
      </c>
      <c r="D69" s="273">
        <v>42035.999988425923</v>
      </c>
      <c r="E69" s="93">
        <v>1</v>
      </c>
      <c r="F69" s="93" t="s">
        <v>59</v>
      </c>
      <c r="G69" s="93">
        <v>12</v>
      </c>
      <c r="H69" s="93">
        <v>1</v>
      </c>
      <c r="I69" s="93">
        <v>0</v>
      </c>
      <c r="J69" s="93">
        <v>0</v>
      </c>
      <c r="K69" s="93">
        <v>0</v>
      </c>
      <c r="L69" s="93"/>
      <c r="M69" s="93">
        <v>3200</v>
      </c>
      <c r="N69" s="93" t="s">
        <v>885</v>
      </c>
      <c r="O69" s="93" t="s">
        <v>898</v>
      </c>
      <c r="P69" s="93" t="s">
        <v>899</v>
      </c>
      <c r="T69" s="163">
        <v>100019</v>
      </c>
      <c r="U69" s="163" t="s">
        <v>116</v>
      </c>
      <c r="V69" s="183">
        <v>42005</v>
      </c>
      <c r="W69" s="183">
        <v>42035.999988425923</v>
      </c>
      <c r="X69" s="163">
        <v>1</v>
      </c>
      <c r="Y69" s="163" t="s">
        <v>59</v>
      </c>
      <c r="Z69" s="163">
        <v>12</v>
      </c>
      <c r="AA69" s="163">
        <v>1</v>
      </c>
      <c r="AB69" s="163">
        <v>0</v>
      </c>
      <c r="AC69" s="163">
        <v>0</v>
      </c>
      <c r="AD69" s="163">
        <v>0</v>
      </c>
      <c r="AE69" s="163"/>
      <c r="AF69" s="163">
        <v>3200</v>
      </c>
      <c r="AG69" s="163" t="s">
        <v>885</v>
      </c>
      <c r="AH69" s="163" t="s">
        <v>898</v>
      </c>
      <c r="AI69" s="163" t="s">
        <v>899</v>
      </c>
      <c r="AL69" s="163">
        <f t="shared" si="18"/>
        <v>0</v>
      </c>
      <c r="AM69" s="163">
        <f t="shared" si="19"/>
        <v>0</v>
      </c>
      <c r="AN69" s="163">
        <f t="shared" si="20"/>
        <v>0</v>
      </c>
      <c r="AO69" s="163">
        <f t="shared" si="21"/>
        <v>0</v>
      </c>
      <c r="AP69" s="163">
        <f t="shared" si="22"/>
        <v>0</v>
      </c>
      <c r="AQ69" s="163">
        <f t="shared" si="23"/>
        <v>0</v>
      </c>
      <c r="AR69" s="163">
        <f t="shared" si="24"/>
        <v>0</v>
      </c>
      <c r="AS69" s="163">
        <f t="shared" si="25"/>
        <v>0</v>
      </c>
      <c r="AT69" s="163">
        <f t="shared" si="26"/>
        <v>0</v>
      </c>
      <c r="AU69" s="163">
        <f t="shared" si="27"/>
        <v>0</v>
      </c>
      <c r="AV69" s="163">
        <f t="shared" si="28"/>
        <v>0</v>
      </c>
      <c r="AW69" s="163">
        <f t="shared" si="29"/>
        <v>0</v>
      </c>
      <c r="AX69" s="163">
        <f t="shared" si="30"/>
        <v>0</v>
      </c>
      <c r="AY69" s="163">
        <f t="shared" si="31"/>
        <v>0</v>
      </c>
      <c r="AZ69" s="163">
        <f t="shared" si="32"/>
        <v>0</v>
      </c>
      <c r="BA69" s="163">
        <f t="shared" si="33"/>
        <v>0</v>
      </c>
      <c r="BB69" s="163">
        <f t="shared" si="34"/>
        <v>0</v>
      </c>
    </row>
    <row r="70" spans="1:54" x14ac:dyDescent="0.25">
      <c r="A70" s="93">
        <v>100019</v>
      </c>
      <c r="B70" s="93" t="s">
        <v>116</v>
      </c>
      <c r="C70" s="273">
        <v>42005</v>
      </c>
      <c r="D70" s="273">
        <v>42035.999988425923</v>
      </c>
      <c r="E70" s="93">
        <v>0</v>
      </c>
      <c r="F70" s="93" t="s">
        <v>59</v>
      </c>
      <c r="G70" s="93">
        <v>12</v>
      </c>
      <c r="H70" s="93">
        <v>1</v>
      </c>
      <c r="I70" s="93">
        <v>0</v>
      </c>
      <c r="J70" s="93">
        <v>0</v>
      </c>
      <c r="K70" s="93">
        <v>0</v>
      </c>
      <c r="L70" s="93"/>
      <c r="M70" s="93">
        <v>3200</v>
      </c>
      <c r="N70" s="93">
        <v>3200</v>
      </c>
      <c r="O70" s="93">
        <v>736</v>
      </c>
      <c r="P70" s="93">
        <v>64</v>
      </c>
      <c r="T70" s="163">
        <v>100019</v>
      </c>
      <c r="U70" s="163" t="s">
        <v>116</v>
      </c>
      <c r="V70" s="183">
        <v>42005</v>
      </c>
      <c r="W70" s="183">
        <v>42035.999988425923</v>
      </c>
      <c r="X70" s="163">
        <v>0</v>
      </c>
      <c r="Y70" s="163" t="s">
        <v>59</v>
      </c>
      <c r="Z70" s="163">
        <v>12</v>
      </c>
      <c r="AA70" s="163">
        <v>1</v>
      </c>
      <c r="AB70" s="163">
        <v>0</v>
      </c>
      <c r="AC70" s="163">
        <v>0</v>
      </c>
      <c r="AD70" s="163">
        <v>0</v>
      </c>
      <c r="AE70" s="163"/>
      <c r="AF70" s="163">
        <v>3200</v>
      </c>
      <c r="AG70" s="163">
        <v>3200</v>
      </c>
      <c r="AH70" s="163">
        <v>736</v>
      </c>
      <c r="AI70" s="163">
        <v>64</v>
      </c>
      <c r="AL70" s="163">
        <f t="shared" si="18"/>
        <v>0</v>
      </c>
      <c r="AM70" s="163">
        <f t="shared" si="19"/>
        <v>0</v>
      </c>
      <c r="AN70" s="163">
        <f t="shared" si="20"/>
        <v>0</v>
      </c>
      <c r="AO70" s="163">
        <f t="shared" si="21"/>
        <v>0</v>
      </c>
      <c r="AP70" s="163">
        <f t="shared" si="22"/>
        <v>0</v>
      </c>
      <c r="AQ70" s="163">
        <f t="shared" si="23"/>
        <v>0</v>
      </c>
      <c r="AR70" s="163">
        <f t="shared" si="24"/>
        <v>0</v>
      </c>
      <c r="AS70" s="163">
        <f t="shared" si="25"/>
        <v>0</v>
      </c>
      <c r="AT70" s="163">
        <f t="shared" si="26"/>
        <v>0</v>
      </c>
      <c r="AU70" s="163">
        <f t="shared" si="27"/>
        <v>0</v>
      </c>
      <c r="AV70" s="163">
        <f t="shared" si="28"/>
        <v>0</v>
      </c>
      <c r="AW70" s="163">
        <f t="shared" si="29"/>
        <v>0</v>
      </c>
      <c r="AX70" s="163">
        <f t="shared" si="30"/>
        <v>0</v>
      </c>
      <c r="AY70" s="163">
        <f t="shared" si="31"/>
        <v>0</v>
      </c>
      <c r="AZ70" s="163">
        <f t="shared" si="32"/>
        <v>0</v>
      </c>
      <c r="BA70" s="163">
        <f t="shared" si="33"/>
        <v>0</v>
      </c>
      <c r="BB70" s="163">
        <f t="shared" si="34"/>
        <v>0</v>
      </c>
    </row>
    <row r="71" spans="1:54" x14ac:dyDescent="0.25">
      <c r="A71" s="93">
        <v>100019</v>
      </c>
      <c r="B71" s="93" t="s">
        <v>116</v>
      </c>
      <c r="C71" s="273">
        <v>42036</v>
      </c>
      <c r="D71" s="273">
        <v>42063.999988425923</v>
      </c>
      <c r="E71" s="93">
        <v>0</v>
      </c>
      <c r="F71" s="93" t="s">
        <v>180</v>
      </c>
      <c r="G71" s="93">
        <v>12</v>
      </c>
      <c r="H71" s="93">
        <v>1</v>
      </c>
      <c r="I71" s="93">
        <v>600</v>
      </c>
      <c r="J71" s="93">
        <v>138</v>
      </c>
      <c r="K71" s="93">
        <v>12</v>
      </c>
      <c r="L71" s="93"/>
      <c r="M71" s="93">
        <v>0</v>
      </c>
      <c r="N71" s="93">
        <v>0</v>
      </c>
      <c r="O71" s="93">
        <v>0</v>
      </c>
      <c r="P71" s="93">
        <v>0</v>
      </c>
      <c r="T71" s="163">
        <v>100019</v>
      </c>
      <c r="U71" s="163" t="s">
        <v>116</v>
      </c>
      <c r="V71" s="183">
        <v>42036</v>
      </c>
      <c r="W71" s="183">
        <v>42063.999988425923</v>
      </c>
      <c r="X71" s="163">
        <v>0</v>
      </c>
      <c r="Y71" s="163" t="s">
        <v>180</v>
      </c>
      <c r="Z71" s="163">
        <v>12</v>
      </c>
      <c r="AA71" s="163">
        <v>1</v>
      </c>
      <c r="AB71" s="163">
        <v>600</v>
      </c>
      <c r="AC71" s="163">
        <v>138</v>
      </c>
      <c r="AD71" s="163">
        <v>12</v>
      </c>
      <c r="AE71" s="163"/>
      <c r="AF71" s="163">
        <v>0</v>
      </c>
      <c r="AG71" s="163">
        <v>0</v>
      </c>
      <c r="AH71" s="163">
        <v>0</v>
      </c>
      <c r="AI71" s="163">
        <v>0</v>
      </c>
      <c r="AL71" s="163">
        <f t="shared" si="18"/>
        <v>0</v>
      </c>
      <c r="AM71" s="163">
        <f t="shared" si="19"/>
        <v>0</v>
      </c>
      <c r="AN71" s="163">
        <f t="shared" si="20"/>
        <v>0</v>
      </c>
      <c r="AO71" s="163">
        <f t="shared" si="21"/>
        <v>0</v>
      </c>
      <c r="AP71" s="163">
        <f t="shared" si="22"/>
        <v>0</v>
      </c>
      <c r="AQ71" s="163">
        <f t="shared" si="23"/>
        <v>0</v>
      </c>
      <c r="AR71" s="163">
        <f t="shared" si="24"/>
        <v>0</v>
      </c>
      <c r="AS71" s="163">
        <f t="shared" si="25"/>
        <v>0</v>
      </c>
      <c r="AT71" s="163">
        <f t="shared" si="26"/>
        <v>0</v>
      </c>
      <c r="AU71" s="163">
        <f t="shared" si="27"/>
        <v>0</v>
      </c>
      <c r="AV71" s="163">
        <f t="shared" si="28"/>
        <v>0</v>
      </c>
      <c r="AW71" s="163">
        <f t="shared" si="29"/>
        <v>0</v>
      </c>
      <c r="AX71" s="163">
        <f t="shared" si="30"/>
        <v>0</v>
      </c>
      <c r="AY71" s="163">
        <f t="shared" si="31"/>
        <v>0</v>
      </c>
      <c r="AZ71" s="163">
        <f t="shared" si="32"/>
        <v>0</v>
      </c>
      <c r="BA71" s="163">
        <f t="shared" si="33"/>
        <v>0</v>
      </c>
      <c r="BB71" s="163">
        <f t="shared" si="34"/>
        <v>0</v>
      </c>
    </row>
    <row r="72" spans="1:54" x14ac:dyDescent="0.25">
      <c r="A72" s="93">
        <v>100019</v>
      </c>
      <c r="B72" s="93" t="s">
        <v>116</v>
      </c>
      <c r="C72" s="273">
        <v>42036</v>
      </c>
      <c r="D72" s="273">
        <v>42063.999988425923</v>
      </c>
      <c r="E72" s="93">
        <v>1</v>
      </c>
      <c r="F72" s="93" t="s">
        <v>180</v>
      </c>
      <c r="G72" s="93">
        <v>12</v>
      </c>
      <c r="H72" s="93">
        <v>1</v>
      </c>
      <c r="I72" s="93">
        <v>820</v>
      </c>
      <c r="J72" s="93" t="s">
        <v>343</v>
      </c>
      <c r="K72" s="93" t="s">
        <v>82</v>
      </c>
      <c r="L72" s="93"/>
      <c r="M72" s="93">
        <v>0</v>
      </c>
      <c r="N72" s="93">
        <v>0</v>
      </c>
      <c r="O72" s="93">
        <v>0</v>
      </c>
      <c r="P72" s="93">
        <v>0</v>
      </c>
      <c r="T72" s="163">
        <v>100019</v>
      </c>
      <c r="U72" s="163" t="s">
        <v>116</v>
      </c>
      <c r="V72" s="183">
        <v>42036</v>
      </c>
      <c r="W72" s="183">
        <v>42063.999988425923</v>
      </c>
      <c r="X72" s="163">
        <v>1</v>
      </c>
      <c r="Y72" s="163" t="s">
        <v>180</v>
      </c>
      <c r="Z72" s="163">
        <v>12</v>
      </c>
      <c r="AA72" s="163">
        <v>1</v>
      </c>
      <c r="AB72" s="163">
        <v>820</v>
      </c>
      <c r="AC72" s="163" t="s">
        <v>343</v>
      </c>
      <c r="AD72" s="163" t="s">
        <v>82</v>
      </c>
      <c r="AE72" s="163"/>
      <c r="AF72" s="163">
        <v>0</v>
      </c>
      <c r="AG72" s="163">
        <v>0</v>
      </c>
      <c r="AH72" s="163">
        <v>0</v>
      </c>
      <c r="AI72" s="163">
        <v>0</v>
      </c>
      <c r="AL72" s="163">
        <f t="shared" si="18"/>
        <v>0</v>
      </c>
      <c r="AM72" s="163">
        <f t="shared" si="19"/>
        <v>0</v>
      </c>
      <c r="AN72" s="163">
        <f t="shared" si="20"/>
        <v>0</v>
      </c>
      <c r="AO72" s="163">
        <f t="shared" si="21"/>
        <v>0</v>
      </c>
      <c r="AP72" s="163">
        <f t="shared" si="22"/>
        <v>0</v>
      </c>
      <c r="AQ72" s="163">
        <f t="shared" si="23"/>
        <v>0</v>
      </c>
      <c r="AR72" s="163">
        <f t="shared" si="24"/>
        <v>0</v>
      </c>
      <c r="AS72" s="163">
        <f t="shared" si="25"/>
        <v>0</v>
      </c>
      <c r="AT72" s="163">
        <f t="shared" si="26"/>
        <v>0</v>
      </c>
      <c r="AU72" s="163">
        <f t="shared" si="27"/>
        <v>0</v>
      </c>
      <c r="AV72" s="163">
        <f t="shared" si="28"/>
        <v>0</v>
      </c>
      <c r="AW72" s="163">
        <f t="shared" si="29"/>
        <v>0</v>
      </c>
      <c r="AX72" s="163">
        <f t="shared" si="30"/>
        <v>0</v>
      </c>
      <c r="AY72" s="163">
        <f t="shared" si="31"/>
        <v>0</v>
      </c>
      <c r="AZ72" s="163">
        <f t="shared" si="32"/>
        <v>0</v>
      </c>
      <c r="BA72" s="163">
        <f t="shared" si="33"/>
        <v>0</v>
      </c>
      <c r="BB72" s="163">
        <f t="shared" si="34"/>
        <v>0</v>
      </c>
    </row>
    <row r="73" spans="1:54" x14ac:dyDescent="0.25">
      <c r="A73" s="93">
        <v>100019</v>
      </c>
      <c r="B73" s="93" t="s">
        <v>116</v>
      </c>
      <c r="C73" s="273">
        <v>42036</v>
      </c>
      <c r="D73" s="273">
        <v>42063.999988425923</v>
      </c>
      <c r="E73" s="93">
        <v>0</v>
      </c>
      <c r="F73" s="93" t="s">
        <v>38</v>
      </c>
      <c r="G73" s="93">
        <v>12</v>
      </c>
      <c r="H73" s="93">
        <v>1</v>
      </c>
      <c r="I73" s="93">
        <v>1600</v>
      </c>
      <c r="J73" s="93">
        <v>368</v>
      </c>
      <c r="K73" s="93">
        <v>32</v>
      </c>
      <c r="L73" s="93"/>
      <c r="M73" s="93">
        <v>0</v>
      </c>
      <c r="N73" s="93">
        <v>0</v>
      </c>
      <c r="O73" s="93">
        <v>0</v>
      </c>
      <c r="P73" s="93">
        <v>0</v>
      </c>
      <c r="T73" s="163">
        <v>100019</v>
      </c>
      <c r="U73" s="163" t="s">
        <v>116</v>
      </c>
      <c r="V73" s="183">
        <v>42036</v>
      </c>
      <c r="W73" s="183">
        <v>42063.999988425923</v>
      </c>
      <c r="X73" s="163">
        <v>0</v>
      </c>
      <c r="Y73" s="163" t="s">
        <v>38</v>
      </c>
      <c r="Z73" s="163">
        <v>12</v>
      </c>
      <c r="AA73" s="163">
        <v>1</v>
      </c>
      <c r="AB73" s="163">
        <v>1600</v>
      </c>
      <c r="AC73" s="163">
        <v>368</v>
      </c>
      <c r="AD73" s="163">
        <v>32</v>
      </c>
      <c r="AE73" s="163"/>
      <c r="AF73" s="163">
        <v>0</v>
      </c>
      <c r="AG73" s="163">
        <v>0</v>
      </c>
      <c r="AH73" s="163">
        <v>0</v>
      </c>
      <c r="AI73" s="163">
        <v>0</v>
      </c>
      <c r="AL73" s="163">
        <f t="shared" si="18"/>
        <v>0</v>
      </c>
      <c r="AM73" s="163">
        <f t="shared" si="19"/>
        <v>0</v>
      </c>
      <c r="AN73" s="163">
        <f t="shared" si="20"/>
        <v>0</v>
      </c>
      <c r="AO73" s="163">
        <f t="shared" si="21"/>
        <v>0</v>
      </c>
      <c r="AP73" s="163">
        <f t="shared" si="22"/>
        <v>0</v>
      </c>
      <c r="AQ73" s="163">
        <f t="shared" si="23"/>
        <v>0</v>
      </c>
      <c r="AR73" s="163">
        <f t="shared" si="24"/>
        <v>0</v>
      </c>
      <c r="AS73" s="163">
        <f t="shared" si="25"/>
        <v>0</v>
      </c>
      <c r="AT73" s="163">
        <f t="shared" si="26"/>
        <v>0</v>
      </c>
      <c r="AU73" s="163">
        <f t="shared" si="27"/>
        <v>0</v>
      </c>
      <c r="AV73" s="163">
        <f t="shared" si="28"/>
        <v>0</v>
      </c>
      <c r="AW73" s="163">
        <f t="shared" si="29"/>
        <v>0</v>
      </c>
      <c r="AX73" s="163">
        <f t="shared" si="30"/>
        <v>0</v>
      </c>
      <c r="AY73" s="163">
        <f t="shared" si="31"/>
        <v>0</v>
      </c>
      <c r="AZ73" s="163">
        <f t="shared" si="32"/>
        <v>0</v>
      </c>
      <c r="BA73" s="163">
        <f t="shared" si="33"/>
        <v>0</v>
      </c>
      <c r="BB73" s="163">
        <f t="shared" si="34"/>
        <v>0</v>
      </c>
    </row>
    <row r="74" spans="1:54" x14ac:dyDescent="0.25">
      <c r="A74" s="93">
        <v>100019</v>
      </c>
      <c r="B74" s="93" t="s">
        <v>116</v>
      </c>
      <c r="C74" s="273">
        <v>42036</v>
      </c>
      <c r="D74" s="273">
        <v>42063.999988425923</v>
      </c>
      <c r="E74" s="93">
        <v>1</v>
      </c>
      <c r="F74" s="93" t="s">
        <v>38</v>
      </c>
      <c r="G74" s="93">
        <v>12</v>
      </c>
      <c r="H74" s="93">
        <v>1</v>
      </c>
      <c r="I74" s="93">
        <v>4100</v>
      </c>
      <c r="J74" s="93">
        <v>943</v>
      </c>
      <c r="K74" s="93">
        <v>82</v>
      </c>
      <c r="L74" s="93"/>
      <c r="M74" s="93">
        <v>0</v>
      </c>
      <c r="N74" s="93">
        <v>0</v>
      </c>
      <c r="O74" s="93">
        <v>0</v>
      </c>
      <c r="P74" s="93">
        <v>0</v>
      </c>
      <c r="T74" s="163">
        <v>100019</v>
      </c>
      <c r="U74" s="163" t="s">
        <v>116</v>
      </c>
      <c r="V74" s="183">
        <v>42036</v>
      </c>
      <c r="W74" s="183">
        <v>42063.999988425923</v>
      </c>
      <c r="X74" s="163">
        <v>1</v>
      </c>
      <c r="Y74" s="163" t="s">
        <v>38</v>
      </c>
      <c r="Z74" s="163">
        <v>12</v>
      </c>
      <c r="AA74" s="163">
        <v>1</v>
      </c>
      <c r="AB74" s="163">
        <v>4100</v>
      </c>
      <c r="AC74" s="163">
        <v>943</v>
      </c>
      <c r="AD74" s="163">
        <v>82</v>
      </c>
      <c r="AE74" s="163"/>
      <c r="AF74" s="163">
        <v>0</v>
      </c>
      <c r="AG74" s="163">
        <v>0</v>
      </c>
      <c r="AH74" s="163">
        <v>0</v>
      </c>
      <c r="AI74" s="163">
        <v>0</v>
      </c>
      <c r="AL74" s="163">
        <f t="shared" si="18"/>
        <v>0</v>
      </c>
      <c r="AM74" s="163">
        <f t="shared" si="19"/>
        <v>0</v>
      </c>
      <c r="AN74" s="163">
        <f t="shared" si="20"/>
        <v>0</v>
      </c>
      <c r="AO74" s="163">
        <f t="shared" si="21"/>
        <v>0</v>
      </c>
      <c r="AP74" s="163">
        <f t="shared" si="22"/>
        <v>0</v>
      </c>
      <c r="AQ74" s="163">
        <f t="shared" si="23"/>
        <v>0</v>
      </c>
      <c r="AR74" s="163">
        <f t="shared" si="24"/>
        <v>0</v>
      </c>
      <c r="AS74" s="163">
        <f t="shared" si="25"/>
        <v>0</v>
      </c>
      <c r="AT74" s="163">
        <f t="shared" si="26"/>
        <v>0</v>
      </c>
      <c r="AU74" s="163">
        <f t="shared" si="27"/>
        <v>0</v>
      </c>
      <c r="AV74" s="163">
        <f t="shared" si="28"/>
        <v>0</v>
      </c>
      <c r="AW74" s="163">
        <f t="shared" si="29"/>
        <v>0</v>
      </c>
      <c r="AX74" s="163">
        <f t="shared" si="30"/>
        <v>0</v>
      </c>
      <c r="AY74" s="163">
        <f t="shared" si="31"/>
        <v>0</v>
      </c>
      <c r="AZ74" s="163">
        <f t="shared" si="32"/>
        <v>0</v>
      </c>
      <c r="BA74" s="163">
        <f t="shared" si="33"/>
        <v>0</v>
      </c>
      <c r="BB74" s="163">
        <f t="shared" si="34"/>
        <v>0</v>
      </c>
    </row>
    <row r="75" spans="1:54" x14ac:dyDescent="0.25">
      <c r="A75" s="93">
        <v>100019</v>
      </c>
      <c r="B75" s="93" t="s">
        <v>116</v>
      </c>
      <c r="C75" s="273">
        <v>42036</v>
      </c>
      <c r="D75" s="273">
        <v>42063.999988425923</v>
      </c>
      <c r="E75" s="93">
        <v>1</v>
      </c>
      <c r="F75" s="93" t="s">
        <v>59</v>
      </c>
      <c r="G75" s="93">
        <v>12</v>
      </c>
      <c r="H75" s="93">
        <v>1</v>
      </c>
      <c r="I75" s="93">
        <v>1312</v>
      </c>
      <c r="J75" s="93" t="s">
        <v>871</v>
      </c>
      <c r="K75" s="93" t="s">
        <v>872</v>
      </c>
      <c r="L75" s="93"/>
      <c r="M75" s="93">
        <v>0</v>
      </c>
      <c r="N75" s="93">
        <v>0</v>
      </c>
      <c r="O75" s="93">
        <v>0</v>
      </c>
      <c r="P75" s="93">
        <v>0</v>
      </c>
      <c r="T75" s="163">
        <v>100019</v>
      </c>
      <c r="U75" s="163" t="s">
        <v>116</v>
      </c>
      <c r="V75" s="183">
        <v>42036</v>
      </c>
      <c r="W75" s="183">
        <v>42063.999988425923</v>
      </c>
      <c r="X75" s="163">
        <v>1</v>
      </c>
      <c r="Y75" s="163" t="s">
        <v>59</v>
      </c>
      <c r="Z75" s="163">
        <v>12</v>
      </c>
      <c r="AA75" s="163">
        <v>1</v>
      </c>
      <c r="AB75" s="163">
        <v>1312</v>
      </c>
      <c r="AC75" s="163" t="s">
        <v>871</v>
      </c>
      <c r="AD75" s="163" t="s">
        <v>872</v>
      </c>
      <c r="AE75" s="163"/>
      <c r="AF75" s="163">
        <v>0</v>
      </c>
      <c r="AG75" s="163">
        <v>0</v>
      </c>
      <c r="AH75" s="163">
        <v>0</v>
      </c>
      <c r="AI75" s="163">
        <v>0</v>
      </c>
      <c r="AL75" s="163">
        <f t="shared" si="18"/>
        <v>0</v>
      </c>
      <c r="AM75" s="163">
        <f t="shared" si="19"/>
        <v>0</v>
      </c>
      <c r="AN75" s="163">
        <f t="shared" si="20"/>
        <v>0</v>
      </c>
      <c r="AO75" s="163">
        <f t="shared" si="21"/>
        <v>0</v>
      </c>
      <c r="AP75" s="163">
        <f t="shared" si="22"/>
        <v>0</v>
      </c>
      <c r="AQ75" s="163">
        <f t="shared" si="23"/>
        <v>0</v>
      </c>
      <c r="AR75" s="163">
        <f t="shared" si="24"/>
        <v>0</v>
      </c>
      <c r="AS75" s="163">
        <f t="shared" si="25"/>
        <v>0</v>
      </c>
      <c r="AT75" s="163">
        <f t="shared" si="26"/>
        <v>0</v>
      </c>
      <c r="AU75" s="163">
        <f t="shared" si="27"/>
        <v>0</v>
      </c>
      <c r="AV75" s="163">
        <f t="shared" si="28"/>
        <v>0</v>
      </c>
      <c r="AW75" s="163">
        <f t="shared" si="29"/>
        <v>0</v>
      </c>
      <c r="AX75" s="163">
        <f t="shared" si="30"/>
        <v>0</v>
      </c>
      <c r="AY75" s="163">
        <f t="shared" si="31"/>
        <v>0</v>
      </c>
      <c r="AZ75" s="163">
        <f t="shared" si="32"/>
        <v>0</v>
      </c>
      <c r="BA75" s="163">
        <f t="shared" si="33"/>
        <v>0</v>
      </c>
      <c r="BB75" s="163">
        <f t="shared" si="34"/>
        <v>0</v>
      </c>
    </row>
    <row r="76" spans="1:54" x14ac:dyDescent="0.25">
      <c r="A76" s="93">
        <v>100019</v>
      </c>
      <c r="B76" s="93" t="s">
        <v>116</v>
      </c>
      <c r="C76" s="273">
        <v>42036</v>
      </c>
      <c r="D76" s="273">
        <v>42063.999988425923</v>
      </c>
      <c r="E76" s="93">
        <v>0</v>
      </c>
      <c r="F76" s="93" t="s">
        <v>59</v>
      </c>
      <c r="G76" s="93">
        <v>12</v>
      </c>
      <c r="H76" s="93">
        <v>1</v>
      </c>
      <c r="I76" s="93">
        <v>1600</v>
      </c>
      <c r="J76" s="93">
        <v>368</v>
      </c>
      <c r="K76" s="93">
        <v>32</v>
      </c>
      <c r="L76" s="93"/>
      <c r="M76" s="93">
        <v>0</v>
      </c>
      <c r="N76" s="93">
        <v>0</v>
      </c>
      <c r="O76" s="93">
        <v>0</v>
      </c>
      <c r="P76" s="93">
        <v>0</v>
      </c>
      <c r="T76" s="163">
        <v>100019</v>
      </c>
      <c r="U76" s="163" t="s">
        <v>116</v>
      </c>
      <c r="V76" s="183">
        <v>42036</v>
      </c>
      <c r="W76" s="183">
        <v>42063.999988425923</v>
      </c>
      <c r="X76" s="163">
        <v>0</v>
      </c>
      <c r="Y76" s="163" t="s">
        <v>59</v>
      </c>
      <c r="Z76" s="163">
        <v>12</v>
      </c>
      <c r="AA76" s="163">
        <v>1</v>
      </c>
      <c r="AB76" s="163">
        <v>1600</v>
      </c>
      <c r="AC76" s="163">
        <v>368</v>
      </c>
      <c r="AD76" s="163">
        <v>32</v>
      </c>
      <c r="AE76" s="163"/>
      <c r="AF76" s="163">
        <v>0</v>
      </c>
      <c r="AG76" s="163">
        <v>0</v>
      </c>
      <c r="AH76" s="163">
        <v>0</v>
      </c>
      <c r="AI76" s="163">
        <v>0</v>
      </c>
      <c r="AL76" s="163">
        <f t="shared" si="18"/>
        <v>0</v>
      </c>
      <c r="AM76" s="163">
        <f t="shared" si="19"/>
        <v>0</v>
      </c>
      <c r="AN76" s="163">
        <f t="shared" si="20"/>
        <v>0</v>
      </c>
      <c r="AO76" s="163">
        <f t="shared" si="21"/>
        <v>0</v>
      </c>
      <c r="AP76" s="163">
        <f t="shared" si="22"/>
        <v>0</v>
      </c>
      <c r="AQ76" s="163">
        <f t="shared" si="23"/>
        <v>0</v>
      </c>
      <c r="AR76" s="163">
        <f t="shared" si="24"/>
        <v>0</v>
      </c>
      <c r="AS76" s="163">
        <f t="shared" si="25"/>
        <v>0</v>
      </c>
      <c r="AT76" s="163">
        <f t="shared" si="26"/>
        <v>0</v>
      </c>
      <c r="AU76" s="163">
        <f t="shared" si="27"/>
        <v>0</v>
      </c>
      <c r="AV76" s="163">
        <f t="shared" si="28"/>
        <v>0</v>
      </c>
      <c r="AW76" s="163">
        <f t="shared" si="29"/>
        <v>0</v>
      </c>
      <c r="AX76" s="163">
        <f t="shared" si="30"/>
        <v>0</v>
      </c>
      <c r="AY76" s="163">
        <f t="shared" si="31"/>
        <v>0</v>
      </c>
      <c r="AZ76" s="163">
        <f t="shared" si="32"/>
        <v>0</v>
      </c>
      <c r="BA76" s="163">
        <f t="shared" si="33"/>
        <v>0</v>
      </c>
      <c r="BB76" s="163">
        <f t="shared" si="34"/>
        <v>0</v>
      </c>
    </row>
    <row r="77" spans="1:54" x14ac:dyDescent="0.25">
      <c r="A77" s="93">
        <v>100020</v>
      </c>
      <c r="B77" s="93" t="s">
        <v>117</v>
      </c>
      <c r="C77" s="273">
        <v>42005</v>
      </c>
      <c r="D77" s="273">
        <v>42035.999988425923</v>
      </c>
      <c r="E77" s="93">
        <v>1</v>
      </c>
      <c r="F77" s="93" t="s">
        <v>38</v>
      </c>
      <c r="G77" s="93">
        <v>12</v>
      </c>
      <c r="H77" s="93">
        <v>1</v>
      </c>
      <c r="I77" s="93">
        <v>8610</v>
      </c>
      <c r="J77" s="93" t="s">
        <v>893</v>
      </c>
      <c r="K77" s="93" t="s">
        <v>372</v>
      </c>
      <c r="L77" s="93"/>
      <c r="M77" s="93">
        <v>35900</v>
      </c>
      <c r="N77" s="93" t="s">
        <v>903</v>
      </c>
      <c r="O77" s="93" t="s">
        <v>904</v>
      </c>
      <c r="P77" s="93" t="s">
        <v>905</v>
      </c>
      <c r="T77" s="163">
        <v>100020</v>
      </c>
      <c r="U77" s="163" t="s">
        <v>117</v>
      </c>
      <c r="V77" s="183">
        <v>42005</v>
      </c>
      <c r="W77" s="183">
        <v>42035.999988425923</v>
      </c>
      <c r="X77" s="163">
        <v>1</v>
      </c>
      <c r="Y77" s="163" t="s">
        <v>38</v>
      </c>
      <c r="Z77" s="163">
        <v>12</v>
      </c>
      <c r="AA77" s="163">
        <v>1</v>
      </c>
      <c r="AB77" s="163">
        <v>8610</v>
      </c>
      <c r="AC77" s="163" t="s">
        <v>893</v>
      </c>
      <c r="AD77" s="163" t="s">
        <v>372</v>
      </c>
      <c r="AE77" s="163"/>
      <c r="AF77" s="163">
        <v>35900</v>
      </c>
      <c r="AG77" s="163" t="s">
        <v>903</v>
      </c>
      <c r="AH77" s="163" t="s">
        <v>904</v>
      </c>
      <c r="AI77" s="163" t="s">
        <v>905</v>
      </c>
      <c r="AL77" s="163">
        <f t="shared" si="18"/>
        <v>0</v>
      </c>
      <c r="AM77" s="163">
        <f t="shared" si="19"/>
        <v>0</v>
      </c>
      <c r="AN77" s="163">
        <f t="shared" si="20"/>
        <v>0</v>
      </c>
      <c r="AO77" s="163">
        <f t="shared" si="21"/>
        <v>0</v>
      </c>
      <c r="AP77" s="163">
        <f t="shared" si="22"/>
        <v>0</v>
      </c>
      <c r="AQ77" s="163">
        <f t="shared" si="23"/>
        <v>0</v>
      </c>
      <c r="AR77" s="163">
        <f t="shared" si="24"/>
        <v>0</v>
      </c>
      <c r="AS77" s="163">
        <f t="shared" si="25"/>
        <v>0</v>
      </c>
      <c r="AT77" s="163">
        <f t="shared" si="26"/>
        <v>0</v>
      </c>
      <c r="AU77" s="163">
        <f t="shared" si="27"/>
        <v>0</v>
      </c>
      <c r="AV77" s="163">
        <f t="shared" si="28"/>
        <v>0</v>
      </c>
      <c r="AW77" s="163">
        <f t="shared" si="29"/>
        <v>0</v>
      </c>
      <c r="AX77" s="163">
        <f t="shared" si="30"/>
        <v>0</v>
      </c>
      <c r="AY77" s="163">
        <f t="shared" si="31"/>
        <v>0</v>
      </c>
      <c r="AZ77" s="163">
        <f t="shared" si="32"/>
        <v>0</v>
      </c>
      <c r="BA77" s="163">
        <f t="shared" si="33"/>
        <v>0</v>
      </c>
      <c r="BB77" s="163">
        <f t="shared" si="34"/>
        <v>0</v>
      </c>
    </row>
    <row r="78" spans="1:54" x14ac:dyDescent="0.25">
      <c r="A78" s="93">
        <v>100020</v>
      </c>
      <c r="B78" s="93" t="s">
        <v>117</v>
      </c>
      <c r="C78" s="273">
        <v>42036</v>
      </c>
      <c r="D78" s="273">
        <v>42063.999988425923</v>
      </c>
      <c r="E78" s="93">
        <v>1</v>
      </c>
      <c r="F78" s="93" t="s">
        <v>38</v>
      </c>
      <c r="G78" s="93">
        <v>12</v>
      </c>
      <c r="H78" s="93">
        <v>1</v>
      </c>
      <c r="I78" s="93">
        <v>7626</v>
      </c>
      <c r="J78" s="93" t="s">
        <v>896</v>
      </c>
      <c r="K78" s="93" t="s">
        <v>897</v>
      </c>
      <c r="L78" s="93"/>
      <c r="M78" s="93">
        <v>5400</v>
      </c>
      <c r="N78" s="93" t="s">
        <v>906</v>
      </c>
      <c r="O78" s="93" t="s">
        <v>907</v>
      </c>
      <c r="P78" s="93" t="s">
        <v>908</v>
      </c>
      <c r="T78" s="163">
        <v>100020</v>
      </c>
      <c r="U78" s="163" t="s">
        <v>117</v>
      </c>
      <c r="V78" s="183">
        <v>42036</v>
      </c>
      <c r="W78" s="183">
        <v>42063.999988425923</v>
      </c>
      <c r="X78" s="163">
        <v>1</v>
      </c>
      <c r="Y78" s="163" t="s">
        <v>38</v>
      </c>
      <c r="Z78" s="163">
        <v>12</v>
      </c>
      <c r="AA78" s="163">
        <v>1</v>
      </c>
      <c r="AB78" s="163">
        <v>7626</v>
      </c>
      <c r="AC78" s="163" t="s">
        <v>896</v>
      </c>
      <c r="AD78" s="163" t="s">
        <v>897</v>
      </c>
      <c r="AE78" s="163"/>
      <c r="AF78" s="163">
        <v>5400</v>
      </c>
      <c r="AG78" s="163" t="s">
        <v>906</v>
      </c>
      <c r="AH78" s="163" t="s">
        <v>907</v>
      </c>
      <c r="AI78" s="163" t="s">
        <v>908</v>
      </c>
      <c r="AL78" s="163">
        <f t="shared" si="18"/>
        <v>0</v>
      </c>
      <c r="AM78" s="163">
        <f t="shared" si="19"/>
        <v>0</v>
      </c>
      <c r="AN78" s="163">
        <f t="shared" si="20"/>
        <v>0</v>
      </c>
      <c r="AO78" s="163">
        <f t="shared" si="21"/>
        <v>0</v>
      </c>
      <c r="AP78" s="163">
        <f t="shared" si="22"/>
        <v>0</v>
      </c>
      <c r="AQ78" s="163">
        <f t="shared" si="23"/>
        <v>0</v>
      </c>
      <c r="AR78" s="163">
        <f t="shared" si="24"/>
        <v>0</v>
      </c>
      <c r="AS78" s="163">
        <f t="shared" si="25"/>
        <v>0</v>
      </c>
      <c r="AT78" s="163">
        <f t="shared" si="26"/>
        <v>0</v>
      </c>
      <c r="AU78" s="163">
        <f t="shared" si="27"/>
        <v>0</v>
      </c>
      <c r="AV78" s="163">
        <f t="shared" si="28"/>
        <v>0</v>
      </c>
      <c r="AW78" s="163">
        <f t="shared" si="29"/>
        <v>0</v>
      </c>
      <c r="AX78" s="163">
        <f t="shared" si="30"/>
        <v>0</v>
      </c>
      <c r="AY78" s="163">
        <f t="shared" si="31"/>
        <v>0</v>
      </c>
      <c r="AZ78" s="163">
        <f t="shared" si="32"/>
        <v>0</v>
      </c>
      <c r="BA78" s="163">
        <f t="shared" si="33"/>
        <v>0</v>
      </c>
      <c r="BB78" s="163">
        <f t="shared" si="34"/>
        <v>0</v>
      </c>
    </row>
    <row r="79" spans="1:54" x14ac:dyDescent="0.25">
      <c r="A79" s="93">
        <v>100021</v>
      </c>
      <c r="B79" s="93" t="s">
        <v>118</v>
      </c>
      <c r="C79" s="273">
        <v>42005</v>
      </c>
      <c r="D79" s="273">
        <v>42035.999988425923</v>
      </c>
      <c r="E79" s="93">
        <v>1</v>
      </c>
      <c r="F79" s="93" t="s">
        <v>38</v>
      </c>
      <c r="G79" s="93">
        <v>12</v>
      </c>
      <c r="H79" s="93">
        <v>1</v>
      </c>
      <c r="I79" s="93">
        <v>0</v>
      </c>
      <c r="J79" s="93">
        <v>0</v>
      </c>
      <c r="K79" s="93">
        <v>0</v>
      </c>
      <c r="L79" s="93"/>
      <c r="M79" s="93">
        <v>6000</v>
      </c>
      <c r="N79" s="93" t="s">
        <v>888</v>
      </c>
      <c r="O79" s="93" t="s">
        <v>909</v>
      </c>
      <c r="P79" s="93" t="s">
        <v>882</v>
      </c>
      <c r="T79" s="163">
        <v>100021</v>
      </c>
      <c r="U79" s="163" t="s">
        <v>118</v>
      </c>
      <c r="V79" s="183">
        <v>42005</v>
      </c>
      <c r="W79" s="183">
        <v>42035.999988425923</v>
      </c>
      <c r="X79" s="163">
        <v>1</v>
      </c>
      <c r="Y79" s="163" t="s">
        <v>38</v>
      </c>
      <c r="Z79" s="163">
        <v>12</v>
      </c>
      <c r="AA79" s="163">
        <v>1</v>
      </c>
      <c r="AB79" s="163">
        <v>0</v>
      </c>
      <c r="AC79" s="163">
        <v>0</v>
      </c>
      <c r="AD79" s="163">
        <v>0</v>
      </c>
      <c r="AE79" s="163"/>
      <c r="AF79" s="163">
        <v>6000</v>
      </c>
      <c r="AG79" s="163" t="s">
        <v>888</v>
      </c>
      <c r="AH79" s="163" t="s">
        <v>909</v>
      </c>
      <c r="AI79" s="163" t="s">
        <v>882</v>
      </c>
      <c r="AL79" s="163">
        <f t="shared" si="18"/>
        <v>0</v>
      </c>
      <c r="AM79" s="163">
        <f t="shared" si="19"/>
        <v>0</v>
      </c>
      <c r="AN79" s="163">
        <f t="shared" si="20"/>
        <v>0</v>
      </c>
      <c r="AO79" s="163">
        <f t="shared" si="21"/>
        <v>0</v>
      </c>
      <c r="AP79" s="163">
        <f t="shared" si="22"/>
        <v>0</v>
      </c>
      <c r="AQ79" s="163">
        <f t="shared" si="23"/>
        <v>0</v>
      </c>
      <c r="AR79" s="163">
        <f t="shared" si="24"/>
        <v>0</v>
      </c>
      <c r="AS79" s="163">
        <f t="shared" si="25"/>
        <v>0</v>
      </c>
      <c r="AT79" s="163">
        <f t="shared" si="26"/>
        <v>0</v>
      </c>
      <c r="AU79" s="163">
        <f t="shared" si="27"/>
        <v>0</v>
      </c>
      <c r="AV79" s="163">
        <f t="shared" si="28"/>
        <v>0</v>
      </c>
      <c r="AW79" s="163">
        <f t="shared" si="29"/>
        <v>0</v>
      </c>
      <c r="AX79" s="163">
        <f t="shared" si="30"/>
        <v>0</v>
      </c>
      <c r="AY79" s="163">
        <f t="shared" si="31"/>
        <v>0</v>
      </c>
      <c r="AZ79" s="163">
        <f t="shared" si="32"/>
        <v>0</v>
      </c>
      <c r="BA79" s="163">
        <f t="shared" si="33"/>
        <v>0</v>
      </c>
      <c r="BB79" s="163">
        <f t="shared" si="34"/>
        <v>0</v>
      </c>
    </row>
    <row r="80" spans="1:54" x14ac:dyDescent="0.25">
      <c r="A80" s="93">
        <v>100021</v>
      </c>
      <c r="B80" s="93" t="s">
        <v>118</v>
      </c>
      <c r="C80" s="273">
        <v>42036</v>
      </c>
      <c r="D80" s="273">
        <v>42063.999988425923</v>
      </c>
      <c r="E80" s="93">
        <v>1</v>
      </c>
      <c r="F80" s="93" t="s">
        <v>38</v>
      </c>
      <c r="G80" s="93">
        <v>12</v>
      </c>
      <c r="H80" s="93">
        <v>1</v>
      </c>
      <c r="I80" s="93">
        <v>1640</v>
      </c>
      <c r="J80" s="93" t="s">
        <v>878</v>
      </c>
      <c r="K80" s="93" t="s">
        <v>94</v>
      </c>
      <c r="L80" s="93"/>
      <c r="M80" s="93">
        <v>0</v>
      </c>
      <c r="N80" s="93">
        <v>0</v>
      </c>
      <c r="O80" s="93">
        <v>0</v>
      </c>
      <c r="P80" s="93">
        <v>0</v>
      </c>
      <c r="T80" s="163">
        <v>100021</v>
      </c>
      <c r="U80" s="163" t="s">
        <v>118</v>
      </c>
      <c r="V80" s="183">
        <v>42036</v>
      </c>
      <c r="W80" s="183">
        <v>42063.999988425923</v>
      </c>
      <c r="X80" s="163">
        <v>1</v>
      </c>
      <c r="Y80" s="163" t="s">
        <v>38</v>
      </c>
      <c r="Z80" s="163">
        <v>12</v>
      </c>
      <c r="AA80" s="163">
        <v>1</v>
      </c>
      <c r="AB80" s="163">
        <v>1640</v>
      </c>
      <c r="AC80" s="163" t="s">
        <v>878</v>
      </c>
      <c r="AD80" s="163" t="s">
        <v>94</v>
      </c>
      <c r="AE80" s="163"/>
      <c r="AF80" s="163">
        <v>0</v>
      </c>
      <c r="AG80" s="163">
        <v>0</v>
      </c>
      <c r="AH80" s="163">
        <v>0</v>
      </c>
      <c r="AI80" s="163">
        <v>0</v>
      </c>
      <c r="AL80" s="163">
        <f t="shared" si="18"/>
        <v>0</v>
      </c>
      <c r="AM80" s="163">
        <f t="shared" si="19"/>
        <v>0</v>
      </c>
      <c r="AN80" s="163">
        <f t="shared" si="20"/>
        <v>0</v>
      </c>
      <c r="AO80" s="163">
        <f t="shared" si="21"/>
        <v>0</v>
      </c>
      <c r="AP80" s="163">
        <f t="shared" si="22"/>
        <v>0</v>
      </c>
      <c r="AQ80" s="163">
        <f t="shared" si="23"/>
        <v>0</v>
      </c>
      <c r="AR80" s="163">
        <f t="shared" si="24"/>
        <v>0</v>
      </c>
      <c r="AS80" s="163">
        <f t="shared" si="25"/>
        <v>0</v>
      </c>
      <c r="AT80" s="163">
        <f t="shared" si="26"/>
        <v>0</v>
      </c>
      <c r="AU80" s="163">
        <f t="shared" si="27"/>
        <v>0</v>
      </c>
      <c r="AV80" s="163">
        <f t="shared" si="28"/>
        <v>0</v>
      </c>
      <c r="AW80" s="163">
        <f t="shared" si="29"/>
        <v>0</v>
      </c>
      <c r="AX80" s="163">
        <f t="shared" si="30"/>
        <v>0</v>
      </c>
      <c r="AY80" s="163">
        <f t="shared" si="31"/>
        <v>0</v>
      </c>
      <c r="AZ80" s="163">
        <f t="shared" si="32"/>
        <v>0</v>
      </c>
      <c r="BA80" s="163">
        <f t="shared" si="33"/>
        <v>0</v>
      </c>
      <c r="BB80" s="163">
        <f t="shared" si="34"/>
        <v>0</v>
      </c>
    </row>
    <row r="81" spans="1:54" x14ac:dyDescent="0.25">
      <c r="A81" s="93">
        <v>100022</v>
      </c>
      <c r="B81" s="93" t="s">
        <v>119</v>
      </c>
      <c r="C81" s="273">
        <v>42005</v>
      </c>
      <c r="D81" s="273">
        <v>42035.999988425923</v>
      </c>
      <c r="E81" s="93">
        <v>1</v>
      </c>
      <c r="F81" s="93" t="s">
        <v>38</v>
      </c>
      <c r="G81" s="93">
        <v>12</v>
      </c>
      <c r="H81" s="93">
        <v>1</v>
      </c>
      <c r="I81" s="93">
        <v>0</v>
      </c>
      <c r="J81" s="93">
        <v>0</v>
      </c>
      <c r="K81" s="93">
        <v>0</v>
      </c>
      <c r="L81" s="93"/>
      <c r="M81" s="93">
        <v>7200</v>
      </c>
      <c r="N81" s="93" t="s">
        <v>910</v>
      </c>
      <c r="O81" s="93" t="s">
        <v>911</v>
      </c>
      <c r="P81" s="93" t="s">
        <v>880</v>
      </c>
      <c r="T81" s="163">
        <v>100022</v>
      </c>
      <c r="U81" s="163" t="s">
        <v>119</v>
      </c>
      <c r="V81" s="183">
        <v>42005</v>
      </c>
      <c r="W81" s="183">
        <v>42035.999988425923</v>
      </c>
      <c r="X81" s="163">
        <v>1</v>
      </c>
      <c r="Y81" s="163" t="s">
        <v>38</v>
      </c>
      <c r="Z81" s="163">
        <v>12</v>
      </c>
      <c r="AA81" s="163">
        <v>1</v>
      </c>
      <c r="AB81" s="163">
        <v>0</v>
      </c>
      <c r="AC81" s="163">
        <v>0</v>
      </c>
      <c r="AD81" s="163">
        <v>0</v>
      </c>
      <c r="AE81" s="163"/>
      <c r="AF81" s="163">
        <v>7200</v>
      </c>
      <c r="AG81" s="163" t="s">
        <v>910</v>
      </c>
      <c r="AH81" s="163" t="s">
        <v>911</v>
      </c>
      <c r="AI81" s="163" t="s">
        <v>880</v>
      </c>
      <c r="AL81" s="163">
        <f t="shared" si="18"/>
        <v>0</v>
      </c>
      <c r="AM81" s="163">
        <f t="shared" si="19"/>
        <v>0</v>
      </c>
      <c r="AN81" s="163">
        <f t="shared" si="20"/>
        <v>0</v>
      </c>
      <c r="AO81" s="163">
        <f t="shared" si="21"/>
        <v>0</v>
      </c>
      <c r="AP81" s="163">
        <f t="shared" si="22"/>
        <v>0</v>
      </c>
      <c r="AQ81" s="163">
        <f t="shared" si="23"/>
        <v>0</v>
      </c>
      <c r="AR81" s="163">
        <f t="shared" si="24"/>
        <v>0</v>
      </c>
      <c r="AS81" s="163">
        <f t="shared" si="25"/>
        <v>0</v>
      </c>
      <c r="AT81" s="163">
        <f t="shared" si="26"/>
        <v>0</v>
      </c>
      <c r="AU81" s="163">
        <f t="shared" si="27"/>
        <v>0</v>
      </c>
      <c r="AV81" s="163">
        <f t="shared" si="28"/>
        <v>0</v>
      </c>
      <c r="AW81" s="163">
        <f t="shared" si="29"/>
        <v>0</v>
      </c>
      <c r="AX81" s="163">
        <f t="shared" si="30"/>
        <v>0</v>
      </c>
      <c r="AY81" s="163">
        <f t="shared" si="31"/>
        <v>0</v>
      </c>
      <c r="AZ81" s="163">
        <f t="shared" si="32"/>
        <v>0</v>
      </c>
      <c r="BA81" s="163">
        <f t="shared" si="33"/>
        <v>0</v>
      </c>
      <c r="BB81" s="163">
        <f t="shared" si="34"/>
        <v>0</v>
      </c>
    </row>
    <row r="82" spans="1:54" x14ac:dyDescent="0.25">
      <c r="A82" s="93">
        <v>100022</v>
      </c>
      <c r="B82" s="93" t="s">
        <v>119</v>
      </c>
      <c r="C82" s="273">
        <v>42036</v>
      </c>
      <c r="D82" s="273">
        <v>42063.999988425923</v>
      </c>
      <c r="E82" s="93">
        <v>1</v>
      </c>
      <c r="F82" s="93" t="s">
        <v>38</v>
      </c>
      <c r="G82" s="93">
        <v>12</v>
      </c>
      <c r="H82" s="93">
        <v>1</v>
      </c>
      <c r="I82" s="93">
        <v>5002</v>
      </c>
      <c r="J82" s="93" t="s">
        <v>912</v>
      </c>
      <c r="K82" s="93" t="s">
        <v>274</v>
      </c>
      <c r="L82" s="93"/>
      <c r="M82" s="93">
        <v>0</v>
      </c>
      <c r="N82" s="93">
        <v>0</v>
      </c>
      <c r="O82" s="93">
        <v>0</v>
      </c>
      <c r="P82" s="93">
        <v>0</v>
      </c>
      <c r="T82" s="163">
        <v>100022</v>
      </c>
      <c r="U82" s="163" t="s">
        <v>119</v>
      </c>
      <c r="V82" s="183">
        <v>42036</v>
      </c>
      <c r="W82" s="183">
        <v>42063.999988425923</v>
      </c>
      <c r="X82" s="163">
        <v>1</v>
      </c>
      <c r="Y82" s="163" t="s">
        <v>38</v>
      </c>
      <c r="Z82" s="163">
        <v>12</v>
      </c>
      <c r="AA82" s="163">
        <v>1</v>
      </c>
      <c r="AB82" s="163">
        <v>5002</v>
      </c>
      <c r="AC82" s="163" t="s">
        <v>912</v>
      </c>
      <c r="AD82" s="163" t="s">
        <v>274</v>
      </c>
      <c r="AE82" s="163"/>
      <c r="AF82" s="163">
        <v>0</v>
      </c>
      <c r="AG82" s="163">
        <v>0</v>
      </c>
      <c r="AH82" s="163">
        <v>0</v>
      </c>
      <c r="AI82" s="163">
        <v>0</v>
      </c>
      <c r="AL82" s="163">
        <f t="shared" si="18"/>
        <v>0</v>
      </c>
      <c r="AM82" s="163">
        <f t="shared" si="19"/>
        <v>0</v>
      </c>
      <c r="AN82" s="163">
        <f t="shared" si="20"/>
        <v>0</v>
      </c>
      <c r="AO82" s="163">
        <f t="shared" si="21"/>
        <v>0</v>
      </c>
      <c r="AP82" s="163">
        <f t="shared" si="22"/>
        <v>0</v>
      </c>
      <c r="AQ82" s="163">
        <f t="shared" si="23"/>
        <v>0</v>
      </c>
      <c r="AR82" s="163">
        <f t="shared" si="24"/>
        <v>0</v>
      </c>
      <c r="AS82" s="163">
        <f t="shared" si="25"/>
        <v>0</v>
      </c>
      <c r="AT82" s="163">
        <f t="shared" si="26"/>
        <v>0</v>
      </c>
      <c r="AU82" s="163">
        <f t="shared" si="27"/>
        <v>0</v>
      </c>
      <c r="AV82" s="163">
        <f t="shared" si="28"/>
        <v>0</v>
      </c>
      <c r="AW82" s="163">
        <f t="shared" si="29"/>
        <v>0</v>
      </c>
      <c r="AX82" s="163">
        <f t="shared" si="30"/>
        <v>0</v>
      </c>
      <c r="AY82" s="163">
        <f t="shared" si="31"/>
        <v>0</v>
      </c>
      <c r="AZ82" s="163">
        <f t="shared" si="32"/>
        <v>0</v>
      </c>
      <c r="BA82" s="163">
        <f t="shared" si="33"/>
        <v>0</v>
      </c>
      <c r="BB82" s="163">
        <f t="shared" si="34"/>
        <v>0</v>
      </c>
    </row>
    <row r="83" spans="1:54" x14ac:dyDescent="0.25">
      <c r="A83" s="93">
        <v>100024</v>
      </c>
      <c r="B83" s="93" t="s">
        <v>121</v>
      </c>
      <c r="C83" s="273">
        <v>42005</v>
      </c>
      <c r="D83" s="273">
        <v>42035.999988425923</v>
      </c>
      <c r="E83" s="93">
        <v>1</v>
      </c>
      <c r="F83" s="93" t="s">
        <v>38</v>
      </c>
      <c r="G83" s="93">
        <v>12</v>
      </c>
      <c r="H83" s="93">
        <v>1</v>
      </c>
      <c r="I83" s="93">
        <v>13038</v>
      </c>
      <c r="J83" s="93" t="s">
        <v>913</v>
      </c>
      <c r="K83" s="93" t="s">
        <v>914</v>
      </c>
      <c r="L83" s="93"/>
      <c r="M83" s="93">
        <v>52000</v>
      </c>
      <c r="N83" s="93" t="s">
        <v>915</v>
      </c>
      <c r="O83" s="93" t="s">
        <v>916</v>
      </c>
      <c r="P83" s="93" t="s">
        <v>917</v>
      </c>
      <c r="T83" s="163">
        <v>100024</v>
      </c>
      <c r="U83" s="163" t="s">
        <v>121</v>
      </c>
      <c r="V83" s="183">
        <v>42005</v>
      </c>
      <c r="W83" s="183">
        <v>42035.999988425923</v>
      </c>
      <c r="X83" s="163">
        <v>1</v>
      </c>
      <c r="Y83" s="163" t="s">
        <v>38</v>
      </c>
      <c r="Z83" s="163">
        <v>12</v>
      </c>
      <c r="AA83" s="163">
        <v>1</v>
      </c>
      <c r="AB83" s="163">
        <v>13038</v>
      </c>
      <c r="AC83" s="163" t="s">
        <v>913</v>
      </c>
      <c r="AD83" s="163" t="s">
        <v>914</v>
      </c>
      <c r="AE83" s="163"/>
      <c r="AF83" s="163">
        <v>52000</v>
      </c>
      <c r="AG83" s="163" t="s">
        <v>915</v>
      </c>
      <c r="AH83" s="163" t="s">
        <v>916</v>
      </c>
      <c r="AI83" s="163" t="s">
        <v>917</v>
      </c>
      <c r="AL83" s="163">
        <f t="shared" si="18"/>
        <v>0</v>
      </c>
      <c r="AM83" s="163">
        <f t="shared" si="19"/>
        <v>0</v>
      </c>
      <c r="AN83" s="163">
        <f t="shared" si="20"/>
        <v>0</v>
      </c>
      <c r="AO83" s="163">
        <f t="shared" si="21"/>
        <v>0</v>
      </c>
      <c r="AP83" s="163">
        <f t="shared" si="22"/>
        <v>0</v>
      </c>
      <c r="AQ83" s="163">
        <f t="shared" si="23"/>
        <v>0</v>
      </c>
      <c r="AR83" s="163">
        <f t="shared" si="24"/>
        <v>0</v>
      </c>
      <c r="AS83" s="163">
        <f t="shared" si="25"/>
        <v>0</v>
      </c>
      <c r="AT83" s="163">
        <f t="shared" si="26"/>
        <v>0</v>
      </c>
      <c r="AU83" s="163">
        <f t="shared" si="27"/>
        <v>0</v>
      </c>
      <c r="AV83" s="163">
        <f t="shared" si="28"/>
        <v>0</v>
      </c>
      <c r="AW83" s="163">
        <f t="shared" si="29"/>
        <v>0</v>
      </c>
      <c r="AX83" s="163">
        <f t="shared" si="30"/>
        <v>0</v>
      </c>
      <c r="AY83" s="163">
        <f t="shared" si="31"/>
        <v>0</v>
      </c>
      <c r="AZ83" s="163">
        <f t="shared" si="32"/>
        <v>0</v>
      </c>
      <c r="BA83" s="163">
        <f t="shared" si="33"/>
        <v>0</v>
      </c>
      <c r="BB83" s="163">
        <f t="shared" si="34"/>
        <v>0</v>
      </c>
    </row>
    <row r="84" spans="1:54" x14ac:dyDescent="0.25">
      <c r="A84" s="93">
        <v>100024</v>
      </c>
      <c r="B84" s="93" t="s">
        <v>121</v>
      </c>
      <c r="C84" s="273">
        <v>42036</v>
      </c>
      <c r="D84" s="273">
        <v>42063.999988425923</v>
      </c>
      <c r="E84" s="93">
        <v>1</v>
      </c>
      <c r="F84" s="93" t="s">
        <v>38</v>
      </c>
      <c r="G84" s="93">
        <v>12</v>
      </c>
      <c r="H84" s="93">
        <v>1</v>
      </c>
      <c r="I84" s="93">
        <v>8856</v>
      </c>
      <c r="J84" s="93" t="s">
        <v>918</v>
      </c>
      <c r="K84" s="93" t="s">
        <v>242</v>
      </c>
      <c r="L84" s="93"/>
      <c r="M84" s="93">
        <v>2600</v>
      </c>
      <c r="N84" s="93" t="s">
        <v>890</v>
      </c>
      <c r="O84" s="93" t="s">
        <v>891</v>
      </c>
      <c r="P84" s="93" t="s">
        <v>892</v>
      </c>
      <c r="T84" s="163">
        <v>100024</v>
      </c>
      <c r="U84" s="163" t="s">
        <v>121</v>
      </c>
      <c r="V84" s="183">
        <v>42036</v>
      </c>
      <c r="W84" s="183">
        <v>42063.999988425923</v>
      </c>
      <c r="X84" s="163">
        <v>1</v>
      </c>
      <c r="Y84" s="163" t="s">
        <v>38</v>
      </c>
      <c r="Z84" s="163">
        <v>12</v>
      </c>
      <c r="AA84" s="163">
        <v>1</v>
      </c>
      <c r="AB84" s="163">
        <v>8856</v>
      </c>
      <c r="AC84" s="163" t="s">
        <v>918</v>
      </c>
      <c r="AD84" s="163" t="s">
        <v>242</v>
      </c>
      <c r="AE84" s="163"/>
      <c r="AF84" s="163">
        <v>2600</v>
      </c>
      <c r="AG84" s="163" t="s">
        <v>890</v>
      </c>
      <c r="AH84" s="163" t="s">
        <v>891</v>
      </c>
      <c r="AI84" s="163" t="s">
        <v>892</v>
      </c>
      <c r="AL84" s="163">
        <f t="shared" si="18"/>
        <v>0</v>
      </c>
      <c r="AM84" s="163">
        <f t="shared" si="19"/>
        <v>0</v>
      </c>
      <c r="AN84" s="163">
        <f t="shared" si="20"/>
        <v>0</v>
      </c>
      <c r="AO84" s="163">
        <f t="shared" si="21"/>
        <v>0</v>
      </c>
      <c r="AP84" s="163">
        <f t="shared" si="22"/>
        <v>0</v>
      </c>
      <c r="AQ84" s="163">
        <f t="shared" si="23"/>
        <v>0</v>
      </c>
      <c r="AR84" s="163">
        <f t="shared" si="24"/>
        <v>0</v>
      </c>
      <c r="AS84" s="163">
        <f t="shared" si="25"/>
        <v>0</v>
      </c>
      <c r="AT84" s="163">
        <f t="shared" si="26"/>
        <v>0</v>
      </c>
      <c r="AU84" s="163">
        <f t="shared" si="27"/>
        <v>0</v>
      </c>
      <c r="AV84" s="163">
        <f t="shared" si="28"/>
        <v>0</v>
      </c>
      <c r="AW84" s="163">
        <f t="shared" si="29"/>
        <v>0</v>
      </c>
      <c r="AX84" s="163">
        <f t="shared" si="30"/>
        <v>0</v>
      </c>
      <c r="AY84" s="163">
        <f t="shared" si="31"/>
        <v>0</v>
      </c>
      <c r="AZ84" s="163">
        <f t="shared" si="32"/>
        <v>0</v>
      </c>
      <c r="BA84" s="163">
        <f t="shared" si="33"/>
        <v>0</v>
      </c>
      <c r="BB84" s="163">
        <f t="shared" si="34"/>
        <v>0</v>
      </c>
    </row>
    <row r="85" spans="1:54" s="93" customFormat="1" x14ac:dyDescent="0.25">
      <c r="A85" s="93">
        <v>100025</v>
      </c>
      <c r="B85" s="93" t="s">
        <v>122</v>
      </c>
      <c r="C85" s="273">
        <v>42005</v>
      </c>
      <c r="D85" s="273">
        <v>42035.999988425923</v>
      </c>
      <c r="E85" s="93">
        <v>1</v>
      </c>
      <c r="F85" s="93" t="s">
        <v>38</v>
      </c>
      <c r="G85" s="93">
        <v>12</v>
      </c>
      <c r="H85" s="93">
        <v>1</v>
      </c>
      <c r="I85" s="93">
        <v>0</v>
      </c>
      <c r="J85" s="93">
        <v>0</v>
      </c>
      <c r="K85" s="93">
        <v>0</v>
      </c>
      <c r="O85" s="93">
        <v>0</v>
      </c>
      <c r="P85" s="93">
        <v>0</v>
      </c>
    </row>
    <row r="86" spans="1:54" s="93" customFormat="1" x14ac:dyDescent="0.25">
      <c r="A86" s="93">
        <v>100025</v>
      </c>
      <c r="B86" s="93" t="s">
        <v>122</v>
      </c>
      <c r="C86" s="273">
        <v>42036</v>
      </c>
      <c r="D86" s="273">
        <v>42063.999988425923</v>
      </c>
      <c r="E86" s="93">
        <v>1</v>
      </c>
      <c r="F86" s="93" t="s">
        <v>38</v>
      </c>
      <c r="G86" s="93">
        <v>12</v>
      </c>
      <c r="H86" s="93">
        <v>1</v>
      </c>
      <c r="I86" s="93">
        <v>4100</v>
      </c>
      <c r="J86" s="93">
        <v>943</v>
      </c>
      <c r="K86" s="93">
        <v>82</v>
      </c>
      <c r="O86" s="93">
        <v>943</v>
      </c>
      <c r="P86" s="93">
        <v>82</v>
      </c>
    </row>
    <row r="87" spans="1:54" s="93" customFormat="1" x14ac:dyDescent="0.25">
      <c r="A87" s="93">
        <v>100026</v>
      </c>
      <c r="B87" s="93" t="s">
        <v>123</v>
      </c>
      <c r="C87" s="273">
        <v>42005</v>
      </c>
      <c r="D87" s="273">
        <v>42035.999988425923</v>
      </c>
      <c r="E87" s="93">
        <v>1</v>
      </c>
      <c r="F87" s="93" t="s">
        <v>38</v>
      </c>
      <c r="G87" s="93">
        <v>12</v>
      </c>
      <c r="H87" s="93">
        <v>1</v>
      </c>
      <c r="I87" s="93">
        <v>0</v>
      </c>
      <c r="J87" s="93">
        <v>0</v>
      </c>
      <c r="K87" s="93">
        <v>0</v>
      </c>
      <c r="O87" s="93">
        <v>0</v>
      </c>
      <c r="P87" s="93">
        <v>0</v>
      </c>
    </row>
    <row r="88" spans="1:54" s="93" customFormat="1" x14ac:dyDescent="0.25">
      <c r="A88" s="93">
        <v>100026</v>
      </c>
      <c r="B88" s="93" t="s">
        <v>123</v>
      </c>
      <c r="C88" s="273">
        <v>42036</v>
      </c>
      <c r="D88" s="273">
        <v>42063.999988425923</v>
      </c>
      <c r="E88" s="93">
        <v>1</v>
      </c>
      <c r="F88" s="93" t="s">
        <v>38</v>
      </c>
      <c r="G88" s="93">
        <v>12</v>
      </c>
      <c r="H88" s="93">
        <v>1</v>
      </c>
      <c r="I88" s="93">
        <v>4100</v>
      </c>
      <c r="J88" s="93">
        <v>943</v>
      </c>
      <c r="K88" s="93">
        <v>82</v>
      </c>
      <c r="O88" s="93">
        <v>943</v>
      </c>
      <c r="P88" s="93">
        <v>82</v>
      </c>
    </row>
    <row r="89" spans="1:54" s="93" customFormat="1" x14ac:dyDescent="0.25">
      <c r="A89" s="93">
        <v>100027</v>
      </c>
      <c r="B89" s="93" t="s">
        <v>124</v>
      </c>
      <c r="C89" s="273">
        <v>42005</v>
      </c>
      <c r="D89" s="273">
        <v>42035.999988425923</v>
      </c>
      <c r="E89" s="93">
        <v>1</v>
      </c>
      <c r="F89" s="93" t="s">
        <v>38</v>
      </c>
      <c r="G89" s="93">
        <v>12</v>
      </c>
      <c r="H89" s="93">
        <v>1</v>
      </c>
      <c r="I89" s="93">
        <v>0</v>
      </c>
      <c r="J89" s="93">
        <v>0</v>
      </c>
      <c r="K89" s="93">
        <v>0</v>
      </c>
      <c r="O89" s="93">
        <v>0</v>
      </c>
      <c r="P89" s="93">
        <v>0</v>
      </c>
    </row>
    <row r="90" spans="1:54" s="93" customFormat="1" x14ac:dyDescent="0.25">
      <c r="A90" s="93">
        <v>100027</v>
      </c>
      <c r="B90" s="93" t="s">
        <v>124</v>
      </c>
      <c r="C90" s="273">
        <v>42036</v>
      </c>
      <c r="D90" s="273">
        <v>42063.999988425923</v>
      </c>
      <c r="E90" s="93">
        <v>1</v>
      </c>
      <c r="F90" s="93" t="s">
        <v>38</v>
      </c>
      <c r="G90" s="93">
        <v>12</v>
      </c>
      <c r="H90" s="93">
        <v>1</v>
      </c>
      <c r="I90" s="93">
        <v>4100</v>
      </c>
      <c r="J90" s="93">
        <v>943</v>
      </c>
      <c r="K90" s="93">
        <v>82</v>
      </c>
      <c r="O90" s="93">
        <v>943</v>
      </c>
      <c r="P90" s="93">
        <v>82</v>
      </c>
    </row>
    <row r="91" spans="1:54" s="93" customFormat="1" x14ac:dyDescent="0.25">
      <c r="A91" s="93">
        <v>100028</v>
      </c>
      <c r="B91" s="93" t="s">
        <v>125</v>
      </c>
      <c r="C91" s="273">
        <v>41640</v>
      </c>
      <c r="D91" s="273">
        <v>41670.999988425923</v>
      </c>
      <c r="E91" s="93">
        <v>1</v>
      </c>
      <c r="F91" s="93" t="s">
        <v>38</v>
      </c>
      <c r="G91" s="93">
        <v>12</v>
      </c>
      <c r="H91" s="93">
        <v>1</v>
      </c>
      <c r="I91" s="93">
        <v>0</v>
      </c>
      <c r="J91" s="93">
        <v>0</v>
      </c>
      <c r="K91" s="93">
        <v>0</v>
      </c>
      <c r="O91" s="93">
        <v>0</v>
      </c>
      <c r="P91" s="93">
        <v>0</v>
      </c>
    </row>
    <row r="92" spans="1:54" s="93" customFormat="1" x14ac:dyDescent="0.25">
      <c r="A92" s="93">
        <v>100028</v>
      </c>
      <c r="B92" s="93" t="s">
        <v>125</v>
      </c>
      <c r="C92" s="273">
        <v>41974</v>
      </c>
      <c r="D92" s="273">
        <v>42004.999988425923</v>
      </c>
      <c r="E92" s="93">
        <v>1</v>
      </c>
      <c r="F92" s="93" t="s">
        <v>38</v>
      </c>
      <c r="G92" s="93">
        <v>12</v>
      </c>
      <c r="H92" s="93">
        <v>1</v>
      </c>
      <c r="I92" s="93">
        <v>4100</v>
      </c>
      <c r="J92" s="93">
        <v>943</v>
      </c>
      <c r="K92" s="93">
        <v>82</v>
      </c>
      <c r="O92" s="93">
        <v>943</v>
      </c>
      <c r="P92" s="93">
        <v>82</v>
      </c>
    </row>
    <row r="93" spans="1:54" s="93" customFormat="1" x14ac:dyDescent="0.25">
      <c r="A93" s="93">
        <v>100029</v>
      </c>
      <c r="B93" s="93" t="s">
        <v>126</v>
      </c>
      <c r="C93" s="273">
        <v>41974</v>
      </c>
      <c r="D93" s="273">
        <v>42004.999988425923</v>
      </c>
      <c r="E93" s="93">
        <v>1</v>
      </c>
      <c r="F93" s="93" t="s">
        <v>38</v>
      </c>
      <c r="G93" s="93">
        <v>12</v>
      </c>
      <c r="H93" s="93">
        <v>1</v>
      </c>
      <c r="I93" s="93">
        <v>820</v>
      </c>
      <c r="J93" s="93" t="s">
        <v>343</v>
      </c>
      <c r="K93" s="93" t="s">
        <v>82</v>
      </c>
      <c r="O93" s="93" t="s">
        <v>343</v>
      </c>
      <c r="P93" s="93" t="s">
        <v>82</v>
      </c>
    </row>
    <row r="94" spans="1:54" s="93" customFormat="1" x14ac:dyDescent="0.25">
      <c r="A94" s="93">
        <v>100029</v>
      </c>
      <c r="B94" s="93" t="s">
        <v>126</v>
      </c>
      <c r="C94" s="273">
        <v>42005</v>
      </c>
      <c r="D94" s="273">
        <v>42035.999988425923</v>
      </c>
      <c r="E94" s="93">
        <v>1</v>
      </c>
      <c r="F94" s="93" t="s">
        <v>38</v>
      </c>
      <c r="G94" s="93">
        <v>12</v>
      </c>
      <c r="H94" s="93">
        <v>1</v>
      </c>
      <c r="I94" s="93">
        <v>0</v>
      </c>
      <c r="J94" s="93">
        <v>0</v>
      </c>
      <c r="K94" s="93">
        <v>0</v>
      </c>
      <c r="O94" s="93">
        <v>0</v>
      </c>
      <c r="P94" s="93">
        <v>0</v>
      </c>
    </row>
    <row r="95" spans="1:54" s="93" customFormat="1" x14ac:dyDescent="0.25">
      <c r="A95" s="93">
        <v>100029</v>
      </c>
      <c r="B95" s="93" t="s">
        <v>126</v>
      </c>
      <c r="C95" s="273">
        <v>42036</v>
      </c>
      <c r="D95" s="273">
        <v>42063.999988425923</v>
      </c>
      <c r="E95" s="93">
        <v>1</v>
      </c>
      <c r="F95" s="93" t="s">
        <v>38</v>
      </c>
      <c r="G95" s="93">
        <v>12</v>
      </c>
      <c r="H95" s="93">
        <v>1</v>
      </c>
      <c r="I95" s="93">
        <v>3280</v>
      </c>
      <c r="J95" s="93" t="s">
        <v>1701</v>
      </c>
      <c r="K95" s="93" t="s">
        <v>81</v>
      </c>
      <c r="O95" s="93" t="s">
        <v>1701</v>
      </c>
      <c r="P95" s="93" t="s">
        <v>81</v>
      </c>
    </row>
    <row r="96" spans="1:54" s="93" customFormat="1" x14ac:dyDescent="0.25">
      <c r="A96" s="93">
        <v>100030</v>
      </c>
      <c r="B96" s="93" t="s">
        <v>158</v>
      </c>
      <c r="C96" s="273">
        <v>41974</v>
      </c>
      <c r="D96" s="273">
        <v>42004.999988425923</v>
      </c>
      <c r="E96" s="93">
        <v>1</v>
      </c>
      <c r="F96" s="93" t="s">
        <v>38</v>
      </c>
      <c r="G96" s="93">
        <v>12</v>
      </c>
      <c r="H96" s="93">
        <v>1</v>
      </c>
      <c r="I96" s="93">
        <v>820</v>
      </c>
      <c r="J96" s="93" t="s">
        <v>343</v>
      </c>
      <c r="K96" s="93" t="s">
        <v>82</v>
      </c>
      <c r="O96" s="93" t="s">
        <v>343</v>
      </c>
      <c r="P96" s="93" t="s">
        <v>82</v>
      </c>
    </row>
    <row r="97" spans="1:16" s="93" customFormat="1" x14ac:dyDescent="0.25">
      <c r="A97" s="93">
        <v>100030</v>
      </c>
      <c r="B97" s="93" t="s">
        <v>158</v>
      </c>
      <c r="C97" s="273">
        <v>42005</v>
      </c>
      <c r="D97" s="273">
        <v>42035.999988425923</v>
      </c>
      <c r="E97" s="93">
        <v>1</v>
      </c>
      <c r="F97" s="93" t="s">
        <v>38</v>
      </c>
      <c r="G97" s="93">
        <v>12</v>
      </c>
      <c r="H97" s="93">
        <v>1</v>
      </c>
      <c r="I97" s="93">
        <v>0</v>
      </c>
      <c r="J97" s="93">
        <v>0</v>
      </c>
      <c r="K97" s="93">
        <v>0</v>
      </c>
      <c r="O97" s="93">
        <v>0</v>
      </c>
      <c r="P97" s="93">
        <v>0</v>
      </c>
    </row>
    <row r="98" spans="1:16" s="93" customFormat="1" x14ac:dyDescent="0.25">
      <c r="A98" s="93">
        <v>100030</v>
      </c>
      <c r="B98" s="93" t="s">
        <v>158</v>
      </c>
      <c r="C98" s="273">
        <v>42036</v>
      </c>
      <c r="D98" s="273">
        <v>42063.999988425923</v>
      </c>
      <c r="E98" s="93">
        <v>1</v>
      </c>
      <c r="F98" s="93" t="s">
        <v>38</v>
      </c>
      <c r="G98" s="93">
        <v>12</v>
      </c>
      <c r="H98" s="93">
        <v>1</v>
      </c>
      <c r="I98" s="93">
        <v>3280</v>
      </c>
      <c r="J98" s="93" t="s">
        <v>1701</v>
      </c>
      <c r="K98" s="93" t="s">
        <v>81</v>
      </c>
      <c r="O98" s="93" t="s">
        <v>1701</v>
      </c>
      <c r="P98" s="93" t="s">
        <v>81</v>
      </c>
    </row>
    <row r="99" spans="1:16" s="93" customFormat="1" x14ac:dyDescent="0.25">
      <c r="A99" s="93">
        <v>100031</v>
      </c>
      <c r="B99" s="93" t="s">
        <v>159</v>
      </c>
      <c r="C99" s="273">
        <v>41974</v>
      </c>
      <c r="D99" s="273">
        <v>42004.999988425923</v>
      </c>
      <c r="E99" s="93">
        <v>1</v>
      </c>
      <c r="F99" s="93" t="s">
        <v>38</v>
      </c>
      <c r="G99" s="93">
        <v>12</v>
      </c>
      <c r="H99" s="93">
        <v>1</v>
      </c>
      <c r="I99" s="93">
        <v>820</v>
      </c>
      <c r="J99" s="93" t="s">
        <v>343</v>
      </c>
      <c r="K99" s="93" t="s">
        <v>82</v>
      </c>
      <c r="O99" s="93" t="s">
        <v>343</v>
      </c>
      <c r="P99" s="93" t="s">
        <v>82</v>
      </c>
    </row>
    <row r="100" spans="1:16" s="93" customFormat="1" x14ac:dyDescent="0.25">
      <c r="A100" s="93">
        <v>100031</v>
      </c>
      <c r="B100" s="93" t="s">
        <v>159</v>
      </c>
      <c r="C100" s="273">
        <v>42005</v>
      </c>
      <c r="D100" s="273">
        <v>42035.999988425923</v>
      </c>
      <c r="E100" s="93">
        <v>1</v>
      </c>
      <c r="F100" s="93" t="s">
        <v>38</v>
      </c>
      <c r="G100" s="93">
        <v>12</v>
      </c>
      <c r="H100" s="93">
        <v>1</v>
      </c>
      <c r="I100" s="93">
        <v>0</v>
      </c>
      <c r="J100" s="93">
        <v>0</v>
      </c>
      <c r="K100" s="93">
        <v>0</v>
      </c>
      <c r="O100" s="93">
        <v>0</v>
      </c>
      <c r="P100" s="93">
        <v>0</v>
      </c>
    </row>
    <row r="101" spans="1:16" s="93" customFormat="1" x14ac:dyDescent="0.25">
      <c r="A101" s="93">
        <v>100031</v>
      </c>
      <c r="B101" s="93" t="s">
        <v>159</v>
      </c>
      <c r="C101" s="273">
        <v>42036</v>
      </c>
      <c r="D101" s="273">
        <v>42063.999988425923</v>
      </c>
      <c r="E101" s="93">
        <v>1</v>
      </c>
      <c r="F101" s="93" t="s">
        <v>38</v>
      </c>
      <c r="G101" s="93">
        <v>12</v>
      </c>
      <c r="H101" s="93">
        <v>1</v>
      </c>
      <c r="I101" s="93">
        <v>3280</v>
      </c>
      <c r="J101" s="93" t="s">
        <v>1701</v>
      </c>
      <c r="K101" s="93" t="s">
        <v>81</v>
      </c>
      <c r="O101" s="93" t="s">
        <v>1701</v>
      </c>
      <c r="P101" s="93" t="s">
        <v>81</v>
      </c>
    </row>
    <row r="102" spans="1:16" s="93" customFormat="1" x14ac:dyDescent="0.25">
      <c r="A102" s="93">
        <v>100032</v>
      </c>
      <c r="B102" s="93" t="s">
        <v>127</v>
      </c>
      <c r="C102" s="273">
        <v>41974</v>
      </c>
      <c r="D102" s="273">
        <v>42004.999988425923</v>
      </c>
      <c r="E102" s="93">
        <v>1</v>
      </c>
      <c r="F102" s="93" t="s">
        <v>38</v>
      </c>
      <c r="G102" s="93">
        <v>12</v>
      </c>
      <c r="H102" s="93">
        <v>1</v>
      </c>
      <c r="I102" s="93">
        <v>820</v>
      </c>
      <c r="J102" s="93" t="s">
        <v>343</v>
      </c>
      <c r="K102" s="93" t="s">
        <v>82</v>
      </c>
      <c r="O102" s="93" t="s">
        <v>343</v>
      </c>
      <c r="P102" s="93" t="s">
        <v>82</v>
      </c>
    </row>
    <row r="103" spans="1:16" s="93" customFormat="1" x14ac:dyDescent="0.25">
      <c r="A103" s="93">
        <v>100032</v>
      </c>
      <c r="B103" s="93" t="s">
        <v>127</v>
      </c>
      <c r="C103" s="273">
        <v>42005</v>
      </c>
      <c r="D103" s="273">
        <v>42035.999988425923</v>
      </c>
      <c r="E103" s="93">
        <v>1</v>
      </c>
      <c r="F103" s="93" t="s">
        <v>38</v>
      </c>
      <c r="G103" s="93">
        <v>12</v>
      </c>
      <c r="H103" s="93">
        <v>1</v>
      </c>
      <c r="I103" s="93">
        <v>0</v>
      </c>
      <c r="J103" s="93">
        <v>0</v>
      </c>
      <c r="K103" s="93">
        <v>0</v>
      </c>
      <c r="O103" s="93">
        <v>0</v>
      </c>
      <c r="P103" s="93">
        <v>0</v>
      </c>
    </row>
    <row r="104" spans="1:16" s="93" customFormat="1" x14ac:dyDescent="0.25">
      <c r="A104" s="93">
        <v>100032</v>
      </c>
      <c r="B104" s="93" t="s">
        <v>127</v>
      </c>
      <c r="C104" s="273">
        <v>42036</v>
      </c>
      <c r="D104" s="273">
        <v>42063.999988425923</v>
      </c>
      <c r="E104" s="93">
        <v>1</v>
      </c>
      <c r="F104" s="93" t="s">
        <v>38</v>
      </c>
      <c r="G104" s="93">
        <v>12</v>
      </c>
      <c r="H104" s="93">
        <v>1</v>
      </c>
      <c r="I104" s="93">
        <v>3280</v>
      </c>
      <c r="J104" s="93" t="s">
        <v>1701</v>
      </c>
      <c r="K104" s="93" t="s">
        <v>81</v>
      </c>
      <c r="O104" s="93" t="s">
        <v>1701</v>
      </c>
      <c r="P104" s="93" t="s">
        <v>81</v>
      </c>
    </row>
    <row r="105" spans="1:16" s="93" customFormat="1" x14ac:dyDescent="0.25">
      <c r="A105" s="93">
        <v>100033</v>
      </c>
      <c r="B105" s="93" t="s">
        <v>128</v>
      </c>
      <c r="C105" s="273">
        <v>42005</v>
      </c>
      <c r="D105" s="273">
        <v>42035.999988425923</v>
      </c>
      <c r="E105" s="93">
        <v>1</v>
      </c>
      <c r="F105" s="93" t="s">
        <v>38</v>
      </c>
      <c r="G105" s="93">
        <v>12</v>
      </c>
      <c r="H105" s="93">
        <v>1</v>
      </c>
      <c r="I105" s="93">
        <v>0</v>
      </c>
      <c r="J105" s="93">
        <v>0</v>
      </c>
      <c r="K105" s="93">
        <v>0</v>
      </c>
      <c r="O105" s="93">
        <v>0</v>
      </c>
      <c r="P105" s="93">
        <v>0</v>
      </c>
    </row>
    <row r="106" spans="1:16" s="93" customFormat="1" x14ac:dyDescent="0.25">
      <c r="A106" s="93">
        <v>100033</v>
      </c>
      <c r="B106" s="93" t="s">
        <v>128</v>
      </c>
      <c r="C106" s="273">
        <v>42036</v>
      </c>
      <c r="D106" s="273">
        <v>42063.999988425923</v>
      </c>
      <c r="E106" s="93">
        <v>1</v>
      </c>
      <c r="F106" s="93" t="s">
        <v>38</v>
      </c>
      <c r="G106" s="93">
        <v>12</v>
      </c>
      <c r="H106" s="93">
        <v>1</v>
      </c>
      <c r="I106" s="93">
        <v>4100</v>
      </c>
      <c r="J106" s="93">
        <v>943</v>
      </c>
      <c r="K106" s="93">
        <v>82</v>
      </c>
      <c r="O106" s="93">
        <v>943</v>
      </c>
      <c r="P106" s="93">
        <v>82</v>
      </c>
    </row>
    <row r="107" spans="1:16" s="93" customFormat="1" x14ac:dyDescent="0.25">
      <c r="A107" s="93">
        <v>100034</v>
      </c>
      <c r="B107" s="93" t="s">
        <v>998</v>
      </c>
      <c r="C107" s="273">
        <v>42005</v>
      </c>
      <c r="D107" s="273">
        <v>42035.999988425923</v>
      </c>
      <c r="E107" s="93">
        <v>1</v>
      </c>
      <c r="F107" s="93" t="s">
        <v>38</v>
      </c>
      <c r="G107" s="93">
        <v>12</v>
      </c>
      <c r="H107" s="93">
        <v>1</v>
      </c>
      <c r="I107" s="93">
        <v>0</v>
      </c>
      <c r="J107" s="93">
        <v>0</v>
      </c>
      <c r="K107" s="93">
        <v>0</v>
      </c>
      <c r="O107" s="93">
        <v>0</v>
      </c>
      <c r="P107" s="93">
        <v>0</v>
      </c>
    </row>
    <row r="108" spans="1:16" s="93" customFormat="1" x14ac:dyDescent="0.25">
      <c r="A108" s="93">
        <v>100034</v>
      </c>
      <c r="B108" s="93" t="s">
        <v>998</v>
      </c>
      <c r="C108" s="273">
        <v>42036</v>
      </c>
      <c r="D108" s="273">
        <v>42063.999988425923</v>
      </c>
      <c r="E108" s="93">
        <v>1</v>
      </c>
      <c r="F108" s="93" t="s">
        <v>38</v>
      </c>
      <c r="G108" s="93">
        <v>12</v>
      </c>
      <c r="H108" s="93">
        <v>1</v>
      </c>
      <c r="I108" s="93">
        <v>4100</v>
      </c>
      <c r="J108" s="93">
        <v>943</v>
      </c>
      <c r="K108" s="93">
        <v>82</v>
      </c>
      <c r="O108" s="93">
        <v>943</v>
      </c>
      <c r="P108" s="93">
        <v>82</v>
      </c>
    </row>
    <row r="109" spans="1:16" s="93" customFormat="1" x14ac:dyDescent="0.25">
      <c r="A109" s="93">
        <v>100035</v>
      </c>
      <c r="B109" s="93" t="s">
        <v>999</v>
      </c>
      <c r="C109" s="273">
        <v>42005</v>
      </c>
      <c r="D109" s="273">
        <v>42035.999988425923</v>
      </c>
      <c r="E109" s="93">
        <v>1</v>
      </c>
      <c r="F109" s="93" t="s">
        <v>38</v>
      </c>
      <c r="G109" s="93">
        <v>12</v>
      </c>
      <c r="H109" s="93">
        <v>1</v>
      </c>
      <c r="I109" s="93">
        <v>0</v>
      </c>
      <c r="J109" s="93">
        <v>0</v>
      </c>
      <c r="K109" s="93">
        <v>0</v>
      </c>
      <c r="O109" s="93">
        <v>0</v>
      </c>
      <c r="P109" s="93">
        <v>0</v>
      </c>
    </row>
    <row r="110" spans="1:16" s="93" customFormat="1" x14ac:dyDescent="0.25">
      <c r="A110" s="93">
        <v>100035</v>
      </c>
      <c r="B110" s="93" t="s">
        <v>999</v>
      </c>
      <c r="C110" s="273">
        <v>42036</v>
      </c>
      <c r="D110" s="273">
        <v>42063.999988425923</v>
      </c>
      <c r="E110" s="93">
        <v>1</v>
      </c>
      <c r="F110" s="93" t="s">
        <v>38</v>
      </c>
      <c r="G110" s="93">
        <v>12</v>
      </c>
      <c r="H110" s="93">
        <v>1</v>
      </c>
      <c r="I110" s="93">
        <v>4100</v>
      </c>
      <c r="J110" s="93">
        <v>943</v>
      </c>
      <c r="K110" s="93">
        <v>82</v>
      </c>
      <c r="O110" s="93">
        <v>943</v>
      </c>
      <c r="P110" s="93">
        <v>82</v>
      </c>
    </row>
    <row r="111" spans="1:16" s="93" customFormat="1" x14ac:dyDescent="0.25">
      <c r="A111" s="93">
        <v>100036</v>
      </c>
      <c r="B111" s="93" t="s">
        <v>1010</v>
      </c>
      <c r="C111" s="273">
        <v>41640</v>
      </c>
      <c r="D111" s="273">
        <v>41670.999988425923</v>
      </c>
      <c r="E111" s="93">
        <v>1</v>
      </c>
      <c r="F111" s="93" t="s">
        <v>38</v>
      </c>
      <c r="G111" s="93">
        <v>12</v>
      </c>
      <c r="H111" s="93">
        <v>1</v>
      </c>
      <c r="I111" s="93">
        <v>0</v>
      </c>
      <c r="J111" s="93">
        <v>0</v>
      </c>
      <c r="K111" s="93">
        <v>0</v>
      </c>
      <c r="O111" s="93">
        <v>0</v>
      </c>
      <c r="P111" s="93">
        <v>0</v>
      </c>
    </row>
    <row r="112" spans="1:16" s="93" customFormat="1" x14ac:dyDescent="0.25">
      <c r="A112" s="93">
        <v>100036</v>
      </c>
      <c r="B112" s="93" t="s">
        <v>1010</v>
      </c>
      <c r="C112" s="273">
        <v>41974</v>
      </c>
      <c r="D112" s="273">
        <v>42004.999988425923</v>
      </c>
      <c r="E112" s="93">
        <v>1</v>
      </c>
      <c r="F112" s="93" t="s">
        <v>38</v>
      </c>
      <c r="G112" s="93">
        <v>12</v>
      </c>
      <c r="H112" s="93">
        <v>1</v>
      </c>
      <c r="I112" s="93">
        <v>4100</v>
      </c>
      <c r="J112" s="93">
        <v>943</v>
      </c>
      <c r="K112" s="93">
        <v>82</v>
      </c>
      <c r="O112" s="93">
        <v>943</v>
      </c>
      <c r="P112" s="93">
        <v>82</v>
      </c>
    </row>
    <row r="113" spans="1:16" s="93" customFormat="1" x14ac:dyDescent="0.25">
      <c r="A113" s="93">
        <v>100037</v>
      </c>
      <c r="B113" s="93" t="s">
        <v>1017</v>
      </c>
      <c r="C113" s="273">
        <v>41974</v>
      </c>
      <c r="D113" s="273">
        <v>42004.999988425923</v>
      </c>
      <c r="E113" s="93">
        <v>1</v>
      </c>
      <c r="F113" s="93" t="s">
        <v>38</v>
      </c>
      <c r="G113" s="93">
        <v>12</v>
      </c>
      <c r="H113" s="93">
        <v>1</v>
      </c>
      <c r="I113" s="93">
        <v>820</v>
      </c>
      <c r="J113" s="93" t="s">
        <v>343</v>
      </c>
      <c r="K113" s="93" t="s">
        <v>82</v>
      </c>
      <c r="O113" s="93" t="s">
        <v>343</v>
      </c>
      <c r="P113" s="93" t="s">
        <v>82</v>
      </c>
    </row>
    <row r="114" spans="1:16" s="93" customFormat="1" x14ac:dyDescent="0.25">
      <c r="A114" s="93">
        <v>100037</v>
      </c>
      <c r="B114" s="93" t="s">
        <v>1017</v>
      </c>
      <c r="C114" s="273">
        <v>42005</v>
      </c>
      <c r="D114" s="273">
        <v>42035.999988425923</v>
      </c>
      <c r="E114" s="93">
        <v>1</v>
      </c>
      <c r="F114" s="93" t="s">
        <v>38</v>
      </c>
      <c r="G114" s="93">
        <v>12</v>
      </c>
      <c r="H114" s="93">
        <v>1</v>
      </c>
      <c r="I114" s="93">
        <v>0</v>
      </c>
      <c r="J114" s="93">
        <v>0</v>
      </c>
      <c r="K114" s="93">
        <v>0</v>
      </c>
      <c r="O114" s="93">
        <v>0</v>
      </c>
      <c r="P114" s="93">
        <v>0</v>
      </c>
    </row>
    <row r="115" spans="1:16" s="93" customFormat="1" x14ac:dyDescent="0.25">
      <c r="A115" s="93">
        <v>100037</v>
      </c>
      <c r="B115" s="93" t="s">
        <v>1017</v>
      </c>
      <c r="C115" s="273">
        <v>42036</v>
      </c>
      <c r="D115" s="273">
        <v>42063.999988425923</v>
      </c>
      <c r="E115" s="93">
        <v>1</v>
      </c>
      <c r="F115" s="93" t="s">
        <v>38</v>
      </c>
      <c r="G115" s="93">
        <v>12</v>
      </c>
      <c r="H115" s="93">
        <v>1</v>
      </c>
      <c r="I115" s="93">
        <v>3280</v>
      </c>
      <c r="J115" s="93" t="s">
        <v>1701</v>
      </c>
      <c r="K115" s="93" t="s">
        <v>81</v>
      </c>
      <c r="O115" s="93" t="s">
        <v>1701</v>
      </c>
      <c r="P115" s="93" t="s">
        <v>81</v>
      </c>
    </row>
    <row r="116" spans="1:16" s="93" customFormat="1" x14ac:dyDescent="0.25">
      <c r="A116" s="93">
        <v>100038</v>
      </c>
      <c r="B116" s="93" t="s">
        <v>1023</v>
      </c>
      <c r="C116" s="273">
        <v>41974</v>
      </c>
      <c r="D116" s="273">
        <v>42004.999988425923</v>
      </c>
      <c r="E116" s="93">
        <v>1</v>
      </c>
      <c r="F116" s="93" t="s">
        <v>38</v>
      </c>
      <c r="G116" s="93">
        <v>12</v>
      </c>
      <c r="H116" s="93">
        <v>1</v>
      </c>
      <c r="I116" s="93">
        <v>820</v>
      </c>
      <c r="J116" s="93" t="s">
        <v>343</v>
      </c>
      <c r="K116" s="93" t="s">
        <v>82</v>
      </c>
      <c r="O116" s="93" t="s">
        <v>343</v>
      </c>
      <c r="P116" s="93" t="s">
        <v>82</v>
      </c>
    </row>
    <row r="117" spans="1:16" s="93" customFormat="1" x14ac:dyDescent="0.25">
      <c r="A117" s="93">
        <v>100038</v>
      </c>
      <c r="B117" s="93" t="s">
        <v>1023</v>
      </c>
      <c r="C117" s="273">
        <v>42005</v>
      </c>
      <c r="D117" s="273">
        <v>42035.999988425923</v>
      </c>
      <c r="E117" s="93">
        <v>1</v>
      </c>
      <c r="F117" s="93" t="s">
        <v>38</v>
      </c>
      <c r="G117" s="93">
        <v>12</v>
      </c>
      <c r="H117" s="93">
        <v>1</v>
      </c>
      <c r="I117" s="93">
        <v>0</v>
      </c>
      <c r="J117" s="93">
        <v>0</v>
      </c>
      <c r="K117" s="93">
        <v>0</v>
      </c>
      <c r="O117" s="93">
        <v>0</v>
      </c>
      <c r="P117" s="93">
        <v>0</v>
      </c>
    </row>
    <row r="118" spans="1:16" s="93" customFormat="1" x14ac:dyDescent="0.25">
      <c r="A118" s="93">
        <v>100038</v>
      </c>
      <c r="B118" s="93" t="s">
        <v>1023</v>
      </c>
      <c r="C118" s="273">
        <v>42036</v>
      </c>
      <c r="D118" s="273">
        <v>42063.999988425923</v>
      </c>
      <c r="E118" s="93">
        <v>1</v>
      </c>
      <c r="F118" s="93" t="s">
        <v>38</v>
      </c>
      <c r="G118" s="93">
        <v>12</v>
      </c>
      <c r="H118" s="93">
        <v>1</v>
      </c>
      <c r="I118" s="93">
        <v>3280</v>
      </c>
      <c r="J118" s="93" t="s">
        <v>1701</v>
      </c>
      <c r="K118" s="93" t="s">
        <v>81</v>
      </c>
      <c r="O118" s="93" t="s">
        <v>1701</v>
      </c>
      <c r="P118" s="93" t="s">
        <v>81</v>
      </c>
    </row>
    <row r="119" spans="1:16" s="93" customFormat="1" x14ac:dyDescent="0.25">
      <c r="A119" s="93">
        <v>100039</v>
      </c>
      <c r="B119" s="93" t="s">
        <v>1029</v>
      </c>
      <c r="C119" s="273">
        <v>41974</v>
      </c>
      <c r="D119" s="273">
        <v>42004.999988425923</v>
      </c>
      <c r="E119" s="93">
        <v>1</v>
      </c>
      <c r="F119" s="93" t="s">
        <v>38</v>
      </c>
      <c r="G119" s="93">
        <v>12</v>
      </c>
      <c r="H119" s="93">
        <v>1</v>
      </c>
      <c r="I119" s="93">
        <v>820</v>
      </c>
      <c r="J119" s="93" t="s">
        <v>343</v>
      </c>
      <c r="K119" s="93" t="s">
        <v>82</v>
      </c>
      <c r="O119" s="93" t="s">
        <v>343</v>
      </c>
      <c r="P119" s="93" t="s">
        <v>82</v>
      </c>
    </row>
    <row r="120" spans="1:16" s="93" customFormat="1" x14ac:dyDescent="0.25">
      <c r="A120" s="93">
        <v>100039</v>
      </c>
      <c r="B120" s="93" t="s">
        <v>1029</v>
      </c>
      <c r="C120" s="273">
        <v>42005</v>
      </c>
      <c r="D120" s="273">
        <v>42035.999988425923</v>
      </c>
      <c r="E120" s="93">
        <v>1</v>
      </c>
      <c r="F120" s="93" t="s">
        <v>38</v>
      </c>
      <c r="G120" s="93">
        <v>12</v>
      </c>
      <c r="H120" s="93">
        <v>1</v>
      </c>
      <c r="I120" s="93">
        <v>0</v>
      </c>
      <c r="J120" s="93">
        <v>0</v>
      </c>
      <c r="K120" s="93">
        <v>0</v>
      </c>
      <c r="O120" s="93">
        <v>0</v>
      </c>
      <c r="P120" s="93">
        <v>0</v>
      </c>
    </row>
    <row r="121" spans="1:16" s="93" customFormat="1" x14ac:dyDescent="0.25">
      <c r="A121" s="93">
        <v>100039</v>
      </c>
      <c r="B121" s="93" t="s">
        <v>1029</v>
      </c>
      <c r="C121" s="273">
        <v>42036</v>
      </c>
      <c r="D121" s="273">
        <v>42063.999988425923</v>
      </c>
      <c r="E121" s="93">
        <v>1</v>
      </c>
      <c r="F121" s="93" t="s">
        <v>38</v>
      </c>
      <c r="G121" s="93">
        <v>12</v>
      </c>
      <c r="H121" s="93">
        <v>1</v>
      </c>
      <c r="I121" s="93">
        <v>3280</v>
      </c>
      <c r="J121" s="93" t="s">
        <v>1701</v>
      </c>
      <c r="K121" s="93" t="s">
        <v>81</v>
      </c>
      <c r="O121" s="93" t="s">
        <v>1701</v>
      </c>
      <c r="P121" s="93" t="s">
        <v>81</v>
      </c>
    </row>
    <row r="122" spans="1:16" s="93" customFormat="1" x14ac:dyDescent="0.25">
      <c r="A122" s="93">
        <v>100040</v>
      </c>
      <c r="B122" s="93" t="s">
        <v>1035</v>
      </c>
      <c r="C122" s="273">
        <v>41974</v>
      </c>
      <c r="D122" s="273">
        <v>42004.999988425923</v>
      </c>
      <c r="E122" s="93">
        <v>1</v>
      </c>
      <c r="F122" s="93" t="s">
        <v>38</v>
      </c>
      <c r="G122" s="93">
        <v>12</v>
      </c>
      <c r="H122" s="93">
        <v>1</v>
      </c>
      <c r="I122" s="93">
        <v>820</v>
      </c>
      <c r="J122" s="93" t="s">
        <v>343</v>
      </c>
      <c r="K122" s="93" t="s">
        <v>82</v>
      </c>
      <c r="O122" s="93" t="s">
        <v>343</v>
      </c>
      <c r="P122" s="93" t="s">
        <v>82</v>
      </c>
    </row>
    <row r="123" spans="1:16" s="93" customFormat="1" x14ac:dyDescent="0.25">
      <c r="A123" s="93">
        <v>100040</v>
      </c>
      <c r="B123" s="93" t="s">
        <v>1035</v>
      </c>
      <c r="C123" s="273">
        <v>42005</v>
      </c>
      <c r="D123" s="273">
        <v>42035.999988425923</v>
      </c>
      <c r="E123" s="93">
        <v>1</v>
      </c>
      <c r="F123" s="93" t="s">
        <v>38</v>
      </c>
      <c r="G123" s="93">
        <v>12</v>
      </c>
      <c r="H123" s="93">
        <v>1</v>
      </c>
      <c r="I123" s="93">
        <v>0</v>
      </c>
      <c r="J123" s="93">
        <v>0</v>
      </c>
      <c r="K123" s="93">
        <v>0</v>
      </c>
      <c r="O123" s="93">
        <v>0</v>
      </c>
      <c r="P123" s="93">
        <v>0</v>
      </c>
    </row>
    <row r="124" spans="1:16" s="93" customFormat="1" x14ac:dyDescent="0.25">
      <c r="A124" s="93">
        <v>100040</v>
      </c>
      <c r="B124" s="93" t="s">
        <v>1035</v>
      </c>
      <c r="C124" s="273">
        <v>42036</v>
      </c>
      <c r="D124" s="273">
        <v>42063.999988425923</v>
      </c>
      <c r="E124" s="93">
        <v>1</v>
      </c>
      <c r="F124" s="93" t="s">
        <v>38</v>
      </c>
      <c r="G124" s="93">
        <v>12</v>
      </c>
      <c r="H124" s="93">
        <v>1</v>
      </c>
      <c r="I124" s="93">
        <v>3280</v>
      </c>
      <c r="J124" s="93" t="s">
        <v>1701</v>
      </c>
      <c r="K124" s="93" t="s">
        <v>81</v>
      </c>
      <c r="O124" s="93" t="s">
        <v>1701</v>
      </c>
      <c r="P124" s="93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Auto</vt:lpstr>
      <vt:lpstr>Auto_Опт(с вычетом и без)</vt:lpstr>
      <vt:lpstr>Auto_Комисс</vt:lpstr>
      <vt:lpstr>Market</vt:lpstr>
      <vt:lpstr>Market_Опт</vt:lpstr>
      <vt:lpstr>Market_Комисс</vt:lpstr>
      <vt:lpstr>Market_до endbuyer</vt:lpstr>
      <vt:lpstr>Prof_2014</vt:lpstr>
      <vt:lpstr>Prof_Опт</vt:lpstr>
      <vt:lpstr>Prof_Комисс</vt:lpstr>
      <vt:lpstr>Prof_до_endbuyer</vt:lpstr>
      <vt:lpstr>Sprav_2014</vt:lpstr>
      <vt:lpstr>Sprav_opt</vt:lpstr>
      <vt:lpstr>Sprav_комисс</vt:lpstr>
      <vt:lpstr>Sprav_до_endbuyer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Gleb Salyuk</dc:creator>
  <cp:lastModifiedBy>Aleksandra Kurenkova</cp:lastModifiedBy>
  <dcterms:created xsi:type="dcterms:W3CDTF">2014-07-30T06:45:55Z</dcterms:created>
  <dcterms:modified xsi:type="dcterms:W3CDTF">2015-03-04T07:05:19Z</dcterms:modified>
</cp:coreProperties>
</file>